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OLTSEGV\2022\ÉVES BESZÁMOLÓ\Testületi_előterjesztés\"/>
    </mc:Choice>
  </mc:AlternateContent>
  <bookViews>
    <workbookView xWindow="6855" yWindow="225" windowWidth="16320" windowHeight="15915" tabRatio="930" firstSheet="12" activeTab="25"/>
  </bookViews>
  <sheets>
    <sheet name="1. mell.bevétel_össz" sheetId="240" r:id="rId1"/>
    <sheet name="1.mell.kiadás_össz" sheetId="241" r:id="rId2"/>
    <sheet name="2.mell.működés  " sheetId="242" r:id="rId3"/>
    <sheet name="3.mell.felhalm " sheetId="243" r:id="rId4"/>
    <sheet name="4. mell.Önkorm" sheetId="239" r:id="rId5"/>
    <sheet name="5.Int.össz" sheetId="238" r:id="rId6"/>
    <sheet name="6.Polg_Hivatal" sheetId="237" r:id="rId7"/>
    <sheet name="7.TIK" sheetId="236" r:id="rId8"/>
    <sheet name="8.Humán" sheetId="235" r:id="rId9"/>
    <sheet name="9.Óvoda" sheetId="234" r:id="rId10"/>
    <sheet name="10.TMKK" sheetId="233" r:id="rId11"/>
    <sheet name="11.Rendelő" sheetId="232" r:id="rId12"/>
    <sheet name="12.Városüzemeltetés" sheetId="36" r:id="rId13"/>
    <sheet name="13.támogatás" sheetId="37" r:id="rId14"/>
    <sheet name="14.Szoc. " sheetId="103" r:id="rId15"/>
    <sheet name="15.felh.felúj." sheetId="58" r:id="rId16"/>
    <sheet name="16.beruh." sheetId="394" r:id="rId17"/>
    <sheet name="17.felúj." sheetId="395" r:id="rId18"/>
    <sheet name="18.adósság" sheetId="407" state="hidden" r:id="rId19"/>
    <sheet name="19.sajátbev." sheetId="408" state="hidden" r:id="rId20"/>
    <sheet name="20. fejl.célok" sheetId="398" state="hidden" r:id="rId21"/>
    <sheet name="21.elism.tart" sheetId="399" state="hidden" r:id="rId22"/>
    <sheet name="18. vezetői pótlék" sheetId="404" state="hidden" r:id="rId23"/>
    <sheet name="19.int.pótlékok  " sheetId="405" state="hidden" r:id="rId24"/>
    <sheet name="24.címpótl. " sheetId="406" state="hidden" r:id="rId25"/>
    <sheet name="18. EU. támogatás mell." sheetId="410" r:id="rId26"/>
    <sheet name="19.maradvány" sheetId="409" r:id="rId27"/>
    <sheet name="20.1. vagyonkimut_eszk" sheetId="415" r:id="rId28"/>
    <sheet name="20.2. vagyonkimut_forrás" sheetId="416" r:id="rId29"/>
    <sheet name="20.3.vagyonkimut_érték nélkül" sheetId="413" r:id="rId30"/>
    <sheet name="20.4_vagyonkimut_nem mérleg" sheetId="414" r:id="rId31"/>
    <sheet name="21._köt_össz_bev" sheetId="364" r:id="rId32"/>
    <sheet name="21._köt_össz_kiad" sheetId="365" r:id="rId33"/>
    <sheet name="21._önként_össz_bev" sheetId="366" r:id="rId34"/>
    <sheet name="21._önként_össz_kiad" sheetId="367" r:id="rId35"/>
    <sheet name="21._államig_össz_bev" sheetId="368" r:id="rId36"/>
    <sheet name="21._államig_össz_kiad" sheetId="369" r:id="rId37"/>
    <sheet name="22._önkorm_köt" sheetId="370" r:id="rId38"/>
    <sheet name="22._önkorm_önként" sheetId="371" r:id="rId39"/>
    <sheet name="22._önkorm_államig" sheetId="372" r:id="rId40"/>
    <sheet name="23._Int össz_köt" sheetId="373" r:id="rId41"/>
    <sheet name="23._Int össz_önk" sheetId="374" r:id="rId42"/>
    <sheet name="23._Int.össz_államig" sheetId="375" r:id="rId43"/>
    <sheet name="24._Hivatal_köt" sheetId="376" r:id="rId44"/>
    <sheet name="24._Hivatal_önként" sheetId="377" r:id="rId45"/>
    <sheet name="24._Hivatal_államig" sheetId="378" r:id="rId46"/>
    <sheet name="25._TIK_köt" sheetId="379" r:id="rId47"/>
    <sheet name="25._TIK_önként" sheetId="380" r:id="rId48"/>
    <sheet name="25._TIK_államig" sheetId="381" r:id="rId49"/>
    <sheet name="26._Humán_köt" sheetId="382" r:id="rId50"/>
    <sheet name="26._Humán_önként" sheetId="383" r:id="rId51"/>
    <sheet name="26._Humán_államig" sheetId="384" r:id="rId52"/>
    <sheet name="27. Óvoda_köt" sheetId="385" r:id="rId53"/>
    <sheet name="27._Óvoda_önként" sheetId="386" r:id="rId54"/>
    <sheet name="27._Óvoda_államig" sheetId="387" r:id="rId55"/>
    <sheet name="28._TMKK_köt" sheetId="388" r:id="rId56"/>
    <sheet name="28._TMKK_önként" sheetId="389" r:id="rId57"/>
    <sheet name="28._TMKK_államig" sheetId="390" r:id="rId58"/>
    <sheet name="29._Rendelő_köt" sheetId="391" r:id="rId59"/>
    <sheet name="29._Rendelő_önként" sheetId="392" r:id="rId60"/>
    <sheet name="29._Rendelő_államig" sheetId="393" r:id="rId61"/>
    <sheet name="30. Állami támogatás" sheetId="418" r:id="rId62"/>
    <sheet name="Munka4" sheetId="78" state="hidden" r:id="rId63"/>
    <sheet name="Munka3" sheetId="77" state="hidden" r:id="rId64"/>
    <sheet name="Munka1" sheetId="79" state="hidden" r:id="rId65"/>
    <sheet name="Munka5" sheetId="82" state="hidden" r:id="rId66"/>
    <sheet name="Munka2" sheetId="81" state="hidden" r:id="rId67"/>
  </sheets>
  <definedNames>
    <definedName name="_ftn1" localSheetId="29">'20.3.vagyonkimut_érték nélkül'!$A$29</definedName>
    <definedName name="_ftnref1" localSheetId="29">'20.3.vagyonkimut_érték nélkül'!$A$20</definedName>
    <definedName name="_xlnm.Print_Titles" localSheetId="0">'1. mell.bevétel_össz'!$1:$8</definedName>
    <definedName name="_xlnm.Print_Titles" localSheetId="1">'1.mell.kiadás_össz'!$3:$5</definedName>
    <definedName name="_xlnm.Print_Titles" localSheetId="10">'10.TMKK'!$4:$8</definedName>
    <definedName name="_xlnm.Print_Titles" localSheetId="11">'11.Rendelő'!$4:$8</definedName>
    <definedName name="_xlnm.Print_Titles" localSheetId="13">'13.támogatás'!$1:$8</definedName>
    <definedName name="_xlnm.Print_Titles" localSheetId="15">'15.felh.felúj.'!$1:$6</definedName>
    <definedName name="_xlnm.Print_Titles" localSheetId="16">'16.beruh.'!$1:$7</definedName>
    <definedName name="_xlnm.Print_Titles" localSheetId="17">'17.felúj.'!$1:$7</definedName>
    <definedName name="_xlnm.Print_Titles" localSheetId="25">'18. EU. támogatás mell.'!$1:$2</definedName>
    <definedName name="_xlnm.Print_Titles" localSheetId="22">'18. vezetői pótlék'!$1:$8</definedName>
    <definedName name="_xlnm.Print_Titles" localSheetId="27">'20.1. vagyonkimut_eszk'!$5:$9</definedName>
    <definedName name="_xlnm.Print_Titles" localSheetId="35">'21._államig_össz_bev'!$1:$10</definedName>
    <definedName name="_xlnm.Print_Titles" localSheetId="36">'21._államig_össz_kiad'!$3:$6</definedName>
    <definedName name="_xlnm.Print_Titles" localSheetId="31">'21._köt_össz_bev'!$1:$10</definedName>
    <definedName name="_xlnm.Print_Titles" localSheetId="32">'21._köt_össz_kiad'!$3:$6</definedName>
    <definedName name="_xlnm.Print_Titles" localSheetId="33">'21._önként_össz_bev'!$1:$11</definedName>
    <definedName name="_xlnm.Print_Titles" localSheetId="34">'21._önként_össz_kiad'!$3:$6</definedName>
    <definedName name="_xlnm.Print_Titles" localSheetId="39">'22._önkorm_államig'!$1:$6</definedName>
    <definedName name="_xlnm.Print_Titles" localSheetId="37">'22._önkorm_köt'!$1:$5</definedName>
    <definedName name="_xlnm.Print_Titles" localSheetId="38">'22._önkorm_önként'!$1:$6</definedName>
    <definedName name="_xlnm.Print_Titles" localSheetId="40">'23._Int össz_köt'!$3:$9</definedName>
    <definedName name="_xlnm.Print_Titles" localSheetId="45">'24._Hivatal_államig'!$3:$8</definedName>
    <definedName name="_xlnm.Print_Titles" localSheetId="43">'24._Hivatal_köt'!$3:$8</definedName>
    <definedName name="_xlnm.Print_Titles" localSheetId="44">'24._Hivatal_önként'!$3:$8</definedName>
    <definedName name="_xlnm.Print_Titles" localSheetId="48">'25._TIK_államig'!$3:$8</definedName>
    <definedName name="_xlnm.Print_Titles" localSheetId="46">'25._TIK_köt'!$3:$8</definedName>
    <definedName name="_xlnm.Print_Titles" localSheetId="47">'25._TIK_önként'!$3:$8</definedName>
    <definedName name="_xlnm.Print_Titles" localSheetId="51">'26._Humán_államig'!$3:$8</definedName>
    <definedName name="_xlnm.Print_Titles" localSheetId="49">'26._Humán_köt'!$3:$8</definedName>
    <definedName name="_xlnm.Print_Titles" localSheetId="50">'26._Humán_önként'!$3:$8</definedName>
    <definedName name="_xlnm.Print_Titles" localSheetId="52">'27. Óvoda_köt'!$3:$8</definedName>
    <definedName name="_xlnm.Print_Titles" localSheetId="54">'27._Óvoda_államig'!$3:$8</definedName>
    <definedName name="_xlnm.Print_Titles" localSheetId="53">'27._Óvoda_önként'!$3:$8</definedName>
    <definedName name="_xlnm.Print_Titles" localSheetId="57">'28._TMKK_államig'!$3:$8</definedName>
    <definedName name="_xlnm.Print_Titles" localSheetId="55">'28._TMKK_köt'!$3:$8</definedName>
    <definedName name="_xlnm.Print_Titles" localSheetId="56">'28._TMKK_önként'!$3:$8</definedName>
    <definedName name="_xlnm.Print_Titles" localSheetId="60">'29._Rendelő_államig'!$3:$8</definedName>
    <definedName name="_xlnm.Print_Titles" localSheetId="58">'29._Rendelő_köt'!$3:$8</definedName>
    <definedName name="_xlnm.Print_Titles" localSheetId="59">'29._Rendelő_önként'!$3:$8</definedName>
    <definedName name="_xlnm.Print_Titles" localSheetId="4">'4. mell.Önkorm'!$1:$5</definedName>
    <definedName name="_xlnm.Print_Titles" localSheetId="5">'5.Int.össz'!$3:$8</definedName>
    <definedName name="_xlnm.Print_Titles" localSheetId="6">'6.Polg_Hivatal'!$3:$8</definedName>
    <definedName name="_xlnm.Print_Titles" localSheetId="7">'7.TIK'!$3:$8</definedName>
    <definedName name="_xlnm.Print_Titles" localSheetId="8">'8.Humán'!$4:$8</definedName>
    <definedName name="_xlnm.Print_Titles" localSheetId="9">'9.Óvoda'!$4:$8</definedName>
    <definedName name="_xlnm.Print_Area" localSheetId="0">'1. mell.bevétel_össz'!$A$1:$L$83</definedName>
    <definedName name="_xlnm.Print_Area" localSheetId="1">'1.mell.kiadás_össz'!$A$1:$L$66</definedName>
    <definedName name="_xlnm.Print_Area" localSheetId="10">'10.TMKK'!$A$1:$L$73</definedName>
    <definedName name="_xlnm.Print_Area" localSheetId="11">'11.Rendelő'!$A$1:$L$73</definedName>
    <definedName name="_xlnm.Print_Area" localSheetId="12">'12.Városüzemeltetés'!$A$1:$L$22</definedName>
    <definedName name="_xlnm.Print_Area" localSheetId="13">'13.támogatás'!$A$1:$L$146</definedName>
    <definedName name="_xlnm.Print_Area" localSheetId="14">'14.Szoc. '!$A$1:$L$22</definedName>
    <definedName name="_xlnm.Print_Area" localSheetId="15">'15.felh.felúj.'!$A$1:$L$123</definedName>
    <definedName name="_xlnm.Print_Area" localSheetId="16">'16.beruh.'!$A$1:$I$69</definedName>
    <definedName name="_xlnm.Print_Area" localSheetId="17">'17.felúj.'!$A$1:$I$39</definedName>
    <definedName name="_xlnm.Print_Area" localSheetId="22">'18. vezetői pótlék'!$A$1:$C$57</definedName>
    <definedName name="_xlnm.Print_Area" localSheetId="18">'18.adósság'!$A$1:$G$16</definedName>
    <definedName name="_xlnm.Print_Area" localSheetId="23">'19.int.pótlékok  '!$A$1:$N$19</definedName>
    <definedName name="_xlnm.Print_Area" localSheetId="2">'2.mell.működés  '!$A$1:$Y$32</definedName>
    <definedName name="_xlnm.Print_Area" localSheetId="27">'20.1. vagyonkimut_eszk'!$A$1:$E$73</definedName>
    <definedName name="_xlnm.Print_Area" localSheetId="28">'20.2. vagyonkimut_forrás'!$A$1:$C$25</definedName>
    <definedName name="_xlnm.Print_Area" localSheetId="29">'20.3.vagyonkimut_érték nélkül'!$A$1:$D$43</definedName>
    <definedName name="_xlnm.Print_Area" localSheetId="30">'20.4_vagyonkimut_nem mérleg'!$A$1:$D$41</definedName>
    <definedName name="_xlnm.Print_Area" localSheetId="35">'21._államig_össz_bev'!$A$1:$L$84</definedName>
    <definedName name="_xlnm.Print_Area" localSheetId="36">'21._államig_össz_kiad'!$A$1:$L$58</definedName>
    <definedName name="_xlnm.Print_Area" localSheetId="31">'21._köt_össz_bev'!$A$1:$L$84</definedName>
    <definedName name="_xlnm.Print_Area" localSheetId="32">'21._köt_össz_kiad'!$A$1:$L$58</definedName>
    <definedName name="_xlnm.Print_Area" localSheetId="33">'21._önként_össz_bev'!$A$1:$L$85</definedName>
    <definedName name="_xlnm.Print_Area" localSheetId="34">'21._önként_össz_kiad'!$A$1:$L$58</definedName>
    <definedName name="_xlnm.Print_Area" localSheetId="39">'22._önkorm_államig'!$A$1:$L$135</definedName>
    <definedName name="_xlnm.Print_Area" localSheetId="37">'22._önkorm_köt'!$A$1:$L$134</definedName>
    <definedName name="_xlnm.Print_Area" localSheetId="38">'22._önkorm_önként'!$A$1:$L$135</definedName>
    <definedName name="_xlnm.Print_Area" localSheetId="40">'23._Int össz_köt'!$A$1:$L$72</definedName>
    <definedName name="_xlnm.Print_Area" localSheetId="41">'23._Int össz_önk'!$A$1:$L$72</definedName>
    <definedName name="_xlnm.Print_Area" localSheetId="42">'23._Int.össz_államig'!$A$1:$L$72</definedName>
    <definedName name="_xlnm.Print_Area" localSheetId="45">'24._Hivatal_államig'!$A$1:$L$72</definedName>
    <definedName name="_xlnm.Print_Area" localSheetId="43">'24._Hivatal_köt'!$A$1:$L$72</definedName>
    <definedName name="_xlnm.Print_Area" localSheetId="44">'24._Hivatal_önként'!$A$1:$L$72</definedName>
    <definedName name="_xlnm.Print_Area" localSheetId="24">'24.címpótl. '!$A$1:$F$24</definedName>
    <definedName name="_xlnm.Print_Area" localSheetId="48">'25._TIK_államig'!$A$1:$L$72</definedName>
    <definedName name="_xlnm.Print_Area" localSheetId="46">'25._TIK_köt'!$A$1:$L$72</definedName>
    <definedName name="_xlnm.Print_Area" localSheetId="47">'25._TIK_önként'!$A$1:$L$72</definedName>
    <definedName name="_xlnm.Print_Area" localSheetId="51">'26._Humán_államig'!$A$1:$L$72</definedName>
    <definedName name="_xlnm.Print_Area" localSheetId="49">'26._Humán_köt'!$A$1:$L$72</definedName>
    <definedName name="_xlnm.Print_Area" localSheetId="50">'26._Humán_önként'!$A$1:$L$72</definedName>
    <definedName name="_xlnm.Print_Area" localSheetId="54">'27._Óvoda_államig'!$A$1:$L$72</definedName>
    <definedName name="_xlnm.Print_Area" localSheetId="53">'27._Óvoda_önként'!$A$1:$L$72</definedName>
    <definedName name="_xlnm.Print_Area" localSheetId="57">'28._TMKK_államig'!$A$1:$L$72</definedName>
    <definedName name="_xlnm.Print_Area" localSheetId="55">'28._TMKK_köt'!$A$1:$L$72</definedName>
    <definedName name="_xlnm.Print_Area" localSheetId="60">'29._Rendelő_államig'!$A$1:$L$72</definedName>
    <definedName name="_xlnm.Print_Area" localSheetId="58">'29._Rendelő_köt'!$A$1:$L$72</definedName>
    <definedName name="_xlnm.Print_Area" localSheetId="59">'29._Rendelő_önként'!$A$1:$L$72</definedName>
    <definedName name="_xlnm.Print_Area" localSheetId="3">'3.mell.felhalm '!$A$1:$Y$31</definedName>
    <definedName name="_xlnm.Print_Area" localSheetId="61">'30. Állami támogatás'!$A$1:$D$65</definedName>
    <definedName name="_xlnm.Print_Area" localSheetId="4">'4. mell.Önkorm'!$A$1:$L$137</definedName>
    <definedName name="_xlnm.Print_Area" localSheetId="5">'5.Int.össz'!$A$1:$L$73</definedName>
    <definedName name="_xlnm.Print_Area" localSheetId="6">'6.Polg_Hivatal'!$A$1:$L$73</definedName>
    <definedName name="_xlnm.Print_Area" localSheetId="7">'7.TIK'!$A$1:$L$73</definedName>
    <definedName name="_xlnm.Print_Area" localSheetId="8">'8.Humán'!$A$1:$L$73</definedName>
    <definedName name="_xlnm.Print_Area" localSheetId="9">'9.Óvoda'!$A$1:$L$73</definedName>
    <definedName name="Száz">#REF!</definedName>
  </definedNames>
  <calcPr calcId="152511"/>
</workbook>
</file>

<file path=xl/calcChain.xml><?xml version="1.0" encoding="utf-8"?>
<calcChain xmlns="http://schemas.openxmlformats.org/spreadsheetml/2006/main">
  <c r="I28" i="395" l="1"/>
  <c r="B28" i="395"/>
  <c r="I56" i="394" l="1"/>
  <c r="I57" i="394"/>
  <c r="I63" i="394"/>
  <c r="I64" i="394"/>
  <c r="I49" i="394"/>
  <c r="I50" i="394"/>
  <c r="I44" i="394"/>
  <c r="I45" i="394"/>
  <c r="I36" i="394"/>
  <c r="I37" i="394"/>
  <c r="I31" i="394"/>
  <c r="K37" i="238" l="1"/>
  <c r="K61" i="240" s="1"/>
  <c r="J37" i="238"/>
  <c r="I37" i="238"/>
  <c r="G37" i="238"/>
  <c r="H37" i="238" s="1"/>
  <c r="D4" i="418" l="1"/>
  <c r="B4" i="418"/>
  <c r="C4" i="418"/>
  <c r="C41" i="415" l="1"/>
  <c r="C40" i="415"/>
  <c r="C71" i="415"/>
  <c r="C64" i="415"/>
  <c r="C67" i="415" s="1"/>
  <c r="C63" i="415"/>
  <c r="C58" i="415"/>
  <c r="G58" i="415"/>
  <c r="L21" i="415"/>
  <c r="X71" i="415"/>
  <c r="X67" i="415"/>
  <c r="X63" i="415"/>
  <c r="X58" i="415"/>
  <c r="X73" i="415" s="1"/>
  <c r="X49" i="415"/>
  <c r="X44" i="415"/>
  <c r="X39" i="415"/>
  <c r="X38" i="415" s="1"/>
  <c r="X33" i="415"/>
  <c r="X23" i="415"/>
  <c r="X12" i="415" l="1"/>
  <c r="E25" i="416"/>
  <c r="C24" i="416"/>
  <c r="C23" i="416"/>
  <c r="J22" i="416"/>
  <c r="I22" i="416"/>
  <c r="H22" i="416"/>
  <c r="G22" i="416"/>
  <c r="F22" i="416"/>
  <c r="D22" i="416"/>
  <c r="C21" i="416"/>
  <c r="C20" i="416"/>
  <c r="C19" i="416"/>
  <c r="J18" i="416"/>
  <c r="I18" i="416"/>
  <c r="I25" i="416" s="1"/>
  <c r="H18" i="416"/>
  <c r="H25" i="416" s="1"/>
  <c r="G18" i="416"/>
  <c r="F18" i="416"/>
  <c r="D18" i="416"/>
  <c r="C17" i="416"/>
  <c r="C16" i="416"/>
  <c r="C15" i="416"/>
  <c r="C14" i="416"/>
  <c r="C13" i="416"/>
  <c r="C12" i="416"/>
  <c r="D72" i="415"/>
  <c r="Z71" i="415"/>
  <c r="W71" i="415"/>
  <c r="V71" i="415"/>
  <c r="U71" i="415"/>
  <c r="T71" i="415"/>
  <c r="S71" i="415"/>
  <c r="R71" i="415"/>
  <c r="Q71" i="415"/>
  <c r="P71" i="415"/>
  <c r="O71" i="415"/>
  <c r="N71" i="415"/>
  <c r="M71" i="415"/>
  <c r="L71" i="415"/>
  <c r="K71" i="415"/>
  <c r="J71" i="415"/>
  <c r="I71" i="415"/>
  <c r="H71" i="415"/>
  <c r="G71" i="415"/>
  <c r="D71" i="415" s="1"/>
  <c r="F71" i="415"/>
  <c r="E71" i="415"/>
  <c r="D70" i="415"/>
  <c r="D69" i="415"/>
  <c r="D68" i="415"/>
  <c r="Z67" i="415"/>
  <c r="W67" i="415"/>
  <c r="V67" i="415"/>
  <c r="U67" i="415"/>
  <c r="T67" i="415"/>
  <c r="S67" i="415"/>
  <c r="R67" i="415"/>
  <c r="Q67" i="415"/>
  <c r="P67" i="415"/>
  <c r="O67" i="415"/>
  <c r="N67" i="415"/>
  <c r="M67" i="415"/>
  <c r="L67" i="415"/>
  <c r="K67" i="415"/>
  <c r="J67" i="415"/>
  <c r="I67" i="415"/>
  <c r="H67" i="415"/>
  <c r="G67" i="415"/>
  <c r="F67" i="415"/>
  <c r="E67" i="415"/>
  <c r="D66" i="415"/>
  <c r="D65" i="415"/>
  <c r="D64" i="415"/>
  <c r="Z63" i="415"/>
  <c r="W63" i="415"/>
  <c r="V63" i="415"/>
  <c r="U63" i="415"/>
  <c r="T63" i="415"/>
  <c r="S63" i="415"/>
  <c r="R63" i="415"/>
  <c r="Q63" i="415"/>
  <c r="P63" i="415"/>
  <c r="O63" i="415"/>
  <c r="N63" i="415"/>
  <c r="M63" i="415"/>
  <c r="L63" i="415"/>
  <c r="K63" i="415"/>
  <c r="J63" i="415"/>
  <c r="I63" i="415"/>
  <c r="H63" i="415"/>
  <c r="G63" i="415"/>
  <c r="F63" i="415"/>
  <c r="E63" i="415"/>
  <c r="D62" i="415"/>
  <c r="C62" i="415"/>
  <c r="D61" i="415"/>
  <c r="D60" i="415"/>
  <c r="D59" i="415"/>
  <c r="Z58" i="415"/>
  <c r="W58" i="415"/>
  <c r="V58" i="415"/>
  <c r="U58" i="415"/>
  <c r="T58" i="415"/>
  <c r="S58" i="415"/>
  <c r="R58" i="415"/>
  <c r="Q58" i="415"/>
  <c r="P58" i="415"/>
  <c r="O58" i="415"/>
  <c r="N58" i="415"/>
  <c r="M58" i="415"/>
  <c r="L58" i="415"/>
  <c r="K58" i="415"/>
  <c r="J58" i="415"/>
  <c r="I58" i="415"/>
  <c r="H58" i="415"/>
  <c r="F58" i="415"/>
  <c r="E58" i="415"/>
  <c r="D57" i="415"/>
  <c r="D56" i="415"/>
  <c r="D54" i="415"/>
  <c r="C54" i="415"/>
  <c r="D53" i="415"/>
  <c r="C53" i="415"/>
  <c r="D52" i="415"/>
  <c r="C52" i="415"/>
  <c r="D51" i="415"/>
  <c r="C51" i="415"/>
  <c r="D50" i="415"/>
  <c r="C50" i="415"/>
  <c r="Z49" i="415"/>
  <c r="W49" i="415"/>
  <c r="V49" i="415"/>
  <c r="U49" i="415"/>
  <c r="T49" i="415"/>
  <c r="S49" i="415"/>
  <c r="R49" i="415"/>
  <c r="Q49" i="415"/>
  <c r="P49" i="415"/>
  <c r="O49" i="415"/>
  <c r="N49" i="415"/>
  <c r="M49" i="415"/>
  <c r="L49" i="415"/>
  <c r="K49" i="415"/>
  <c r="J49" i="415"/>
  <c r="D49" i="415" s="1"/>
  <c r="I49" i="415"/>
  <c r="H49" i="415"/>
  <c r="G49" i="415"/>
  <c r="F49" i="415"/>
  <c r="E49" i="415"/>
  <c r="D48" i="415"/>
  <c r="C48" i="415"/>
  <c r="D47" i="415"/>
  <c r="C47" i="415"/>
  <c r="D46" i="415"/>
  <c r="C46" i="415"/>
  <c r="D45" i="415"/>
  <c r="C45" i="415"/>
  <c r="Z44" i="415"/>
  <c r="W44" i="415"/>
  <c r="V44" i="415"/>
  <c r="V38" i="415" s="1"/>
  <c r="U44" i="415"/>
  <c r="T44" i="415"/>
  <c r="S44" i="415"/>
  <c r="R44" i="415"/>
  <c r="R38" i="415" s="1"/>
  <c r="Q44" i="415"/>
  <c r="P44" i="415"/>
  <c r="O44" i="415"/>
  <c r="N44" i="415"/>
  <c r="M44" i="415"/>
  <c r="L44" i="415"/>
  <c r="K44" i="415"/>
  <c r="J44" i="415"/>
  <c r="J38" i="415" s="1"/>
  <c r="I44" i="415"/>
  <c r="H44" i="415"/>
  <c r="G44" i="415"/>
  <c r="F44" i="415"/>
  <c r="F38" i="415" s="1"/>
  <c r="E44" i="415"/>
  <c r="D43" i="415"/>
  <c r="C43" i="415"/>
  <c r="D42" i="415"/>
  <c r="C42" i="415"/>
  <c r="D41" i="415"/>
  <c r="D40" i="415"/>
  <c r="Z39" i="415"/>
  <c r="W39" i="415"/>
  <c r="V39" i="415"/>
  <c r="U39" i="415"/>
  <c r="T39" i="415"/>
  <c r="S39" i="415"/>
  <c r="R39" i="415"/>
  <c r="Q39" i="415"/>
  <c r="P39" i="415"/>
  <c r="O39" i="415"/>
  <c r="N39" i="415"/>
  <c r="M39" i="415"/>
  <c r="L39" i="415"/>
  <c r="K39" i="415"/>
  <c r="J39" i="415"/>
  <c r="I39" i="415"/>
  <c r="H39" i="415"/>
  <c r="G39" i="415"/>
  <c r="G38" i="415" s="1"/>
  <c r="F39" i="415"/>
  <c r="E39" i="415"/>
  <c r="W38" i="415"/>
  <c r="O38" i="415"/>
  <c r="N38" i="415"/>
  <c r="D37" i="415"/>
  <c r="C37" i="415"/>
  <c r="D36" i="415"/>
  <c r="C36" i="415"/>
  <c r="D35" i="415"/>
  <c r="C35" i="415"/>
  <c r="D34" i="415"/>
  <c r="C34" i="415"/>
  <c r="Z33" i="415"/>
  <c r="W33" i="415"/>
  <c r="V33" i="415"/>
  <c r="U33" i="415"/>
  <c r="T33" i="415"/>
  <c r="S33" i="415"/>
  <c r="R33" i="415"/>
  <c r="Q33" i="415"/>
  <c r="P33" i="415"/>
  <c r="O33" i="415"/>
  <c r="N33" i="415"/>
  <c r="M33" i="415"/>
  <c r="L33" i="415"/>
  <c r="K33" i="415"/>
  <c r="J33" i="415"/>
  <c r="I33" i="415"/>
  <c r="H33" i="415"/>
  <c r="G33" i="415"/>
  <c r="F33" i="415"/>
  <c r="E33" i="415"/>
  <c r="D32" i="415"/>
  <c r="C32" i="415"/>
  <c r="D31" i="415"/>
  <c r="C31" i="415"/>
  <c r="D30" i="415"/>
  <c r="C30" i="415"/>
  <c r="D29" i="415"/>
  <c r="C29" i="415"/>
  <c r="Z28" i="415"/>
  <c r="W28" i="415"/>
  <c r="V28" i="415"/>
  <c r="U28" i="415"/>
  <c r="T28" i="415"/>
  <c r="S28" i="415"/>
  <c r="R28" i="415"/>
  <c r="Q28" i="415"/>
  <c r="P28" i="415"/>
  <c r="O28" i="415"/>
  <c r="N28" i="415"/>
  <c r="M28" i="415"/>
  <c r="L28" i="415"/>
  <c r="K28" i="415"/>
  <c r="J28" i="415"/>
  <c r="I28" i="415"/>
  <c r="H28" i="415"/>
  <c r="G28" i="415"/>
  <c r="F28" i="415"/>
  <c r="E28" i="415"/>
  <c r="D27" i="415"/>
  <c r="C27" i="415"/>
  <c r="D26" i="415"/>
  <c r="C26" i="415"/>
  <c r="D25" i="415"/>
  <c r="C25" i="415"/>
  <c r="D24" i="415"/>
  <c r="C24" i="415"/>
  <c r="Z23" i="415"/>
  <c r="W23" i="415"/>
  <c r="V23" i="415"/>
  <c r="U23" i="415"/>
  <c r="T23" i="415"/>
  <c r="S23" i="415"/>
  <c r="R23" i="415"/>
  <c r="Q23" i="415"/>
  <c r="P23" i="415"/>
  <c r="O23" i="415"/>
  <c r="N23" i="415"/>
  <c r="M23" i="415"/>
  <c r="L23" i="415"/>
  <c r="K23" i="415"/>
  <c r="J23" i="415"/>
  <c r="I23" i="415"/>
  <c r="H23" i="415"/>
  <c r="G23" i="415"/>
  <c r="F23" i="415"/>
  <c r="E23" i="415"/>
  <c r="D22" i="415"/>
  <c r="C22" i="415"/>
  <c r="D21" i="415"/>
  <c r="C21" i="415"/>
  <c r="D20" i="415"/>
  <c r="C20" i="415"/>
  <c r="D19" i="415"/>
  <c r="C19" i="415"/>
  <c r="Z18" i="415"/>
  <c r="W18" i="415"/>
  <c r="V18" i="415"/>
  <c r="U18" i="415"/>
  <c r="T18" i="415"/>
  <c r="S18" i="415"/>
  <c r="R18" i="415"/>
  <c r="Q18" i="415"/>
  <c r="P18" i="415"/>
  <c r="O18" i="415"/>
  <c r="N18" i="415"/>
  <c r="M18" i="415"/>
  <c r="M12" i="415" s="1"/>
  <c r="L18" i="415"/>
  <c r="K18" i="415"/>
  <c r="J18" i="415"/>
  <c r="I18" i="415"/>
  <c r="I12" i="415" s="1"/>
  <c r="H18" i="415"/>
  <c r="G18" i="415"/>
  <c r="F18" i="415"/>
  <c r="D17" i="415"/>
  <c r="C17" i="415"/>
  <c r="D16" i="415"/>
  <c r="C16" i="415"/>
  <c r="D15" i="415"/>
  <c r="C15" i="415"/>
  <c r="D14" i="415"/>
  <c r="C14" i="415"/>
  <c r="Z13" i="415"/>
  <c r="W13" i="415"/>
  <c r="W12" i="415" s="1"/>
  <c r="W55" i="415" s="1"/>
  <c r="W73" i="415" s="1"/>
  <c r="V13" i="415"/>
  <c r="U13" i="415"/>
  <c r="T13" i="415"/>
  <c r="S13" i="415"/>
  <c r="S12" i="415" s="1"/>
  <c r="R13" i="415"/>
  <c r="Q13" i="415"/>
  <c r="P13" i="415"/>
  <c r="O13" i="415"/>
  <c r="O12" i="415" s="1"/>
  <c r="O55" i="415" s="1"/>
  <c r="O73" i="415" s="1"/>
  <c r="N13" i="415"/>
  <c r="M13" i="415"/>
  <c r="L13" i="415"/>
  <c r="K13" i="415"/>
  <c r="K12" i="415" s="1"/>
  <c r="J13" i="415"/>
  <c r="I13" i="415"/>
  <c r="H13" i="415"/>
  <c r="G13" i="415"/>
  <c r="G12" i="415" s="1"/>
  <c r="F13" i="415"/>
  <c r="E13" i="415"/>
  <c r="U12" i="415"/>
  <c r="Q12" i="415"/>
  <c r="D11" i="415"/>
  <c r="C11" i="415"/>
  <c r="E12" i="415" l="1"/>
  <c r="C33" i="415"/>
  <c r="D33" i="415"/>
  <c r="D58" i="415"/>
  <c r="D63" i="415"/>
  <c r="D67" i="415"/>
  <c r="C13" i="415"/>
  <c r="D23" i="415"/>
  <c r="D28" i="415"/>
  <c r="D39" i="415"/>
  <c r="K38" i="415"/>
  <c r="S38" i="415"/>
  <c r="G25" i="416"/>
  <c r="C22" i="416"/>
  <c r="H12" i="415"/>
  <c r="L12" i="415"/>
  <c r="C12" i="415" s="1"/>
  <c r="P12" i="415"/>
  <c r="P55" i="415" s="1"/>
  <c r="P73" i="415" s="1"/>
  <c r="T12" i="415"/>
  <c r="Z12" i="415"/>
  <c r="H38" i="415"/>
  <c r="L38" i="415"/>
  <c r="P38" i="415"/>
  <c r="T38" i="415"/>
  <c r="Z38" i="415"/>
  <c r="C44" i="415"/>
  <c r="C18" i="416"/>
  <c r="K55" i="415"/>
  <c r="K73" i="415" s="1"/>
  <c r="S55" i="415"/>
  <c r="S73" i="415" s="1"/>
  <c r="F12" i="415"/>
  <c r="J12" i="415"/>
  <c r="J55" i="415" s="1"/>
  <c r="J73" i="415" s="1"/>
  <c r="N12" i="415"/>
  <c r="N55" i="415" s="1"/>
  <c r="N73" i="415" s="1"/>
  <c r="R12" i="415"/>
  <c r="R55" i="415" s="1"/>
  <c r="R73" i="415" s="1"/>
  <c r="V12" i="415"/>
  <c r="V55" i="415" s="1"/>
  <c r="V73" i="415" s="1"/>
  <c r="E38" i="415"/>
  <c r="E55" i="415" s="1"/>
  <c r="I38" i="415"/>
  <c r="I55" i="415" s="1"/>
  <c r="I73" i="415" s="1"/>
  <c r="M38" i="415"/>
  <c r="M55" i="415" s="1"/>
  <c r="M73" i="415" s="1"/>
  <c r="Q38" i="415"/>
  <c r="U38" i="415"/>
  <c r="U55" i="415" s="1"/>
  <c r="U73" i="415" s="1"/>
  <c r="D44" i="415"/>
  <c r="C49" i="415"/>
  <c r="Q55" i="415"/>
  <c r="Q73" i="415" s="1"/>
  <c r="D18" i="415"/>
  <c r="C23" i="415"/>
  <c r="C28" i="415"/>
  <c r="C39" i="415"/>
  <c r="F25" i="416"/>
  <c r="J25" i="416"/>
  <c r="D25" i="416"/>
  <c r="G55" i="415"/>
  <c r="C25" i="416"/>
  <c r="F55" i="415"/>
  <c r="C18" i="415"/>
  <c r="D13" i="415"/>
  <c r="Q20" i="413"/>
  <c r="Q16" i="413"/>
  <c r="Q11" i="413"/>
  <c r="Q40" i="413" s="1"/>
  <c r="D17" i="414"/>
  <c r="C17" i="414"/>
  <c r="D11" i="414"/>
  <c r="I40" i="413"/>
  <c r="D24" i="413"/>
  <c r="C24" i="413"/>
  <c r="D23" i="413"/>
  <c r="C23" i="413"/>
  <c r="D22" i="413"/>
  <c r="D20" i="413" s="1"/>
  <c r="C22" i="413"/>
  <c r="D21" i="413"/>
  <c r="C21" i="413"/>
  <c r="S20" i="413"/>
  <c r="O20" i="413"/>
  <c r="M20" i="413"/>
  <c r="K20" i="413"/>
  <c r="G20" i="413"/>
  <c r="D19" i="413"/>
  <c r="C19" i="413"/>
  <c r="D18" i="413"/>
  <c r="D16" i="413" s="1"/>
  <c r="C18" i="413"/>
  <c r="D17" i="413"/>
  <c r="C17" i="413"/>
  <c r="S16" i="413"/>
  <c r="O16" i="413"/>
  <c r="M16" i="413"/>
  <c r="K16" i="413"/>
  <c r="G16" i="413"/>
  <c r="D15" i="413"/>
  <c r="C15" i="413"/>
  <c r="D14" i="413"/>
  <c r="C14" i="413"/>
  <c r="D13" i="413"/>
  <c r="D11" i="413" s="1"/>
  <c r="C13" i="413"/>
  <c r="D12" i="413"/>
  <c r="C12" i="413"/>
  <c r="S11" i="413"/>
  <c r="O11" i="413"/>
  <c r="M11" i="413"/>
  <c r="K11" i="413"/>
  <c r="G11" i="413"/>
  <c r="D10" i="413"/>
  <c r="C10" i="413"/>
  <c r="D9" i="413"/>
  <c r="C9" i="413"/>
  <c r="D8" i="413"/>
  <c r="C8" i="413"/>
  <c r="D7" i="413"/>
  <c r="C7" i="413"/>
  <c r="O40" i="413" l="1"/>
  <c r="C38" i="415"/>
  <c r="D38" i="415"/>
  <c r="L55" i="415"/>
  <c r="L73" i="415" s="1"/>
  <c r="G40" i="413"/>
  <c r="M40" i="413"/>
  <c r="D41" i="414"/>
  <c r="D12" i="415"/>
  <c r="Z55" i="415"/>
  <c r="Z73" i="415" s="1"/>
  <c r="H55" i="415"/>
  <c r="H73" i="415" s="1"/>
  <c r="K40" i="413"/>
  <c r="S40" i="413"/>
  <c r="C20" i="413"/>
  <c r="T55" i="415"/>
  <c r="T73" i="415" s="1"/>
  <c r="F73" i="415"/>
  <c r="C55" i="415"/>
  <c r="G73" i="415"/>
  <c r="D73" i="415" s="1"/>
  <c r="D55" i="415"/>
  <c r="D74" i="415" s="1"/>
  <c r="C11" i="413"/>
  <c r="D40" i="413"/>
  <c r="K53" i="383"/>
  <c r="E73" i="415" l="1"/>
  <c r="C74" i="415"/>
  <c r="C73" i="415"/>
  <c r="D75" i="415"/>
  <c r="G65" i="394"/>
  <c r="K71" i="391" l="1"/>
  <c r="K56" i="388"/>
  <c r="K55" i="388"/>
  <c r="N57" i="241"/>
  <c r="K102" i="58"/>
  <c r="K101" i="58"/>
  <c r="G99" i="58"/>
  <c r="K99" i="58"/>
  <c r="K55" i="391" l="1"/>
  <c r="K112" i="58" l="1"/>
  <c r="G57" i="236" l="1"/>
  <c r="M39" i="410" l="1"/>
  <c r="L39" i="410"/>
  <c r="K39" i="410"/>
  <c r="K29" i="410"/>
  <c r="J29" i="410"/>
  <c r="I29" i="410"/>
  <c r="H29" i="410"/>
  <c r="G29" i="410"/>
  <c r="F29" i="410"/>
  <c r="E29" i="410"/>
  <c r="D29" i="410"/>
  <c r="C29" i="410"/>
  <c r="B29" i="410"/>
  <c r="M28" i="410"/>
  <c r="L28" i="410"/>
  <c r="M27" i="410"/>
  <c r="L27" i="410"/>
  <c r="M26" i="410"/>
  <c r="L26" i="410"/>
  <c r="M25" i="410"/>
  <c r="L25" i="410"/>
  <c r="M24" i="410"/>
  <c r="L24" i="410"/>
  <c r="M23" i="410"/>
  <c r="L23" i="410"/>
  <c r="K20" i="410"/>
  <c r="J20" i="410"/>
  <c r="G20" i="410"/>
  <c r="F20" i="410"/>
  <c r="E20" i="410"/>
  <c r="D20" i="410"/>
  <c r="C20" i="410"/>
  <c r="M20" i="410" s="1"/>
  <c r="B20" i="410"/>
  <c r="M19" i="410"/>
  <c r="L19" i="410"/>
  <c r="M18" i="410"/>
  <c r="L18" i="410"/>
  <c r="M17" i="410"/>
  <c r="L17" i="410"/>
  <c r="M16" i="410"/>
  <c r="L16" i="410"/>
  <c r="M15" i="410"/>
  <c r="L15" i="410"/>
  <c r="I15" i="410"/>
  <c r="I20" i="410" s="1"/>
  <c r="H15" i="410"/>
  <c r="H20" i="410" s="1"/>
  <c r="M14" i="410"/>
  <c r="L14" i="410"/>
  <c r="M13" i="410"/>
  <c r="L13" i="410"/>
  <c r="L20" i="410" s="1"/>
  <c r="L29" i="410" l="1"/>
  <c r="M29" i="410" s="1"/>
  <c r="K114" i="371"/>
  <c r="K111" i="371" s="1"/>
  <c r="I111" i="371"/>
  <c r="J111" i="371"/>
  <c r="K50" i="239" l="1"/>
  <c r="K42" i="239" s="1"/>
  <c r="K54" i="58"/>
  <c r="K7" i="58"/>
  <c r="G30" i="58"/>
  <c r="K30" i="58"/>
  <c r="K10" i="103"/>
  <c r="K60" i="37"/>
  <c r="G52" i="37"/>
  <c r="K52" i="37"/>
  <c r="K10" i="37"/>
  <c r="K84" i="37"/>
  <c r="L30" i="58" l="1"/>
  <c r="K51" i="37"/>
  <c r="H37" i="395" l="1"/>
  <c r="I37" i="395" s="1"/>
  <c r="B37" i="395" s="1"/>
  <c r="H34" i="395"/>
  <c r="I34" i="395" s="1"/>
  <c r="B34" i="395" s="1"/>
  <c r="H33" i="395"/>
  <c r="I33" i="395" s="1"/>
  <c r="B33" i="395" s="1"/>
  <c r="H30" i="395"/>
  <c r="I30" i="395" s="1"/>
  <c r="B30" i="395" s="1"/>
  <c r="H10" i="395"/>
  <c r="I10" i="395" s="1"/>
  <c r="B10" i="395" s="1"/>
  <c r="H11" i="395"/>
  <c r="I11" i="395" s="1"/>
  <c r="B11" i="395" s="1"/>
  <c r="H12" i="395"/>
  <c r="I12" i="395" s="1"/>
  <c r="B12" i="395" s="1"/>
  <c r="H13" i="395"/>
  <c r="I13" i="395" s="1"/>
  <c r="B13" i="395" s="1"/>
  <c r="H14" i="395"/>
  <c r="I14" i="395" s="1"/>
  <c r="B14" i="395" s="1"/>
  <c r="H15" i="395"/>
  <c r="I15" i="395" s="1"/>
  <c r="B15" i="395" s="1"/>
  <c r="H16" i="395"/>
  <c r="I16" i="395" s="1"/>
  <c r="B16" i="395" s="1"/>
  <c r="H17" i="395"/>
  <c r="I17" i="395" s="1"/>
  <c r="B17" i="395" s="1"/>
  <c r="H18" i="395"/>
  <c r="I18" i="395" s="1"/>
  <c r="B18" i="395" s="1"/>
  <c r="H19" i="395"/>
  <c r="I19" i="395" s="1"/>
  <c r="B19" i="395" s="1"/>
  <c r="H20" i="395"/>
  <c r="I20" i="395" s="1"/>
  <c r="B20" i="395" s="1"/>
  <c r="H21" i="395"/>
  <c r="I21" i="395" s="1"/>
  <c r="B21" i="395" s="1"/>
  <c r="H22" i="395"/>
  <c r="I22" i="395" s="1"/>
  <c r="B22" i="395" s="1"/>
  <c r="H23" i="395"/>
  <c r="I23" i="395" s="1"/>
  <c r="B23" i="395" s="1"/>
  <c r="H24" i="395"/>
  <c r="I24" i="395" s="1"/>
  <c r="B24" i="395" s="1"/>
  <c r="H25" i="395"/>
  <c r="I25" i="395" s="1"/>
  <c r="B25" i="395" s="1"/>
  <c r="H26" i="395"/>
  <c r="I26" i="395" s="1"/>
  <c r="B26" i="395" s="1"/>
  <c r="H27" i="395"/>
  <c r="I27" i="395" s="1"/>
  <c r="B27" i="395" s="1"/>
  <c r="H9" i="395"/>
  <c r="I9" i="395" s="1"/>
  <c r="B9" i="395" s="1"/>
  <c r="H66" i="394"/>
  <c r="I66" i="394" s="1"/>
  <c r="B66" i="394" s="1"/>
  <c r="H67" i="394"/>
  <c r="I67" i="394" s="1"/>
  <c r="B67" i="394" s="1"/>
  <c r="H65" i="394"/>
  <c r="I65" i="394" s="1"/>
  <c r="B65" i="394" s="1"/>
  <c r="H59" i="394"/>
  <c r="I59" i="394" s="1"/>
  <c r="B59" i="394" s="1"/>
  <c r="H60" i="394"/>
  <c r="I60" i="394" s="1"/>
  <c r="B60" i="394" s="1"/>
  <c r="H61" i="394"/>
  <c r="I61" i="394" s="1"/>
  <c r="B61" i="394" s="1"/>
  <c r="H62" i="394"/>
  <c r="I62" i="394" s="1"/>
  <c r="B62" i="394" s="1"/>
  <c r="H58" i="394"/>
  <c r="I58" i="394" s="1"/>
  <c r="B58" i="394" s="1"/>
  <c r="H52" i="394"/>
  <c r="I52" i="394" s="1"/>
  <c r="B52" i="394" s="1"/>
  <c r="H53" i="394"/>
  <c r="I53" i="394" s="1"/>
  <c r="B53" i="394" s="1"/>
  <c r="H54" i="394"/>
  <c r="I54" i="394" s="1"/>
  <c r="B54" i="394" s="1"/>
  <c r="H55" i="394"/>
  <c r="I55" i="394" s="1"/>
  <c r="B55" i="394" s="1"/>
  <c r="H51" i="394"/>
  <c r="I51" i="394" s="1"/>
  <c r="B51" i="394" s="1"/>
  <c r="H48" i="394"/>
  <c r="I48" i="394" s="1"/>
  <c r="B48" i="394" s="1"/>
  <c r="H47" i="394"/>
  <c r="I47" i="394" s="1"/>
  <c r="B47" i="394" s="1"/>
  <c r="H46" i="394"/>
  <c r="I46" i="394" s="1"/>
  <c r="B46" i="394" s="1"/>
  <c r="H39" i="394"/>
  <c r="I39" i="394" s="1"/>
  <c r="B39" i="394" s="1"/>
  <c r="H40" i="394"/>
  <c r="I40" i="394" s="1"/>
  <c r="B40" i="394" s="1"/>
  <c r="H41" i="394"/>
  <c r="I41" i="394" s="1"/>
  <c r="B41" i="394" s="1"/>
  <c r="H42" i="394"/>
  <c r="I42" i="394" s="1"/>
  <c r="B42" i="394" s="1"/>
  <c r="H43" i="394"/>
  <c r="I43" i="394" s="1"/>
  <c r="B43" i="394" s="1"/>
  <c r="H38" i="394"/>
  <c r="I38" i="394" s="1"/>
  <c r="B38" i="394" s="1"/>
  <c r="H33" i="394"/>
  <c r="I33" i="394" s="1"/>
  <c r="B33" i="394" s="1"/>
  <c r="H34" i="394"/>
  <c r="I34" i="394" s="1"/>
  <c r="B34" i="394" s="1"/>
  <c r="H35" i="394"/>
  <c r="I35" i="394" s="1"/>
  <c r="B35" i="394" s="1"/>
  <c r="H32" i="394"/>
  <c r="I32" i="394" s="1"/>
  <c r="B32" i="394" s="1"/>
  <c r="H10" i="394"/>
  <c r="I10" i="394" s="1"/>
  <c r="B10" i="394" s="1"/>
  <c r="H11" i="394"/>
  <c r="I11" i="394" s="1"/>
  <c r="B11" i="394" s="1"/>
  <c r="H12" i="394"/>
  <c r="I12" i="394" s="1"/>
  <c r="B12" i="394" s="1"/>
  <c r="H13" i="394"/>
  <c r="I13" i="394" s="1"/>
  <c r="B13" i="394" s="1"/>
  <c r="H14" i="394"/>
  <c r="I14" i="394" s="1"/>
  <c r="B14" i="394" s="1"/>
  <c r="H15" i="394"/>
  <c r="I15" i="394" s="1"/>
  <c r="B15" i="394" s="1"/>
  <c r="H16" i="394"/>
  <c r="I16" i="394" s="1"/>
  <c r="B16" i="394" s="1"/>
  <c r="H17" i="394"/>
  <c r="I17" i="394" s="1"/>
  <c r="B17" i="394" s="1"/>
  <c r="H18" i="394"/>
  <c r="I18" i="394" s="1"/>
  <c r="B18" i="394" s="1"/>
  <c r="H19" i="394"/>
  <c r="I19" i="394" s="1"/>
  <c r="B19" i="394" s="1"/>
  <c r="H20" i="394"/>
  <c r="I20" i="394" s="1"/>
  <c r="B20" i="394" s="1"/>
  <c r="H21" i="394"/>
  <c r="I21" i="394" s="1"/>
  <c r="B21" i="394" s="1"/>
  <c r="H22" i="394"/>
  <c r="I22" i="394" s="1"/>
  <c r="B22" i="394" s="1"/>
  <c r="H23" i="394"/>
  <c r="I23" i="394" s="1"/>
  <c r="B23" i="394" s="1"/>
  <c r="H24" i="394"/>
  <c r="I24" i="394" s="1"/>
  <c r="B24" i="394" s="1"/>
  <c r="H25" i="394"/>
  <c r="I25" i="394" s="1"/>
  <c r="B25" i="394" s="1"/>
  <c r="H26" i="394"/>
  <c r="I26" i="394" s="1"/>
  <c r="B26" i="394" s="1"/>
  <c r="H27" i="394"/>
  <c r="I27" i="394" s="1"/>
  <c r="B27" i="394" s="1"/>
  <c r="H28" i="394"/>
  <c r="I28" i="394" s="1"/>
  <c r="B28" i="394" s="1"/>
  <c r="H29" i="394"/>
  <c r="I29" i="394" s="1"/>
  <c r="B29" i="394" s="1"/>
  <c r="H9" i="394"/>
  <c r="G18" i="409"/>
  <c r="D18" i="409"/>
  <c r="C18" i="409"/>
  <c r="E17" i="409"/>
  <c r="F17" i="409" s="1"/>
  <c r="E16" i="409"/>
  <c r="F16" i="409" s="1"/>
  <c r="E15" i="409"/>
  <c r="F15" i="409" s="1"/>
  <c r="E14" i="409"/>
  <c r="F14" i="409" s="1"/>
  <c r="E13" i="409"/>
  <c r="F13" i="409" s="1"/>
  <c r="E12" i="409"/>
  <c r="F12" i="409" s="1"/>
  <c r="E11" i="409"/>
  <c r="F11" i="409" s="1"/>
  <c r="I9" i="394" l="1"/>
  <c r="B9" i="394" s="1"/>
  <c r="F18" i="409"/>
  <c r="E18" i="409"/>
  <c r="K53" i="378" l="1"/>
  <c r="K53" i="376" s="1"/>
  <c r="K54" i="378"/>
  <c r="K55" i="378"/>
  <c r="K55" i="376" s="1"/>
  <c r="K56" i="378"/>
  <c r="K56" i="376" s="1"/>
  <c r="K57" i="378"/>
  <c r="K11" i="378"/>
  <c r="K12" i="378"/>
  <c r="K13" i="378"/>
  <c r="K14" i="378"/>
  <c r="K15" i="378"/>
  <c r="K16" i="378"/>
  <c r="K17" i="378"/>
  <c r="K18" i="378"/>
  <c r="K19" i="378"/>
  <c r="K20" i="378"/>
  <c r="K21" i="378"/>
  <c r="K57" i="376"/>
  <c r="K54" i="376"/>
  <c r="K25" i="385"/>
  <c r="K10" i="392"/>
  <c r="K22" i="392"/>
  <c r="K28" i="392"/>
  <c r="K32" i="392"/>
  <c r="K38" i="392"/>
  <c r="K42" i="392" l="1"/>
  <c r="K69" i="236"/>
  <c r="K67" i="236" s="1"/>
  <c r="K69" i="237"/>
  <c r="K79" i="58"/>
  <c r="K63" i="235" s="1"/>
  <c r="G72" i="374"/>
  <c r="G71" i="374"/>
  <c r="G68" i="374"/>
  <c r="G67" i="374"/>
  <c r="G65" i="374"/>
  <c r="G64" i="374"/>
  <c r="G63" i="374"/>
  <c r="G62" i="374"/>
  <c r="G60" i="374"/>
  <c r="G59" i="374"/>
  <c r="G57" i="374"/>
  <c r="G56" i="374"/>
  <c r="G55" i="374"/>
  <c r="G54" i="374"/>
  <c r="G53" i="374"/>
  <c r="K37" i="388"/>
  <c r="L72" i="393"/>
  <c r="L71" i="393"/>
  <c r="L70" i="393"/>
  <c r="L69" i="393"/>
  <c r="L68" i="393"/>
  <c r="L67" i="393"/>
  <c r="L66" i="393"/>
  <c r="L65" i="393"/>
  <c r="L64" i="393"/>
  <c r="L63" i="393"/>
  <c r="L62" i="393"/>
  <c r="L61" i="393"/>
  <c r="L60" i="393"/>
  <c r="L59" i="393"/>
  <c r="L58" i="393"/>
  <c r="L57" i="393"/>
  <c r="L56" i="393"/>
  <c r="L55" i="393"/>
  <c r="L54" i="393"/>
  <c r="L53" i="393"/>
  <c r="L52" i="393"/>
  <c r="L48" i="393"/>
  <c r="L47" i="393"/>
  <c r="L46" i="393"/>
  <c r="L45" i="393"/>
  <c r="L44" i="393"/>
  <c r="L43" i="393"/>
  <c r="L42" i="393"/>
  <c r="L41" i="393"/>
  <c r="L40" i="393"/>
  <c r="L39" i="393"/>
  <c r="L38" i="393"/>
  <c r="L37" i="393"/>
  <c r="L36" i="393"/>
  <c r="L35" i="393"/>
  <c r="L34" i="393"/>
  <c r="L33" i="393"/>
  <c r="L32" i="393"/>
  <c r="L31" i="393"/>
  <c r="L30" i="393"/>
  <c r="L29" i="393"/>
  <c r="L28" i="393"/>
  <c r="L27" i="393"/>
  <c r="L26" i="393"/>
  <c r="L25" i="393"/>
  <c r="L24" i="393"/>
  <c r="L23" i="393"/>
  <c r="L22" i="393"/>
  <c r="L21" i="393"/>
  <c r="L20" i="393"/>
  <c r="L19" i="393"/>
  <c r="L18" i="393"/>
  <c r="L17" i="393"/>
  <c r="L16" i="393"/>
  <c r="L15" i="393"/>
  <c r="L14" i="393"/>
  <c r="L13" i="393"/>
  <c r="L12" i="393"/>
  <c r="L11" i="393"/>
  <c r="L10" i="393"/>
  <c r="L72" i="392"/>
  <c r="L71" i="392"/>
  <c r="L70" i="392"/>
  <c r="L68" i="392"/>
  <c r="L67" i="392"/>
  <c r="L66" i="392"/>
  <c r="L65" i="392"/>
  <c r="L64" i="392"/>
  <c r="L63" i="392"/>
  <c r="L62" i="392"/>
  <c r="L60" i="392"/>
  <c r="L59" i="392"/>
  <c r="L58" i="392"/>
  <c r="L57" i="392"/>
  <c r="L56" i="392"/>
  <c r="L55" i="392"/>
  <c r="L54" i="392"/>
  <c r="L53" i="392"/>
  <c r="L45" i="392"/>
  <c r="L44" i="392"/>
  <c r="L41" i="392"/>
  <c r="L40" i="392"/>
  <c r="L39" i="392"/>
  <c r="L37" i="392"/>
  <c r="L36" i="392"/>
  <c r="L35" i="392"/>
  <c r="L34" i="392"/>
  <c r="L33" i="392"/>
  <c r="L31" i="392"/>
  <c r="L30" i="392"/>
  <c r="L29" i="392"/>
  <c r="L27" i="392"/>
  <c r="L26" i="392"/>
  <c r="L25" i="392"/>
  <c r="L24" i="392"/>
  <c r="L23" i="392"/>
  <c r="L21" i="392"/>
  <c r="L20" i="392"/>
  <c r="L19" i="392"/>
  <c r="L18" i="392"/>
  <c r="L17" i="392"/>
  <c r="L16" i="392"/>
  <c r="L15" i="392"/>
  <c r="L14" i="392"/>
  <c r="L13" i="392"/>
  <c r="L12" i="392"/>
  <c r="L11" i="392"/>
  <c r="L70" i="391"/>
  <c r="L72" i="390"/>
  <c r="L71" i="390"/>
  <c r="L70" i="390"/>
  <c r="L69" i="390"/>
  <c r="L68" i="390"/>
  <c r="L67" i="390"/>
  <c r="L66" i="390"/>
  <c r="L65" i="390"/>
  <c r="L64" i="390"/>
  <c r="L63" i="390"/>
  <c r="L62" i="390"/>
  <c r="L61" i="390"/>
  <c r="L60" i="390"/>
  <c r="L59" i="390"/>
  <c r="L58" i="390"/>
  <c r="L57" i="390"/>
  <c r="L56" i="390"/>
  <c r="L55" i="390"/>
  <c r="L54" i="390"/>
  <c r="L53" i="390"/>
  <c r="L52" i="390"/>
  <c r="L48" i="390"/>
  <c r="L47" i="390"/>
  <c r="L46" i="390"/>
  <c r="L45" i="390"/>
  <c r="L44" i="390"/>
  <c r="L43" i="390"/>
  <c r="L42" i="390"/>
  <c r="L41" i="390"/>
  <c r="L40" i="390"/>
  <c r="L39" i="390"/>
  <c r="L38" i="390"/>
  <c r="L37" i="390"/>
  <c r="L36" i="390"/>
  <c r="L35" i="390"/>
  <c r="L34" i="390"/>
  <c r="L33" i="390"/>
  <c r="L32" i="390"/>
  <c r="L31" i="390"/>
  <c r="L30" i="390"/>
  <c r="L29" i="390"/>
  <c r="L28" i="390"/>
  <c r="L27" i="390"/>
  <c r="L26" i="390"/>
  <c r="L25" i="390"/>
  <c r="L24" i="390"/>
  <c r="L23" i="390"/>
  <c r="L22" i="390"/>
  <c r="L21" i="390"/>
  <c r="L20" i="390"/>
  <c r="L19" i="390"/>
  <c r="L18" i="390"/>
  <c r="L17" i="390"/>
  <c r="L16" i="390"/>
  <c r="L15" i="390"/>
  <c r="L14" i="390"/>
  <c r="L13" i="390"/>
  <c r="L12" i="390"/>
  <c r="L11" i="390"/>
  <c r="L10" i="390"/>
  <c r="L72" i="389"/>
  <c r="L71" i="389"/>
  <c r="L70" i="389"/>
  <c r="L68" i="389"/>
  <c r="L67" i="389"/>
  <c r="L65" i="389"/>
  <c r="L64" i="389"/>
  <c r="L63" i="389"/>
  <c r="L62" i="389"/>
  <c r="L60" i="389"/>
  <c r="L59" i="389"/>
  <c r="L58" i="389"/>
  <c r="L57" i="389"/>
  <c r="L56" i="389"/>
  <c r="L55" i="389"/>
  <c r="L54" i="389"/>
  <c r="L53" i="389"/>
  <c r="L45" i="389"/>
  <c r="L44" i="389"/>
  <c r="L41" i="389"/>
  <c r="L40" i="389"/>
  <c r="L39" i="389"/>
  <c r="L37" i="389"/>
  <c r="L36" i="389"/>
  <c r="L35" i="389"/>
  <c r="L34" i="389"/>
  <c r="L33" i="389"/>
  <c r="L31" i="389"/>
  <c r="L30" i="389"/>
  <c r="L29" i="389"/>
  <c r="L27" i="389"/>
  <c r="L26" i="389"/>
  <c r="L25" i="389"/>
  <c r="L24" i="389"/>
  <c r="L23" i="389"/>
  <c r="L21" i="389"/>
  <c r="L20" i="389"/>
  <c r="L19" i="389"/>
  <c r="L18" i="389"/>
  <c r="L17" i="389"/>
  <c r="L16" i="389"/>
  <c r="L15" i="389"/>
  <c r="L14" i="389"/>
  <c r="L13" i="389"/>
  <c r="L12" i="389"/>
  <c r="L11" i="389"/>
  <c r="L70" i="388"/>
  <c r="L52" i="387"/>
  <c r="L72" i="387"/>
  <c r="L71" i="387"/>
  <c r="L70" i="387"/>
  <c r="L69" i="387"/>
  <c r="L68" i="387"/>
  <c r="L67" i="387"/>
  <c r="L66" i="387"/>
  <c r="L65" i="387"/>
  <c r="L64" i="387"/>
  <c r="L63" i="387"/>
  <c r="L62" i="387"/>
  <c r="L61" i="387"/>
  <c r="L60" i="387"/>
  <c r="L59" i="387"/>
  <c r="L58" i="387"/>
  <c r="L57" i="387"/>
  <c r="L56" i="387"/>
  <c r="L55" i="387"/>
  <c r="L54" i="387"/>
  <c r="L53" i="387"/>
  <c r="L48" i="387"/>
  <c r="L47" i="387"/>
  <c r="L46" i="387"/>
  <c r="L45" i="387"/>
  <c r="L44" i="387"/>
  <c r="L43" i="387"/>
  <c r="L42" i="387"/>
  <c r="L41" i="387"/>
  <c r="L40" i="387"/>
  <c r="L39" i="387"/>
  <c r="L38" i="387"/>
  <c r="L37" i="387"/>
  <c r="L36" i="387"/>
  <c r="L35" i="387"/>
  <c r="L34" i="387"/>
  <c r="L33" i="387"/>
  <c r="L32" i="387"/>
  <c r="L31" i="387"/>
  <c r="L30" i="387"/>
  <c r="L29" i="387"/>
  <c r="L28" i="387"/>
  <c r="L27" i="387"/>
  <c r="L26" i="387"/>
  <c r="L25" i="387"/>
  <c r="L24" i="387"/>
  <c r="L23" i="387"/>
  <c r="L22" i="387"/>
  <c r="L21" i="387"/>
  <c r="L20" i="387"/>
  <c r="L19" i="387"/>
  <c r="L18" i="387"/>
  <c r="L17" i="387"/>
  <c r="L16" i="387"/>
  <c r="L15" i="387"/>
  <c r="L14" i="387"/>
  <c r="L13" i="387"/>
  <c r="L12" i="387"/>
  <c r="L11" i="387"/>
  <c r="L10" i="387"/>
  <c r="L72" i="386"/>
  <c r="L71" i="386"/>
  <c r="L70" i="386"/>
  <c r="L68" i="386"/>
  <c r="L67" i="386"/>
  <c r="L65" i="386"/>
  <c r="L64" i="386"/>
  <c r="L63" i="386"/>
  <c r="L62" i="386"/>
  <c r="L60" i="386"/>
  <c r="L59" i="386"/>
  <c r="L58" i="386"/>
  <c r="L57" i="386"/>
  <c r="L56" i="386"/>
  <c r="L55" i="386"/>
  <c r="L54" i="386"/>
  <c r="L53" i="386"/>
  <c r="L45" i="386"/>
  <c r="L44" i="386"/>
  <c r="L41" i="386"/>
  <c r="L40" i="386"/>
  <c r="L39" i="386"/>
  <c r="L37" i="386"/>
  <c r="L36" i="386"/>
  <c r="L35" i="386"/>
  <c r="L34" i="386"/>
  <c r="L33" i="386"/>
  <c r="L31" i="386"/>
  <c r="L30" i="386"/>
  <c r="L29" i="386"/>
  <c r="L27" i="386"/>
  <c r="L26" i="386"/>
  <c r="L25" i="386"/>
  <c r="L24" i="386"/>
  <c r="L23" i="386"/>
  <c r="L21" i="386"/>
  <c r="L20" i="386"/>
  <c r="L19" i="386"/>
  <c r="L18" i="386"/>
  <c r="L17" i="386"/>
  <c r="L16" i="386"/>
  <c r="L15" i="386"/>
  <c r="L14" i="386"/>
  <c r="L13" i="386"/>
  <c r="L12" i="386"/>
  <c r="L11" i="386"/>
  <c r="L70" i="385"/>
  <c r="L72" i="384"/>
  <c r="L71" i="384"/>
  <c r="L70" i="384"/>
  <c r="L69" i="384"/>
  <c r="L68" i="384"/>
  <c r="L67" i="384"/>
  <c r="L66" i="384"/>
  <c r="L65" i="384"/>
  <c r="L64" i="384"/>
  <c r="L63" i="384"/>
  <c r="L62" i="384"/>
  <c r="L61" i="384"/>
  <c r="L60" i="384"/>
  <c r="L59" i="384"/>
  <c r="L58" i="384"/>
  <c r="L57" i="384"/>
  <c r="L56" i="384"/>
  <c r="L55" i="384"/>
  <c r="L54" i="384"/>
  <c r="L53" i="384"/>
  <c r="L52" i="384"/>
  <c r="L48" i="384"/>
  <c r="L47" i="384"/>
  <c r="L46" i="384"/>
  <c r="L45" i="384"/>
  <c r="L44" i="384"/>
  <c r="L43" i="384"/>
  <c r="L42" i="384"/>
  <c r="L41" i="384"/>
  <c r="L40" i="384"/>
  <c r="L39" i="384"/>
  <c r="L38" i="384"/>
  <c r="L37" i="384"/>
  <c r="L36" i="384"/>
  <c r="L35" i="384"/>
  <c r="L34" i="384"/>
  <c r="L33" i="384"/>
  <c r="L32" i="384"/>
  <c r="L31" i="384"/>
  <c r="L30" i="384"/>
  <c r="L29" i="384"/>
  <c r="L28" i="384"/>
  <c r="L27" i="384"/>
  <c r="L26" i="384"/>
  <c r="L25" i="384"/>
  <c r="L24" i="384"/>
  <c r="L23" i="384"/>
  <c r="L22" i="384"/>
  <c r="L21" i="384"/>
  <c r="L20" i="384"/>
  <c r="L19" i="384"/>
  <c r="L18" i="384"/>
  <c r="L17" i="384"/>
  <c r="L16" i="384"/>
  <c r="L15" i="384"/>
  <c r="L14" i="384"/>
  <c r="L13" i="384"/>
  <c r="L12" i="384"/>
  <c r="L11" i="384"/>
  <c r="L10" i="384"/>
  <c r="L72" i="383"/>
  <c r="L71" i="383"/>
  <c r="L70" i="383"/>
  <c r="L68" i="383"/>
  <c r="L67" i="383"/>
  <c r="L65" i="383"/>
  <c r="L64" i="383"/>
  <c r="L63" i="383"/>
  <c r="L62" i="383"/>
  <c r="L60" i="383"/>
  <c r="L59" i="383"/>
  <c r="L57" i="383"/>
  <c r="L56" i="383"/>
  <c r="L55" i="383"/>
  <c r="L54" i="383"/>
  <c r="L53" i="383"/>
  <c r="L45" i="383"/>
  <c r="L44" i="383"/>
  <c r="L41" i="383"/>
  <c r="L40" i="383"/>
  <c r="L39" i="383"/>
  <c r="L37" i="383"/>
  <c r="L36" i="383"/>
  <c r="L35" i="383"/>
  <c r="L34" i="383"/>
  <c r="L33" i="383"/>
  <c r="L31" i="383"/>
  <c r="L30" i="383"/>
  <c r="L29" i="383"/>
  <c r="L27" i="383"/>
  <c r="L26" i="383"/>
  <c r="L25" i="383"/>
  <c r="L24" i="383"/>
  <c r="L23" i="383"/>
  <c r="L21" i="383"/>
  <c r="L20" i="383"/>
  <c r="L19" i="383"/>
  <c r="L18" i="383"/>
  <c r="L17" i="383"/>
  <c r="L16" i="383"/>
  <c r="L15" i="383"/>
  <c r="L14" i="383"/>
  <c r="L13" i="383"/>
  <c r="L12" i="383"/>
  <c r="L11" i="383"/>
  <c r="L70" i="382"/>
  <c r="L52" i="381"/>
  <c r="L72" i="381"/>
  <c r="L71" i="381"/>
  <c r="L70" i="381"/>
  <c r="L69" i="381"/>
  <c r="L68" i="381"/>
  <c r="L67" i="381"/>
  <c r="L66" i="381"/>
  <c r="L65" i="381"/>
  <c r="L64" i="381"/>
  <c r="L63" i="381"/>
  <c r="L62" i="381"/>
  <c r="L61" i="381"/>
  <c r="L60" i="381"/>
  <c r="L59" i="381"/>
  <c r="L58" i="381"/>
  <c r="L57" i="381"/>
  <c r="L56" i="381"/>
  <c r="L55" i="381"/>
  <c r="L54" i="381"/>
  <c r="L53" i="381"/>
  <c r="L48" i="381"/>
  <c r="L47" i="381"/>
  <c r="L46" i="381"/>
  <c r="L45" i="381"/>
  <c r="L44" i="381"/>
  <c r="L43" i="381"/>
  <c r="L42" i="381"/>
  <c r="L41" i="381"/>
  <c r="L40" i="381"/>
  <c r="L39" i="381"/>
  <c r="L38" i="381"/>
  <c r="L37" i="381"/>
  <c r="L36" i="381"/>
  <c r="L35" i="381"/>
  <c r="L34" i="381"/>
  <c r="L33" i="381"/>
  <c r="L32" i="381"/>
  <c r="L31" i="381"/>
  <c r="L30" i="381"/>
  <c r="L29" i="381"/>
  <c r="L28" i="381"/>
  <c r="L27" i="381"/>
  <c r="L26" i="381"/>
  <c r="L25" i="381"/>
  <c r="L24" i="381"/>
  <c r="L23" i="381"/>
  <c r="L22" i="381"/>
  <c r="L21" i="381"/>
  <c r="L20" i="381"/>
  <c r="L19" i="381"/>
  <c r="L18" i="381"/>
  <c r="L17" i="381"/>
  <c r="L16" i="381"/>
  <c r="L15" i="381"/>
  <c r="L14" i="381"/>
  <c r="L13" i="381"/>
  <c r="L12" i="381"/>
  <c r="L11" i="381"/>
  <c r="L10" i="381"/>
  <c r="L72" i="380"/>
  <c r="L71" i="380"/>
  <c r="L70" i="380"/>
  <c r="L68" i="380"/>
  <c r="L67" i="380"/>
  <c r="L66" i="380"/>
  <c r="L65" i="380"/>
  <c r="L64" i="380"/>
  <c r="L63" i="380"/>
  <c r="L62" i="380"/>
  <c r="L60" i="380"/>
  <c r="L59" i="380"/>
  <c r="L58" i="380"/>
  <c r="L57" i="380"/>
  <c r="L56" i="380"/>
  <c r="L55" i="380"/>
  <c r="L54" i="380"/>
  <c r="L53" i="380"/>
  <c r="L45" i="380"/>
  <c r="L44" i="380"/>
  <c r="L41" i="380"/>
  <c r="L40" i="380"/>
  <c r="L39" i="380"/>
  <c r="L37" i="380"/>
  <c r="L36" i="380"/>
  <c r="L35" i="380"/>
  <c r="L34" i="380"/>
  <c r="L33" i="380"/>
  <c r="L31" i="380"/>
  <c r="L30" i="380"/>
  <c r="L29" i="380"/>
  <c r="L27" i="380"/>
  <c r="L26" i="380"/>
  <c r="L25" i="380"/>
  <c r="L24" i="380"/>
  <c r="L23" i="380"/>
  <c r="L21" i="380"/>
  <c r="L20" i="380"/>
  <c r="L19" i="380"/>
  <c r="L18" i="380"/>
  <c r="L17" i="380"/>
  <c r="L16" i="380"/>
  <c r="L15" i="380"/>
  <c r="L14" i="380"/>
  <c r="L13" i="380"/>
  <c r="L12" i="380"/>
  <c r="L11" i="380"/>
  <c r="L70" i="379"/>
  <c r="L70" i="378"/>
  <c r="L27" i="378"/>
  <c r="L72" i="377"/>
  <c r="L71" i="377"/>
  <c r="L70" i="377"/>
  <c r="L69" i="377"/>
  <c r="L68" i="377"/>
  <c r="L67" i="377"/>
  <c r="L66" i="377"/>
  <c r="L65" i="377"/>
  <c r="L64" i="377"/>
  <c r="L63" i="377"/>
  <c r="L62" i="377"/>
  <c r="L61" i="377"/>
  <c r="L60" i="377"/>
  <c r="L59" i="377"/>
  <c r="L58" i="377"/>
  <c r="L57" i="377"/>
  <c r="L56" i="377"/>
  <c r="L55" i="377"/>
  <c r="L54" i="377"/>
  <c r="L53" i="377"/>
  <c r="L52" i="377"/>
  <c r="L48" i="377"/>
  <c r="L47" i="377"/>
  <c r="L46" i="377"/>
  <c r="L45" i="377"/>
  <c r="L44" i="377"/>
  <c r="L43" i="377"/>
  <c r="L42" i="377"/>
  <c r="L41" i="377"/>
  <c r="L40" i="377"/>
  <c r="L39" i="377"/>
  <c r="L38" i="377"/>
  <c r="L37" i="377"/>
  <c r="L36" i="377"/>
  <c r="L35" i="377"/>
  <c r="L34" i="377"/>
  <c r="L33" i="377"/>
  <c r="L32" i="377"/>
  <c r="L31" i="377"/>
  <c r="L30" i="377"/>
  <c r="L29" i="377"/>
  <c r="L28" i="377"/>
  <c r="L27" i="377"/>
  <c r="L26" i="377"/>
  <c r="L25" i="377"/>
  <c r="L24" i="377"/>
  <c r="L23" i="377"/>
  <c r="L22" i="377"/>
  <c r="L21" i="377"/>
  <c r="L20" i="377"/>
  <c r="L19" i="377"/>
  <c r="L18" i="377"/>
  <c r="L17" i="377"/>
  <c r="L16" i="377"/>
  <c r="L15" i="377"/>
  <c r="L14" i="377"/>
  <c r="L13" i="377"/>
  <c r="L12" i="377"/>
  <c r="L11" i="377"/>
  <c r="L10" i="377"/>
  <c r="L71" i="376"/>
  <c r="L70" i="376"/>
  <c r="L68" i="376"/>
  <c r="L67" i="376"/>
  <c r="L66" i="376"/>
  <c r="L65" i="376"/>
  <c r="L64" i="376"/>
  <c r="L63" i="376"/>
  <c r="L62" i="376"/>
  <c r="L58" i="376"/>
  <c r="L57" i="376"/>
  <c r="L56" i="376"/>
  <c r="L55" i="376"/>
  <c r="L54" i="376"/>
  <c r="L53" i="376"/>
  <c r="L70" i="375"/>
  <c r="L70" i="374"/>
  <c r="L70" i="373"/>
  <c r="L135" i="372"/>
  <c r="L134" i="372"/>
  <c r="L133" i="372"/>
  <c r="L130" i="372"/>
  <c r="L129" i="372"/>
  <c r="L128" i="372"/>
  <c r="L124" i="372"/>
  <c r="L123" i="372"/>
  <c r="L122" i="372"/>
  <c r="L120" i="372"/>
  <c r="L119" i="372"/>
  <c r="L118" i="372"/>
  <c r="L115" i="372"/>
  <c r="L114" i="372"/>
  <c r="L113" i="372"/>
  <c r="L112" i="372"/>
  <c r="L110" i="372"/>
  <c r="L109" i="372"/>
  <c r="L108" i="372"/>
  <c r="L107" i="372"/>
  <c r="L105" i="372"/>
  <c r="L104" i="372"/>
  <c r="L102" i="372"/>
  <c r="L100" i="372"/>
  <c r="L99" i="372"/>
  <c r="L98" i="372"/>
  <c r="L97" i="372"/>
  <c r="L96" i="372"/>
  <c r="L95" i="372"/>
  <c r="L93" i="372"/>
  <c r="L92" i="372"/>
  <c r="L91" i="372"/>
  <c r="L90" i="372"/>
  <c r="L89" i="372"/>
  <c r="L82" i="372"/>
  <c r="L81" i="372"/>
  <c r="L80" i="372"/>
  <c r="L78" i="372"/>
  <c r="L77" i="372"/>
  <c r="L75" i="372"/>
  <c r="L74" i="372"/>
  <c r="L73" i="372"/>
  <c r="L71" i="372"/>
  <c r="L70" i="372"/>
  <c r="L69" i="372"/>
  <c r="L66" i="372"/>
  <c r="L65" i="372"/>
  <c r="L64" i="372"/>
  <c r="L62" i="372"/>
  <c r="L61" i="372"/>
  <c r="L60" i="372"/>
  <c r="L58" i="372"/>
  <c r="L57" i="372"/>
  <c r="L56" i="372"/>
  <c r="L55" i="372"/>
  <c r="L54" i="372"/>
  <c r="L52" i="372"/>
  <c r="L51" i="372"/>
  <c r="L50" i="372"/>
  <c r="L49" i="372"/>
  <c r="L48" i="372"/>
  <c r="L47" i="372"/>
  <c r="L46" i="372"/>
  <c r="L45" i="372"/>
  <c r="L44" i="372"/>
  <c r="L43" i="372"/>
  <c r="L42" i="372"/>
  <c r="L40" i="372"/>
  <c r="L39" i="372"/>
  <c r="L38" i="372"/>
  <c r="L36" i="372"/>
  <c r="L35" i="372"/>
  <c r="L33" i="372"/>
  <c r="L30" i="372"/>
  <c r="L29" i="372"/>
  <c r="L28" i="372"/>
  <c r="L27" i="372"/>
  <c r="L26" i="372"/>
  <c r="L24" i="372"/>
  <c r="L23" i="372"/>
  <c r="L22" i="372"/>
  <c r="L21" i="372"/>
  <c r="L20" i="372"/>
  <c r="L18" i="372"/>
  <c r="L17" i="372"/>
  <c r="L16" i="372"/>
  <c r="L15" i="372"/>
  <c r="L14" i="372"/>
  <c r="L13" i="372"/>
  <c r="L12" i="372"/>
  <c r="L135" i="371"/>
  <c r="L134" i="371"/>
  <c r="L133" i="371"/>
  <c r="L130" i="371"/>
  <c r="L129" i="371"/>
  <c r="L128" i="371"/>
  <c r="L124" i="371"/>
  <c r="L123" i="371"/>
  <c r="L122" i="371"/>
  <c r="L120" i="371"/>
  <c r="L119" i="371"/>
  <c r="L118" i="371"/>
  <c r="L113" i="371"/>
  <c r="L112" i="371"/>
  <c r="L110" i="371"/>
  <c r="L109" i="371"/>
  <c r="L108" i="371"/>
  <c r="L107" i="371"/>
  <c r="L105" i="371"/>
  <c r="L104" i="371"/>
  <c r="L102" i="371"/>
  <c r="L99" i="371"/>
  <c r="L98" i="371"/>
  <c r="L97" i="371"/>
  <c r="L96" i="371"/>
  <c r="L95" i="371"/>
  <c r="L93" i="371"/>
  <c r="L91" i="371"/>
  <c r="L90" i="371"/>
  <c r="L89" i="371"/>
  <c r="L82" i="371"/>
  <c r="L81" i="371"/>
  <c r="L80" i="371"/>
  <c r="L78" i="371"/>
  <c r="L77" i="371"/>
  <c r="L75" i="371"/>
  <c r="L74" i="371"/>
  <c r="L73" i="371"/>
  <c r="L71" i="371"/>
  <c r="L70" i="371"/>
  <c r="L69" i="371"/>
  <c r="L66" i="371"/>
  <c r="L65" i="371"/>
  <c r="L64" i="371"/>
  <c r="L62" i="371"/>
  <c r="L61" i="371"/>
  <c r="L60" i="371"/>
  <c r="L58" i="371"/>
  <c r="L57" i="371"/>
  <c r="L56" i="371"/>
  <c r="L55" i="371"/>
  <c r="L54" i="371"/>
  <c r="L52" i="371"/>
  <c r="L51" i="371"/>
  <c r="L50" i="371"/>
  <c r="L49" i="371"/>
  <c r="L48" i="371"/>
  <c r="L47" i="371"/>
  <c r="L46" i="371"/>
  <c r="L45" i="371"/>
  <c r="L44" i="371"/>
  <c r="L43" i="371"/>
  <c r="L42" i="371"/>
  <c r="L40" i="371"/>
  <c r="L39" i="371"/>
  <c r="L38" i="371"/>
  <c r="L36" i="371"/>
  <c r="L35" i="371"/>
  <c r="L33" i="371"/>
  <c r="L30" i="371"/>
  <c r="L29" i="371"/>
  <c r="L28" i="371"/>
  <c r="L27" i="371"/>
  <c r="L26" i="371"/>
  <c r="L24" i="371"/>
  <c r="L23" i="371"/>
  <c r="L22" i="371"/>
  <c r="L21" i="371"/>
  <c r="L20" i="371"/>
  <c r="L18" i="371"/>
  <c r="L17" i="371"/>
  <c r="L16" i="371"/>
  <c r="L15" i="371"/>
  <c r="L14" i="371"/>
  <c r="L13" i="371"/>
  <c r="L12" i="371"/>
  <c r="L132" i="370"/>
  <c r="L56" i="369"/>
  <c r="L56" i="367"/>
  <c r="L20" i="367"/>
  <c r="L56" i="365"/>
  <c r="L119" i="58"/>
  <c r="L117" i="58"/>
  <c r="L116" i="58"/>
  <c r="L114" i="58"/>
  <c r="L113" i="58"/>
  <c r="L112" i="58"/>
  <c r="L111" i="58"/>
  <c r="L109" i="58"/>
  <c r="L107" i="58"/>
  <c r="L105" i="58"/>
  <c r="L104" i="58"/>
  <c r="L103" i="58"/>
  <c r="L102" i="58"/>
  <c r="L101" i="58"/>
  <c r="L100" i="58"/>
  <c r="L98" i="58"/>
  <c r="L96" i="58"/>
  <c r="L94" i="58"/>
  <c r="L93" i="58"/>
  <c r="L92" i="58"/>
  <c r="L91" i="58"/>
  <c r="L90" i="58"/>
  <c r="L89" i="58"/>
  <c r="L87" i="58"/>
  <c r="L85" i="58"/>
  <c r="L83" i="58"/>
  <c r="L82" i="58"/>
  <c r="L81" i="58"/>
  <c r="L78" i="58"/>
  <c r="L76" i="58"/>
  <c r="L75" i="58"/>
  <c r="L74" i="58"/>
  <c r="L72" i="58"/>
  <c r="L71" i="58"/>
  <c r="L70" i="58"/>
  <c r="L69" i="58"/>
  <c r="L68" i="58"/>
  <c r="L67" i="58"/>
  <c r="L66" i="58"/>
  <c r="L64" i="58"/>
  <c r="L62" i="58"/>
  <c r="L61" i="58"/>
  <c r="L59" i="58"/>
  <c r="L58" i="58"/>
  <c r="L57" i="58"/>
  <c r="L56" i="58"/>
  <c r="L55" i="58"/>
  <c r="L54" i="58"/>
  <c r="L50" i="58"/>
  <c r="L49" i="58"/>
  <c r="L48" i="58"/>
  <c r="L47" i="58"/>
  <c r="L46" i="58"/>
  <c r="L45" i="58"/>
  <c r="L44" i="58"/>
  <c r="L43" i="58"/>
  <c r="L42" i="58"/>
  <c r="L41" i="58"/>
  <c r="L40" i="58"/>
  <c r="L39" i="58"/>
  <c r="L38" i="58"/>
  <c r="L37" i="58"/>
  <c r="L36" i="58"/>
  <c r="L35" i="58"/>
  <c r="L34" i="58"/>
  <c r="L33" i="58"/>
  <c r="L32" i="58"/>
  <c r="L31" i="58"/>
  <c r="L29" i="58"/>
  <c r="L28" i="58"/>
  <c r="L27" i="58"/>
  <c r="L26" i="58"/>
  <c r="L25" i="58"/>
  <c r="L24" i="58"/>
  <c r="L23" i="58"/>
  <c r="L22" i="5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9" i="103"/>
  <c r="L21" i="103"/>
  <c r="L20" i="103"/>
  <c r="L19" i="103"/>
  <c r="L18" i="103"/>
  <c r="L17" i="103"/>
  <c r="L16" i="103"/>
  <c r="L15" i="103"/>
  <c r="L14" i="103"/>
  <c r="L13" i="103"/>
  <c r="L12" i="103"/>
  <c r="L11" i="103"/>
  <c r="L144" i="37"/>
  <c r="L143" i="37"/>
  <c r="L141" i="37"/>
  <c r="L139" i="37"/>
  <c r="L136" i="37"/>
  <c r="L135" i="37"/>
  <c r="L133" i="37"/>
  <c r="L132" i="37"/>
  <c r="L128" i="37"/>
  <c r="L126" i="37"/>
  <c r="L123" i="37"/>
  <c r="L121" i="37"/>
  <c r="L117" i="37"/>
  <c r="L115" i="37"/>
  <c r="L112" i="37"/>
  <c r="L110" i="37"/>
  <c r="L106" i="37"/>
  <c r="L104" i="37"/>
  <c r="L102" i="37"/>
  <c r="L100" i="37"/>
  <c r="L96" i="37"/>
  <c r="L95" i="37"/>
  <c r="L93" i="37"/>
  <c r="L92" i="37"/>
  <c r="L90" i="37"/>
  <c r="L88" i="37"/>
  <c r="L87" i="37"/>
  <c r="L83" i="37"/>
  <c r="L81" i="37"/>
  <c r="L70" i="37"/>
  <c r="L69" i="37"/>
  <c r="L68" i="37"/>
  <c r="L67" i="37"/>
  <c r="L66" i="37"/>
  <c r="L65" i="37"/>
  <c r="L64" i="37"/>
  <c r="L62" i="37"/>
  <c r="L59" i="37"/>
  <c r="L58" i="37"/>
  <c r="L57" i="37"/>
  <c r="L56" i="37"/>
  <c r="L55" i="37"/>
  <c r="L54" i="37"/>
  <c r="L53" i="37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1" i="37"/>
  <c r="L30" i="37"/>
  <c r="L29" i="37"/>
  <c r="L28" i="37"/>
  <c r="L27" i="37"/>
  <c r="L26" i="37"/>
  <c r="L25" i="37"/>
  <c r="L24" i="37"/>
  <c r="L23" i="37"/>
  <c r="L20" i="37"/>
  <c r="L19" i="37"/>
  <c r="L18" i="37"/>
  <c r="L17" i="37"/>
  <c r="L16" i="37"/>
  <c r="L15" i="37"/>
  <c r="L14" i="37"/>
  <c r="L13" i="37"/>
  <c r="L12" i="37"/>
  <c r="L11" i="37"/>
  <c r="L18" i="36"/>
  <c r="L19" i="36"/>
  <c r="L17" i="36"/>
  <c r="L16" i="36"/>
  <c r="L15" i="36"/>
  <c r="L14" i="36"/>
  <c r="L13" i="36"/>
  <c r="L12" i="36"/>
  <c r="L11" i="36"/>
  <c r="L73" i="232"/>
  <c r="L72" i="232"/>
  <c r="L71" i="232"/>
  <c r="L69" i="232"/>
  <c r="L68" i="232"/>
  <c r="L67" i="232"/>
  <c r="L66" i="232"/>
  <c r="L64" i="232"/>
  <c r="L61" i="232"/>
  <c r="L60" i="232"/>
  <c r="L58" i="232"/>
  <c r="L57" i="232"/>
  <c r="L56" i="232"/>
  <c r="L55" i="232"/>
  <c r="L54" i="232"/>
  <c r="L45" i="232"/>
  <c r="L44" i="232"/>
  <c r="L41" i="232"/>
  <c r="L40" i="232"/>
  <c r="L39" i="232"/>
  <c r="L37" i="232"/>
  <c r="L36" i="232"/>
  <c r="L35" i="232"/>
  <c r="L34" i="232"/>
  <c r="L33" i="232"/>
  <c r="L31" i="232"/>
  <c r="L30" i="232"/>
  <c r="L29" i="232"/>
  <c r="L27" i="232"/>
  <c r="L26" i="232"/>
  <c r="L25" i="232"/>
  <c r="L24" i="232"/>
  <c r="L23" i="232"/>
  <c r="L21" i="232"/>
  <c r="L20" i="232"/>
  <c r="L19" i="232"/>
  <c r="L18" i="232"/>
  <c r="L17" i="232"/>
  <c r="L16" i="232"/>
  <c r="L15" i="232"/>
  <c r="L14" i="232"/>
  <c r="L13" i="232"/>
  <c r="L12" i="232"/>
  <c r="L11" i="232"/>
  <c r="L73" i="233"/>
  <c r="L72" i="233"/>
  <c r="L71" i="233"/>
  <c r="L69" i="233"/>
  <c r="L68" i="233"/>
  <c r="L67" i="233"/>
  <c r="L66" i="233"/>
  <c r="L64" i="233"/>
  <c r="L61" i="233"/>
  <c r="L60" i="233"/>
  <c r="L58" i="233"/>
  <c r="L56" i="233"/>
  <c r="L55" i="233"/>
  <c r="L45" i="233"/>
  <c r="L44" i="233"/>
  <c r="L41" i="233"/>
  <c r="L40" i="233"/>
  <c r="L39" i="233"/>
  <c r="L37" i="233"/>
  <c r="L36" i="233"/>
  <c r="L35" i="233"/>
  <c r="L34" i="233"/>
  <c r="L33" i="233"/>
  <c r="L31" i="233"/>
  <c r="L30" i="233"/>
  <c r="L29" i="233"/>
  <c r="L27" i="233"/>
  <c r="L26" i="233"/>
  <c r="L24" i="233"/>
  <c r="L23" i="233"/>
  <c r="L20" i="233"/>
  <c r="L19" i="233"/>
  <c r="L18" i="233"/>
  <c r="L17" i="233"/>
  <c r="L15" i="233"/>
  <c r="L14" i="233"/>
  <c r="L13" i="233"/>
  <c r="L11" i="233"/>
  <c r="L73" i="234"/>
  <c r="L72" i="234"/>
  <c r="L71" i="234"/>
  <c r="L69" i="234"/>
  <c r="L68" i="234"/>
  <c r="L67" i="234"/>
  <c r="L66" i="234"/>
  <c r="L64" i="234"/>
  <c r="L61" i="234"/>
  <c r="L60" i="234"/>
  <c r="L58" i="234"/>
  <c r="L57" i="234"/>
  <c r="L56" i="234"/>
  <c r="L55" i="234"/>
  <c r="L54" i="234"/>
  <c r="L45" i="234"/>
  <c r="L44" i="234"/>
  <c r="L41" i="234"/>
  <c r="L40" i="234"/>
  <c r="L39" i="234"/>
  <c r="L38" i="234"/>
  <c r="L37" i="234"/>
  <c r="L36" i="234"/>
  <c r="L35" i="234"/>
  <c r="L34" i="234"/>
  <c r="L33" i="234"/>
  <c r="L31" i="234"/>
  <c r="L30" i="234"/>
  <c r="L29" i="234"/>
  <c r="L27" i="234"/>
  <c r="L26" i="234"/>
  <c r="L25" i="234"/>
  <c r="L24" i="234"/>
  <c r="L23" i="234"/>
  <c r="L21" i="234"/>
  <c r="L20" i="234"/>
  <c r="L19" i="234"/>
  <c r="L18" i="234"/>
  <c r="L17" i="234"/>
  <c r="L16" i="234"/>
  <c r="L15" i="234"/>
  <c r="L14" i="234"/>
  <c r="L13" i="234"/>
  <c r="L12" i="234"/>
  <c r="L11" i="234"/>
  <c r="L73" i="235"/>
  <c r="L72" i="235"/>
  <c r="L71" i="235"/>
  <c r="L69" i="235"/>
  <c r="L68" i="235"/>
  <c r="L67" i="235"/>
  <c r="L66" i="235"/>
  <c r="L64" i="235"/>
  <c r="L61" i="235"/>
  <c r="L60" i="235"/>
  <c r="L59" i="235"/>
  <c r="L58" i="235"/>
  <c r="L55" i="235"/>
  <c r="L45" i="235"/>
  <c r="L44" i="235"/>
  <c r="L41" i="235"/>
  <c r="L40" i="235"/>
  <c r="L39" i="235"/>
  <c r="L38" i="235"/>
  <c r="L37" i="235"/>
  <c r="L36" i="235"/>
  <c r="L35" i="235"/>
  <c r="L34" i="235"/>
  <c r="L33" i="235"/>
  <c r="L31" i="235"/>
  <c r="L30" i="235"/>
  <c r="L29" i="235"/>
  <c r="L27" i="235"/>
  <c r="L26" i="235"/>
  <c r="L25" i="235"/>
  <c r="L24" i="235"/>
  <c r="L23" i="235"/>
  <c r="L21" i="235"/>
  <c r="L20" i="235"/>
  <c r="L19" i="235"/>
  <c r="L18" i="235"/>
  <c r="L17" i="235"/>
  <c r="L16" i="235"/>
  <c r="L15" i="235"/>
  <c r="L14" i="235"/>
  <c r="L13" i="235"/>
  <c r="L12" i="235"/>
  <c r="L11" i="235"/>
  <c r="L45" i="236"/>
  <c r="L44" i="236"/>
  <c r="L41" i="236"/>
  <c r="L40" i="236"/>
  <c r="L39" i="236"/>
  <c r="L38" i="236"/>
  <c r="L37" i="236"/>
  <c r="L36" i="236"/>
  <c r="L35" i="236"/>
  <c r="L34" i="236"/>
  <c r="L33" i="236"/>
  <c r="L31" i="236"/>
  <c r="L30" i="236"/>
  <c r="L29" i="236"/>
  <c r="L27" i="236"/>
  <c r="L26" i="236"/>
  <c r="L25" i="236"/>
  <c r="L24" i="236"/>
  <c r="L23" i="236"/>
  <c r="L21" i="236"/>
  <c r="L20" i="236"/>
  <c r="L19" i="236"/>
  <c r="L18" i="236"/>
  <c r="L17" i="236"/>
  <c r="L14" i="236"/>
  <c r="L13" i="236"/>
  <c r="L11" i="236"/>
  <c r="L73" i="236"/>
  <c r="L72" i="236"/>
  <c r="L71" i="236"/>
  <c r="L68" i="236"/>
  <c r="L66" i="236"/>
  <c r="L64" i="236"/>
  <c r="L61" i="236"/>
  <c r="L60" i="236"/>
  <c r="L58" i="236"/>
  <c r="L57" i="236"/>
  <c r="L56" i="236"/>
  <c r="L55" i="236"/>
  <c r="L54" i="236"/>
  <c r="L73" i="237"/>
  <c r="L72" i="237"/>
  <c r="L71" i="237"/>
  <c r="L68" i="237"/>
  <c r="L66" i="237"/>
  <c r="L64" i="237"/>
  <c r="L61" i="237"/>
  <c r="L60" i="237"/>
  <c r="L59" i="237"/>
  <c r="L58" i="237"/>
  <c r="L57" i="237"/>
  <c r="L55" i="237"/>
  <c r="L45" i="237"/>
  <c r="L44" i="237"/>
  <c r="L41" i="237"/>
  <c r="L40" i="237"/>
  <c r="L39" i="237"/>
  <c r="L37" i="237"/>
  <c r="L36" i="237"/>
  <c r="L35" i="237"/>
  <c r="L34" i="237"/>
  <c r="L33" i="237"/>
  <c r="L31" i="237"/>
  <c r="L30" i="237"/>
  <c r="L29" i="237"/>
  <c r="L27" i="237"/>
  <c r="L26" i="237"/>
  <c r="L24" i="237"/>
  <c r="L23" i="237"/>
  <c r="L21" i="237"/>
  <c r="L20" i="237"/>
  <c r="L19" i="237"/>
  <c r="L18" i="237"/>
  <c r="L17" i="237"/>
  <c r="L16" i="237"/>
  <c r="L15" i="237"/>
  <c r="L14" i="237"/>
  <c r="L13" i="237"/>
  <c r="L12" i="237"/>
  <c r="L11" i="237"/>
  <c r="L71" i="238"/>
  <c r="L37" i="238"/>
  <c r="L137" i="239"/>
  <c r="L136" i="239"/>
  <c r="L135" i="239"/>
  <c r="L131" i="239"/>
  <c r="L130" i="239"/>
  <c r="L126" i="239"/>
  <c r="L125" i="239"/>
  <c r="L124" i="239"/>
  <c r="L122" i="239"/>
  <c r="L121" i="239"/>
  <c r="L120" i="239"/>
  <c r="L114" i="239"/>
  <c r="L112" i="239"/>
  <c r="L110" i="239"/>
  <c r="L107" i="239"/>
  <c r="L101" i="239"/>
  <c r="L99" i="239"/>
  <c r="L98" i="239"/>
  <c r="L97" i="239"/>
  <c r="L92" i="239"/>
  <c r="L83" i="239"/>
  <c r="L82" i="239"/>
  <c r="L79" i="239"/>
  <c r="L78" i="239"/>
  <c r="L76" i="239"/>
  <c r="L75" i="239"/>
  <c r="L74" i="239"/>
  <c r="L72" i="239"/>
  <c r="L71" i="239"/>
  <c r="L70" i="239"/>
  <c r="L67" i="239"/>
  <c r="L66" i="239"/>
  <c r="L65" i="239"/>
  <c r="L63" i="239"/>
  <c r="L62" i="239"/>
  <c r="L61" i="239"/>
  <c r="L59" i="239"/>
  <c r="L58" i="239"/>
  <c r="L57" i="239"/>
  <c r="L56" i="239"/>
  <c r="L55" i="239"/>
  <c r="L53" i="239"/>
  <c r="L52" i="239"/>
  <c r="L51" i="239"/>
  <c r="L50" i="239"/>
  <c r="L49" i="239"/>
  <c r="L48" i="239"/>
  <c r="L47" i="239"/>
  <c r="L46" i="239"/>
  <c r="L45" i="239"/>
  <c r="L44" i="239"/>
  <c r="L43" i="239"/>
  <c r="L41" i="239"/>
  <c r="L40" i="239"/>
  <c r="L39" i="239"/>
  <c r="L37" i="239"/>
  <c r="L36" i="239"/>
  <c r="L34" i="239"/>
  <c r="L31" i="239"/>
  <c r="L30" i="239"/>
  <c r="L29" i="239"/>
  <c r="L28" i="239"/>
  <c r="L27" i="239"/>
  <c r="L25" i="239"/>
  <c r="L24" i="239"/>
  <c r="L23" i="239"/>
  <c r="L22" i="239"/>
  <c r="L21" i="239"/>
  <c r="L19" i="239"/>
  <c r="L18" i="239"/>
  <c r="L17" i="239"/>
  <c r="L13" i="239"/>
  <c r="W27" i="243"/>
  <c r="W26" i="243"/>
  <c r="W25" i="243"/>
  <c r="W23" i="243"/>
  <c r="W19" i="243"/>
  <c r="W17" i="243"/>
  <c r="W16" i="243"/>
  <c r="W15" i="243"/>
  <c r="W14" i="243"/>
  <c r="W13" i="243"/>
  <c r="W12" i="243"/>
  <c r="L27" i="243"/>
  <c r="L26" i="243"/>
  <c r="L25" i="243"/>
  <c r="L22" i="243"/>
  <c r="L21" i="243"/>
  <c r="L17" i="243"/>
  <c r="L16" i="243"/>
  <c r="L15" i="243"/>
  <c r="L14" i="243"/>
  <c r="L13" i="243"/>
  <c r="L12" i="243"/>
  <c r="W28" i="242"/>
  <c r="W18" i="242"/>
  <c r="W17" i="242"/>
  <c r="W16" i="242"/>
  <c r="W15" i="242"/>
  <c r="W14" i="242"/>
  <c r="W13" i="242"/>
  <c r="W12" i="242"/>
  <c r="L18" i="242"/>
  <c r="L17" i="242"/>
  <c r="L16" i="242"/>
  <c r="L15" i="242"/>
  <c r="L14" i="242"/>
  <c r="L67" i="241"/>
  <c r="L55" i="241"/>
  <c r="L73" i="240"/>
  <c r="K67" i="237" l="1"/>
  <c r="K53" i="58" l="1"/>
  <c r="G65" i="58"/>
  <c r="K65" i="58"/>
  <c r="K73" i="58"/>
  <c r="G88" i="58"/>
  <c r="K88" i="58"/>
  <c r="L99" i="58"/>
  <c r="K115" i="58"/>
  <c r="G110" i="58"/>
  <c r="K110" i="58"/>
  <c r="G20" i="36"/>
  <c r="K20" i="36"/>
  <c r="K21" i="36" s="1"/>
  <c r="L21" i="36" s="1"/>
  <c r="L20" i="36" l="1"/>
  <c r="K65" i="236"/>
  <c r="K63" i="236"/>
  <c r="L65" i="58"/>
  <c r="L88" i="58"/>
  <c r="K63" i="234"/>
  <c r="K65" i="232"/>
  <c r="K63" i="232"/>
  <c r="L110" i="58"/>
  <c r="K20" i="239"/>
  <c r="K81" i="240"/>
  <c r="K80" i="240"/>
  <c r="K79" i="240"/>
  <c r="K74" i="240"/>
  <c r="K72" i="240"/>
  <c r="K70" i="240"/>
  <c r="K69" i="240"/>
  <c r="K68" i="240"/>
  <c r="K59" i="240"/>
  <c r="K57" i="240"/>
  <c r="K56" i="240"/>
  <c r="K39" i="240"/>
  <c r="K38" i="240"/>
  <c r="K37" i="240"/>
  <c r="K35" i="240"/>
  <c r="K34" i="240"/>
  <c r="K32" i="240"/>
  <c r="K29" i="240"/>
  <c r="K27" i="240"/>
  <c r="K26" i="240"/>
  <c r="K25" i="240"/>
  <c r="K21" i="240"/>
  <c r="K20" i="240"/>
  <c r="K19" i="240"/>
  <c r="K17" i="240"/>
  <c r="K16" i="240"/>
  <c r="K15" i="240"/>
  <c r="K14" i="240"/>
  <c r="K13" i="240"/>
  <c r="K12" i="240"/>
  <c r="K11" i="240"/>
  <c r="K67" i="240" l="1"/>
  <c r="K78" i="240"/>
  <c r="K71" i="240"/>
  <c r="K36" i="240"/>
  <c r="K33" i="240"/>
  <c r="K31" i="240"/>
  <c r="K18" i="240"/>
  <c r="K12" i="239"/>
  <c r="G106" i="239"/>
  <c r="G57" i="233"/>
  <c r="L57" i="233" s="1"/>
  <c r="K30" i="240" l="1"/>
  <c r="F24" i="37"/>
  <c r="E54" i="233"/>
  <c r="E36" i="232" l="1"/>
  <c r="H41" i="232"/>
  <c r="C14" i="238" l="1"/>
  <c r="G57" i="235" l="1"/>
  <c r="L57" i="235" s="1"/>
  <c r="G115" i="371"/>
  <c r="L115" i="371" s="1"/>
  <c r="G116" i="239"/>
  <c r="L116" i="239" s="1"/>
  <c r="G38" i="392" l="1"/>
  <c r="L38" i="392" s="1"/>
  <c r="H66" i="58"/>
  <c r="H67" i="58"/>
  <c r="H68" i="58"/>
  <c r="H70" i="58"/>
  <c r="G16" i="236"/>
  <c r="L16" i="236" s="1"/>
  <c r="G15" i="236"/>
  <c r="L15" i="236" s="1"/>
  <c r="G12" i="236"/>
  <c r="L12" i="236" s="1"/>
  <c r="G80" i="58" l="1"/>
  <c r="G79" i="58" l="1"/>
  <c r="L79" i="58" s="1"/>
  <c r="L80" i="58"/>
  <c r="G56" i="235"/>
  <c r="L56" i="235" s="1"/>
  <c r="G54" i="235"/>
  <c r="L54" i="235" s="1"/>
  <c r="G54" i="233" l="1"/>
  <c r="L54" i="233" s="1"/>
  <c r="G21" i="233"/>
  <c r="L21" i="233" s="1"/>
  <c r="G16" i="233"/>
  <c r="L16" i="233" s="1"/>
  <c r="G12" i="233"/>
  <c r="L12" i="233" s="1"/>
  <c r="G25" i="233"/>
  <c r="L25" i="233" s="1"/>
  <c r="G92" i="371" l="1"/>
  <c r="L92" i="371" s="1"/>
  <c r="G114" i="371"/>
  <c r="L114" i="371" s="1"/>
  <c r="G100" i="371"/>
  <c r="L100" i="371" s="1"/>
  <c r="G111" i="371"/>
  <c r="L111" i="371" s="1"/>
  <c r="G32" i="37" l="1"/>
  <c r="L32" i="37" s="1"/>
  <c r="G16" i="239" l="1"/>
  <c r="L16" i="239" s="1"/>
  <c r="G15" i="239"/>
  <c r="L15" i="239" s="1"/>
  <c r="G14" i="239"/>
  <c r="G63" i="37"/>
  <c r="L63" i="37" s="1"/>
  <c r="L14" i="239" l="1"/>
  <c r="G20" i="239"/>
  <c r="L20" i="239" s="1"/>
  <c r="G93" i="239"/>
  <c r="L93" i="239" s="1"/>
  <c r="G91" i="239"/>
  <c r="L91" i="239" s="1"/>
  <c r="G132" i="239"/>
  <c r="L132" i="239" s="1"/>
  <c r="G81" i="239"/>
  <c r="L81" i="239" s="1"/>
  <c r="G61" i="37"/>
  <c r="E61" i="37"/>
  <c r="G60" i="37" l="1"/>
  <c r="L61" i="37"/>
  <c r="G25" i="237"/>
  <c r="L25" i="237" s="1"/>
  <c r="G56" i="237"/>
  <c r="L56" i="237" s="1"/>
  <c r="G54" i="237"/>
  <c r="L54" i="237" s="1"/>
  <c r="L60" i="37" l="1"/>
  <c r="G51" i="37"/>
  <c r="H72" i="393"/>
  <c r="H10" i="393"/>
  <c r="H72" i="392"/>
  <c r="H71" i="392"/>
  <c r="H68" i="392"/>
  <c r="H67" i="392"/>
  <c r="H66" i="392"/>
  <c r="H65" i="392"/>
  <c r="H64" i="392"/>
  <c r="H63" i="392"/>
  <c r="H62" i="392"/>
  <c r="H60" i="392"/>
  <c r="H59" i="392"/>
  <c r="H58" i="392"/>
  <c r="H57" i="392"/>
  <c r="H56" i="392"/>
  <c r="H55" i="392"/>
  <c r="H54" i="392"/>
  <c r="H53" i="392"/>
  <c r="H45" i="392"/>
  <c r="H44" i="392"/>
  <c r="H41" i="392"/>
  <c r="H40" i="392"/>
  <c r="H39" i="392"/>
  <c r="H37" i="392"/>
  <c r="H36" i="392"/>
  <c r="H35" i="392"/>
  <c r="H34" i="392"/>
  <c r="H33" i="392"/>
  <c r="H31" i="392"/>
  <c r="H30" i="392"/>
  <c r="H29" i="392"/>
  <c r="H27" i="392"/>
  <c r="H26" i="392"/>
  <c r="H25" i="392"/>
  <c r="H24" i="392"/>
  <c r="H23" i="392"/>
  <c r="H21" i="392"/>
  <c r="H20" i="392"/>
  <c r="H19" i="392"/>
  <c r="H18" i="392"/>
  <c r="H17" i="392"/>
  <c r="H16" i="392"/>
  <c r="H15" i="392"/>
  <c r="H14" i="392"/>
  <c r="H13" i="392"/>
  <c r="H12" i="392"/>
  <c r="H11" i="392"/>
  <c r="H72" i="390"/>
  <c r="H52" i="390"/>
  <c r="H71" i="390"/>
  <c r="H69" i="390"/>
  <c r="H68" i="390"/>
  <c r="H67" i="390"/>
  <c r="H66" i="390"/>
  <c r="H65" i="390"/>
  <c r="H64" i="390"/>
  <c r="H63" i="390"/>
  <c r="H62" i="390"/>
  <c r="H61" i="390"/>
  <c r="H60" i="390"/>
  <c r="H59" i="390"/>
  <c r="H58" i="390"/>
  <c r="H57" i="390"/>
  <c r="H56" i="390"/>
  <c r="H55" i="390"/>
  <c r="H54" i="390"/>
  <c r="H53" i="390"/>
  <c r="H48" i="390"/>
  <c r="H47" i="390"/>
  <c r="H46" i="390"/>
  <c r="H45" i="390"/>
  <c r="H44" i="390"/>
  <c r="H43" i="390"/>
  <c r="H42" i="390"/>
  <c r="H41" i="390"/>
  <c r="H40" i="390"/>
  <c r="H39" i="390"/>
  <c r="H38" i="390"/>
  <c r="H37" i="390"/>
  <c r="H36" i="390"/>
  <c r="H35" i="390"/>
  <c r="H34" i="390"/>
  <c r="H33" i="390"/>
  <c r="H32" i="390"/>
  <c r="H31" i="390"/>
  <c r="H30" i="390"/>
  <c r="H29" i="390"/>
  <c r="H28" i="390"/>
  <c r="H27" i="390"/>
  <c r="H26" i="390"/>
  <c r="H25" i="390"/>
  <c r="H24" i="390"/>
  <c r="H23" i="390"/>
  <c r="H22" i="390"/>
  <c r="H21" i="390"/>
  <c r="H20" i="390"/>
  <c r="H19" i="390"/>
  <c r="H18" i="390"/>
  <c r="H17" i="390"/>
  <c r="H16" i="390"/>
  <c r="H15" i="390"/>
  <c r="H14" i="390"/>
  <c r="H13" i="390"/>
  <c r="H12" i="390"/>
  <c r="H11" i="390"/>
  <c r="H10" i="390"/>
  <c r="H72" i="389"/>
  <c r="H71" i="389"/>
  <c r="H68" i="389"/>
  <c r="H67" i="389"/>
  <c r="H65" i="389"/>
  <c r="H64" i="389"/>
  <c r="H63" i="389"/>
  <c r="H60" i="389"/>
  <c r="H59" i="389"/>
  <c r="H58" i="389"/>
  <c r="H57" i="389"/>
  <c r="H55" i="389"/>
  <c r="H54" i="389"/>
  <c r="H53" i="389"/>
  <c r="H45" i="389"/>
  <c r="H44" i="389"/>
  <c r="H41" i="389"/>
  <c r="H40" i="389"/>
  <c r="H39" i="389"/>
  <c r="H37" i="389"/>
  <c r="H36" i="389"/>
  <c r="H35" i="389"/>
  <c r="H34" i="389"/>
  <c r="H33" i="389"/>
  <c r="H31" i="389"/>
  <c r="H30" i="389"/>
  <c r="H29" i="389"/>
  <c r="H27" i="389"/>
  <c r="H26" i="389"/>
  <c r="H25" i="389"/>
  <c r="H24" i="389"/>
  <c r="H23" i="389"/>
  <c r="H21" i="389"/>
  <c r="H20" i="389"/>
  <c r="H19" i="389"/>
  <c r="H18" i="389"/>
  <c r="H17" i="389"/>
  <c r="H16" i="389"/>
  <c r="H15" i="389"/>
  <c r="H14" i="389"/>
  <c r="H13" i="389"/>
  <c r="H12" i="389"/>
  <c r="H11" i="389"/>
  <c r="H72" i="387"/>
  <c r="H71" i="387"/>
  <c r="H69" i="387"/>
  <c r="H68" i="387"/>
  <c r="H67" i="387"/>
  <c r="H66" i="387"/>
  <c r="H65" i="387"/>
  <c r="H64" i="387"/>
  <c r="H63" i="387"/>
  <c r="H62" i="387"/>
  <c r="H61" i="387"/>
  <c r="H60" i="387"/>
  <c r="H59" i="387"/>
  <c r="H58" i="387"/>
  <c r="H57" i="387"/>
  <c r="H56" i="387"/>
  <c r="H55" i="387"/>
  <c r="H54" i="387"/>
  <c r="H53" i="387"/>
  <c r="H52" i="387"/>
  <c r="H48" i="387"/>
  <c r="H47" i="387"/>
  <c r="H46" i="387"/>
  <c r="H45" i="387"/>
  <c r="H44" i="387"/>
  <c r="H43" i="387"/>
  <c r="H42" i="387"/>
  <c r="H41" i="387"/>
  <c r="H40" i="387"/>
  <c r="H39" i="387"/>
  <c r="H38" i="387"/>
  <c r="H37" i="387"/>
  <c r="H36" i="387"/>
  <c r="H35" i="387"/>
  <c r="H34" i="387"/>
  <c r="H33" i="387"/>
  <c r="H32" i="387"/>
  <c r="H31" i="387"/>
  <c r="H30" i="387"/>
  <c r="H29" i="387"/>
  <c r="H28" i="387"/>
  <c r="H27" i="387"/>
  <c r="H26" i="387"/>
  <c r="H25" i="387"/>
  <c r="H24" i="387"/>
  <c r="H23" i="387"/>
  <c r="H22" i="387"/>
  <c r="H21" i="387"/>
  <c r="H20" i="387"/>
  <c r="H19" i="387"/>
  <c r="H18" i="387"/>
  <c r="H17" i="387"/>
  <c r="H16" i="387"/>
  <c r="H15" i="387"/>
  <c r="H14" i="387"/>
  <c r="H13" i="387"/>
  <c r="H12" i="387"/>
  <c r="H11" i="387"/>
  <c r="H10" i="387"/>
  <c r="H72" i="386"/>
  <c r="H71" i="386"/>
  <c r="H68" i="386"/>
  <c r="H67" i="386"/>
  <c r="H65" i="386"/>
  <c r="H64" i="386"/>
  <c r="H63" i="386"/>
  <c r="H62" i="386"/>
  <c r="H60" i="386"/>
  <c r="H59" i="386"/>
  <c r="H57" i="386"/>
  <c r="H56" i="386"/>
  <c r="H55" i="386"/>
  <c r="H54" i="386"/>
  <c r="H53" i="386"/>
  <c r="H45" i="386"/>
  <c r="H44" i="386"/>
  <c r="H41" i="386"/>
  <c r="H40" i="386"/>
  <c r="H39" i="386"/>
  <c r="H37" i="386"/>
  <c r="H36" i="386"/>
  <c r="H35" i="386"/>
  <c r="H34" i="386"/>
  <c r="H33" i="386"/>
  <c r="H31" i="386"/>
  <c r="H30" i="386"/>
  <c r="H29" i="386"/>
  <c r="H27" i="386"/>
  <c r="H26" i="386"/>
  <c r="H25" i="386"/>
  <c r="H24" i="386"/>
  <c r="H23" i="386"/>
  <c r="H21" i="386"/>
  <c r="H20" i="386"/>
  <c r="H19" i="386"/>
  <c r="H18" i="386"/>
  <c r="H17" i="386"/>
  <c r="H16" i="386"/>
  <c r="H15" i="386"/>
  <c r="H14" i="386"/>
  <c r="H13" i="386"/>
  <c r="H12" i="386"/>
  <c r="H11" i="386"/>
  <c r="H72" i="384"/>
  <c r="H71" i="384"/>
  <c r="H69" i="384"/>
  <c r="H68" i="384"/>
  <c r="H67" i="384"/>
  <c r="H66" i="384"/>
  <c r="H65" i="384"/>
  <c r="H64" i="384"/>
  <c r="H63" i="384"/>
  <c r="H62" i="384"/>
  <c r="H61" i="384"/>
  <c r="H60" i="384"/>
  <c r="H59" i="384"/>
  <c r="H58" i="384"/>
  <c r="H57" i="384"/>
  <c r="H56" i="384"/>
  <c r="H55" i="384"/>
  <c r="H54" i="384"/>
  <c r="H53" i="384"/>
  <c r="H52" i="384"/>
  <c r="H48" i="384"/>
  <c r="H47" i="384"/>
  <c r="H46" i="384"/>
  <c r="H45" i="384"/>
  <c r="H44" i="384"/>
  <c r="H43" i="384"/>
  <c r="H42" i="384"/>
  <c r="H41" i="384"/>
  <c r="H40" i="384"/>
  <c r="H39" i="384"/>
  <c r="H38" i="384"/>
  <c r="H37" i="384"/>
  <c r="H36" i="384"/>
  <c r="H35" i="384"/>
  <c r="H34" i="384"/>
  <c r="H33" i="384"/>
  <c r="H32" i="384"/>
  <c r="H31" i="384"/>
  <c r="H30" i="384"/>
  <c r="H29" i="384"/>
  <c r="H28" i="384"/>
  <c r="H27" i="384"/>
  <c r="H26" i="384"/>
  <c r="H25" i="384"/>
  <c r="H24" i="384"/>
  <c r="H23" i="384"/>
  <c r="H22" i="384"/>
  <c r="H21" i="384"/>
  <c r="H20" i="384"/>
  <c r="H19" i="384"/>
  <c r="H18" i="384"/>
  <c r="H17" i="384"/>
  <c r="H16" i="384"/>
  <c r="H15" i="384"/>
  <c r="H14" i="384"/>
  <c r="H13" i="384"/>
  <c r="H12" i="384"/>
  <c r="H11" i="384"/>
  <c r="H10" i="384"/>
  <c r="H72" i="383"/>
  <c r="H71" i="383"/>
  <c r="H68" i="383"/>
  <c r="H67" i="383"/>
  <c r="H65" i="383"/>
  <c r="H64" i="383"/>
  <c r="H63" i="383"/>
  <c r="H62" i="383"/>
  <c r="H60" i="383"/>
  <c r="H59" i="383"/>
  <c r="H57" i="383"/>
  <c r="H56" i="383"/>
  <c r="H55" i="383"/>
  <c r="H54" i="383"/>
  <c r="H53" i="383"/>
  <c r="H45" i="383"/>
  <c r="H44" i="383"/>
  <c r="H41" i="383"/>
  <c r="H40" i="383"/>
  <c r="H39" i="383"/>
  <c r="H37" i="383"/>
  <c r="H36" i="383"/>
  <c r="H35" i="383"/>
  <c r="H34" i="383"/>
  <c r="H33" i="383"/>
  <c r="H31" i="383"/>
  <c r="H30" i="383"/>
  <c r="H29" i="383"/>
  <c r="H27" i="383"/>
  <c r="H26" i="383"/>
  <c r="H25" i="383"/>
  <c r="H24" i="383"/>
  <c r="H23" i="383"/>
  <c r="H21" i="383"/>
  <c r="H20" i="383"/>
  <c r="H19" i="383"/>
  <c r="H18" i="383"/>
  <c r="H17" i="383"/>
  <c r="H16" i="383"/>
  <c r="H15" i="383"/>
  <c r="H14" i="383"/>
  <c r="H13" i="383"/>
  <c r="H12" i="383"/>
  <c r="H11" i="383"/>
  <c r="H71" i="381"/>
  <c r="H72" i="381"/>
  <c r="H69" i="381"/>
  <c r="H68" i="381"/>
  <c r="H67" i="381"/>
  <c r="H66" i="381"/>
  <c r="H65" i="381"/>
  <c r="H64" i="381"/>
  <c r="H63" i="381"/>
  <c r="H62" i="381"/>
  <c r="H61" i="381"/>
  <c r="H60" i="381"/>
  <c r="H59" i="381"/>
  <c r="H58" i="381"/>
  <c r="H57" i="381"/>
  <c r="H56" i="381"/>
  <c r="H55" i="381"/>
  <c r="H54" i="381"/>
  <c r="H53" i="381"/>
  <c r="H52" i="381"/>
  <c r="H48" i="381"/>
  <c r="H47" i="381"/>
  <c r="H46" i="381"/>
  <c r="H45" i="381"/>
  <c r="H44" i="381"/>
  <c r="H43" i="381"/>
  <c r="H42" i="381"/>
  <c r="H41" i="381"/>
  <c r="H40" i="381"/>
  <c r="H39" i="381"/>
  <c r="H38" i="381"/>
  <c r="H37" i="381"/>
  <c r="H36" i="381"/>
  <c r="H35" i="381"/>
  <c r="H34" i="381"/>
  <c r="H33" i="381"/>
  <c r="H32" i="381"/>
  <c r="H31" i="381"/>
  <c r="H30" i="381"/>
  <c r="H29" i="381"/>
  <c r="H28" i="381"/>
  <c r="H27" i="381"/>
  <c r="H26" i="381"/>
  <c r="H25" i="381"/>
  <c r="H24" i="381"/>
  <c r="H23" i="381"/>
  <c r="H22" i="381"/>
  <c r="H21" i="381"/>
  <c r="H20" i="381"/>
  <c r="H19" i="381"/>
  <c r="H18" i="381"/>
  <c r="H17" i="381"/>
  <c r="H16" i="381"/>
  <c r="H15" i="381"/>
  <c r="H14" i="381"/>
  <c r="H13" i="381"/>
  <c r="H12" i="381"/>
  <c r="H11" i="381"/>
  <c r="H10" i="381"/>
  <c r="H72" i="380"/>
  <c r="H71" i="380"/>
  <c r="H68" i="380"/>
  <c r="H67" i="380"/>
  <c r="H66" i="380"/>
  <c r="H65" i="380"/>
  <c r="H64" i="380"/>
  <c r="H63" i="380"/>
  <c r="H62" i="380"/>
  <c r="H60" i="380"/>
  <c r="H59" i="380"/>
  <c r="H58" i="380"/>
  <c r="H57" i="380"/>
  <c r="H56" i="380"/>
  <c r="H55" i="380"/>
  <c r="H54" i="380"/>
  <c r="H53" i="380"/>
  <c r="H45" i="380"/>
  <c r="H44" i="380"/>
  <c r="H41" i="380"/>
  <c r="H40" i="380"/>
  <c r="H39" i="380"/>
  <c r="H37" i="380"/>
  <c r="H36" i="380"/>
  <c r="H35" i="380"/>
  <c r="H34" i="380"/>
  <c r="H33" i="380"/>
  <c r="H31" i="380"/>
  <c r="H30" i="380"/>
  <c r="H29" i="380"/>
  <c r="H27" i="380"/>
  <c r="H26" i="380"/>
  <c r="H25" i="380"/>
  <c r="H24" i="380"/>
  <c r="H23" i="380"/>
  <c r="H21" i="380"/>
  <c r="H20" i="380"/>
  <c r="H19" i="380"/>
  <c r="H18" i="380"/>
  <c r="H17" i="380"/>
  <c r="H16" i="380"/>
  <c r="H15" i="380"/>
  <c r="H14" i="380"/>
  <c r="H13" i="380"/>
  <c r="H12" i="380"/>
  <c r="H11" i="380"/>
  <c r="H27" i="378"/>
  <c r="H72" i="377"/>
  <c r="H71" i="377"/>
  <c r="H69" i="377"/>
  <c r="H68" i="377"/>
  <c r="H67" i="377"/>
  <c r="H66" i="377"/>
  <c r="H65" i="377"/>
  <c r="H64" i="377"/>
  <c r="H63" i="377"/>
  <c r="H62" i="377"/>
  <c r="H61" i="377"/>
  <c r="H60" i="377"/>
  <c r="H59" i="377"/>
  <c r="H58" i="377"/>
  <c r="H57" i="377"/>
  <c r="H56" i="377"/>
  <c r="H55" i="377"/>
  <c r="H54" i="377"/>
  <c r="H53" i="377"/>
  <c r="H52" i="377"/>
  <c r="H48" i="377"/>
  <c r="H47" i="377"/>
  <c r="H46" i="377"/>
  <c r="H45" i="377"/>
  <c r="H44" i="377"/>
  <c r="H43" i="377"/>
  <c r="H42" i="377"/>
  <c r="H41" i="377"/>
  <c r="H40" i="377"/>
  <c r="H39" i="377"/>
  <c r="H38" i="377"/>
  <c r="H37" i="377"/>
  <c r="H36" i="377"/>
  <c r="H35" i="377"/>
  <c r="H34" i="377"/>
  <c r="H33" i="377"/>
  <c r="H32" i="377"/>
  <c r="H31" i="377"/>
  <c r="H30" i="377"/>
  <c r="H29" i="377"/>
  <c r="H28" i="377"/>
  <c r="H27" i="377"/>
  <c r="H26" i="377"/>
  <c r="H25" i="377"/>
  <c r="H24" i="377"/>
  <c r="H23" i="377"/>
  <c r="H22" i="377"/>
  <c r="H21" i="377"/>
  <c r="H20" i="377"/>
  <c r="H19" i="377"/>
  <c r="H18" i="377"/>
  <c r="H17" i="377"/>
  <c r="H16" i="377"/>
  <c r="H15" i="377"/>
  <c r="H14" i="377"/>
  <c r="H13" i="377"/>
  <c r="H12" i="377"/>
  <c r="H11" i="377"/>
  <c r="H10" i="377"/>
  <c r="H71" i="376"/>
  <c r="H68" i="376"/>
  <c r="H67" i="376"/>
  <c r="H66" i="376"/>
  <c r="H65" i="376"/>
  <c r="H64" i="376"/>
  <c r="H63" i="376"/>
  <c r="H62" i="376"/>
  <c r="H56" i="376"/>
  <c r="H54" i="376"/>
  <c r="H135" i="372"/>
  <c r="H135" i="371"/>
  <c r="H89" i="371"/>
  <c r="H134" i="372"/>
  <c r="H130" i="372"/>
  <c r="H129" i="372"/>
  <c r="H128" i="372"/>
  <c r="H124" i="372"/>
  <c r="H123" i="372"/>
  <c r="H122" i="372"/>
  <c r="H120" i="372"/>
  <c r="H119" i="372"/>
  <c r="H118" i="372"/>
  <c r="H115" i="372"/>
  <c r="H114" i="372"/>
  <c r="H113" i="372"/>
  <c r="H112" i="372"/>
  <c r="H110" i="372"/>
  <c r="H109" i="372"/>
  <c r="H108" i="372"/>
  <c r="H107" i="372"/>
  <c r="H105" i="372"/>
  <c r="H104" i="372"/>
  <c r="H102" i="372"/>
  <c r="H100" i="372"/>
  <c r="H99" i="372"/>
  <c r="H98" i="372"/>
  <c r="H97" i="372"/>
  <c r="H96" i="372"/>
  <c r="H95" i="372"/>
  <c r="H93" i="372"/>
  <c r="H92" i="372"/>
  <c r="H91" i="372"/>
  <c r="H90" i="372"/>
  <c r="H89" i="372"/>
  <c r="H82" i="372"/>
  <c r="H81" i="372"/>
  <c r="H80" i="372"/>
  <c r="H78" i="372"/>
  <c r="H77" i="372"/>
  <c r="H75" i="372"/>
  <c r="H74" i="372"/>
  <c r="H73" i="372"/>
  <c r="H71" i="372"/>
  <c r="H70" i="372"/>
  <c r="H69" i="372"/>
  <c r="H66" i="372"/>
  <c r="H65" i="372"/>
  <c r="H64" i="372"/>
  <c r="H62" i="372"/>
  <c r="H61" i="372"/>
  <c r="H60" i="372"/>
  <c r="H58" i="372"/>
  <c r="H57" i="372"/>
  <c r="H56" i="372"/>
  <c r="H55" i="372"/>
  <c r="H54" i="372"/>
  <c r="H52" i="372"/>
  <c r="H51" i="372"/>
  <c r="H50" i="372"/>
  <c r="H49" i="372"/>
  <c r="H48" i="372"/>
  <c r="H47" i="372"/>
  <c r="H46" i="372"/>
  <c r="H45" i="372"/>
  <c r="H44" i="372"/>
  <c r="H43" i="372"/>
  <c r="H42" i="372"/>
  <c r="H40" i="372"/>
  <c r="H39" i="372"/>
  <c r="H38" i="372"/>
  <c r="H36" i="372"/>
  <c r="H33" i="372"/>
  <c r="H30" i="372"/>
  <c r="H29" i="372"/>
  <c r="H28" i="372"/>
  <c r="H27" i="372"/>
  <c r="H26" i="372"/>
  <c r="H24" i="372"/>
  <c r="H23" i="372"/>
  <c r="H22" i="372"/>
  <c r="H21" i="372"/>
  <c r="H20" i="372"/>
  <c r="H18" i="372"/>
  <c r="H17" i="372"/>
  <c r="H16" i="372"/>
  <c r="H15" i="372"/>
  <c r="H14" i="372"/>
  <c r="H13" i="372"/>
  <c r="H12" i="372"/>
  <c r="H134" i="371"/>
  <c r="H130" i="371"/>
  <c r="H129" i="371"/>
  <c r="H128" i="371"/>
  <c r="H124" i="371"/>
  <c r="H123" i="371"/>
  <c r="H120" i="371"/>
  <c r="H119" i="371"/>
  <c r="H118" i="371"/>
  <c r="H114" i="371"/>
  <c r="H113" i="371"/>
  <c r="H112" i="371"/>
  <c r="H110" i="371"/>
  <c r="H109" i="371"/>
  <c r="H108" i="371"/>
  <c r="H107" i="371"/>
  <c r="H105" i="371"/>
  <c r="H104" i="371"/>
  <c r="H102" i="371"/>
  <c r="H99" i="371"/>
  <c r="H98" i="371"/>
  <c r="H97" i="371"/>
  <c r="H96" i="371"/>
  <c r="H95" i="371"/>
  <c r="H93" i="371"/>
  <c r="H91" i="371"/>
  <c r="H90" i="371"/>
  <c r="H82" i="371"/>
  <c r="H81" i="371"/>
  <c r="H80" i="371"/>
  <c r="H78" i="371"/>
  <c r="H77" i="371"/>
  <c r="H74" i="371"/>
  <c r="H71" i="371"/>
  <c r="H70" i="371"/>
  <c r="H69" i="371"/>
  <c r="H66" i="371"/>
  <c r="H65" i="371"/>
  <c r="H64" i="371"/>
  <c r="H62" i="371"/>
  <c r="H61" i="371"/>
  <c r="H60" i="371"/>
  <c r="H58" i="371"/>
  <c r="H57" i="371"/>
  <c r="H56" i="371"/>
  <c r="H55" i="371"/>
  <c r="H54" i="371"/>
  <c r="H52" i="371"/>
  <c r="H51" i="371"/>
  <c r="H50" i="371"/>
  <c r="H49" i="371"/>
  <c r="H48" i="371"/>
  <c r="H47" i="371"/>
  <c r="H46" i="371"/>
  <c r="H45" i="371"/>
  <c r="H44" i="371"/>
  <c r="H43" i="371"/>
  <c r="H42" i="371"/>
  <c r="H40" i="371"/>
  <c r="H39" i="371"/>
  <c r="H38" i="371"/>
  <c r="H36" i="371"/>
  <c r="H33" i="371"/>
  <c r="H30" i="371"/>
  <c r="H29" i="371"/>
  <c r="H28" i="371"/>
  <c r="H27" i="371"/>
  <c r="H26" i="371"/>
  <c r="H24" i="371"/>
  <c r="H23" i="371"/>
  <c r="H22" i="371"/>
  <c r="H21" i="371"/>
  <c r="H20" i="371"/>
  <c r="H18" i="371"/>
  <c r="H17" i="371"/>
  <c r="H16" i="371"/>
  <c r="H15" i="371"/>
  <c r="H14" i="371"/>
  <c r="H13" i="371"/>
  <c r="H12" i="371"/>
  <c r="H20" i="367"/>
  <c r="G14" i="395"/>
  <c r="G105" i="239" l="1"/>
  <c r="G69" i="237"/>
  <c r="L69" i="237" s="1"/>
  <c r="G69" i="236"/>
  <c r="L69" i="236" s="1"/>
  <c r="G84" i="37"/>
  <c r="L84" i="37" s="1"/>
  <c r="F84" i="37"/>
  <c r="F88" i="58"/>
  <c r="F110" i="58"/>
  <c r="G7" i="58"/>
  <c r="L7" i="58" s="1"/>
  <c r="G37" i="395"/>
  <c r="G34" i="395"/>
  <c r="G33" i="395"/>
  <c r="G30" i="395"/>
  <c r="G27" i="395"/>
  <c r="G26" i="395"/>
  <c r="G25" i="395"/>
  <c r="G24" i="395"/>
  <c r="G23" i="395"/>
  <c r="G22" i="395"/>
  <c r="G21" i="395"/>
  <c r="G20" i="395"/>
  <c r="G19" i="395"/>
  <c r="G18" i="395"/>
  <c r="G17" i="395"/>
  <c r="G16" i="395"/>
  <c r="G15" i="395"/>
  <c r="G13" i="395"/>
  <c r="G12" i="395"/>
  <c r="G11" i="395"/>
  <c r="G10" i="395"/>
  <c r="G9" i="395"/>
  <c r="G10" i="394"/>
  <c r="G11" i="394"/>
  <c r="G12" i="394"/>
  <c r="G13" i="394"/>
  <c r="G9" i="394"/>
  <c r="G66" i="394"/>
  <c r="G67" i="394"/>
  <c r="G59" i="394"/>
  <c r="G60" i="394"/>
  <c r="G61" i="394"/>
  <c r="G62" i="394"/>
  <c r="G58" i="394"/>
  <c r="G52" i="394"/>
  <c r="G53" i="394"/>
  <c r="G54" i="394"/>
  <c r="G55" i="394"/>
  <c r="G51" i="394"/>
  <c r="G47" i="394"/>
  <c r="G48" i="394"/>
  <c r="G46" i="394"/>
  <c r="G39" i="394"/>
  <c r="G40" i="394"/>
  <c r="G41" i="394"/>
  <c r="G42" i="394"/>
  <c r="G43" i="394"/>
  <c r="G38" i="394"/>
  <c r="G33" i="394"/>
  <c r="G34" i="394"/>
  <c r="G35" i="394"/>
  <c r="G32" i="394"/>
  <c r="G15" i="394"/>
  <c r="G16" i="394"/>
  <c r="G17" i="394"/>
  <c r="G18" i="394"/>
  <c r="G19" i="394"/>
  <c r="G20" i="394"/>
  <c r="G21" i="394"/>
  <c r="G22" i="394"/>
  <c r="G23" i="394"/>
  <c r="G24" i="394"/>
  <c r="G25" i="394"/>
  <c r="G26" i="394"/>
  <c r="G27" i="394"/>
  <c r="G28" i="394"/>
  <c r="G29" i="394"/>
  <c r="G14" i="394"/>
  <c r="H116" i="58"/>
  <c r="H113" i="58"/>
  <c r="H112" i="58"/>
  <c r="H111" i="58"/>
  <c r="H104" i="58"/>
  <c r="H103" i="58"/>
  <c r="H102" i="58"/>
  <c r="H101" i="58"/>
  <c r="H100" i="58"/>
  <c r="H93" i="58"/>
  <c r="H92" i="58"/>
  <c r="H91" i="58"/>
  <c r="H90" i="58"/>
  <c r="H89" i="58"/>
  <c r="H82" i="58"/>
  <c r="H81" i="58"/>
  <c r="H80" i="58"/>
  <c r="H61" i="58"/>
  <c r="H57" i="58"/>
  <c r="H56" i="58"/>
  <c r="H55" i="58"/>
  <c r="H54" i="58"/>
  <c r="H49" i="58"/>
  <c r="H48" i="58"/>
  <c r="H46" i="58"/>
  <c r="H45" i="58"/>
  <c r="H44" i="58"/>
  <c r="H42" i="58"/>
  <c r="H41" i="58"/>
  <c r="H40" i="58"/>
  <c r="H39" i="58"/>
  <c r="H38" i="58"/>
  <c r="H37" i="58"/>
  <c r="H36" i="58"/>
  <c r="H35" i="58"/>
  <c r="H33" i="58"/>
  <c r="H32" i="58"/>
  <c r="H31" i="58"/>
  <c r="H28" i="58"/>
  <c r="H27" i="58"/>
  <c r="H26" i="58"/>
  <c r="H25" i="58"/>
  <c r="H24" i="58"/>
  <c r="H23" i="58"/>
  <c r="H22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9" i="103"/>
  <c r="H21" i="103"/>
  <c r="H20" i="103"/>
  <c r="H19" i="103"/>
  <c r="H18" i="103"/>
  <c r="H17" i="103"/>
  <c r="H16" i="103"/>
  <c r="H15" i="103"/>
  <c r="H14" i="103"/>
  <c r="H13" i="103"/>
  <c r="H12" i="103"/>
  <c r="H11" i="103"/>
  <c r="H144" i="37"/>
  <c r="H143" i="37"/>
  <c r="H141" i="37"/>
  <c r="H139" i="37"/>
  <c r="H136" i="37"/>
  <c r="H135" i="37"/>
  <c r="H133" i="37"/>
  <c r="H132" i="37"/>
  <c r="H128" i="37"/>
  <c r="H126" i="37"/>
  <c r="H123" i="37"/>
  <c r="H121" i="37"/>
  <c r="H117" i="37"/>
  <c r="H115" i="37"/>
  <c r="H112" i="37"/>
  <c r="H110" i="37"/>
  <c r="H106" i="37"/>
  <c r="H104" i="37"/>
  <c r="H102" i="37"/>
  <c r="H100" i="37"/>
  <c r="H96" i="37"/>
  <c r="H95" i="37"/>
  <c r="H93" i="37"/>
  <c r="H92" i="37"/>
  <c r="H90" i="37"/>
  <c r="H88" i="37"/>
  <c r="H87" i="37"/>
  <c r="H83" i="37"/>
  <c r="H81" i="37"/>
  <c r="H68" i="37"/>
  <c r="H67" i="37"/>
  <c r="H66" i="37"/>
  <c r="H65" i="37"/>
  <c r="H64" i="37"/>
  <c r="H63" i="37"/>
  <c r="H62" i="37"/>
  <c r="H61" i="37"/>
  <c r="H57" i="37"/>
  <c r="H56" i="37"/>
  <c r="H55" i="37"/>
  <c r="H54" i="37"/>
  <c r="H53" i="37"/>
  <c r="H49" i="37"/>
  <c r="H48" i="37"/>
  <c r="H47" i="37"/>
  <c r="H46" i="37"/>
  <c r="H45" i="37"/>
  <c r="H44" i="37"/>
  <c r="H43" i="37"/>
  <c r="H42" i="37"/>
  <c r="H41" i="37"/>
  <c r="H40" i="37"/>
  <c r="H37" i="37"/>
  <c r="H36" i="37"/>
  <c r="H35" i="37"/>
  <c r="H34" i="37"/>
  <c r="H31" i="37"/>
  <c r="H30" i="37"/>
  <c r="H29" i="37"/>
  <c r="H28" i="37"/>
  <c r="H27" i="37"/>
  <c r="H26" i="37"/>
  <c r="H25" i="37"/>
  <c r="H24" i="37"/>
  <c r="H23" i="37"/>
  <c r="H19" i="37"/>
  <c r="H18" i="37"/>
  <c r="H17" i="37"/>
  <c r="H16" i="37"/>
  <c r="H15" i="37"/>
  <c r="H14" i="37"/>
  <c r="H13" i="37"/>
  <c r="H12" i="37"/>
  <c r="H11" i="37"/>
  <c r="H11" i="36"/>
  <c r="H19" i="36"/>
  <c r="H18" i="36"/>
  <c r="H17" i="36"/>
  <c r="H16" i="36"/>
  <c r="H15" i="36"/>
  <c r="H14" i="36"/>
  <c r="H12" i="36"/>
  <c r="H72" i="232"/>
  <c r="H73" i="232"/>
  <c r="H69" i="232"/>
  <c r="H68" i="232"/>
  <c r="H67" i="232"/>
  <c r="H66" i="232"/>
  <c r="H64" i="232"/>
  <c r="H61" i="232"/>
  <c r="H60" i="232"/>
  <c r="H58" i="232"/>
  <c r="H55" i="232"/>
  <c r="H45" i="232"/>
  <c r="H44" i="232"/>
  <c r="H40" i="232"/>
  <c r="H39" i="232"/>
  <c r="H37" i="232"/>
  <c r="H36" i="232"/>
  <c r="H35" i="232"/>
  <c r="H34" i="232"/>
  <c r="H33" i="232"/>
  <c r="H31" i="232"/>
  <c r="H30" i="232"/>
  <c r="H29" i="232"/>
  <c r="H27" i="232"/>
  <c r="H26" i="232"/>
  <c r="H24" i="232"/>
  <c r="H23" i="232"/>
  <c r="H21" i="232"/>
  <c r="H20" i="232"/>
  <c r="H19" i="232"/>
  <c r="H18" i="232"/>
  <c r="H17" i="232"/>
  <c r="H16" i="232"/>
  <c r="H15" i="232"/>
  <c r="H14" i="232"/>
  <c r="H13" i="232"/>
  <c r="H12" i="232"/>
  <c r="H11" i="232"/>
  <c r="H73" i="233"/>
  <c r="H72" i="233"/>
  <c r="H69" i="233"/>
  <c r="H68" i="233"/>
  <c r="H67" i="233"/>
  <c r="H66" i="233"/>
  <c r="H64" i="233"/>
  <c r="H61" i="233"/>
  <c r="H60" i="233"/>
  <c r="H58" i="233"/>
  <c r="H56" i="233"/>
  <c r="H55" i="233"/>
  <c r="H45" i="233"/>
  <c r="H44" i="233"/>
  <c r="H41" i="233"/>
  <c r="H40" i="233"/>
  <c r="H39" i="233"/>
  <c r="H37" i="233"/>
  <c r="H36" i="233"/>
  <c r="H35" i="233"/>
  <c r="H34" i="233"/>
  <c r="H33" i="233"/>
  <c r="H31" i="233"/>
  <c r="H30" i="233"/>
  <c r="H29" i="233"/>
  <c r="H27" i="233"/>
  <c r="H26" i="233"/>
  <c r="H24" i="233"/>
  <c r="H23" i="233"/>
  <c r="H20" i="233"/>
  <c r="H19" i="233"/>
  <c r="H18" i="233"/>
  <c r="H17" i="233"/>
  <c r="H15" i="233"/>
  <c r="H14" i="233"/>
  <c r="H13" i="233"/>
  <c r="H11" i="233"/>
  <c r="H73" i="234"/>
  <c r="H72" i="234"/>
  <c r="H69" i="234"/>
  <c r="H68" i="234"/>
  <c r="H67" i="234"/>
  <c r="H66" i="234"/>
  <c r="H64" i="234"/>
  <c r="H61" i="234"/>
  <c r="H60" i="234"/>
  <c r="H58" i="234"/>
  <c r="H55" i="234"/>
  <c r="H45" i="234"/>
  <c r="H44" i="234"/>
  <c r="H41" i="234"/>
  <c r="H40" i="234"/>
  <c r="H39" i="234"/>
  <c r="H38" i="234"/>
  <c r="H37" i="234"/>
  <c r="H36" i="234"/>
  <c r="H35" i="234"/>
  <c r="H34" i="234"/>
  <c r="H33" i="234"/>
  <c r="H31" i="234"/>
  <c r="H30" i="234"/>
  <c r="H29" i="234"/>
  <c r="H27" i="234"/>
  <c r="H26" i="234"/>
  <c r="H24" i="234"/>
  <c r="H23" i="234"/>
  <c r="H21" i="234"/>
  <c r="H20" i="234"/>
  <c r="H19" i="234"/>
  <c r="H18" i="234"/>
  <c r="H17" i="234"/>
  <c r="H16" i="234"/>
  <c r="H15" i="234"/>
  <c r="H14" i="234"/>
  <c r="H13" i="234"/>
  <c r="H12" i="234"/>
  <c r="H11" i="234"/>
  <c r="H73" i="235"/>
  <c r="H72" i="235"/>
  <c r="H69" i="235"/>
  <c r="H68" i="235"/>
  <c r="H67" i="235"/>
  <c r="H66" i="235"/>
  <c r="H64" i="235"/>
  <c r="H61" i="235"/>
  <c r="H60" i="235"/>
  <c r="H59" i="235"/>
  <c r="H58" i="235"/>
  <c r="H55" i="235"/>
  <c r="H45" i="235"/>
  <c r="H44" i="235"/>
  <c r="H41" i="235"/>
  <c r="H40" i="235"/>
  <c r="H39" i="235"/>
  <c r="H38" i="235"/>
  <c r="H37" i="235"/>
  <c r="H36" i="235"/>
  <c r="H35" i="235"/>
  <c r="H34" i="235"/>
  <c r="H33" i="235"/>
  <c r="H31" i="235"/>
  <c r="H30" i="235"/>
  <c r="H29" i="235"/>
  <c r="H27" i="235"/>
  <c r="H26" i="235"/>
  <c r="H24" i="235"/>
  <c r="H23" i="235"/>
  <c r="H20" i="235"/>
  <c r="H19" i="235"/>
  <c r="H18" i="235"/>
  <c r="H17" i="235"/>
  <c r="H16" i="235"/>
  <c r="H15" i="235"/>
  <c r="H14" i="235"/>
  <c r="H13" i="235"/>
  <c r="H12" i="235"/>
  <c r="H11" i="235"/>
  <c r="H73" i="236"/>
  <c r="H72" i="236"/>
  <c r="H68" i="236"/>
  <c r="H66" i="236"/>
  <c r="H64" i="236"/>
  <c r="H61" i="236"/>
  <c r="H60" i="236"/>
  <c r="H58" i="236"/>
  <c r="H55" i="236"/>
  <c r="H45" i="236"/>
  <c r="H44" i="236"/>
  <c r="H41" i="236"/>
  <c r="H40" i="236"/>
  <c r="H39" i="236"/>
  <c r="H38" i="236"/>
  <c r="H37" i="236"/>
  <c r="H36" i="236"/>
  <c r="H35" i="236"/>
  <c r="H34" i="236"/>
  <c r="H33" i="236"/>
  <c r="H31" i="236"/>
  <c r="H30" i="236"/>
  <c r="H29" i="236"/>
  <c r="H27" i="236"/>
  <c r="H26" i="236"/>
  <c r="H25" i="236"/>
  <c r="H24" i="236"/>
  <c r="H23" i="236"/>
  <c r="H21" i="236"/>
  <c r="H20" i="236"/>
  <c r="H19" i="236"/>
  <c r="H18" i="236"/>
  <c r="H17" i="236"/>
  <c r="H14" i="236"/>
  <c r="H11" i="236"/>
  <c r="H54" i="237"/>
  <c r="H72" i="237"/>
  <c r="H73" i="237"/>
  <c r="H68" i="237"/>
  <c r="H66" i="237"/>
  <c r="H64" i="237"/>
  <c r="H61" i="237"/>
  <c r="H60" i="237"/>
  <c r="H59" i="237"/>
  <c r="H58" i="237"/>
  <c r="H57" i="237"/>
  <c r="H56" i="237"/>
  <c r="H55" i="237"/>
  <c r="H45" i="237"/>
  <c r="H44" i="237"/>
  <c r="H41" i="237"/>
  <c r="H40" i="237"/>
  <c r="H39" i="237"/>
  <c r="H37" i="237"/>
  <c r="H36" i="237"/>
  <c r="H35" i="237"/>
  <c r="H34" i="237"/>
  <c r="H33" i="237"/>
  <c r="H31" i="237"/>
  <c r="H30" i="237"/>
  <c r="H29" i="237"/>
  <c r="H27" i="237"/>
  <c r="H26" i="237"/>
  <c r="H25" i="237"/>
  <c r="H24" i="237"/>
  <c r="H23" i="237"/>
  <c r="H21" i="237"/>
  <c r="H20" i="237"/>
  <c r="H19" i="237"/>
  <c r="H18" i="237"/>
  <c r="H17" i="237"/>
  <c r="H16" i="237"/>
  <c r="H15" i="237"/>
  <c r="H14" i="237"/>
  <c r="H13" i="237"/>
  <c r="H12" i="237"/>
  <c r="H11" i="237"/>
  <c r="H136" i="239"/>
  <c r="H24" i="239"/>
  <c r="H137" i="239"/>
  <c r="H131" i="239"/>
  <c r="H130" i="239"/>
  <c r="H126" i="239"/>
  <c r="H125" i="239"/>
  <c r="H122" i="239"/>
  <c r="H121" i="239"/>
  <c r="H120" i="239"/>
  <c r="H114" i="239"/>
  <c r="H112" i="239"/>
  <c r="H110" i="239"/>
  <c r="H107" i="239"/>
  <c r="H104" i="239"/>
  <c r="H101" i="239"/>
  <c r="H99" i="239"/>
  <c r="H98" i="239"/>
  <c r="H97" i="239"/>
  <c r="H93" i="239"/>
  <c r="H92" i="239"/>
  <c r="H83" i="239"/>
  <c r="H82" i="239"/>
  <c r="H81" i="239"/>
  <c r="H79" i="239"/>
  <c r="H78" i="239"/>
  <c r="H75" i="239"/>
  <c r="H72" i="239"/>
  <c r="H71" i="239"/>
  <c r="H70" i="239"/>
  <c r="H67" i="239"/>
  <c r="H66" i="239"/>
  <c r="H65" i="239"/>
  <c r="H63" i="239"/>
  <c r="H62" i="239"/>
  <c r="H61" i="239"/>
  <c r="H59" i="239"/>
  <c r="H58" i="239"/>
  <c r="H57" i="239"/>
  <c r="H56" i="239"/>
  <c r="H55" i="239"/>
  <c r="H53" i="239"/>
  <c r="H52" i="239"/>
  <c r="H51" i="239"/>
  <c r="H50" i="239"/>
  <c r="H49" i="239"/>
  <c r="H48" i="239"/>
  <c r="H47" i="239"/>
  <c r="H46" i="239"/>
  <c r="H45" i="239"/>
  <c r="H44" i="239"/>
  <c r="H43" i="239"/>
  <c r="H40" i="239"/>
  <c r="H37" i="239"/>
  <c r="H31" i="239"/>
  <c r="H30" i="239"/>
  <c r="H29" i="239"/>
  <c r="H28" i="239"/>
  <c r="H27" i="239"/>
  <c r="H25" i="239"/>
  <c r="H23" i="239"/>
  <c r="H22" i="239"/>
  <c r="H21" i="239"/>
  <c r="H19" i="239"/>
  <c r="H17" i="239"/>
  <c r="H16" i="239"/>
  <c r="H14" i="239"/>
  <c r="H13" i="239"/>
  <c r="S27" i="243"/>
  <c r="S26" i="243"/>
  <c r="S25" i="243"/>
  <c r="S23" i="243"/>
  <c r="S19" i="243"/>
  <c r="S17" i="243"/>
  <c r="S16" i="243"/>
  <c r="S15" i="243"/>
  <c r="S14" i="243"/>
  <c r="S13" i="243"/>
  <c r="S12" i="243"/>
  <c r="H27" i="243"/>
  <c r="H26" i="243"/>
  <c r="H25" i="243"/>
  <c r="H22" i="243"/>
  <c r="H21" i="243"/>
  <c r="H17" i="243"/>
  <c r="H16" i="243"/>
  <c r="H15" i="243"/>
  <c r="H14" i="243"/>
  <c r="H13" i="243"/>
  <c r="H12" i="243"/>
  <c r="S28" i="242"/>
  <c r="S18" i="242"/>
  <c r="S17" i="242"/>
  <c r="S16" i="242"/>
  <c r="S15" i="242"/>
  <c r="S14" i="242"/>
  <c r="H84" i="37" l="1"/>
  <c r="G67" i="236"/>
  <c r="L67" i="236" s="1"/>
  <c r="G67" i="237"/>
  <c r="H18" i="242"/>
  <c r="H17" i="242"/>
  <c r="H16" i="242"/>
  <c r="H15" i="242"/>
  <c r="H14" i="242"/>
  <c r="H73" i="240"/>
  <c r="H71" i="393"/>
  <c r="H69" i="393"/>
  <c r="H68" i="393"/>
  <c r="H67" i="393"/>
  <c r="H66" i="393"/>
  <c r="H65" i="393"/>
  <c r="H64" i="393"/>
  <c r="H63" i="393"/>
  <c r="H62" i="393"/>
  <c r="H61" i="393"/>
  <c r="H60" i="393"/>
  <c r="H59" i="393"/>
  <c r="H58" i="393"/>
  <c r="H57" i="393"/>
  <c r="H56" i="393"/>
  <c r="H55" i="393"/>
  <c r="H54" i="393"/>
  <c r="H53" i="393"/>
  <c r="H52" i="393"/>
  <c r="H48" i="393"/>
  <c r="H47" i="393"/>
  <c r="H46" i="393"/>
  <c r="H45" i="393"/>
  <c r="H44" i="393"/>
  <c r="H43" i="393"/>
  <c r="H42" i="393"/>
  <c r="H41" i="393"/>
  <c r="H40" i="393"/>
  <c r="H39" i="393"/>
  <c r="H38" i="393"/>
  <c r="H37" i="393"/>
  <c r="H36" i="393"/>
  <c r="H35" i="393"/>
  <c r="H34" i="393"/>
  <c r="H33" i="393"/>
  <c r="H32" i="393"/>
  <c r="H31" i="393"/>
  <c r="H30" i="393"/>
  <c r="H29" i="393"/>
  <c r="H28" i="393"/>
  <c r="H27" i="393"/>
  <c r="H26" i="393"/>
  <c r="H25" i="393"/>
  <c r="H24" i="393"/>
  <c r="H23" i="393"/>
  <c r="H22" i="393"/>
  <c r="H21" i="393"/>
  <c r="H20" i="393"/>
  <c r="H19" i="393"/>
  <c r="H18" i="393"/>
  <c r="H17" i="393"/>
  <c r="H16" i="393"/>
  <c r="H15" i="393"/>
  <c r="H14" i="393"/>
  <c r="H13" i="393"/>
  <c r="H12" i="393"/>
  <c r="H11" i="393"/>
  <c r="L67" i="237" l="1"/>
  <c r="F57" i="233"/>
  <c r="H57" i="233" s="1"/>
  <c r="F54" i="233"/>
  <c r="H54" i="233" s="1"/>
  <c r="F73" i="371" l="1"/>
  <c r="H73" i="371" s="1"/>
  <c r="F75" i="371"/>
  <c r="H75" i="371" s="1"/>
  <c r="F74" i="239"/>
  <c r="H74" i="239" s="1"/>
  <c r="F76" i="239"/>
  <c r="H76" i="239" s="1"/>
  <c r="E76" i="239"/>
  <c r="F106" i="239" l="1"/>
  <c r="H106" i="239" s="1"/>
  <c r="F39" i="37"/>
  <c r="H39" i="37" s="1"/>
  <c r="F34" i="239" l="1"/>
  <c r="H34" i="239" s="1"/>
  <c r="F36" i="239"/>
  <c r="H36" i="239" s="1"/>
  <c r="F39" i="239"/>
  <c r="H39" i="239" s="1"/>
  <c r="F41" i="239"/>
  <c r="H41" i="239" s="1"/>
  <c r="E27" i="395" l="1"/>
  <c r="F27" i="395" s="1"/>
  <c r="A27" i="395"/>
  <c r="G28" i="395"/>
  <c r="F115" i="58"/>
  <c r="F99" i="58"/>
  <c r="F79" i="58"/>
  <c r="E55" i="394" l="1"/>
  <c r="F55" i="394" s="1"/>
  <c r="A55" i="394"/>
  <c r="F35" i="371" l="1"/>
  <c r="H35" i="371" s="1"/>
  <c r="F115" i="371"/>
  <c r="H115" i="371" s="1"/>
  <c r="H111" i="371" s="1"/>
  <c r="F92" i="371"/>
  <c r="H92" i="371" s="1"/>
  <c r="F122" i="371"/>
  <c r="H122" i="371" s="1"/>
  <c r="F124" i="239"/>
  <c r="H124" i="239" s="1"/>
  <c r="F100" i="371"/>
  <c r="H100" i="371" s="1"/>
  <c r="F35" i="372"/>
  <c r="H35" i="372" s="1"/>
  <c r="F111" i="371" l="1"/>
  <c r="F106" i="371" s="1"/>
  <c r="F21" i="36"/>
  <c r="H21" i="36" s="1"/>
  <c r="F21" i="58"/>
  <c r="H21" i="58" l="1"/>
  <c r="F7" i="58"/>
  <c r="F132" i="239"/>
  <c r="H132" i="239" s="1"/>
  <c r="F21" i="235" l="1"/>
  <c r="H21" i="235" s="1"/>
  <c r="F57" i="236"/>
  <c r="H57" i="236" s="1"/>
  <c r="F56" i="236"/>
  <c r="H56" i="236" s="1"/>
  <c r="F54" i="236"/>
  <c r="H54" i="236" s="1"/>
  <c r="F69" i="37"/>
  <c r="F33" i="37"/>
  <c r="H33" i="37" s="1"/>
  <c r="F13" i="36"/>
  <c r="F15" i="239"/>
  <c r="H15" i="239" s="1"/>
  <c r="F20" i="36" l="1"/>
  <c r="H13" i="36"/>
  <c r="H69" i="37"/>
  <c r="F60" i="37"/>
  <c r="F57" i="232"/>
  <c r="H57" i="232" s="1"/>
  <c r="F56" i="232"/>
  <c r="H56" i="232" s="1"/>
  <c r="F54" i="232"/>
  <c r="H54" i="232" s="1"/>
  <c r="F25" i="232"/>
  <c r="H25" i="232" s="1"/>
  <c r="F56" i="235" l="1"/>
  <c r="H56" i="235" s="1"/>
  <c r="F54" i="235"/>
  <c r="H54" i="235" s="1"/>
  <c r="F57" i="235"/>
  <c r="H57" i="235" s="1"/>
  <c r="F25" i="235"/>
  <c r="H25" i="235" s="1"/>
  <c r="F21" i="233" l="1"/>
  <c r="H21" i="233" s="1"/>
  <c r="F16" i="233"/>
  <c r="H16" i="233" s="1"/>
  <c r="F12" i="233"/>
  <c r="H12" i="233" s="1"/>
  <c r="F25" i="233"/>
  <c r="H25" i="233" s="1"/>
  <c r="F16" i="236" l="1"/>
  <c r="H16" i="236" s="1"/>
  <c r="F15" i="236"/>
  <c r="H15" i="236" s="1"/>
  <c r="F13" i="236"/>
  <c r="H13" i="236" s="1"/>
  <c r="F12" i="236"/>
  <c r="H12" i="236" s="1"/>
  <c r="F57" i="234" l="1"/>
  <c r="H57" i="234" s="1"/>
  <c r="F56" i="234"/>
  <c r="H56" i="234" s="1"/>
  <c r="F54" i="234"/>
  <c r="H54" i="234" s="1"/>
  <c r="F25" i="234"/>
  <c r="H25" i="234" s="1"/>
  <c r="F38" i="37" l="1"/>
  <c r="H38" i="37" s="1"/>
  <c r="F62" i="389" l="1"/>
  <c r="H62" i="389" s="1"/>
  <c r="F56" i="389"/>
  <c r="H56" i="389" s="1"/>
  <c r="F38" i="392"/>
  <c r="H38" i="392" s="1"/>
  <c r="F32" i="37" l="1"/>
  <c r="H32" i="37" s="1"/>
  <c r="F47" i="58" l="1"/>
  <c r="H47" i="58" s="1"/>
  <c r="F34" i="58"/>
  <c r="F43" i="58"/>
  <c r="H43" i="58" s="1"/>
  <c r="F91" i="239"/>
  <c r="H91" i="239" s="1"/>
  <c r="H34" i="58" l="1"/>
  <c r="F30" i="58"/>
  <c r="F71" i="58"/>
  <c r="H71" i="58" s="1"/>
  <c r="F69" i="58"/>
  <c r="H69" i="58" s="1"/>
  <c r="F74" i="58"/>
  <c r="H74" i="58" s="1"/>
  <c r="F75" i="58"/>
  <c r="H75" i="58" s="1"/>
  <c r="F105" i="239" l="1"/>
  <c r="H105" i="239" s="1"/>
  <c r="F18" i="239"/>
  <c r="H18" i="239" s="1"/>
  <c r="F116" i="239"/>
  <c r="H116" i="239" s="1"/>
  <c r="F22" i="36"/>
  <c r="E20" i="36"/>
  <c r="F69" i="237"/>
  <c r="F69" i="236"/>
  <c r="H69" i="236" s="1"/>
  <c r="E69" i="236"/>
  <c r="F82" i="37"/>
  <c r="F52" i="37"/>
  <c r="F67" i="237" l="1"/>
  <c r="H67" i="237" s="1"/>
  <c r="H69" i="237"/>
  <c r="F67" i="236"/>
  <c r="H67" i="236" s="1"/>
  <c r="F103" i="239"/>
  <c r="K140" i="37" l="1"/>
  <c r="J140" i="37"/>
  <c r="I140" i="37"/>
  <c r="G140" i="37"/>
  <c r="F140" i="37"/>
  <c r="K138" i="37"/>
  <c r="J138" i="37"/>
  <c r="I138" i="37"/>
  <c r="G138" i="37"/>
  <c r="F138" i="37"/>
  <c r="K134" i="37"/>
  <c r="J134" i="37"/>
  <c r="I134" i="37"/>
  <c r="G134" i="37"/>
  <c r="F134" i="37"/>
  <c r="K131" i="37"/>
  <c r="J131" i="37"/>
  <c r="I131" i="37"/>
  <c r="I130" i="37" s="1"/>
  <c r="G131" i="37"/>
  <c r="F131" i="37"/>
  <c r="K127" i="37"/>
  <c r="J127" i="37"/>
  <c r="I127" i="37"/>
  <c r="G127" i="37"/>
  <c r="F127" i="37"/>
  <c r="K125" i="37"/>
  <c r="K124" i="37" s="1"/>
  <c r="J125" i="37"/>
  <c r="I125" i="37"/>
  <c r="I124" i="37" s="1"/>
  <c r="G125" i="37"/>
  <c r="F125" i="37"/>
  <c r="F124" i="37" s="1"/>
  <c r="K122" i="37"/>
  <c r="J122" i="37"/>
  <c r="I122" i="37"/>
  <c r="G122" i="37"/>
  <c r="F122" i="37"/>
  <c r="K120" i="37"/>
  <c r="J120" i="37"/>
  <c r="I120" i="37"/>
  <c r="G120" i="37"/>
  <c r="F120" i="37"/>
  <c r="J119" i="37"/>
  <c r="K116" i="37"/>
  <c r="J116" i="37"/>
  <c r="J113" i="37" s="1"/>
  <c r="I116" i="37"/>
  <c r="G116" i="37"/>
  <c r="F116" i="37"/>
  <c r="K114" i="37"/>
  <c r="J114" i="37"/>
  <c r="I114" i="37"/>
  <c r="G114" i="37"/>
  <c r="F114" i="37"/>
  <c r="K111" i="37"/>
  <c r="J111" i="37"/>
  <c r="I111" i="37"/>
  <c r="G111" i="37"/>
  <c r="F111" i="37"/>
  <c r="K109" i="37"/>
  <c r="K108" i="37" s="1"/>
  <c r="J109" i="37"/>
  <c r="I109" i="37"/>
  <c r="G109" i="37"/>
  <c r="G108" i="37" s="1"/>
  <c r="F109" i="37"/>
  <c r="K105" i="37"/>
  <c r="J105" i="37"/>
  <c r="J103" i="37" s="1"/>
  <c r="I105" i="37"/>
  <c r="I103" i="37" s="1"/>
  <c r="G105" i="37"/>
  <c r="F105" i="37"/>
  <c r="F103" i="37" s="1"/>
  <c r="K103" i="37"/>
  <c r="G103" i="37"/>
  <c r="K101" i="37"/>
  <c r="J101" i="37"/>
  <c r="I101" i="37"/>
  <c r="G101" i="37"/>
  <c r="F101" i="37"/>
  <c r="K99" i="37"/>
  <c r="K98" i="37" s="1"/>
  <c r="J99" i="37"/>
  <c r="J98" i="37" s="1"/>
  <c r="J107" i="37" s="1"/>
  <c r="I99" i="37"/>
  <c r="I98" i="37" s="1"/>
  <c r="G99" i="37"/>
  <c r="F99" i="37"/>
  <c r="F98" i="37" s="1"/>
  <c r="K97" i="37"/>
  <c r="J97" i="37"/>
  <c r="I97" i="37"/>
  <c r="G97" i="37"/>
  <c r="F97" i="37"/>
  <c r="I107" i="37" l="1"/>
  <c r="F119" i="37"/>
  <c r="K119" i="37"/>
  <c r="I113" i="37"/>
  <c r="F129" i="37"/>
  <c r="I119" i="37"/>
  <c r="I129" i="37" s="1"/>
  <c r="F107" i="37"/>
  <c r="J130" i="37"/>
  <c r="J142" i="37" s="1"/>
  <c r="F113" i="37"/>
  <c r="K113" i="37"/>
  <c r="K145" i="37"/>
  <c r="K79" i="37"/>
  <c r="L101" i="37"/>
  <c r="H101" i="37"/>
  <c r="J108" i="37"/>
  <c r="J118" i="37" s="1"/>
  <c r="G124" i="37"/>
  <c r="L125" i="37"/>
  <c r="H125" i="37"/>
  <c r="L134" i="37"/>
  <c r="H134" i="37"/>
  <c r="J137" i="37"/>
  <c r="K107" i="37"/>
  <c r="L109" i="37"/>
  <c r="H109" i="37"/>
  <c r="F108" i="37"/>
  <c r="F118" i="37" s="1"/>
  <c r="G113" i="37"/>
  <c r="L114" i="37"/>
  <c r="H114" i="37"/>
  <c r="G119" i="37"/>
  <c r="L120" i="37"/>
  <c r="H120" i="37"/>
  <c r="L127" i="37"/>
  <c r="H127" i="37"/>
  <c r="L138" i="37"/>
  <c r="H138" i="37"/>
  <c r="F137" i="37"/>
  <c r="K137" i="37"/>
  <c r="F145" i="37"/>
  <c r="F79" i="37"/>
  <c r="L103" i="37"/>
  <c r="H103" i="37"/>
  <c r="G130" i="37"/>
  <c r="L131" i="37"/>
  <c r="H131" i="37"/>
  <c r="G145" i="37"/>
  <c r="H145" i="37" s="1"/>
  <c r="L97" i="37"/>
  <c r="H97" i="37"/>
  <c r="G79" i="37"/>
  <c r="G98" i="37"/>
  <c r="L99" i="37"/>
  <c r="H99" i="37"/>
  <c r="L105" i="37"/>
  <c r="H105" i="37"/>
  <c r="L108" i="37"/>
  <c r="I108" i="37"/>
  <c r="L111" i="37"/>
  <c r="H111" i="37"/>
  <c r="L116" i="37"/>
  <c r="H116" i="37"/>
  <c r="L122" i="37"/>
  <c r="H122" i="37"/>
  <c r="J124" i="37"/>
  <c r="J129" i="37" s="1"/>
  <c r="F130" i="37"/>
  <c r="K130" i="37"/>
  <c r="K142" i="37" s="1"/>
  <c r="I137" i="37"/>
  <c r="I142" i="37" s="1"/>
  <c r="G137" i="37"/>
  <c r="L140" i="37"/>
  <c r="H140" i="37"/>
  <c r="K129" i="37"/>
  <c r="G118" i="37"/>
  <c r="K118" i="37"/>
  <c r="G142" i="37"/>
  <c r="E91" i="239"/>
  <c r="I118" i="37" l="1"/>
  <c r="G129" i="37"/>
  <c r="H108" i="37"/>
  <c r="F142" i="37"/>
  <c r="L129" i="37"/>
  <c r="H129" i="37"/>
  <c r="L142" i="37"/>
  <c r="H142" i="37"/>
  <c r="G107" i="37"/>
  <c r="L98" i="37"/>
  <c r="H98" i="37"/>
  <c r="L130" i="37"/>
  <c r="H130" i="37"/>
  <c r="L124" i="37"/>
  <c r="H124" i="37"/>
  <c r="L118" i="37"/>
  <c r="H118" i="37"/>
  <c r="L113" i="37"/>
  <c r="H113" i="37"/>
  <c r="L145" i="37"/>
  <c r="L137" i="37"/>
  <c r="H137" i="37"/>
  <c r="H79" i="37"/>
  <c r="L79" i="37"/>
  <c r="L119" i="37"/>
  <c r="H119" i="37"/>
  <c r="E106" i="239"/>
  <c r="E93" i="239"/>
  <c r="L107" i="37" l="1"/>
  <c r="H107" i="37"/>
  <c r="E36" i="366"/>
  <c r="E98" i="371"/>
  <c r="E100" i="371"/>
  <c r="E55" i="233" l="1"/>
  <c r="F72" i="376"/>
  <c r="F61" i="376"/>
  <c r="F60" i="376"/>
  <c r="F59" i="376"/>
  <c r="F58" i="376"/>
  <c r="H58" i="376" s="1"/>
  <c r="F57" i="376"/>
  <c r="J27" i="376"/>
  <c r="I27" i="376"/>
  <c r="G27" i="376"/>
  <c r="L27" i="376" s="1"/>
  <c r="F27" i="376"/>
  <c r="E27" i="376"/>
  <c r="H27" i="376" l="1"/>
  <c r="F52" i="376"/>
  <c r="F69" i="376" s="1"/>
  <c r="H57" i="376"/>
  <c r="F8" i="37"/>
  <c r="G8" i="37"/>
  <c r="H8" i="37"/>
  <c r="E115" i="371" l="1"/>
  <c r="E24" i="37"/>
  <c r="E35" i="372"/>
  <c r="E20" i="236" l="1"/>
  <c r="E54" i="232"/>
  <c r="E56" i="232"/>
  <c r="E122" i="371" l="1"/>
  <c r="E73" i="371"/>
  <c r="E124" i="239"/>
  <c r="E74" i="239"/>
  <c r="E35" i="37"/>
  <c r="E56" i="233"/>
  <c r="E54" i="237"/>
  <c r="E56" i="234"/>
  <c r="E55" i="234"/>
  <c r="E54" i="234"/>
  <c r="E56" i="235"/>
  <c r="E54" i="235"/>
  <c r="E56" i="236"/>
  <c r="E54" i="236"/>
  <c r="E56" i="237"/>
  <c r="E55" i="237"/>
  <c r="E34" i="37"/>
  <c r="E10" i="37"/>
  <c r="E114" i="371" l="1"/>
  <c r="E116" i="239"/>
  <c r="E63" i="37"/>
  <c r="E59" i="378" l="1"/>
  <c r="E57" i="378"/>
  <c r="E56" i="378"/>
  <c r="E55" i="378"/>
  <c r="E54" i="378"/>
  <c r="E53" i="378"/>
  <c r="E41" i="378"/>
  <c r="E41" i="376" s="1"/>
  <c r="E40" i="378"/>
  <c r="E40" i="376" s="1"/>
  <c r="E39" i="378"/>
  <c r="E39" i="376" s="1"/>
  <c r="E45" i="378"/>
  <c r="E45" i="376" s="1"/>
  <c r="E44" i="378"/>
  <c r="E44" i="376" s="1"/>
  <c r="E26" i="378"/>
  <c r="E26" i="376" s="1"/>
  <c r="E24" i="378"/>
  <c r="E24" i="376" s="1"/>
  <c r="E23" i="378"/>
  <c r="E23" i="376" s="1"/>
  <c r="E21" i="378"/>
  <c r="E21" i="376" s="1"/>
  <c r="E20" i="378"/>
  <c r="E20" i="376" s="1"/>
  <c r="E19" i="378"/>
  <c r="E19" i="376" s="1"/>
  <c r="E18" i="378"/>
  <c r="E18" i="376" s="1"/>
  <c r="E17" i="378"/>
  <c r="E17" i="376" s="1"/>
  <c r="E16" i="378"/>
  <c r="E16" i="376" s="1"/>
  <c r="E15" i="378"/>
  <c r="E15" i="376" s="1"/>
  <c r="E14" i="378"/>
  <c r="E14" i="376" s="1"/>
  <c r="E13" i="378"/>
  <c r="E13" i="376" s="1"/>
  <c r="E12" i="378"/>
  <c r="E12" i="376" s="1"/>
  <c r="E11" i="378"/>
  <c r="E11" i="376" s="1"/>
  <c r="E10" i="376" l="1"/>
  <c r="E89" i="371"/>
  <c r="E92" i="371"/>
  <c r="E75" i="371"/>
  <c r="E29" i="394"/>
  <c r="A29" i="394"/>
  <c r="A38" i="395"/>
  <c r="E21" i="36"/>
  <c r="E97" i="239"/>
  <c r="F29" i="394" l="1"/>
  <c r="E24" i="239"/>
  <c r="E25" i="237"/>
  <c r="E25" i="378" s="1"/>
  <c r="E25" i="376" s="1"/>
  <c r="E57" i="236" l="1"/>
  <c r="E44" i="58"/>
  <c r="E44" i="37" l="1"/>
  <c r="E17" i="239"/>
  <c r="E57" i="233"/>
  <c r="E102" i="58"/>
  <c r="E15" i="239" l="1"/>
  <c r="E112" i="58" l="1"/>
  <c r="E110" i="58" s="1"/>
  <c r="E57" i="232"/>
  <c r="E40" i="232"/>
  <c r="E25" i="232"/>
  <c r="E25" i="235"/>
  <c r="E62" i="389" l="1"/>
  <c r="E53" i="233"/>
  <c r="E56" i="389"/>
  <c r="E21" i="233"/>
  <c r="E16" i="233"/>
  <c r="E12" i="233"/>
  <c r="E25" i="233"/>
  <c r="E113" i="371" l="1"/>
  <c r="E99" i="58" l="1"/>
  <c r="E62" i="394"/>
  <c r="A61" i="394"/>
  <c r="A62" i="394"/>
  <c r="E79" i="58"/>
  <c r="F62" i="394" l="1"/>
  <c r="E16" i="239"/>
  <c r="E14" i="239"/>
  <c r="E43" i="58" l="1"/>
  <c r="E62" i="37" l="1"/>
  <c r="E60" i="37" s="1"/>
  <c r="E14" i="58"/>
  <c r="E7" i="58" s="1"/>
  <c r="E16" i="58"/>
  <c r="E40" i="58"/>
  <c r="E22" i="37" l="1"/>
  <c r="E32" i="37"/>
  <c r="E21" i="37" l="1"/>
  <c r="K39" i="370"/>
  <c r="J39" i="370"/>
  <c r="I39" i="370"/>
  <c r="K38" i="370"/>
  <c r="J38" i="370"/>
  <c r="I38" i="370"/>
  <c r="K37" i="370"/>
  <c r="J37" i="370"/>
  <c r="I37" i="370"/>
  <c r="K35" i="370"/>
  <c r="J35" i="370"/>
  <c r="I35" i="370"/>
  <c r="K34" i="370"/>
  <c r="J34" i="370"/>
  <c r="I34" i="370"/>
  <c r="K32" i="370"/>
  <c r="J32" i="370"/>
  <c r="I32" i="370"/>
  <c r="G39" i="370"/>
  <c r="F39" i="370"/>
  <c r="E39" i="370"/>
  <c r="G38" i="370"/>
  <c r="L38" i="370" s="1"/>
  <c r="F38" i="370"/>
  <c r="E38" i="370"/>
  <c r="G37" i="370"/>
  <c r="F37" i="370"/>
  <c r="E37" i="370"/>
  <c r="G35" i="370"/>
  <c r="L35" i="370" s="1"/>
  <c r="F35" i="370"/>
  <c r="E35" i="370"/>
  <c r="G34" i="370"/>
  <c r="F34" i="370"/>
  <c r="E34" i="370"/>
  <c r="G32" i="370"/>
  <c r="F32" i="370"/>
  <c r="E32" i="370"/>
  <c r="L37" i="370" l="1"/>
  <c r="L34" i="370"/>
  <c r="L39" i="370"/>
  <c r="L32" i="370"/>
  <c r="H35" i="370"/>
  <c r="H39" i="370"/>
  <c r="H32" i="370"/>
  <c r="H38" i="370"/>
  <c r="H37" i="370"/>
  <c r="H34" i="370"/>
  <c r="E35" i="368"/>
  <c r="E34" i="368" s="1"/>
  <c r="E111" i="371" l="1"/>
  <c r="D73" i="371"/>
  <c r="D75" i="371"/>
  <c r="C37" i="374" l="1"/>
  <c r="E22" i="378"/>
  <c r="E38" i="392"/>
  <c r="D62" i="392"/>
  <c r="E52" i="37" l="1"/>
  <c r="E9" i="37"/>
  <c r="E84" i="37"/>
  <c r="E82" i="37"/>
  <c r="D20" i="36"/>
  <c r="E67" i="236"/>
  <c r="E51" i="37" l="1"/>
  <c r="E69" i="237"/>
  <c r="E67" i="237" s="1"/>
  <c r="D69" i="237"/>
  <c r="E97" i="37"/>
  <c r="E79" i="37" s="1"/>
  <c r="E88" i="58"/>
  <c r="E30" i="58"/>
  <c r="E105" i="239"/>
  <c r="E103" i="239" s="1"/>
  <c r="E20" i="239"/>
  <c r="E38" i="239"/>
  <c r="D38" i="239"/>
  <c r="E35" i="239"/>
  <c r="E33" i="239"/>
  <c r="E145" i="37" l="1"/>
  <c r="G39" i="395"/>
  <c r="D35" i="371"/>
  <c r="D34" i="370"/>
  <c r="Q128" i="370"/>
  <c r="D98" i="371" l="1"/>
  <c r="D106" i="239" l="1"/>
  <c r="D17" i="58"/>
  <c r="D15" i="37" l="1"/>
  <c r="D102" i="58" l="1"/>
  <c r="C97" i="37"/>
  <c r="D97" i="37"/>
  <c r="D84" i="37"/>
  <c r="D79" i="37" s="1"/>
  <c r="D145" i="37" l="1"/>
  <c r="D89" i="371"/>
  <c r="D92" i="371"/>
  <c r="D91" i="239"/>
  <c r="D21" i="36"/>
  <c r="D22" i="36" s="1"/>
  <c r="D78" i="239"/>
  <c r="D115" i="371" l="1"/>
  <c r="D61" i="37"/>
  <c r="D60" i="37" s="1"/>
  <c r="D57" i="233" l="1"/>
  <c r="D100" i="371"/>
  <c r="D32" i="37"/>
  <c r="D122" i="371" l="1"/>
  <c r="D42" i="58"/>
  <c r="D24" i="37" l="1"/>
  <c r="D40" i="58"/>
  <c r="D22" i="58"/>
  <c r="D114" i="371"/>
  <c r="D16" i="58"/>
  <c r="D116" i="239"/>
  <c r="D41" i="58"/>
  <c r="D26" i="37" l="1"/>
  <c r="D63" i="240"/>
  <c r="D56" i="233"/>
  <c r="D54" i="233"/>
  <c r="D44" i="58" l="1"/>
  <c r="D30" i="58" l="1"/>
  <c r="D107" i="371"/>
  <c r="D57" i="236" l="1"/>
  <c r="D82" i="37"/>
  <c r="C110" i="58"/>
  <c r="D57" i="235"/>
  <c r="D10" i="58"/>
  <c r="A28" i="394" l="1"/>
  <c r="E28" i="394"/>
  <c r="F28" i="394" l="1"/>
  <c r="D61" i="380"/>
  <c r="D55" i="380"/>
  <c r="D53" i="380"/>
  <c r="D52" i="380" s="1"/>
  <c r="D69" i="380" s="1"/>
  <c r="D55" i="383" l="1"/>
  <c r="D53" i="383"/>
  <c r="D66" i="383" l="1"/>
  <c r="D61" i="383" s="1"/>
  <c r="D58" i="383"/>
  <c r="D56" i="383"/>
  <c r="D52" i="383" s="1"/>
  <c r="D69" i="383" l="1"/>
  <c r="D15" i="239"/>
  <c r="D74" i="239" l="1"/>
  <c r="D124" i="239"/>
  <c r="D36" i="232" l="1"/>
  <c r="D54" i="232"/>
  <c r="D56" i="232"/>
  <c r="D57" i="232"/>
  <c r="D25" i="232"/>
  <c r="D56" i="392"/>
  <c r="D55" i="392"/>
  <c r="D53" i="392"/>
  <c r="D112" i="58"/>
  <c r="D110" i="58" l="1"/>
  <c r="D62" i="389"/>
  <c r="D55" i="389"/>
  <c r="D53" i="389"/>
  <c r="D25" i="233" l="1"/>
  <c r="E61" i="394"/>
  <c r="F61" i="394" s="1"/>
  <c r="D66" i="386" l="1"/>
  <c r="D61" i="386" s="1"/>
  <c r="D58" i="386"/>
  <c r="D52" i="386" s="1"/>
  <c r="D56" i="386"/>
  <c r="D69" i="386" l="1"/>
  <c r="D55" i="237"/>
  <c r="A26" i="395"/>
  <c r="E26" i="395"/>
  <c r="A26" i="394"/>
  <c r="E26" i="394"/>
  <c r="A27" i="394"/>
  <c r="E27" i="394"/>
  <c r="D26" i="58"/>
  <c r="D25" i="58"/>
  <c r="F26" i="395" l="1"/>
  <c r="F27" i="394"/>
  <c r="F26" i="394"/>
  <c r="D25" i="237"/>
  <c r="D54" i="237"/>
  <c r="D75" i="58"/>
  <c r="D57" i="237"/>
  <c r="D54" i="234" l="1"/>
  <c r="D56" i="234"/>
  <c r="D57" i="234"/>
  <c r="D35" i="372" l="1"/>
  <c r="E25" i="394" l="1"/>
  <c r="A25" i="394"/>
  <c r="F25" i="394" l="1"/>
  <c r="E23" i="395"/>
  <c r="E24" i="395"/>
  <c r="E25" i="395"/>
  <c r="A25" i="395"/>
  <c r="E24" i="394"/>
  <c r="F25" i="395" l="1"/>
  <c r="D54" i="37" l="1"/>
  <c r="D52" i="37" s="1"/>
  <c r="D51" i="37" s="1"/>
  <c r="D11" i="37"/>
  <c r="D93" i="239" l="1"/>
  <c r="D56" i="235"/>
  <c r="D54" i="235"/>
  <c r="D56" i="236"/>
  <c r="D54" i="236"/>
  <c r="D56" i="237"/>
  <c r="D44" i="236" l="1"/>
  <c r="I37" i="378" l="1"/>
  <c r="I37" i="376" s="1"/>
  <c r="E38" i="380"/>
  <c r="G38" i="380"/>
  <c r="L38" i="380" s="1"/>
  <c r="F38" i="380"/>
  <c r="D38" i="380"/>
  <c r="G38" i="383"/>
  <c r="F38" i="383"/>
  <c r="E38" i="383"/>
  <c r="D38" i="383"/>
  <c r="I38" i="386"/>
  <c r="D38" i="386"/>
  <c r="G38" i="386"/>
  <c r="F38" i="386"/>
  <c r="E38" i="386"/>
  <c r="G38" i="389"/>
  <c r="L38" i="389" s="1"/>
  <c r="F38" i="389"/>
  <c r="E38" i="389"/>
  <c r="D38" i="389"/>
  <c r="G32" i="392"/>
  <c r="L32" i="392" s="1"/>
  <c r="F32" i="392"/>
  <c r="E32" i="392"/>
  <c r="D32" i="392"/>
  <c r="J38" i="392"/>
  <c r="I38" i="392"/>
  <c r="D38" i="392"/>
  <c r="K38" i="389"/>
  <c r="J38" i="389"/>
  <c r="I38" i="389"/>
  <c r="K38" i="386"/>
  <c r="J38" i="386"/>
  <c r="K38" i="383"/>
  <c r="J38" i="383"/>
  <c r="I38" i="383"/>
  <c r="D38" i="382"/>
  <c r="I38" i="380"/>
  <c r="K38" i="380"/>
  <c r="J38" i="380"/>
  <c r="D22" i="380"/>
  <c r="D28" i="380"/>
  <c r="D32" i="380"/>
  <c r="D36" i="378"/>
  <c r="D38" i="377"/>
  <c r="D28" i="392"/>
  <c r="D38" i="385"/>
  <c r="D47" i="380" l="1"/>
  <c r="H38" i="383"/>
  <c r="L38" i="383"/>
  <c r="H38" i="386"/>
  <c r="L38" i="386"/>
  <c r="H38" i="380"/>
  <c r="H32" i="392"/>
  <c r="H38" i="389"/>
  <c r="F24" i="395"/>
  <c r="A24" i="395"/>
  <c r="D11" i="58"/>
  <c r="D97" i="239"/>
  <c r="E54" i="394" l="1"/>
  <c r="A54" i="394"/>
  <c r="D99" i="58"/>
  <c r="F54" i="394" l="1"/>
  <c r="D124" i="371" l="1"/>
  <c r="D67" i="236"/>
  <c r="C75" i="37"/>
  <c r="C52" i="37"/>
  <c r="D13" i="37"/>
  <c r="D10" i="37" s="1"/>
  <c r="D33" i="37"/>
  <c r="D38" i="37" l="1"/>
  <c r="F32" i="395"/>
  <c r="F36" i="395"/>
  <c r="F38" i="395"/>
  <c r="A23" i="395"/>
  <c r="F30" i="394"/>
  <c r="F31" i="394"/>
  <c r="F36" i="394"/>
  <c r="F37" i="394"/>
  <c r="F44" i="394"/>
  <c r="F45" i="394"/>
  <c r="F49" i="394"/>
  <c r="F50" i="394"/>
  <c r="F56" i="394"/>
  <c r="F57" i="394"/>
  <c r="F63" i="394"/>
  <c r="F64" i="394"/>
  <c r="E67" i="394"/>
  <c r="A67" i="394"/>
  <c r="A24" i="394"/>
  <c r="F23" i="395" l="1"/>
  <c r="F24" i="394"/>
  <c r="F67" i="394"/>
  <c r="D15" i="58"/>
  <c r="D76" i="239"/>
  <c r="D126" i="239"/>
  <c r="D16" i="239" l="1"/>
  <c r="D45" i="37" l="1"/>
  <c r="D91" i="58"/>
  <c r="D49" i="37"/>
  <c r="D20" i="58"/>
  <c r="D7" i="58" l="1"/>
  <c r="D88" i="58"/>
  <c r="D111" i="371"/>
  <c r="D36" i="376"/>
  <c r="D27" i="376"/>
  <c r="B69" i="394" l="1"/>
  <c r="G69" i="394"/>
  <c r="D24" i="242"/>
  <c r="H52" i="232"/>
  <c r="C20" i="36"/>
  <c r="D123" i="239"/>
  <c r="D119" i="239"/>
  <c r="D105" i="239"/>
  <c r="D35" i="239"/>
  <c r="D80" i="239"/>
  <c r="D77" i="239"/>
  <c r="D73" i="239"/>
  <c r="D69" i="239"/>
  <c r="D64" i="239"/>
  <c r="D60" i="239"/>
  <c r="D54" i="239"/>
  <c r="D42" i="239"/>
  <c r="D33" i="239"/>
  <c r="D26" i="239"/>
  <c r="D20" i="239"/>
  <c r="D12" i="239" s="1"/>
  <c r="F20" i="239"/>
  <c r="H20" i="239" s="1"/>
  <c r="J72" i="388"/>
  <c r="I72" i="388"/>
  <c r="G72" i="388"/>
  <c r="L72" i="388" s="1"/>
  <c r="F72" i="388"/>
  <c r="E72" i="388"/>
  <c r="D72" i="388"/>
  <c r="K71" i="388"/>
  <c r="J71" i="388"/>
  <c r="I71" i="388"/>
  <c r="G71" i="388"/>
  <c r="F71" i="388"/>
  <c r="E71" i="388"/>
  <c r="D71" i="388"/>
  <c r="K68" i="388"/>
  <c r="J68" i="388"/>
  <c r="I68" i="388"/>
  <c r="G68" i="388"/>
  <c r="L68" i="388" s="1"/>
  <c r="F68" i="388"/>
  <c r="E68" i="388"/>
  <c r="D68" i="388"/>
  <c r="K67" i="388"/>
  <c r="J67" i="388"/>
  <c r="I67" i="388"/>
  <c r="G67" i="388"/>
  <c r="L67" i="388" s="1"/>
  <c r="F67" i="388"/>
  <c r="E67" i="388"/>
  <c r="D67" i="388"/>
  <c r="K65" i="388"/>
  <c r="J65" i="388"/>
  <c r="I65" i="388"/>
  <c r="G65" i="388"/>
  <c r="L65" i="388" s="1"/>
  <c r="F65" i="388"/>
  <c r="E65" i="388"/>
  <c r="D65" i="388"/>
  <c r="K63" i="388"/>
  <c r="J63" i="388"/>
  <c r="I63" i="388"/>
  <c r="G63" i="388"/>
  <c r="L63" i="388" s="1"/>
  <c r="F63" i="388"/>
  <c r="E63" i="388"/>
  <c r="D63" i="388"/>
  <c r="K60" i="388"/>
  <c r="J60" i="388"/>
  <c r="I60" i="388"/>
  <c r="G60" i="388"/>
  <c r="L60" i="388" s="1"/>
  <c r="F60" i="388"/>
  <c r="E60" i="388"/>
  <c r="D60" i="388"/>
  <c r="K59" i="388"/>
  <c r="J59" i="388"/>
  <c r="I59" i="388"/>
  <c r="G59" i="388"/>
  <c r="L59" i="388" s="1"/>
  <c r="F59" i="388"/>
  <c r="E59" i="388"/>
  <c r="D59" i="388"/>
  <c r="E58" i="388"/>
  <c r="K57" i="388"/>
  <c r="J57" i="388"/>
  <c r="I57" i="388"/>
  <c r="G57" i="388"/>
  <c r="L57" i="388" s="1"/>
  <c r="F57" i="388"/>
  <c r="E57" i="388"/>
  <c r="D57" i="388"/>
  <c r="J56" i="388"/>
  <c r="I56" i="388"/>
  <c r="G56" i="388"/>
  <c r="L56" i="388" s="1"/>
  <c r="F56" i="388"/>
  <c r="E56" i="388"/>
  <c r="D56" i="388"/>
  <c r="J55" i="388"/>
  <c r="I55" i="388"/>
  <c r="G55" i="388"/>
  <c r="L55" i="388" s="1"/>
  <c r="F55" i="388"/>
  <c r="E55" i="388"/>
  <c r="D55" i="388"/>
  <c r="K54" i="388"/>
  <c r="J54" i="388"/>
  <c r="I54" i="388"/>
  <c r="G54" i="388"/>
  <c r="F54" i="388"/>
  <c r="E54" i="388"/>
  <c r="D54" i="388"/>
  <c r="K53" i="388"/>
  <c r="J53" i="388"/>
  <c r="I53" i="388"/>
  <c r="G53" i="388"/>
  <c r="F53" i="388"/>
  <c r="E53" i="388"/>
  <c r="D53" i="388"/>
  <c r="H71" i="388" l="1"/>
  <c r="L53" i="388"/>
  <c r="L54" i="388"/>
  <c r="H55" i="388"/>
  <c r="L71" i="388"/>
  <c r="H53" i="388"/>
  <c r="H57" i="388"/>
  <c r="H59" i="388"/>
  <c r="H67" i="388"/>
  <c r="H63" i="388"/>
  <c r="H54" i="388"/>
  <c r="H60" i="388"/>
  <c r="H68" i="388"/>
  <c r="H56" i="388"/>
  <c r="H65" i="388"/>
  <c r="H72" i="388"/>
  <c r="E52" i="388"/>
  <c r="D103" i="239"/>
  <c r="H110" i="58"/>
  <c r="D84" i="239"/>
  <c r="D32" i="239"/>
  <c r="D68" i="239" s="1"/>
  <c r="D19" i="372"/>
  <c r="D11" i="372" s="1"/>
  <c r="E19" i="372"/>
  <c r="E11" i="372" s="1"/>
  <c r="F19" i="372"/>
  <c r="F11" i="372" s="1"/>
  <c r="G19" i="372"/>
  <c r="L19" i="372" s="1"/>
  <c r="I19" i="372"/>
  <c r="I11" i="372" s="1"/>
  <c r="J19" i="372"/>
  <c r="J11" i="372" s="1"/>
  <c r="K19" i="372"/>
  <c r="K11" i="372" s="1"/>
  <c r="D19" i="371"/>
  <c r="E19" i="371"/>
  <c r="E11" i="371" s="1"/>
  <c r="F19" i="371"/>
  <c r="F11" i="371" s="1"/>
  <c r="G19" i="371"/>
  <c r="L19" i="371" s="1"/>
  <c r="I19" i="371"/>
  <c r="I11" i="371" s="1"/>
  <c r="J19" i="371"/>
  <c r="J11" i="371" s="1"/>
  <c r="K19" i="371"/>
  <c r="K11" i="371" s="1"/>
  <c r="H38" i="395"/>
  <c r="I38" i="395" s="1"/>
  <c r="B38" i="395" s="1"/>
  <c r="H36" i="395"/>
  <c r="I36" i="395" s="1"/>
  <c r="B36" i="395" s="1"/>
  <c r="H32" i="395"/>
  <c r="I32" i="395" s="1"/>
  <c r="B32" i="395" s="1"/>
  <c r="H29" i="395"/>
  <c r="I29" i="395" s="1"/>
  <c r="B29" i="395" s="1"/>
  <c r="H68" i="394"/>
  <c r="I68" i="394" s="1"/>
  <c r="H30" i="394"/>
  <c r="I30" i="394" s="1"/>
  <c r="I8" i="395"/>
  <c r="C6" i="395"/>
  <c r="D6" i="395"/>
  <c r="E6" i="395"/>
  <c r="F6" i="395"/>
  <c r="H6" i="395"/>
  <c r="I6" i="395"/>
  <c r="B6" i="395"/>
  <c r="H8" i="394"/>
  <c r="I8" i="394" s="1"/>
  <c r="E12" i="239"/>
  <c r="F12" i="239"/>
  <c r="G12" i="239"/>
  <c r="L12" i="239" s="1"/>
  <c r="I20" i="239"/>
  <c r="I12" i="239" s="1"/>
  <c r="J20" i="239"/>
  <c r="J12" i="239" s="1"/>
  <c r="H69" i="394" l="1"/>
  <c r="G11" i="372"/>
  <c r="H19" i="372"/>
  <c r="G11" i="371"/>
  <c r="H19" i="371"/>
  <c r="H12" i="239"/>
  <c r="D11" i="371"/>
  <c r="D85" i="239"/>
  <c r="C17" i="241"/>
  <c r="G12" i="407"/>
  <c r="G13" i="407"/>
  <c r="G14" i="407"/>
  <c r="G15" i="407"/>
  <c r="G11" i="407"/>
  <c r="C10" i="37"/>
  <c r="H11" i="371" l="1"/>
  <c r="L11" i="371"/>
  <c r="H11" i="372"/>
  <c r="L11" i="372"/>
  <c r="G16" i="407"/>
  <c r="C36" i="239"/>
  <c r="C103" i="372" l="1"/>
  <c r="C35" i="371" l="1"/>
  <c r="C111" i="371" l="1"/>
  <c r="C106" i="371" l="1"/>
  <c r="C35" i="372"/>
  <c r="F16" i="407"/>
  <c r="E16" i="407"/>
  <c r="D16" i="407"/>
  <c r="D69" i="394" l="1"/>
  <c r="I69" i="394" s="1"/>
  <c r="C21" i="36" l="1"/>
  <c r="C23" i="408" l="1"/>
  <c r="C42" i="370"/>
  <c r="C20" i="239"/>
  <c r="C95" i="370" l="1"/>
  <c r="C19" i="371"/>
  <c r="C19" i="372"/>
  <c r="C11" i="372" l="1"/>
  <c r="C11" i="371"/>
  <c r="C18" i="368"/>
  <c r="C60" i="37"/>
  <c r="E34" i="395" l="1"/>
  <c r="A34" i="395"/>
  <c r="E10" i="395"/>
  <c r="F10" i="395" s="1"/>
  <c r="E11" i="395"/>
  <c r="F11" i="395" s="1"/>
  <c r="E12" i="395"/>
  <c r="F12" i="395" s="1"/>
  <c r="E13" i="395"/>
  <c r="F13" i="395" s="1"/>
  <c r="E14" i="395"/>
  <c r="F14" i="395" s="1"/>
  <c r="E15" i="395"/>
  <c r="F15" i="395" s="1"/>
  <c r="E16" i="395"/>
  <c r="F16" i="395" s="1"/>
  <c r="E17" i="395"/>
  <c r="F17" i="395" s="1"/>
  <c r="E18" i="395"/>
  <c r="F18" i="395" s="1"/>
  <c r="E19" i="395"/>
  <c r="F19" i="395" s="1"/>
  <c r="E20" i="395"/>
  <c r="F20" i="395" s="1"/>
  <c r="E21" i="395"/>
  <c r="F21" i="395" s="1"/>
  <c r="E22" i="395"/>
  <c r="F22" i="395" s="1"/>
  <c r="A22" i="395"/>
  <c r="A10" i="395"/>
  <c r="A11" i="395"/>
  <c r="A12" i="395"/>
  <c r="A13" i="395"/>
  <c r="A14" i="395"/>
  <c r="A15" i="395"/>
  <c r="A16" i="395"/>
  <c r="A17" i="395"/>
  <c r="A18" i="395"/>
  <c r="A19" i="395"/>
  <c r="A20" i="395"/>
  <c r="A21" i="395"/>
  <c r="E66" i="394"/>
  <c r="A66" i="394"/>
  <c r="E59" i="394"/>
  <c r="F59" i="394" s="1"/>
  <c r="E60" i="394"/>
  <c r="F60" i="394" s="1"/>
  <c r="A59" i="394"/>
  <c r="A60" i="394"/>
  <c r="E52" i="394"/>
  <c r="E53" i="394"/>
  <c r="A52" i="394"/>
  <c r="A53" i="394"/>
  <c r="E47" i="394"/>
  <c r="E48" i="394"/>
  <c r="A47" i="394"/>
  <c r="A48" i="394"/>
  <c r="E43" i="394"/>
  <c r="F43" i="394" s="1"/>
  <c r="A43" i="394"/>
  <c r="E39" i="394"/>
  <c r="E40" i="394"/>
  <c r="E41" i="394"/>
  <c r="E42" i="394"/>
  <c r="E38" i="394"/>
  <c r="A39" i="394"/>
  <c r="A40" i="394"/>
  <c r="A41" i="394"/>
  <c r="A42" i="394"/>
  <c r="A33" i="394"/>
  <c r="A34" i="394"/>
  <c r="A35" i="394"/>
  <c r="E33" i="394"/>
  <c r="E34" i="394"/>
  <c r="E35" i="394"/>
  <c r="E10" i="394"/>
  <c r="E11" i="394"/>
  <c r="E12" i="394"/>
  <c r="F12" i="394" s="1"/>
  <c r="E13" i="394"/>
  <c r="F13" i="394" s="1"/>
  <c r="E14" i="394"/>
  <c r="F14" i="394" s="1"/>
  <c r="E15" i="394"/>
  <c r="F15" i="394" s="1"/>
  <c r="E16" i="394"/>
  <c r="F16" i="394" s="1"/>
  <c r="E17" i="394"/>
  <c r="F17" i="394" s="1"/>
  <c r="E18" i="394"/>
  <c r="F18" i="394" s="1"/>
  <c r="E19" i="394"/>
  <c r="E20" i="394"/>
  <c r="F20" i="394" s="1"/>
  <c r="E21" i="394"/>
  <c r="F21" i="394" s="1"/>
  <c r="E22" i="394"/>
  <c r="F22" i="394" s="1"/>
  <c r="E23" i="394"/>
  <c r="F23" i="394" s="1"/>
  <c r="A23" i="394"/>
  <c r="A10" i="394"/>
  <c r="A11" i="394"/>
  <c r="A12" i="394"/>
  <c r="A13" i="394"/>
  <c r="A14" i="394"/>
  <c r="A15" i="394"/>
  <c r="A16" i="394"/>
  <c r="A17" i="394"/>
  <c r="A18" i="394"/>
  <c r="A19" i="394"/>
  <c r="A20" i="394"/>
  <c r="A21" i="394"/>
  <c r="A22" i="394"/>
  <c r="F11" i="394" l="1"/>
  <c r="F42" i="394"/>
  <c r="F48" i="394"/>
  <c r="F41" i="394"/>
  <c r="F40" i="394"/>
  <c r="F10" i="394"/>
  <c r="F53" i="394"/>
  <c r="F35" i="394"/>
  <c r="F47" i="394"/>
  <c r="F52" i="394"/>
  <c r="F34" i="394"/>
  <c r="F19" i="394"/>
  <c r="F33" i="394"/>
  <c r="F38" i="394"/>
  <c r="F39" i="394"/>
  <c r="F66" i="394"/>
  <c r="F34" i="395"/>
  <c r="C55" i="234"/>
  <c r="K61" i="392" l="1"/>
  <c r="J61" i="392"/>
  <c r="I61" i="392"/>
  <c r="G61" i="392"/>
  <c r="F61" i="392"/>
  <c r="E61" i="392"/>
  <c r="D61" i="392"/>
  <c r="C61" i="392"/>
  <c r="C47" i="392" s="1"/>
  <c r="K52" i="392"/>
  <c r="J52" i="392"/>
  <c r="I52" i="392"/>
  <c r="G52" i="392"/>
  <c r="F52" i="392"/>
  <c r="E52" i="392"/>
  <c r="D52" i="392"/>
  <c r="C52" i="392"/>
  <c r="J32" i="392"/>
  <c r="I32" i="392"/>
  <c r="C32" i="392"/>
  <c r="J28" i="392"/>
  <c r="I28" i="392"/>
  <c r="G28" i="392"/>
  <c r="F28" i="392"/>
  <c r="E28" i="392"/>
  <c r="C28" i="392"/>
  <c r="J22" i="392"/>
  <c r="I22" i="392"/>
  <c r="G22" i="392"/>
  <c r="F22" i="392"/>
  <c r="E22" i="392"/>
  <c r="D22" i="392"/>
  <c r="C22" i="392"/>
  <c r="J10" i="392"/>
  <c r="I10" i="392"/>
  <c r="G10" i="392"/>
  <c r="L10" i="392" s="1"/>
  <c r="F10" i="392"/>
  <c r="E10" i="392"/>
  <c r="D10" i="392"/>
  <c r="C10" i="392"/>
  <c r="J72" i="391"/>
  <c r="I72" i="391"/>
  <c r="G72" i="391"/>
  <c r="L72" i="391" s="1"/>
  <c r="F72" i="391"/>
  <c r="E72" i="391"/>
  <c r="D72" i="391"/>
  <c r="C72" i="391"/>
  <c r="J71" i="391"/>
  <c r="I71" i="391"/>
  <c r="G71" i="391"/>
  <c r="L71" i="391" s="1"/>
  <c r="F71" i="391"/>
  <c r="E71" i="391"/>
  <c r="D71" i="391"/>
  <c r="C71" i="391"/>
  <c r="K68" i="391"/>
  <c r="J68" i="391"/>
  <c r="I68" i="391"/>
  <c r="G68" i="391"/>
  <c r="L68" i="391" s="1"/>
  <c r="F68" i="391"/>
  <c r="E68" i="391"/>
  <c r="D68" i="391"/>
  <c r="C68" i="391"/>
  <c r="K67" i="391"/>
  <c r="J67" i="391"/>
  <c r="I67" i="391"/>
  <c r="G67" i="391"/>
  <c r="L67" i="391" s="1"/>
  <c r="F67" i="391"/>
  <c r="E67" i="391"/>
  <c r="D67" i="391"/>
  <c r="C67" i="391"/>
  <c r="K66" i="391"/>
  <c r="J66" i="391"/>
  <c r="I66" i="391"/>
  <c r="G66" i="391"/>
  <c r="L66" i="391" s="1"/>
  <c r="F66" i="391"/>
  <c r="E66" i="391"/>
  <c r="D66" i="391"/>
  <c r="C66" i="391"/>
  <c r="K65" i="391"/>
  <c r="J65" i="391"/>
  <c r="I65" i="391"/>
  <c r="G65" i="391"/>
  <c r="L65" i="391" s="1"/>
  <c r="F65" i="391"/>
  <c r="E65" i="391"/>
  <c r="D65" i="391"/>
  <c r="C65" i="391"/>
  <c r="K63" i="391"/>
  <c r="J63" i="391"/>
  <c r="I63" i="391"/>
  <c r="G63" i="391"/>
  <c r="H63" i="391" s="1"/>
  <c r="F63" i="391"/>
  <c r="E63" i="391"/>
  <c r="D63" i="391"/>
  <c r="C63" i="391"/>
  <c r="K60" i="391"/>
  <c r="J60" i="391"/>
  <c r="I60" i="391"/>
  <c r="G60" i="391"/>
  <c r="F60" i="391"/>
  <c r="E60" i="391"/>
  <c r="D60" i="391"/>
  <c r="C60" i="391"/>
  <c r="K59" i="391"/>
  <c r="J59" i="391"/>
  <c r="I59" i="391"/>
  <c r="G59" i="391"/>
  <c r="F59" i="391"/>
  <c r="E59" i="391"/>
  <c r="D59" i="391"/>
  <c r="C59" i="391"/>
  <c r="K57" i="391"/>
  <c r="J57" i="391"/>
  <c r="I57" i="391"/>
  <c r="G57" i="391"/>
  <c r="F57" i="391"/>
  <c r="E57" i="391"/>
  <c r="D57" i="391"/>
  <c r="C57" i="391"/>
  <c r="K56" i="391"/>
  <c r="J56" i="391"/>
  <c r="I56" i="391"/>
  <c r="G56" i="391"/>
  <c r="H56" i="391" s="1"/>
  <c r="F56" i="391"/>
  <c r="E56" i="391"/>
  <c r="D56" i="391"/>
  <c r="C56" i="391"/>
  <c r="J55" i="391"/>
  <c r="I55" i="391"/>
  <c r="G55" i="391"/>
  <c r="F55" i="391"/>
  <c r="E55" i="391"/>
  <c r="D55" i="391"/>
  <c r="C55" i="391"/>
  <c r="K54" i="391"/>
  <c r="J54" i="391"/>
  <c r="I54" i="391"/>
  <c r="G54" i="391"/>
  <c r="F54" i="391"/>
  <c r="E54" i="391"/>
  <c r="D54" i="391"/>
  <c r="C54" i="391"/>
  <c r="K53" i="391"/>
  <c r="J53" i="391"/>
  <c r="I53" i="391"/>
  <c r="G53" i="391"/>
  <c r="F53" i="391"/>
  <c r="E53" i="391"/>
  <c r="D53" i="391"/>
  <c r="C53" i="391"/>
  <c r="K45" i="391"/>
  <c r="J45" i="391"/>
  <c r="I45" i="391"/>
  <c r="G45" i="391"/>
  <c r="F45" i="391"/>
  <c r="E45" i="391"/>
  <c r="D45" i="391"/>
  <c r="C45" i="391"/>
  <c r="K44" i="391"/>
  <c r="J44" i="391"/>
  <c r="I44" i="391"/>
  <c r="G44" i="391"/>
  <c r="F44" i="391"/>
  <c r="E44" i="391"/>
  <c r="D44" i="391"/>
  <c r="C44" i="391"/>
  <c r="K41" i="391"/>
  <c r="J41" i="391"/>
  <c r="I41" i="391"/>
  <c r="G41" i="391"/>
  <c r="F41" i="391"/>
  <c r="E41" i="391"/>
  <c r="D41" i="391"/>
  <c r="C41" i="391"/>
  <c r="K40" i="391"/>
  <c r="J40" i="391"/>
  <c r="I40" i="391"/>
  <c r="G40" i="391"/>
  <c r="F40" i="391"/>
  <c r="E40" i="391"/>
  <c r="D40" i="391"/>
  <c r="C40" i="391"/>
  <c r="K39" i="391"/>
  <c r="J39" i="391"/>
  <c r="I39" i="391"/>
  <c r="G39" i="391"/>
  <c r="L39" i="391" s="1"/>
  <c r="F39" i="391"/>
  <c r="E39" i="391"/>
  <c r="D39" i="391"/>
  <c r="C39" i="391"/>
  <c r="K37" i="391"/>
  <c r="J37" i="391"/>
  <c r="I37" i="391"/>
  <c r="G37" i="391"/>
  <c r="F37" i="391"/>
  <c r="E37" i="391"/>
  <c r="D37" i="391"/>
  <c r="C37" i="391"/>
  <c r="K36" i="391"/>
  <c r="J36" i="391"/>
  <c r="I36" i="391"/>
  <c r="G36" i="391"/>
  <c r="F36" i="391"/>
  <c r="E36" i="391"/>
  <c r="D36" i="391"/>
  <c r="C36" i="391"/>
  <c r="K35" i="391"/>
  <c r="J35" i="391"/>
  <c r="I35" i="391"/>
  <c r="G35" i="391"/>
  <c r="L35" i="391" s="1"/>
  <c r="F35" i="391"/>
  <c r="E35" i="391"/>
  <c r="D35" i="391"/>
  <c r="C35" i="391"/>
  <c r="K34" i="391"/>
  <c r="J34" i="391"/>
  <c r="I34" i="391"/>
  <c r="G34" i="391"/>
  <c r="L34" i="391" s="1"/>
  <c r="F34" i="391"/>
  <c r="E34" i="391"/>
  <c r="D34" i="391"/>
  <c r="C34" i="391"/>
  <c r="K33" i="391"/>
  <c r="J33" i="391"/>
  <c r="I33" i="391"/>
  <c r="G33" i="391"/>
  <c r="L33" i="391" s="1"/>
  <c r="F33" i="391"/>
  <c r="E33" i="391"/>
  <c r="D33" i="391"/>
  <c r="C33" i="391"/>
  <c r="K31" i="391"/>
  <c r="J31" i="391"/>
  <c r="I31" i="391"/>
  <c r="G31" i="391"/>
  <c r="L31" i="391" s="1"/>
  <c r="F31" i="391"/>
  <c r="E31" i="391"/>
  <c r="D31" i="391"/>
  <c r="C31" i="391"/>
  <c r="K30" i="391"/>
  <c r="J30" i="391"/>
  <c r="I30" i="391"/>
  <c r="G30" i="391"/>
  <c r="L30" i="391" s="1"/>
  <c r="F30" i="391"/>
  <c r="E30" i="391"/>
  <c r="D30" i="391"/>
  <c r="C30" i="391"/>
  <c r="K29" i="391"/>
  <c r="J29" i="391"/>
  <c r="I29" i="391"/>
  <c r="G29" i="391"/>
  <c r="L29" i="391" s="1"/>
  <c r="F29" i="391"/>
  <c r="E29" i="391"/>
  <c r="D29" i="391"/>
  <c r="C29" i="391"/>
  <c r="K27" i="391"/>
  <c r="J27" i="391"/>
  <c r="I27" i="391"/>
  <c r="G27" i="391"/>
  <c r="L27" i="391" s="1"/>
  <c r="F27" i="391"/>
  <c r="E27" i="391"/>
  <c r="D27" i="391"/>
  <c r="C27" i="391"/>
  <c r="K26" i="391"/>
  <c r="J26" i="391"/>
  <c r="I26" i="391"/>
  <c r="G26" i="391"/>
  <c r="L26" i="391" s="1"/>
  <c r="F26" i="391"/>
  <c r="E26" i="391"/>
  <c r="D26" i="391"/>
  <c r="C26" i="391"/>
  <c r="K25" i="391"/>
  <c r="J25" i="391"/>
  <c r="I25" i="391"/>
  <c r="G25" i="391"/>
  <c r="F25" i="391"/>
  <c r="E25" i="391"/>
  <c r="D25" i="391"/>
  <c r="C25" i="391"/>
  <c r="K24" i="391"/>
  <c r="J24" i="391"/>
  <c r="I24" i="391"/>
  <c r="G24" i="391"/>
  <c r="L24" i="391" s="1"/>
  <c r="F24" i="391"/>
  <c r="E24" i="391"/>
  <c r="D24" i="391"/>
  <c r="C24" i="391"/>
  <c r="K23" i="391"/>
  <c r="J23" i="391"/>
  <c r="I23" i="391"/>
  <c r="G23" i="391"/>
  <c r="L23" i="391" s="1"/>
  <c r="F23" i="391"/>
  <c r="E23" i="391"/>
  <c r="D23" i="391"/>
  <c r="C23" i="391"/>
  <c r="K21" i="391"/>
  <c r="J21" i="391"/>
  <c r="I21" i="391"/>
  <c r="G21" i="391"/>
  <c r="L21" i="391" s="1"/>
  <c r="F21" i="391"/>
  <c r="E21" i="391"/>
  <c r="D21" i="391"/>
  <c r="C21" i="391"/>
  <c r="K20" i="391"/>
  <c r="J20" i="391"/>
  <c r="I20" i="391"/>
  <c r="G20" i="391"/>
  <c r="L20" i="391" s="1"/>
  <c r="F20" i="391"/>
  <c r="E20" i="391"/>
  <c r="D20" i="391"/>
  <c r="C20" i="391"/>
  <c r="K19" i="391"/>
  <c r="J19" i="391"/>
  <c r="I19" i="391"/>
  <c r="G19" i="391"/>
  <c r="L19" i="391" s="1"/>
  <c r="F19" i="391"/>
  <c r="E19" i="391"/>
  <c r="D19" i="391"/>
  <c r="C19" i="391"/>
  <c r="K18" i="391"/>
  <c r="J18" i="391"/>
  <c r="I18" i="391"/>
  <c r="G18" i="391"/>
  <c r="L18" i="391" s="1"/>
  <c r="F18" i="391"/>
  <c r="E18" i="391"/>
  <c r="D18" i="391"/>
  <c r="C18" i="391"/>
  <c r="K17" i="391"/>
  <c r="J17" i="391"/>
  <c r="I17" i="391"/>
  <c r="G17" i="391"/>
  <c r="L17" i="391" s="1"/>
  <c r="F17" i="391"/>
  <c r="E17" i="391"/>
  <c r="D17" i="391"/>
  <c r="C17" i="391"/>
  <c r="K16" i="391"/>
  <c r="J16" i="391"/>
  <c r="I16" i="391"/>
  <c r="G16" i="391"/>
  <c r="L16" i="391" s="1"/>
  <c r="F16" i="391"/>
  <c r="E16" i="391"/>
  <c r="D16" i="391"/>
  <c r="C16" i="391"/>
  <c r="K15" i="391"/>
  <c r="J15" i="391"/>
  <c r="I15" i="391"/>
  <c r="G15" i="391"/>
  <c r="L15" i="391" s="1"/>
  <c r="F15" i="391"/>
  <c r="E15" i="391"/>
  <c r="D15" i="391"/>
  <c r="C15" i="391"/>
  <c r="K14" i="391"/>
  <c r="J14" i="391"/>
  <c r="I14" i="391"/>
  <c r="G14" i="391"/>
  <c r="L14" i="391" s="1"/>
  <c r="F14" i="391"/>
  <c r="E14" i="391"/>
  <c r="D14" i="391"/>
  <c r="C14" i="391"/>
  <c r="K13" i="391"/>
  <c r="J13" i="391"/>
  <c r="I13" i="391"/>
  <c r="G13" i="391"/>
  <c r="L13" i="391" s="1"/>
  <c r="F13" i="391"/>
  <c r="E13" i="391"/>
  <c r="D13" i="391"/>
  <c r="C13" i="391"/>
  <c r="K12" i="391"/>
  <c r="J12" i="391"/>
  <c r="I12" i="391"/>
  <c r="G12" i="391"/>
  <c r="F12" i="391"/>
  <c r="E12" i="391"/>
  <c r="D12" i="391"/>
  <c r="C12" i="391"/>
  <c r="K11" i="391"/>
  <c r="J11" i="391"/>
  <c r="I11" i="391"/>
  <c r="G11" i="391"/>
  <c r="L11" i="391" s="1"/>
  <c r="F11" i="391"/>
  <c r="E11" i="391"/>
  <c r="D11" i="391"/>
  <c r="C11" i="391"/>
  <c r="D66" i="390"/>
  <c r="C66" i="390"/>
  <c r="C61" i="390" s="1"/>
  <c r="D58" i="390"/>
  <c r="D52" i="390" s="1"/>
  <c r="C58" i="390"/>
  <c r="D43" i="390"/>
  <c r="C43" i="390"/>
  <c r="D38" i="390"/>
  <c r="C38" i="390"/>
  <c r="D32" i="390"/>
  <c r="C32" i="390"/>
  <c r="D28" i="390"/>
  <c r="C28" i="390"/>
  <c r="D22" i="390"/>
  <c r="C22" i="390"/>
  <c r="D10" i="390"/>
  <c r="C10" i="390"/>
  <c r="K66" i="389"/>
  <c r="K66" i="388" s="1"/>
  <c r="J66" i="389"/>
  <c r="I66" i="389"/>
  <c r="I66" i="388" s="1"/>
  <c r="G66" i="389"/>
  <c r="L66" i="389" s="1"/>
  <c r="F66" i="389"/>
  <c r="F66" i="388" s="1"/>
  <c r="E66" i="389"/>
  <c r="E66" i="388" s="1"/>
  <c r="D66" i="389"/>
  <c r="C66" i="389"/>
  <c r="K52" i="389"/>
  <c r="J52" i="389"/>
  <c r="I52" i="389"/>
  <c r="G52" i="389"/>
  <c r="F52" i="389"/>
  <c r="E52" i="389"/>
  <c r="D52" i="389"/>
  <c r="C52" i="389"/>
  <c r="K32" i="389"/>
  <c r="J32" i="389"/>
  <c r="I32" i="389"/>
  <c r="G32" i="389"/>
  <c r="F32" i="389"/>
  <c r="E32" i="389"/>
  <c r="D32" i="389"/>
  <c r="C32" i="389"/>
  <c r="K28" i="389"/>
  <c r="J28" i="389"/>
  <c r="I28" i="389"/>
  <c r="G28" i="389"/>
  <c r="H28" i="389" s="1"/>
  <c r="F28" i="389"/>
  <c r="E28" i="389"/>
  <c r="D28" i="389"/>
  <c r="C28" i="389"/>
  <c r="K22" i="389"/>
  <c r="J22" i="389"/>
  <c r="I22" i="389"/>
  <c r="G22" i="389"/>
  <c r="L22" i="389" s="1"/>
  <c r="F22" i="389"/>
  <c r="E22" i="389"/>
  <c r="D22" i="389"/>
  <c r="C22" i="389"/>
  <c r="K10" i="389"/>
  <c r="J10" i="389"/>
  <c r="I10" i="389"/>
  <c r="G10" i="389"/>
  <c r="F10" i="389"/>
  <c r="E10" i="389"/>
  <c r="D10" i="389"/>
  <c r="C10" i="389"/>
  <c r="C72" i="388"/>
  <c r="C71" i="388"/>
  <c r="C68" i="388"/>
  <c r="C67" i="388"/>
  <c r="C65" i="388"/>
  <c r="C63" i="388"/>
  <c r="C60" i="388"/>
  <c r="C59" i="388"/>
  <c r="C57" i="388"/>
  <c r="C56" i="388"/>
  <c r="C55" i="388"/>
  <c r="C54" i="388"/>
  <c r="C53" i="388"/>
  <c r="K45" i="388"/>
  <c r="J45" i="388"/>
  <c r="I45" i="388"/>
  <c r="G45" i="388"/>
  <c r="F45" i="388"/>
  <c r="E45" i="388"/>
  <c r="D45" i="388"/>
  <c r="C45" i="388"/>
  <c r="K44" i="388"/>
  <c r="J44" i="388"/>
  <c r="I44" i="388"/>
  <c r="G44" i="388"/>
  <c r="F44" i="388"/>
  <c r="E44" i="388"/>
  <c r="D44" i="388"/>
  <c r="C44" i="388"/>
  <c r="K41" i="388"/>
  <c r="J41" i="388"/>
  <c r="I41" i="388"/>
  <c r="G41" i="388"/>
  <c r="F41" i="388"/>
  <c r="E41" i="388"/>
  <c r="D41" i="388"/>
  <c r="C41" i="388"/>
  <c r="K40" i="388"/>
  <c r="J40" i="388"/>
  <c r="I40" i="388"/>
  <c r="G40" i="388"/>
  <c r="F40" i="388"/>
  <c r="E40" i="388"/>
  <c r="D40" i="388"/>
  <c r="C40" i="388"/>
  <c r="K39" i="388"/>
  <c r="J39" i="388"/>
  <c r="I39" i="388"/>
  <c r="G39" i="388"/>
  <c r="F39" i="388"/>
  <c r="E39" i="388"/>
  <c r="D39" i="388"/>
  <c r="C39" i="388"/>
  <c r="J37" i="388"/>
  <c r="I37" i="388"/>
  <c r="G37" i="388"/>
  <c r="F37" i="388"/>
  <c r="E37" i="388"/>
  <c r="D37" i="388"/>
  <c r="C37" i="388"/>
  <c r="K36" i="388"/>
  <c r="J36" i="388"/>
  <c r="I36" i="388"/>
  <c r="G36" i="388"/>
  <c r="F36" i="388"/>
  <c r="E36" i="388"/>
  <c r="D36" i="388"/>
  <c r="C36" i="388"/>
  <c r="K35" i="388"/>
  <c r="J35" i="388"/>
  <c r="I35" i="388"/>
  <c r="G35" i="388"/>
  <c r="F35" i="388"/>
  <c r="E35" i="388"/>
  <c r="D35" i="388"/>
  <c r="C35" i="388"/>
  <c r="K34" i="388"/>
  <c r="J34" i="388"/>
  <c r="I34" i="388"/>
  <c r="G34" i="388"/>
  <c r="F34" i="388"/>
  <c r="E34" i="388"/>
  <c r="D34" i="388"/>
  <c r="C34" i="388"/>
  <c r="K33" i="388"/>
  <c r="J33" i="388"/>
  <c r="I33" i="388"/>
  <c r="G33" i="388"/>
  <c r="F33" i="388"/>
  <c r="E33" i="388"/>
  <c r="D33" i="388"/>
  <c r="C33" i="388"/>
  <c r="K31" i="388"/>
  <c r="J31" i="388"/>
  <c r="I31" i="388"/>
  <c r="G31" i="388"/>
  <c r="F31" i="388"/>
  <c r="E31" i="388"/>
  <c r="D31" i="388"/>
  <c r="C31" i="388"/>
  <c r="K30" i="388"/>
  <c r="J30" i="388"/>
  <c r="I30" i="388"/>
  <c r="G30" i="388"/>
  <c r="F30" i="388"/>
  <c r="E30" i="388"/>
  <c r="D30" i="388"/>
  <c r="C30" i="388"/>
  <c r="K29" i="388"/>
  <c r="J29" i="388"/>
  <c r="I29" i="388"/>
  <c r="G29" i="388"/>
  <c r="F29" i="388"/>
  <c r="E29" i="388"/>
  <c r="D29" i="388"/>
  <c r="C29" i="388"/>
  <c r="K27" i="388"/>
  <c r="J27" i="388"/>
  <c r="I27" i="388"/>
  <c r="G27" i="388"/>
  <c r="F27" i="388"/>
  <c r="E27" i="388"/>
  <c r="D27" i="388"/>
  <c r="C27" i="388"/>
  <c r="K26" i="388"/>
  <c r="J26" i="388"/>
  <c r="I26" i="388"/>
  <c r="G26" i="388"/>
  <c r="F26" i="388"/>
  <c r="E26" i="388"/>
  <c r="D26" i="388"/>
  <c r="C26" i="388"/>
  <c r="K25" i="388"/>
  <c r="J25" i="388"/>
  <c r="I25" i="388"/>
  <c r="G25" i="388"/>
  <c r="H25" i="388" s="1"/>
  <c r="F25" i="388"/>
  <c r="E25" i="388"/>
  <c r="D25" i="388"/>
  <c r="C25" i="388"/>
  <c r="K24" i="388"/>
  <c r="J24" i="388"/>
  <c r="I24" i="388"/>
  <c r="G24" i="388"/>
  <c r="F24" i="388"/>
  <c r="E24" i="388"/>
  <c r="D24" i="388"/>
  <c r="C24" i="388"/>
  <c r="K23" i="388"/>
  <c r="J23" i="388"/>
  <c r="I23" i="388"/>
  <c r="G23" i="388"/>
  <c r="F23" i="388"/>
  <c r="E23" i="388"/>
  <c r="D23" i="388"/>
  <c r="C23" i="388"/>
  <c r="K21" i="388"/>
  <c r="J21" i="388"/>
  <c r="I21" i="388"/>
  <c r="G21" i="388"/>
  <c r="H21" i="388" s="1"/>
  <c r="F21" i="388"/>
  <c r="E21" i="388"/>
  <c r="D21" i="388"/>
  <c r="C21" i="388"/>
  <c r="K20" i="388"/>
  <c r="J20" i="388"/>
  <c r="I20" i="388"/>
  <c r="G20" i="388"/>
  <c r="F20" i="388"/>
  <c r="E20" i="388"/>
  <c r="D20" i="388"/>
  <c r="C20" i="388"/>
  <c r="K19" i="388"/>
  <c r="J19" i="388"/>
  <c r="I19" i="388"/>
  <c r="G19" i="388"/>
  <c r="F19" i="388"/>
  <c r="E19" i="388"/>
  <c r="D19" i="388"/>
  <c r="C19" i="388"/>
  <c r="K18" i="388"/>
  <c r="J18" i="388"/>
  <c r="I18" i="388"/>
  <c r="G18" i="388"/>
  <c r="F18" i="388"/>
  <c r="E18" i="388"/>
  <c r="D18" i="388"/>
  <c r="C18" i="388"/>
  <c r="K17" i="388"/>
  <c r="J17" i="388"/>
  <c r="I17" i="388"/>
  <c r="G17" i="388"/>
  <c r="F17" i="388"/>
  <c r="E17" i="388"/>
  <c r="D17" i="388"/>
  <c r="C17" i="388"/>
  <c r="K16" i="388"/>
  <c r="J16" i="388"/>
  <c r="I16" i="388"/>
  <c r="G16" i="388"/>
  <c r="H16" i="388" s="1"/>
  <c r="F16" i="388"/>
  <c r="E16" i="388"/>
  <c r="D16" i="388"/>
  <c r="C16" i="388"/>
  <c r="K15" i="388"/>
  <c r="J15" i="388"/>
  <c r="I15" i="388"/>
  <c r="G15" i="388"/>
  <c r="F15" i="388"/>
  <c r="E15" i="388"/>
  <c r="D15" i="388"/>
  <c r="C15" i="388"/>
  <c r="K14" i="388"/>
  <c r="J14" i="388"/>
  <c r="I14" i="388"/>
  <c r="G14" i="388"/>
  <c r="F14" i="388"/>
  <c r="E14" i="388"/>
  <c r="D14" i="388"/>
  <c r="C14" i="388"/>
  <c r="K13" i="388"/>
  <c r="J13" i="388"/>
  <c r="I13" i="388"/>
  <c r="G13" i="388"/>
  <c r="F13" i="388"/>
  <c r="E13" i="388"/>
  <c r="D13" i="388"/>
  <c r="C13" i="388"/>
  <c r="K12" i="388"/>
  <c r="J12" i="388"/>
  <c r="I12" i="388"/>
  <c r="G12" i="388"/>
  <c r="H12" i="388" s="1"/>
  <c r="F12" i="388"/>
  <c r="E12" i="388"/>
  <c r="D12" i="388"/>
  <c r="C12" i="388"/>
  <c r="K11" i="388"/>
  <c r="J11" i="388"/>
  <c r="I11" i="388"/>
  <c r="G11" i="388"/>
  <c r="F11" i="388"/>
  <c r="E11" i="388"/>
  <c r="D11" i="388"/>
  <c r="C11" i="388"/>
  <c r="D66" i="387"/>
  <c r="D61" i="387" s="1"/>
  <c r="C66" i="387"/>
  <c r="C61" i="387" s="1"/>
  <c r="D58" i="387"/>
  <c r="D52" i="387" s="1"/>
  <c r="C58" i="387"/>
  <c r="C52" i="387" s="1"/>
  <c r="D43" i="387"/>
  <c r="C43" i="387"/>
  <c r="D38" i="387"/>
  <c r="C38" i="387"/>
  <c r="D32" i="387"/>
  <c r="C32" i="387"/>
  <c r="D28" i="387"/>
  <c r="C28" i="387"/>
  <c r="D22" i="387"/>
  <c r="C22" i="387"/>
  <c r="D10" i="387"/>
  <c r="C10" i="387"/>
  <c r="K66" i="386"/>
  <c r="J66" i="386"/>
  <c r="I66" i="386"/>
  <c r="I66" i="385" s="1"/>
  <c r="G66" i="386"/>
  <c r="F66" i="386"/>
  <c r="E66" i="386"/>
  <c r="E61" i="386" s="1"/>
  <c r="C66" i="386"/>
  <c r="K58" i="386"/>
  <c r="K52" i="386" s="1"/>
  <c r="J58" i="386"/>
  <c r="I58" i="386"/>
  <c r="I52" i="386" s="1"/>
  <c r="G52" i="386"/>
  <c r="F58" i="386"/>
  <c r="H58" i="386" s="1"/>
  <c r="E58" i="386"/>
  <c r="E52" i="386" s="1"/>
  <c r="C58" i="386"/>
  <c r="K32" i="386"/>
  <c r="J32" i="386"/>
  <c r="I32" i="386"/>
  <c r="G32" i="386"/>
  <c r="F32" i="386"/>
  <c r="E32" i="386"/>
  <c r="D32" i="386"/>
  <c r="C32" i="386"/>
  <c r="K28" i="386"/>
  <c r="J28" i="386"/>
  <c r="I28" i="386"/>
  <c r="G28" i="386"/>
  <c r="L28" i="386" s="1"/>
  <c r="F28" i="386"/>
  <c r="E28" i="386"/>
  <c r="D28" i="386"/>
  <c r="C28" i="386"/>
  <c r="K22" i="386"/>
  <c r="J22" i="386"/>
  <c r="I22" i="386"/>
  <c r="G22" i="386"/>
  <c r="L22" i="386" s="1"/>
  <c r="F22" i="386"/>
  <c r="E22" i="386"/>
  <c r="D22" i="386"/>
  <c r="C22" i="386"/>
  <c r="K10" i="386"/>
  <c r="J10" i="386"/>
  <c r="I10" i="386"/>
  <c r="G10" i="386"/>
  <c r="L10" i="386" s="1"/>
  <c r="F10" i="386"/>
  <c r="E10" i="386"/>
  <c r="D10" i="386"/>
  <c r="C10" i="386"/>
  <c r="J72" i="385"/>
  <c r="I72" i="385"/>
  <c r="G72" i="385"/>
  <c r="L72" i="385" s="1"/>
  <c r="F72" i="385"/>
  <c r="E72" i="385"/>
  <c r="D72" i="385"/>
  <c r="C72" i="385"/>
  <c r="K71" i="385"/>
  <c r="J71" i="385"/>
  <c r="I71" i="385"/>
  <c r="G71" i="385"/>
  <c r="F71" i="385"/>
  <c r="E71" i="385"/>
  <c r="D71" i="385"/>
  <c r="C71" i="385"/>
  <c r="K68" i="385"/>
  <c r="J68" i="385"/>
  <c r="I68" i="385"/>
  <c r="G68" i="385"/>
  <c r="F68" i="385"/>
  <c r="E68" i="385"/>
  <c r="D68" i="385"/>
  <c r="C68" i="385"/>
  <c r="K67" i="385"/>
  <c r="J67" i="385"/>
  <c r="I67" i="385"/>
  <c r="G67" i="385"/>
  <c r="F67" i="385"/>
  <c r="E67" i="385"/>
  <c r="D67" i="385"/>
  <c r="C67" i="385"/>
  <c r="K65" i="385"/>
  <c r="J65" i="385"/>
  <c r="I65" i="385"/>
  <c r="G65" i="385"/>
  <c r="F65" i="385"/>
  <c r="E65" i="385"/>
  <c r="D65" i="385"/>
  <c r="C65" i="385"/>
  <c r="K63" i="385"/>
  <c r="J63" i="385"/>
  <c r="I63" i="385"/>
  <c r="G63" i="385"/>
  <c r="F63" i="385"/>
  <c r="E63" i="385"/>
  <c r="D63" i="385"/>
  <c r="C63" i="385"/>
  <c r="K60" i="385"/>
  <c r="J60" i="385"/>
  <c r="I60" i="385"/>
  <c r="G60" i="385"/>
  <c r="F60" i="385"/>
  <c r="E60" i="385"/>
  <c r="D60" i="385"/>
  <c r="C60" i="385"/>
  <c r="K59" i="385"/>
  <c r="J59" i="385"/>
  <c r="I59" i="385"/>
  <c r="G59" i="385"/>
  <c r="F59" i="385"/>
  <c r="E59" i="385"/>
  <c r="D59" i="385"/>
  <c r="C59" i="385"/>
  <c r="K57" i="385"/>
  <c r="J57" i="385"/>
  <c r="I57" i="385"/>
  <c r="G57" i="385"/>
  <c r="F57" i="385"/>
  <c r="E57" i="385"/>
  <c r="D57" i="385"/>
  <c r="C57" i="385"/>
  <c r="K56" i="385"/>
  <c r="J56" i="385"/>
  <c r="I56" i="385"/>
  <c r="G56" i="385"/>
  <c r="F56" i="385"/>
  <c r="E56" i="385"/>
  <c r="D56" i="385"/>
  <c r="C56" i="385"/>
  <c r="K55" i="385"/>
  <c r="J55" i="385"/>
  <c r="I55" i="385"/>
  <c r="G55" i="385"/>
  <c r="F55" i="385"/>
  <c r="E55" i="385"/>
  <c r="D55" i="385"/>
  <c r="C55" i="385"/>
  <c r="K54" i="385"/>
  <c r="J54" i="385"/>
  <c r="I54" i="385"/>
  <c r="G54" i="385"/>
  <c r="F54" i="385"/>
  <c r="E54" i="385"/>
  <c r="D54" i="385"/>
  <c r="C54" i="385"/>
  <c r="K53" i="385"/>
  <c r="J53" i="385"/>
  <c r="I53" i="385"/>
  <c r="G53" i="385"/>
  <c r="F53" i="385"/>
  <c r="E53" i="385"/>
  <c r="D53" i="385"/>
  <c r="C53" i="385"/>
  <c r="K45" i="385"/>
  <c r="J45" i="385"/>
  <c r="I45" i="385"/>
  <c r="G45" i="385"/>
  <c r="F45" i="385"/>
  <c r="E45" i="385"/>
  <c r="D45" i="385"/>
  <c r="C45" i="385"/>
  <c r="K44" i="385"/>
  <c r="J44" i="385"/>
  <c r="I44" i="385"/>
  <c r="G44" i="385"/>
  <c r="F44" i="385"/>
  <c r="E44" i="385"/>
  <c r="D44" i="385"/>
  <c r="C44" i="385"/>
  <c r="K41" i="385"/>
  <c r="J41" i="385"/>
  <c r="I41" i="385"/>
  <c r="G41" i="385"/>
  <c r="F41" i="385"/>
  <c r="E41" i="385"/>
  <c r="D41" i="385"/>
  <c r="C41" i="385"/>
  <c r="K40" i="385"/>
  <c r="J40" i="385"/>
  <c r="I40" i="385"/>
  <c r="G40" i="385"/>
  <c r="F40" i="385"/>
  <c r="E40" i="385"/>
  <c r="D40" i="385"/>
  <c r="C40" i="385"/>
  <c r="K39" i="385"/>
  <c r="J39" i="385"/>
  <c r="I39" i="385"/>
  <c r="G39" i="385"/>
  <c r="F39" i="385"/>
  <c r="E39" i="385"/>
  <c r="D39" i="385"/>
  <c r="C39" i="385"/>
  <c r="K38" i="385"/>
  <c r="J38" i="385"/>
  <c r="I38" i="385"/>
  <c r="G38" i="385"/>
  <c r="F38" i="385"/>
  <c r="E38" i="385"/>
  <c r="C38" i="385"/>
  <c r="K37" i="385"/>
  <c r="J37" i="385"/>
  <c r="I37" i="385"/>
  <c r="G37" i="385"/>
  <c r="L37" i="385" s="1"/>
  <c r="F37" i="385"/>
  <c r="E37" i="385"/>
  <c r="D37" i="385"/>
  <c r="C37" i="385"/>
  <c r="K36" i="385"/>
  <c r="J36" i="385"/>
  <c r="I36" i="385"/>
  <c r="G36" i="385"/>
  <c r="L36" i="385" s="1"/>
  <c r="F36" i="385"/>
  <c r="E36" i="385"/>
  <c r="D36" i="385"/>
  <c r="C36" i="385"/>
  <c r="K35" i="385"/>
  <c r="J35" i="385"/>
  <c r="I35" i="385"/>
  <c r="G35" i="385"/>
  <c r="L35" i="385" s="1"/>
  <c r="F35" i="385"/>
  <c r="E35" i="385"/>
  <c r="D35" i="385"/>
  <c r="C35" i="385"/>
  <c r="K34" i="385"/>
  <c r="J34" i="385"/>
  <c r="I34" i="385"/>
  <c r="G34" i="385"/>
  <c r="L34" i="385" s="1"/>
  <c r="F34" i="385"/>
  <c r="E34" i="385"/>
  <c r="D34" i="385"/>
  <c r="C34" i="385"/>
  <c r="K33" i="385"/>
  <c r="J33" i="385"/>
  <c r="I33" i="385"/>
  <c r="G33" i="385"/>
  <c r="L33" i="385" s="1"/>
  <c r="F33" i="385"/>
  <c r="E33" i="385"/>
  <c r="D33" i="385"/>
  <c r="C33" i="385"/>
  <c r="K31" i="385"/>
  <c r="J31" i="385"/>
  <c r="I31" i="385"/>
  <c r="G31" i="385"/>
  <c r="L31" i="385" s="1"/>
  <c r="F31" i="385"/>
  <c r="E31" i="385"/>
  <c r="D31" i="385"/>
  <c r="C31" i="385"/>
  <c r="K30" i="385"/>
  <c r="J30" i="385"/>
  <c r="I30" i="385"/>
  <c r="G30" i="385"/>
  <c r="L30" i="385" s="1"/>
  <c r="F30" i="385"/>
  <c r="E30" i="385"/>
  <c r="D30" i="385"/>
  <c r="C30" i="385"/>
  <c r="K29" i="385"/>
  <c r="J29" i="385"/>
  <c r="I29" i="385"/>
  <c r="G29" i="385"/>
  <c r="L29" i="385" s="1"/>
  <c r="F29" i="385"/>
  <c r="E29" i="385"/>
  <c r="D29" i="385"/>
  <c r="C29" i="385"/>
  <c r="K27" i="385"/>
  <c r="J27" i="385"/>
  <c r="I27" i="385"/>
  <c r="G27" i="385"/>
  <c r="L27" i="385" s="1"/>
  <c r="F27" i="385"/>
  <c r="E27" i="385"/>
  <c r="D27" i="385"/>
  <c r="C27" i="385"/>
  <c r="K26" i="385"/>
  <c r="J26" i="385"/>
  <c r="I26" i="385"/>
  <c r="G26" i="385"/>
  <c r="L26" i="385" s="1"/>
  <c r="F26" i="385"/>
  <c r="E26" i="385"/>
  <c r="D26" i="385"/>
  <c r="C26" i="385"/>
  <c r="J25" i="385"/>
  <c r="I25" i="385"/>
  <c r="G25" i="385"/>
  <c r="L25" i="385" s="1"/>
  <c r="F25" i="385"/>
  <c r="E25" i="385"/>
  <c r="D25" i="385"/>
  <c r="C25" i="385"/>
  <c r="K24" i="385"/>
  <c r="J24" i="385"/>
  <c r="I24" i="385"/>
  <c r="G24" i="385"/>
  <c r="L24" i="385" s="1"/>
  <c r="F24" i="385"/>
  <c r="E24" i="385"/>
  <c r="D24" i="385"/>
  <c r="C24" i="385"/>
  <c r="K23" i="385"/>
  <c r="J23" i="385"/>
  <c r="I23" i="385"/>
  <c r="G23" i="385"/>
  <c r="L23" i="385" s="1"/>
  <c r="F23" i="385"/>
  <c r="E23" i="385"/>
  <c r="D23" i="385"/>
  <c r="C23" i="385"/>
  <c r="K21" i="385"/>
  <c r="J21" i="385"/>
  <c r="I21" i="385"/>
  <c r="G21" i="385"/>
  <c r="L21" i="385" s="1"/>
  <c r="F21" i="385"/>
  <c r="E21" i="385"/>
  <c r="D21" i="385"/>
  <c r="C21" i="385"/>
  <c r="K20" i="385"/>
  <c r="J20" i="385"/>
  <c r="I20" i="385"/>
  <c r="G20" i="385"/>
  <c r="L20" i="385" s="1"/>
  <c r="F20" i="385"/>
  <c r="E20" i="385"/>
  <c r="D20" i="385"/>
  <c r="C20" i="385"/>
  <c r="K19" i="385"/>
  <c r="J19" i="385"/>
  <c r="I19" i="385"/>
  <c r="G19" i="385"/>
  <c r="L19" i="385" s="1"/>
  <c r="F19" i="385"/>
  <c r="E19" i="385"/>
  <c r="D19" i="385"/>
  <c r="C19" i="385"/>
  <c r="K18" i="385"/>
  <c r="J18" i="385"/>
  <c r="I18" i="385"/>
  <c r="G18" i="385"/>
  <c r="L18" i="385" s="1"/>
  <c r="F18" i="385"/>
  <c r="E18" i="385"/>
  <c r="D18" i="385"/>
  <c r="C18" i="385"/>
  <c r="K17" i="385"/>
  <c r="J17" i="385"/>
  <c r="I17" i="385"/>
  <c r="G17" i="385"/>
  <c r="L17" i="385" s="1"/>
  <c r="F17" i="385"/>
  <c r="E17" i="385"/>
  <c r="D17" i="385"/>
  <c r="C17" i="385"/>
  <c r="K16" i="385"/>
  <c r="J16" i="385"/>
  <c r="I16" i="385"/>
  <c r="G16" i="385"/>
  <c r="L16" i="385" s="1"/>
  <c r="F16" i="385"/>
  <c r="E16" i="385"/>
  <c r="D16" i="385"/>
  <c r="C16" i="385"/>
  <c r="K15" i="385"/>
  <c r="J15" i="385"/>
  <c r="I15" i="385"/>
  <c r="G15" i="385"/>
  <c r="L15" i="385" s="1"/>
  <c r="F15" i="385"/>
  <c r="E15" i="385"/>
  <c r="D15" i="385"/>
  <c r="C15" i="385"/>
  <c r="K14" i="385"/>
  <c r="J14" i="385"/>
  <c r="I14" i="385"/>
  <c r="G14" i="385"/>
  <c r="L14" i="385" s="1"/>
  <c r="F14" i="385"/>
  <c r="E14" i="385"/>
  <c r="D14" i="385"/>
  <c r="C14" i="385"/>
  <c r="K13" i="385"/>
  <c r="J13" i="385"/>
  <c r="I13" i="385"/>
  <c r="G13" i="385"/>
  <c r="L13" i="385" s="1"/>
  <c r="F13" i="385"/>
  <c r="E13" i="385"/>
  <c r="D13" i="385"/>
  <c r="C13" i="385"/>
  <c r="K12" i="385"/>
  <c r="J12" i="385"/>
  <c r="I12" i="385"/>
  <c r="G12" i="385"/>
  <c r="L12" i="385" s="1"/>
  <c r="F12" i="385"/>
  <c r="E12" i="385"/>
  <c r="D12" i="385"/>
  <c r="C12" i="385"/>
  <c r="K11" i="385"/>
  <c r="J11" i="385"/>
  <c r="I11" i="385"/>
  <c r="G11" i="385"/>
  <c r="L11" i="385" s="1"/>
  <c r="F11" i="385"/>
  <c r="E11" i="385"/>
  <c r="D11" i="385"/>
  <c r="C11" i="385"/>
  <c r="K66" i="383"/>
  <c r="K66" i="382" s="1"/>
  <c r="J66" i="383"/>
  <c r="J61" i="383" s="1"/>
  <c r="I66" i="383"/>
  <c r="I66" i="382" s="1"/>
  <c r="G66" i="383"/>
  <c r="F66" i="383"/>
  <c r="E66" i="383"/>
  <c r="E61" i="383" s="1"/>
  <c r="C66" i="383"/>
  <c r="C61" i="383" s="1"/>
  <c r="C47" i="383" s="1"/>
  <c r="K58" i="383"/>
  <c r="J58" i="383"/>
  <c r="J58" i="382" s="1"/>
  <c r="I58" i="383"/>
  <c r="I58" i="382" s="1"/>
  <c r="G58" i="383"/>
  <c r="F58" i="383"/>
  <c r="F52" i="383" s="1"/>
  <c r="E58" i="383"/>
  <c r="E52" i="383" s="1"/>
  <c r="C58" i="383"/>
  <c r="C52" i="383" s="1"/>
  <c r="K32" i="383"/>
  <c r="J32" i="383"/>
  <c r="I32" i="383"/>
  <c r="G32" i="383"/>
  <c r="F32" i="383"/>
  <c r="E32" i="383"/>
  <c r="D32" i="383"/>
  <c r="C32" i="383"/>
  <c r="K28" i="383"/>
  <c r="J28" i="383"/>
  <c r="I28" i="383"/>
  <c r="G28" i="383"/>
  <c r="L28" i="383" s="1"/>
  <c r="F28" i="383"/>
  <c r="E28" i="383"/>
  <c r="D28" i="383"/>
  <c r="C28" i="383"/>
  <c r="K22" i="383"/>
  <c r="J22" i="383"/>
  <c r="I22" i="383"/>
  <c r="G22" i="383"/>
  <c r="F22" i="383"/>
  <c r="E22" i="383"/>
  <c r="D22" i="383"/>
  <c r="C22" i="383"/>
  <c r="K10" i="383"/>
  <c r="J10" i="383"/>
  <c r="I10" i="383"/>
  <c r="G10" i="383"/>
  <c r="F10" i="383"/>
  <c r="E10" i="383"/>
  <c r="D10" i="383"/>
  <c r="C10" i="383"/>
  <c r="J72" i="382"/>
  <c r="I72" i="382"/>
  <c r="G72" i="382"/>
  <c r="F72" i="382"/>
  <c r="E72" i="382"/>
  <c r="D72" i="382"/>
  <c r="C72" i="382"/>
  <c r="K71" i="382"/>
  <c r="J71" i="382"/>
  <c r="I71" i="382"/>
  <c r="G71" i="382"/>
  <c r="F71" i="382"/>
  <c r="E71" i="382"/>
  <c r="D71" i="382"/>
  <c r="C71" i="382"/>
  <c r="K68" i="382"/>
  <c r="J68" i="382"/>
  <c r="I68" i="382"/>
  <c r="G68" i="382"/>
  <c r="F68" i="382"/>
  <c r="E68" i="382"/>
  <c r="D68" i="382"/>
  <c r="C68" i="382"/>
  <c r="K67" i="382"/>
  <c r="J67" i="382"/>
  <c r="I67" i="382"/>
  <c r="G67" i="382"/>
  <c r="F67" i="382"/>
  <c r="E67" i="382"/>
  <c r="D67" i="382"/>
  <c r="C67" i="382"/>
  <c r="K65" i="382"/>
  <c r="J65" i="382"/>
  <c r="I65" i="382"/>
  <c r="G65" i="382"/>
  <c r="F65" i="382"/>
  <c r="E65" i="382"/>
  <c r="D65" i="382"/>
  <c r="C65" i="382"/>
  <c r="K63" i="382"/>
  <c r="J63" i="382"/>
  <c r="I63" i="382"/>
  <c r="G63" i="382"/>
  <c r="F63" i="382"/>
  <c r="E63" i="382"/>
  <c r="D63" i="382"/>
  <c r="C63" i="382"/>
  <c r="K60" i="382"/>
  <c r="J60" i="382"/>
  <c r="I60" i="382"/>
  <c r="G60" i="382"/>
  <c r="F60" i="382"/>
  <c r="E60" i="382"/>
  <c r="D60" i="382"/>
  <c r="C60" i="382"/>
  <c r="K59" i="382"/>
  <c r="J59" i="382"/>
  <c r="I59" i="382"/>
  <c r="G59" i="382"/>
  <c r="F59" i="382"/>
  <c r="E59" i="382"/>
  <c r="D59" i="382"/>
  <c r="C59" i="382"/>
  <c r="K57" i="382"/>
  <c r="J57" i="382"/>
  <c r="I57" i="382"/>
  <c r="G57" i="382"/>
  <c r="F57" i="382"/>
  <c r="E57" i="382"/>
  <c r="D57" i="382"/>
  <c r="C57" i="382"/>
  <c r="K56" i="382"/>
  <c r="J56" i="382"/>
  <c r="I56" i="382"/>
  <c r="G56" i="382"/>
  <c r="F56" i="382"/>
  <c r="E56" i="382"/>
  <c r="D56" i="382"/>
  <c r="C56" i="382"/>
  <c r="K55" i="382"/>
  <c r="J55" i="382"/>
  <c r="I55" i="382"/>
  <c r="G55" i="382"/>
  <c r="F55" i="382"/>
  <c r="E55" i="382"/>
  <c r="D55" i="382"/>
  <c r="C55" i="382"/>
  <c r="K54" i="382"/>
  <c r="J54" i="382"/>
  <c r="I54" i="382"/>
  <c r="G54" i="382"/>
  <c r="F54" i="382"/>
  <c r="E54" i="382"/>
  <c r="D54" i="382"/>
  <c r="C54" i="382"/>
  <c r="K53" i="382"/>
  <c r="J53" i="382"/>
  <c r="I53" i="382"/>
  <c r="G53" i="382"/>
  <c r="F53" i="382"/>
  <c r="E53" i="382"/>
  <c r="D53" i="382"/>
  <c r="C53" i="382"/>
  <c r="K45" i="382"/>
  <c r="J45" i="382"/>
  <c r="I45" i="382"/>
  <c r="G45" i="382"/>
  <c r="F45" i="382"/>
  <c r="E45" i="382"/>
  <c r="D45" i="382"/>
  <c r="C45" i="382"/>
  <c r="K44" i="382"/>
  <c r="J44" i="382"/>
  <c r="I44" i="382"/>
  <c r="G44" i="382"/>
  <c r="F44" i="382"/>
  <c r="E44" i="382"/>
  <c r="D44" i="382"/>
  <c r="C44" i="382"/>
  <c r="K41" i="382"/>
  <c r="J41" i="382"/>
  <c r="I41" i="382"/>
  <c r="G41" i="382"/>
  <c r="F41" i="382"/>
  <c r="E41" i="382"/>
  <c r="D41" i="382"/>
  <c r="C41" i="382"/>
  <c r="K40" i="382"/>
  <c r="J40" i="382"/>
  <c r="I40" i="382"/>
  <c r="G40" i="382"/>
  <c r="F40" i="382"/>
  <c r="E40" i="382"/>
  <c r="D40" i="382"/>
  <c r="C40" i="382"/>
  <c r="K39" i="382"/>
  <c r="J39" i="382"/>
  <c r="I39" i="382"/>
  <c r="G39" i="382"/>
  <c r="F39" i="382"/>
  <c r="E39" i="382"/>
  <c r="D39" i="382"/>
  <c r="C39" i="382"/>
  <c r="K38" i="382"/>
  <c r="J38" i="382"/>
  <c r="I38" i="382"/>
  <c r="G38" i="382"/>
  <c r="F38" i="382"/>
  <c r="E38" i="382"/>
  <c r="C38" i="382"/>
  <c r="K37" i="382"/>
  <c r="J37" i="382"/>
  <c r="I37" i="382"/>
  <c r="G37" i="382"/>
  <c r="L37" i="382" s="1"/>
  <c r="F37" i="382"/>
  <c r="E37" i="382"/>
  <c r="D37" i="382"/>
  <c r="C37" i="382"/>
  <c r="K36" i="382"/>
  <c r="J36" i="382"/>
  <c r="I36" i="382"/>
  <c r="G36" i="382"/>
  <c r="L36" i="382" s="1"/>
  <c r="F36" i="382"/>
  <c r="E36" i="382"/>
  <c r="D36" i="382"/>
  <c r="C36" i="382"/>
  <c r="K35" i="382"/>
  <c r="J35" i="382"/>
  <c r="I35" i="382"/>
  <c r="G35" i="382"/>
  <c r="L35" i="382" s="1"/>
  <c r="F35" i="382"/>
  <c r="E35" i="382"/>
  <c r="D35" i="382"/>
  <c r="C35" i="382"/>
  <c r="K34" i="382"/>
  <c r="J34" i="382"/>
  <c r="I34" i="382"/>
  <c r="G34" i="382"/>
  <c r="L34" i="382" s="1"/>
  <c r="F34" i="382"/>
  <c r="E34" i="382"/>
  <c r="D34" i="382"/>
  <c r="C34" i="382"/>
  <c r="K33" i="382"/>
  <c r="J33" i="382"/>
  <c r="I33" i="382"/>
  <c r="G33" i="382"/>
  <c r="L33" i="382" s="1"/>
  <c r="F33" i="382"/>
  <c r="E33" i="382"/>
  <c r="D33" i="382"/>
  <c r="C33" i="382"/>
  <c r="K31" i="382"/>
  <c r="J31" i="382"/>
  <c r="I31" i="382"/>
  <c r="G31" i="382"/>
  <c r="L31" i="382" s="1"/>
  <c r="F31" i="382"/>
  <c r="E31" i="382"/>
  <c r="D31" i="382"/>
  <c r="C31" i="382"/>
  <c r="K30" i="382"/>
  <c r="J30" i="382"/>
  <c r="I30" i="382"/>
  <c r="G30" i="382"/>
  <c r="L30" i="382" s="1"/>
  <c r="F30" i="382"/>
  <c r="E30" i="382"/>
  <c r="D30" i="382"/>
  <c r="C30" i="382"/>
  <c r="K29" i="382"/>
  <c r="J29" i="382"/>
  <c r="I29" i="382"/>
  <c r="G29" i="382"/>
  <c r="L29" i="382" s="1"/>
  <c r="F29" i="382"/>
  <c r="E29" i="382"/>
  <c r="D29" i="382"/>
  <c r="C29" i="382"/>
  <c r="K27" i="382"/>
  <c r="J27" i="382"/>
  <c r="I27" i="382"/>
  <c r="G27" i="382"/>
  <c r="L27" i="382" s="1"/>
  <c r="F27" i="382"/>
  <c r="E27" i="382"/>
  <c r="D27" i="382"/>
  <c r="C27" i="382"/>
  <c r="K26" i="382"/>
  <c r="J26" i="382"/>
  <c r="I26" i="382"/>
  <c r="G26" i="382"/>
  <c r="L26" i="382" s="1"/>
  <c r="F26" i="382"/>
  <c r="E26" i="382"/>
  <c r="D26" i="382"/>
  <c r="C26" i="382"/>
  <c r="K25" i="382"/>
  <c r="J25" i="382"/>
  <c r="I25" i="382"/>
  <c r="G25" i="382"/>
  <c r="F25" i="382"/>
  <c r="E25" i="382"/>
  <c r="D25" i="382"/>
  <c r="C25" i="382"/>
  <c r="K24" i="382"/>
  <c r="J24" i="382"/>
  <c r="I24" i="382"/>
  <c r="G24" i="382"/>
  <c r="L24" i="382" s="1"/>
  <c r="F24" i="382"/>
  <c r="E24" i="382"/>
  <c r="D24" i="382"/>
  <c r="C24" i="382"/>
  <c r="K23" i="382"/>
  <c r="J23" i="382"/>
  <c r="I23" i="382"/>
  <c r="G23" i="382"/>
  <c r="L23" i="382" s="1"/>
  <c r="F23" i="382"/>
  <c r="E23" i="382"/>
  <c r="D23" i="382"/>
  <c r="C23" i="382"/>
  <c r="K21" i="382"/>
  <c r="J21" i="382"/>
  <c r="I21" i="382"/>
  <c r="G21" i="382"/>
  <c r="L21" i="382" s="1"/>
  <c r="F21" i="382"/>
  <c r="E21" i="382"/>
  <c r="D21" i="382"/>
  <c r="C21" i="382"/>
  <c r="K20" i="382"/>
  <c r="J20" i="382"/>
  <c r="I20" i="382"/>
  <c r="G20" i="382"/>
  <c r="L20" i="382" s="1"/>
  <c r="F20" i="382"/>
  <c r="E20" i="382"/>
  <c r="D20" i="382"/>
  <c r="C20" i="382"/>
  <c r="K19" i="382"/>
  <c r="J19" i="382"/>
  <c r="I19" i="382"/>
  <c r="G19" i="382"/>
  <c r="L19" i="382" s="1"/>
  <c r="F19" i="382"/>
  <c r="E19" i="382"/>
  <c r="D19" i="382"/>
  <c r="C19" i="382"/>
  <c r="K18" i="382"/>
  <c r="J18" i="382"/>
  <c r="I18" i="382"/>
  <c r="G18" i="382"/>
  <c r="L18" i="382" s="1"/>
  <c r="F18" i="382"/>
  <c r="E18" i="382"/>
  <c r="D18" i="382"/>
  <c r="C18" i="382"/>
  <c r="K17" i="382"/>
  <c r="J17" i="382"/>
  <c r="I17" i="382"/>
  <c r="G17" i="382"/>
  <c r="L17" i="382" s="1"/>
  <c r="F17" i="382"/>
  <c r="E17" i="382"/>
  <c r="D17" i="382"/>
  <c r="C17" i="382"/>
  <c r="K16" i="382"/>
  <c r="J16" i="382"/>
  <c r="I16" i="382"/>
  <c r="G16" i="382"/>
  <c r="L16" i="382" s="1"/>
  <c r="F16" i="382"/>
  <c r="E16" i="382"/>
  <c r="D16" i="382"/>
  <c r="C16" i="382"/>
  <c r="K15" i="382"/>
  <c r="J15" i="382"/>
  <c r="I15" i="382"/>
  <c r="G15" i="382"/>
  <c r="L15" i="382" s="1"/>
  <c r="F15" i="382"/>
  <c r="E15" i="382"/>
  <c r="D15" i="382"/>
  <c r="C15" i="382"/>
  <c r="K14" i="382"/>
  <c r="J14" i="382"/>
  <c r="I14" i="382"/>
  <c r="G14" i="382"/>
  <c r="L14" i="382" s="1"/>
  <c r="F14" i="382"/>
  <c r="E14" i="382"/>
  <c r="D14" i="382"/>
  <c r="C14" i="382"/>
  <c r="K13" i="382"/>
  <c r="J13" i="382"/>
  <c r="I13" i="382"/>
  <c r="G13" i="382"/>
  <c r="L13" i="382" s="1"/>
  <c r="F13" i="382"/>
  <c r="E13" i="382"/>
  <c r="D13" i="382"/>
  <c r="C13" i="382"/>
  <c r="K12" i="382"/>
  <c r="J12" i="382"/>
  <c r="I12" i="382"/>
  <c r="G12" i="382"/>
  <c r="L12" i="382" s="1"/>
  <c r="F12" i="382"/>
  <c r="E12" i="382"/>
  <c r="D12" i="382"/>
  <c r="C12" i="382"/>
  <c r="K11" i="382"/>
  <c r="J11" i="382"/>
  <c r="I11" i="382"/>
  <c r="G11" i="382"/>
  <c r="L11" i="382" s="1"/>
  <c r="F11" i="382"/>
  <c r="E11" i="382"/>
  <c r="D11" i="382"/>
  <c r="C11" i="382"/>
  <c r="K61" i="380"/>
  <c r="J61" i="380"/>
  <c r="I61" i="380"/>
  <c r="G61" i="380"/>
  <c r="H61" i="380" s="1"/>
  <c r="F61" i="380"/>
  <c r="E61" i="380"/>
  <c r="C61" i="380"/>
  <c r="K52" i="380"/>
  <c r="L52" i="380" s="1"/>
  <c r="J52" i="380"/>
  <c r="I52" i="380"/>
  <c r="G52" i="380"/>
  <c r="F52" i="380"/>
  <c r="E52" i="380"/>
  <c r="C52" i="380"/>
  <c r="H49" i="380"/>
  <c r="K32" i="380"/>
  <c r="J32" i="380"/>
  <c r="I32" i="380"/>
  <c r="G32" i="380"/>
  <c r="F32" i="380"/>
  <c r="E32" i="380"/>
  <c r="C32" i="380"/>
  <c r="K28" i="380"/>
  <c r="J28" i="380"/>
  <c r="I28" i="380"/>
  <c r="G28" i="380"/>
  <c r="F28" i="380"/>
  <c r="E28" i="380"/>
  <c r="C28" i="380"/>
  <c r="K22" i="380"/>
  <c r="J22" i="380"/>
  <c r="I22" i="380"/>
  <c r="G22" i="380"/>
  <c r="F22" i="380"/>
  <c r="E22" i="380"/>
  <c r="C22" i="380"/>
  <c r="K10" i="380"/>
  <c r="J10" i="380"/>
  <c r="I10" i="380"/>
  <c r="G10" i="380"/>
  <c r="H10" i="380" s="1"/>
  <c r="F10" i="380"/>
  <c r="E10" i="380"/>
  <c r="D10" i="380"/>
  <c r="C10" i="380"/>
  <c r="J72" i="379"/>
  <c r="I72" i="379"/>
  <c r="G72" i="379"/>
  <c r="L72" i="379" s="1"/>
  <c r="F72" i="379"/>
  <c r="E72" i="379"/>
  <c r="D72" i="379"/>
  <c r="C72" i="379"/>
  <c r="K71" i="379"/>
  <c r="L71" i="379" s="1"/>
  <c r="J71" i="379"/>
  <c r="I71" i="379"/>
  <c r="G71" i="379"/>
  <c r="F71" i="379"/>
  <c r="E71" i="379"/>
  <c r="D71" i="379"/>
  <c r="C71" i="379"/>
  <c r="K68" i="379"/>
  <c r="J68" i="379"/>
  <c r="I68" i="379"/>
  <c r="G68" i="379"/>
  <c r="F68" i="379"/>
  <c r="E68" i="379"/>
  <c r="D68" i="379"/>
  <c r="C68" i="379"/>
  <c r="K67" i="379"/>
  <c r="J67" i="379"/>
  <c r="I67" i="379"/>
  <c r="G67" i="379"/>
  <c r="F67" i="379"/>
  <c r="E67" i="379"/>
  <c r="D67" i="379"/>
  <c r="C67" i="379"/>
  <c r="K66" i="379"/>
  <c r="J66" i="379"/>
  <c r="I66" i="379"/>
  <c r="G66" i="379"/>
  <c r="F66" i="379"/>
  <c r="E66" i="379"/>
  <c r="D66" i="379"/>
  <c r="C66" i="379"/>
  <c r="K65" i="379"/>
  <c r="J65" i="379"/>
  <c r="I65" i="379"/>
  <c r="G65" i="379"/>
  <c r="F65" i="379"/>
  <c r="E65" i="379"/>
  <c r="D65" i="379"/>
  <c r="C65" i="379"/>
  <c r="K63" i="379"/>
  <c r="J63" i="379"/>
  <c r="I63" i="379"/>
  <c r="G63" i="379"/>
  <c r="F63" i="379"/>
  <c r="E63" i="379"/>
  <c r="D63" i="379"/>
  <c r="C63" i="379"/>
  <c r="K60" i="379"/>
  <c r="J60" i="379"/>
  <c r="I60" i="379"/>
  <c r="G60" i="379"/>
  <c r="F60" i="379"/>
  <c r="E60" i="379"/>
  <c r="D60" i="379"/>
  <c r="C60" i="379"/>
  <c r="K59" i="379"/>
  <c r="J59" i="379"/>
  <c r="I59" i="379"/>
  <c r="G59" i="379"/>
  <c r="F59" i="379"/>
  <c r="E59" i="379"/>
  <c r="D59" i="379"/>
  <c r="C59" i="379"/>
  <c r="K57" i="379"/>
  <c r="J57" i="379"/>
  <c r="I57" i="379"/>
  <c r="G57" i="379"/>
  <c r="F57" i="379"/>
  <c r="E57" i="379"/>
  <c r="D57" i="379"/>
  <c r="C57" i="379"/>
  <c r="K56" i="379"/>
  <c r="L56" i="379" s="1"/>
  <c r="J56" i="379"/>
  <c r="I56" i="379"/>
  <c r="G56" i="379"/>
  <c r="F56" i="379"/>
  <c r="E56" i="379"/>
  <c r="D56" i="379"/>
  <c r="C56" i="379"/>
  <c r="K55" i="379"/>
  <c r="L55" i="379" s="1"/>
  <c r="J55" i="379"/>
  <c r="I55" i="379"/>
  <c r="G55" i="379"/>
  <c r="F55" i="379"/>
  <c r="E55" i="379"/>
  <c r="D55" i="379"/>
  <c r="C55" i="379"/>
  <c r="K54" i="379"/>
  <c r="L54" i="379" s="1"/>
  <c r="J54" i="379"/>
  <c r="I54" i="379"/>
  <c r="G54" i="379"/>
  <c r="F54" i="379"/>
  <c r="E54" i="379"/>
  <c r="D54" i="379"/>
  <c r="C54" i="379"/>
  <c r="K53" i="379"/>
  <c r="L53" i="379" s="1"/>
  <c r="J53" i="379"/>
  <c r="I53" i="379"/>
  <c r="G53" i="379"/>
  <c r="F53" i="379"/>
  <c r="E53" i="379"/>
  <c r="D53" i="379"/>
  <c r="C53" i="379"/>
  <c r="K45" i="379"/>
  <c r="J45" i="379"/>
  <c r="I45" i="379"/>
  <c r="G45" i="379"/>
  <c r="L45" i="379" s="1"/>
  <c r="F45" i="379"/>
  <c r="E45" i="379"/>
  <c r="D45" i="379"/>
  <c r="C45" i="379"/>
  <c r="K44" i="379"/>
  <c r="L44" i="379" s="1"/>
  <c r="J44" i="379"/>
  <c r="I44" i="379"/>
  <c r="G44" i="379"/>
  <c r="F44" i="379"/>
  <c r="E44" i="379"/>
  <c r="D44" i="379"/>
  <c r="C44" i="379"/>
  <c r="K41" i="379"/>
  <c r="J41" i="379"/>
  <c r="I41" i="379"/>
  <c r="G41" i="379"/>
  <c r="L41" i="379" s="1"/>
  <c r="F41" i="379"/>
  <c r="E41" i="379"/>
  <c r="D41" i="379"/>
  <c r="C41" i="379"/>
  <c r="K40" i="379"/>
  <c r="J40" i="379"/>
  <c r="I40" i="379"/>
  <c r="G40" i="379"/>
  <c r="L40" i="379" s="1"/>
  <c r="F40" i="379"/>
  <c r="E40" i="379"/>
  <c r="D40" i="379"/>
  <c r="C40" i="379"/>
  <c r="K39" i="379"/>
  <c r="J39" i="379"/>
  <c r="I39" i="379"/>
  <c r="G39" i="379"/>
  <c r="L39" i="379" s="1"/>
  <c r="F39" i="379"/>
  <c r="E39" i="379"/>
  <c r="D39" i="379"/>
  <c r="C39" i="379"/>
  <c r="K38" i="379"/>
  <c r="J38" i="379"/>
  <c r="I38" i="379"/>
  <c r="G38" i="379"/>
  <c r="L38" i="379" s="1"/>
  <c r="F38" i="379"/>
  <c r="E38" i="379"/>
  <c r="D38" i="379"/>
  <c r="C38" i="379"/>
  <c r="K37" i="379"/>
  <c r="J37" i="379"/>
  <c r="I37" i="379"/>
  <c r="G37" i="379"/>
  <c r="L37" i="379" s="1"/>
  <c r="F37" i="379"/>
  <c r="E37" i="379"/>
  <c r="D37" i="379"/>
  <c r="C37" i="379"/>
  <c r="K36" i="379"/>
  <c r="J36" i="379"/>
  <c r="I36" i="379"/>
  <c r="G36" i="379"/>
  <c r="L36" i="379" s="1"/>
  <c r="F36" i="379"/>
  <c r="E36" i="379"/>
  <c r="D36" i="379"/>
  <c r="C36" i="379"/>
  <c r="K35" i="379"/>
  <c r="J35" i="379"/>
  <c r="I35" i="379"/>
  <c r="G35" i="379"/>
  <c r="L35" i="379" s="1"/>
  <c r="F35" i="379"/>
  <c r="E35" i="379"/>
  <c r="D35" i="379"/>
  <c r="C35" i="379"/>
  <c r="K34" i="379"/>
  <c r="J34" i="379"/>
  <c r="I34" i="379"/>
  <c r="G34" i="379"/>
  <c r="L34" i="379" s="1"/>
  <c r="F34" i="379"/>
  <c r="E34" i="379"/>
  <c r="D34" i="379"/>
  <c r="C34" i="379"/>
  <c r="K33" i="379"/>
  <c r="J33" i="379"/>
  <c r="I33" i="379"/>
  <c r="G33" i="379"/>
  <c r="L33" i="379" s="1"/>
  <c r="F33" i="379"/>
  <c r="E33" i="379"/>
  <c r="D33" i="379"/>
  <c r="C33" i="379"/>
  <c r="K31" i="379"/>
  <c r="J31" i="379"/>
  <c r="I31" i="379"/>
  <c r="G31" i="379"/>
  <c r="L31" i="379" s="1"/>
  <c r="F31" i="379"/>
  <c r="E31" i="379"/>
  <c r="D31" i="379"/>
  <c r="C31" i="379"/>
  <c r="K30" i="379"/>
  <c r="J30" i="379"/>
  <c r="I30" i="379"/>
  <c r="G30" i="379"/>
  <c r="L30" i="379" s="1"/>
  <c r="F30" i="379"/>
  <c r="E30" i="379"/>
  <c r="D30" i="379"/>
  <c r="C30" i="379"/>
  <c r="K29" i="379"/>
  <c r="J29" i="379"/>
  <c r="I29" i="379"/>
  <c r="G29" i="379"/>
  <c r="L29" i="379" s="1"/>
  <c r="F29" i="379"/>
  <c r="E29" i="379"/>
  <c r="D29" i="379"/>
  <c r="C29" i="379"/>
  <c r="K26" i="379"/>
  <c r="J26" i="379"/>
  <c r="I26" i="379"/>
  <c r="G26" i="379"/>
  <c r="L26" i="379" s="1"/>
  <c r="F26" i="379"/>
  <c r="E26" i="379"/>
  <c r="D26" i="379"/>
  <c r="C26" i="379"/>
  <c r="K25" i="379"/>
  <c r="J25" i="379"/>
  <c r="I25" i="379"/>
  <c r="G25" i="379"/>
  <c r="F25" i="379"/>
  <c r="E25" i="379"/>
  <c r="D25" i="379"/>
  <c r="C25" i="379"/>
  <c r="K24" i="379"/>
  <c r="J24" i="379"/>
  <c r="I24" i="379"/>
  <c r="G24" i="379"/>
  <c r="L24" i="379" s="1"/>
  <c r="F24" i="379"/>
  <c r="E24" i="379"/>
  <c r="D24" i="379"/>
  <c r="C24" i="379"/>
  <c r="K23" i="379"/>
  <c r="J23" i="379"/>
  <c r="I23" i="379"/>
  <c r="G23" i="379"/>
  <c r="L23" i="379" s="1"/>
  <c r="F23" i="379"/>
  <c r="E23" i="379"/>
  <c r="D23" i="379"/>
  <c r="C23" i="379"/>
  <c r="K21" i="379"/>
  <c r="J21" i="379"/>
  <c r="I21" i="379"/>
  <c r="G21" i="379"/>
  <c r="F21" i="379"/>
  <c r="E21" i="379"/>
  <c r="D21" i="379"/>
  <c r="C21" i="379"/>
  <c r="K20" i="379"/>
  <c r="J20" i="379"/>
  <c r="I20" i="379"/>
  <c r="G20" i="379"/>
  <c r="F20" i="379"/>
  <c r="E20" i="379"/>
  <c r="D20" i="379"/>
  <c r="C20" i="379"/>
  <c r="K19" i="379"/>
  <c r="J19" i="379"/>
  <c r="I19" i="379"/>
  <c r="G19" i="379"/>
  <c r="L19" i="379" s="1"/>
  <c r="F19" i="379"/>
  <c r="E19" i="379"/>
  <c r="D19" i="379"/>
  <c r="C19" i="379"/>
  <c r="K18" i="379"/>
  <c r="J18" i="379"/>
  <c r="I18" i="379"/>
  <c r="G18" i="379"/>
  <c r="L18" i="379" s="1"/>
  <c r="F18" i="379"/>
  <c r="E18" i="379"/>
  <c r="D18" i="379"/>
  <c r="C18" i="379"/>
  <c r="K17" i="379"/>
  <c r="J17" i="379"/>
  <c r="I17" i="379"/>
  <c r="G17" i="379"/>
  <c r="L17" i="379" s="1"/>
  <c r="F17" i="379"/>
  <c r="E17" i="379"/>
  <c r="D17" i="379"/>
  <c r="C17" i="379"/>
  <c r="K16" i="379"/>
  <c r="J16" i="379"/>
  <c r="I16" i="379"/>
  <c r="G16" i="379"/>
  <c r="F16" i="379"/>
  <c r="E16" i="379"/>
  <c r="D16" i="379"/>
  <c r="C16" i="379"/>
  <c r="K15" i="379"/>
  <c r="J15" i="379"/>
  <c r="I15" i="379"/>
  <c r="G15" i="379"/>
  <c r="F15" i="379"/>
  <c r="E15" i="379"/>
  <c r="D15" i="379"/>
  <c r="C15" i="379"/>
  <c r="K14" i="379"/>
  <c r="J14" i="379"/>
  <c r="I14" i="379"/>
  <c r="G14" i="379"/>
  <c r="F14" i="379"/>
  <c r="E14" i="379"/>
  <c r="D14" i="379"/>
  <c r="C14" i="379"/>
  <c r="K13" i="379"/>
  <c r="J13" i="379"/>
  <c r="I13" i="379"/>
  <c r="G13" i="379"/>
  <c r="F13" i="379"/>
  <c r="E13" i="379"/>
  <c r="D13" i="379"/>
  <c r="C13" i="379"/>
  <c r="K12" i="379"/>
  <c r="J12" i="379"/>
  <c r="I12" i="379"/>
  <c r="G12" i="379"/>
  <c r="F12" i="379"/>
  <c r="E12" i="379"/>
  <c r="D12" i="379"/>
  <c r="C12" i="379"/>
  <c r="K11" i="379"/>
  <c r="J11" i="379"/>
  <c r="I11" i="379"/>
  <c r="G11" i="379"/>
  <c r="F11" i="379"/>
  <c r="E11" i="379"/>
  <c r="D11" i="379"/>
  <c r="C11" i="379"/>
  <c r="K58" i="369"/>
  <c r="J72" i="378"/>
  <c r="J72" i="375" s="1"/>
  <c r="J58" i="369" s="1"/>
  <c r="I72" i="378"/>
  <c r="I72" i="375" s="1"/>
  <c r="I58" i="369" s="1"/>
  <c r="G72" i="378"/>
  <c r="F72" i="378"/>
  <c r="F72" i="375" s="1"/>
  <c r="F58" i="369" s="1"/>
  <c r="E72" i="378"/>
  <c r="D72" i="378"/>
  <c r="D72" i="375" s="1"/>
  <c r="D58" i="369" s="1"/>
  <c r="C72" i="378"/>
  <c r="C72" i="375" s="1"/>
  <c r="C58" i="369" s="1"/>
  <c r="K71" i="378"/>
  <c r="J71" i="378"/>
  <c r="J71" i="375" s="1"/>
  <c r="J57" i="369" s="1"/>
  <c r="I71" i="378"/>
  <c r="I71" i="375" s="1"/>
  <c r="I57" i="369" s="1"/>
  <c r="G71" i="378"/>
  <c r="F71" i="378"/>
  <c r="E71" i="378"/>
  <c r="D71" i="378"/>
  <c r="D71" i="375" s="1"/>
  <c r="D57" i="369" s="1"/>
  <c r="C71" i="378"/>
  <c r="C71" i="375" s="1"/>
  <c r="C57" i="369" s="1"/>
  <c r="K68" i="378"/>
  <c r="K68" i="376" s="1"/>
  <c r="J68" i="378"/>
  <c r="J68" i="375" s="1"/>
  <c r="J38" i="369" s="1"/>
  <c r="I68" i="378"/>
  <c r="I68" i="375" s="1"/>
  <c r="I38" i="369" s="1"/>
  <c r="G68" i="378"/>
  <c r="F68" i="378"/>
  <c r="E68" i="378"/>
  <c r="D68" i="378"/>
  <c r="D68" i="375" s="1"/>
  <c r="D38" i="369" s="1"/>
  <c r="C68" i="378"/>
  <c r="C68" i="375" s="1"/>
  <c r="C38" i="369" s="1"/>
  <c r="K67" i="378"/>
  <c r="J67" i="378"/>
  <c r="J67" i="375" s="1"/>
  <c r="J36" i="369" s="1"/>
  <c r="I67" i="378"/>
  <c r="I67" i="375" s="1"/>
  <c r="I36" i="369" s="1"/>
  <c r="G67" i="378"/>
  <c r="F67" i="378"/>
  <c r="E67" i="378"/>
  <c r="D67" i="378"/>
  <c r="D67" i="375" s="1"/>
  <c r="D36" i="369" s="1"/>
  <c r="C67" i="378"/>
  <c r="C67" i="375" s="1"/>
  <c r="C36" i="369" s="1"/>
  <c r="G66" i="378"/>
  <c r="F66" i="378"/>
  <c r="K65" i="378"/>
  <c r="J65" i="378"/>
  <c r="J65" i="375" s="1"/>
  <c r="J33" i="369" s="1"/>
  <c r="I65" i="378"/>
  <c r="I65" i="375" s="1"/>
  <c r="I33" i="369" s="1"/>
  <c r="G65" i="378"/>
  <c r="F65" i="378"/>
  <c r="F65" i="375" s="1"/>
  <c r="F33" i="369" s="1"/>
  <c r="E65" i="378"/>
  <c r="D65" i="378"/>
  <c r="D65" i="375" s="1"/>
  <c r="D33" i="369" s="1"/>
  <c r="C65" i="378"/>
  <c r="C65" i="375" s="1"/>
  <c r="C33" i="369" s="1"/>
  <c r="K63" i="378"/>
  <c r="J63" i="378"/>
  <c r="J63" i="375" s="1"/>
  <c r="J31" i="369" s="1"/>
  <c r="I63" i="378"/>
  <c r="I63" i="375" s="1"/>
  <c r="I31" i="369" s="1"/>
  <c r="G63" i="378"/>
  <c r="F63" i="378"/>
  <c r="F63" i="375" s="1"/>
  <c r="F31" i="369" s="1"/>
  <c r="E63" i="378"/>
  <c r="D63" i="378"/>
  <c r="D63" i="375" s="1"/>
  <c r="D31" i="369" s="1"/>
  <c r="C63" i="378"/>
  <c r="C63" i="375" s="1"/>
  <c r="C31" i="369" s="1"/>
  <c r="G60" i="378"/>
  <c r="F60" i="378"/>
  <c r="F60" i="375" s="1"/>
  <c r="K59" i="378"/>
  <c r="J59" i="378"/>
  <c r="J59" i="375" s="1"/>
  <c r="I59" i="378"/>
  <c r="I59" i="375" s="1"/>
  <c r="G59" i="378"/>
  <c r="F59" i="378"/>
  <c r="F59" i="375" s="1"/>
  <c r="E59" i="375"/>
  <c r="D59" i="378"/>
  <c r="C59" i="378"/>
  <c r="C59" i="375" s="1"/>
  <c r="K58" i="378"/>
  <c r="J58" i="378"/>
  <c r="J58" i="375" s="1"/>
  <c r="I58" i="378"/>
  <c r="I58" i="375" s="1"/>
  <c r="G58" i="378"/>
  <c r="F58" i="378"/>
  <c r="F58" i="375" s="1"/>
  <c r="K57" i="375"/>
  <c r="J57" i="378"/>
  <c r="J16" i="369" s="1"/>
  <c r="I57" i="378"/>
  <c r="I57" i="375" s="1"/>
  <c r="G57" i="378"/>
  <c r="F57" i="378"/>
  <c r="E57" i="375"/>
  <c r="D57" i="378"/>
  <c r="C57" i="378"/>
  <c r="J56" i="378"/>
  <c r="J56" i="375" s="1"/>
  <c r="I56" i="378"/>
  <c r="I56" i="375" s="1"/>
  <c r="G56" i="378"/>
  <c r="F56" i="378"/>
  <c r="E56" i="375"/>
  <c r="D56" i="378"/>
  <c r="C56" i="378"/>
  <c r="C15" i="369" s="1"/>
  <c r="J55" i="378"/>
  <c r="J55" i="375" s="1"/>
  <c r="I55" i="378"/>
  <c r="I55" i="375" s="1"/>
  <c r="G55" i="378"/>
  <c r="F55" i="378"/>
  <c r="D55" i="378"/>
  <c r="C55" i="378"/>
  <c r="C55" i="375" s="1"/>
  <c r="K13" i="369"/>
  <c r="J54" i="378"/>
  <c r="J13" i="369" s="1"/>
  <c r="I54" i="378"/>
  <c r="G54" i="378"/>
  <c r="F54" i="378"/>
  <c r="E13" i="369"/>
  <c r="D54" i="378"/>
  <c r="C54" i="378"/>
  <c r="C54" i="375" s="1"/>
  <c r="J53" i="378"/>
  <c r="I53" i="378"/>
  <c r="I53" i="375" s="1"/>
  <c r="G53" i="378"/>
  <c r="G12" i="369" s="1"/>
  <c r="F53" i="378"/>
  <c r="E53" i="375"/>
  <c r="D53" i="378"/>
  <c r="C53" i="378"/>
  <c r="K45" i="378"/>
  <c r="J45" i="378"/>
  <c r="I45" i="378"/>
  <c r="I45" i="376" s="1"/>
  <c r="G45" i="378"/>
  <c r="F45" i="378"/>
  <c r="E45" i="375"/>
  <c r="D45" i="378"/>
  <c r="C45" i="378"/>
  <c r="C45" i="375" s="1"/>
  <c r="C78" i="368" s="1"/>
  <c r="K44" i="378"/>
  <c r="J44" i="378"/>
  <c r="J44" i="376" s="1"/>
  <c r="I44" i="378"/>
  <c r="G44" i="378"/>
  <c r="F44" i="378"/>
  <c r="E44" i="375"/>
  <c r="D44" i="378"/>
  <c r="C44" i="378"/>
  <c r="C44" i="375" s="1"/>
  <c r="C77" i="368" s="1"/>
  <c r="K41" i="378"/>
  <c r="J41" i="378"/>
  <c r="I41" i="378"/>
  <c r="G41" i="378"/>
  <c r="F41" i="378"/>
  <c r="E41" i="375"/>
  <c r="D41" i="378"/>
  <c r="C41" i="378"/>
  <c r="K40" i="378"/>
  <c r="J40" i="378"/>
  <c r="I40" i="378"/>
  <c r="G40" i="378"/>
  <c r="F40" i="378"/>
  <c r="E40" i="375"/>
  <c r="D40" i="378"/>
  <c r="C40" i="378"/>
  <c r="C40" i="375" s="1"/>
  <c r="C65" i="368" s="1"/>
  <c r="K39" i="378"/>
  <c r="J39" i="378"/>
  <c r="J39" i="376" s="1"/>
  <c r="I39" i="378"/>
  <c r="I39" i="376" s="1"/>
  <c r="G39" i="378"/>
  <c r="F39" i="378"/>
  <c r="D39" i="378"/>
  <c r="C39" i="378"/>
  <c r="C39" i="375" s="1"/>
  <c r="C64" i="368" s="1"/>
  <c r="K37" i="378"/>
  <c r="J37" i="378"/>
  <c r="I37" i="375"/>
  <c r="I62" i="368" s="1"/>
  <c r="G37" i="378"/>
  <c r="F37" i="378"/>
  <c r="E37" i="378"/>
  <c r="D37" i="378"/>
  <c r="C37" i="378"/>
  <c r="C37" i="375" s="1"/>
  <c r="C62" i="368" s="1"/>
  <c r="K36" i="378"/>
  <c r="J36" i="378"/>
  <c r="I36" i="378"/>
  <c r="G36" i="378"/>
  <c r="F36" i="378"/>
  <c r="E36" i="378"/>
  <c r="D36" i="375"/>
  <c r="D61" i="368" s="1"/>
  <c r="C36" i="378"/>
  <c r="C36" i="375" s="1"/>
  <c r="C61" i="368" s="1"/>
  <c r="K35" i="378"/>
  <c r="J35" i="378"/>
  <c r="I35" i="378"/>
  <c r="G35" i="378"/>
  <c r="F35" i="378"/>
  <c r="E35" i="378"/>
  <c r="D35" i="378"/>
  <c r="C35" i="378"/>
  <c r="K34" i="378"/>
  <c r="J34" i="378"/>
  <c r="J34" i="376" s="1"/>
  <c r="I34" i="378"/>
  <c r="G34" i="378"/>
  <c r="F34" i="378"/>
  <c r="E34" i="378"/>
  <c r="E34" i="375" s="1"/>
  <c r="D34" i="378"/>
  <c r="C34" i="378"/>
  <c r="C34" i="375" s="1"/>
  <c r="C55" i="368" s="1"/>
  <c r="K33" i="378"/>
  <c r="J33" i="378"/>
  <c r="I33" i="378"/>
  <c r="I33" i="376" s="1"/>
  <c r="G33" i="378"/>
  <c r="F33" i="378"/>
  <c r="E33" i="378"/>
  <c r="D33" i="378"/>
  <c r="C33" i="378"/>
  <c r="C33" i="375" s="1"/>
  <c r="C54" i="368" s="1"/>
  <c r="K31" i="378"/>
  <c r="K31" i="375" s="1"/>
  <c r="K30" i="368" s="1"/>
  <c r="J31" i="378"/>
  <c r="I31" i="378"/>
  <c r="G31" i="378"/>
  <c r="F31" i="378"/>
  <c r="E31" i="378"/>
  <c r="D31" i="378"/>
  <c r="C31" i="378"/>
  <c r="C31" i="375" s="1"/>
  <c r="C30" i="368" s="1"/>
  <c r="K30" i="378"/>
  <c r="J30" i="378"/>
  <c r="J30" i="376" s="1"/>
  <c r="I30" i="378"/>
  <c r="G30" i="378"/>
  <c r="F30" i="378"/>
  <c r="F30" i="376" s="1"/>
  <c r="E30" i="378"/>
  <c r="D30" i="378"/>
  <c r="D30" i="376" s="1"/>
  <c r="C30" i="378"/>
  <c r="C30" i="375" s="1"/>
  <c r="C29" i="368" s="1"/>
  <c r="K29" i="378"/>
  <c r="J29" i="378"/>
  <c r="I29" i="378"/>
  <c r="I29" i="376" s="1"/>
  <c r="G29" i="378"/>
  <c r="F29" i="378"/>
  <c r="E29" i="378"/>
  <c r="D29" i="378"/>
  <c r="D29" i="376" s="1"/>
  <c r="C29" i="378"/>
  <c r="C29" i="375" s="1"/>
  <c r="C27" i="368" s="1"/>
  <c r="K26" i="378"/>
  <c r="J26" i="378"/>
  <c r="I26" i="378"/>
  <c r="G26" i="378"/>
  <c r="F26" i="378"/>
  <c r="F26" i="376" s="1"/>
  <c r="E26" i="375"/>
  <c r="D26" i="378"/>
  <c r="C26" i="378"/>
  <c r="C26" i="375" s="1"/>
  <c r="C23" i="368" s="1"/>
  <c r="K25" i="378"/>
  <c r="J25" i="378"/>
  <c r="I25" i="378"/>
  <c r="I25" i="376" s="1"/>
  <c r="G25" i="378"/>
  <c r="F25" i="378"/>
  <c r="E25" i="375"/>
  <c r="D25" i="378"/>
  <c r="C25" i="378"/>
  <c r="C25" i="375" s="1"/>
  <c r="K24" i="378"/>
  <c r="J24" i="378"/>
  <c r="I24" i="378"/>
  <c r="G24" i="378"/>
  <c r="F24" i="378"/>
  <c r="E24" i="375"/>
  <c r="D24" i="378"/>
  <c r="C24" i="378"/>
  <c r="C24" i="375" s="1"/>
  <c r="C21" i="368" s="1"/>
  <c r="K23" i="378"/>
  <c r="J23" i="378"/>
  <c r="I23" i="378"/>
  <c r="I23" i="376" s="1"/>
  <c r="G23" i="378"/>
  <c r="F23" i="378"/>
  <c r="E23" i="375"/>
  <c r="D23" i="378"/>
  <c r="C23" i="378"/>
  <c r="J21" i="378"/>
  <c r="I21" i="378"/>
  <c r="G21" i="378"/>
  <c r="F21" i="378"/>
  <c r="E21" i="375"/>
  <c r="D21" i="378"/>
  <c r="C21" i="378"/>
  <c r="C21" i="375" s="1"/>
  <c r="C52" i="368" s="1"/>
  <c r="J20" i="378"/>
  <c r="I20" i="378"/>
  <c r="G20" i="378"/>
  <c r="G20" i="375" s="1"/>
  <c r="L20" i="375" s="1"/>
  <c r="F20" i="378"/>
  <c r="E20" i="375"/>
  <c r="D20" i="378"/>
  <c r="C20" i="378"/>
  <c r="C20" i="375" s="1"/>
  <c r="C51" i="368" s="1"/>
  <c r="J19" i="378"/>
  <c r="I19" i="378"/>
  <c r="G19" i="378"/>
  <c r="F19" i="378"/>
  <c r="E19" i="375"/>
  <c r="D19" i="378"/>
  <c r="C19" i="378"/>
  <c r="C19" i="375" s="1"/>
  <c r="C50" i="368" s="1"/>
  <c r="J18" i="378"/>
  <c r="I18" i="378"/>
  <c r="G18" i="378"/>
  <c r="F18" i="378"/>
  <c r="D18" i="378"/>
  <c r="C18" i="378"/>
  <c r="C18" i="375" s="1"/>
  <c r="C49" i="368" s="1"/>
  <c r="J17" i="378"/>
  <c r="I17" i="378"/>
  <c r="G17" i="378"/>
  <c r="F17" i="378"/>
  <c r="E17" i="375"/>
  <c r="D17" i="378"/>
  <c r="C17" i="378"/>
  <c r="C17" i="375" s="1"/>
  <c r="C48" i="368" s="1"/>
  <c r="J16" i="378"/>
  <c r="I16" i="378"/>
  <c r="I16" i="376" s="1"/>
  <c r="G16" i="378"/>
  <c r="F16" i="378"/>
  <c r="E16" i="375"/>
  <c r="D16" i="378"/>
  <c r="C16" i="378"/>
  <c r="C16" i="375" s="1"/>
  <c r="C47" i="368" s="1"/>
  <c r="J15" i="378"/>
  <c r="I15" i="378"/>
  <c r="G15" i="378"/>
  <c r="F15" i="378"/>
  <c r="E15" i="375"/>
  <c r="D15" i="378"/>
  <c r="C15" i="378"/>
  <c r="C15" i="375" s="1"/>
  <c r="C46" i="368" s="1"/>
  <c r="J14" i="378"/>
  <c r="I14" i="378"/>
  <c r="G14" i="378"/>
  <c r="F14" i="378"/>
  <c r="E14" i="375"/>
  <c r="D14" i="378"/>
  <c r="C14" i="378"/>
  <c r="C14" i="375" s="1"/>
  <c r="C45" i="368" s="1"/>
  <c r="J13" i="378"/>
  <c r="J13" i="376" s="1"/>
  <c r="I13" i="378"/>
  <c r="G13" i="378"/>
  <c r="F13" i="378"/>
  <c r="E13" i="375"/>
  <c r="D13" i="378"/>
  <c r="C13" i="378"/>
  <c r="C13" i="375" s="1"/>
  <c r="C44" i="368" s="1"/>
  <c r="J12" i="378"/>
  <c r="I12" i="378"/>
  <c r="G12" i="378"/>
  <c r="F12" i="378"/>
  <c r="E12" i="375"/>
  <c r="D12" i="378"/>
  <c r="C12" i="378"/>
  <c r="C12" i="375" s="1"/>
  <c r="C43" i="368" s="1"/>
  <c r="J11" i="378"/>
  <c r="I11" i="378"/>
  <c r="G11" i="378"/>
  <c r="F11" i="378"/>
  <c r="E11" i="375"/>
  <c r="D11" i="378"/>
  <c r="C11" i="378"/>
  <c r="C11" i="375" s="1"/>
  <c r="C42" i="368" s="1"/>
  <c r="C68" i="374"/>
  <c r="C38" i="367" s="1"/>
  <c r="C65" i="374"/>
  <c r="C33" i="367" s="1"/>
  <c r="C10" i="377"/>
  <c r="J72" i="376"/>
  <c r="I72" i="376"/>
  <c r="G72" i="376"/>
  <c r="E72" i="376"/>
  <c r="J71" i="376"/>
  <c r="I71" i="376"/>
  <c r="J68" i="376"/>
  <c r="I68" i="376"/>
  <c r="J67" i="376"/>
  <c r="I67" i="376"/>
  <c r="J65" i="376"/>
  <c r="I65" i="376"/>
  <c r="J63" i="376"/>
  <c r="I63" i="376"/>
  <c r="G60" i="376"/>
  <c r="J59" i="376"/>
  <c r="I59" i="376"/>
  <c r="G59" i="376"/>
  <c r="E59" i="376"/>
  <c r="J58" i="376"/>
  <c r="I58" i="376"/>
  <c r="J57" i="376"/>
  <c r="I57" i="376"/>
  <c r="E57" i="376"/>
  <c r="J56" i="376"/>
  <c r="I56" i="376"/>
  <c r="J55" i="376"/>
  <c r="I55" i="376"/>
  <c r="H55" i="376"/>
  <c r="J54" i="376"/>
  <c r="I54" i="376"/>
  <c r="J53" i="376"/>
  <c r="I53" i="376"/>
  <c r="H53" i="376"/>
  <c r="E49" i="376"/>
  <c r="G72" i="375"/>
  <c r="L72" i="375" s="1"/>
  <c r="K54" i="375"/>
  <c r="C41" i="375"/>
  <c r="C66" i="368" s="1"/>
  <c r="K27" i="375"/>
  <c r="K24" i="368" s="1"/>
  <c r="J27" i="375"/>
  <c r="J40" i="368" s="1"/>
  <c r="I27" i="375"/>
  <c r="I24" i="368" s="1"/>
  <c r="G27" i="375"/>
  <c r="L27" i="375" s="1"/>
  <c r="F27" i="375"/>
  <c r="F24" i="368" s="1"/>
  <c r="E27" i="375"/>
  <c r="E24" i="368" s="1"/>
  <c r="D27" i="375"/>
  <c r="D40" i="368" s="1"/>
  <c r="C27" i="375"/>
  <c r="C40" i="368" s="1"/>
  <c r="E18" i="375"/>
  <c r="K12" i="375"/>
  <c r="K43" i="368" s="1"/>
  <c r="K58" i="367"/>
  <c r="J72" i="374"/>
  <c r="J58" i="367" s="1"/>
  <c r="I72" i="374"/>
  <c r="I58" i="367" s="1"/>
  <c r="L72" i="374"/>
  <c r="F72" i="374"/>
  <c r="F58" i="367" s="1"/>
  <c r="E72" i="374"/>
  <c r="E58" i="367" s="1"/>
  <c r="D72" i="374"/>
  <c r="D58" i="367" s="1"/>
  <c r="K71" i="374"/>
  <c r="K57" i="367" s="1"/>
  <c r="J71" i="374"/>
  <c r="J57" i="367" s="1"/>
  <c r="I71" i="374"/>
  <c r="I57" i="367" s="1"/>
  <c r="F71" i="374"/>
  <c r="E71" i="374"/>
  <c r="D71" i="374"/>
  <c r="D57" i="367" s="1"/>
  <c r="K68" i="374"/>
  <c r="K38" i="367" s="1"/>
  <c r="J68" i="374"/>
  <c r="J38" i="367" s="1"/>
  <c r="I68" i="374"/>
  <c r="I38" i="367" s="1"/>
  <c r="L68" i="374"/>
  <c r="F68" i="374"/>
  <c r="F38" i="367" s="1"/>
  <c r="E68" i="374"/>
  <c r="E38" i="367" s="1"/>
  <c r="D68" i="374"/>
  <c r="D38" i="367" s="1"/>
  <c r="K67" i="374"/>
  <c r="K36" i="367" s="1"/>
  <c r="J67" i="374"/>
  <c r="J36" i="367" s="1"/>
  <c r="I67" i="374"/>
  <c r="I36" i="367" s="1"/>
  <c r="L67" i="374"/>
  <c r="F67" i="374"/>
  <c r="F36" i="367" s="1"/>
  <c r="E67" i="374"/>
  <c r="E36" i="367" s="1"/>
  <c r="D67" i="374"/>
  <c r="D36" i="367" s="1"/>
  <c r="K65" i="374"/>
  <c r="K33" i="367" s="1"/>
  <c r="J65" i="374"/>
  <c r="J33" i="367" s="1"/>
  <c r="I65" i="374"/>
  <c r="I33" i="367" s="1"/>
  <c r="L65" i="374"/>
  <c r="F65" i="374"/>
  <c r="F33" i="367" s="1"/>
  <c r="E65" i="374"/>
  <c r="E33" i="367" s="1"/>
  <c r="D65" i="374"/>
  <c r="K64" i="374"/>
  <c r="K32" i="367" s="1"/>
  <c r="J64" i="374"/>
  <c r="J32" i="367" s="1"/>
  <c r="I64" i="374"/>
  <c r="I32" i="367" s="1"/>
  <c r="L64" i="374"/>
  <c r="F64" i="374"/>
  <c r="F32" i="367" s="1"/>
  <c r="E64" i="374"/>
  <c r="E32" i="367" s="1"/>
  <c r="D64" i="374"/>
  <c r="K63" i="374"/>
  <c r="K31" i="367" s="1"/>
  <c r="J63" i="374"/>
  <c r="J31" i="367" s="1"/>
  <c r="I63" i="374"/>
  <c r="I31" i="367" s="1"/>
  <c r="L63" i="374"/>
  <c r="F63" i="374"/>
  <c r="F31" i="367" s="1"/>
  <c r="E63" i="374"/>
  <c r="E31" i="367" s="1"/>
  <c r="D63" i="374"/>
  <c r="K62" i="374"/>
  <c r="K30" i="367" s="1"/>
  <c r="J62" i="374"/>
  <c r="J30" i="367" s="1"/>
  <c r="I62" i="374"/>
  <c r="I30" i="367" s="1"/>
  <c r="F62" i="374"/>
  <c r="E62" i="374"/>
  <c r="D62" i="374"/>
  <c r="K60" i="374"/>
  <c r="K23" i="367" s="1"/>
  <c r="J60" i="374"/>
  <c r="J23" i="367" s="1"/>
  <c r="I60" i="374"/>
  <c r="I23" i="367" s="1"/>
  <c r="L60" i="374"/>
  <c r="F60" i="374"/>
  <c r="F23" i="367" s="1"/>
  <c r="E60" i="374"/>
  <c r="E23" i="367" s="1"/>
  <c r="D60" i="374"/>
  <c r="D23" i="367" s="1"/>
  <c r="K59" i="374"/>
  <c r="J59" i="374"/>
  <c r="I59" i="374"/>
  <c r="L59" i="374"/>
  <c r="F59" i="374"/>
  <c r="E59" i="374"/>
  <c r="D59" i="374"/>
  <c r="D58" i="374"/>
  <c r="K57" i="374"/>
  <c r="K16" i="367" s="1"/>
  <c r="J57" i="374"/>
  <c r="J16" i="367" s="1"/>
  <c r="I57" i="374"/>
  <c r="I16" i="367" s="1"/>
  <c r="L57" i="374"/>
  <c r="F57" i="374"/>
  <c r="F16" i="367" s="1"/>
  <c r="E57" i="374"/>
  <c r="D57" i="374"/>
  <c r="D16" i="367" s="1"/>
  <c r="K56" i="374"/>
  <c r="K15" i="367" s="1"/>
  <c r="J56" i="374"/>
  <c r="J15" i="367" s="1"/>
  <c r="I56" i="374"/>
  <c r="I15" i="367" s="1"/>
  <c r="F56" i="374"/>
  <c r="E56" i="374"/>
  <c r="D56" i="374"/>
  <c r="D15" i="367" s="1"/>
  <c r="K55" i="374"/>
  <c r="K14" i="367" s="1"/>
  <c r="J55" i="374"/>
  <c r="J14" i="367" s="1"/>
  <c r="I55" i="374"/>
  <c r="I14" i="367" s="1"/>
  <c r="F55" i="374"/>
  <c r="E55" i="374"/>
  <c r="D55" i="374"/>
  <c r="D14" i="367" s="1"/>
  <c r="K54" i="374"/>
  <c r="K13" i="367" s="1"/>
  <c r="J54" i="374"/>
  <c r="J13" i="367" s="1"/>
  <c r="I54" i="374"/>
  <c r="I13" i="367" s="1"/>
  <c r="F54" i="374"/>
  <c r="E54" i="374"/>
  <c r="D54" i="374"/>
  <c r="D13" i="367" s="1"/>
  <c r="K53" i="374"/>
  <c r="K12" i="367" s="1"/>
  <c r="J53" i="374"/>
  <c r="J12" i="367" s="1"/>
  <c r="I53" i="374"/>
  <c r="I12" i="367" s="1"/>
  <c r="F53" i="374"/>
  <c r="E53" i="374"/>
  <c r="D53" i="374"/>
  <c r="C53" i="374"/>
  <c r="K45" i="374"/>
  <c r="K79" i="366" s="1"/>
  <c r="J45" i="374"/>
  <c r="J79" i="366" s="1"/>
  <c r="I45" i="374"/>
  <c r="I79" i="366" s="1"/>
  <c r="G45" i="374"/>
  <c r="L45" i="374" s="1"/>
  <c r="F45" i="374"/>
  <c r="F79" i="366" s="1"/>
  <c r="E45" i="374"/>
  <c r="E79" i="366" s="1"/>
  <c r="D45" i="374"/>
  <c r="D79" i="366" s="1"/>
  <c r="C45" i="374"/>
  <c r="C79" i="366" s="1"/>
  <c r="K44" i="374"/>
  <c r="J44" i="374"/>
  <c r="J78" i="366" s="1"/>
  <c r="I44" i="374"/>
  <c r="I78" i="366" s="1"/>
  <c r="G44" i="374"/>
  <c r="F44" i="374"/>
  <c r="E44" i="374"/>
  <c r="D44" i="374"/>
  <c r="C44" i="374"/>
  <c r="K41" i="374"/>
  <c r="K67" i="366" s="1"/>
  <c r="J41" i="374"/>
  <c r="J67" i="366" s="1"/>
  <c r="I41" i="374"/>
  <c r="I67" i="366" s="1"/>
  <c r="G41" i="374"/>
  <c r="L41" i="374" s="1"/>
  <c r="F41" i="374"/>
  <c r="F67" i="366" s="1"/>
  <c r="E41" i="374"/>
  <c r="E67" i="366" s="1"/>
  <c r="D41" i="374"/>
  <c r="D67" i="366" s="1"/>
  <c r="C41" i="374"/>
  <c r="C67" i="366" s="1"/>
  <c r="K40" i="374"/>
  <c r="J40" i="374"/>
  <c r="J66" i="366" s="1"/>
  <c r="I40" i="374"/>
  <c r="I66" i="366" s="1"/>
  <c r="G40" i="374"/>
  <c r="F40" i="374"/>
  <c r="E40" i="374"/>
  <c r="D40" i="374"/>
  <c r="D66" i="366" s="1"/>
  <c r="C40" i="374"/>
  <c r="C66" i="366" s="1"/>
  <c r="K39" i="374"/>
  <c r="K65" i="366" s="1"/>
  <c r="J39" i="374"/>
  <c r="J65" i="366" s="1"/>
  <c r="I39" i="374"/>
  <c r="I65" i="366" s="1"/>
  <c r="G39" i="374"/>
  <c r="L39" i="374" s="1"/>
  <c r="F39" i="374"/>
  <c r="F65" i="366" s="1"/>
  <c r="E39" i="374"/>
  <c r="D39" i="374"/>
  <c r="C39" i="374"/>
  <c r="K38" i="374"/>
  <c r="J38" i="374"/>
  <c r="I38" i="374"/>
  <c r="G38" i="374"/>
  <c r="F38" i="374"/>
  <c r="K37" i="374"/>
  <c r="K63" i="366" s="1"/>
  <c r="J37" i="374"/>
  <c r="J63" i="366" s="1"/>
  <c r="I37" i="374"/>
  <c r="I63" i="366" s="1"/>
  <c r="G37" i="374"/>
  <c r="L37" i="374" s="1"/>
  <c r="F37" i="374"/>
  <c r="F63" i="366" s="1"/>
  <c r="E37" i="374"/>
  <c r="E63" i="366" s="1"/>
  <c r="D37" i="374"/>
  <c r="D63" i="366" s="1"/>
  <c r="C63" i="366"/>
  <c r="K36" i="374"/>
  <c r="K62" i="366" s="1"/>
  <c r="J36" i="374"/>
  <c r="J62" i="366" s="1"/>
  <c r="I36" i="374"/>
  <c r="I62" i="366" s="1"/>
  <c r="G36" i="374"/>
  <c r="L36" i="374" s="1"/>
  <c r="F36" i="374"/>
  <c r="F62" i="366" s="1"/>
  <c r="E36" i="374"/>
  <c r="E62" i="366" s="1"/>
  <c r="D36" i="374"/>
  <c r="D62" i="366" s="1"/>
  <c r="C36" i="374"/>
  <c r="C62" i="366" s="1"/>
  <c r="K35" i="374"/>
  <c r="K57" i="366" s="1"/>
  <c r="J35" i="374"/>
  <c r="J57" i="366" s="1"/>
  <c r="I35" i="374"/>
  <c r="I57" i="366" s="1"/>
  <c r="G35" i="374"/>
  <c r="L35" i="374" s="1"/>
  <c r="F35" i="374"/>
  <c r="F57" i="366" s="1"/>
  <c r="E35" i="374"/>
  <c r="E57" i="366" s="1"/>
  <c r="D35" i="374"/>
  <c r="D57" i="366" s="1"/>
  <c r="C35" i="374"/>
  <c r="C57" i="366" s="1"/>
  <c r="K34" i="374"/>
  <c r="K56" i="366" s="1"/>
  <c r="J34" i="374"/>
  <c r="J56" i="366" s="1"/>
  <c r="I34" i="374"/>
  <c r="I56" i="366" s="1"/>
  <c r="G34" i="374"/>
  <c r="L34" i="374" s="1"/>
  <c r="F34" i="374"/>
  <c r="F56" i="366" s="1"/>
  <c r="E34" i="374"/>
  <c r="E56" i="366" s="1"/>
  <c r="D34" i="374"/>
  <c r="D56" i="366" s="1"/>
  <c r="C34" i="374"/>
  <c r="C56" i="366" s="1"/>
  <c r="K33" i="374"/>
  <c r="K55" i="366" s="1"/>
  <c r="J33" i="374"/>
  <c r="J55" i="366" s="1"/>
  <c r="I33" i="374"/>
  <c r="I55" i="366" s="1"/>
  <c r="G33" i="374"/>
  <c r="L33" i="374" s="1"/>
  <c r="F33" i="374"/>
  <c r="F55" i="366" s="1"/>
  <c r="E33" i="374"/>
  <c r="D33" i="374"/>
  <c r="C33" i="374"/>
  <c r="K31" i="374"/>
  <c r="K31" i="366" s="1"/>
  <c r="J31" i="374"/>
  <c r="J31" i="366" s="1"/>
  <c r="I31" i="374"/>
  <c r="I31" i="366" s="1"/>
  <c r="G31" i="374"/>
  <c r="L31" i="374" s="1"/>
  <c r="F31" i="374"/>
  <c r="F31" i="366" s="1"/>
  <c r="E31" i="374"/>
  <c r="E31" i="366" s="1"/>
  <c r="D31" i="374"/>
  <c r="D31" i="366" s="1"/>
  <c r="C31" i="374"/>
  <c r="C31" i="366" s="1"/>
  <c r="K30" i="374"/>
  <c r="J30" i="374"/>
  <c r="J30" i="366" s="1"/>
  <c r="I30" i="374"/>
  <c r="I30" i="366" s="1"/>
  <c r="G30" i="374"/>
  <c r="F30" i="374"/>
  <c r="E30" i="374"/>
  <c r="D30" i="374"/>
  <c r="D30" i="366" s="1"/>
  <c r="C30" i="374"/>
  <c r="C30" i="366" s="1"/>
  <c r="K29" i="374"/>
  <c r="J29" i="374"/>
  <c r="I29" i="374"/>
  <c r="G29" i="374"/>
  <c r="L29" i="374" s="1"/>
  <c r="F29" i="374"/>
  <c r="E29" i="374"/>
  <c r="E28" i="374" s="1"/>
  <c r="D29" i="374"/>
  <c r="C29" i="374"/>
  <c r="K27" i="374"/>
  <c r="J27" i="374"/>
  <c r="I27" i="374"/>
  <c r="G27" i="374"/>
  <c r="L27" i="374" s="1"/>
  <c r="F27" i="374"/>
  <c r="E27" i="374"/>
  <c r="D27" i="374"/>
  <c r="C27" i="374"/>
  <c r="K26" i="374"/>
  <c r="K25" i="366" s="1"/>
  <c r="J26" i="374"/>
  <c r="J25" i="366" s="1"/>
  <c r="I26" i="374"/>
  <c r="I25" i="366" s="1"/>
  <c r="G26" i="374"/>
  <c r="L26" i="374" s="1"/>
  <c r="F26" i="374"/>
  <c r="F25" i="366" s="1"/>
  <c r="E26" i="374"/>
  <c r="E25" i="366" s="1"/>
  <c r="D26" i="374"/>
  <c r="D25" i="366" s="1"/>
  <c r="C26" i="374"/>
  <c r="C25" i="366" s="1"/>
  <c r="K25" i="374"/>
  <c r="J25" i="374"/>
  <c r="J24" i="366" s="1"/>
  <c r="I25" i="374"/>
  <c r="I24" i="366" s="1"/>
  <c r="G25" i="374"/>
  <c r="F25" i="374"/>
  <c r="E25" i="374"/>
  <c r="D25" i="374"/>
  <c r="D24" i="366" s="1"/>
  <c r="C25" i="374"/>
  <c r="C24" i="366" s="1"/>
  <c r="K24" i="374"/>
  <c r="J24" i="374"/>
  <c r="I24" i="374"/>
  <c r="G24" i="374"/>
  <c r="L24" i="374" s="1"/>
  <c r="F24" i="374"/>
  <c r="E24" i="374"/>
  <c r="D24" i="374"/>
  <c r="C24" i="374"/>
  <c r="K23" i="374"/>
  <c r="J23" i="374"/>
  <c r="I23" i="374"/>
  <c r="G23" i="374"/>
  <c r="L23" i="374" s="1"/>
  <c r="F23" i="374"/>
  <c r="E23" i="374"/>
  <c r="D23" i="374"/>
  <c r="C23" i="374"/>
  <c r="K21" i="374"/>
  <c r="J21" i="374"/>
  <c r="J53" i="366" s="1"/>
  <c r="I21" i="374"/>
  <c r="I53" i="366" s="1"/>
  <c r="G21" i="374"/>
  <c r="F21" i="374"/>
  <c r="E21" i="374"/>
  <c r="D21" i="374"/>
  <c r="D53" i="366" s="1"/>
  <c r="C21" i="374"/>
  <c r="C53" i="366" s="1"/>
  <c r="K20" i="374"/>
  <c r="K52" i="366" s="1"/>
  <c r="J20" i="374"/>
  <c r="J52" i="366" s="1"/>
  <c r="I20" i="374"/>
  <c r="I52" i="366" s="1"/>
  <c r="G20" i="374"/>
  <c r="L20" i="374" s="1"/>
  <c r="F20" i="374"/>
  <c r="E20" i="374"/>
  <c r="D20" i="374"/>
  <c r="D52" i="366" s="1"/>
  <c r="C20" i="374"/>
  <c r="C52" i="366" s="1"/>
  <c r="K19" i="374"/>
  <c r="K51" i="366" s="1"/>
  <c r="J19" i="374"/>
  <c r="J51" i="366" s="1"/>
  <c r="I19" i="374"/>
  <c r="I51" i="366" s="1"/>
  <c r="G19" i="374"/>
  <c r="L19" i="374" s="1"/>
  <c r="F19" i="374"/>
  <c r="E19" i="374"/>
  <c r="D19" i="374"/>
  <c r="D51" i="366" s="1"/>
  <c r="C19" i="374"/>
  <c r="C51" i="366" s="1"/>
  <c r="K18" i="374"/>
  <c r="K50" i="366" s="1"/>
  <c r="J18" i="374"/>
  <c r="J50" i="366" s="1"/>
  <c r="I18" i="374"/>
  <c r="I50" i="366" s="1"/>
  <c r="G18" i="374"/>
  <c r="L18" i="374" s="1"/>
  <c r="F18" i="374"/>
  <c r="E18" i="374"/>
  <c r="D18" i="374"/>
  <c r="D50" i="366" s="1"/>
  <c r="C18" i="374"/>
  <c r="C50" i="366" s="1"/>
  <c r="K17" i="374"/>
  <c r="K49" i="366" s="1"/>
  <c r="J17" i="374"/>
  <c r="J49" i="366" s="1"/>
  <c r="I17" i="374"/>
  <c r="I49" i="366" s="1"/>
  <c r="G17" i="374"/>
  <c r="L17" i="374" s="1"/>
  <c r="F17" i="374"/>
  <c r="E17" i="374"/>
  <c r="D17" i="374"/>
  <c r="D49" i="366" s="1"/>
  <c r="C17" i="374"/>
  <c r="C49" i="366" s="1"/>
  <c r="K16" i="374"/>
  <c r="J16" i="374"/>
  <c r="J48" i="366" s="1"/>
  <c r="I16" i="374"/>
  <c r="I48" i="366" s="1"/>
  <c r="G16" i="374"/>
  <c r="F16" i="374"/>
  <c r="E16" i="374"/>
  <c r="D16" i="374"/>
  <c r="D48" i="366" s="1"/>
  <c r="C16" i="374"/>
  <c r="C48" i="366" s="1"/>
  <c r="K15" i="374"/>
  <c r="J15" i="374"/>
  <c r="J47" i="366" s="1"/>
  <c r="I15" i="374"/>
  <c r="I47" i="366" s="1"/>
  <c r="G15" i="374"/>
  <c r="F15" i="374"/>
  <c r="E15" i="374"/>
  <c r="D15" i="374"/>
  <c r="D47" i="366" s="1"/>
  <c r="C15" i="374"/>
  <c r="C47" i="366" s="1"/>
  <c r="K14" i="374"/>
  <c r="K46" i="366" s="1"/>
  <c r="J14" i="374"/>
  <c r="J46" i="366" s="1"/>
  <c r="I14" i="374"/>
  <c r="I46" i="366" s="1"/>
  <c r="G14" i="374"/>
  <c r="L14" i="374" s="1"/>
  <c r="F14" i="374"/>
  <c r="E14" i="374"/>
  <c r="D14" i="374"/>
  <c r="D46" i="366" s="1"/>
  <c r="C14" i="374"/>
  <c r="C46" i="366" s="1"/>
  <c r="K13" i="374"/>
  <c r="J13" i="374"/>
  <c r="J45" i="366" s="1"/>
  <c r="I13" i="374"/>
  <c r="I45" i="366" s="1"/>
  <c r="G13" i="374"/>
  <c r="F13" i="374"/>
  <c r="E13" i="374"/>
  <c r="D13" i="374"/>
  <c r="D45" i="366" s="1"/>
  <c r="C13" i="374"/>
  <c r="C45" i="366" s="1"/>
  <c r="K12" i="374"/>
  <c r="J12" i="374"/>
  <c r="J44" i="366" s="1"/>
  <c r="I12" i="374"/>
  <c r="I44" i="366" s="1"/>
  <c r="G12" i="374"/>
  <c r="F12" i="374"/>
  <c r="E12" i="374"/>
  <c r="D12" i="374"/>
  <c r="D44" i="366" s="1"/>
  <c r="C12" i="374"/>
  <c r="C44" i="366" s="1"/>
  <c r="K11" i="374"/>
  <c r="K43" i="366" s="1"/>
  <c r="J11" i="374"/>
  <c r="J43" i="366" s="1"/>
  <c r="I11" i="374"/>
  <c r="I43" i="366" s="1"/>
  <c r="G11" i="374"/>
  <c r="L11" i="374" s="1"/>
  <c r="F11" i="374"/>
  <c r="F43" i="366" s="1"/>
  <c r="E11" i="374"/>
  <c r="E43" i="366" s="1"/>
  <c r="D11" i="374"/>
  <c r="C11" i="374"/>
  <c r="K121" i="372"/>
  <c r="J121" i="372"/>
  <c r="I121" i="372"/>
  <c r="G121" i="372"/>
  <c r="F121" i="372"/>
  <c r="E121" i="372"/>
  <c r="D121" i="372"/>
  <c r="C121" i="372"/>
  <c r="K117" i="372"/>
  <c r="J117" i="372"/>
  <c r="I117" i="372"/>
  <c r="G117" i="372"/>
  <c r="L117" i="372" s="1"/>
  <c r="F117" i="372"/>
  <c r="E117" i="372"/>
  <c r="D117" i="372"/>
  <c r="C117" i="372"/>
  <c r="K111" i="372"/>
  <c r="K106" i="372" s="1"/>
  <c r="J111" i="372"/>
  <c r="J106" i="372" s="1"/>
  <c r="I111" i="372"/>
  <c r="I106" i="372" s="1"/>
  <c r="G111" i="372"/>
  <c r="L111" i="372" s="1"/>
  <c r="F111" i="372"/>
  <c r="F106" i="372" s="1"/>
  <c r="E111" i="372"/>
  <c r="E106" i="372" s="1"/>
  <c r="D111" i="372"/>
  <c r="C111" i="372"/>
  <c r="C106" i="372" s="1"/>
  <c r="K103" i="372"/>
  <c r="K101" i="372" s="1"/>
  <c r="K23" i="369" s="1"/>
  <c r="J103" i="372"/>
  <c r="J101" i="372" s="1"/>
  <c r="J23" i="369" s="1"/>
  <c r="I103" i="372"/>
  <c r="I101" i="372" s="1"/>
  <c r="G103" i="372"/>
  <c r="L103" i="372" s="1"/>
  <c r="F103" i="372"/>
  <c r="F101" i="372" s="1"/>
  <c r="F23" i="369" s="1"/>
  <c r="E103" i="372"/>
  <c r="E101" i="372" s="1"/>
  <c r="E23" i="369" s="1"/>
  <c r="D103" i="372"/>
  <c r="C101" i="372"/>
  <c r="K94" i="372"/>
  <c r="J94" i="372"/>
  <c r="I94" i="372"/>
  <c r="G94" i="372"/>
  <c r="F94" i="372"/>
  <c r="E94" i="372"/>
  <c r="D94" i="372"/>
  <c r="K79" i="372"/>
  <c r="J79" i="372"/>
  <c r="I79" i="372"/>
  <c r="G79" i="372"/>
  <c r="F79" i="372"/>
  <c r="E79" i="372"/>
  <c r="D79" i="372"/>
  <c r="C79" i="372"/>
  <c r="K76" i="372"/>
  <c r="J76" i="372"/>
  <c r="I76" i="372"/>
  <c r="G76" i="372"/>
  <c r="L76" i="372" s="1"/>
  <c r="F76" i="372"/>
  <c r="E76" i="372"/>
  <c r="D76" i="372"/>
  <c r="C76" i="372"/>
  <c r="K72" i="372"/>
  <c r="J72" i="372"/>
  <c r="I72" i="372"/>
  <c r="G72" i="372"/>
  <c r="F72" i="372"/>
  <c r="E72" i="372"/>
  <c r="D72" i="372"/>
  <c r="C72" i="372"/>
  <c r="K68" i="372"/>
  <c r="J68" i="372"/>
  <c r="I68" i="372"/>
  <c r="G68" i="372"/>
  <c r="L68" i="372" s="1"/>
  <c r="F68" i="372"/>
  <c r="E68" i="372"/>
  <c r="D68" i="372"/>
  <c r="C68" i="372"/>
  <c r="K63" i="372"/>
  <c r="J63" i="372"/>
  <c r="I63" i="372"/>
  <c r="G63" i="372"/>
  <c r="F63" i="372"/>
  <c r="E63" i="372"/>
  <c r="D63" i="372"/>
  <c r="C63" i="372"/>
  <c r="K59" i="372"/>
  <c r="J59" i="372"/>
  <c r="I59" i="372"/>
  <c r="G59" i="372"/>
  <c r="L59" i="372" s="1"/>
  <c r="F59" i="372"/>
  <c r="E59" i="372"/>
  <c r="D59" i="372"/>
  <c r="C59" i="372"/>
  <c r="K53" i="372"/>
  <c r="J53" i="372"/>
  <c r="I53" i="372"/>
  <c r="G53" i="372"/>
  <c r="F53" i="372"/>
  <c r="E53" i="372"/>
  <c r="D53" i="372"/>
  <c r="C53" i="372"/>
  <c r="K41" i="372"/>
  <c r="J41" i="372"/>
  <c r="I41" i="372"/>
  <c r="G41" i="372"/>
  <c r="L41" i="372" s="1"/>
  <c r="F41" i="372"/>
  <c r="E41" i="372"/>
  <c r="D41" i="372"/>
  <c r="C41" i="372"/>
  <c r="K37" i="372"/>
  <c r="J37" i="372"/>
  <c r="I37" i="372"/>
  <c r="G37" i="372"/>
  <c r="F37" i="372"/>
  <c r="E37" i="372"/>
  <c r="D37" i="372"/>
  <c r="C37" i="372"/>
  <c r="K34" i="372"/>
  <c r="J34" i="372"/>
  <c r="I34" i="372"/>
  <c r="G34" i="372"/>
  <c r="F34" i="372"/>
  <c r="E34" i="372"/>
  <c r="D34" i="372"/>
  <c r="C34" i="372"/>
  <c r="K32" i="372"/>
  <c r="J32" i="372"/>
  <c r="I32" i="372"/>
  <c r="G32" i="372"/>
  <c r="F32" i="372"/>
  <c r="E32" i="372"/>
  <c r="D32" i="372"/>
  <c r="C32" i="372"/>
  <c r="K25" i="372"/>
  <c r="J25" i="372"/>
  <c r="I25" i="372"/>
  <c r="G25" i="372"/>
  <c r="L25" i="372" s="1"/>
  <c r="F25" i="372"/>
  <c r="E25" i="372"/>
  <c r="D25" i="372"/>
  <c r="C25" i="372"/>
  <c r="K18" i="368"/>
  <c r="I18" i="368"/>
  <c r="G18" i="368"/>
  <c r="L18" i="368" s="1"/>
  <c r="E18" i="368"/>
  <c r="K121" i="371"/>
  <c r="J121" i="371"/>
  <c r="I121" i="371"/>
  <c r="G121" i="371"/>
  <c r="F121" i="371"/>
  <c r="E121" i="371"/>
  <c r="D121" i="371"/>
  <c r="C121" i="371"/>
  <c r="K117" i="371"/>
  <c r="J117" i="371"/>
  <c r="I117" i="371"/>
  <c r="G117" i="371"/>
  <c r="L117" i="371" s="1"/>
  <c r="F117" i="371"/>
  <c r="E117" i="371"/>
  <c r="D117" i="371"/>
  <c r="C117" i="371"/>
  <c r="K106" i="371"/>
  <c r="J106" i="371"/>
  <c r="I106" i="371"/>
  <c r="G106" i="371"/>
  <c r="H106" i="371" s="1"/>
  <c r="E106" i="371"/>
  <c r="D106" i="371"/>
  <c r="K103" i="371"/>
  <c r="K101" i="371" s="1"/>
  <c r="J103" i="371"/>
  <c r="J101" i="371" s="1"/>
  <c r="I103" i="371"/>
  <c r="I101" i="371" s="1"/>
  <c r="G103" i="371"/>
  <c r="L103" i="371" s="1"/>
  <c r="F103" i="371"/>
  <c r="E103" i="371"/>
  <c r="E101" i="371" s="1"/>
  <c r="D103" i="371"/>
  <c r="C103" i="371"/>
  <c r="C101" i="371" s="1"/>
  <c r="C94" i="371" s="1"/>
  <c r="K94" i="371"/>
  <c r="J94" i="371"/>
  <c r="I94" i="371"/>
  <c r="G94" i="371"/>
  <c r="F94" i="371"/>
  <c r="E94" i="371"/>
  <c r="K79" i="371"/>
  <c r="J79" i="371"/>
  <c r="I79" i="371"/>
  <c r="G79" i="371"/>
  <c r="L79" i="371" s="1"/>
  <c r="F79" i="371"/>
  <c r="E79" i="371"/>
  <c r="D79" i="371"/>
  <c r="C79" i="371"/>
  <c r="K76" i="371"/>
  <c r="J76" i="371"/>
  <c r="I76" i="371"/>
  <c r="G76" i="371"/>
  <c r="L76" i="371" s="1"/>
  <c r="F76" i="371"/>
  <c r="E76" i="371"/>
  <c r="D76" i="371"/>
  <c r="C76" i="371"/>
  <c r="K72" i="371"/>
  <c r="J72" i="371"/>
  <c r="I72" i="371"/>
  <c r="G72" i="371"/>
  <c r="F72" i="371"/>
  <c r="E72" i="371"/>
  <c r="D72" i="371"/>
  <c r="C72" i="371"/>
  <c r="K68" i="371"/>
  <c r="J68" i="371"/>
  <c r="I68" i="371"/>
  <c r="G68" i="371"/>
  <c r="L68" i="371" s="1"/>
  <c r="F68" i="371"/>
  <c r="E68" i="371"/>
  <c r="D68" i="371"/>
  <c r="C68" i="371"/>
  <c r="K63" i="371"/>
  <c r="J63" i="371"/>
  <c r="I63" i="371"/>
  <c r="G63" i="371"/>
  <c r="L63" i="371" s="1"/>
  <c r="F63" i="371"/>
  <c r="E63" i="371"/>
  <c r="D63" i="371"/>
  <c r="C63" i="371"/>
  <c r="K59" i="371"/>
  <c r="J59" i="371"/>
  <c r="I59" i="371"/>
  <c r="G59" i="371"/>
  <c r="L59" i="371" s="1"/>
  <c r="F59" i="371"/>
  <c r="E59" i="371"/>
  <c r="D59" i="371"/>
  <c r="C59" i="371"/>
  <c r="K53" i="371"/>
  <c r="J53" i="371"/>
  <c r="I53" i="371"/>
  <c r="G53" i="371"/>
  <c r="F53" i="371"/>
  <c r="E53" i="371"/>
  <c r="D53" i="371"/>
  <c r="C53" i="371"/>
  <c r="K41" i="371"/>
  <c r="J41" i="371"/>
  <c r="I41" i="371"/>
  <c r="G41" i="371"/>
  <c r="L41" i="371" s="1"/>
  <c r="F41" i="371"/>
  <c r="E41" i="371"/>
  <c r="D41" i="371"/>
  <c r="C41" i="371"/>
  <c r="K37" i="371"/>
  <c r="J37" i="371"/>
  <c r="I37" i="371"/>
  <c r="G37" i="371"/>
  <c r="L37" i="371" s="1"/>
  <c r="F37" i="371"/>
  <c r="E37" i="371"/>
  <c r="E36" i="370" s="1"/>
  <c r="D37" i="371"/>
  <c r="C37" i="371"/>
  <c r="K34" i="371"/>
  <c r="J34" i="371"/>
  <c r="I34" i="371"/>
  <c r="G34" i="371"/>
  <c r="F34" i="371"/>
  <c r="E34" i="371"/>
  <c r="D34" i="371"/>
  <c r="C34" i="371"/>
  <c r="K32" i="371"/>
  <c r="J32" i="371"/>
  <c r="I32" i="371"/>
  <c r="G32" i="371"/>
  <c r="L32" i="371" s="1"/>
  <c r="F32" i="371"/>
  <c r="E32" i="371"/>
  <c r="E31" i="370" s="1"/>
  <c r="D32" i="371"/>
  <c r="C32" i="371"/>
  <c r="K25" i="371"/>
  <c r="J25" i="371"/>
  <c r="I25" i="371"/>
  <c r="G25" i="371"/>
  <c r="L25" i="371" s="1"/>
  <c r="F25" i="371"/>
  <c r="E25" i="371"/>
  <c r="D25" i="371"/>
  <c r="C25" i="371"/>
  <c r="J17" i="370"/>
  <c r="I17" i="370"/>
  <c r="G17" i="370"/>
  <c r="F17" i="370"/>
  <c r="K134" i="370"/>
  <c r="J134" i="370"/>
  <c r="I134" i="370"/>
  <c r="G134" i="370"/>
  <c r="L134" i="370" s="1"/>
  <c r="F134" i="370"/>
  <c r="E134" i="370"/>
  <c r="D134" i="370"/>
  <c r="C134" i="370"/>
  <c r="K133" i="370"/>
  <c r="J133" i="370"/>
  <c r="I133" i="370"/>
  <c r="G133" i="370"/>
  <c r="F133" i="370"/>
  <c r="E133" i="370"/>
  <c r="D133" i="370"/>
  <c r="C133" i="370"/>
  <c r="K129" i="370"/>
  <c r="J129" i="370"/>
  <c r="I129" i="370"/>
  <c r="G129" i="370"/>
  <c r="F129" i="370"/>
  <c r="E129" i="370"/>
  <c r="D129" i="370"/>
  <c r="C129" i="370"/>
  <c r="K128" i="370"/>
  <c r="J128" i="370"/>
  <c r="I128" i="370"/>
  <c r="G128" i="370"/>
  <c r="L128" i="370" s="1"/>
  <c r="F128" i="370"/>
  <c r="E128" i="370"/>
  <c r="D128" i="370"/>
  <c r="C128" i="370"/>
  <c r="K127" i="370"/>
  <c r="J127" i="370"/>
  <c r="I127" i="370"/>
  <c r="G127" i="370"/>
  <c r="L127" i="370" s="1"/>
  <c r="F127" i="370"/>
  <c r="E127" i="370"/>
  <c r="D127" i="370"/>
  <c r="C127" i="370"/>
  <c r="K123" i="370"/>
  <c r="J123" i="370"/>
  <c r="I123" i="370"/>
  <c r="G123" i="370"/>
  <c r="L123" i="370" s="1"/>
  <c r="F123" i="370"/>
  <c r="E123" i="370"/>
  <c r="D123" i="370"/>
  <c r="C123" i="370"/>
  <c r="K122" i="370"/>
  <c r="J122" i="370"/>
  <c r="I122" i="370"/>
  <c r="G122" i="370"/>
  <c r="F122" i="370"/>
  <c r="E122" i="370"/>
  <c r="D122" i="370"/>
  <c r="C122" i="370"/>
  <c r="K121" i="370"/>
  <c r="J121" i="370"/>
  <c r="I121" i="370"/>
  <c r="G121" i="370"/>
  <c r="F121" i="370"/>
  <c r="E121" i="370"/>
  <c r="D121" i="370"/>
  <c r="C121" i="370"/>
  <c r="K119" i="370"/>
  <c r="J119" i="370"/>
  <c r="I119" i="370"/>
  <c r="G119" i="370"/>
  <c r="F119" i="370"/>
  <c r="E119" i="370"/>
  <c r="D119" i="370"/>
  <c r="C119" i="370"/>
  <c r="K118" i="370"/>
  <c r="J118" i="370"/>
  <c r="I118" i="370"/>
  <c r="G118" i="370"/>
  <c r="F118" i="370"/>
  <c r="E118" i="370"/>
  <c r="D118" i="370"/>
  <c r="C118" i="370"/>
  <c r="K117" i="370"/>
  <c r="J117" i="370"/>
  <c r="I117" i="370"/>
  <c r="G117" i="370"/>
  <c r="F117" i="370"/>
  <c r="E117" i="370"/>
  <c r="D117" i="370"/>
  <c r="C117" i="370"/>
  <c r="K113" i="370"/>
  <c r="J113" i="370"/>
  <c r="I113" i="370"/>
  <c r="G113" i="370"/>
  <c r="F113" i="370"/>
  <c r="E113" i="370"/>
  <c r="D113" i="370"/>
  <c r="C113" i="370"/>
  <c r="K111" i="370"/>
  <c r="J111" i="370"/>
  <c r="I111" i="370"/>
  <c r="G111" i="370"/>
  <c r="F111" i="370"/>
  <c r="E111" i="370"/>
  <c r="D111" i="370"/>
  <c r="C111" i="370"/>
  <c r="K109" i="370"/>
  <c r="J109" i="370"/>
  <c r="I109" i="370"/>
  <c r="G109" i="370"/>
  <c r="F109" i="370"/>
  <c r="E109" i="370"/>
  <c r="D109" i="370"/>
  <c r="C109" i="370"/>
  <c r="K107" i="370"/>
  <c r="J107" i="370"/>
  <c r="I107" i="370"/>
  <c r="G107" i="370"/>
  <c r="F107" i="370"/>
  <c r="E107" i="370"/>
  <c r="D107" i="370"/>
  <c r="C107" i="370"/>
  <c r="K104" i="370"/>
  <c r="J104" i="370"/>
  <c r="I104" i="370"/>
  <c r="G104" i="370"/>
  <c r="F104" i="370"/>
  <c r="E104" i="370"/>
  <c r="D104" i="370"/>
  <c r="C104" i="370"/>
  <c r="G103" i="370"/>
  <c r="F103" i="370"/>
  <c r="E103" i="370"/>
  <c r="D103" i="370"/>
  <c r="C103" i="370"/>
  <c r="G101" i="370"/>
  <c r="F101" i="370"/>
  <c r="E101" i="370"/>
  <c r="D101" i="370"/>
  <c r="C101" i="370"/>
  <c r="K98" i="370"/>
  <c r="J98" i="370"/>
  <c r="I98" i="370"/>
  <c r="G98" i="370"/>
  <c r="L98" i="370" s="1"/>
  <c r="F98" i="370"/>
  <c r="E98" i="370"/>
  <c r="D98" i="370"/>
  <c r="C98" i="370"/>
  <c r="K96" i="370"/>
  <c r="J96" i="370"/>
  <c r="I96" i="370"/>
  <c r="G96" i="370"/>
  <c r="L96" i="370" s="1"/>
  <c r="F96" i="370"/>
  <c r="E96" i="370"/>
  <c r="D96" i="370"/>
  <c r="C96" i="370"/>
  <c r="K95" i="370"/>
  <c r="J95" i="370"/>
  <c r="I95" i="370"/>
  <c r="G95" i="370"/>
  <c r="F95" i="370"/>
  <c r="E95" i="370"/>
  <c r="D95" i="370"/>
  <c r="K94" i="370"/>
  <c r="J94" i="370"/>
  <c r="I94" i="370"/>
  <c r="G94" i="370"/>
  <c r="F94" i="370"/>
  <c r="E94" i="370"/>
  <c r="D94" i="370"/>
  <c r="C94" i="370"/>
  <c r="K90" i="370"/>
  <c r="J90" i="370"/>
  <c r="I90" i="370"/>
  <c r="G90" i="370"/>
  <c r="F90" i="370"/>
  <c r="E90" i="370"/>
  <c r="D90" i="370"/>
  <c r="C90" i="370"/>
  <c r="K89" i="370"/>
  <c r="J89" i="370"/>
  <c r="I89" i="370"/>
  <c r="G89" i="370"/>
  <c r="F89" i="370"/>
  <c r="E89" i="370"/>
  <c r="D89" i="370"/>
  <c r="C89" i="370"/>
  <c r="K88" i="370"/>
  <c r="J88" i="370"/>
  <c r="I88" i="370"/>
  <c r="G88" i="370"/>
  <c r="F88" i="370"/>
  <c r="E88" i="370"/>
  <c r="D88" i="370"/>
  <c r="C88" i="370"/>
  <c r="H84" i="370"/>
  <c r="K81" i="370"/>
  <c r="J81" i="370"/>
  <c r="I81" i="370"/>
  <c r="G81" i="370"/>
  <c r="L81" i="370" s="1"/>
  <c r="F81" i="370"/>
  <c r="E81" i="370"/>
  <c r="D81" i="370"/>
  <c r="C81" i="370"/>
  <c r="K80" i="370"/>
  <c r="J80" i="370"/>
  <c r="I80" i="370"/>
  <c r="G80" i="370"/>
  <c r="L80" i="370" s="1"/>
  <c r="F80" i="370"/>
  <c r="E80" i="370"/>
  <c r="D80" i="370"/>
  <c r="C80" i="370"/>
  <c r="K79" i="370"/>
  <c r="J79" i="370"/>
  <c r="I79" i="370"/>
  <c r="G79" i="370"/>
  <c r="F79" i="370"/>
  <c r="E79" i="370"/>
  <c r="D79" i="370"/>
  <c r="C79" i="370"/>
  <c r="K77" i="370"/>
  <c r="J77" i="370"/>
  <c r="I77" i="370"/>
  <c r="G77" i="370"/>
  <c r="F77" i="370"/>
  <c r="E77" i="370"/>
  <c r="D77" i="370"/>
  <c r="C77" i="370"/>
  <c r="K76" i="370"/>
  <c r="J76" i="370"/>
  <c r="I76" i="370"/>
  <c r="G76" i="370"/>
  <c r="F76" i="370"/>
  <c r="E76" i="370"/>
  <c r="D76" i="370"/>
  <c r="C76" i="370"/>
  <c r="K74" i="370"/>
  <c r="J74" i="370"/>
  <c r="I74" i="370"/>
  <c r="G74" i="370"/>
  <c r="L74" i="370" s="1"/>
  <c r="F74" i="370"/>
  <c r="E74" i="370"/>
  <c r="D74" i="370"/>
  <c r="C74" i="370"/>
  <c r="K73" i="370"/>
  <c r="J73" i="370"/>
  <c r="I73" i="370"/>
  <c r="G73" i="370"/>
  <c r="L73" i="370" s="1"/>
  <c r="F73" i="370"/>
  <c r="E73" i="370"/>
  <c r="D73" i="370"/>
  <c r="C73" i="370"/>
  <c r="K72" i="370"/>
  <c r="J72" i="370"/>
  <c r="I72" i="370"/>
  <c r="G72" i="370"/>
  <c r="L72" i="370" s="1"/>
  <c r="F72" i="370"/>
  <c r="E72" i="370"/>
  <c r="D72" i="370"/>
  <c r="C72" i="370"/>
  <c r="K70" i="370"/>
  <c r="J70" i="370"/>
  <c r="I70" i="370"/>
  <c r="G70" i="370"/>
  <c r="L70" i="370" s="1"/>
  <c r="F70" i="370"/>
  <c r="E70" i="370"/>
  <c r="D70" i="370"/>
  <c r="C70" i="370"/>
  <c r="K69" i="370"/>
  <c r="J69" i="370"/>
  <c r="I69" i="370"/>
  <c r="G69" i="370"/>
  <c r="L69" i="370" s="1"/>
  <c r="F69" i="370"/>
  <c r="E69" i="370"/>
  <c r="D69" i="370"/>
  <c r="C69" i="370"/>
  <c r="K68" i="370"/>
  <c r="J68" i="370"/>
  <c r="I68" i="370"/>
  <c r="G68" i="370"/>
  <c r="L68" i="370" s="1"/>
  <c r="F68" i="370"/>
  <c r="E68" i="370"/>
  <c r="D68" i="370"/>
  <c r="C68" i="370"/>
  <c r="K65" i="370"/>
  <c r="J65" i="370"/>
  <c r="I65" i="370"/>
  <c r="G65" i="370"/>
  <c r="L65" i="370" s="1"/>
  <c r="F65" i="370"/>
  <c r="E65" i="370"/>
  <c r="D65" i="370"/>
  <c r="C65" i="370"/>
  <c r="K64" i="370"/>
  <c r="J64" i="370"/>
  <c r="I64" i="370"/>
  <c r="G64" i="370"/>
  <c r="L64" i="370" s="1"/>
  <c r="F64" i="370"/>
  <c r="E64" i="370"/>
  <c r="D64" i="370"/>
  <c r="C64" i="370"/>
  <c r="K63" i="370"/>
  <c r="J63" i="370"/>
  <c r="I63" i="370"/>
  <c r="G63" i="370"/>
  <c r="F63" i="370"/>
  <c r="E63" i="370"/>
  <c r="D63" i="370"/>
  <c r="C63" i="370"/>
  <c r="K61" i="370"/>
  <c r="J61" i="370"/>
  <c r="I61" i="370"/>
  <c r="G61" i="370"/>
  <c r="L61" i="370" s="1"/>
  <c r="F61" i="370"/>
  <c r="E61" i="370"/>
  <c r="D61" i="370"/>
  <c r="C61" i="370"/>
  <c r="K60" i="370"/>
  <c r="J60" i="370"/>
  <c r="I60" i="370"/>
  <c r="G60" i="370"/>
  <c r="F60" i="370"/>
  <c r="E60" i="370"/>
  <c r="D60" i="370"/>
  <c r="C60" i="370"/>
  <c r="K59" i="370"/>
  <c r="J59" i="370"/>
  <c r="I59" i="370"/>
  <c r="G59" i="370"/>
  <c r="L59" i="370" s="1"/>
  <c r="F59" i="370"/>
  <c r="E59" i="370"/>
  <c r="D59" i="370"/>
  <c r="C59" i="370"/>
  <c r="K57" i="370"/>
  <c r="J57" i="370"/>
  <c r="I57" i="370"/>
  <c r="G57" i="370"/>
  <c r="L57" i="370" s="1"/>
  <c r="F57" i="370"/>
  <c r="E57" i="370"/>
  <c r="D57" i="370"/>
  <c r="C57" i="370"/>
  <c r="K56" i="370"/>
  <c r="J56" i="370"/>
  <c r="I56" i="370"/>
  <c r="G56" i="370"/>
  <c r="L56" i="370" s="1"/>
  <c r="F56" i="370"/>
  <c r="E56" i="370"/>
  <c r="D56" i="370"/>
  <c r="C56" i="370"/>
  <c r="K55" i="370"/>
  <c r="J55" i="370"/>
  <c r="I55" i="370"/>
  <c r="G55" i="370"/>
  <c r="L55" i="370" s="1"/>
  <c r="F55" i="370"/>
  <c r="E55" i="370"/>
  <c r="D55" i="370"/>
  <c r="C55" i="370"/>
  <c r="K54" i="370"/>
  <c r="J54" i="370"/>
  <c r="I54" i="370"/>
  <c r="G54" i="370"/>
  <c r="F54" i="370"/>
  <c r="E54" i="370"/>
  <c r="D54" i="370"/>
  <c r="K53" i="370"/>
  <c r="J53" i="370"/>
  <c r="I53" i="370"/>
  <c r="G53" i="370"/>
  <c r="L53" i="370" s="1"/>
  <c r="F53" i="370"/>
  <c r="E53" i="370"/>
  <c r="D53" i="370"/>
  <c r="C53" i="370"/>
  <c r="K51" i="370"/>
  <c r="J51" i="370"/>
  <c r="I51" i="370"/>
  <c r="G51" i="370"/>
  <c r="F51" i="370"/>
  <c r="E51" i="370"/>
  <c r="D51" i="370"/>
  <c r="C51" i="370"/>
  <c r="K50" i="370"/>
  <c r="J50" i="370"/>
  <c r="I50" i="370"/>
  <c r="G50" i="370"/>
  <c r="L50" i="370" s="1"/>
  <c r="F50" i="370"/>
  <c r="E50" i="370"/>
  <c r="D50" i="370"/>
  <c r="C50" i="370"/>
  <c r="K49" i="370"/>
  <c r="J49" i="370"/>
  <c r="I49" i="370"/>
  <c r="G49" i="370"/>
  <c r="L49" i="370" s="1"/>
  <c r="F49" i="370"/>
  <c r="E49" i="370"/>
  <c r="D49" i="370"/>
  <c r="C49" i="370"/>
  <c r="K48" i="370"/>
  <c r="J48" i="370"/>
  <c r="I48" i="370"/>
  <c r="G48" i="370"/>
  <c r="F48" i="370"/>
  <c r="E48" i="370"/>
  <c r="D48" i="370"/>
  <c r="C48" i="370"/>
  <c r="K47" i="370"/>
  <c r="J47" i="370"/>
  <c r="I47" i="370"/>
  <c r="G47" i="370"/>
  <c r="L47" i="370" s="1"/>
  <c r="F47" i="370"/>
  <c r="E47" i="370"/>
  <c r="D47" i="370"/>
  <c r="C47" i="370"/>
  <c r="K46" i="370"/>
  <c r="J46" i="370"/>
  <c r="I46" i="370"/>
  <c r="G46" i="370"/>
  <c r="F46" i="370"/>
  <c r="E46" i="370"/>
  <c r="D46" i="370"/>
  <c r="C46" i="370"/>
  <c r="K45" i="370"/>
  <c r="J45" i="370"/>
  <c r="I45" i="370"/>
  <c r="G45" i="370"/>
  <c r="L45" i="370" s="1"/>
  <c r="F45" i="370"/>
  <c r="E45" i="370"/>
  <c r="D45" i="370"/>
  <c r="C45" i="370"/>
  <c r="K44" i="370"/>
  <c r="J44" i="370"/>
  <c r="I44" i="370"/>
  <c r="G44" i="370"/>
  <c r="F44" i="370"/>
  <c r="E44" i="370"/>
  <c r="D44" i="370"/>
  <c r="C44" i="370"/>
  <c r="K43" i="370"/>
  <c r="J43" i="370"/>
  <c r="I43" i="370"/>
  <c r="G43" i="370"/>
  <c r="F43" i="370"/>
  <c r="E43" i="370"/>
  <c r="D43" i="370"/>
  <c r="C43" i="370"/>
  <c r="K42" i="370"/>
  <c r="J42" i="370"/>
  <c r="I42" i="370"/>
  <c r="G42" i="370"/>
  <c r="F42" i="370"/>
  <c r="E42" i="370"/>
  <c r="D42" i="370"/>
  <c r="K41" i="370"/>
  <c r="J41" i="370"/>
  <c r="I41" i="370"/>
  <c r="G41" i="370"/>
  <c r="L41" i="370" s="1"/>
  <c r="F41" i="370"/>
  <c r="E41" i="370"/>
  <c r="D41" i="370"/>
  <c r="C41" i="370"/>
  <c r="D39" i="370"/>
  <c r="C39" i="370"/>
  <c r="D38" i="370"/>
  <c r="C38" i="370"/>
  <c r="D37" i="370"/>
  <c r="C37" i="370"/>
  <c r="D35" i="370"/>
  <c r="C35" i="370"/>
  <c r="C34" i="370"/>
  <c r="D32" i="370"/>
  <c r="C32" i="370"/>
  <c r="K29" i="370"/>
  <c r="J29" i="370"/>
  <c r="I29" i="370"/>
  <c r="G29" i="370"/>
  <c r="L29" i="370" s="1"/>
  <c r="F29" i="370"/>
  <c r="E29" i="370"/>
  <c r="D29" i="370"/>
  <c r="C29" i="370"/>
  <c r="K28" i="370"/>
  <c r="J28" i="370"/>
  <c r="I28" i="370"/>
  <c r="G28" i="370"/>
  <c r="L28" i="370" s="1"/>
  <c r="F28" i="370"/>
  <c r="E28" i="370"/>
  <c r="D28" i="370"/>
  <c r="C28" i="370"/>
  <c r="K27" i="370"/>
  <c r="J27" i="370"/>
  <c r="I27" i="370"/>
  <c r="G27" i="370"/>
  <c r="L27" i="370" s="1"/>
  <c r="F27" i="370"/>
  <c r="E27" i="370"/>
  <c r="D27" i="370"/>
  <c r="C27" i="370"/>
  <c r="K26" i="370"/>
  <c r="J26" i="370"/>
  <c r="I26" i="370"/>
  <c r="G26" i="370"/>
  <c r="F26" i="370"/>
  <c r="E26" i="370"/>
  <c r="D26" i="370"/>
  <c r="C26" i="370"/>
  <c r="K25" i="370"/>
  <c r="J25" i="370"/>
  <c r="I25" i="370"/>
  <c r="G25" i="370"/>
  <c r="F25" i="370"/>
  <c r="E25" i="370"/>
  <c r="D25" i="370"/>
  <c r="C25" i="370"/>
  <c r="K23" i="370"/>
  <c r="J23" i="370"/>
  <c r="I23" i="370"/>
  <c r="G23" i="370"/>
  <c r="F23" i="370"/>
  <c r="E23" i="370"/>
  <c r="D23" i="370"/>
  <c r="C23" i="370"/>
  <c r="K22" i="370"/>
  <c r="J22" i="370"/>
  <c r="I22" i="370"/>
  <c r="G22" i="370"/>
  <c r="F22" i="370"/>
  <c r="E22" i="370"/>
  <c r="D22" i="370"/>
  <c r="K21" i="370"/>
  <c r="J21" i="370"/>
  <c r="I21" i="370"/>
  <c r="G21" i="370"/>
  <c r="L21" i="370" s="1"/>
  <c r="F21" i="370"/>
  <c r="E21" i="370"/>
  <c r="D21" i="370"/>
  <c r="C21" i="370"/>
  <c r="K20" i="370"/>
  <c r="J20" i="370"/>
  <c r="I20" i="370"/>
  <c r="G20" i="370"/>
  <c r="L20" i="370" s="1"/>
  <c r="F20" i="370"/>
  <c r="E20" i="370"/>
  <c r="D20" i="370"/>
  <c r="C20" i="370"/>
  <c r="K19" i="370"/>
  <c r="J19" i="370"/>
  <c r="I19" i="370"/>
  <c r="G19" i="370"/>
  <c r="L19" i="370" s="1"/>
  <c r="F19" i="370"/>
  <c r="E19" i="370"/>
  <c r="D19" i="370"/>
  <c r="C19" i="370"/>
  <c r="K16" i="370"/>
  <c r="J16" i="370"/>
  <c r="I16" i="370"/>
  <c r="G16" i="370"/>
  <c r="F16" i="370"/>
  <c r="E16" i="370"/>
  <c r="D16" i="370"/>
  <c r="C16" i="370"/>
  <c r="K15" i="370"/>
  <c r="J15" i="370"/>
  <c r="I15" i="370"/>
  <c r="G15" i="370"/>
  <c r="F15" i="370"/>
  <c r="E15" i="370"/>
  <c r="D15" i="370"/>
  <c r="C15" i="370"/>
  <c r="K14" i="370"/>
  <c r="J14" i="370"/>
  <c r="I14" i="370"/>
  <c r="G14" i="370"/>
  <c r="F14" i="370"/>
  <c r="E14" i="370"/>
  <c r="D14" i="370"/>
  <c r="C14" i="370"/>
  <c r="K13" i="370"/>
  <c r="J13" i="370"/>
  <c r="I13" i="370"/>
  <c r="G13" i="370"/>
  <c r="F13" i="370"/>
  <c r="E13" i="370"/>
  <c r="D13" i="370"/>
  <c r="K12" i="370"/>
  <c r="J12" i="370"/>
  <c r="I12" i="370"/>
  <c r="G12" i="370"/>
  <c r="F12" i="370"/>
  <c r="E12" i="370"/>
  <c r="D12" i="370"/>
  <c r="C12" i="370"/>
  <c r="K11" i="370"/>
  <c r="J11" i="370"/>
  <c r="I11" i="370"/>
  <c r="G11" i="370"/>
  <c r="F11" i="370"/>
  <c r="E11" i="370"/>
  <c r="D11" i="370"/>
  <c r="C11" i="370"/>
  <c r="K53" i="369"/>
  <c r="J53" i="369"/>
  <c r="I53" i="369"/>
  <c r="G53" i="369"/>
  <c r="F53" i="369"/>
  <c r="E53" i="369"/>
  <c r="D53" i="369"/>
  <c r="C53" i="369"/>
  <c r="K52" i="369"/>
  <c r="J52" i="369"/>
  <c r="I52" i="369"/>
  <c r="G52" i="369"/>
  <c r="F52" i="369"/>
  <c r="E52" i="369"/>
  <c r="D52" i="369"/>
  <c r="C52" i="369"/>
  <c r="K51" i="369"/>
  <c r="J51" i="369"/>
  <c r="I51" i="369"/>
  <c r="G51" i="369"/>
  <c r="L51" i="369" s="1"/>
  <c r="F51" i="369"/>
  <c r="E51" i="369"/>
  <c r="D51" i="369"/>
  <c r="C51" i="369"/>
  <c r="K47" i="369"/>
  <c r="J47" i="369"/>
  <c r="I47" i="369"/>
  <c r="G47" i="369"/>
  <c r="F47" i="369"/>
  <c r="E47" i="369"/>
  <c r="D47" i="369"/>
  <c r="C47" i="369"/>
  <c r="K46" i="369"/>
  <c r="J46" i="369"/>
  <c r="I46" i="369"/>
  <c r="G46" i="369"/>
  <c r="L46" i="369" s="1"/>
  <c r="F46" i="369"/>
  <c r="E46" i="369"/>
  <c r="D46" i="369"/>
  <c r="C46" i="369"/>
  <c r="K45" i="369"/>
  <c r="K44" i="369" s="1"/>
  <c r="J45" i="369"/>
  <c r="I45" i="369"/>
  <c r="G45" i="369"/>
  <c r="F45" i="369"/>
  <c r="F44" i="369" s="1"/>
  <c r="E45" i="369"/>
  <c r="E44" i="369" s="1"/>
  <c r="D45" i="369"/>
  <c r="D44" i="369" s="1"/>
  <c r="C45" i="369"/>
  <c r="C44" i="369" s="1"/>
  <c r="K43" i="369"/>
  <c r="J43" i="369"/>
  <c r="I43" i="369"/>
  <c r="G43" i="369"/>
  <c r="F43" i="369"/>
  <c r="E43" i="369"/>
  <c r="D43" i="369"/>
  <c r="C43" i="369"/>
  <c r="K42" i="369"/>
  <c r="J42" i="369"/>
  <c r="I42" i="369"/>
  <c r="G42" i="369"/>
  <c r="F42" i="369"/>
  <c r="E42" i="369"/>
  <c r="D42" i="369"/>
  <c r="C42" i="369"/>
  <c r="K41" i="369"/>
  <c r="J41" i="369"/>
  <c r="I41" i="369"/>
  <c r="G41" i="369"/>
  <c r="L41" i="369" s="1"/>
  <c r="F41" i="369"/>
  <c r="E41" i="369"/>
  <c r="D41" i="369"/>
  <c r="C41" i="369"/>
  <c r="K37" i="369"/>
  <c r="J37" i="369"/>
  <c r="I37" i="369"/>
  <c r="G37" i="369"/>
  <c r="F37" i="369"/>
  <c r="E37" i="369"/>
  <c r="D37" i="369"/>
  <c r="C37" i="369"/>
  <c r="K35" i="369"/>
  <c r="J35" i="369"/>
  <c r="I35" i="369"/>
  <c r="G35" i="369"/>
  <c r="F35" i="369"/>
  <c r="E35" i="369"/>
  <c r="D35" i="369"/>
  <c r="C35" i="369"/>
  <c r="K28" i="369"/>
  <c r="J28" i="369"/>
  <c r="I28" i="369"/>
  <c r="G28" i="369"/>
  <c r="F28" i="369"/>
  <c r="E28" i="369"/>
  <c r="D28" i="369"/>
  <c r="C28" i="369"/>
  <c r="K27" i="369"/>
  <c r="J27" i="369"/>
  <c r="I27" i="369"/>
  <c r="G27" i="369"/>
  <c r="L27" i="369" s="1"/>
  <c r="F27" i="369"/>
  <c r="E27" i="369"/>
  <c r="D27" i="369"/>
  <c r="C27" i="369"/>
  <c r="K25" i="369"/>
  <c r="J25" i="369"/>
  <c r="I25" i="369"/>
  <c r="G25" i="369"/>
  <c r="F25" i="369"/>
  <c r="E25" i="369"/>
  <c r="D25" i="369"/>
  <c r="C25" i="369"/>
  <c r="K22" i="369"/>
  <c r="J22" i="369"/>
  <c r="I22" i="369"/>
  <c r="G22" i="369"/>
  <c r="L22" i="369" s="1"/>
  <c r="F22" i="369"/>
  <c r="E22" i="369"/>
  <c r="D22" i="369"/>
  <c r="C22" i="369"/>
  <c r="K21" i="369"/>
  <c r="J21" i="369"/>
  <c r="I21" i="369"/>
  <c r="G21" i="369"/>
  <c r="F21" i="369"/>
  <c r="E21" i="369"/>
  <c r="D21" i="369"/>
  <c r="C21" i="369"/>
  <c r="K20" i="369"/>
  <c r="J20" i="369"/>
  <c r="I20" i="369"/>
  <c r="G20" i="369"/>
  <c r="L20" i="369" s="1"/>
  <c r="F20" i="369"/>
  <c r="E20" i="369"/>
  <c r="D20" i="369"/>
  <c r="C20" i="369"/>
  <c r="K19" i="369"/>
  <c r="J19" i="369"/>
  <c r="I19" i="369"/>
  <c r="G19" i="369"/>
  <c r="F19" i="369"/>
  <c r="E19" i="369"/>
  <c r="D19" i="369"/>
  <c r="C19" i="369"/>
  <c r="K18" i="369"/>
  <c r="J18" i="369"/>
  <c r="I18" i="369"/>
  <c r="G18" i="369"/>
  <c r="F18" i="369"/>
  <c r="E18" i="369"/>
  <c r="D18" i="369"/>
  <c r="C18" i="369"/>
  <c r="I15" i="369"/>
  <c r="E15" i="369"/>
  <c r="K82" i="368"/>
  <c r="J82" i="368"/>
  <c r="I82" i="368"/>
  <c r="G82" i="368"/>
  <c r="L82" i="368" s="1"/>
  <c r="F82" i="368"/>
  <c r="E82" i="368"/>
  <c r="D82" i="368"/>
  <c r="C82" i="368"/>
  <c r="K81" i="368"/>
  <c r="J81" i="368"/>
  <c r="I81" i="368"/>
  <c r="G81" i="368"/>
  <c r="F81" i="368"/>
  <c r="E81" i="368"/>
  <c r="D81" i="368"/>
  <c r="C81" i="368"/>
  <c r="K80" i="368"/>
  <c r="J80" i="368"/>
  <c r="I80" i="368"/>
  <c r="G80" i="368"/>
  <c r="L80" i="368" s="1"/>
  <c r="F80" i="368"/>
  <c r="E80" i="368"/>
  <c r="D80" i="368"/>
  <c r="C80" i="368"/>
  <c r="K75" i="368"/>
  <c r="J75" i="368"/>
  <c r="I75" i="368"/>
  <c r="G75" i="368"/>
  <c r="F75" i="368"/>
  <c r="E75" i="368"/>
  <c r="D75" i="368"/>
  <c r="C75" i="368"/>
  <c r="K74" i="368"/>
  <c r="J74" i="368"/>
  <c r="I74" i="368"/>
  <c r="G74" i="368"/>
  <c r="L74" i="368" s="1"/>
  <c r="F74" i="368"/>
  <c r="E74" i="368"/>
  <c r="D74" i="368"/>
  <c r="C74" i="368"/>
  <c r="K73" i="368"/>
  <c r="J73" i="368"/>
  <c r="I73" i="368"/>
  <c r="G73" i="368"/>
  <c r="F73" i="368"/>
  <c r="E73" i="368"/>
  <c r="D73" i="368"/>
  <c r="C73" i="368"/>
  <c r="K71" i="368"/>
  <c r="J71" i="368"/>
  <c r="I71" i="368"/>
  <c r="G71" i="368"/>
  <c r="L71" i="368" s="1"/>
  <c r="F71" i="368"/>
  <c r="E71" i="368"/>
  <c r="D71" i="368"/>
  <c r="C71" i="368"/>
  <c r="K70" i="368"/>
  <c r="J70" i="368"/>
  <c r="I70" i="368"/>
  <c r="G70" i="368"/>
  <c r="F70" i="368"/>
  <c r="E70" i="368"/>
  <c r="D70" i="368"/>
  <c r="C70" i="368"/>
  <c r="K69" i="368"/>
  <c r="J69" i="368"/>
  <c r="I69" i="368"/>
  <c r="G69" i="368"/>
  <c r="L69" i="368" s="1"/>
  <c r="F69" i="368"/>
  <c r="E69" i="368"/>
  <c r="D69" i="368"/>
  <c r="C69" i="368"/>
  <c r="K60" i="368"/>
  <c r="J60" i="368"/>
  <c r="I60" i="368"/>
  <c r="G60" i="368"/>
  <c r="F60" i="368"/>
  <c r="E60" i="368"/>
  <c r="D60" i="368"/>
  <c r="C60" i="368"/>
  <c r="K58" i="368"/>
  <c r="J58" i="368"/>
  <c r="I58" i="368"/>
  <c r="G58" i="368"/>
  <c r="L58" i="368" s="1"/>
  <c r="F58" i="368"/>
  <c r="E58" i="368"/>
  <c r="D58" i="368"/>
  <c r="C58" i="368"/>
  <c r="K57" i="368"/>
  <c r="J57" i="368"/>
  <c r="I57" i="368"/>
  <c r="G57" i="368"/>
  <c r="F57" i="368"/>
  <c r="E57" i="368"/>
  <c r="D57" i="368"/>
  <c r="C57" i="368"/>
  <c r="K39" i="368"/>
  <c r="J39" i="368"/>
  <c r="I39" i="368"/>
  <c r="G39" i="368"/>
  <c r="L39" i="368" s="1"/>
  <c r="F39" i="368"/>
  <c r="E39" i="368"/>
  <c r="D39" i="368"/>
  <c r="C39" i="368"/>
  <c r="K38" i="368"/>
  <c r="J38" i="368"/>
  <c r="I38" i="368"/>
  <c r="G38" i="368"/>
  <c r="F38" i="368"/>
  <c r="E38" i="368"/>
  <c r="D38" i="368"/>
  <c r="C38" i="368"/>
  <c r="K36" i="368"/>
  <c r="J36" i="368"/>
  <c r="I36" i="368"/>
  <c r="G36" i="368"/>
  <c r="L36" i="368" s="1"/>
  <c r="F36" i="368"/>
  <c r="E36" i="368"/>
  <c r="D36" i="368"/>
  <c r="C36" i="368"/>
  <c r="K35" i="368"/>
  <c r="J35" i="368"/>
  <c r="J34" i="368" s="1"/>
  <c r="I35" i="368"/>
  <c r="I34" i="368" s="1"/>
  <c r="G35" i="368"/>
  <c r="F35" i="368"/>
  <c r="D34" i="368"/>
  <c r="C35" i="368"/>
  <c r="K33" i="368"/>
  <c r="K32" i="368" s="1"/>
  <c r="J33" i="368"/>
  <c r="J32" i="368" s="1"/>
  <c r="I33" i="368"/>
  <c r="I32" i="368" s="1"/>
  <c r="G33" i="368"/>
  <c r="L33" i="368" s="1"/>
  <c r="F33" i="368"/>
  <c r="F32" i="368" s="1"/>
  <c r="E33" i="368"/>
  <c r="E32" i="368" s="1"/>
  <c r="D33" i="368"/>
  <c r="C33" i="368"/>
  <c r="C32" i="368" s="1"/>
  <c r="K28" i="368"/>
  <c r="J28" i="368"/>
  <c r="I28" i="368"/>
  <c r="G28" i="368"/>
  <c r="L28" i="368" s="1"/>
  <c r="F28" i="368"/>
  <c r="E28" i="368"/>
  <c r="D28" i="368"/>
  <c r="C28" i="368"/>
  <c r="K26" i="368"/>
  <c r="J26" i="368"/>
  <c r="I26" i="368"/>
  <c r="G26" i="368"/>
  <c r="F26" i="368"/>
  <c r="E26" i="368"/>
  <c r="D26" i="368"/>
  <c r="C26" i="368"/>
  <c r="K22" i="368"/>
  <c r="J22" i="368"/>
  <c r="I22" i="368"/>
  <c r="G22" i="368"/>
  <c r="L22" i="368" s="1"/>
  <c r="F22" i="368"/>
  <c r="E22" i="368"/>
  <c r="D22" i="368"/>
  <c r="C22" i="368"/>
  <c r="D18" i="368"/>
  <c r="K17" i="368"/>
  <c r="J17" i="368"/>
  <c r="I17" i="368"/>
  <c r="G17" i="368"/>
  <c r="L17" i="368" s="1"/>
  <c r="F17" i="368"/>
  <c r="E17" i="368"/>
  <c r="D17" i="368"/>
  <c r="C17" i="368"/>
  <c r="K16" i="368"/>
  <c r="J16" i="368"/>
  <c r="I16" i="368"/>
  <c r="G16" i="368"/>
  <c r="F16" i="368"/>
  <c r="E16" i="368"/>
  <c r="D16" i="368"/>
  <c r="C16" i="368"/>
  <c r="K15" i="368"/>
  <c r="J15" i="368"/>
  <c r="I15" i="368"/>
  <c r="G15" i="368"/>
  <c r="L15" i="368" s="1"/>
  <c r="F15" i="368"/>
  <c r="E15" i="368"/>
  <c r="D15" i="368"/>
  <c r="C15" i="368"/>
  <c r="K14" i="368"/>
  <c r="J14" i="368"/>
  <c r="I14" i="368"/>
  <c r="G14" i="368"/>
  <c r="F14" i="368"/>
  <c r="E14" i="368"/>
  <c r="D14" i="368"/>
  <c r="C14" i="368"/>
  <c r="K13" i="368"/>
  <c r="J13" i="368"/>
  <c r="I13" i="368"/>
  <c r="G13" i="368"/>
  <c r="L13" i="368" s="1"/>
  <c r="F13" i="368"/>
  <c r="E13" i="368"/>
  <c r="D13" i="368"/>
  <c r="C13" i="368"/>
  <c r="K12" i="368"/>
  <c r="J12" i="368"/>
  <c r="I12" i="368"/>
  <c r="G12" i="368"/>
  <c r="F12" i="368"/>
  <c r="E12" i="368"/>
  <c r="D12" i="368"/>
  <c r="C12" i="368"/>
  <c r="K53" i="367"/>
  <c r="J53" i="367"/>
  <c r="I53" i="367"/>
  <c r="G53" i="367"/>
  <c r="L53" i="367" s="1"/>
  <c r="F53" i="367"/>
  <c r="E53" i="367"/>
  <c r="D53" i="367"/>
  <c r="C53" i="367"/>
  <c r="K52" i="367"/>
  <c r="J52" i="367"/>
  <c r="I52" i="367"/>
  <c r="G52" i="367"/>
  <c r="L52" i="367" s="1"/>
  <c r="F52" i="367"/>
  <c r="E52" i="367"/>
  <c r="D52" i="367"/>
  <c r="C52" i="367"/>
  <c r="K51" i="367"/>
  <c r="J51" i="367"/>
  <c r="I51" i="367"/>
  <c r="G51" i="367"/>
  <c r="L51" i="367" s="1"/>
  <c r="F51" i="367"/>
  <c r="E51" i="367"/>
  <c r="D51" i="367"/>
  <c r="C51" i="367"/>
  <c r="K47" i="367"/>
  <c r="J47" i="367"/>
  <c r="I47" i="367"/>
  <c r="G47" i="367"/>
  <c r="F47" i="367"/>
  <c r="E47" i="367"/>
  <c r="D47" i="367"/>
  <c r="C47" i="367"/>
  <c r="K46" i="367"/>
  <c r="J46" i="367"/>
  <c r="I46" i="367"/>
  <c r="G46" i="367"/>
  <c r="L46" i="367" s="1"/>
  <c r="F46" i="367"/>
  <c r="E46" i="367"/>
  <c r="D46" i="367"/>
  <c r="C46" i="367"/>
  <c r="K45" i="367"/>
  <c r="J45" i="367"/>
  <c r="I45" i="367"/>
  <c r="G45" i="367"/>
  <c r="F45" i="367"/>
  <c r="E45" i="367"/>
  <c r="D45" i="367"/>
  <c r="C45" i="367"/>
  <c r="K43" i="367"/>
  <c r="J43" i="367"/>
  <c r="I43" i="367"/>
  <c r="G43" i="367"/>
  <c r="L43" i="367" s="1"/>
  <c r="F43" i="367"/>
  <c r="E43" i="367"/>
  <c r="D43" i="367"/>
  <c r="C43" i="367"/>
  <c r="K42" i="367"/>
  <c r="J42" i="367"/>
  <c r="I42" i="367"/>
  <c r="G42" i="367"/>
  <c r="L42" i="367" s="1"/>
  <c r="F42" i="367"/>
  <c r="E42" i="367"/>
  <c r="D42" i="367"/>
  <c r="C42" i="367"/>
  <c r="K41" i="367"/>
  <c r="J41" i="367"/>
  <c r="I41" i="367"/>
  <c r="G41" i="367"/>
  <c r="L41" i="367" s="1"/>
  <c r="F41" i="367"/>
  <c r="E41" i="367"/>
  <c r="D41" i="367"/>
  <c r="C41" i="367"/>
  <c r="K37" i="367"/>
  <c r="J37" i="367"/>
  <c r="I37" i="367"/>
  <c r="G37" i="367"/>
  <c r="F37" i="367"/>
  <c r="E37" i="367"/>
  <c r="D37" i="367"/>
  <c r="C37" i="367"/>
  <c r="K35" i="367"/>
  <c r="J35" i="367"/>
  <c r="I35" i="367"/>
  <c r="G35" i="367"/>
  <c r="L35" i="367" s="1"/>
  <c r="F35" i="367"/>
  <c r="E35" i="367"/>
  <c r="D35" i="367"/>
  <c r="C35" i="367"/>
  <c r="K28" i="367"/>
  <c r="J28" i="367"/>
  <c r="I28" i="367"/>
  <c r="G28" i="367"/>
  <c r="L28" i="367" s="1"/>
  <c r="F28" i="367"/>
  <c r="E28" i="367"/>
  <c r="D28" i="367"/>
  <c r="C28" i="367"/>
  <c r="K27" i="367"/>
  <c r="J27" i="367"/>
  <c r="I27" i="367"/>
  <c r="G27" i="367"/>
  <c r="L27" i="367" s="1"/>
  <c r="F27" i="367"/>
  <c r="E27" i="367"/>
  <c r="D27" i="367"/>
  <c r="C27" i="367"/>
  <c r="K25" i="367"/>
  <c r="J25" i="367"/>
  <c r="I25" i="367"/>
  <c r="G25" i="367"/>
  <c r="L25" i="367" s="1"/>
  <c r="F25" i="367"/>
  <c r="E25" i="367"/>
  <c r="D25" i="367"/>
  <c r="C25" i="367"/>
  <c r="K22" i="367"/>
  <c r="J22" i="367"/>
  <c r="I22" i="367"/>
  <c r="G22" i="367"/>
  <c r="L22" i="367" s="1"/>
  <c r="F22" i="367"/>
  <c r="E22" i="367"/>
  <c r="D22" i="367"/>
  <c r="C22" i="367"/>
  <c r="J21" i="367"/>
  <c r="I21" i="367"/>
  <c r="G21" i="367"/>
  <c r="F21" i="367"/>
  <c r="E21" i="367"/>
  <c r="D21" i="367"/>
  <c r="C21" i="367"/>
  <c r="K19" i="367"/>
  <c r="J19" i="367"/>
  <c r="I19" i="367"/>
  <c r="G19" i="367"/>
  <c r="L19" i="367" s="1"/>
  <c r="F19" i="367"/>
  <c r="E19" i="367"/>
  <c r="D19" i="367"/>
  <c r="C19" i="367"/>
  <c r="K18" i="367"/>
  <c r="J18" i="367"/>
  <c r="I18" i="367"/>
  <c r="G18" i="367"/>
  <c r="L18" i="367" s="1"/>
  <c r="F18" i="367"/>
  <c r="E18" i="367"/>
  <c r="D18" i="367"/>
  <c r="C18" i="367"/>
  <c r="C18" i="365" s="1"/>
  <c r="K83" i="366"/>
  <c r="J83" i="366"/>
  <c r="I83" i="366"/>
  <c r="G83" i="366"/>
  <c r="L83" i="366" s="1"/>
  <c r="F83" i="366"/>
  <c r="E83" i="366"/>
  <c r="D83" i="366"/>
  <c r="C83" i="366"/>
  <c r="K82" i="366"/>
  <c r="J82" i="366"/>
  <c r="I82" i="366"/>
  <c r="G82" i="366"/>
  <c r="L82" i="366" s="1"/>
  <c r="F82" i="366"/>
  <c r="E82" i="366"/>
  <c r="D82" i="366"/>
  <c r="C82" i="366"/>
  <c r="K81" i="366"/>
  <c r="J81" i="366"/>
  <c r="I81" i="366"/>
  <c r="G81" i="366"/>
  <c r="L81" i="366" s="1"/>
  <c r="F81" i="366"/>
  <c r="E81" i="366"/>
  <c r="D81" i="366"/>
  <c r="C81" i="366"/>
  <c r="K76" i="366"/>
  <c r="J76" i="366"/>
  <c r="I76" i="366"/>
  <c r="G76" i="366"/>
  <c r="F76" i="366"/>
  <c r="E76" i="366"/>
  <c r="D76" i="366"/>
  <c r="C76" i="366"/>
  <c r="K75" i="366"/>
  <c r="J75" i="366"/>
  <c r="J74" i="364" s="1"/>
  <c r="I75" i="366"/>
  <c r="I74" i="364" s="1"/>
  <c r="G75" i="366"/>
  <c r="L75" i="366" s="1"/>
  <c r="F75" i="366"/>
  <c r="E75" i="366"/>
  <c r="E74" i="364" s="1"/>
  <c r="D75" i="366"/>
  <c r="C75" i="366"/>
  <c r="K74" i="366"/>
  <c r="J74" i="366"/>
  <c r="I74" i="366"/>
  <c r="G74" i="366"/>
  <c r="F74" i="366"/>
  <c r="E74" i="366"/>
  <c r="D74" i="366"/>
  <c r="C74" i="366"/>
  <c r="K72" i="366"/>
  <c r="J72" i="366"/>
  <c r="I72" i="366"/>
  <c r="G72" i="366"/>
  <c r="L72" i="366" s="1"/>
  <c r="F72" i="366"/>
  <c r="E72" i="366"/>
  <c r="D72" i="366"/>
  <c r="C72" i="366"/>
  <c r="K71" i="366"/>
  <c r="J71" i="366"/>
  <c r="I71" i="366"/>
  <c r="G71" i="366"/>
  <c r="L71" i="366" s="1"/>
  <c r="F71" i="366"/>
  <c r="E71" i="366"/>
  <c r="D71" i="366"/>
  <c r="C71" i="366"/>
  <c r="K70" i="366"/>
  <c r="J70" i="366"/>
  <c r="I70" i="366"/>
  <c r="G70" i="366"/>
  <c r="L70" i="366" s="1"/>
  <c r="F70" i="366"/>
  <c r="E70" i="366"/>
  <c r="D70" i="366"/>
  <c r="C70" i="366"/>
  <c r="K61" i="366"/>
  <c r="J61" i="366"/>
  <c r="I61" i="366"/>
  <c r="G61" i="366"/>
  <c r="L61" i="366" s="1"/>
  <c r="F61" i="366"/>
  <c r="E61" i="366"/>
  <c r="D61" i="366"/>
  <c r="C61" i="366"/>
  <c r="K59" i="366"/>
  <c r="J59" i="366"/>
  <c r="I59" i="366"/>
  <c r="G59" i="366"/>
  <c r="L59" i="366" s="1"/>
  <c r="F59" i="366"/>
  <c r="E59" i="366"/>
  <c r="D59" i="366"/>
  <c r="C59" i="366"/>
  <c r="K58" i="366"/>
  <c r="J58" i="366"/>
  <c r="I58" i="366"/>
  <c r="G58" i="366"/>
  <c r="L58" i="366" s="1"/>
  <c r="F58" i="366"/>
  <c r="E58" i="366"/>
  <c r="D58" i="366"/>
  <c r="C58" i="366"/>
  <c r="K41" i="366"/>
  <c r="J41" i="366"/>
  <c r="I41" i="366"/>
  <c r="G41" i="366"/>
  <c r="L41" i="366" s="1"/>
  <c r="F41" i="366"/>
  <c r="E41" i="366"/>
  <c r="D41" i="366"/>
  <c r="C41" i="366"/>
  <c r="K40" i="366"/>
  <c r="J40" i="366"/>
  <c r="I40" i="366"/>
  <c r="G40" i="366"/>
  <c r="L40" i="366" s="1"/>
  <c r="F40" i="366"/>
  <c r="E40" i="366"/>
  <c r="D40" i="366"/>
  <c r="C40" i="366"/>
  <c r="K39" i="366"/>
  <c r="J39" i="366"/>
  <c r="I39" i="366"/>
  <c r="G39" i="366"/>
  <c r="L39" i="366" s="1"/>
  <c r="F39" i="366"/>
  <c r="E39" i="366"/>
  <c r="D39" i="366"/>
  <c r="C39" i="366"/>
  <c r="K37" i="366"/>
  <c r="J37" i="366"/>
  <c r="I37" i="366"/>
  <c r="G37" i="366"/>
  <c r="L37" i="366" s="1"/>
  <c r="F37" i="366"/>
  <c r="E37" i="366"/>
  <c r="D37" i="366"/>
  <c r="C37" i="366"/>
  <c r="K36" i="366"/>
  <c r="J36" i="366"/>
  <c r="I36" i="366"/>
  <c r="G36" i="366"/>
  <c r="F36" i="366"/>
  <c r="D36" i="366"/>
  <c r="C36" i="366"/>
  <c r="K34" i="366"/>
  <c r="K33" i="366" s="1"/>
  <c r="J34" i="366"/>
  <c r="J33" i="366" s="1"/>
  <c r="I34" i="366"/>
  <c r="I33" i="366" s="1"/>
  <c r="G34" i="366"/>
  <c r="L34" i="366" s="1"/>
  <c r="F34" i="366"/>
  <c r="F33" i="366" s="1"/>
  <c r="E34" i="366"/>
  <c r="E33" i="366" s="1"/>
  <c r="D34" i="366"/>
  <c r="C34" i="366"/>
  <c r="C33" i="366" s="1"/>
  <c r="K29" i="366"/>
  <c r="J29" i="366"/>
  <c r="I29" i="366"/>
  <c r="G29" i="366"/>
  <c r="L29" i="366" s="1"/>
  <c r="F29" i="366"/>
  <c r="E29" i="366"/>
  <c r="D29" i="366"/>
  <c r="C29" i="366"/>
  <c r="K28" i="366"/>
  <c r="J28" i="366"/>
  <c r="I28" i="366"/>
  <c r="G28" i="366"/>
  <c r="L28" i="366" s="1"/>
  <c r="F28" i="366"/>
  <c r="E28" i="366"/>
  <c r="D28" i="366"/>
  <c r="C28" i="366"/>
  <c r="K27" i="366"/>
  <c r="J27" i="366"/>
  <c r="I27" i="366"/>
  <c r="G27" i="366"/>
  <c r="L27" i="366" s="1"/>
  <c r="F27" i="366"/>
  <c r="E27" i="366"/>
  <c r="D27" i="366"/>
  <c r="C27" i="366"/>
  <c r="K23" i="366"/>
  <c r="J23" i="366"/>
  <c r="I23" i="366"/>
  <c r="G23" i="366"/>
  <c r="L23" i="366" s="1"/>
  <c r="F23" i="366"/>
  <c r="E23" i="366"/>
  <c r="D23" i="366"/>
  <c r="C23" i="366"/>
  <c r="K22" i="366"/>
  <c r="J22" i="366"/>
  <c r="I22" i="366"/>
  <c r="G22" i="366"/>
  <c r="L22" i="366" s="1"/>
  <c r="F22" i="366"/>
  <c r="E22" i="366"/>
  <c r="D22" i="366"/>
  <c r="C22" i="366"/>
  <c r="K21" i="366"/>
  <c r="K20" i="364" s="1"/>
  <c r="J21" i="366"/>
  <c r="I21" i="366"/>
  <c r="G21" i="366"/>
  <c r="L21" i="366" s="1"/>
  <c r="F21" i="366"/>
  <c r="E21" i="366"/>
  <c r="D21" i="366"/>
  <c r="C21" i="366"/>
  <c r="K18" i="366"/>
  <c r="J18" i="366"/>
  <c r="I18" i="366"/>
  <c r="G18" i="366"/>
  <c r="L18" i="366" s="1"/>
  <c r="F18" i="366"/>
  <c r="E18" i="366"/>
  <c r="D18" i="366"/>
  <c r="C18" i="366"/>
  <c r="K17" i="366"/>
  <c r="J17" i="366"/>
  <c r="I17" i="366"/>
  <c r="G17" i="366"/>
  <c r="L17" i="366" s="1"/>
  <c r="F17" i="366"/>
  <c r="E17" i="366"/>
  <c r="D17" i="366"/>
  <c r="C17" i="366"/>
  <c r="K16" i="366"/>
  <c r="K15" i="364" s="1"/>
  <c r="J16" i="366"/>
  <c r="J15" i="364" s="1"/>
  <c r="I16" i="366"/>
  <c r="I15" i="364" s="1"/>
  <c r="G16" i="366"/>
  <c r="L16" i="366" s="1"/>
  <c r="F16" i="366"/>
  <c r="E16" i="366"/>
  <c r="D16" i="366"/>
  <c r="C16" i="366"/>
  <c r="K15" i="366"/>
  <c r="J15" i="366"/>
  <c r="I15" i="366"/>
  <c r="G15" i="366"/>
  <c r="L15" i="366" s="1"/>
  <c r="F15" i="366"/>
  <c r="E15" i="366"/>
  <c r="D15" i="366"/>
  <c r="C15" i="366"/>
  <c r="K14" i="366"/>
  <c r="J14" i="366"/>
  <c r="I14" i="366"/>
  <c r="G14" i="366"/>
  <c r="L14" i="366" s="1"/>
  <c r="F14" i="366"/>
  <c r="E14" i="366"/>
  <c r="D14" i="366"/>
  <c r="C14" i="366"/>
  <c r="K13" i="366"/>
  <c r="J13" i="366"/>
  <c r="I13" i="366"/>
  <c r="G13" i="366"/>
  <c r="L13" i="366" s="1"/>
  <c r="F13" i="366"/>
  <c r="E13" i="366"/>
  <c r="D13" i="366"/>
  <c r="C13" i="366"/>
  <c r="A5" i="365"/>
  <c r="A6" i="366" s="1"/>
  <c r="A5" i="367" s="1"/>
  <c r="A5" i="368" s="1"/>
  <c r="A5" i="369" s="1"/>
  <c r="L9" i="364"/>
  <c r="L9" i="365" s="1"/>
  <c r="L10" i="366" s="1"/>
  <c r="L9" i="367" s="1"/>
  <c r="L9" i="368" s="1"/>
  <c r="L9" i="369" s="1"/>
  <c r="K9" i="364"/>
  <c r="J9" i="364"/>
  <c r="J9" i="365" s="1"/>
  <c r="J10" i="366" s="1"/>
  <c r="J9" i="367" s="1"/>
  <c r="J9" i="368" s="1"/>
  <c r="J9" i="369" s="1"/>
  <c r="I9" i="364"/>
  <c r="H9" i="364"/>
  <c r="H7" i="373" s="1"/>
  <c r="H51" i="373" s="1"/>
  <c r="G9" i="364"/>
  <c r="G7" i="387" s="1"/>
  <c r="F9" i="364"/>
  <c r="F9" i="365" s="1"/>
  <c r="F10" i="366" s="1"/>
  <c r="F9" i="367" s="1"/>
  <c r="F9" i="368" s="1"/>
  <c r="F9" i="369" s="1"/>
  <c r="E9" i="364"/>
  <c r="D9" i="364"/>
  <c r="D9" i="365" s="1"/>
  <c r="D10" i="366" s="1"/>
  <c r="D9" i="367" s="1"/>
  <c r="D9" i="368" s="1"/>
  <c r="D9" i="369" s="1"/>
  <c r="C9" i="364"/>
  <c r="D17" i="406"/>
  <c r="C17" i="406"/>
  <c r="B17" i="406"/>
  <c r="F16" i="406"/>
  <c r="F13" i="406"/>
  <c r="E12" i="406"/>
  <c r="N18" i="405"/>
  <c r="K18" i="405"/>
  <c r="J18" i="405"/>
  <c r="I18" i="405"/>
  <c r="H18" i="405"/>
  <c r="G18" i="405"/>
  <c r="F18" i="405"/>
  <c r="E18" i="405"/>
  <c r="D18" i="405"/>
  <c r="C18" i="405"/>
  <c r="B18" i="405"/>
  <c r="M15" i="405"/>
  <c r="M18" i="405" s="1"/>
  <c r="L15" i="405"/>
  <c r="L18" i="405" s="1"/>
  <c r="C29" i="404"/>
  <c r="F19" i="399"/>
  <c r="E19" i="399"/>
  <c r="D19" i="399"/>
  <c r="C19" i="399"/>
  <c r="G18" i="399"/>
  <c r="G17" i="399"/>
  <c r="G16" i="399"/>
  <c r="G15" i="399"/>
  <c r="G14" i="399"/>
  <c r="G13" i="399"/>
  <c r="C11" i="398"/>
  <c r="D39" i="395"/>
  <c r="E37" i="395"/>
  <c r="F37" i="395" s="1"/>
  <c r="A37" i="395"/>
  <c r="E35" i="395"/>
  <c r="F35" i="395" s="1"/>
  <c r="H35" i="395" s="1"/>
  <c r="I35" i="395" s="1"/>
  <c r="B35" i="395" s="1"/>
  <c r="B39" i="395" s="1"/>
  <c r="E33" i="395"/>
  <c r="F33" i="395" s="1"/>
  <c r="A33" i="395"/>
  <c r="E31" i="395"/>
  <c r="F31" i="395" s="1"/>
  <c r="H31" i="395" s="1"/>
  <c r="I31" i="395" s="1"/>
  <c r="B31" i="395" s="1"/>
  <c r="E30" i="395"/>
  <c r="F30" i="395" s="1"/>
  <c r="A30" i="395"/>
  <c r="E9" i="395"/>
  <c r="F9" i="395" s="1"/>
  <c r="A9" i="395"/>
  <c r="E65" i="394"/>
  <c r="A65" i="394"/>
  <c r="E58" i="394"/>
  <c r="A58" i="394"/>
  <c r="E51" i="394"/>
  <c r="F51" i="394" s="1"/>
  <c r="A51" i="394"/>
  <c r="E46" i="394"/>
  <c r="F46" i="394" s="1"/>
  <c r="A46" i="394"/>
  <c r="A38" i="394"/>
  <c r="A32" i="394"/>
  <c r="A9" i="394"/>
  <c r="B8" i="394"/>
  <c r="J65" i="232"/>
  <c r="J64" i="391" s="1"/>
  <c r="J115" i="58"/>
  <c r="I65" i="232" s="1"/>
  <c r="I64" i="391" s="1"/>
  <c r="I115" i="58"/>
  <c r="G115" i="58"/>
  <c r="L115" i="58" s="1"/>
  <c r="E115" i="58"/>
  <c r="D115" i="58"/>
  <c r="D65" i="232" s="1"/>
  <c r="C115" i="58"/>
  <c r="C65" i="232" s="1"/>
  <c r="C64" i="391" s="1"/>
  <c r="J63" i="232"/>
  <c r="J62" i="391" s="1"/>
  <c r="J110" i="58"/>
  <c r="I63" i="232" s="1"/>
  <c r="I62" i="391" s="1"/>
  <c r="I110" i="58"/>
  <c r="G63" i="232"/>
  <c r="L63" i="232" s="1"/>
  <c r="F63" i="232"/>
  <c r="E63" i="232"/>
  <c r="D63" i="232"/>
  <c r="C63" i="232"/>
  <c r="C62" i="232" s="1"/>
  <c r="K106" i="58"/>
  <c r="J106" i="58"/>
  <c r="J65" i="233" s="1"/>
  <c r="J64" i="388" s="1"/>
  <c r="I106" i="58"/>
  <c r="I65" i="233" s="1"/>
  <c r="I64" i="388" s="1"/>
  <c r="G106" i="58"/>
  <c r="F106" i="58"/>
  <c r="F65" i="233" s="1"/>
  <c r="E106" i="58"/>
  <c r="D106" i="58"/>
  <c r="D65" i="233" s="1"/>
  <c r="C106" i="58"/>
  <c r="C65" i="233" s="1"/>
  <c r="C64" i="388" s="1"/>
  <c r="J99" i="58"/>
  <c r="J63" i="233" s="1"/>
  <c r="J62" i="388" s="1"/>
  <c r="I99" i="58"/>
  <c r="D63" i="233"/>
  <c r="C99" i="58"/>
  <c r="C63" i="233" s="1"/>
  <c r="K95" i="58"/>
  <c r="J95" i="58"/>
  <c r="I65" i="234" s="1"/>
  <c r="I64" i="385" s="1"/>
  <c r="I95" i="58"/>
  <c r="G95" i="58"/>
  <c r="F95" i="58"/>
  <c r="F65" i="234" s="1"/>
  <c r="E95" i="58"/>
  <c r="D95" i="58"/>
  <c r="C95" i="58"/>
  <c r="C65" i="234" s="1"/>
  <c r="C64" i="385" s="1"/>
  <c r="J63" i="234"/>
  <c r="J88" i="58"/>
  <c r="I63" i="234" s="1"/>
  <c r="I88" i="58"/>
  <c r="D63" i="234"/>
  <c r="C88" i="58"/>
  <c r="C63" i="234" s="1"/>
  <c r="C62" i="385" s="1"/>
  <c r="K84" i="58"/>
  <c r="J84" i="58"/>
  <c r="I65" i="235" s="1"/>
  <c r="I64" i="382" s="1"/>
  <c r="I84" i="58"/>
  <c r="G84" i="58"/>
  <c r="F84" i="58"/>
  <c r="F65" i="235" s="1"/>
  <c r="E84" i="58"/>
  <c r="D84" i="58"/>
  <c r="D65" i="235" s="1"/>
  <c r="C84" i="58"/>
  <c r="C65" i="235" s="1"/>
  <c r="J63" i="235"/>
  <c r="J62" i="382" s="1"/>
  <c r="J79" i="58"/>
  <c r="I63" i="235" s="1"/>
  <c r="I62" i="382" s="1"/>
  <c r="I79" i="58"/>
  <c r="D79" i="58"/>
  <c r="D63" i="235" s="1"/>
  <c r="C79" i="58"/>
  <c r="C63" i="235" s="1"/>
  <c r="C62" i="382" s="1"/>
  <c r="J65" i="236"/>
  <c r="J64" i="379" s="1"/>
  <c r="J73" i="58"/>
  <c r="I65" i="236" s="1"/>
  <c r="I64" i="379" s="1"/>
  <c r="I73" i="58"/>
  <c r="G73" i="58"/>
  <c r="L73" i="58" s="1"/>
  <c r="F73" i="58"/>
  <c r="E73" i="58"/>
  <c r="D73" i="58"/>
  <c r="C73" i="58"/>
  <c r="C65" i="236" s="1"/>
  <c r="J63" i="236"/>
  <c r="J62" i="379" s="1"/>
  <c r="J65" i="58"/>
  <c r="I63" i="236" s="1"/>
  <c r="I62" i="379" s="1"/>
  <c r="I65" i="58"/>
  <c r="F65" i="58"/>
  <c r="E65" i="58"/>
  <c r="D65" i="58"/>
  <c r="D63" i="236" s="1"/>
  <c r="C65" i="58"/>
  <c r="C63" i="236" s="1"/>
  <c r="C62" i="379" s="1"/>
  <c r="K60" i="58"/>
  <c r="J60" i="58"/>
  <c r="J65" i="237" s="1"/>
  <c r="I60" i="58"/>
  <c r="I65" i="237" s="1"/>
  <c r="G60" i="58"/>
  <c r="F60" i="58"/>
  <c r="E60" i="58"/>
  <c r="D60" i="58"/>
  <c r="C60" i="58"/>
  <c r="C65" i="237" s="1"/>
  <c r="C64" i="378" s="1"/>
  <c r="C64" i="375" s="1"/>
  <c r="C32" i="369" s="1"/>
  <c r="C54" i="58"/>
  <c r="K63" i="237"/>
  <c r="J53" i="58"/>
  <c r="J63" i="237" s="1"/>
  <c r="I53" i="58"/>
  <c r="I63" i="237" s="1"/>
  <c r="G53" i="58"/>
  <c r="F53" i="58"/>
  <c r="E53" i="58"/>
  <c r="D53" i="58"/>
  <c r="K111" i="239"/>
  <c r="J30" i="58"/>
  <c r="J111" i="239" s="1"/>
  <c r="J108" i="370" s="1"/>
  <c r="I30" i="58"/>
  <c r="D111" i="239"/>
  <c r="C30" i="58"/>
  <c r="C8" i="58"/>
  <c r="K109" i="239"/>
  <c r="J7" i="58"/>
  <c r="I7" i="58"/>
  <c r="J10" i="103"/>
  <c r="J22" i="103" s="1"/>
  <c r="J95" i="239" s="1"/>
  <c r="J92" i="370" s="1"/>
  <c r="I10" i="103"/>
  <c r="I22" i="103" s="1"/>
  <c r="I95" i="239" s="1"/>
  <c r="G10" i="103"/>
  <c r="F10" i="103"/>
  <c r="E10" i="103"/>
  <c r="E22" i="103" s="1"/>
  <c r="D10" i="103"/>
  <c r="D22" i="103" s="1"/>
  <c r="D95" i="239" s="1"/>
  <c r="C10" i="103"/>
  <c r="C22" i="103" s="1"/>
  <c r="C95" i="239" s="1"/>
  <c r="L8" i="103"/>
  <c r="L6" i="58" s="1"/>
  <c r="K8" i="103"/>
  <c r="K6" i="58" s="1"/>
  <c r="J8" i="103"/>
  <c r="J6" i="58" s="1"/>
  <c r="I8" i="103"/>
  <c r="I6" i="58" s="1"/>
  <c r="H8" i="103"/>
  <c r="H6" i="58" s="1"/>
  <c r="G8" i="103"/>
  <c r="G6" i="58" s="1"/>
  <c r="F8" i="103"/>
  <c r="F6" i="58" s="1"/>
  <c r="E8" i="103"/>
  <c r="E6" i="58" s="1"/>
  <c r="D8" i="103"/>
  <c r="D6" i="58" s="1"/>
  <c r="C8" i="103"/>
  <c r="C6" i="58" s="1"/>
  <c r="E140" i="37"/>
  <c r="D140" i="37"/>
  <c r="C140" i="37"/>
  <c r="E138" i="37"/>
  <c r="D138" i="37"/>
  <c r="C138" i="37"/>
  <c r="E134" i="37"/>
  <c r="D134" i="37"/>
  <c r="C134" i="37"/>
  <c r="E131" i="37"/>
  <c r="D131" i="37"/>
  <c r="C131" i="37"/>
  <c r="E127" i="37"/>
  <c r="D127" i="37"/>
  <c r="C127" i="37"/>
  <c r="E125" i="37"/>
  <c r="D125" i="37"/>
  <c r="C125" i="37"/>
  <c r="E122" i="37"/>
  <c r="D122" i="37"/>
  <c r="C122" i="37"/>
  <c r="E120" i="37"/>
  <c r="D120" i="37"/>
  <c r="C120" i="37"/>
  <c r="E116" i="37"/>
  <c r="D116" i="37"/>
  <c r="C116" i="37"/>
  <c r="E114" i="37"/>
  <c r="D114" i="37"/>
  <c r="C114" i="37"/>
  <c r="E111" i="37"/>
  <c r="D111" i="37"/>
  <c r="C111" i="37"/>
  <c r="E109" i="37"/>
  <c r="D109" i="37"/>
  <c r="C109" i="37"/>
  <c r="E105" i="37"/>
  <c r="D105" i="37"/>
  <c r="C105" i="37"/>
  <c r="E101" i="37"/>
  <c r="D101" i="37"/>
  <c r="C101" i="37"/>
  <c r="E99" i="37"/>
  <c r="D99" i="37"/>
  <c r="C99" i="37"/>
  <c r="K94" i="37"/>
  <c r="J94" i="37"/>
  <c r="I94" i="37"/>
  <c r="G94" i="37"/>
  <c r="F94" i="37"/>
  <c r="E94" i="37"/>
  <c r="D94" i="37"/>
  <c r="C94" i="37"/>
  <c r="K89" i="37"/>
  <c r="J89" i="37"/>
  <c r="I89" i="37"/>
  <c r="G89" i="37"/>
  <c r="F89" i="37"/>
  <c r="E89" i="37"/>
  <c r="D89" i="37"/>
  <c r="C89" i="37"/>
  <c r="K86" i="37"/>
  <c r="J86" i="37"/>
  <c r="I86" i="37"/>
  <c r="G86" i="37"/>
  <c r="F86" i="37"/>
  <c r="E86" i="37"/>
  <c r="D86" i="37"/>
  <c r="C86" i="37"/>
  <c r="K82" i="37"/>
  <c r="J82" i="37"/>
  <c r="I82" i="37"/>
  <c r="G82" i="37"/>
  <c r="C82" i="37"/>
  <c r="K80" i="37"/>
  <c r="J80" i="37"/>
  <c r="I80" i="37"/>
  <c r="G80" i="37"/>
  <c r="C80" i="37"/>
  <c r="L77" i="37"/>
  <c r="K77" i="37"/>
  <c r="K61" i="237" s="1"/>
  <c r="J77" i="37"/>
  <c r="J61" i="237" s="1"/>
  <c r="J61" i="238" s="1"/>
  <c r="I77" i="37"/>
  <c r="I61" i="237" s="1"/>
  <c r="I61" i="238" s="1"/>
  <c r="G77" i="37"/>
  <c r="F77" i="37"/>
  <c r="E77" i="37"/>
  <c r="E61" i="237" s="1"/>
  <c r="E60" i="378" s="1"/>
  <c r="D77" i="37"/>
  <c r="D61" i="237" s="1"/>
  <c r="C77" i="37"/>
  <c r="C61" i="237" s="1"/>
  <c r="C60" i="378" s="1"/>
  <c r="C60" i="375" s="1"/>
  <c r="L75" i="37"/>
  <c r="K75" i="37"/>
  <c r="J75" i="37"/>
  <c r="I75" i="37"/>
  <c r="G75" i="37"/>
  <c r="F75" i="37"/>
  <c r="E75" i="37"/>
  <c r="D75" i="37"/>
  <c r="J60" i="37"/>
  <c r="J117" i="239" s="1"/>
  <c r="I60" i="37"/>
  <c r="I117" i="239" s="1"/>
  <c r="E117" i="239"/>
  <c r="L52" i="37"/>
  <c r="J52" i="37"/>
  <c r="I52" i="37"/>
  <c r="D115" i="239"/>
  <c r="K22" i="37"/>
  <c r="K21" i="37" s="1"/>
  <c r="K9" i="37" s="1"/>
  <c r="J22" i="37"/>
  <c r="J21" i="37" s="1"/>
  <c r="J102" i="239" s="1"/>
  <c r="J99" i="370" s="1"/>
  <c r="I22" i="37"/>
  <c r="I21" i="37" s="1"/>
  <c r="I102" i="239" s="1"/>
  <c r="G22" i="37"/>
  <c r="F22" i="37"/>
  <c r="E102" i="239"/>
  <c r="E99" i="370" s="1"/>
  <c r="D22" i="37"/>
  <c r="D21" i="37" s="1"/>
  <c r="C22" i="37"/>
  <c r="J10" i="37"/>
  <c r="J9" i="37" s="1"/>
  <c r="I10" i="37"/>
  <c r="I9" i="37" s="1"/>
  <c r="G10" i="37"/>
  <c r="F10" i="37"/>
  <c r="D100" i="239"/>
  <c r="C100" i="239"/>
  <c r="L8" i="37"/>
  <c r="K8" i="37"/>
  <c r="J8" i="37"/>
  <c r="I8" i="37"/>
  <c r="E8" i="37"/>
  <c r="D8" i="37"/>
  <c r="C8" i="37"/>
  <c r="K22" i="36"/>
  <c r="J20" i="36"/>
  <c r="J22" i="36" s="1"/>
  <c r="J94" i="239" s="1"/>
  <c r="I20" i="36"/>
  <c r="I22" i="36" s="1"/>
  <c r="C22" i="36"/>
  <c r="C94" i="239" s="1"/>
  <c r="L10" i="36"/>
  <c r="K10" i="36"/>
  <c r="J10" i="36"/>
  <c r="I10" i="36"/>
  <c r="H10" i="36"/>
  <c r="G10" i="36"/>
  <c r="F10" i="36"/>
  <c r="E10" i="36"/>
  <c r="D10" i="36"/>
  <c r="C10" i="36"/>
  <c r="K59" i="232"/>
  <c r="J59" i="232"/>
  <c r="I59" i="232"/>
  <c r="G59" i="232"/>
  <c r="L59" i="232" s="1"/>
  <c r="F59" i="232"/>
  <c r="E59" i="232"/>
  <c r="D59" i="232"/>
  <c r="C59" i="232"/>
  <c r="L52" i="232"/>
  <c r="K52" i="232"/>
  <c r="J52" i="232"/>
  <c r="I52" i="232"/>
  <c r="G52" i="232"/>
  <c r="F52" i="232"/>
  <c r="E52" i="232"/>
  <c r="D52" i="232"/>
  <c r="C52" i="232"/>
  <c r="K38" i="232"/>
  <c r="J38" i="232"/>
  <c r="I38" i="232"/>
  <c r="I38" i="391" s="1"/>
  <c r="G38" i="232"/>
  <c r="F38" i="232"/>
  <c r="E38" i="232"/>
  <c r="D38" i="232"/>
  <c r="C38" i="232"/>
  <c r="C38" i="391" s="1"/>
  <c r="K32" i="232"/>
  <c r="J32" i="232"/>
  <c r="I32" i="232"/>
  <c r="G32" i="232"/>
  <c r="L32" i="232" s="1"/>
  <c r="F32" i="232"/>
  <c r="E32" i="232"/>
  <c r="D32" i="232"/>
  <c r="C32" i="232"/>
  <c r="K28" i="232"/>
  <c r="J28" i="232"/>
  <c r="I28" i="232"/>
  <c r="G28" i="232"/>
  <c r="F28" i="232"/>
  <c r="E28" i="232"/>
  <c r="D28" i="232"/>
  <c r="C28" i="232"/>
  <c r="K22" i="232"/>
  <c r="J22" i="232"/>
  <c r="I22" i="232"/>
  <c r="G22" i="232"/>
  <c r="F22" i="232"/>
  <c r="E22" i="232"/>
  <c r="D22" i="232"/>
  <c r="C22" i="232"/>
  <c r="K10" i="232"/>
  <c r="J10" i="232"/>
  <c r="I10" i="232"/>
  <c r="G10" i="232"/>
  <c r="F10" i="232"/>
  <c r="E10" i="232"/>
  <c r="D10" i="232"/>
  <c r="C10" i="232"/>
  <c r="L7" i="232"/>
  <c r="K7" i="232"/>
  <c r="J7" i="232"/>
  <c r="I7" i="232"/>
  <c r="H7" i="232"/>
  <c r="G7" i="232"/>
  <c r="F7" i="232"/>
  <c r="E7" i="232"/>
  <c r="D7" i="232"/>
  <c r="C7" i="232"/>
  <c r="K59" i="233"/>
  <c r="K58" i="388" s="1"/>
  <c r="K52" i="388" s="1"/>
  <c r="J59" i="233"/>
  <c r="J58" i="388" s="1"/>
  <c r="J52" i="388" s="1"/>
  <c r="I59" i="233"/>
  <c r="I58" i="388" s="1"/>
  <c r="I52" i="388" s="1"/>
  <c r="G59" i="233"/>
  <c r="L59" i="233" s="1"/>
  <c r="F59" i="233"/>
  <c r="F58" i="388" s="1"/>
  <c r="D59" i="233"/>
  <c r="C59" i="233"/>
  <c r="L52" i="233"/>
  <c r="K52" i="233"/>
  <c r="J52" i="233"/>
  <c r="I52" i="233"/>
  <c r="H52" i="233"/>
  <c r="G52" i="233"/>
  <c r="F52" i="233"/>
  <c r="E52" i="233"/>
  <c r="D52" i="233"/>
  <c r="C52" i="233"/>
  <c r="K38" i="233"/>
  <c r="K38" i="388" s="1"/>
  <c r="J38" i="233"/>
  <c r="J38" i="388" s="1"/>
  <c r="I38" i="233"/>
  <c r="G38" i="233"/>
  <c r="L38" i="233" s="1"/>
  <c r="F38" i="233"/>
  <c r="F38" i="388" s="1"/>
  <c r="E38" i="233"/>
  <c r="D38" i="233"/>
  <c r="C38" i="233"/>
  <c r="C38" i="388" s="1"/>
  <c r="K32" i="233"/>
  <c r="J32" i="233"/>
  <c r="I32" i="233"/>
  <c r="G32" i="233"/>
  <c r="F32" i="233"/>
  <c r="E32" i="233"/>
  <c r="D32" i="233"/>
  <c r="C32" i="233"/>
  <c r="K28" i="233"/>
  <c r="J28" i="233"/>
  <c r="I28" i="233"/>
  <c r="G28" i="233"/>
  <c r="F28" i="233"/>
  <c r="E28" i="233"/>
  <c r="D28" i="233"/>
  <c r="C28" i="233"/>
  <c r="K22" i="233"/>
  <c r="J22" i="233"/>
  <c r="I22" i="233"/>
  <c r="G22" i="233"/>
  <c r="F22" i="233"/>
  <c r="E22" i="233"/>
  <c r="D22" i="233"/>
  <c r="C22" i="233"/>
  <c r="K10" i="233"/>
  <c r="J10" i="233"/>
  <c r="I10" i="233"/>
  <c r="G10" i="233"/>
  <c r="F10" i="233"/>
  <c r="E10" i="233"/>
  <c r="D10" i="233"/>
  <c r="C10" i="233"/>
  <c r="L7" i="233"/>
  <c r="K7" i="233"/>
  <c r="J7" i="233"/>
  <c r="I7" i="233"/>
  <c r="H7" i="233"/>
  <c r="G7" i="233"/>
  <c r="F7" i="233"/>
  <c r="E7" i="233"/>
  <c r="D7" i="233"/>
  <c r="C7" i="233"/>
  <c r="K59" i="234"/>
  <c r="J59" i="234"/>
  <c r="J58" i="385" s="1"/>
  <c r="I59" i="234"/>
  <c r="G59" i="234"/>
  <c r="F59" i="234"/>
  <c r="E59" i="234"/>
  <c r="D59" i="234"/>
  <c r="C59" i="234"/>
  <c r="L52" i="234"/>
  <c r="K52" i="234"/>
  <c r="J52" i="234"/>
  <c r="I52" i="234"/>
  <c r="H52" i="234"/>
  <c r="G52" i="234"/>
  <c r="F52" i="234"/>
  <c r="E52" i="234"/>
  <c r="D52" i="234"/>
  <c r="C52" i="234"/>
  <c r="K32" i="234"/>
  <c r="J32" i="234"/>
  <c r="I32" i="234"/>
  <c r="G32" i="234"/>
  <c r="F32" i="234"/>
  <c r="E32" i="234"/>
  <c r="D32" i="234"/>
  <c r="C32" i="234"/>
  <c r="K28" i="234"/>
  <c r="J28" i="234"/>
  <c r="J28" i="385" s="1"/>
  <c r="I28" i="234"/>
  <c r="I28" i="385" s="1"/>
  <c r="G28" i="234"/>
  <c r="L28" i="234" s="1"/>
  <c r="F28" i="234"/>
  <c r="E28" i="234"/>
  <c r="E28" i="385" s="1"/>
  <c r="D28" i="234"/>
  <c r="C28" i="234"/>
  <c r="K22" i="234"/>
  <c r="J22" i="234"/>
  <c r="I22" i="234"/>
  <c r="G22" i="234"/>
  <c r="F22" i="234"/>
  <c r="E22" i="234"/>
  <c r="D22" i="234"/>
  <c r="C22" i="234"/>
  <c r="K10" i="234"/>
  <c r="J10" i="234"/>
  <c r="I10" i="234"/>
  <c r="G10" i="234"/>
  <c r="L10" i="234" s="1"/>
  <c r="F10" i="234"/>
  <c r="E10" i="234"/>
  <c r="D10" i="234"/>
  <c r="C10" i="234"/>
  <c r="L7" i="234"/>
  <c r="K7" i="234"/>
  <c r="J7" i="234"/>
  <c r="I7" i="234"/>
  <c r="H7" i="234"/>
  <c r="G7" i="234"/>
  <c r="F7" i="234"/>
  <c r="E7" i="234"/>
  <c r="D7" i="234"/>
  <c r="C7" i="234"/>
  <c r="K53" i="235"/>
  <c r="J53" i="235"/>
  <c r="I53" i="235"/>
  <c r="G53" i="235"/>
  <c r="F53" i="235"/>
  <c r="E53" i="235"/>
  <c r="D53" i="235"/>
  <c r="C53" i="235"/>
  <c r="L52" i="235"/>
  <c r="K52" i="235"/>
  <c r="J52" i="235"/>
  <c r="I52" i="235"/>
  <c r="H52" i="235"/>
  <c r="G52" i="235"/>
  <c r="F52" i="235"/>
  <c r="E52" i="235"/>
  <c r="D52" i="235"/>
  <c r="C52" i="235"/>
  <c r="K32" i="235"/>
  <c r="J32" i="235"/>
  <c r="I32" i="235"/>
  <c r="G32" i="235"/>
  <c r="L32" i="235" s="1"/>
  <c r="F32" i="235"/>
  <c r="E32" i="235"/>
  <c r="D32" i="235"/>
  <c r="C32" i="235"/>
  <c r="K28" i="235"/>
  <c r="J28" i="235"/>
  <c r="I28" i="235"/>
  <c r="G28" i="235"/>
  <c r="F28" i="235"/>
  <c r="E28" i="235"/>
  <c r="D28" i="235"/>
  <c r="C28" i="235"/>
  <c r="K22" i="235"/>
  <c r="J22" i="235"/>
  <c r="I22" i="235"/>
  <c r="G22" i="235"/>
  <c r="F22" i="235"/>
  <c r="E22" i="235"/>
  <c r="D22" i="235"/>
  <c r="C22" i="235"/>
  <c r="K10" i="235"/>
  <c r="J10" i="235"/>
  <c r="I10" i="235"/>
  <c r="G10" i="235"/>
  <c r="F10" i="235"/>
  <c r="E10" i="235"/>
  <c r="D10" i="235"/>
  <c r="C10" i="235"/>
  <c r="L7" i="235"/>
  <c r="K7" i="235"/>
  <c r="J7" i="235"/>
  <c r="I7" i="235"/>
  <c r="H7" i="235"/>
  <c r="G7" i="235"/>
  <c r="F7" i="235"/>
  <c r="E7" i="235"/>
  <c r="D7" i="235"/>
  <c r="C7" i="235"/>
  <c r="K59" i="236"/>
  <c r="K58" i="379" s="1"/>
  <c r="J59" i="236"/>
  <c r="J58" i="379" s="1"/>
  <c r="I59" i="236"/>
  <c r="G59" i="236"/>
  <c r="L59" i="236" s="1"/>
  <c r="F59" i="236"/>
  <c r="E59" i="236"/>
  <c r="D59" i="236"/>
  <c r="C59" i="236"/>
  <c r="C58" i="379" s="1"/>
  <c r="L52" i="236"/>
  <c r="K52" i="236"/>
  <c r="J52" i="236"/>
  <c r="I52" i="236"/>
  <c r="H52" i="236"/>
  <c r="G52" i="236"/>
  <c r="F52" i="236"/>
  <c r="E52" i="236"/>
  <c r="D52" i="236"/>
  <c r="C52" i="236"/>
  <c r="K32" i="236"/>
  <c r="J32" i="236"/>
  <c r="I32" i="236"/>
  <c r="G32" i="236"/>
  <c r="L32" i="236" s="1"/>
  <c r="F32" i="236"/>
  <c r="E32" i="236"/>
  <c r="D32" i="236"/>
  <c r="C32" i="236"/>
  <c r="K28" i="236"/>
  <c r="K27" i="379" s="1"/>
  <c r="J28" i="236"/>
  <c r="J27" i="379" s="1"/>
  <c r="I28" i="236"/>
  <c r="I27" i="379" s="1"/>
  <c r="G28" i="236"/>
  <c r="L28" i="236" s="1"/>
  <c r="F28" i="236"/>
  <c r="F27" i="379" s="1"/>
  <c r="E28" i="236"/>
  <c r="E27" i="379" s="1"/>
  <c r="D28" i="236"/>
  <c r="C28" i="236"/>
  <c r="C27" i="379" s="1"/>
  <c r="K22" i="236"/>
  <c r="J22" i="236"/>
  <c r="I22" i="236"/>
  <c r="G22" i="236"/>
  <c r="F22" i="236"/>
  <c r="E22" i="236"/>
  <c r="D22" i="236"/>
  <c r="C22" i="236"/>
  <c r="K10" i="236"/>
  <c r="J10" i="236"/>
  <c r="I10" i="236"/>
  <c r="G10" i="236"/>
  <c r="F10" i="236"/>
  <c r="E10" i="236"/>
  <c r="D10" i="236"/>
  <c r="C10" i="236"/>
  <c r="L7" i="236"/>
  <c r="K7" i="236"/>
  <c r="J7" i="236"/>
  <c r="I7" i="236"/>
  <c r="H7" i="236"/>
  <c r="G7" i="236"/>
  <c r="F7" i="236"/>
  <c r="E7" i="236"/>
  <c r="D7" i="236"/>
  <c r="C7" i="236"/>
  <c r="K67" i="238"/>
  <c r="J67" i="237"/>
  <c r="J67" i="238" s="1"/>
  <c r="I67" i="237"/>
  <c r="E67" i="238"/>
  <c r="D67" i="237"/>
  <c r="C67" i="237"/>
  <c r="C66" i="378" s="1"/>
  <c r="C66" i="375" s="1"/>
  <c r="K53" i="237"/>
  <c r="J53" i="237"/>
  <c r="I53" i="237"/>
  <c r="G53" i="237"/>
  <c r="F53" i="237"/>
  <c r="L52" i="237"/>
  <c r="K52" i="237"/>
  <c r="J52" i="237"/>
  <c r="I52" i="237"/>
  <c r="H52" i="237"/>
  <c r="G52" i="237"/>
  <c r="F52" i="237"/>
  <c r="E52" i="237"/>
  <c r="D52" i="237"/>
  <c r="C52" i="237"/>
  <c r="K38" i="237"/>
  <c r="J38" i="237"/>
  <c r="I38" i="237"/>
  <c r="G38" i="237"/>
  <c r="F38" i="237"/>
  <c r="E38" i="237"/>
  <c r="D38" i="237"/>
  <c r="C38" i="237"/>
  <c r="K32" i="237"/>
  <c r="J32" i="237"/>
  <c r="I32" i="237"/>
  <c r="G32" i="237"/>
  <c r="F32" i="237"/>
  <c r="E32" i="237"/>
  <c r="D32" i="237"/>
  <c r="C32" i="237"/>
  <c r="K28" i="237"/>
  <c r="J28" i="237"/>
  <c r="I28" i="237"/>
  <c r="G28" i="237"/>
  <c r="F28" i="237"/>
  <c r="E28" i="237"/>
  <c r="D28" i="237"/>
  <c r="C28" i="237"/>
  <c r="K22" i="237"/>
  <c r="J22" i="237"/>
  <c r="I22" i="237"/>
  <c r="G22" i="237"/>
  <c r="F22" i="237"/>
  <c r="E22" i="237"/>
  <c r="E22" i="376" s="1"/>
  <c r="D22" i="237"/>
  <c r="C22" i="237"/>
  <c r="K10" i="237"/>
  <c r="J10" i="237"/>
  <c r="I10" i="237"/>
  <c r="G10" i="237"/>
  <c r="F10" i="237"/>
  <c r="E10" i="237"/>
  <c r="D10" i="237"/>
  <c r="C10" i="237"/>
  <c r="L7" i="237"/>
  <c r="K7" i="237"/>
  <c r="J7" i="237"/>
  <c r="I7" i="237"/>
  <c r="H7" i="237"/>
  <c r="G7" i="237"/>
  <c r="F7" i="237"/>
  <c r="E7" i="237"/>
  <c r="D7" i="237"/>
  <c r="C7" i="237"/>
  <c r="K73" i="238"/>
  <c r="K57" i="241" s="1"/>
  <c r="J73" i="238"/>
  <c r="J57" i="241" s="1"/>
  <c r="I73" i="238"/>
  <c r="I57" i="241" s="1"/>
  <c r="G73" i="238"/>
  <c r="L73" i="238" s="1"/>
  <c r="F73" i="238"/>
  <c r="F57" i="241" s="1"/>
  <c r="E73" i="238"/>
  <c r="E57" i="241" s="1"/>
  <c r="D73" i="238"/>
  <c r="D57" i="241" s="1"/>
  <c r="C73" i="238"/>
  <c r="C57" i="241" s="1"/>
  <c r="K72" i="238"/>
  <c r="J72" i="238"/>
  <c r="J56" i="241" s="1"/>
  <c r="I72" i="238"/>
  <c r="I56" i="241" s="1"/>
  <c r="G72" i="238"/>
  <c r="F72" i="238"/>
  <c r="E72" i="238"/>
  <c r="E56" i="241" s="1"/>
  <c r="D72" i="238"/>
  <c r="D56" i="241" s="1"/>
  <c r="C72" i="238"/>
  <c r="C56" i="241" s="1"/>
  <c r="K69" i="238"/>
  <c r="J69" i="238"/>
  <c r="I69" i="238"/>
  <c r="G69" i="238"/>
  <c r="F69" i="238"/>
  <c r="E69" i="238"/>
  <c r="D69" i="238"/>
  <c r="C69" i="238"/>
  <c r="K68" i="238"/>
  <c r="J68" i="238"/>
  <c r="I68" i="238"/>
  <c r="G68" i="238"/>
  <c r="L68" i="238" s="1"/>
  <c r="F68" i="238"/>
  <c r="E68" i="238"/>
  <c r="D68" i="238"/>
  <c r="C68" i="238"/>
  <c r="G67" i="238"/>
  <c r="F67" i="238"/>
  <c r="K66" i="238"/>
  <c r="K32" i="241" s="1"/>
  <c r="J66" i="238"/>
  <c r="J32" i="241" s="1"/>
  <c r="I66" i="238"/>
  <c r="I32" i="241" s="1"/>
  <c r="G66" i="238"/>
  <c r="L66" i="238" s="1"/>
  <c r="F66" i="238"/>
  <c r="F32" i="241" s="1"/>
  <c r="E66" i="238"/>
  <c r="E32" i="241" s="1"/>
  <c r="D66" i="238"/>
  <c r="C66" i="238"/>
  <c r="C32" i="241" s="1"/>
  <c r="K64" i="238"/>
  <c r="J64" i="238"/>
  <c r="J30" i="241" s="1"/>
  <c r="I64" i="238"/>
  <c r="I30" i="241" s="1"/>
  <c r="G64" i="238"/>
  <c r="F64" i="238"/>
  <c r="F30" i="241" s="1"/>
  <c r="E64" i="238"/>
  <c r="E30" i="241" s="1"/>
  <c r="D64" i="238"/>
  <c r="C64" i="238"/>
  <c r="C30" i="241" s="1"/>
  <c r="G61" i="238"/>
  <c r="F61" i="238"/>
  <c r="K60" i="238"/>
  <c r="J60" i="238"/>
  <c r="I60" i="238"/>
  <c r="G60" i="238"/>
  <c r="L60" i="238" s="1"/>
  <c r="F60" i="238"/>
  <c r="E60" i="238"/>
  <c r="D60" i="238"/>
  <c r="C60" i="238"/>
  <c r="K58" i="238"/>
  <c r="J58" i="238"/>
  <c r="I58" i="238"/>
  <c r="G58" i="238"/>
  <c r="L58" i="238" s="1"/>
  <c r="F58" i="238"/>
  <c r="E58" i="238"/>
  <c r="D58" i="238"/>
  <c r="C58" i="238"/>
  <c r="K57" i="238"/>
  <c r="J57" i="238"/>
  <c r="I57" i="238"/>
  <c r="G57" i="238"/>
  <c r="F57" i="238"/>
  <c r="E57" i="238"/>
  <c r="D57" i="238"/>
  <c r="C57" i="238"/>
  <c r="K56" i="238"/>
  <c r="J56" i="238"/>
  <c r="J13" i="241" s="1"/>
  <c r="I56" i="238"/>
  <c r="I13" i="241" s="1"/>
  <c r="G56" i="238"/>
  <c r="F56" i="238"/>
  <c r="E56" i="238"/>
  <c r="E13" i="241" s="1"/>
  <c r="D56" i="238"/>
  <c r="C56" i="238"/>
  <c r="C13" i="241" s="1"/>
  <c r="K55" i="238"/>
  <c r="J55" i="238"/>
  <c r="J12" i="241" s="1"/>
  <c r="I55" i="238"/>
  <c r="G55" i="238"/>
  <c r="F55" i="238"/>
  <c r="E55" i="238"/>
  <c r="E12" i="241" s="1"/>
  <c r="D55" i="238"/>
  <c r="D12" i="241" s="1"/>
  <c r="C55" i="238"/>
  <c r="C12" i="241" s="1"/>
  <c r="K54" i="238"/>
  <c r="J54" i="238"/>
  <c r="J11" i="241" s="1"/>
  <c r="I54" i="238"/>
  <c r="I11" i="241" s="1"/>
  <c r="G54" i="238"/>
  <c r="F54" i="238"/>
  <c r="E54" i="238"/>
  <c r="E11" i="241" s="1"/>
  <c r="D54" i="238"/>
  <c r="D11" i="241" s="1"/>
  <c r="C54" i="238"/>
  <c r="L52" i="238"/>
  <c r="K52" i="238"/>
  <c r="J52" i="238"/>
  <c r="I52" i="238"/>
  <c r="H52" i="238"/>
  <c r="G52" i="238"/>
  <c r="F52" i="238"/>
  <c r="E52" i="238"/>
  <c r="D52" i="238"/>
  <c r="C52" i="238"/>
  <c r="K45" i="238"/>
  <c r="J45" i="238"/>
  <c r="J77" i="240" s="1"/>
  <c r="I45" i="238"/>
  <c r="I77" i="240" s="1"/>
  <c r="G45" i="238"/>
  <c r="F45" i="238"/>
  <c r="E45" i="238"/>
  <c r="E77" i="240" s="1"/>
  <c r="D45" i="238"/>
  <c r="D77" i="240" s="1"/>
  <c r="C45" i="238"/>
  <c r="C77" i="240" s="1"/>
  <c r="K44" i="238"/>
  <c r="J44" i="238"/>
  <c r="I44" i="238"/>
  <c r="I76" i="240" s="1"/>
  <c r="G44" i="238"/>
  <c r="F44" i="238"/>
  <c r="E44" i="238"/>
  <c r="E76" i="240" s="1"/>
  <c r="D44" i="238"/>
  <c r="D76" i="240" s="1"/>
  <c r="C44" i="238"/>
  <c r="C76" i="240" s="1"/>
  <c r="K41" i="238"/>
  <c r="K65" i="240" s="1"/>
  <c r="J41" i="238"/>
  <c r="J65" i="240" s="1"/>
  <c r="I41" i="238"/>
  <c r="I65" i="240" s="1"/>
  <c r="G41" i="238"/>
  <c r="F41" i="238"/>
  <c r="F65" i="240" s="1"/>
  <c r="E41" i="238"/>
  <c r="E65" i="240" s="1"/>
  <c r="D41" i="238"/>
  <c r="D65" i="240" s="1"/>
  <c r="C41" i="238"/>
  <c r="C65" i="240" s="1"/>
  <c r="K39" i="238"/>
  <c r="K63" i="240" s="1"/>
  <c r="J39" i="238"/>
  <c r="J63" i="240" s="1"/>
  <c r="I39" i="238"/>
  <c r="I63" i="240" s="1"/>
  <c r="G39" i="238"/>
  <c r="F39" i="238"/>
  <c r="F63" i="240" s="1"/>
  <c r="E39" i="238"/>
  <c r="E63" i="240" s="1"/>
  <c r="D39" i="238"/>
  <c r="C39" i="238"/>
  <c r="C63" i="240" s="1"/>
  <c r="K36" i="238"/>
  <c r="J36" i="238"/>
  <c r="J60" i="240" s="1"/>
  <c r="I36" i="238"/>
  <c r="I60" i="240" s="1"/>
  <c r="G36" i="238"/>
  <c r="F36" i="238"/>
  <c r="E36" i="238"/>
  <c r="E60" i="240" s="1"/>
  <c r="D36" i="238"/>
  <c r="D60" i="240" s="1"/>
  <c r="C36" i="238"/>
  <c r="C60" i="240" s="1"/>
  <c r="K35" i="238"/>
  <c r="K55" i="240" s="1"/>
  <c r="J35" i="238"/>
  <c r="J55" i="240" s="1"/>
  <c r="I35" i="238"/>
  <c r="I55" i="240" s="1"/>
  <c r="G35" i="238"/>
  <c r="L35" i="238" s="1"/>
  <c r="F35" i="238"/>
  <c r="F55" i="240" s="1"/>
  <c r="E35" i="238"/>
  <c r="E55" i="240" s="1"/>
  <c r="D35" i="238"/>
  <c r="D55" i="240" s="1"/>
  <c r="C35" i="238"/>
  <c r="C55" i="240" s="1"/>
  <c r="K34" i="238"/>
  <c r="K54" i="240" s="1"/>
  <c r="J34" i="238"/>
  <c r="J54" i="240" s="1"/>
  <c r="I34" i="238"/>
  <c r="I54" i="240" s="1"/>
  <c r="G34" i="238"/>
  <c r="L34" i="238" s="1"/>
  <c r="F34" i="238"/>
  <c r="F54" i="240" s="1"/>
  <c r="E34" i="238"/>
  <c r="E54" i="240" s="1"/>
  <c r="D34" i="238"/>
  <c r="C34" i="238"/>
  <c r="K33" i="238"/>
  <c r="K53" i="240" s="1"/>
  <c r="J33" i="238"/>
  <c r="I33" i="238"/>
  <c r="I53" i="240" s="1"/>
  <c r="G33" i="238"/>
  <c r="L33" i="238" s="1"/>
  <c r="F33" i="238"/>
  <c r="F53" i="240" s="1"/>
  <c r="E33" i="238"/>
  <c r="D33" i="238"/>
  <c r="D53" i="240" s="1"/>
  <c r="C33" i="238"/>
  <c r="C53" i="240" s="1"/>
  <c r="K31" i="238"/>
  <c r="J31" i="238"/>
  <c r="I31" i="238"/>
  <c r="G31" i="238"/>
  <c r="F31" i="238"/>
  <c r="E31" i="238"/>
  <c r="D31" i="238"/>
  <c r="C31" i="238"/>
  <c r="K30" i="238"/>
  <c r="J30" i="238"/>
  <c r="I30" i="238"/>
  <c r="G30" i="238"/>
  <c r="F30" i="238"/>
  <c r="F28" i="240" s="1"/>
  <c r="E30" i="238"/>
  <c r="E28" i="240" s="1"/>
  <c r="D30" i="238"/>
  <c r="D28" i="240" s="1"/>
  <c r="C30" i="238"/>
  <c r="K29" i="238"/>
  <c r="J29" i="238"/>
  <c r="I29" i="238"/>
  <c r="G29" i="238"/>
  <c r="F29" i="238"/>
  <c r="E29" i="238"/>
  <c r="D29" i="238"/>
  <c r="C29" i="238"/>
  <c r="K27" i="238"/>
  <c r="J27" i="238"/>
  <c r="I27" i="238"/>
  <c r="G27" i="238"/>
  <c r="F27" i="238"/>
  <c r="E27" i="238"/>
  <c r="D27" i="238"/>
  <c r="C27" i="238"/>
  <c r="K26" i="238"/>
  <c r="K23" i="240" s="1"/>
  <c r="J26" i="238"/>
  <c r="J23" i="240" s="1"/>
  <c r="I26" i="238"/>
  <c r="I23" i="240" s="1"/>
  <c r="G26" i="238"/>
  <c r="L26" i="238" s="1"/>
  <c r="F26" i="238"/>
  <c r="F23" i="240" s="1"/>
  <c r="E26" i="238"/>
  <c r="E23" i="240" s="1"/>
  <c r="D26" i="238"/>
  <c r="D23" i="240" s="1"/>
  <c r="C26" i="238"/>
  <c r="C23" i="240" s="1"/>
  <c r="K25" i="238"/>
  <c r="J25" i="238"/>
  <c r="J22" i="240" s="1"/>
  <c r="I25" i="238"/>
  <c r="I22" i="240" s="1"/>
  <c r="G25" i="238"/>
  <c r="F25" i="238"/>
  <c r="E25" i="238"/>
  <c r="E22" i="240" s="1"/>
  <c r="D25" i="238"/>
  <c r="D22" i="240" s="1"/>
  <c r="C25" i="238"/>
  <c r="K24" i="238"/>
  <c r="J24" i="238"/>
  <c r="I24" i="238"/>
  <c r="G24" i="238"/>
  <c r="F24" i="238"/>
  <c r="E24" i="238"/>
  <c r="D24" i="238"/>
  <c r="C24" i="238"/>
  <c r="K23" i="238"/>
  <c r="J23" i="238"/>
  <c r="I23" i="238"/>
  <c r="G23" i="238"/>
  <c r="F23" i="238"/>
  <c r="E23" i="238"/>
  <c r="D23" i="238"/>
  <c r="C23" i="238"/>
  <c r="K21" i="238"/>
  <c r="J21" i="238"/>
  <c r="J51" i="240" s="1"/>
  <c r="I21" i="238"/>
  <c r="G21" i="238"/>
  <c r="F21" i="238"/>
  <c r="E21" i="238"/>
  <c r="E51" i="240" s="1"/>
  <c r="D21" i="238"/>
  <c r="D51" i="240" s="1"/>
  <c r="C21" i="238"/>
  <c r="C51" i="240" s="1"/>
  <c r="K20" i="238"/>
  <c r="J20" i="238"/>
  <c r="J50" i="240" s="1"/>
  <c r="I20" i="238"/>
  <c r="I50" i="240" s="1"/>
  <c r="G20" i="238"/>
  <c r="F20" i="238"/>
  <c r="E20" i="238"/>
  <c r="E50" i="240" s="1"/>
  <c r="D20" i="238"/>
  <c r="C20" i="238"/>
  <c r="C50" i="240" s="1"/>
  <c r="K19" i="238"/>
  <c r="K49" i="240" s="1"/>
  <c r="J19" i="238"/>
  <c r="J49" i="240" s="1"/>
  <c r="I19" i="238"/>
  <c r="I49" i="240" s="1"/>
  <c r="G19" i="238"/>
  <c r="L19" i="238" s="1"/>
  <c r="F19" i="238"/>
  <c r="E19" i="238"/>
  <c r="E49" i="240" s="1"/>
  <c r="D19" i="238"/>
  <c r="D49" i="240" s="1"/>
  <c r="C19" i="238"/>
  <c r="C49" i="240" s="1"/>
  <c r="K18" i="238"/>
  <c r="K48" i="240" s="1"/>
  <c r="J18" i="238"/>
  <c r="J48" i="240" s="1"/>
  <c r="I18" i="238"/>
  <c r="I48" i="240" s="1"/>
  <c r="G18" i="238"/>
  <c r="L18" i="238" s="1"/>
  <c r="F18" i="238"/>
  <c r="E18" i="238"/>
  <c r="E48" i="240" s="1"/>
  <c r="D18" i="238"/>
  <c r="C18" i="238"/>
  <c r="C48" i="240" s="1"/>
  <c r="K17" i="238"/>
  <c r="K47" i="240" s="1"/>
  <c r="J17" i="238"/>
  <c r="J47" i="240" s="1"/>
  <c r="I17" i="238"/>
  <c r="G17" i="238"/>
  <c r="L17" i="238" s="1"/>
  <c r="F17" i="238"/>
  <c r="E17" i="238"/>
  <c r="E47" i="240" s="1"/>
  <c r="D17" i="238"/>
  <c r="D47" i="240" s="1"/>
  <c r="C17" i="238"/>
  <c r="C47" i="240" s="1"/>
  <c r="K16" i="238"/>
  <c r="J16" i="238"/>
  <c r="J46" i="240" s="1"/>
  <c r="I16" i="238"/>
  <c r="I46" i="240" s="1"/>
  <c r="G16" i="238"/>
  <c r="F16" i="238"/>
  <c r="E16" i="238"/>
  <c r="E46" i="240" s="1"/>
  <c r="D16" i="238"/>
  <c r="C16" i="238"/>
  <c r="C46" i="240" s="1"/>
  <c r="K15" i="238"/>
  <c r="J15" i="238"/>
  <c r="J45" i="240" s="1"/>
  <c r="I15" i="238"/>
  <c r="I45" i="240" s="1"/>
  <c r="G15" i="238"/>
  <c r="F15" i="238"/>
  <c r="E15" i="238"/>
  <c r="E45" i="240" s="1"/>
  <c r="D15" i="238"/>
  <c r="D45" i="240" s="1"/>
  <c r="C15" i="238"/>
  <c r="C45" i="240" s="1"/>
  <c r="K14" i="238"/>
  <c r="K44" i="240" s="1"/>
  <c r="J14" i="238"/>
  <c r="J44" i="240" s="1"/>
  <c r="I14" i="238"/>
  <c r="I44" i="240" s="1"/>
  <c r="G14" i="238"/>
  <c r="L14" i="238" s="1"/>
  <c r="F14" i="238"/>
  <c r="E14" i="238"/>
  <c r="E44" i="240" s="1"/>
  <c r="D14" i="238"/>
  <c r="C44" i="240"/>
  <c r="K13" i="238"/>
  <c r="J13" i="238"/>
  <c r="J43" i="240" s="1"/>
  <c r="I13" i="238"/>
  <c r="I43" i="240" s="1"/>
  <c r="G13" i="238"/>
  <c r="F13" i="238"/>
  <c r="E13" i="238"/>
  <c r="E43" i="240" s="1"/>
  <c r="D13" i="238"/>
  <c r="D43" i="240" s="1"/>
  <c r="C13" i="238"/>
  <c r="C43" i="240" s="1"/>
  <c r="K12" i="238"/>
  <c r="J12" i="238"/>
  <c r="J42" i="240" s="1"/>
  <c r="I12" i="238"/>
  <c r="I42" i="240" s="1"/>
  <c r="G12" i="238"/>
  <c r="F12" i="238"/>
  <c r="E12" i="238"/>
  <c r="E42" i="240" s="1"/>
  <c r="D12" i="238"/>
  <c r="C12" i="238"/>
  <c r="C42" i="240" s="1"/>
  <c r="K11" i="238"/>
  <c r="J11" i="238"/>
  <c r="I11" i="238"/>
  <c r="I41" i="240" s="1"/>
  <c r="G11" i="238"/>
  <c r="F11" i="238"/>
  <c r="E11" i="238"/>
  <c r="E41" i="240" s="1"/>
  <c r="D11" i="238"/>
  <c r="D41" i="240" s="1"/>
  <c r="C11" i="238"/>
  <c r="L7" i="238"/>
  <c r="K7" i="238"/>
  <c r="J7" i="238"/>
  <c r="I7" i="238"/>
  <c r="H7" i="238"/>
  <c r="G7" i="238"/>
  <c r="F7" i="238"/>
  <c r="E7" i="238"/>
  <c r="D7" i="238"/>
  <c r="C7" i="238"/>
  <c r="K123" i="239"/>
  <c r="J123" i="239"/>
  <c r="I123" i="239"/>
  <c r="G123" i="239"/>
  <c r="F123" i="239"/>
  <c r="E123" i="239"/>
  <c r="C123" i="239"/>
  <c r="K119" i="239"/>
  <c r="J119" i="239"/>
  <c r="I119" i="239"/>
  <c r="G119" i="239"/>
  <c r="F119" i="239"/>
  <c r="E119" i="239"/>
  <c r="C119" i="239"/>
  <c r="C117" i="239"/>
  <c r="K106" i="239"/>
  <c r="L106" i="239" s="1"/>
  <c r="J106" i="239"/>
  <c r="J103" i="370" s="1"/>
  <c r="I106" i="239"/>
  <c r="I103" i="370" s="1"/>
  <c r="C105" i="239"/>
  <c r="G103" i="239"/>
  <c r="F100" i="239"/>
  <c r="L89" i="239"/>
  <c r="K89" i="239"/>
  <c r="J89" i="239"/>
  <c r="I89" i="239"/>
  <c r="H89" i="239"/>
  <c r="G89" i="239"/>
  <c r="F89" i="239"/>
  <c r="E89" i="239"/>
  <c r="D89" i="239"/>
  <c r="C89" i="239"/>
  <c r="K80" i="239"/>
  <c r="J80" i="239"/>
  <c r="I80" i="239"/>
  <c r="G80" i="239"/>
  <c r="F80" i="239"/>
  <c r="E80" i="239"/>
  <c r="C80" i="239"/>
  <c r="K77" i="239"/>
  <c r="J77" i="239"/>
  <c r="I77" i="239"/>
  <c r="G77" i="239"/>
  <c r="H77" i="239" s="1"/>
  <c r="F77" i="239"/>
  <c r="E77" i="239"/>
  <c r="C77" i="239"/>
  <c r="K73" i="239"/>
  <c r="J73" i="239"/>
  <c r="I73" i="239"/>
  <c r="G73" i="239"/>
  <c r="F73" i="239"/>
  <c r="E73" i="239"/>
  <c r="C73" i="239"/>
  <c r="K69" i="239"/>
  <c r="J69" i="239"/>
  <c r="I69" i="239"/>
  <c r="G69" i="239"/>
  <c r="F69" i="239"/>
  <c r="E69" i="239"/>
  <c r="C69" i="239"/>
  <c r="K64" i="239"/>
  <c r="J64" i="239"/>
  <c r="I64" i="239"/>
  <c r="G64" i="239"/>
  <c r="F64" i="239"/>
  <c r="E64" i="239"/>
  <c r="C64" i="239"/>
  <c r="K60" i="239"/>
  <c r="J60" i="239"/>
  <c r="I60" i="239"/>
  <c r="G60" i="239"/>
  <c r="H60" i="239" s="1"/>
  <c r="F60" i="239"/>
  <c r="E60" i="239"/>
  <c r="C60" i="239"/>
  <c r="C56" i="239"/>
  <c r="K54" i="239"/>
  <c r="J54" i="239"/>
  <c r="I54" i="239"/>
  <c r="G54" i="239"/>
  <c r="H54" i="239" s="1"/>
  <c r="F54" i="239"/>
  <c r="E54" i="239"/>
  <c r="J42" i="239"/>
  <c r="I42" i="239"/>
  <c r="G42" i="239"/>
  <c r="F42" i="239"/>
  <c r="E42" i="239"/>
  <c r="C42" i="239"/>
  <c r="K38" i="239"/>
  <c r="J38" i="239"/>
  <c r="I38" i="239"/>
  <c r="G38" i="239"/>
  <c r="F38" i="239"/>
  <c r="D36" i="370"/>
  <c r="C38" i="239"/>
  <c r="K35" i="239"/>
  <c r="J35" i="239"/>
  <c r="I35" i="239"/>
  <c r="G35" i="239"/>
  <c r="F35" i="239"/>
  <c r="C35" i="239"/>
  <c r="K33" i="239"/>
  <c r="J33" i="239"/>
  <c r="I33" i="239"/>
  <c r="G33" i="239"/>
  <c r="F33" i="239"/>
  <c r="C33" i="239"/>
  <c r="K26" i="239"/>
  <c r="J26" i="239"/>
  <c r="I26" i="239"/>
  <c r="G26" i="239"/>
  <c r="F26" i="239"/>
  <c r="E26" i="239"/>
  <c r="C26" i="239"/>
  <c r="C24" i="239"/>
  <c r="C13" i="370"/>
  <c r="L9" i="239"/>
  <c r="K9" i="239"/>
  <c r="J9" i="239"/>
  <c r="I9" i="239"/>
  <c r="H9" i="239"/>
  <c r="G9" i="239"/>
  <c r="F9" i="239"/>
  <c r="E9" i="239"/>
  <c r="D9" i="239"/>
  <c r="C9" i="239"/>
  <c r="W5" i="243"/>
  <c r="V5" i="243"/>
  <c r="U5" i="243"/>
  <c r="T5" i="243"/>
  <c r="S5" i="243"/>
  <c r="R5" i="243"/>
  <c r="Q5" i="243"/>
  <c r="P5" i="243"/>
  <c r="O5" i="243"/>
  <c r="N5" i="243"/>
  <c r="L5" i="243"/>
  <c r="K5" i="243"/>
  <c r="J5" i="243"/>
  <c r="I5" i="243"/>
  <c r="H5" i="243"/>
  <c r="G5" i="243"/>
  <c r="F5" i="243"/>
  <c r="E5" i="243"/>
  <c r="D5" i="243"/>
  <c r="C5" i="243"/>
  <c r="K24" i="242"/>
  <c r="J24" i="242"/>
  <c r="I24" i="242"/>
  <c r="G24" i="242"/>
  <c r="F24" i="242"/>
  <c r="E24" i="242"/>
  <c r="W5" i="242"/>
  <c r="V5" i="242"/>
  <c r="U5" i="242"/>
  <c r="T5" i="242"/>
  <c r="S5" i="242"/>
  <c r="R5" i="242"/>
  <c r="Q5" i="242"/>
  <c r="P5" i="242"/>
  <c r="O5" i="242"/>
  <c r="N5" i="242"/>
  <c r="L5" i="242"/>
  <c r="K5" i="242"/>
  <c r="J5" i="242"/>
  <c r="I5" i="242"/>
  <c r="H5" i="242"/>
  <c r="G5" i="242"/>
  <c r="F5" i="242"/>
  <c r="E5" i="242"/>
  <c r="D5" i="242"/>
  <c r="C5" i="242"/>
  <c r="K52" i="241"/>
  <c r="J52" i="241"/>
  <c r="I52" i="241"/>
  <c r="G52" i="241"/>
  <c r="F52" i="241"/>
  <c r="E52" i="241"/>
  <c r="D52" i="241"/>
  <c r="C52" i="241"/>
  <c r="K51" i="241"/>
  <c r="J51" i="241"/>
  <c r="I51" i="241"/>
  <c r="G51" i="241"/>
  <c r="F51" i="241"/>
  <c r="E51" i="241"/>
  <c r="D51" i="241"/>
  <c r="C51" i="241"/>
  <c r="K50" i="241"/>
  <c r="J50" i="241"/>
  <c r="I50" i="241"/>
  <c r="G50" i="241"/>
  <c r="F50" i="241"/>
  <c r="E50" i="241"/>
  <c r="D50" i="241"/>
  <c r="C50" i="241"/>
  <c r="K46" i="241"/>
  <c r="J46" i="241"/>
  <c r="J47" i="365" s="1"/>
  <c r="I46" i="241"/>
  <c r="G46" i="241"/>
  <c r="F46" i="241"/>
  <c r="E46" i="241"/>
  <c r="D46" i="241"/>
  <c r="C46" i="241"/>
  <c r="K45" i="241"/>
  <c r="J45" i="241"/>
  <c r="I45" i="241"/>
  <c r="G45" i="241"/>
  <c r="L45" i="241" s="1"/>
  <c r="F45" i="241"/>
  <c r="E45" i="241"/>
  <c r="D45" i="241"/>
  <c r="C45" i="241"/>
  <c r="K44" i="241"/>
  <c r="J44" i="241"/>
  <c r="I44" i="241"/>
  <c r="G44" i="241"/>
  <c r="F44" i="241"/>
  <c r="E44" i="241"/>
  <c r="E43" i="241" s="1"/>
  <c r="D44" i="241"/>
  <c r="C44" i="241"/>
  <c r="K42" i="241"/>
  <c r="J42" i="241"/>
  <c r="I42" i="241"/>
  <c r="G42" i="241"/>
  <c r="F42" i="241"/>
  <c r="E42" i="241"/>
  <c r="D42" i="241"/>
  <c r="C42" i="241"/>
  <c r="K41" i="241"/>
  <c r="J41" i="241"/>
  <c r="J42" i="365" s="1"/>
  <c r="I41" i="241"/>
  <c r="G41" i="241"/>
  <c r="F41" i="241"/>
  <c r="E41" i="241"/>
  <c r="D41" i="241"/>
  <c r="C41" i="241"/>
  <c r="K40" i="241"/>
  <c r="J40" i="241"/>
  <c r="I40" i="241"/>
  <c r="G40" i="241"/>
  <c r="F40" i="241"/>
  <c r="E40" i="241"/>
  <c r="D40" i="241"/>
  <c r="C40" i="241"/>
  <c r="K36" i="241"/>
  <c r="J36" i="241"/>
  <c r="I36" i="241"/>
  <c r="G36" i="241"/>
  <c r="F36" i="241"/>
  <c r="E36" i="241"/>
  <c r="D36" i="241"/>
  <c r="C36" i="241"/>
  <c r="K34" i="241"/>
  <c r="J34" i="241"/>
  <c r="I34" i="241"/>
  <c r="G34" i="241"/>
  <c r="F34" i="241"/>
  <c r="E34" i="241"/>
  <c r="D34" i="241"/>
  <c r="C34" i="241"/>
  <c r="K27" i="241"/>
  <c r="J27" i="241"/>
  <c r="I27" i="241"/>
  <c r="G27" i="241"/>
  <c r="F27" i="241"/>
  <c r="E27" i="241"/>
  <c r="D27" i="241"/>
  <c r="C27" i="241"/>
  <c r="G26" i="241"/>
  <c r="F26" i="241"/>
  <c r="E26" i="241"/>
  <c r="D26" i="241"/>
  <c r="C26" i="241"/>
  <c r="C27" i="365" s="1"/>
  <c r="G24" i="241"/>
  <c r="F24" i="241"/>
  <c r="E24" i="241"/>
  <c r="D24" i="241"/>
  <c r="C24" i="241"/>
  <c r="K21" i="241"/>
  <c r="J21" i="241"/>
  <c r="I21" i="241"/>
  <c r="G21" i="241"/>
  <c r="F21" i="241"/>
  <c r="E21" i="241"/>
  <c r="D21" i="241"/>
  <c r="C21" i="241"/>
  <c r="K19" i="241"/>
  <c r="J19" i="241"/>
  <c r="I19" i="241"/>
  <c r="G19" i="241"/>
  <c r="F19" i="241"/>
  <c r="E19" i="241"/>
  <c r="D19" i="241"/>
  <c r="C19" i="241"/>
  <c r="K18" i="241"/>
  <c r="L18" i="241" s="1"/>
  <c r="J18" i="241"/>
  <c r="I18" i="241"/>
  <c r="G18" i="241"/>
  <c r="F18" i="241"/>
  <c r="E18" i="241"/>
  <c r="D18" i="241"/>
  <c r="C18" i="241"/>
  <c r="K17" i="241"/>
  <c r="L17" i="241" s="1"/>
  <c r="J17" i="241"/>
  <c r="I17" i="241"/>
  <c r="G17" i="241"/>
  <c r="F17" i="241"/>
  <c r="E17" i="241"/>
  <c r="D17" i="241"/>
  <c r="L8" i="241"/>
  <c r="K8" i="241"/>
  <c r="J8" i="241"/>
  <c r="I8" i="241"/>
  <c r="H8" i="241"/>
  <c r="G8" i="241"/>
  <c r="F8" i="241"/>
  <c r="E8" i="241"/>
  <c r="D8" i="241"/>
  <c r="C8" i="241"/>
  <c r="J81" i="240"/>
  <c r="I81" i="240"/>
  <c r="G81" i="240"/>
  <c r="F81" i="240"/>
  <c r="E81" i="240"/>
  <c r="D81" i="240"/>
  <c r="C81" i="240"/>
  <c r="J80" i="240"/>
  <c r="I80" i="240"/>
  <c r="G80" i="240"/>
  <c r="F80" i="240"/>
  <c r="E80" i="240"/>
  <c r="D80" i="240"/>
  <c r="C80" i="240"/>
  <c r="J79" i="240"/>
  <c r="I79" i="240"/>
  <c r="G79" i="240"/>
  <c r="L79" i="240" s="1"/>
  <c r="F79" i="240"/>
  <c r="E79" i="240"/>
  <c r="D79" i="240"/>
  <c r="C79" i="240"/>
  <c r="C80" i="364" s="1"/>
  <c r="J74" i="240"/>
  <c r="I74" i="240"/>
  <c r="I75" i="364" s="1"/>
  <c r="G74" i="240"/>
  <c r="F74" i="240"/>
  <c r="E74" i="240"/>
  <c r="D74" i="240"/>
  <c r="C74" i="240"/>
  <c r="C73" i="240"/>
  <c r="J72" i="240"/>
  <c r="I72" i="240"/>
  <c r="G72" i="240"/>
  <c r="F72" i="240"/>
  <c r="E72" i="240"/>
  <c r="D72" i="240"/>
  <c r="C72" i="240"/>
  <c r="J70" i="240"/>
  <c r="I70" i="240"/>
  <c r="G70" i="240"/>
  <c r="F70" i="240"/>
  <c r="E70" i="240"/>
  <c r="D70" i="240"/>
  <c r="C70" i="240"/>
  <c r="J69" i="240"/>
  <c r="I69" i="240"/>
  <c r="G69" i="240"/>
  <c r="F69" i="240"/>
  <c r="E69" i="240"/>
  <c r="D69" i="240"/>
  <c r="C69" i="240"/>
  <c r="J68" i="240"/>
  <c r="I68" i="240"/>
  <c r="G68" i="240"/>
  <c r="F68" i="240"/>
  <c r="E68" i="240"/>
  <c r="D68" i="240"/>
  <c r="C68" i="240"/>
  <c r="J61" i="240"/>
  <c r="I61" i="240"/>
  <c r="G61" i="240"/>
  <c r="F61" i="240"/>
  <c r="E61" i="240"/>
  <c r="D61" i="240"/>
  <c r="C61" i="240"/>
  <c r="J59" i="240"/>
  <c r="I59" i="240"/>
  <c r="G59" i="240"/>
  <c r="F59" i="240"/>
  <c r="E59" i="240"/>
  <c r="D59" i="240"/>
  <c r="C59" i="240"/>
  <c r="J57" i="240"/>
  <c r="I57" i="240"/>
  <c r="G57" i="240"/>
  <c r="F57" i="240"/>
  <c r="E57" i="240"/>
  <c r="D57" i="240"/>
  <c r="C57" i="240"/>
  <c r="J56" i="240"/>
  <c r="I56" i="240"/>
  <c r="G56" i="240"/>
  <c r="F56" i="240"/>
  <c r="E56" i="240"/>
  <c r="D56" i="240"/>
  <c r="C56" i="240"/>
  <c r="J39" i="240"/>
  <c r="I39" i="240"/>
  <c r="G39" i="240"/>
  <c r="F39" i="240"/>
  <c r="E39" i="240"/>
  <c r="D39" i="240"/>
  <c r="C39" i="240"/>
  <c r="J38" i="240"/>
  <c r="I38" i="240"/>
  <c r="G38" i="240"/>
  <c r="F38" i="240"/>
  <c r="E38" i="240"/>
  <c r="D38" i="240"/>
  <c r="C38" i="240"/>
  <c r="J37" i="240"/>
  <c r="I37" i="240"/>
  <c r="G37" i="240"/>
  <c r="F37" i="240"/>
  <c r="E37" i="240"/>
  <c r="D37" i="240"/>
  <c r="C37" i="240"/>
  <c r="J35" i="240"/>
  <c r="I35" i="240"/>
  <c r="G35" i="240"/>
  <c r="F35" i="240"/>
  <c r="E35" i="240"/>
  <c r="D35" i="240"/>
  <c r="C35" i="240"/>
  <c r="J34" i="240"/>
  <c r="I34" i="240"/>
  <c r="G34" i="240"/>
  <c r="L34" i="240" s="1"/>
  <c r="F34" i="240"/>
  <c r="E34" i="240"/>
  <c r="E35" i="364" s="1"/>
  <c r="D34" i="240"/>
  <c r="C34" i="240"/>
  <c r="J32" i="240"/>
  <c r="J31" i="240" s="1"/>
  <c r="I32" i="240"/>
  <c r="G32" i="240"/>
  <c r="F32" i="240"/>
  <c r="E32" i="240"/>
  <c r="D32" i="240"/>
  <c r="C32" i="240"/>
  <c r="J29" i="240"/>
  <c r="I29" i="240"/>
  <c r="G29" i="240"/>
  <c r="F29" i="240"/>
  <c r="E29" i="240"/>
  <c r="D29" i="240"/>
  <c r="C29" i="240"/>
  <c r="J28" i="240"/>
  <c r="I28" i="240"/>
  <c r="C28" i="240"/>
  <c r="J27" i="240"/>
  <c r="I27" i="240"/>
  <c r="G27" i="240"/>
  <c r="F27" i="240"/>
  <c r="E27" i="240"/>
  <c r="D27" i="240"/>
  <c r="C27" i="240"/>
  <c r="J26" i="240"/>
  <c r="I26" i="240"/>
  <c r="I27" i="364" s="1"/>
  <c r="G26" i="240"/>
  <c r="F26" i="240"/>
  <c r="E26" i="240"/>
  <c r="D26" i="240"/>
  <c r="C26" i="240"/>
  <c r="J25" i="240"/>
  <c r="I25" i="240"/>
  <c r="G25" i="240"/>
  <c r="F25" i="240"/>
  <c r="E25" i="240"/>
  <c r="E26" i="364" s="1"/>
  <c r="D25" i="240"/>
  <c r="C25" i="240"/>
  <c r="J21" i="240"/>
  <c r="I21" i="240"/>
  <c r="G21" i="240"/>
  <c r="F21" i="240"/>
  <c r="E21" i="240"/>
  <c r="D21" i="240"/>
  <c r="C21" i="240"/>
  <c r="J20" i="240"/>
  <c r="I20" i="240"/>
  <c r="G20" i="240"/>
  <c r="F20" i="240"/>
  <c r="E20" i="240"/>
  <c r="D20" i="240"/>
  <c r="C20" i="240"/>
  <c r="J19" i="240"/>
  <c r="I19" i="240"/>
  <c r="I20" i="364" s="1"/>
  <c r="G19" i="240"/>
  <c r="F19" i="240"/>
  <c r="E19" i="240"/>
  <c r="D19" i="240"/>
  <c r="C19" i="240"/>
  <c r="J17" i="240"/>
  <c r="I17" i="240"/>
  <c r="G17" i="240"/>
  <c r="F17" i="240"/>
  <c r="E17" i="240"/>
  <c r="D17" i="240"/>
  <c r="C17" i="240"/>
  <c r="J16" i="240"/>
  <c r="I16" i="240"/>
  <c r="G16" i="240"/>
  <c r="F16" i="240"/>
  <c r="E16" i="240"/>
  <c r="D16" i="240"/>
  <c r="C16" i="240"/>
  <c r="K16" i="364"/>
  <c r="J15" i="240"/>
  <c r="I15" i="240"/>
  <c r="G15" i="240"/>
  <c r="L15" i="240" s="1"/>
  <c r="F15" i="240"/>
  <c r="E15" i="240"/>
  <c r="D15" i="240"/>
  <c r="C15" i="240"/>
  <c r="G14" i="240"/>
  <c r="F14" i="240"/>
  <c r="E14" i="240"/>
  <c r="D14" i="240"/>
  <c r="C14" i="240"/>
  <c r="J13" i="240"/>
  <c r="I13" i="240"/>
  <c r="G13" i="240"/>
  <c r="L13" i="240" s="1"/>
  <c r="F13" i="240"/>
  <c r="E13" i="240"/>
  <c r="D13" i="240"/>
  <c r="J12" i="240"/>
  <c r="I12" i="240"/>
  <c r="G12" i="240"/>
  <c r="F12" i="240"/>
  <c r="E12" i="240"/>
  <c r="D12" i="240"/>
  <c r="C12" i="240"/>
  <c r="J11" i="240"/>
  <c r="I11" i="240"/>
  <c r="G11" i="240"/>
  <c r="F11" i="240"/>
  <c r="E11" i="240"/>
  <c r="D11" i="240"/>
  <c r="C11" i="240"/>
  <c r="I82" i="364" l="1"/>
  <c r="L36" i="241"/>
  <c r="K41" i="365"/>
  <c r="F42" i="365"/>
  <c r="L44" i="241"/>
  <c r="K46" i="365"/>
  <c r="L46" i="241"/>
  <c r="L52" i="241"/>
  <c r="L10" i="237"/>
  <c r="L22" i="237"/>
  <c r="H53" i="237"/>
  <c r="H10" i="236"/>
  <c r="H10" i="235"/>
  <c r="H22" i="235"/>
  <c r="H22" i="234"/>
  <c r="H22" i="233"/>
  <c r="L72" i="371"/>
  <c r="L106" i="371"/>
  <c r="L121" i="371"/>
  <c r="L34" i="372"/>
  <c r="L38" i="374"/>
  <c r="H25" i="378"/>
  <c r="H56" i="378"/>
  <c r="I22" i="364"/>
  <c r="I70" i="364"/>
  <c r="E82" i="364"/>
  <c r="L35" i="239"/>
  <c r="L73" i="239"/>
  <c r="F58" i="385"/>
  <c r="C13" i="369"/>
  <c r="F26" i="375"/>
  <c r="L44" i="382"/>
  <c r="L53" i="382"/>
  <c r="L54" i="382"/>
  <c r="L55" i="382"/>
  <c r="L56" i="382"/>
  <c r="L71" i="382"/>
  <c r="L53" i="385"/>
  <c r="L54" i="385"/>
  <c r="L55" i="385"/>
  <c r="L56" i="385"/>
  <c r="L71" i="385"/>
  <c r="L44" i="388"/>
  <c r="L10" i="232"/>
  <c r="L38" i="232"/>
  <c r="F120" i="58"/>
  <c r="L36" i="391"/>
  <c r="L37" i="391"/>
  <c r="L40" i="391"/>
  <c r="L41" i="391"/>
  <c r="L44" i="391"/>
  <c r="L53" i="391"/>
  <c r="L54" i="391"/>
  <c r="L33" i="239"/>
  <c r="L64" i="239"/>
  <c r="L80" i="239"/>
  <c r="L45" i="367"/>
  <c r="L47" i="367"/>
  <c r="H16" i="378"/>
  <c r="L11" i="379"/>
  <c r="L12" i="379"/>
  <c r="L13" i="379"/>
  <c r="L15" i="379"/>
  <c r="L16" i="379"/>
  <c r="L20" i="379"/>
  <c r="L21" i="379"/>
  <c r="L25" i="379"/>
  <c r="L129" i="370"/>
  <c r="L133" i="370"/>
  <c r="L34" i="371"/>
  <c r="I28" i="365"/>
  <c r="H10" i="383"/>
  <c r="L45" i="388"/>
  <c r="E25" i="241"/>
  <c r="E23" i="241" s="1"/>
  <c r="L123" i="239"/>
  <c r="L54" i="238"/>
  <c r="L57" i="238"/>
  <c r="L69" i="238"/>
  <c r="H53" i="235"/>
  <c r="L22" i="232"/>
  <c r="L13" i="370"/>
  <c r="L14" i="370"/>
  <c r="L15" i="370"/>
  <c r="L16" i="370"/>
  <c r="H22" i="370"/>
  <c r="L54" i="370"/>
  <c r="L60" i="370"/>
  <c r="L63" i="370"/>
  <c r="L76" i="370"/>
  <c r="L77" i="370"/>
  <c r="L79" i="370"/>
  <c r="L95" i="370"/>
  <c r="L94" i="371"/>
  <c r="H13" i="378"/>
  <c r="L44" i="378"/>
  <c r="H12" i="240"/>
  <c r="L12" i="240"/>
  <c r="L19" i="240"/>
  <c r="H19" i="240"/>
  <c r="H32" i="240"/>
  <c r="L32" i="240"/>
  <c r="L61" i="240"/>
  <c r="H61" i="240"/>
  <c r="L68" i="240"/>
  <c r="H68" i="240"/>
  <c r="L69" i="239"/>
  <c r="H69" i="239"/>
  <c r="J65" i="234"/>
  <c r="J64" i="385" s="1"/>
  <c r="K65" i="234"/>
  <c r="K64" i="385" s="1"/>
  <c r="I22" i="365"/>
  <c r="H26" i="368"/>
  <c r="L26" i="368"/>
  <c r="H25" i="369"/>
  <c r="L25" i="369"/>
  <c r="H35" i="369"/>
  <c r="L35" i="369"/>
  <c r="H43" i="369"/>
  <c r="L43" i="369"/>
  <c r="H47" i="369"/>
  <c r="L47" i="369"/>
  <c r="H53" i="369"/>
  <c r="L53" i="369"/>
  <c r="L17" i="378"/>
  <c r="H17" i="378"/>
  <c r="H28" i="380"/>
  <c r="L28" i="380"/>
  <c r="H32" i="383"/>
  <c r="L32" i="383"/>
  <c r="H22" i="392"/>
  <c r="L22" i="392"/>
  <c r="H11" i="240"/>
  <c r="L11" i="240"/>
  <c r="H14" i="240"/>
  <c r="L14" i="240"/>
  <c r="H17" i="240"/>
  <c r="L17" i="240"/>
  <c r="L25" i="240"/>
  <c r="H25" i="240"/>
  <c r="L29" i="240"/>
  <c r="H29" i="240"/>
  <c r="H37" i="240"/>
  <c r="L37" i="240"/>
  <c r="L59" i="240"/>
  <c r="H59" i="240"/>
  <c r="H72" i="240"/>
  <c r="L72" i="240"/>
  <c r="H74" i="240"/>
  <c r="L74" i="240"/>
  <c r="L27" i="241"/>
  <c r="L34" i="241"/>
  <c r="H34" i="241"/>
  <c r="C41" i="365"/>
  <c r="G41" i="365"/>
  <c r="L41" i="365" s="1"/>
  <c r="L40" i="241"/>
  <c r="H40" i="241"/>
  <c r="L41" i="241"/>
  <c r="H41" i="241"/>
  <c r="L42" i="241"/>
  <c r="H42" i="241"/>
  <c r="C45" i="365"/>
  <c r="H44" i="241"/>
  <c r="C46" i="365"/>
  <c r="H46" i="241"/>
  <c r="L50" i="241"/>
  <c r="H50" i="241"/>
  <c r="C52" i="365"/>
  <c r="L51" i="241"/>
  <c r="H51" i="241"/>
  <c r="C53" i="365"/>
  <c r="H52" i="241"/>
  <c r="L38" i="239"/>
  <c r="H42" i="239"/>
  <c r="L42" i="239"/>
  <c r="L54" i="239"/>
  <c r="L60" i="239"/>
  <c r="H64" i="239"/>
  <c r="L77" i="239"/>
  <c r="H80" i="239"/>
  <c r="H123" i="239"/>
  <c r="L53" i="237"/>
  <c r="L10" i="236"/>
  <c r="L22" i="236"/>
  <c r="L10" i="235"/>
  <c r="L22" i="235"/>
  <c r="L22" i="234"/>
  <c r="L10" i="233"/>
  <c r="L22" i="233"/>
  <c r="L28" i="233"/>
  <c r="H10" i="232"/>
  <c r="H28" i="232"/>
  <c r="L28" i="232"/>
  <c r="C111" i="239"/>
  <c r="C108" i="370" s="1"/>
  <c r="H53" i="58"/>
  <c r="L53" i="58"/>
  <c r="F121" i="58"/>
  <c r="G65" i="234"/>
  <c r="L95" i="58"/>
  <c r="G97" i="58"/>
  <c r="H95" i="58"/>
  <c r="K65" i="233"/>
  <c r="K64" i="388" s="1"/>
  <c r="I18" i="365"/>
  <c r="I19" i="365"/>
  <c r="E22" i="365"/>
  <c r="J22" i="365"/>
  <c r="E25" i="365"/>
  <c r="E28" i="365"/>
  <c r="J28" i="365"/>
  <c r="J37" i="365"/>
  <c r="I14" i="369"/>
  <c r="I14" i="365" s="1"/>
  <c r="I20" i="365"/>
  <c r="L22" i="370"/>
  <c r="H104" i="370"/>
  <c r="H107" i="370"/>
  <c r="L107" i="370"/>
  <c r="H109" i="370"/>
  <c r="L109" i="370"/>
  <c r="H111" i="370"/>
  <c r="L111" i="370"/>
  <c r="H117" i="370"/>
  <c r="L117" i="370"/>
  <c r="H118" i="370"/>
  <c r="L118" i="370"/>
  <c r="H119" i="370"/>
  <c r="L119" i="370"/>
  <c r="H121" i="370"/>
  <c r="L121" i="370"/>
  <c r="H122" i="370"/>
  <c r="L122" i="370"/>
  <c r="H53" i="371"/>
  <c r="L53" i="371"/>
  <c r="H72" i="371"/>
  <c r="H32" i="372"/>
  <c r="L32" i="372"/>
  <c r="H37" i="372"/>
  <c r="L37" i="372"/>
  <c r="H53" i="372"/>
  <c r="L53" i="372"/>
  <c r="H63" i="372"/>
  <c r="L63" i="372"/>
  <c r="H72" i="372"/>
  <c r="L72" i="372"/>
  <c r="H79" i="372"/>
  <c r="L79" i="372"/>
  <c r="L13" i="378"/>
  <c r="L15" i="378"/>
  <c r="H15" i="378"/>
  <c r="L19" i="378"/>
  <c r="H19" i="378"/>
  <c r="L25" i="378"/>
  <c r="L39" i="378"/>
  <c r="H39" i="378"/>
  <c r="L40" i="378"/>
  <c r="H40" i="378"/>
  <c r="L41" i="378"/>
  <c r="H41" i="378"/>
  <c r="H44" i="378"/>
  <c r="L45" i="378"/>
  <c r="H45" i="378"/>
  <c r="H53" i="378"/>
  <c r="L56" i="378"/>
  <c r="G63" i="375"/>
  <c r="L63" i="375" s="1"/>
  <c r="L63" i="378"/>
  <c r="H63" i="378"/>
  <c r="G65" i="375"/>
  <c r="L65" i="375" s="1"/>
  <c r="L65" i="378"/>
  <c r="H65" i="378"/>
  <c r="L10" i="380"/>
  <c r="H22" i="380"/>
  <c r="L22" i="380"/>
  <c r="L61" i="380"/>
  <c r="L25" i="382"/>
  <c r="H38" i="382"/>
  <c r="L38" i="382"/>
  <c r="H39" i="382"/>
  <c r="L39" i="382"/>
  <c r="H40" i="382"/>
  <c r="L40" i="382"/>
  <c r="H41" i="382"/>
  <c r="L41" i="382"/>
  <c r="H44" i="382"/>
  <c r="H45" i="382"/>
  <c r="L45" i="382"/>
  <c r="H53" i="382"/>
  <c r="H54" i="382"/>
  <c r="H55" i="382"/>
  <c r="H56" i="382"/>
  <c r="H57" i="382"/>
  <c r="L57" i="382"/>
  <c r="H59" i="382"/>
  <c r="L59" i="382"/>
  <c r="H60" i="382"/>
  <c r="L60" i="382"/>
  <c r="H63" i="382"/>
  <c r="L63" i="382"/>
  <c r="H65" i="382"/>
  <c r="L65" i="382"/>
  <c r="H67" i="382"/>
  <c r="L67" i="382"/>
  <c r="H68" i="382"/>
  <c r="L68" i="382"/>
  <c r="H71" i="382"/>
  <c r="H72" i="382"/>
  <c r="L72" i="382"/>
  <c r="H32" i="386"/>
  <c r="L32" i="386"/>
  <c r="L56" i="391"/>
  <c r="L63" i="391"/>
  <c r="L26" i="240"/>
  <c r="H26" i="240"/>
  <c r="H59" i="234"/>
  <c r="L59" i="234"/>
  <c r="H28" i="369"/>
  <c r="L28" i="369"/>
  <c r="H37" i="369"/>
  <c r="L37" i="369"/>
  <c r="G60" i="375"/>
  <c r="L60" i="375" s="1"/>
  <c r="L60" i="378"/>
  <c r="H60" i="378"/>
  <c r="K63" i="375"/>
  <c r="K31" i="369" s="1"/>
  <c r="K63" i="376"/>
  <c r="L81" i="240"/>
  <c r="H81" i="240"/>
  <c r="I45" i="365"/>
  <c r="L119" i="239"/>
  <c r="H119" i="239"/>
  <c r="H61" i="238"/>
  <c r="L61" i="238"/>
  <c r="J65" i="235"/>
  <c r="K65" i="235"/>
  <c r="K64" i="382" s="1"/>
  <c r="G65" i="233"/>
  <c r="L106" i="58"/>
  <c r="H106" i="58"/>
  <c r="J18" i="365"/>
  <c r="J19" i="365"/>
  <c r="F22" i="365"/>
  <c r="K22" i="365"/>
  <c r="K28" i="365"/>
  <c r="K35" i="365"/>
  <c r="E20" i="365"/>
  <c r="J20" i="365"/>
  <c r="H23" i="370"/>
  <c r="L23" i="370"/>
  <c r="H25" i="370"/>
  <c r="L25" i="370"/>
  <c r="H26" i="370"/>
  <c r="L26" i="370"/>
  <c r="I31" i="370"/>
  <c r="I33" i="370"/>
  <c r="I36" i="370"/>
  <c r="H60" i="376"/>
  <c r="L60" i="376"/>
  <c r="H72" i="376"/>
  <c r="L72" i="376"/>
  <c r="L14" i="378"/>
  <c r="H14" i="378"/>
  <c r="L18" i="378"/>
  <c r="H18" i="378"/>
  <c r="G23" i="376"/>
  <c r="L23" i="376" s="1"/>
  <c r="L23" i="378"/>
  <c r="H23" i="378"/>
  <c r="L24" i="378"/>
  <c r="H24" i="378"/>
  <c r="L26" i="378"/>
  <c r="H26" i="378"/>
  <c r="L29" i="378"/>
  <c r="H29" i="378"/>
  <c r="L30" i="378"/>
  <c r="H30" i="378"/>
  <c r="G31" i="376"/>
  <c r="L31" i="376" s="1"/>
  <c r="L31" i="378"/>
  <c r="H31" i="378"/>
  <c r="G33" i="376"/>
  <c r="L33" i="376" s="1"/>
  <c r="L33" i="378"/>
  <c r="H33" i="378"/>
  <c r="L34" i="378"/>
  <c r="H34" i="378"/>
  <c r="L35" i="378"/>
  <c r="H35" i="378"/>
  <c r="L36" i="378"/>
  <c r="H36" i="378"/>
  <c r="L37" i="378"/>
  <c r="H37" i="378"/>
  <c r="L57" i="378"/>
  <c r="H57" i="378"/>
  <c r="K58" i="375"/>
  <c r="K58" i="376"/>
  <c r="K52" i="376" s="1"/>
  <c r="K59" i="375"/>
  <c r="K59" i="376"/>
  <c r="K67" i="375"/>
  <c r="K36" i="369" s="1"/>
  <c r="K67" i="376"/>
  <c r="F53" i="373"/>
  <c r="H38" i="385"/>
  <c r="L38" i="385"/>
  <c r="H39" i="385"/>
  <c r="L39" i="385"/>
  <c r="H40" i="385"/>
  <c r="L40" i="385"/>
  <c r="H41" i="385"/>
  <c r="L41" i="385"/>
  <c r="H44" i="385"/>
  <c r="L44" i="385"/>
  <c r="H45" i="385"/>
  <c r="L45" i="385"/>
  <c r="H53" i="385"/>
  <c r="H54" i="385"/>
  <c r="H55" i="385"/>
  <c r="H56" i="385"/>
  <c r="H57" i="385"/>
  <c r="L57" i="385"/>
  <c r="H59" i="385"/>
  <c r="L59" i="385"/>
  <c r="H60" i="385"/>
  <c r="L60" i="385"/>
  <c r="H63" i="385"/>
  <c r="L63" i="385"/>
  <c r="H65" i="385"/>
  <c r="L65" i="385"/>
  <c r="H67" i="385"/>
  <c r="L67" i="385"/>
  <c r="H68" i="385"/>
  <c r="L68" i="385"/>
  <c r="H71" i="385"/>
  <c r="L12" i="388"/>
  <c r="L16" i="388"/>
  <c r="L21" i="388"/>
  <c r="L25" i="388"/>
  <c r="L36" i="388"/>
  <c r="H39" i="388"/>
  <c r="L39" i="388"/>
  <c r="H40" i="388"/>
  <c r="L40" i="388"/>
  <c r="H41" i="388"/>
  <c r="L41" i="388"/>
  <c r="L10" i="389"/>
  <c r="L28" i="389"/>
  <c r="L52" i="389"/>
  <c r="L12" i="391"/>
  <c r="L25" i="391"/>
  <c r="H57" i="391"/>
  <c r="L57" i="391"/>
  <c r="H59" i="391"/>
  <c r="L59" i="391"/>
  <c r="H60" i="391"/>
  <c r="L60" i="391"/>
  <c r="H28" i="392"/>
  <c r="L28" i="392"/>
  <c r="L38" i="240"/>
  <c r="H38" i="240"/>
  <c r="L24" i="242"/>
  <c r="H24" i="242"/>
  <c r="H18" i="369"/>
  <c r="L18" i="369"/>
  <c r="H19" i="369"/>
  <c r="L19" i="369"/>
  <c r="H21" i="369"/>
  <c r="L21" i="369"/>
  <c r="H42" i="369"/>
  <c r="L42" i="369"/>
  <c r="H45" i="369"/>
  <c r="L45" i="369"/>
  <c r="H52" i="369"/>
  <c r="L52" i="369"/>
  <c r="K31" i="370"/>
  <c r="H94" i="372"/>
  <c r="L94" i="372"/>
  <c r="H121" i="372"/>
  <c r="L121" i="372"/>
  <c r="L11" i="378"/>
  <c r="H11" i="378"/>
  <c r="G20" i="376"/>
  <c r="L20" i="376" s="1"/>
  <c r="L20" i="378"/>
  <c r="H20" i="378"/>
  <c r="G54" i="375"/>
  <c r="L54" i="375" s="1"/>
  <c r="L54" i="378"/>
  <c r="H54" i="378"/>
  <c r="K65" i="375"/>
  <c r="K33" i="369" s="1"/>
  <c r="K65" i="376"/>
  <c r="K65" i="373" s="1"/>
  <c r="H16" i="240"/>
  <c r="L16" i="240"/>
  <c r="L21" i="240"/>
  <c r="H21" i="240"/>
  <c r="L35" i="240"/>
  <c r="H35" i="240"/>
  <c r="L57" i="240"/>
  <c r="H57" i="240"/>
  <c r="C71" i="364"/>
  <c r="G71" i="364"/>
  <c r="L71" i="364" s="1"/>
  <c r="L70" i="240"/>
  <c r="H70" i="240"/>
  <c r="C82" i="364"/>
  <c r="D47" i="365"/>
  <c r="H28" i="235"/>
  <c r="L28" i="235"/>
  <c r="H32" i="234"/>
  <c r="L32" i="234"/>
  <c r="H32" i="233"/>
  <c r="L32" i="233"/>
  <c r="L20" i="240"/>
  <c r="H20" i="240"/>
  <c r="G28" i="364"/>
  <c r="L28" i="364" s="1"/>
  <c r="L27" i="240"/>
  <c r="H27" i="240"/>
  <c r="H39" i="240"/>
  <c r="L39" i="240"/>
  <c r="C57" i="364"/>
  <c r="G57" i="364"/>
  <c r="L57" i="364" s="1"/>
  <c r="L56" i="240"/>
  <c r="H56" i="240"/>
  <c r="C70" i="364"/>
  <c r="L69" i="240"/>
  <c r="H69" i="240"/>
  <c r="L80" i="240"/>
  <c r="H80" i="240"/>
  <c r="C20" i="365"/>
  <c r="L19" i="241"/>
  <c r="H19" i="241"/>
  <c r="L21" i="241"/>
  <c r="H21" i="241"/>
  <c r="L26" i="239"/>
  <c r="H26" i="239"/>
  <c r="H73" i="239"/>
  <c r="H11" i="238"/>
  <c r="H21" i="238"/>
  <c r="H23" i="238"/>
  <c r="L23" i="238"/>
  <c r="H24" i="238"/>
  <c r="L24" i="238"/>
  <c r="H27" i="238"/>
  <c r="L27" i="238"/>
  <c r="H29" i="238"/>
  <c r="L29" i="238"/>
  <c r="H31" i="238"/>
  <c r="L31" i="238"/>
  <c r="G63" i="240"/>
  <c r="H63" i="240" s="1"/>
  <c r="L39" i="238"/>
  <c r="H39" i="238"/>
  <c r="L41" i="238"/>
  <c r="H10" i="237"/>
  <c r="H22" i="237"/>
  <c r="L28" i="237"/>
  <c r="H28" i="237"/>
  <c r="L32" i="237"/>
  <c r="H32" i="237"/>
  <c r="L38" i="237"/>
  <c r="H38" i="237"/>
  <c r="L53" i="235"/>
  <c r="G65" i="235"/>
  <c r="G64" i="382" s="1"/>
  <c r="L64" i="382" s="1"/>
  <c r="L84" i="58"/>
  <c r="H84" i="58"/>
  <c r="L36" i="366"/>
  <c r="K57" i="364"/>
  <c r="K58" i="364"/>
  <c r="K60" i="364"/>
  <c r="K69" i="364"/>
  <c r="K70" i="364"/>
  <c r="K71" i="364"/>
  <c r="L74" i="366"/>
  <c r="K73" i="364"/>
  <c r="K74" i="364"/>
  <c r="L76" i="366"/>
  <c r="K75" i="364"/>
  <c r="K80" i="364"/>
  <c r="K81" i="364"/>
  <c r="K82" i="364"/>
  <c r="H12" i="368"/>
  <c r="L12" i="368"/>
  <c r="H14" i="368"/>
  <c r="L14" i="368"/>
  <c r="H16" i="368"/>
  <c r="L16" i="368"/>
  <c r="H38" i="368"/>
  <c r="L38" i="368"/>
  <c r="H57" i="368"/>
  <c r="L57" i="368"/>
  <c r="H60" i="368"/>
  <c r="L60" i="368"/>
  <c r="H70" i="368"/>
  <c r="L70" i="368"/>
  <c r="H73" i="368"/>
  <c r="L73" i="368"/>
  <c r="H75" i="368"/>
  <c r="L75" i="368"/>
  <c r="H81" i="368"/>
  <c r="L81" i="368"/>
  <c r="F20" i="365"/>
  <c r="K20" i="365"/>
  <c r="L11" i="370"/>
  <c r="L12" i="370"/>
  <c r="L42" i="370"/>
  <c r="L43" i="370"/>
  <c r="L44" i="370"/>
  <c r="L46" i="370"/>
  <c r="L48" i="370"/>
  <c r="L51" i="370"/>
  <c r="L88" i="370"/>
  <c r="L89" i="370"/>
  <c r="L90" i="370"/>
  <c r="L94" i="370"/>
  <c r="J31" i="370"/>
  <c r="J33" i="370"/>
  <c r="J36" i="370"/>
  <c r="G31" i="375"/>
  <c r="L31" i="375" s="1"/>
  <c r="I45" i="375"/>
  <c r="I78" i="368" s="1"/>
  <c r="I78" i="364" s="1"/>
  <c r="H59" i="376"/>
  <c r="L59" i="376"/>
  <c r="L12" i="378"/>
  <c r="H12" i="378"/>
  <c r="L16" i="378"/>
  <c r="L21" i="378"/>
  <c r="H21" i="378"/>
  <c r="G58" i="375"/>
  <c r="L58" i="375" s="1"/>
  <c r="L58" i="378"/>
  <c r="H58" i="378"/>
  <c r="G59" i="375"/>
  <c r="L59" i="375" s="1"/>
  <c r="L59" i="378"/>
  <c r="H59" i="378"/>
  <c r="G67" i="375"/>
  <c r="L67" i="375" s="1"/>
  <c r="L67" i="378"/>
  <c r="H67" i="378"/>
  <c r="G71" i="375"/>
  <c r="H71" i="378"/>
  <c r="L72" i="378"/>
  <c r="H72" i="378"/>
  <c r="H11" i="379"/>
  <c r="H12" i="379"/>
  <c r="H13" i="379"/>
  <c r="H14" i="379"/>
  <c r="L14" i="379"/>
  <c r="H15" i="379"/>
  <c r="H54" i="379"/>
  <c r="H55" i="379"/>
  <c r="H56" i="379"/>
  <c r="H57" i="379"/>
  <c r="L57" i="379"/>
  <c r="H59" i="379"/>
  <c r="L59" i="379"/>
  <c r="H60" i="379"/>
  <c r="L60" i="379"/>
  <c r="H63" i="379"/>
  <c r="L63" i="379"/>
  <c r="H65" i="379"/>
  <c r="L65" i="379"/>
  <c r="H66" i="379"/>
  <c r="H67" i="379"/>
  <c r="L67" i="379"/>
  <c r="H68" i="379"/>
  <c r="H71" i="379"/>
  <c r="H32" i="380"/>
  <c r="L32" i="380"/>
  <c r="H52" i="380"/>
  <c r="L10" i="383"/>
  <c r="L22" i="383"/>
  <c r="H58" i="383"/>
  <c r="G58" i="374"/>
  <c r="G52" i="374" s="1"/>
  <c r="L58" i="383"/>
  <c r="G66" i="374"/>
  <c r="G61" i="374" s="1"/>
  <c r="L66" i="383"/>
  <c r="L52" i="386"/>
  <c r="H66" i="386"/>
  <c r="L66" i="386"/>
  <c r="H11" i="388"/>
  <c r="L11" i="388"/>
  <c r="H13" i="388"/>
  <c r="L13" i="388"/>
  <c r="H14" i="388"/>
  <c r="L14" i="388"/>
  <c r="H15" i="388"/>
  <c r="L15" i="388"/>
  <c r="H17" i="388"/>
  <c r="L17" i="388"/>
  <c r="H18" i="388"/>
  <c r="L18" i="388"/>
  <c r="H19" i="388"/>
  <c r="L19" i="388"/>
  <c r="H20" i="388"/>
  <c r="L20" i="388"/>
  <c r="H23" i="388"/>
  <c r="L23" i="388"/>
  <c r="H24" i="388"/>
  <c r="L24" i="388"/>
  <c r="H26" i="388"/>
  <c r="L26" i="388"/>
  <c r="H27" i="388"/>
  <c r="L27" i="388"/>
  <c r="H29" i="388"/>
  <c r="L29" i="388"/>
  <c r="H30" i="388"/>
  <c r="L30" i="388"/>
  <c r="H31" i="388"/>
  <c r="L31" i="388"/>
  <c r="H33" i="388"/>
  <c r="L33" i="388"/>
  <c r="H34" i="388"/>
  <c r="L34" i="388"/>
  <c r="H35" i="388"/>
  <c r="L35" i="388"/>
  <c r="H37" i="388"/>
  <c r="L37" i="388"/>
  <c r="H32" i="389"/>
  <c r="L32" i="389"/>
  <c r="H40" i="391"/>
  <c r="H41" i="391"/>
  <c r="H44" i="391"/>
  <c r="H45" i="391"/>
  <c r="L45" i="391"/>
  <c r="H54" i="391"/>
  <c r="H55" i="391"/>
  <c r="L55" i="391"/>
  <c r="L61" i="392"/>
  <c r="K71" i="375"/>
  <c r="K71" i="373"/>
  <c r="L71" i="378"/>
  <c r="L67" i="238"/>
  <c r="K61" i="238"/>
  <c r="L82" i="37"/>
  <c r="H82" i="37"/>
  <c r="L86" i="37"/>
  <c r="H86" i="37"/>
  <c r="L89" i="37"/>
  <c r="H89" i="37"/>
  <c r="L94" i="37"/>
  <c r="H94" i="37"/>
  <c r="G68" i="375"/>
  <c r="G38" i="369" s="1"/>
  <c r="H68" i="378"/>
  <c r="H113" i="370"/>
  <c r="L113" i="370"/>
  <c r="L80" i="37"/>
  <c r="H80" i="37"/>
  <c r="G66" i="375"/>
  <c r="H66" i="378"/>
  <c r="L66" i="379"/>
  <c r="L68" i="379"/>
  <c r="K28" i="240"/>
  <c r="L30" i="238"/>
  <c r="K41" i="240"/>
  <c r="K42" i="364" s="1"/>
  <c r="L11" i="238"/>
  <c r="K77" i="240"/>
  <c r="L45" i="238"/>
  <c r="L71" i="374"/>
  <c r="L62" i="374"/>
  <c r="K60" i="240"/>
  <c r="L36" i="238"/>
  <c r="K56" i="241"/>
  <c r="L72" i="238"/>
  <c r="K50" i="240"/>
  <c r="L20" i="238"/>
  <c r="K37" i="365"/>
  <c r="L37" i="367"/>
  <c r="K76" i="240"/>
  <c r="K75" i="240" s="1"/>
  <c r="L44" i="238"/>
  <c r="K51" i="240"/>
  <c r="L21" i="238"/>
  <c r="K65" i="237"/>
  <c r="K64" i="378" s="1"/>
  <c r="L60" i="58"/>
  <c r="K19" i="365"/>
  <c r="K18" i="365"/>
  <c r="K94" i="239"/>
  <c r="K14" i="241" s="1"/>
  <c r="K36" i="370"/>
  <c r="K33" i="370"/>
  <c r="K108" i="370"/>
  <c r="K22" i="103"/>
  <c r="K95" i="239" s="1"/>
  <c r="L10" i="103"/>
  <c r="K117" i="239"/>
  <c r="K114" i="370" s="1"/>
  <c r="L22" i="37"/>
  <c r="K42" i="240"/>
  <c r="L12" i="238"/>
  <c r="K12" i="241"/>
  <c r="L55" i="238"/>
  <c r="K45" i="240"/>
  <c r="L15" i="238"/>
  <c r="K13" i="241"/>
  <c r="L56" i="238"/>
  <c r="K55" i="375"/>
  <c r="L55" i="378"/>
  <c r="K12" i="369"/>
  <c r="L12" i="369" s="1"/>
  <c r="L53" i="378"/>
  <c r="K22" i="240"/>
  <c r="L25" i="238"/>
  <c r="K46" i="240"/>
  <c r="L16" i="238"/>
  <c r="K43" i="240"/>
  <c r="L13" i="238"/>
  <c r="K34" i="368"/>
  <c r="L35" i="368"/>
  <c r="L56" i="374"/>
  <c r="L55" i="374"/>
  <c r="L53" i="374"/>
  <c r="L54" i="374"/>
  <c r="K43" i="392"/>
  <c r="K48" i="392" s="1"/>
  <c r="L52" i="392"/>
  <c r="K47" i="366"/>
  <c r="L15" i="374"/>
  <c r="K24" i="366"/>
  <c r="L25" i="374"/>
  <c r="K66" i="366"/>
  <c r="L40" i="374"/>
  <c r="K78" i="366"/>
  <c r="L44" i="374"/>
  <c r="K48" i="366"/>
  <c r="L16" i="374"/>
  <c r="K53" i="366"/>
  <c r="L21" i="374"/>
  <c r="K30" i="366"/>
  <c r="L30" i="374"/>
  <c r="K44" i="366"/>
  <c r="L12" i="374"/>
  <c r="K45" i="366"/>
  <c r="L13" i="374"/>
  <c r="K30" i="241"/>
  <c r="L64" i="238"/>
  <c r="K68" i="375"/>
  <c r="L68" i="378"/>
  <c r="K62" i="385"/>
  <c r="K62" i="379"/>
  <c r="K62" i="382"/>
  <c r="K61" i="382" s="1"/>
  <c r="K64" i="391"/>
  <c r="L10" i="37"/>
  <c r="H11" i="391"/>
  <c r="H12" i="391"/>
  <c r="H13" i="391"/>
  <c r="H14" i="391"/>
  <c r="H15" i="391"/>
  <c r="H16" i="391"/>
  <c r="H17" i="391"/>
  <c r="H18" i="391"/>
  <c r="H19" i="391"/>
  <c r="H20" i="391"/>
  <c r="H21" i="391"/>
  <c r="H23" i="391"/>
  <c r="H24" i="391"/>
  <c r="H25" i="391"/>
  <c r="H26" i="391"/>
  <c r="H27" i="391"/>
  <c r="H29" i="391"/>
  <c r="H30" i="391"/>
  <c r="H31" i="391"/>
  <c r="H33" i="391"/>
  <c r="H34" i="391"/>
  <c r="H35" i="391"/>
  <c r="H36" i="391"/>
  <c r="H37" i="391"/>
  <c r="H39" i="391"/>
  <c r="H53" i="391"/>
  <c r="K33" i="365"/>
  <c r="H22" i="386"/>
  <c r="H28" i="386"/>
  <c r="I35" i="365"/>
  <c r="E35" i="365"/>
  <c r="J35" i="365"/>
  <c r="I37" i="365"/>
  <c r="H60" i="375"/>
  <c r="H52" i="392"/>
  <c r="F47" i="392"/>
  <c r="H65" i="391"/>
  <c r="H66" i="391"/>
  <c r="H67" i="391"/>
  <c r="H68" i="391"/>
  <c r="H71" i="391"/>
  <c r="H10" i="392"/>
  <c r="H61" i="392"/>
  <c r="H52" i="389"/>
  <c r="H10" i="389"/>
  <c r="H22" i="389"/>
  <c r="G66" i="388"/>
  <c r="H66" i="389"/>
  <c r="H72" i="385"/>
  <c r="H10" i="386"/>
  <c r="C22" i="374"/>
  <c r="C28" i="374"/>
  <c r="G31" i="366"/>
  <c r="H31" i="374"/>
  <c r="G65" i="366"/>
  <c r="H39" i="374"/>
  <c r="G61" i="383"/>
  <c r="H66" i="383"/>
  <c r="H23" i="374"/>
  <c r="H27" i="374"/>
  <c r="C55" i="366"/>
  <c r="C32" i="374"/>
  <c r="G55" i="366"/>
  <c r="L55" i="366" s="1"/>
  <c r="H33" i="374"/>
  <c r="G63" i="366"/>
  <c r="H37" i="374"/>
  <c r="D65" i="366"/>
  <c r="D38" i="374"/>
  <c r="H22" i="383"/>
  <c r="C65" i="366"/>
  <c r="C64" i="364" s="1"/>
  <c r="C38" i="374"/>
  <c r="D78" i="366"/>
  <c r="D77" i="366" s="1"/>
  <c r="G79" i="366"/>
  <c r="H45" i="374"/>
  <c r="C43" i="366"/>
  <c r="C10" i="374"/>
  <c r="D22" i="374"/>
  <c r="H24" i="374"/>
  <c r="H29" i="374"/>
  <c r="D55" i="366"/>
  <c r="D54" i="366" s="1"/>
  <c r="D32" i="374"/>
  <c r="G56" i="366"/>
  <c r="H34" i="374"/>
  <c r="E65" i="366"/>
  <c r="E38" i="374"/>
  <c r="G67" i="366"/>
  <c r="H41" i="374"/>
  <c r="D12" i="367"/>
  <c r="D52" i="374"/>
  <c r="H59" i="374"/>
  <c r="G31" i="367"/>
  <c r="H63" i="374"/>
  <c r="G32" i="367"/>
  <c r="L32" i="367" s="1"/>
  <c r="H64" i="374"/>
  <c r="G33" i="367"/>
  <c r="H65" i="374"/>
  <c r="G36" i="367"/>
  <c r="H67" i="374"/>
  <c r="G38" i="367"/>
  <c r="H68" i="374"/>
  <c r="G58" i="367"/>
  <c r="H72" i="374"/>
  <c r="H28" i="383"/>
  <c r="G25" i="366"/>
  <c r="H26" i="374"/>
  <c r="G62" i="366"/>
  <c r="G60" i="366" s="1"/>
  <c r="L60" i="366" s="1"/>
  <c r="H36" i="374"/>
  <c r="D43" i="366"/>
  <c r="D42" i="366" s="1"/>
  <c r="D10" i="374"/>
  <c r="E22" i="374"/>
  <c r="D28" i="374"/>
  <c r="E55" i="366"/>
  <c r="E54" i="366" s="1"/>
  <c r="E32" i="374"/>
  <c r="G57" i="366"/>
  <c r="H35" i="374"/>
  <c r="H38" i="374"/>
  <c r="C78" i="366"/>
  <c r="C77" i="364" s="1"/>
  <c r="G24" i="368"/>
  <c r="L24" i="368" s="1"/>
  <c r="H27" i="375"/>
  <c r="G31" i="369"/>
  <c r="G33" i="369"/>
  <c r="H65" i="375"/>
  <c r="G51" i="368"/>
  <c r="L51" i="368" s="1"/>
  <c r="H59" i="375"/>
  <c r="G36" i="369"/>
  <c r="L36" i="369" s="1"/>
  <c r="G57" i="369"/>
  <c r="G58" i="369"/>
  <c r="H72" i="375"/>
  <c r="H28" i="370"/>
  <c r="H13" i="368"/>
  <c r="H17" i="368"/>
  <c r="H28" i="368"/>
  <c r="H39" i="368"/>
  <c r="H69" i="368"/>
  <c r="H74" i="368"/>
  <c r="H82" i="368"/>
  <c r="H20" i="369"/>
  <c r="G20" i="365"/>
  <c r="H27" i="369"/>
  <c r="H41" i="369"/>
  <c r="H46" i="369"/>
  <c r="H34" i="372"/>
  <c r="H59" i="372"/>
  <c r="H76" i="372"/>
  <c r="H117" i="372"/>
  <c r="G32" i="368"/>
  <c r="L32" i="368" s="1"/>
  <c r="H33" i="368"/>
  <c r="H15" i="368"/>
  <c r="H22" i="368"/>
  <c r="H36" i="368"/>
  <c r="H58" i="368"/>
  <c r="H71" i="368"/>
  <c r="H80" i="368"/>
  <c r="H22" i="369"/>
  <c r="H51" i="369"/>
  <c r="H25" i="372"/>
  <c r="H41" i="372"/>
  <c r="H68" i="372"/>
  <c r="G101" i="372"/>
  <c r="L101" i="372" s="1"/>
  <c r="H103" i="372"/>
  <c r="G106" i="372"/>
  <c r="H111" i="372"/>
  <c r="C19" i="365"/>
  <c r="H95" i="370"/>
  <c r="H96" i="370"/>
  <c r="H98" i="370"/>
  <c r="H63" i="371"/>
  <c r="H79" i="371"/>
  <c r="H117" i="371"/>
  <c r="H13" i="366"/>
  <c r="H17" i="366"/>
  <c r="H40" i="366"/>
  <c r="H61" i="366"/>
  <c r="H74" i="366"/>
  <c r="H82" i="366"/>
  <c r="H21" i="367"/>
  <c r="H47" i="367"/>
  <c r="H103" i="370"/>
  <c r="H121" i="371"/>
  <c r="H74" i="370"/>
  <c r="H76" i="370"/>
  <c r="H77" i="370"/>
  <c r="H79" i="370"/>
  <c r="H80" i="370"/>
  <c r="C36" i="364"/>
  <c r="G36" i="364"/>
  <c r="L36" i="364" s="1"/>
  <c r="J39" i="364"/>
  <c r="C75" i="364"/>
  <c r="H17" i="370"/>
  <c r="C69" i="364"/>
  <c r="H15" i="366"/>
  <c r="H21" i="366"/>
  <c r="H28" i="366"/>
  <c r="H37" i="366"/>
  <c r="H58" i="366"/>
  <c r="H71" i="366"/>
  <c r="H76" i="366"/>
  <c r="H18" i="367"/>
  <c r="H25" i="367"/>
  <c r="H37" i="367"/>
  <c r="H52" i="367"/>
  <c r="H11" i="370"/>
  <c r="H12" i="370"/>
  <c r="H15" i="370"/>
  <c r="H54" i="370"/>
  <c r="H55" i="370"/>
  <c r="H56" i="370"/>
  <c r="H57" i="370"/>
  <c r="H59" i="370"/>
  <c r="H60" i="370"/>
  <c r="H61" i="370"/>
  <c r="H63" i="370"/>
  <c r="H64" i="370"/>
  <c r="H65" i="370"/>
  <c r="H68" i="370"/>
  <c r="H69" i="370"/>
  <c r="H70" i="370"/>
  <c r="H72" i="370"/>
  <c r="H123" i="370"/>
  <c r="H127" i="370"/>
  <c r="H128" i="370"/>
  <c r="F36" i="364"/>
  <c r="K45" i="365"/>
  <c r="K52" i="365"/>
  <c r="J31" i="365"/>
  <c r="J33" i="365"/>
  <c r="D44" i="367"/>
  <c r="H42" i="370"/>
  <c r="H43" i="370"/>
  <c r="H44" i="370"/>
  <c r="H45" i="370"/>
  <c r="H46" i="370"/>
  <c r="H47" i="370"/>
  <c r="H101" i="370"/>
  <c r="I60" i="364"/>
  <c r="H23" i="366"/>
  <c r="H28" i="367"/>
  <c r="H42" i="367"/>
  <c r="G33" i="366"/>
  <c r="H34" i="366"/>
  <c r="J36" i="364"/>
  <c r="C39" i="364"/>
  <c r="I71" i="364"/>
  <c r="H14" i="366"/>
  <c r="H18" i="366"/>
  <c r="H27" i="366"/>
  <c r="H41" i="366"/>
  <c r="H70" i="366"/>
  <c r="H83" i="366"/>
  <c r="H35" i="367"/>
  <c r="G35" i="365"/>
  <c r="L35" i="365" s="1"/>
  <c r="H43" i="367"/>
  <c r="H51" i="367"/>
  <c r="H13" i="370"/>
  <c r="H14" i="370"/>
  <c r="H27" i="370"/>
  <c r="H29" i="370"/>
  <c r="H133" i="370"/>
  <c r="H134" i="370"/>
  <c r="H32" i="371"/>
  <c r="K35" i="366"/>
  <c r="K35" i="364"/>
  <c r="C16" i="364"/>
  <c r="C60" i="364"/>
  <c r="J45" i="365"/>
  <c r="J44" i="365" s="1"/>
  <c r="J52" i="365"/>
  <c r="I35" i="366"/>
  <c r="I35" i="364"/>
  <c r="H16" i="370"/>
  <c r="H19" i="370"/>
  <c r="H20" i="370"/>
  <c r="H21" i="370"/>
  <c r="H73" i="370"/>
  <c r="H129" i="370"/>
  <c r="H34" i="371"/>
  <c r="H59" i="371"/>
  <c r="H76" i="371"/>
  <c r="H94" i="371"/>
  <c r="H55" i="366"/>
  <c r="C22" i="364"/>
  <c r="J27" i="364"/>
  <c r="C73" i="364"/>
  <c r="I80" i="364"/>
  <c r="H22" i="366"/>
  <c r="H29" i="366"/>
  <c r="J35" i="366"/>
  <c r="J35" i="364"/>
  <c r="H39" i="366"/>
  <c r="H59" i="366"/>
  <c r="H72" i="366"/>
  <c r="H81" i="366"/>
  <c r="H19" i="367"/>
  <c r="H27" i="367"/>
  <c r="H41" i="367"/>
  <c r="H46" i="367"/>
  <c r="H53" i="367"/>
  <c r="H48" i="370"/>
  <c r="H49" i="370"/>
  <c r="H50" i="370"/>
  <c r="H51" i="370"/>
  <c r="H53" i="370"/>
  <c r="H81" i="370"/>
  <c r="H37" i="371"/>
  <c r="H103" i="371"/>
  <c r="H41" i="370"/>
  <c r="H88" i="370"/>
  <c r="H89" i="370"/>
  <c r="H90" i="370"/>
  <c r="H94" i="370"/>
  <c r="H25" i="371"/>
  <c r="H41" i="371"/>
  <c r="H68" i="371"/>
  <c r="G38" i="391"/>
  <c r="H72" i="391"/>
  <c r="H36" i="388"/>
  <c r="H44" i="388"/>
  <c r="H45" i="388"/>
  <c r="H57" i="238"/>
  <c r="H58" i="238"/>
  <c r="H60" i="238"/>
  <c r="H11" i="385"/>
  <c r="H12" i="385"/>
  <c r="H13" i="385"/>
  <c r="H14" i="385"/>
  <c r="H15" i="385"/>
  <c r="H16" i="385"/>
  <c r="H17" i="385"/>
  <c r="H18" i="385"/>
  <c r="H19" i="385"/>
  <c r="H20" i="385"/>
  <c r="H21" i="385"/>
  <c r="H23" i="385"/>
  <c r="H24" i="385"/>
  <c r="H25" i="385"/>
  <c r="H26" i="385"/>
  <c r="H27" i="385"/>
  <c r="H29" i="385"/>
  <c r="H30" i="385"/>
  <c r="H31" i="385"/>
  <c r="H33" i="385"/>
  <c r="H34" i="385"/>
  <c r="H35" i="385"/>
  <c r="H36" i="385"/>
  <c r="H37" i="385"/>
  <c r="H12" i="382"/>
  <c r="H13" i="382"/>
  <c r="H16" i="382"/>
  <c r="H17" i="382"/>
  <c r="H21" i="382"/>
  <c r="H24" i="382"/>
  <c r="H29" i="382"/>
  <c r="H31" i="382"/>
  <c r="H35" i="382"/>
  <c r="H37" i="382"/>
  <c r="H11" i="382"/>
  <c r="H14" i="382"/>
  <c r="H15" i="382"/>
  <c r="H18" i="382"/>
  <c r="H19" i="382"/>
  <c r="H20" i="382"/>
  <c r="H23" i="382"/>
  <c r="H25" i="382"/>
  <c r="H26" i="382"/>
  <c r="H27" i="382"/>
  <c r="H30" i="382"/>
  <c r="H33" i="382"/>
  <c r="H34" i="382"/>
  <c r="H36" i="382"/>
  <c r="H32" i="235"/>
  <c r="G27" i="379"/>
  <c r="H28" i="236"/>
  <c r="F58" i="379"/>
  <c r="F53" i="236"/>
  <c r="G58" i="379"/>
  <c r="L58" i="379" s="1"/>
  <c r="H59" i="236"/>
  <c r="H30" i="238"/>
  <c r="G28" i="240"/>
  <c r="H28" i="240" s="1"/>
  <c r="K52" i="240"/>
  <c r="H22" i="236"/>
  <c r="H32" i="236"/>
  <c r="H16" i="379"/>
  <c r="H17" i="379"/>
  <c r="H18" i="379"/>
  <c r="H19" i="379"/>
  <c r="H20" i="379"/>
  <c r="H21" i="379"/>
  <c r="H23" i="379"/>
  <c r="H24" i="379"/>
  <c r="H25" i="379"/>
  <c r="H26" i="379"/>
  <c r="H29" i="379"/>
  <c r="H30" i="379"/>
  <c r="H31" i="379"/>
  <c r="H33" i="379"/>
  <c r="H34" i="379"/>
  <c r="H35" i="379"/>
  <c r="H36" i="379"/>
  <c r="H37" i="379"/>
  <c r="H38" i="379"/>
  <c r="H39" i="379"/>
  <c r="H40" i="379"/>
  <c r="H41" i="379"/>
  <c r="H44" i="379"/>
  <c r="H45" i="379"/>
  <c r="H53" i="379"/>
  <c r="G53" i="373"/>
  <c r="H72" i="379"/>
  <c r="G66" i="366"/>
  <c r="H40" i="374"/>
  <c r="G23" i="367"/>
  <c r="H60" i="374"/>
  <c r="G16" i="367"/>
  <c r="H57" i="374"/>
  <c r="G78" i="366"/>
  <c r="H44" i="374"/>
  <c r="G57" i="367"/>
  <c r="L57" i="367" s="1"/>
  <c r="H71" i="374"/>
  <c r="G24" i="366"/>
  <c r="H25" i="374"/>
  <c r="G30" i="367"/>
  <c r="L30" i="367" s="1"/>
  <c r="H62" i="374"/>
  <c r="G12" i="367"/>
  <c r="L12" i="367" s="1"/>
  <c r="H53" i="374"/>
  <c r="G13" i="367"/>
  <c r="L13" i="367" s="1"/>
  <c r="H54" i="374"/>
  <c r="G14" i="367"/>
  <c r="L14" i="367" s="1"/>
  <c r="H55" i="374"/>
  <c r="G15" i="367"/>
  <c r="L15" i="367" s="1"/>
  <c r="H56" i="374"/>
  <c r="G30" i="366"/>
  <c r="H30" i="374"/>
  <c r="G43" i="366"/>
  <c r="H11" i="374"/>
  <c r="G47" i="366"/>
  <c r="H15" i="374"/>
  <c r="G51" i="366"/>
  <c r="L51" i="366" s="1"/>
  <c r="H19" i="374"/>
  <c r="G44" i="366"/>
  <c r="H12" i="374"/>
  <c r="G48" i="366"/>
  <c r="H16" i="374"/>
  <c r="G52" i="366"/>
  <c r="L52" i="366" s="1"/>
  <c r="H20" i="374"/>
  <c r="G45" i="366"/>
  <c r="H13" i="374"/>
  <c r="G49" i="366"/>
  <c r="L49" i="366" s="1"/>
  <c r="H17" i="374"/>
  <c r="G53" i="366"/>
  <c r="H21" i="374"/>
  <c r="G46" i="366"/>
  <c r="L46" i="366" s="1"/>
  <c r="H14" i="374"/>
  <c r="G50" i="366"/>
  <c r="L50" i="366" s="1"/>
  <c r="H18" i="374"/>
  <c r="G34" i="368"/>
  <c r="H35" i="368"/>
  <c r="G44" i="367"/>
  <c r="H45" i="367"/>
  <c r="H22" i="367"/>
  <c r="G22" i="365"/>
  <c r="G74" i="364"/>
  <c r="L74" i="364" s="1"/>
  <c r="H75" i="366"/>
  <c r="G35" i="366"/>
  <c r="H36" i="366"/>
  <c r="H103" i="239"/>
  <c r="G55" i="375"/>
  <c r="H55" i="378"/>
  <c r="G80" i="364"/>
  <c r="H79" i="240"/>
  <c r="H38" i="239"/>
  <c r="G36" i="370"/>
  <c r="G33" i="240"/>
  <c r="L33" i="240" s="1"/>
  <c r="H34" i="240"/>
  <c r="G35" i="364"/>
  <c r="H35" i="239"/>
  <c r="G33" i="370"/>
  <c r="H33" i="239"/>
  <c r="G31" i="370"/>
  <c r="G16" i="364"/>
  <c r="L16" i="364" s="1"/>
  <c r="H15" i="240"/>
  <c r="G14" i="364"/>
  <c r="H13" i="240"/>
  <c r="G46" i="365"/>
  <c r="L46" i="365" s="1"/>
  <c r="H45" i="241"/>
  <c r="H36" i="241"/>
  <c r="G37" i="365"/>
  <c r="L37" i="365" s="1"/>
  <c r="H24" i="241"/>
  <c r="G25" i="365"/>
  <c r="H26" i="241"/>
  <c r="G27" i="365"/>
  <c r="H27" i="241"/>
  <c r="G28" i="365"/>
  <c r="H17" i="241"/>
  <c r="G18" i="365"/>
  <c r="H18" i="241"/>
  <c r="G19" i="365"/>
  <c r="G22" i="36"/>
  <c r="L22" i="36" s="1"/>
  <c r="H20" i="36"/>
  <c r="G117" i="239"/>
  <c r="H60" i="37"/>
  <c r="G115" i="239"/>
  <c r="G35" i="241" s="1"/>
  <c r="H52" i="37"/>
  <c r="G21" i="37"/>
  <c r="H22" i="37"/>
  <c r="G100" i="239"/>
  <c r="H10" i="37"/>
  <c r="G22" i="103"/>
  <c r="G95" i="239" s="1"/>
  <c r="H10" i="103"/>
  <c r="H63" i="232"/>
  <c r="G65" i="232"/>
  <c r="G62" i="232" s="1"/>
  <c r="H115" i="58"/>
  <c r="G63" i="233"/>
  <c r="L63" i="233" s="1"/>
  <c r="H99" i="58"/>
  <c r="G63" i="234"/>
  <c r="G62" i="234" s="1"/>
  <c r="H88" i="58"/>
  <c r="G63" i="235"/>
  <c r="H79" i="58"/>
  <c r="G65" i="236"/>
  <c r="G64" i="379" s="1"/>
  <c r="H73" i="58"/>
  <c r="G63" i="236"/>
  <c r="H65" i="58"/>
  <c r="G65" i="237"/>
  <c r="G64" i="378" s="1"/>
  <c r="H60" i="58"/>
  <c r="G111" i="239"/>
  <c r="L111" i="239" s="1"/>
  <c r="H30" i="58"/>
  <c r="G109" i="239"/>
  <c r="H7" i="58"/>
  <c r="H67" i="238"/>
  <c r="H22" i="232"/>
  <c r="H32" i="232"/>
  <c r="G58" i="391"/>
  <c r="L58" i="391" s="1"/>
  <c r="H59" i="232"/>
  <c r="E58" i="391"/>
  <c r="E53" i="232"/>
  <c r="H38" i="232"/>
  <c r="G58" i="388"/>
  <c r="L58" i="388" s="1"/>
  <c r="H59" i="233"/>
  <c r="H10" i="233"/>
  <c r="H28" i="233"/>
  <c r="G38" i="388"/>
  <c r="H38" i="233"/>
  <c r="C36" i="373"/>
  <c r="H54" i="238"/>
  <c r="F52" i="388"/>
  <c r="H10" i="234"/>
  <c r="H28" i="234"/>
  <c r="G42" i="240"/>
  <c r="H12" i="238"/>
  <c r="G44" i="240"/>
  <c r="L44" i="240" s="1"/>
  <c r="H14" i="238"/>
  <c r="G50" i="240"/>
  <c r="H20" i="238"/>
  <c r="G45" i="240"/>
  <c r="H15" i="238"/>
  <c r="G22" i="240"/>
  <c r="H25" i="238"/>
  <c r="G55" i="240"/>
  <c r="H35" i="238"/>
  <c r="G65" i="240"/>
  <c r="H41" i="238"/>
  <c r="G76" i="240"/>
  <c r="H44" i="238"/>
  <c r="G77" i="240"/>
  <c r="G20" i="243" s="1"/>
  <c r="H45" i="238"/>
  <c r="G30" i="241"/>
  <c r="H30" i="241" s="1"/>
  <c r="H64" i="238"/>
  <c r="G32" i="241"/>
  <c r="H66" i="238"/>
  <c r="G43" i="240"/>
  <c r="H13" i="238"/>
  <c r="G47" i="240"/>
  <c r="L47" i="240" s="1"/>
  <c r="H17" i="238"/>
  <c r="G48" i="240"/>
  <c r="L48" i="240" s="1"/>
  <c r="H18" i="238"/>
  <c r="G49" i="240"/>
  <c r="L49" i="240" s="1"/>
  <c r="H19" i="238"/>
  <c r="G23" i="240"/>
  <c r="H26" i="238"/>
  <c r="G53" i="240"/>
  <c r="H33" i="238"/>
  <c r="G46" i="240"/>
  <c r="H16" i="238"/>
  <c r="G54" i="240"/>
  <c r="H54" i="240" s="1"/>
  <c r="H34" i="238"/>
  <c r="G60" i="240"/>
  <c r="G58" i="240" s="1"/>
  <c r="H36" i="238"/>
  <c r="G51" i="240"/>
  <c r="G12" i="241"/>
  <c r="H55" i="238"/>
  <c r="G13" i="241"/>
  <c r="R8" i="242" s="1"/>
  <c r="H56" i="238"/>
  <c r="H68" i="238"/>
  <c r="H69" i="238"/>
  <c r="G56" i="241"/>
  <c r="H72" i="238"/>
  <c r="G57" i="241"/>
  <c r="H73" i="238"/>
  <c r="G6" i="395"/>
  <c r="F35" i="366"/>
  <c r="F74" i="364"/>
  <c r="F44" i="367"/>
  <c r="F31" i="365"/>
  <c r="F33" i="365"/>
  <c r="F35" i="365"/>
  <c r="F34" i="368"/>
  <c r="F41" i="240"/>
  <c r="F42" i="364" s="1"/>
  <c r="F64" i="388"/>
  <c r="F64" i="385"/>
  <c r="F57" i="367"/>
  <c r="F52" i="366"/>
  <c r="F49" i="366"/>
  <c r="F50" i="366"/>
  <c r="F53" i="366"/>
  <c r="F51" i="366"/>
  <c r="F30" i="366"/>
  <c r="F26" i="366" s="1"/>
  <c r="F78" i="366"/>
  <c r="F77" i="366" s="1"/>
  <c r="F30" i="367"/>
  <c r="F12" i="367"/>
  <c r="F13" i="367"/>
  <c r="F14" i="367"/>
  <c r="F15" i="367"/>
  <c r="F66" i="366"/>
  <c r="F64" i="366" s="1"/>
  <c r="F24" i="366"/>
  <c r="F44" i="366"/>
  <c r="F48" i="366"/>
  <c r="F45" i="366"/>
  <c r="F46" i="366"/>
  <c r="F47" i="366"/>
  <c r="F47" i="365"/>
  <c r="F37" i="365"/>
  <c r="F19" i="365"/>
  <c r="F18" i="365"/>
  <c r="F25" i="365"/>
  <c r="F27" i="365"/>
  <c r="F28" i="365"/>
  <c r="F71" i="375"/>
  <c r="H71" i="375" s="1"/>
  <c r="F66" i="375"/>
  <c r="F67" i="375"/>
  <c r="F68" i="375"/>
  <c r="F13" i="369"/>
  <c r="F56" i="375"/>
  <c r="F55" i="375"/>
  <c r="F44" i="376"/>
  <c r="F17" i="376"/>
  <c r="F17" i="373" s="1"/>
  <c r="F77" i="240"/>
  <c r="F51" i="240"/>
  <c r="F56" i="241"/>
  <c r="F11" i="241"/>
  <c r="F13" i="241"/>
  <c r="F12" i="241"/>
  <c r="F60" i="240"/>
  <c r="F58" i="240" s="1"/>
  <c r="F22" i="240"/>
  <c r="F42" i="240"/>
  <c r="F44" i="240"/>
  <c r="F45" i="240"/>
  <c r="F46" i="240"/>
  <c r="F47" i="240"/>
  <c r="F48" i="240"/>
  <c r="F49" i="240"/>
  <c r="F50" i="240"/>
  <c r="F43" i="240"/>
  <c r="F117" i="239"/>
  <c r="F113" i="239" s="1"/>
  <c r="F115" i="239"/>
  <c r="F21" i="37"/>
  <c r="F9" i="37" s="1"/>
  <c r="F22" i="103"/>
  <c r="F95" i="239"/>
  <c r="F15" i="241" s="1"/>
  <c r="F65" i="232"/>
  <c r="F62" i="232" s="1"/>
  <c r="F63" i="233"/>
  <c r="F63" i="234"/>
  <c r="F62" i="385" s="1"/>
  <c r="F63" i="235"/>
  <c r="F62" i="235" s="1"/>
  <c r="F65" i="236"/>
  <c r="F63" i="236"/>
  <c r="F65" i="237"/>
  <c r="F63" i="237"/>
  <c r="F62" i="378" s="1"/>
  <c r="F111" i="239"/>
  <c r="F109" i="239"/>
  <c r="F36" i="370"/>
  <c r="F35" i="364"/>
  <c r="F33" i="370"/>
  <c r="F31" i="240"/>
  <c r="F31" i="370"/>
  <c r="C12" i="367"/>
  <c r="F62" i="391"/>
  <c r="J14" i="369"/>
  <c r="J14" i="365" s="1"/>
  <c r="F17" i="375"/>
  <c r="I33" i="365"/>
  <c r="E42" i="237"/>
  <c r="G13" i="375"/>
  <c r="G13" i="376"/>
  <c r="L13" i="376" s="1"/>
  <c r="G14" i="375"/>
  <c r="L14" i="375" s="1"/>
  <c r="G14" i="376"/>
  <c r="L14" i="376" s="1"/>
  <c r="G16" i="375"/>
  <c r="G16" i="376"/>
  <c r="L16" i="376" s="1"/>
  <c r="I18" i="375"/>
  <c r="I49" i="368" s="1"/>
  <c r="I49" i="364" s="1"/>
  <c r="I18" i="376"/>
  <c r="I18" i="373" s="1"/>
  <c r="I20" i="375"/>
  <c r="I51" i="368" s="1"/>
  <c r="I20" i="376"/>
  <c r="I20" i="373" s="1"/>
  <c r="I26" i="375"/>
  <c r="I23" i="368" s="1"/>
  <c r="I23" i="364" s="1"/>
  <c r="I26" i="376"/>
  <c r="I26" i="373" s="1"/>
  <c r="I31" i="375"/>
  <c r="I30" i="368" s="1"/>
  <c r="I31" i="376"/>
  <c r="I34" i="375"/>
  <c r="I55" i="368" s="1"/>
  <c r="I55" i="364" s="1"/>
  <c r="I34" i="376"/>
  <c r="I34" i="373" s="1"/>
  <c r="I36" i="375"/>
  <c r="I61" i="368" s="1"/>
  <c r="I61" i="364" s="1"/>
  <c r="I59" i="364" s="1"/>
  <c r="I36" i="376"/>
  <c r="I36" i="373" s="1"/>
  <c r="J41" i="375"/>
  <c r="J66" i="368" s="1"/>
  <c r="J41" i="376"/>
  <c r="J41" i="373" s="1"/>
  <c r="E67" i="375"/>
  <c r="J13" i="365"/>
  <c r="G11" i="375"/>
  <c r="L11" i="375" s="1"/>
  <c r="G11" i="376"/>
  <c r="L11" i="376" s="1"/>
  <c r="G12" i="375"/>
  <c r="L12" i="375" s="1"/>
  <c r="G12" i="376"/>
  <c r="L12" i="376" s="1"/>
  <c r="G15" i="375"/>
  <c r="L15" i="375" s="1"/>
  <c r="G15" i="376"/>
  <c r="L15" i="376" s="1"/>
  <c r="G17" i="375"/>
  <c r="L17" i="375" s="1"/>
  <c r="G17" i="376"/>
  <c r="L17" i="376" s="1"/>
  <c r="I19" i="375"/>
  <c r="I50" i="368" s="1"/>
  <c r="I50" i="364" s="1"/>
  <c r="I19" i="376"/>
  <c r="I19" i="373" s="1"/>
  <c r="I21" i="375"/>
  <c r="I52" i="368" s="1"/>
  <c r="I21" i="376"/>
  <c r="I21" i="373" s="1"/>
  <c r="I24" i="375"/>
  <c r="I21" i="368" s="1"/>
  <c r="I24" i="376"/>
  <c r="I24" i="373" s="1"/>
  <c r="I30" i="375"/>
  <c r="I29" i="368" s="1"/>
  <c r="I30" i="376"/>
  <c r="I30" i="373" s="1"/>
  <c r="I35" i="375"/>
  <c r="I56" i="368" s="1"/>
  <c r="I35" i="376"/>
  <c r="I35" i="373" s="1"/>
  <c r="J40" i="375"/>
  <c r="J65" i="368" s="1"/>
  <c r="J64" i="364" s="1"/>
  <c r="J40" i="376"/>
  <c r="J40" i="373" s="1"/>
  <c r="J45" i="375"/>
  <c r="J78" i="368" s="1"/>
  <c r="J78" i="364" s="1"/>
  <c r="J45" i="376"/>
  <c r="J45" i="373" s="1"/>
  <c r="E72" i="375"/>
  <c r="I23" i="375"/>
  <c r="I20" i="368" s="1"/>
  <c r="I29" i="375"/>
  <c r="I27" i="368" s="1"/>
  <c r="E55" i="368"/>
  <c r="E55" i="364" s="1"/>
  <c r="I11" i="375"/>
  <c r="I42" i="368" s="1"/>
  <c r="I11" i="376"/>
  <c r="I11" i="373" s="1"/>
  <c r="I12" i="375"/>
  <c r="I43" i="368" s="1"/>
  <c r="I43" i="364" s="1"/>
  <c r="I12" i="376"/>
  <c r="I12" i="373" s="1"/>
  <c r="I13" i="375"/>
  <c r="I44" i="368" s="1"/>
  <c r="I44" i="364" s="1"/>
  <c r="I13" i="376"/>
  <c r="I13" i="373" s="1"/>
  <c r="I14" i="375"/>
  <c r="I45" i="368" s="1"/>
  <c r="I45" i="364" s="1"/>
  <c r="I14" i="376"/>
  <c r="I14" i="373" s="1"/>
  <c r="I15" i="375"/>
  <c r="I46" i="368" s="1"/>
  <c r="I46" i="364" s="1"/>
  <c r="I15" i="376"/>
  <c r="I15" i="373" s="1"/>
  <c r="I17" i="375"/>
  <c r="I48" i="368" s="1"/>
  <c r="I17" i="376"/>
  <c r="I17" i="373" s="1"/>
  <c r="J18" i="375"/>
  <c r="J49" i="368" s="1"/>
  <c r="J49" i="364" s="1"/>
  <c r="J18" i="376"/>
  <c r="J18" i="373" s="1"/>
  <c r="J19" i="375"/>
  <c r="J50" i="368" s="1"/>
  <c r="J50" i="364" s="1"/>
  <c r="J19" i="376"/>
  <c r="J19" i="373" s="1"/>
  <c r="J20" i="375"/>
  <c r="J51" i="368" s="1"/>
  <c r="J51" i="364" s="1"/>
  <c r="J20" i="376"/>
  <c r="J20" i="373" s="1"/>
  <c r="J21" i="376"/>
  <c r="J21" i="373" s="1"/>
  <c r="J21" i="375"/>
  <c r="J52" i="368" s="1"/>
  <c r="J52" i="364" s="1"/>
  <c r="J23" i="375"/>
  <c r="J20" i="368" s="1"/>
  <c r="J23" i="376"/>
  <c r="J23" i="373" s="1"/>
  <c r="J24" i="375"/>
  <c r="J21" i="368" s="1"/>
  <c r="J24" i="376"/>
  <c r="J24" i="373" s="1"/>
  <c r="J25" i="375"/>
  <c r="J25" i="376"/>
  <c r="J25" i="373" s="1"/>
  <c r="J26" i="375"/>
  <c r="J23" i="368" s="1"/>
  <c r="J23" i="364" s="1"/>
  <c r="J26" i="376"/>
  <c r="J26" i="373" s="1"/>
  <c r="E29" i="375"/>
  <c r="E29" i="376"/>
  <c r="E29" i="373" s="1"/>
  <c r="J29" i="375"/>
  <c r="J27" i="368" s="1"/>
  <c r="J29" i="376"/>
  <c r="E30" i="375"/>
  <c r="E30" i="376"/>
  <c r="E30" i="373" s="1"/>
  <c r="E31" i="375"/>
  <c r="E31" i="376"/>
  <c r="E31" i="373" s="1"/>
  <c r="J31" i="376"/>
  <c r="J31" i="373" s="1"/>
  <c r="J31" i="375"/>
  <c r="J30" i="368" s="1"/>
  <c r="E33" i="375"/>
  <c r="E33" i="376"/>
  <c r="E33" i="373" s="1"/>
  <c r="J33" i="375"/>
  <c r="J54" i="368" s="1"/>
  <c r="J33" i="376"/>
  <c r="J33" i="373" s="1"/>
  <c r="E34" i="376"/>
  <c r="E34" i="373" s="1"/>
  <c r="E35" i="375"/>
  <c r="E35" i="376"/>
  <c r="E35" i="373" s="1"/>
  <c r="J35" i="375"/>
  <c r="J56" i="368" s="1"/>
  <c r="J35" i="376"/>
  <c r="J35" i="373" s="1"/>
  <c r="E36" i="375"/>
  <c r="E36" i="376"/>
  <c r="J36" i="375"/>
  <c r="J61" i="368" s="1"/>
  <c r="J61" i="364" s="1"/>
  <c r="J36" i="376"/>
  <c r="J36" i="373" s="1"/>
  <c r="E37" i="375"/>
  <c r="E37" i="376"/>
  <c r="E37" i="373" s="1"/>
  <c r="J37" i="375"/>
  <c r="J62" i="368" s="1"/>
  <c r="J37" i="376"/>
  <c r="J37" i="373" s="1"/>
  <c r="F38" i="378"/>
  <c r="F38" i="376" s="1"/>
  <c r="F39" i="376"/>
  <c r="F39" i="373" s="1"/>
  <c r="K39" i="375"/>
  <c r="K64" i="368" s="1"/>
  <c r="K64" i="364" s="1"/>
  <c r="K39" i="373"/>
  <c r="F40" i="375"/>
  <c r="F65" i="368" s="1"/>
  <c r="F64" i="364" s="1"/>
  <c r="F40" i="376"/>
  <c r="F40" i="373" s="1"/>
  <c r="K40" i="375"/>
  <c r="K65" i="368" s="1"/>
  <c r="K40" i="373"/>
  <c r="F41" i="375"/>
  <c r="F66" i="368" s="1"/>
  <c r="F41" i="376"/>
  <c r="K41" i="375"/>
  <c r="K66" i="368" s="1"/>
  <c r="K66" i="364" s="1"/>
  <c r="K41" i="373"/>
  <c r="K44" i="375"/>
  <c r="F45" i="375"/>
  <c r="F78" i="368" s="1"/>
  <c r="F45" i="376"/>
  <c r="F45" i="373" s="1"/>
  <c r="K45" i="375"/>
  <c r="K78" i="368" s="1"/>
  <c r="C57" i="375"/>
  <c r="C16" i="369"/>
  <c r="F14" i="369"/>
  <c r="D30" i="375"/>
  <c r="D29" i="368" s="1"/>
  <c r="D29" i="364" s="1"/>
  <c r="I31" i="365"/>
  <c r="K16" i="369"/>
  <c r="J11" i="375"/>
  <c r="J42" i="368" s="1"/>
  <c r="J11" i="376"/>
  <c r="J11" i="373" s="1"/>
  <c r="J12" i="375"/>
  <c r="J43" i="368" s="1"/>
  <c r="J43" i="364" s="1"/>
  <c r="J12" i="376"/>
  <c r="J12" i="373" s="1"/>
  <c r="J14" i="375"/>
  <c r="J45" i="368" s="1"/>
  <c r="J45" i="364" s="1"/>
  <c r="J14" i="376"/>
  <c r="J14" i="373" s="1"/>
  <c r="J15" i="375"/>
  <c r="J46" i="368" s="1"/>
  <c r="J46" i="364" s="1"/>
  <c r="J15" i="376"/>
  <c r="J15" i="373" s="1"/>
  <c r="J16" i="375"/>
  <c r="J47" i="368" s="1"/>
  <c r="J47" i="364" s="1"/>
  <c r="J16" i="376"/>
  <c r="J16" i="373" s="1"/>
  <c r="J17" i="375"/>
  <c r="J48" i="368" s="1"/>
  <c r="J48" i="364" s="1"/>
  <c r="J17" i="376"/>
  <c r="J17" i="373" s="1"/>
  <c r="F18" i="375"/>
  <c r="F18" i="376"/>
  <c r="K18" i="375"/>
  <c r="K49" i="368" s="1"/>
  <c r="K49" i="364" s="1"/>
  <c r="K18" i="373"/>
  <c r="F19" i="375"/>
  <c r="F19" i="376"/>
  <c r="K19" i="375"/>
  <c r="K50" i="368" s="1"/>
  <c r="K50" i="364" s="1"/>
  <c r="K19" i="373"/>
  <c r="F20" i="375"/>
  <c r="H20" i="375" s="1"/>
  <c r="F20" i="376"/>
  <c r="H20" i="376" s="1"/>
  <c r="K20" i="375"/>
  <c r="K51" i="368" s="1"/>
  <c r="K51" i="364" s="1"/>
  <c r="K20" i="373"/>
  <c r="F21" i="375"/>
  <c r="F21" i="376"/>
  <c r="K21" i="375"/>
  <c r="F23" i="375"/>
  <c r="F20" i="368" s="1"/>
  <c r="F23" i="376"/>
  <c r="F23" i="373" s="1"/>
  <c r="F24" i="375"/>
  <c r="F21" i="368" s="1"/>
  <c r="F24" i="376"/>
  <c r="F24" i="373" s="1"/>
  <c r="K24" i="375"/>
  <c r="K21" i="368" s="1"/>
  <c r="K24" i="373"/>
  <c r="F25" i="375"/>
  <c r="F23" i="368" s="1"/>
  <c r="F25" i="376"/>
  <c r="F25" i="373" s="1"/>
  <c r="K25" i="375"/>
  <c r="K25" i="373"/>
  <c r="K26" i="375"/>
  <c r="K26" i="373"/>
  <c r="F29" i="375"/>
  <c r="F27" i="368" s="1"/>
  <c r="F29" i="376"/>
  <c r="F29" i="373" s="1"/>
  <c r="K29" i="375"/>
  <c r="K27" i="368" s="1"/>
  <c r="K29" i="373"/>
  <c r="K30" i="375"/>
  <c r="K29" i="368" s="1"/>
  <c r="K30" i="373"/>
  <c r="F31" i="375"/>
  <c r="F30" i="368" s="1"/>
  <c r="F31" i="376"/>
  <c r="H31" i="376" s="1"/>
  <c r="F33" i="375"/>
  <c r="F54" i="368" s="1"/>
  <c r="F33" i="376"/>
  <c r="F33" i="373" s="1"/>
  <c r="K33" i="375"/>
  <c r="K54" i="368" s="1"/>
  <c r="K54" i="364" s="1"/>
  <c r="K33" i="373"/>
  <c r="F34" i="375"/>
  <c r="F55" i="368" s="1"/>
  <c r="F55" i="364" s="1"/>
  <c r="F34" i="376"/>
  <c r="F34" i="373" s="1"/>
  <c r="K34" i="375"/>
  <c r="K55" i="368" s="1"/>
  <c r="K55" i="364" s="1"/>
  <c r="F35" i="375"/>
  <c r="F56" i="368" s="1"/>
  <c r="F35" i="376"/>
  <c r="F35" i="373" s="1"/>
  <c r="F36" i="375"/>
  <c r="F61" i="368" s="1"/>
  <c r="F59" i="368" s="1"/>
  <c r="F36" i="376"/>
  <c r="F36" i="373" s="1"/>
  <c r="K36" i="375"/>
  <c r="K61" i="368" s="1"/>
  <c r="K36" i="373"/>
  <c r="F37" i="375"/>
  <c r="F62" i="368" s="1"/>
  <c r="F37" i="376"/>
  <c r="F37" i="373" s="1"/>
  <c r="K37" i="375"/>
  <c r="K62" i="368" s="1"/>
  <c r="K62" i="364" s="1"/>
  <c r="K37" i="373"/>
  <c r="G39" i="375"/>
  <c r="L39" i="375" s="1"/>
  <c r="G39" i="376"/>
  <c r="G39" i="373" s="1"/>
  <c r="L39" i="373" s="1"/>
  <c r="G40" i="375"/>
  <c r="L40" i="375" s="1"/>
  <c r="G40" i="376"/>
  <c r="L40" i="376" s="1"/>
  <c r="G41" i="375"/>
  <c r="L41" i="375" s="1"/>
  <c r="G41" i="376"/>
  <c r="G44" i="375"/>
  <c r="G44" i="376"/>
  <c r="L44" i="376" s="1"/>
  <c r="G45" i="375"/>
  <c r="L45" i="375" s="1"/>
  <c r="G45" i="376"/>
  <c r="D57" i="375"/>
  <c r="E63" i="375"/>
  <c r="E65" i="375"/>
  <c r="I51" i="364"/>
  <c r="D61" i="364"/>
  <c r="G13" i="369"/>
  <c r="L13" i="369" s="1"/>
  <c r="D16" i="369"/>
  <c r="J13" i="375"/>
  <c r="J44" i="368" s="1"/>
  <c r="J44" i="364" s="1"/>
  <c r="F11" i="375"/>
  <c r="F42" i="368" s="1"/>
  <c r="F11" i="376"/>
  <c r="K11" i="375"/>
  <c r="K42" i="368" s="1"/>
  <c r="K11" i="373"/>
  <c r="F12" i="375"/>
  <c r="F43" i="368" s="1"/>
  <c r="F12" i="376"/>
  <c r="F13" i="375"/>
  <c r="F13" i="376"/>
  <c r="F13" i="373" s="1"/>
  <c r="K13" i="375"/>
  <c r="K13" i="373"/>
  <c r="F14" i="375"/>
  <c r="F14" i="376"/>
  <c r="F14" i="373" s="1"/>
  <c r="K14" i="375"/>
  <c r="K45" i="368" s="1"/>
  <c r="K45" i="364" s="1"/>
  <c r="K14" i="373"/>
  <c r="F15" i="375"/>
  <c r="F15" i="376"/>
  <c r="F15" i="373" s="1"/>
  <c r="K15" i="375"/>
  <c r="K46" i="368" s="1"/>
  <c r="F16" i="375"/>
  <c r="F16" i="376"/>
  <c r="K16" i="375"/>
  <c r="K16" i="373"/>
  <c r="K17" i="375"/>
  <c r="K48" i="368" s="1"/>
  <c r="K48" i="364" s="1"/>
  <c r="K17" i="373"/>
  <c r="G18" i="375"/>
  <c r="L18" i="375" s="1"/>
  <c r="G18" i="376"/>
  <c r="L18" i="376" s="1"/>
  <c r="G19" i="375"/>
  <c r="L19" i="375" s="1"/>
  <c r="G19" i="376"/>
  <c r="L19" i="376" s="1"/>
  <c r="G21" i="375"/>
  <c r="G21" i="376"/>
  <c r="L21" i="376" s="1"/>
  <c r="G24" i="375"/>
  <c r="L24" i="375" s="1"/>
  <c r="G24" i="376"/>
  <c r="G25" i="375"/>
  <c r="G25" i="376"/>
  <c r="L25" i="376" s="1"/>
  <c r="G26" i="375"/>
  <c r="G26" i="376"/>
  <c r="G29" i="375"/>
  <c r="L29" i="375" s="1"/>
  <c r="G29" i="376"/>
  <c r="L29" i="376" s="1"/>
  <c r="G30" i="375"/>
  <c r="L30" i="375" s="1"/>
  <c r="G30" i="376"/>
  <c r="G34" i="375"/>
  <c r="L34" i="375" s="1"/>
  <c r="G34" i="376"/>
  <c r="L34" i="376" s="1"/>
  <c r="G35" i="375"/>
  <c r="L35" i="375" s="1"/>
  <c r="G35" i="376"/>
  <c r="L35" i="376" s="1"/>
  <c r="G36" i="375"/>
  <c r="L36" i="375" s="1"/>
  <c r="G36" i="376"/>
  <c r="L36" i="376" s="1"/>
  <c r="G37" i="375"/>
  <c r="L37" i="375" s="1"/>
  <c r="G37" i="376"/>
  <c r="I40" i="375"/>
  <c r="I65" i="368" s="1"/>
  <c r="I64" i="364" s="1"/>
  <c r="I40" i="376"/>
  <c r="I40" i="373" s="1"/>
  <c r="I41" i="375"/>
  <c r="I66" i="368" s="1"/>
  <c r="I41" i="376"/>
  <c r="I44" i="375"/>
  <c r="I77" i="368" s="1"/>
  <c r="I77" i="364" s="1"/>
  <c r="I44" i="376"/>
  <c r="D12" i="369"/>
  <c r="D54" i="375"/>
  <c r="D59" i="375"/>
  <c r="E19" i="365"/>
  <c r="E71" i="375"/>
  <c r="E42" i="236"/>
  <c r="E65" i="368"/>
  <c r="E66" i="368"/>
  <c r="E78" i="368"/>
  <c r="E20" i="368"/>
  <c r="E21" i="368"/>
  <c r="E23" i="368"/>
  <c r="E42" i="368"/>
  <c r="E18" i="365"/>
  <c r="E65" i="233"/>
  <c r="E65" i="235"/>
  <c r="E64" i="382" s="1"/>
  <c r="E65" i="234"/>
  <c r="D65" i="234"/>
  <c r="D64" i="385" s="1"/>
  <c r="D97" i="58"/>
  <c r="E38" i="391"/>
  <c r="E30" i="367"/>
  <c r="E10" i="374"/>
  <c r="E64" i="388"/>
  <c r="E62" i="391"/>
  <c r="F65" i="394"/>
  <c r="E33" i="370"/>
  <c r="E30" i="370" s="1"/>
  <c r="E37" i="365"/>
  <c r="E59" i="237"/>
  <c r="E58" i="378" s="1"/>
  <c r="E68" i="375"/>
  <c r="E27" i="365"/>
  <c r="E44" i="367"/>
  <c r="E35" i="366"/>
  <c r="E43" i="368"/>
  <c r="E77" i="368"/>
  <c r="E44" i="368"/>
  <c r="E45" i="368"/>
  <c r="E46" i="368"/>
  <c r="E47" i="368"/>
  <c r="E48" i="368"/>
  <c r="E49" i="368"/>
  <c r="E50" i="368"/>
  <c r="E51" i="368"/>
  <c r="E52" i="368"/>
  <c r="E53" i="366"/>
  <c r="E50" i="366"/>
  <c r="E51" i="366"/>
  <c r="E49" i="366"/>
  <c r="E52" i="366"/>
  <c r="E30" i="366"/>
  <c r="E26" i="366" s="1"/>
  <c r="E78" i="366"/>
  <c r="E57" i="367"/>
  <c r="E66" i="366"/>
  <c r="E24" i="366"/>
  <c r="E46" i="366"/>
  <c r="E45" i="366"/>
  <c r="E47" i="366"/>
  <c r="E44" i="366"/>
  <c r="E48" i="366"/>
  <c r="D30" i="367"/>
  <c r="D31" i="367"/>
  <c r="D32" i="367"/>
  <c r="D33" i="367"/>
  <c r="D47" i="392"/>
  <c r="E12" i="367"/>
  <c r="E13" i="367"/>
  <c r="E13" i="365" s="1"/>
  <c r="E14" i="367"/>
  <c r="E15" i="367"/>
  <c r="E16" i="367"/>
  <c r="E95" i="239"/>
  <c r="E115" i="239"/>
  <c r="E35" i="241" s="1"/>
  <c r="E100" i="239"/>
  <c r="E20" i="241" s="1"/>
  <c r="J91" i="370"/>
  <c r="E22" i="36"/>
  <c r="E65" i="232"/>
  <c r="E63" i="233"/>
  <c r="E65" i="236"/>
  <c r="E63" i="236"/>
  <c r="E62" i="379" s="1"/>
  <c r="E63" i="237"/>
  <c r="E111" i="239"/>
  <c r="E109" i="239"/>
  <c r="E45" i="365"/>
  <c r="E73" i="364"/>
  <c r="E31" i="240"/>
  <c r="E18" i="240"/>
  <c r="E8" i="242" s="1"/>
  <c r="J18" i="240"/>
  <c r="J10" i="240" s="1"/>
  <c r="D28" i="365"/>
  <c r="D53" i="232"/>
  <c r="D101" i="371"/>
  <c r="D100" i="370" s="1"/>
  <c r="D14" i="375"/>
  <c r="D45" i="368" s="1"/>
  <c r="D14" i="376"/>
  <c r="D14" i="373" s="1"/>
  <c r="D18" i="375"/>
  <c r="D49" i="368" s="1"/>
  <c r="D18" i="376"/>
  <c r="D18" i="373" s="1"/>
  <c r="D23" i="375"/>
  <c r="D20" i="368" s="1"/>
  <c r="D20" i="364" s="1"/>
  <c r="D23" i="376"/>
  <c r="D23" i="373" s="1"/>
  <c r="I33" i="375"/>
  <c r="I54" i="368" s="1"/>
  <c r="I32" i="378"/>
  <c r="I32" i="376" s="1"/>
  <c r="D34" i="375"/>
  <c r="D55" i="368" s="1"/>
  <c r="D34" i="376"/>
  <c r="D34" i="373" s="1"/>
  <c r="D38" i="378"/>
  <c r="D38" i="375" s="1"/>
  <c r="D39" i="376"/>
  <c r="D45" i="375"/>
  <c r="D78" i="368" s="1"/>
  <c r="D78" i="364" s="1"/>
  <c r="D45" i="376"/>
  <c r="E46" i="380"/>
  <c r="J46" i="380"/>
  <c r="E47" i="380"/>
  <c r="J47" i="380"/>
  <c r="C12" i="239"/>
  <c r="D27" i="379"/>
  <c r="D38" i="388"/>
  <c r="D33" i="366"/>
  <c r="G19" i="368"/>
  <c r="L19" i="368" s="1"/>
  <c r="D11" i="375"/>
  <c r="D42" i="368" s="1"/>
  <c r="D11" i="376"/>
  <c r="D11" i="373" s="1"/>
  <c r="D15" i="375"/>
  <c r="D46" i="368" s="1"/>
  <c r="D46" i="364" s="1"/>
  <c r="D15" i="376"/>
  <c r="D15" i="373" s="1"/>
  <c r="D19" i="375"/>
  <c r="D50" i="368" s="1"/>
  <c r="D50" i="364" s="1"/>
  <c r="D19" i="376"/>
  <c r="D19" i="373" s="1"/>
  <c r="D24" i="375"/>
  <c r="D21" i="368" s="1"/>
  <c r="D21" i="364" s="1"/>
  <c r="D24" i="376"/>
  <c r="D24" i="373" s="1"/>
  <c r="D35" i="375"/>
  <c r="D56" i="368" s="1"/>
  <c r="D56" i="364" s="1"/>
  <c r="D35" i="376"/>
  <c r="D35" i="373" s="1"/>
  <c r="E38" i="378"/>
  <c r="I38" i="378"/>
  <c r="I38" i="376" s="1"/>
  <c r="D40" i="375"/>
  <c r="D65" i="368" s="1"/>
  <c r="D40" i="376"/>
  <c r="D40" i="373" s="1"/>
  <c r="F46" i="380"/>
  <c r="L46" i="380"/>
  <c r="F47" i="380"/>
  <c r="D19" i="365"/>
  <c r="D20" i="365"/>
  <c r="D25" i="365"/>
  <c r="D35" i="365"/>
  <c r="D41" i="365"/>
  <c r="D42" i="365"/>
  <c r="D43" i="365"/>
  <c r="D46" i="365"/>
  <c r="O22" i="242"/>
  <c r="D51" i="365"/>
  <c r="O25" i="242"/>
  <c r="D52" i="365"/>
  <c r="O26" i="242"/>
  <c r="D53" i="365"/>
  <c r="O27" i="242"/>
  <c r="D74" i="364"/>
  <c r="D32" i="368"/>
  <c r="C34" i="368"/>
  <c r="D31" i="370"/>
  <c r="D101" i="372"/>
  <c r="D12" i="375"/>
  <c r="D43" i="368" s="1"/>
  <c r="D12" i="376"/>
  <c r="D12" i="373" s="1"/>
  <c r="D16" i="375"/>
  <c r="D47" i="368" s="1"/>
  <c r="D16" i="376"/>
  <c r="D20" i="375"/>
  <c r="D51" i="368" s="1"/>
  <c r="D20" i="376"/>
  <c r="D20" i="373" s="1"/>
  <c r="D31" i="375"/>
  <c r="D30" i="368" s="1"/>
  <c r="D30" i="364" s="1"/>
  <c r="D31" i="376"/>
  <c r="D31" i="373" s="1"/>
  <c r="J39" i="375"/>
  <c r="J64" i="368" s="1"/>
  <c r="J38" i="378"/>
  <c r="J38" i="376" s="1"/>
  <c r="D41" i="375"/>
  <c r="D66" i="368" s="1"/>
  <c r="D41" i="376"/>
  <c r="D41" i="373" s="1"/>
  <c r="D46" i="380"/>
  <c r="G46" i="380"/>
  <c r="H46" i="380" s="1"/>
  <c r="G47" i="380"/>
  <c r="H47" i="380" s="1"/>
  <c r="E46" i="386"/>
  <c r="D58" i="379"/>
  <c r="D52" i="379" s="1"/>
  <c r="F53" i="234"/>
  <c r="D58" i="388"/>
  <c r="D52" i="388" s="1"/>
  <c r="D106" i="372"/>
  <c r="D13" i="375"/>
  <c r="D44" i="368" s="1"/>
  <c r="D44" i="364" s="1"/>
  <c r="D13" i="376"/>
  <c r="D17" i="375"/>
  <c r="D48" i="368" s="1"/>
  <c r="D48" i="364" s="1"/>
  <c r="D17" i="376"/>
  <c r="D21" i="375"/>
  <c r="D52" i="368" s="1"/>
  <c r="D52" i="364" s="1"/>
  <c r="D21" i="376"/>
  <c r="D21" i="373" s="1"/>
  <c r="D26" i="375"/>
  <c r="D23" i="368" s="1"/>
  <c r="D23" i="364" s="1"/>
  <c r="D26" i="376"/>
  <c r="D26" i="373" s="1"/>
  <c r="D32" i="378"/>
  <c r="D32" i="376" s="1"/>
  <c r="D33" i="376"/>
  <c r="D33" i="373" s="1"/>
  <c r="D37" i="375"/>
  <c r="D62" i="368" s="1"/>
  <c r="D62" i="364" s="1"/>
  <c r="D37" i="376"/>
  <c r="D37" i="373" s="1"/>
  <c r="I46" i="380"/>
  <c r="C47" i="380"/>
  <c r="I47" i="380"/>
  <c r="D33" i="370"/>
  <c r="I46" i="392"/>
  <c r="G47" i="392"/>
  <c r="E46" i="392"/>
  <c r="J46" i="392"/>
  <c r="I47" i="392"/>
  <c r="G46" i="392"/>
  <c r="L46" i="392" s="1"/>
  <c r="E28" i="391"/>
  <c r="F46" i="392"/>
  <c r="E47" i="392"/>
  <c r="J47" i="392"/>
  <c r="D57" i="365"/>
  <c r="E46" i="389"/>
  <c r="J46" i="389"/>
  <c r="F46" i="389"/>
  <c r="G46" i="389"/>
  <c r="L46" i="389" s="1"/>
  <c r="I46" i="389"/>
  <c r="I57" i="365"/>
  <c r="E47" i="386"/>
  <c r="G46" i="386"/>
  <c r="L46" i="386" s="1"/>
  <c r="F28" i="385"/>
  <c r="G42" i="386"/>
  <c r="L42" i="386" s="1"/>
  <c r="C52" i="386"/>
  <c r="I46" i="386"/>
  <c r="J57" i="365"/>
  <c r="I52" i="383"/>
  <c r="I46" i="383" s="1"/>
  <c r="E47" i="383"/>
  <c r="J47" i="383"/>
  <c r="F46" i="383"/>
  <c r="E46" i="383"/>
  <c r="G47" i="383"/>
  <c r="D45" i="365"/>
  <c r="D44" i="365" s="1"/>
  <c r="D37" i="365"/>
  <c r="D22" i="365"/>
  <c r="D85" i="37"/>
  <c r="D74" i="37"/>
  <c r="D38" i="391"/>
  <c r="D46" i="392"/>
  <c r="D46" i="389"/>
  <c r="D65" i="236"/>
  <c r="D102" i="239"/>
  <c r="D99" i="370" s="1"/>
  <c r="D35" i="366"/>
  <c r="C7" i="58"/>
  <c r="C51" i="58" s="1"/>
  <c r="D63" i="237"/>
  <c r="D62" i="378" s="1"/>
  <c r="D63" i="58"/>
  <c r="C53" i="58"/>
  <c r="C63" i="237" s="1"/>
  <c r="C62" i="378" s="1"/>
  <c r="C61" i="378" s="1"/>
  <c r="C61" i="375" s="1"/>
  <c r="D14" i="364"/>
  <c r="D35" i="364"/>
  <c r="D36" i="364"/>
  <c r="D38" i="364"/>
  <c r="D40" i="364"/>
  <c r="D70" i="364"/>
  <c r="D27" i="242"/>
  <c r="D12" i="364"/>
  <c r="D13" i="364"/>
  <c r="D16" i="364"/>
  <c r="D17" i="364"/>
  <c r="D22" i="364"/>
  <c r="D57" i="364"/>
  <c r="D58" i="364"/>
  <c r="D60" i="364"/>
  <c r="D25" i="242"/>
  <c r="D75" i="364"/>
  <c r="D15" i="364"/>
  <c r="D69" i="364"/>
  <c r="D71" i="364"/>
  <c r="D23" i="242"/>
  <c r="D73" i="364"/>
  <c r="D28" i="364"/>
  <c r="D9" i="242"/>
  <c r="D39" i="364"/>
  <c r="D26" i="364"/>
  <c r="D33" i="364"/>
  <c r="D12" i="242"/>
  <c r="C74" i="364"/>
  <c r="D80" i="364"/>
  <c r="D28" i="242"/>
  <c r="D81" i="364"/>
  <c r="D82" i="364"/>
  <c r="D22" i="242"/>
  <c r="D21" i="242"/>
  <c r="D28" i="385"/>
  <c r="D46" i="386"/>
  <c r="D66" i="364"/>
  <c r="I61" i="383"/>
  <c r="I47" i="383" s="1"/>
  <c r="C63" i="373"/>
  <c r="J52" i="383"/>
  <c r="D27" i="365"/>
  <c r="D91" i="37"/>
  <c r="F58" i="394"/>
  <c r="D18" i="365"/>
  <c r="F39" i="395"/>
  <c r="H39" i="395"/>
  <c r="I39" i="395" s="1"/>
  <c r="D44" i="375"/>
  <c r="D77" i="368" s="1"/>
  <c r="D44" i="376"/>
  <c r="E39" i="395"/>
  <c r="O23" i="242"/>
  <c r="O21" i="242"/>
  <c r="D25" i="375"/>
  <c r="D25" i="376"/>
  <c r="O7" i="242"/>
  <c r="D62" i="379"/>
  <c r="D62" i="385"/>
  <c r="D62" i="388"/>
  <c r="D64" i="382"/>
  <c r="D64" i="388"/>
  <c r="D64" i="391"/>
  <c r="D67" i="238"/>
  <c r="D109" i="239"/>
  <c r="D117" i="239"/>
  <c r="D94" i="239"/>
  <c r="C21" i="364"/>
  <c r="I40" i="368"/>
  <c r="J61" i="389"/>
  <c r="J47" i="389" s="1"/>
  <c r="J66" i="388"/>
  <c r="J61" i="388" s="1"/>
  <c r="J69" i="388" s="1"/>
  <c r="C46" i="364"/>
  <c r="C50" i="364"/>
  <c r="D61" i="389"/>
  <c r="D66" i="388"/>
  <c r="J24" i="368"/>
  <c r="C78" i="364"/>
  <c r="I19" i="368"/>
  <c r="D19" i="368"/>
  <c r="E19" i="368"/>
  <c r="K19" i="368"/>
  <c r="F43" i="365"/>
  <c r="J18" i="370"/>
  <c r="J10" i="370" s="1"/>
  <c r="K33" i="364"/>
  <c r="E71" i="364"/>
  <c r="C22" i="365"/>
  <c r="E24" i="364"/>
  <c r="F18" i="370"/>
  <c r="I18" i="370"/>
  <c r="I10" i="370" s="1"/>
  <c r="I40" i="364"/>
  <c r="K32" i="364"/>
  <c r="E38" i="364"/>
  <c r="J40" i="364"/>
  <c r="E69" i="364"/>
  <c r="C43" i="365"/>
  <c r="C51" i="365"/>
  <c r="F15" i="364"/>
  <c r="J17" i="364"/>
  <c r="J21" i="364"/>
  <c r="I28" i="364"/>
  <c r="J29" i="364"/>
  <c r="C33" i="364"/>
  <c r="K36" i="364"/>
  <c r="F38" i="364"/>
  <c r="J58" i="364"/>
  <c r="C81" i="364"/>
  <c r="G81" i="364"/>
  <c r="L81" i="364" s="1"/>
  <c r="C25" i="365"/>
  <c r="C28" i="365"/>
  <c r="C37" i="365"/>
  <c r="C66" i="364"/>
  <c r="G18" i="370"/>
  <c r="G72" i="373"/>
  <c r="L72" i="373" s="1"/>
  <c r="C29" i="364"/>
  <c r="F18" i="240"/>
  <c r="C12" i="364"/>
  <c r="G12" i="364"/>
  <c r="G18" i="240"/>
  <c r="D18" i="240"/>
  <c r="D10" i="240" s="1"/>
  <c r="I18" i="240"/>
  <c r="I10" i="240" s="1"/>
  <c r="C26" i="364"/>
  <c r="C24" i="240"/>
  <c r="C7" i="243" s="1"/>
  <c r="J81" i="364"/>
  <c r="E43" i="365"/>
  <c r="E51" i="365"/>
  <c r="I51" i="365"/>
  <c r="C48" i="364"/>
  <c r="C52" i="364"/>
  <c r="G42" i="365"/>
  <c r="C47" i="365"/>
  <c r="C44" i="365" s="1"/>
  <c r="C54" i="364"/>
  <c r="C115" i="239"/>
  <c r="C112" i="370" s="1"/>
  <c r="C51" i="37"/>
  <c r="C13" i="364"/>
  <c r="C17" i="364"/>
  <c r="F81" i="364"/>
  <c r="C42" i="365"/>
  <c r="F58" i="365"/>
  <c r="F73" i="364"/>
  <c r="C35" i="365"/>
  <c r="C33" i="365"/>
  <c r="E40" i="368"/>
  <c r="E12" i="369"/>
  <c r="D13" i="369"/>
  <c r="D13" i="365" s="1"/>
  <c r="C14" i="369"/>
  <c r="K14" i="369"/>
  <c r="J15" i="369"/>
  <c r="I16" i="369"/>
  <c r="C15" i="364"/>
  <c r="K21" i="364"/>
  <c r="C62" i="364"/>
  <c r="C30" i="364"/>
  <c r="C19" i="368"/>
  <c r="C57" i="374"/>
  <c r="C16" i="367" s="1"/>
  <c r="F58" i="382"/>
  <c r="F13" i="364"/>
  <c r="F17" i="364"/>
  <c r="C38" i="364"/>
  <c r="C13" i="408"/>
  <c r="C40" i="364"/>
  <c r="E42" i="364"/>
  <c r="E57" i="364"/>
  <c r="C43" i="364"/>
  <c r="C47" i="364"/>
  <c r="C51" i="364"/>
  <c r="F24" i="364"/>
  <c r="C21" i="37"/>
  <c r="C102" i="239" s="1"/>
  <c r="C99" i="370" s="1"/>
  <c r="G40" i="368"/>
  <c r="L40" i="368" s="1"/>
  <c r="F26" i="364"/>
  <c r="J69" i="364"/>
  <c r="J71" i="364"/>
  <c r="I42" i="364"/>
  <c r="C44" i="364"/>
  <c r="C27" i="364"/>
  <c r="C28" i="364"/>
  <c r="E36" i="364"/>
  <c r="E39" i="364"/>
  <c r="C45" i="364"/>
  <c r="C58" i="364"/>
  <c r="G58" i="364"/>
  <c r="L58" i="364" s="1"/>
  <c r="C61" i="364"/>
  <c r="C36" i="370"/>
  <c r="D102" i="370"/>
  <c r="C49" i="364"/>
  <c r="C35" i="366"/>
  <c r="C35" i="364"/>
  <c r="F58" i="364"/>
  <c r="I109" i="239"/>
  <c r="I106" i="370" s="1"/>
  <c r="I66" i="364"/>
  <c r="J57" i="373"/>
  <c r="F40" i="368"/>
  <c r="D44" i="240"/>
  <c r="I13" i="364"/>
  <c r="E27" i="364"/>
  <c r="J100" i="239"/>
  <c r="J97" i="370" s="1"/>
  <c r="G53" i="232"/>
  <c r="I56" i="364"/>
  <c r="J26" i="241"/>
  <c r="J25" i="241" s="1"/>
  <c r="E15" i="364"/>
  <c r="I17" i="364"/>
  <c r="K30" i="364"/>
  <c r="E58" i="365"/>
  <c r="K14" i="364"/>
  <c r="L14" i="364" s="1"/>
  <c r="E17" i="364"/>
  <c r="E21" i="364"/>
  <c r="K26" i="364"/>
  <c r="K28" i="364"/>
  <c r="I36" i="364"/>
  <c r="I39" i="364"/>
  <c r="E58" i="364"/>
  <c r="G73" i="364"/>
  <c r="L73" i="364" s="1"/>
  <c r="E81" i="364"/>
  <c r="K100" i="239"/>
  <c r="C42" i="235"/>
  <c r="E120" i="370"/>
  <c r="C71" i="374"/>
  <c r="C57" i="367" s="1"/>
  <c r="C57" i="365" s="1"/>
  <c r="J26" i="367"/>
  <c r="K40" i="368"/>
  <c r="I44" i="369"/>
  <c r="I27" i="373"/>
  <c r="K38" i="391"/>
  <c r="K40" i="238"/>
  <c r="I94" i="239"/>
  <c r="J44" i="369"/>
  <c r="C12" i="369"/>
  <c r="C53" i="375"/>
  <c r="E55" i="375"/>
  <c r="E14" i="369"/>
  <c r="D56" i="375"/>
  <c r="D15" i="369"/>
  <c r="G57" i="375"/>
  <c r="L57" i="375" s="1"/>
  <c r="G16" i="369"/>
  <c r="L16" i="369" s="1"/>
  <c r="F14" i="364"/>
  <c r="J16" i="364"/>
  <c r="J22" i="364"/>
  <c r="J82" i="364"/>
  <c r="C9" i="408"/>
  <c r="F20" i="364"/>
  <c r="F22" i="364"/>
  <c r="C10" i="408"/>
  <c r="F57" i="364"/>
  <c r="G43" i="365"/>
  <c r="K43" i="365"/>
  <c r="C102" i="370"/>
  <c r="F66" i="364"/>
  <c r="J66" i="364"/>
  <c r="C27" i="373"/>
  <c r="K27" i="373"/>
  <c r="C28" i="385"/>
  <c r="G28" i="385"/>
  <c r="K28" i="385"/>
  <c r="K58" i="385"/>
  <c r="K52" i="385" s="1"/>
  <c r="I51" i="37"/>
  <c r="I71" i="37" s="1"/>
  <c r="J44" i="367"/>
  <c r="K88" i="372"/>
  <c r="K116" i="372" s="1"/>
  <c r="I72" i="373"/>
  <c r="E42" i="365"/>
  <c r="I42" i="365"/>
  <c r="F46" i="365"/>
  <c r="J46" i="365"/>
  <c r="F53" i="365"/>
  <c r="J53" i="365"/>
  <c r="K24" i="364"/>
  <c r="J74" i="37"/>
  <c r="E108" i="37"/>
  <c r="E119" i="37"/>
  <c r="G62" i="370"/>
  <c r="K42" i="380"/>
  <c r="C18" i="373"/>
  <c r="F12" i="373"/>
  <c r="F26" i="373"/>
  <c r="I45" i="373"/>
  <c r="C97" i="370"/>
  <c r="C91" i="370"/>
  <c r="F78" i="240"/>
  <c r="C33" i="370"/>
  <c r="I53" i="233"/>
  <c r="G63" i="373"/>
  <c r="F19" i="366"/>
  <c r="F20" i="366" s="1"/>
  <c r="G44" i="369"/>
  <c r="G31" i="371"/>
  <c r="E31" i="371"/>
  <c r="I83" i="371"/>
  <c r="C23" i="369"/>
  <c r="E66" i="382"/>
  <c r="F30" i="364"/>
  <c r="F62" i="364"/>
  <c r="F27" i="373"/>
  <c r="J53" i="233"/>
  <c r="I44" i="367"/>
  <c r="C24" i="368"/>
  <c r="C24" i="364" s="1"/>
  <c r="I12" i="369"/>
  <c r="I12" i="365" s="1"/>
  <c r="E16" i="369"/>
  <c r="K12" i="373"/>
  <c r="I23" i="373"/>
  <c r="G69" i="364"/>
  <c r="L69" i="364" s="1"/>
  <c r="G45" i="365"/>
  <c r="L45" i="365" s="1"/>
  <c r="I26" i="364"/>
  <c r="J30" i="364"/>
  <c r="G33" i="364"/>
  <c r="F40" i="364"/>
  <c r="J73" i="364"/>
  <c r="I43" i="365"/>
  <c r="G58" i="385"/>
  <c r="L58" i="385" s="1"/>
  <c r="K53" i="233"/>
  <c r="F40" i="238"/>
  <c r="I121" i="58"/>
  <c r="D24" i="368"/>
  <c r="C62" i="370"/>
  <c r="K62" i="370"/>
  <c r="G88" i="372"/>
  <c r="L88" i="372" s="1"/>
  <c r="I58" i="374"/>
  <c r="C42" i="386"/>
  <c r="K42" i="386"/>
  <c r="G27" i="364"/>
  <c r="L27" i="364" s="1"/>
  <c r="J26" i="364"/>
  <c r="G39" i="364"/>
  <c r="L39" i="364" s="1"/>
  <c r="F60" i="364"/>
  <c r="L80" i="364"/>
  <c r="J43" i="365"/>
  <c r="C38" i="238"/>
  <c r="C44" i="367"/>
  <c r="K44" i="367"/>
  <c r="L44" i="367" s="1"/>
  <c r="F15" i="369"/>
  <c r="E59" i="373"/>
  <c r="I28" i="391"/>
  <c r="F28" i="364"/>
  <c r="H28" i="364" s="1"/>
  <c r="E16" i="364"/>
  <c r="E22" i="364"/>
  <c r="D13" i="241"/>
  <c r="K42" i="365"/>
  <c r="F16" i="364"/>
  <c r="F21" i="364"/>
  <c r="I38" i="364"/>
  <c r="I58" i="364"/>
  <c r="G60" i="364"/>
  <c r="L60" i="364" s="1"/>
  <c r="E41" i="365"/>
  <c r="K63" i="373"/>
  <c r="L63" i="373" s="1"/>
  <c r="C31" i="371"/>
  <c r="C67" i="371" s="1"/>
  <c r="K31" i="371"/>
  <c r="L31" i="371" s="1"/>
  <c r="I31" i="371"/>
  <c r="I67" i="371" s="1"/>
  <c r="E83" i="371"/>
  <c r="E15" i="373"/>
  <c r="E19" i="373"/>
  <c r="E75" i="364"/>
  <c r="J56" i="364"/>
  <c r="G21" i="364"/>
  <c r="L21" i="364" s="1"/>
  <c r="J38" i="364"/>
  <c r="J57" i="364"/>
  <c r="E70" i="364"/>
  <c r="F41" i="365"/>
  <c r="F40" i="365" s="1"/>
  <c r="G52" i="365"/>
  <c r="L52" i="365" s="1"/>
  <c r="J40" i="238"/>
  <c r="J64" i="240" s="1"/>
  <c r="J65" i="364" s="1"/>
  <c r="K58" i="365"/>
  <c r="J27" i="373"/>
  <c r="G14" i="369"/>
  <c r="C25" i="373"/>
  <c r="J67" i="240"/>
  <c r="K58" i="391"/>
  <c r="K52" i="391" s="1"/>
  <c r="K53" i="232"/>
  <c r="J51" i="37"/>
  <c r="J71" i="37" s="1"/>
  <c r="J115" i="239"/>
  <c r="J35" i="241" s="1"/>
  <c r="J36" i="365" s="1"/>
  <c r="I111" i="239"/>
  <c r="I108" i="370" s="1"/>
  <c r="E121" i="58"/>
  <c r="E65" i="237"/>
  <c r="I28" i="238"/>
  <c r="J64" i="366"/>
  <c r="J78" i="370"/>
  <c r="J53" i="373"/>
  <c r="C59" i="373"/>
  <c r="C40" i="373"/>
  <c r="F41" i="373"/>
  <c r="I44" i="373"/>
  <c r="J54" i="373"/>
  <c r="C57" i="373"/>
  <c r="E67" i="373"/>
  <c r="I10" i="374"/>
  <c r="G22" i="374"/>
  <c r="I28" i="374"/>
  <c r="C11" i="373"/>
  <c r="G22" i="385"/>
  <c r="E58" i="382"/>
  <c r="E52" i="382" s="1"/>
  <c r="F51" i="365"/>
  <c r="J51" i="365"/>
  <c r="E32" i="238"/>
  <c r="I54" i="364"/>
  <c r="C124" i="37"/>
  <c r="F79" i="368"/>
  <c r="J79" i="368"/>
  <c r="D79" i="368"/>
  <c r="C56" i="375"/>
  <c r="E25" i="373"/>
  <c r="E39" i="373"/>
  <c r="E45" i="373"/>
  <c r="C56" i="373"/>
  <c r="F56" i="364"/>
  <c r="F66" i="374"/>
  <c r="J66" i="374"/>
  <c r="J66" i="382"/>
  <c r="C24" i="373"/>
  <c r="I31" i="373"/>
  <c r="K34" i="373"/>
  <c r="C20" i="241"/>
  <c r="I100" i="239"/>
  <c r="I97" i="370" s="1"/>
  <c r="I115" i="239"/>
  <c r="I112" i="370" s="1"/>
  <c r="F59" i="238"/>
  <c r="F53" i="238" s="1"/>
  <c r="I58" i="365"/>
  <c r="G42" i="235"/>
  <c r="K42" i="235"/>
  <c r="G38" i="366"/>
  <c r="L38" i="366" s="1"/>
  <c r="K38" i="366"/>
  <c r="D37" i="368"/>
  <c r="F37" i="368"/>
  <c r="J37" i="368"/>
  <c r="J31" i="368" s="1"/>
  <c r="D39" i="373"/>
  <c r="D44" i="373"/>
  <c r="K53" i="373"/>
  <c r="L53" i="373" s="1"/>
  <c r="D55" i="373"/>
  <c r="I55" i="373"/>
  <c r="J71" i="373"/>
  <c r="F72" i="373"/>
  <c r="F53" i="375"/>
  <c r="F12" i="369"/>
  <c r="H12" i="369" s="1"/>
  <c r="J53" i="375"/>
  <c r="J12" i="369"/>
  <c r="J12" i="365" s="1"/>
  <c r="I13" i="369"/>
  <c r="I54" i="375"/>
  <c r="D55" i="375"/>
  <c r="D14" i="369"/>
  <c r="G15" i="369"/>
  <c r="G56" i="375"/>
  <c r="K56" i="375"/>
  <c r="K15" i="369"/>
  <c r="F57" i="375"/>
  <c r="F16" i="369"/>
  <c r="C15" i="373"/>
  <c r="C19" i="373"/>
  <c r="C30" i="373"/>
  <c r="I41" i="373"/>
  <c r="C68" i="373"/>
  <c r="J22" i="374"/>
  <c r="F32" i="374"/>
  <c r="L58" i="374"/>
  <c r="K58" i="374"/>
  <c r="K21" i="367" s="1"/>
  <c r="L21" i="367" s="1"/>
  <c r="E30" i="364"/>
  <c r="F20" i="241"/>
  <c r="G59" i="238"/>
  <c r="L59" i="238" s="1"/>
  <c r="K59" i="238"/>
  <c r="K53" i="238" s="1"/>
  <c r="F57" i="373"/>
  <c r="J51" i="58"/>
  <c r="I26" i="366"/>
  <c r="F40" i="367"/>
  <c r="I37" i="368"/>
  <c r="E54" i="375"/>
  <c r="J57" i="375"/>
  <c r="E13" i="373"/>
  <c r="E14" i="373"/>
  <c r="E17" i="373"/>
  <c r="E18" i="373"/>
  <c r="E21" i="373"/>
  <c r="E41" i="373"/>
  <c r="E44" i="373"/>
  <c r="E55" i="373"/>
  <c r="F59" i="373"/>
  <c r="K59" i="373"/>
  <c r="D67" i="373"/>
  <c r="F71" i="373"/>
  <c r="C10" i="385"/>
  <c r="J13" i="373"/>
  <c r="C16" i="373"/>
  <c r="C20" i="373"/>
  <c r="F78" i="370"/>
  <c r="D31" i="371"/>
  <c r="F83" i="371"/>
  <c r="J83" i="371"/>
  <c r="E69" i="380"/>
  <c r="I69" i="380"/>
  <c r="C14" i="373"/>
  <c r="J29" i="373"/>
  <c r="I39" i="373"/>
  <c r="C54" i="373"/>
  <c r="F55" i="373"/>
  <c r="I56" i="373"/>
  <c r="E69" i="383"/>
  <c r="L66" i="374"/>
  <c r="C17" i="373"/>
  <c r="G17" i="373"/>
  <c r="L17" i="373" s="1"/>
  <c r="K21" i="373"/>
  <c r="C31" i="373"/>
  <c r="I59" i="373"/>
  <c r="C72" i="373"/>
  <c r="J10" i="374"/>
  <c r="F28" i="374"/>
  <c r="I40" i="369"/>
  <c r="G28" i="379"/>
  <c r="L28" i="379" s="1"/>
  <c r="K28" i="379"/>
  <c r="C42" i="380"/>
  <c r="G42" i="380"/>
  <c r="I42" i="380"/>
  <c r="G28" i="391"/>
  <c r="L28" i="391" s="1"/>
  <c r="I92" i="370"/>
  <c r="I15" i="241"/>
  <c r="G15" i="364"/>
  <c r="L15" i="364" s="1"/>
  <c r="K17" i="364"/>
  <c r="G38" i="238"/>
  <c r="D27" i="373"/>
  <c r="C17" i="370"/>
  <c r="C18" i="370" s="1"/>
  <c r="C19" i="366"/>
  <c r="K17" i="370"/>
  <c r="K19" i="366"/>
  <c r="I12" i="364"/>
  <c r="G13" i="364"/>
  <c r="G17" i="364"/>
  <c r="H17" i="364" s="1"/>
  <c r="K38" i="364"/>
  <c r="K40" i="364"/>
  <c r="E53" i="240"/>
  <c r="G75" i="364"/>
  <c r="L75" i="364" s="1"/>
  <c r="F82" i="364"/>
  <c r="K47" i="365"/>
  <c r="J109" i="239"/>
  <c r="J106" i="370" s="1"/>
  <c r="K54" i="366"/>
  <c r="E58" i="385"/>
  <c r="E52" i="385" s="1"/>
  <c r="E53" i="234"/>
  <c r="K13" i="364"/>
  <c r="L13" i="364" s="1"/>
  <c r="G40" i="238"/>
  <c r="K38" i="238"/>
  <c r="E26" i="373"/>
  <c r="E12" i="364"/>
  <c r="J12" i="364"/>
  <c r="E14" i="364"/>
  <c r="J14" i="364"/>
  <c r="I16" i="364"/>
  <c r="G40" i="364"/>
  <c r="J43" i="241"/>
  <c r="E46" i="365"/>
  <c r="I46" i="365"/>
  <c r="I53" i="365"/>
  <c r="K115" i="239"/>
  <c r="C40" i="238"/>
  <c r="C64" i="240" s="1"/>
  <c r="C65" i="364" s="1"/>
  <c r="G19" i="366"/>
  <c r="L19" i="366" s="1"/>
  <c r="E27" i="373"/>
  <c r="I61" i="379"/>
  <c r="D118" i="58"/>
  <c r="D69" i="366"/>
  <c r="F69" i="366"/>
  <c r="J69" i="366"/>
  <c r="C77" i="366"/>
  <c r="D80" i="366"/>
  <c r="F80" i="366"/>
  <c r="J80" i="366"/>
  <c r="D26" i="367"/>
  <c r="D24" i="367" s="1"/>
  <c r="E40" i="367"/>
  <c r="E78" i="370"/>
  <c r="I78" i="370"/>
  <c r="C120" i="370"/>
  <c r="G120" i="370"/>
  <c r="L120" i="370" s="1"/>
  <c r="K120" i="370"/>
  <c r="J58" i="365"/>
  <c r="I65" i="238"/>
  <c r="E63" i="373"/>
  <c r="F74" i="37"/>
  <c r="K74" i="37"/>
  <c r="E113" i="37"/>
  <c r="D113" i="37"/>
  <c r="E124" i="37"/>
  <c r="C130" i="37"/>
  <c r="D137" i="37"/>
  <c r="E9" i="394"/>
  <c r="D26" i="366"/>
  <c r="J26" i="366"/>
  <c r="F38" i="366"/>
  <c r="F32" i="366" s="1"/>
  <c r="J38" i="366"/>
  <c r="D38" i="366"/>
  <c r="D64" i="366"/>
  <c r="F73" i="366"/>
  <c r="J73" i="366"/>
  <c r="D73" i="366"/>
  <c r="E26" i="367"/>
  <c r="E24" i="367" s="1"/>
  <c r="E34" i="367"/>
  <c r="C72" i="368"/>
  <c r="G72" i="368"/>
  <c r="L72" i="368" s="1"/>
  <c r="K72" i="368"/>
  <c r="E72" i="368"/>
  <c r="I72" i="368"/>
  <c r="F17" i="369"/>
  <c r="G33" i="375"/>
  <c r="L33" i="375" s="1"/>
  <c r="G32" i="378"/>
  <c r="C23" i="373"/>
  <c r="I25" i="373"/>
  <c r="C28" i="379"/>
  <c r="C29" i="373"/>
  <c r="F30" i="373"/>
  <c r="C34" i="373"/>
  <c r="C61" i="386"/>
  <c r="C47" i="386" s="1"/>
  <c r="C66" i="385"/>
  <c r="C61" i="385" s="1"/>
  <c r="E88" i="372"/>
  <c r="E116" i="372" s="1"/>
  <c r="I25" i="375"/>
  <c r="I22" i="378"/>
  <c r="F52" i="386"/>
  <c r="H52" i="386" s="1"/>
  <c r="F58" i="374"/>
  <c r="J52" i="386"/>
  <c r="J46" i="386" s="1"/>
  <c r="J58" i="374"/>
  <c r="C13" i="373"/>
  <c r="J58" i="370"/>
  <c r="E31" i="372"/>
  <c r="I31" i="372"/>
  <c r="I67" i="372" s="1"/>
  <c r="C31" i="372"/>
  <c r="C67" i="372" s="1"/>
  <c r="G31" i="372"/>
  <c r="K31" i="372"/>
  <c r="K64" i="366"/>
  <c r="K77" i="366"/>
  <c r="I62" i="370"/>
  <c r="C63" i="374"/>
  <c r="C31" i="367" s="1"/>
  <c r="C31" i="365" s="1"/>
  <c r="G24" i="373"/>
  <c r="L24" i="373" s="1"/>
  <c r="I33" i="373"/>
  <c r="D32" i="382"/>
  <c r="C35" i="373"/>
  <c r="K35" i="373"/>
  <c r="I37" i="373"/>
  <c r="C45" i="373"/>
  <c r="K45" i="373"/>
  <c r="G56" i="373"/>
  <c r="K56" i="373"/>
  <c r="C71" i="373"/>
  <c r="G71" i="373"/>
  <c r="J72" i="373"/>
  <c r="E42" i="383"/>
  <c r="I42" i="383"/>
  <c r="K22" i="374"/>
  <c r="L22" i="374" s="1"/>
  <c r="G32" i="374"/>
  <c r="L32" i="374" s="1"/>
  <c r="K32" i="374"/>
  <c r="C53" i="373"/>
  <c r="J32" i="388"/>
  <c r="F22" i="374"/>
  <c r="D16" i="373"/>
  <c r="D17" i="373"/>
  <c r="D30" i="373"/>
  <c r="G54" i="373"/>
  <c r="E56" i="373"/>
  <c r="F32" i="378"/>
  <c r="C21" i="373"/>
  <c r="C26" i="373"/>
  <c r="C41" i="373"/>
  <c r="J44" i="373"/>
  <c r="D53" i="373"/>
  <c r="K54" i="373"/>
  <c r="J55" i="373"/>
  <c r="G59" i="373"/>
  <c r="L59" i="373" s="1"/>
  <c r="D65" i="373"/>
  <c r="J28" i="374"/>
  <c r="E28" i="382"/>
  <c r="K31" i="373"/>
  <c r="F42" i="383"/>
  <c r="J42" i="383"/>
  <c r="K15" i="373"/>
  <c r="C32" i="385"/>
  <c r="G32" i="385"/>
  <c r="L32" i="385" s="1"/>
  <c r="K32" i="385"/>
  <c r="I61" i="386"/>
  <c r="I47" i="386" s="1"/>
  <c r="C12" i="373"/>
  <c r="G20" i="373"/>
  <c r="E23" i="373"/>
  <c r="D28" i="388"/>
  <c r="D59" i="237"/>
  <c r="D61" i="238"/>
  <c r="I33" i="240"/>
  <c r="J15" i="241"/>
  <c r="J16" i="365" s="1"/>
  <c r="D10" i="238"/>
  <c r="J33" i="240"/>
  <c r="C58" i="240"/>
  <c r="C11" i="242" s="1"/>
  <c r="F25" i="241"/>
  <c r="G39" i="241"/>
  <c r="C10" i="238"/>
  <c r="G10" i="238"/>
  <c r="K10" i="238"/>
  <c r="D28" i="238"/>
  <c r="I38" i="238"/>
  <c r="D40" i="238"/>
  <c r="D64" i="240" s="1"/>
  <c r="F42" i="236"/>
  <c r="J42" i="236"/>
  <c r="E42" i="234"/>
  <c r="I42" i="234"/>
  <c r="G53" i="234"/>
  <c r="H53" i="234" s="1"/>
  <c r="F42" i="233"/>
  <c r="J42" i="233"/>
  <c r="D33" i="240"/>
  <c r="C14" i="241"/>
  <c r="G20" i="241"/>
  <c r="K39" i="241"/>
  <c r="C43" i="241"/>
  <c r="E22" i="238"/>
  <c r="F28" i="238"/>
  <c r="J28" i="238"/>
  <c r="E61" i="238"/>
  <c r="E22" i="241" s="1"/>
  <c r="F42" i="235"/>
  <c r="J42" i="235"/>
  <c r="J53" i="234"/>
  <c r="I58" i="385"/>
  <c r="I52" i="385" s="1"/>
  <c r="I53" i="234"/>
  <c r="C58" i="391"/>
  <c r="C52" i="391" s="1"/>
  <c r="C53" i="232"/>
  <c r="D62" i="233"/>
  <c r="D47" i="233" s="1"/>
  <c r="I23" i="369"/>
  <c r="I17" i="369" s="1"/>
  <c r="I88" i="372"/>
  <c r="I116" i="372" s="1"/>
  <c r="C28" i="238"/>
  <c r="G28" i="238"/>
  <c r="K28" i="238"/>
  <c r="F42" i="237"/>
  <c r="J42" i="237"/>
  <c r="I74" i="37"/>
  <c r="C74" i="37"/>
  <c r="G74" i="37"/>
  <c r="L74" i="37"/>
  <c r="C85" i="37"/>
  <c r="G85" i="37"/>
  <c r="D98" i="37"/>
  <c r="D120" i="58"/>
  <c r="J42" i="366"/>
  <c r="C58" i="382"/>
  <c r="C52" i="382" s="1"/>
  <c r="C58" i="374"/>
  <c r="I54" i="366"/>
  <c r="C60" i="366"/>
  <c r="K60" i="366"/>
  <c r="G73" i="366"/>
  <c r="K73" i="366"/>
  <c r="J77" i="366"/>
  <c r="F17" i="367"/>
  <c r="J17" i="367"/>
  <c r="D17" i="367"/>
  <c r="I40" i="367"/>
  <c r="G40" i="367"/>
  <c r="J40" i="369"/>
  <c r="I28" i="382"/>
  <c r="I29" i="373"/>
  <c r="D28" i="382"/>
  <c r="F54" i="373"/>
  <c r="J59" i="373"/>
  <c r="C65" i="373"/>
  <c r="K61" i="383"/>
  <c r="K66" i="374"/>
  <c r="G42" i="232"/>
  <c r="C79" i="37"/>
  <c r="F85" i="37"/>
  <c r="K85" i="37"/>
  <c r="C103" i="37"/>
  <c r="C137" i="37"/>
  <c r="J63" i="58"/>
  <c r="E77" i="58"/>
  <c r="I86" i="58"/>
  <c r="J19" i="366"/>
  <c r="F54" i="366"/>
  <c r="J54" i="366"/>
  <c r="D60" i="366"/>
  <c r="C69" i="366"/>
  <c r="G69" i="366"/>
  <c r="L69" i="366" s="1"/>
  <c r="K69" i="366"/>
  <c r="E80" i="366"/>
  <c r="I26" i="367"/>
  <c r="F34" i="367"/>
  <c r="F68" i="368"/>
  <c r="D68" i="368"/>
  <c r="K17" i="369"/>
  <c r="C26" i="369"/>
  <c r="C24" i="369" s="1"/>
  <c r="G26" i="369"/>
  <c r="L26" i="369" s="1"/>
  <c r="K26" i="369"/>
  <c r="K24" i="369" s="1"/>
  <c r="E26" i="369"/>
  <c r="E24" i="369" s="1"/>
  <c r="I26" i="369"/>
  <c r="I24" i="369" s="1"/>
  <c r="I52" i="370"/>
  <c r="D71" i="370"/>
  <c r="I88" i="371"/>
  <c r="I116" i="371" s="1"/>
  <c r="I67" i="373"/>
  <c r="C56" i="374"/>
  <c r="C15" i="367" s="1"/>
  <c r="C60" i="374"/>
  <c r="C23" i="367" s="1"/>
  <c r="F11" i="373"/>
  <c r="I16" i="373"/>
  <c r="K23" i="373"/>
  <c r="J30" i="373"/>
  <c r="F39" i="375"/>
  <c r="F64" i="368" s="1"/>
  <c r="F65" i="373"/>
  <c r="F61" i="389"/>
  <c r="C28" i="391"/>
  <c r="K28" i="391"/>
  <c r="C63" i="368"/>
  <c r="C68" i="368"/>
  <c r="G68" i="368"/>
  <c r="L68" i="368" s="1"/>
  <c r="K68" i="368"/>
  <c r="E68" i="368"/>
  <c r="I68" i="368"/>
  <c r="D26" i="369"/>
  <c r="D24" i="369" s="1"/>
  <c r="F26" i="369"/>
  <c r="F24" i="369" s="1"/>
  <c r="J26" i="369"/>
  <c r="J24" i="369" s="1"/>
  <c r="F58" i="370"/>
  <c r="I58" i="370"/>
  <c r="E62" i="370"/>
  <c r="F67" i="370"/>
  <c r="J67" i="370"/>
  <c r="D67" i="370"/>
  <c r="F75" i="370"/>
  <c r="J75" i="370"/>
  <c r="D31" i="372"/>
  <c r="F31" i="372"/>
  <c r="J31" i="372"/>
  <c r="J67" i="372" s="1"/>
  <c r="F83" i="372"/>
  <c r="J83" i="372"/>
  <c r="E58" i="374"/>
  <c r="E52" i="374" s="1"/>
  <c r="G23" i="373"/>
  <c r="L23" i="373" s="1"/>
  <c r="G30" i="373"/>
  <c r="L30" i="373" s="1"/>
  <c r="C28" i="382"/>
  <c r="E72" i="373"/>
  <c r="J32" i="374"/>
  <c r="G61" i="386"/>
  <c r="G66" i="385"/>
  <c r="L66" i="385" s="1"/>
  <c r="K61" i="386"/>
  <c r="K66" i="385"/>
  <c r="J10" i="388"/>
  <c r="C61" i="389"/>
  <c r="C66" i="388"/>
  <c r="G65" i="373"/>
  <c r="L65" i="373" s="1"/>
  <c r="G61" i="389"/>
  <c r="D22" i="379"/>
  <c r="C22" i="379"/>
  <c r="G22" i="379"/>
  <c r="K22" i="379"/>
  <c r="J22" i="379"/>
  <c r="I32" i="379"/>
  <c r="E10" i="382"/>
  <c r="D22" i="382"/>
  <c r="C22" i="382"/>
  <c r="G22" i="382"/>
  <c r="K22" i="382"/>
  <c r="L22" i="382" s="1"/>
  <c r="C22" i="388"/>
  <c r="G22" i="388"/>
  <c r="K22" i="388"/>
  <c r="F32" i="388"/>
  <c r="I32" i="388"/>
  <c r="G22" i="391"/>
  <c r="K22" i="391"/>
  <c r="F42" i="392"/>
  <c r="C69" i="392"/>
  <c r="K69" i="392"/>
  <c r="F16" i="373"/>
  <c r="F44" i="373"/>
  <c r="C32" i="378"/>
  <c r="C32" i="375" s="1"/>
  <c r="G52" i="378"/>
  <c r="K52" i="378"/>
  <c r="J52" i="378"/>
  <c r="J52" i="375" s="1"/>
  <c r="E22" i="379"/>
  <c r="I22" i="379"/>
  <c r="I28" i="379"/>
  <c r="G28" i="382"/>
  <c r="L28" i="382" s="1"/>
  <c r="K28" i="382"/>
  <c r="F28" i="388"/>
  <c r="J28" i="388"/>
  <c r="F42" i="389"/>
  <c r="J42" i="389"/>
  <c r="I10" i="391"/>
  <c r="D10" i="391"/>
  <c r="D22" i="391"/>
  <c r="F28" i="391"/>
  <c r="J28" i="391"/>
  <c r="C31" i="240"/>
  <c r="C32" i="364" s="1"/>
  <c r="C33" i="240"/>
  <c r="P22" i="243"/>
  <c r="E32" i="239"/>
  <c r="E68" i="239" s="1"/>
  <c r="F84" i="239"/>
  <c r="J84" i="239"/>
  <c r="I105" i="239"/>
  <c r="I102" i="370" s="1"/>
  <c r="I32" i="238"/>
  <c r="J59" i="238"/>
  <c r="J53" i="238" s="1"/>
  <c r="I62" i="235"/>
  <c r="E103" i="37"/>
  <c r="E137" i="37"/>
  <c r="D77" i="58"/>
  <c r="D86" i="58"/>
  <c r="D108" i="58"/>
  <c r="F108" i="58"/>
  <c r="C26" i="366"/>
  <c r="K26" i="366"/>
  <c r="E38" i="366"/>
  <c r="I38" i="366"/>
  <c r="C38" i="366"/>
  <c r="C32" i="366" s="1"/>
  <c r="C42" i="366"/>
  <c r="C54" i="366"/>
  <c r="G31" i="240"/>
  <c r="L31" i="240" s="1"/>
  <c r="E36" i="240"/>
  <c r="U7" i="242"/>
  <c r="R21" i="242"/>
  <c r="Q23" i="242"/>
  <c r="T27" i="242"/>
  <c r="E20" i="243"/>
  <c r="J32" i="239"/>
  <c r="J68" i="239" s="1"/>
  <c r="J105" i="239"/>
  <c r="J102" i="370" s="1"/>
  <c r="E15" i="241"/>
  <c r="J53" i="236"/>
  <c r="G19" i="399"/>
  <c r="D88" i="372"/>
  <c r="D116" i="372" s="1"/>
  <c r="D23" i="369"/>
  <c r="D17" i="369" s="1"/>
  <c r="K8" i="242"/>
  <c r="J71" i="240"/>
  <c r="U21" i="242"/>
  <c r="J8" i="243"/>
  <c r="I20" i="243"/>
  <c r="K24" i="243"/>
  <c r="K23" i="243" s="1"/>
  <c r="D32" i="238"/>
  <c r="E74" i="37"/>
  <c r="I79" i="37"/>
  <c r="E85" i="37"/>
  <c r="J85" i="37"/>
  <c r="I85" i="37"/>
  <c r="C113" i="37"/>
  <c r="C119" i="37"/>
  <c r="K63" i="58"/>
  <c r="K40" i="367"/>
  <c r="F12" i="242"/>
  <c r="P25" i="242"/>
  <c r="N21" i="243"/>
  <c r="R24" i="243"/>
  <c r="G22" i="238"/>
  <c r="K22" i="238"/>
  <c r="J62" i="233"/>
  <c r="J47" i="233" s="1"/>
  <c r="D130" i="37"/>
  <c r="F51" i="58"/>
  <c r="C118" i="58"/>
  <c r="G118" i="58"/>
  <c r="K118" i="58"/>
  <c r="H9" i="365"/>
  <c r="H10" i="366" s="1"/>
  <c r="H9" i="367" s="1"/>
  <c r="H9" i="368" s="1"/>
  <c r="H9" i="369" s="1"/>
  <c r="F60" i="366"/>
  <c r="J60" i="366"/>
  <c r="I80" i="366"/>
  <c r="K17" i="367"/>
  <c r="E17" i="367"/>
  <c r="I17" i="367"/>
  <c r="I34" i="367"/>
  <c r="I29" i="367" s="1"/>
  <c r="J40" i="367"/>
  <c r="D59" i="368"/>
  <c r="J59" i="368"/>
  <c r="J68" i="368"/>
  <c r="J17" i="369"/>
  <c r="C34" i="369"/>
  <c r="E40" i="369"/>
  <c r="J62" i="370"/>
  <c r="C78" i="370"/>
  <c r="G78" i="370"/>
  <c r="K78" i="370"/>
  <c r="L78" i="370" s="1"/>
  <c r="D116" i="370"/>
  <c r="G83" i="371"/>
  <c r="C59" i="374"/>
  <c r="C67" i="374"/>
  <c r="C36" i="367" s="1"/>
  <c r="C34" i="367" s="1"/>
  <c r="C35" i="375"/>
  <c r="C56" i="368" s="1"/>
  <c r="C53" i="368" s="1"/>
  <c r="K53" i="375"/>
  <c r="I64" i="366"/>
  <c r="E73" i="366"/>
  <c r="I73" i="366"/>
  <c r="C73" i="366"/>
  <c r="F26" i="367"/>
  <c r="F24" i="367" s="1"/>
  <c r="J34" i="367"/>
  <c r="J29" i="367" s="1"/>
  <c r="D34" i="367"/>
  <c r="C40" i="367"/>
  <c r="C37" i="368"/>
  <c r="G37" i="368"/>
  <c r="K37" i="368"/>
  <c r="E37" i="368"/>
  <c r="I59" i="368"/>
  <c r="F72" i="368"/>
  <c r="J72" i="368"/>
  <c r="D72" i="368"/>
  <c r="C76" i="368"/>
  <c r="E79" i="368"/>
  <c r="I79" i="368"/>
  <c r="E17" i="369"/>
  <c r="F40" i="369"/>
  <c r="D58" i="370"/>
  <c r="D62" i="370"/>
  <c r="C71" i="370"/>
  <c r="G71" i="370"/>
  <c r="L71" i="370" s="1"/>
  <c r="K71" i="370"/>
  <c r="K88" i="371"/>
  <c r="E83" i="372"/>
  <c r="I83" i="372"/>
  <c r="C55" i="374"/>
  <c r="C14" i="367" s="1"/>
  <c r="K61" i="389"/>
  <c r="E58" i="370"/>
  <c r="D75" i="370"/>
  <c r="I120" i="370"/>
  <c r="K35" i="375"/>
  <c r="K56" i="368" s="1"/>
  <c r="K56" i="364" s="1"/>
  <c r="K32" i="378"/>
  <c r="D39" i="375"/>
  <c r="D64" i="368" s="1"/>
  <c r="D66" i="374"/>
  <c r="D61" i="374" s="1"/>
  <c r="D47" i="386"/>
  <c r="D66" i="385"/>
  <c r="E88" i="371"/>
  <c r="C72" i="374"/>
  <c r="C58" i="367" s="1"/>
  <c r="C58" i="365" s="1"/>
  <c r="J34" i="369"/>
  <c r="G52" i="383"/>
  <c r="H52" i="383" s="1"/>
  <c r="G58" i="382"/>
  <c r="K52" i="383"/>
  <c r="K58" i="382"/>
  <c r="G26" i="373"/>
  <c r="L26" i="373" s="1"/>
  <c r="E10" i="379"/>
  <c r="I10" i="379"/>
  <c r="J10" i="379"/>
  <c r="C39" i="373"/>
  <c r="E32" i="385"/>
  <c r="I32" i="385"/>
  <c r="F10" i="388"/>
  <c r="E10" i="388"/>
  <c r="I10" i="388"/>
  <c r="F22" i="388"/>
  <c r="J22" i="388"/>
  <c r="E22" i="388"/>
  <c r="I22" i="388"/>
  <c r="J34" i="373"/>
  <c r="D36" i="373"/>
  <c r="C37" i="373"/>
  <c r="J39" i="373"/>
  <c r="C44" i="373"/>
  <c r="K44" i="373"/>
  <c r="E53" i="373"/>
  <c r="I53" i="373"/>
  <c r="D54" i="373"/>
  <c r="G55" i="373"/>
  <c r="K55" i="373"/>
  <c r="F56" i="373"/>
  <c r="J56" i="373"/>
  <c r="E57" i="373"/>
  <c r="C60" i="373"/>
  <c r="C67" i="373"/>
  <c r="G67" i="373"/>
  <c r="L67" i="373" s="1"/>
  <c r="K67" i="373"/>
  <c r="E71" i="373"/>
  <c r="I71" i="373"/>
  <c r="I22" i="374"/>
  <c r="G28" i="374"/>
  <c r="K28" i="374"/>
  <c r="I32" i="374"/>
  <c r="D29" i="373"/>
  <c r="D45" i="373"/>
  <c r="G52" i="376"/>
  <c r="C28" i="378"/>
  <c r="C28" i="375" s="1"/>
  <c r="G28" i="378"/>
  <c r="L28" i="378" s="1"/>
  <c r="K28" i="378"/>
  <c r="C32" i="382"/>
  <c r="G32" i="382"/>
  <c r="L32" i="382" s="1"/>
  <c r="K32" i="382"/>
  <c r="G10" i="385"/>
  <c r="L10" i="385" s="1"/>
  <c r="K10" i="385"/>
  <c r="D22" i="385"/>
  <c r="C22" i="385"/>
  <c r="K22" i="385"/>
  <c r="D42" i="387"/>
  <c r="D48" i="387" s="1"/>
  <c r="D22" i="388"/>
  <c r="E66" i="374"/>
  <c r="E61" i="374" s="1"/>
  <c r="I66" i="374"/>
  <c r="D42" i="392"/>
  <c r="E28" i="378"/>
  <c r="I28" i="378"/>
  <c r="C32" i="379"/>
  <c r="G32" i="379"/>
  <c r="K32" i="379"/>
  <c r="F32" i="379"/>
  <c r="J32" i="379"/>
  <c r="F42" i="380"/>
  <c r="J42" i="380"/>
  <c r="D42" i="380"/>
  <c r="G69" i="380"/>
  <c r="E22" i="385"/>
  <c r="I22" i="385"/>
  <c r="E66" i="385"/>
  <c r="D71" i="373"/>
  <c r="J42" i="386"/>
  <c r="E32" i="388"/>
  <c r="F22" i="391"/>
  <c r="J22" i="391"/>
  <c r="D28" i="391"/>
  <c r="C22" i="238"/>
  <c r="I22" i="238"/>
  <c r="I59" i="238"/>
  <c r="E58" i="379"/>
  <c r="E52" i="379" s="1"/>
  <c r="E53" i="236"/>
  <c r="I58" i="379"/>
  <c r="I52" i="379" s="1"/>
  <c r="I53" i="236"/>
  <c r="J64" i="382"/>
  <c r="J62" i="235"/>
  <c r="J47" i="235" s="1"/>
  <c r="D53" i="233"/>
  <c r="I77" i="58"/>
  <c r="E86" i="58"/>
  <c r="C64" i="382"/>
  <c r="C62" i="235"/>
  <c r="C47" i="235" s="1"/>
  <c r="E97" i="58"/>
  <c r="E63" i="234"/>
  <c r="I108" i="58"/>
  <c r="I63" i="233"/>
  <c r="I62" i="388" s="1"/>
  <c r="I61" i="388" s="1"/>
  <c r="I69" i="388" s="1"/>
  <c r="I62" i="364"/>
  <c r="I12" i="242"/>
  <c r="E66" i="364"/>
  <c r="E11" i="243"/>
  <c r="C24" i="243"/>
  <c r="O20" i="243"/>
  <c r="K103" i="370"/>
  <c r="K26" i="241"/>
  <c r="L26" i="241" s="1"/>
  <c r="D32" i="241"/>
  <c r="C64" i="379"/>
  <c r="C62" i="236"/>
  <c r="C47" i="236" s="1"/>
  <c r="C47" i="379" s="1"/>
  <c r="D62" i="382"/>
  <c r="D62" i="235"/>
  <c r="D47" i="235" s="1"/>
  <c r="D42" i="234"/>
  <c r="C32" i="391"/>
  <c r="C33" i="373"/>
  <c r="K32" i="391"/>
  <c r="G42" i="392"/>
  <c r="G10" i="374"/>
  <c r="K10" i="374"/>
  <c r="G69" i="392"/>
  <c r="K22" i="364"/>
  <c r="E33" i="240"/>
  <c r="I36" i="240"/>
  <c r="I47" i="240"/>
  <c r="I52" i="240"/>
  <c r="I9" i="243" s="1"/>
  <c r="E62" i="364"/>
  <c r="E12" i="242"/>
  <c r="N23" i="242"/>
  <c r="Q22" i="243"/>
  <c r="K105" i="239"/>
  <c r="L105" i="239" s="1"/>
  <c r="E114" i="370"/>
  <c r="E37" i="241"/>
  <c r="I114" i="370"/>
  <c r="I24" i="364"/>
  <c r="I9" i="242"/>
  <c r="F33" i="364"/>
  <c r="J36" i="240"/>
  <c r="C41" i="240"/>
  <c r="C42" i="364" s="1"/>
  <c r="I51" i="240"/>
  <c r="E67" i="240"/>
  <c r="J70" i="364"/>
  <c r="D25" i="243"/>
  <c r="E71" i="240"/>
  <c r="E75" i="240"/>
  <c r="F80" i="364"/>
  <c r="F28" i="242"/>
  <c r="I37" i="241"/>
  <c r="I38" i="365" s="1"/>
  <c r="K43" i="241"/>
  <c r="F45" i="365"/>
  <c r="Q21" i="242"/>
  <c r="F43" i="241"/>
  <c r="F52" i="365"/>
  <c r="Q24" i="243"/>
  <c r="Q28" i="243" s="1"/>
  <c r="E53" i="365"/>
  <c r="P27" i="242"/>
  <c r="E22" i="242"/>
  <c r="J27" i="242"/>
  <c r="G28" i="242"/>
  <c r="E8" i="243"/>
  <c r="U10" i="243"/>
  <c r="I21" i="243"/>
  <c r="F32" i="239"/>
  <c r="I32" i="239"/>
  <c r="I68" i="239" s="1"/>
  <c r="C84" i="239"/>
  <c r="G84" i="239"/>
  <c r="K84" i="239"/>
  <c r="F97" i="370"/>
  <c r="C103" i="239"/>
  <c r="D112" i="370"/>
  <c r="D35" i="241"/>
  <c r="D36" i="365" s="1"/>
  <c r="J114" i="370"/>
  <c r="J37" i="241"/>
  <c r="J38" i="365" s="1"/>
  <c r="C32" i="238"/>
  <c r="G32" i="238"/>
  <c r="L32" i="238" s="1"/>
  <c r="K32" i="238"/>
  <c r="F64" i="382"/>
  <c r="E42" i="233"/>
  <c r="E38" i="388"/>
  <c r="E40" i="238"/>
  <c r="E64" i="240" s="1"/>
  <c r="I38" i="388"/>
  <c r="I40" i="238"/>
  <c r="D58" i="391"/>
  <c r="D52" i="391" s="1"/>
  <c r="G63" i="58"/>
  <c r="G63" i="237"/>
  <c r="L63" i="237" s="1"/>
  <c r="D121" i="58"/>
  <c r="D65" i="237"/>
  <c r="D64" i="378" s="1"/>
  <c r="D64" i="375" s="1"/>
  <c r="D32" i="369" s="1"/>
  <c r="P8" i="243"/>
  <c r="J41" i="365"/>
  <c r="U22" i="243"/>
  <c r="G24" i="243"/>
  <c r="C42" i="392"/>
  <c r="G20" i="364"/>
  <c r="I30" i="364"/>
  <c r="I8" i="243"/>
  <c r="J33" i="364"/>
  <c r="G41" i="240"/>
  <c r="D48" i="240"/>
  <c r="J62" i="364"/>
  <c r="J12" i="242"/>
  <c r="G47" i="365"/>
  <c r="R23" i="242"/>
  <c r="C13" i="240"/>
  <c r="C14" i="364" s="1"/>
  <c r="F32" i="364"/>
  <c r="D36" i="240"/>
  <c r="F69" i="364"/>
  <c r="F24" i="243"/>
  <c r="F23" i="243" s="1"/>
  <c r="F70" i="364"/>
  <c r="F27" i="242"/>
  <c r="J75" i="364"/>
  <c r="J25" i="242"/>
  <c r="J20" i="243"/>
  <c r="C28" i="242"/>
  <c r="D30" i="241"/>
  <c r="Q10" i="243"/>
  <c r="I41" i="365"/>
  <c r="T22" i="243"/>
  <c r="V23" i="242"/>
  <c r="K27" i="242"/>
  <c r="F8" i="243"/>
  <c r="T8" i="243"/>
  <c r="D11" i="243"/>
  <c r="U24" i="243"/>
  <c r="U28" i="243" s="1"/>
  <c r="I10" i="238"/>
  <c r="J10" i="238"/>
  <c r="E10" i="238"/>
  <c r="D22" i="238"/>
  <c r="E28" i="238"/>
  <c r="K64" i="379"/>
  <c r="K62" i="236"/>
  <c r="F42" i="232"/>
  <c r="J42" i="232"/>
  <c r="F38" i="391"/>
  <c r="F38" i="238"/>
  <c r="J38" i="391"/>
  <c r="J38" i="238"/>
  <c r="F64" i="391"/>
  <c r="D17" i="370"/>
  <c r="D18" i="370" s="1"/>
  <c r="D19" i="366"/>
  <c r="D63" i="373"/>
  <c r="I63" i="373"/>
  <c r="J61" i="391"/>
  <c r="D120" i="370"/>
  <c r="N21" i="242"/>
  <c r="V21" i="242"/>
  <c r="T25" i="242"/>
  <c r="R21" i="243"/>
  <c r="N24" i="243"/>
  <c r="N28" i="243" s="1"/>
  <c r="V24" i="243"/>
  <c r="V28" i="243" s="1"/>
  <c r="E38" i="238"/>
  <c r="J63" i="238"/>
  <c r="D42" i="237"/>
  <c r="C42" i="237"/>
  <c r="K42" i="237"/>
  <c r="C59" i="237"/>
  <c r="C58" i="378" s="1"/>
  <c r="C52" i="378" s="1"/>
  <c r="C42" i="236"/>
  <c r="G42" i="236"/>
  <c r="K42" i="236"/>
  <c r="D42" i="235"/>
  <c r="K62" i="235"/>
  <c r="F42" i="234"/>
  <c r="J42" i="234"/>
  <c r="D62" i="234"/>
  <c r="D47" i="234" s="1"/>
  <c r="F53" i="233"/>
  <c r="J63" i="373"/>
  <c r="F51" i="37"/>
  <c r="I91" i="37"/>
  <c r="D108" i="37"/>
  <c r="C39" i="241"/>
  <c r="G43" i="241"/>
  <c r="U23" i="242"/>
  <c r="V21" i="243"/>
  <c r="F22" i="238"/>
  <c r="J22" i="238"/>
  <c r="J32" i="238"/>
  <c r="D58" i="365"/>
  <c r="I42" i="237"/>
  <c r="J62" i="237"/>
  <c r="J47" i="237" s="1"/>
  <c r="I62" i="237"/>
  <c r="D42" i="236"/>
  <c r="E42" i="235"/>
  <c r="I42" i="235"/>
  <c r="C42" i="234"/>
  <c r="G42" i="234"/>
  <c r="K42" i="234"/>
  <c r="L42" i="234" s="1"/>
  <c r="C58" i="385"/>
  <c r="C52" i="385" s="1"/>
  <c r="C53" i="234"/>
  <c r="D42" i="233"/>
  <c r="E42" i="232"/>
  <c r="I42" i="232"/>
  <c r="C42" i="232"/>
  <c r="K42" i="232"/>
  <c r="J62" i="232"/>
  <c r="J47" i="232" s="1"/>
  <c r="D103" i="37"/>
  <c r="K42" i="366"/>
  <c r="E91" i="37"/>
  <c r="J91" i="37"/>
  <c r="E98" i="37"/>
  <c r="D124" i="37"/>
  <c r="G51" i="58"/>
  <c r="K51" i="58"/>
  <c r="L51" i="58" s="1"/>
  <c r="D51" i="58"/>
  <c r="J121" i="58"/>
  <c r="F77" i="58"/>
  <c r="J120" i="58"/>
  <c r="F86" i="58"/>
  <c r="J86" i="58"/>
  <c r="F97" i="58"/>
  <c r="H97" i="58" s="1"/>
  <c r="J97" i="58"/>
  <c r="J108" i="58"/>
  <c r="I42" i="366"/>
  <c r="E60" i="366"/>
  <c r="I60" i="366"/>
  <c r="E69" i="366"/>
  <c r="I69" i="366"/>
  <c r="E77" i="366"/>
  <c r="I77" i="366"/>
  <c r="K34" i="367"/>
  <c r="K29" i="367" s="1"/>
  <c r="C41" i="368"/>
  <c r="E24" i="370"/>
  <c r="F24" i="370"/>
  <c r="J24" i="370"/>
  <c r="C91" i="37"/>
  <c r="G91" i="37"/>
  <c r="F91" i="37"/>
  <c r="K91" i="37"/>
  <c r="C98" i="37"/>
  <c r="E130" i="37"/>
  <c r="E51" i="58"/>
  <c r="I51" i="58"/>
  <c r="C77" i="58"/>
  <c r="G77" i="58"/>
  <c r="H77" i="58" s="1"/>
  <c r="K77" i="58"/>
  <c r="L77" i="58" s="1"/>
  <c r="C86" i="58"/>
  <c r="G86" i="58"/>
  <c r="H86" i="58" s="1"/>
  <c r="K86" i="58"/>
  <c r="C97" i="58"/>
  <c r="K97" i="58"/>
  <c r="L97" i="58" s="1"/>
  <c r="C108" i="58"/>
  <c r="G108" i="58"/>
  <c r="K108" i="58"/>
  <c r="E118" i="58"/>
  <c r="I118" i="58"/>
  <c r="C80" i="366"/>
  <c r="G80" i="366"/>
  <c r="L80" i="366" s="1"/>
  <c r="K80" i="366"/>
  <c r="C26" i="367"/>
  <c r="C24" i="367" s="1"/>
  <c r="G26" i="367"/>
  <c r="L26" i="367" s="1"/>
  <c r="K26" i="367"/>
  <c r="D40" i="367"/>
  <c r="C25" i="368"/>
  <c r="C59" i="368"/>
  <c r="F116" i="370"/>
  <c r="J116" i="370"/>
  <c r="E116" i="370"/>
  <c r="I116" i="370"/>
  <c r="F88" i="372"/>
  <c r="F116" i="372" s="1"/>
  <c r="J40" i="370"/>
  <c r="E40" i="370"/>
  <c r="I40" i="370"/>
  <c r="F62" i="370"/>
  <c r="D59" i="373"/>
  <c r="C54" i="374"/>
  <c r="C13" i="367" s="1"/>
  <c r="C13" i="365" s="1"/>
  <c r="C62" i="374"/>
  <c r="C66" i="374"/>
  <c r="F42" i="386"/>
  <c r="F10" i="374"/>
  <c r="C79" i="368"/>
  <c r="G79" i="368"/>
  <c r="K79" i="368"/>
  <c r="C40" i="369"/>
  <c r="G40" i="369"/>
  <c r="K40" i="369"/>
  <c r="I24" i="370"/>
  <c r="F52" i="370"/>
  <c r="J52" i="370"/>
  <c r="F71" i="370"/>
  <c r="J71" i="370"/>
  <c r="C75" i="370"/>
  <c r="G75" i="370"/>
  <c r="K75" i="370"/>
  <c r="C83" i="371"/>
  <c r="K83" i="371"/>
  <c r="C83" i="372"/>
  <c r="G83" i="372"/>
  <c r="K83" i="372"/>
  <c r="F61" i="383"/>
  <c r="F66" i="382"/>
  <c r="D40" i="369"/>
  <c r="C24" i="370"/>
  <c r="G24" i="370"/>
  <c r="L24" i="370" s="1"/>
  <c r="K24" i="370"/>
  <c r="F40" i="370"/>
  <c r="E52" i="370"/>
  <c r="C58" i="370"/>
  <c r="G58" i="370"/>
  <c r="K58" i="370"/>
  <c r="C67" i="370"/>
  <c r="G67" i="370"/>
  <c r="L67" i="370" s="1"/>
  <c r="K67" i="370"/>
  <c r="E75" i="370"/>
  <c r="I75" i="370"/>
  <c r="F31" i="371"/>
  <c r="F67" i="371" s="1"/>
  <c r="J31" i="371"/>
  <c r="J67" i="371" s="1"/>
  <c r="D83" i="372"/>
  <c r="G33" i="373"/>
  <c r="L33" i="373" s="1"/>
  <c r="F67" i="373"/>
  <c r="J67" i="373"/>
  <c r="G53" i="375"/>
  <c r="E22" i="375"/>
  <c r="D58" i="382"/>
  <c r="D52" i="382" s="1"/>
  <c r="F54" i="375"/>
  <c r="F52" i="378"/>
  <c r="I34" i="369"/>
  <c r="F61" i="386"/>
  <c r="F66" i="385"/>
  <c r="J61" i="386"/>
  <c r="J47" i="386" s="1"/>
  <c r="J66" i="385"/>
  <c r="D10" i="378"/>
  <c r="D10" i="375" s="1"/>
  <c r="J32" i="378"/>
  <c r="C38" i="378"/>
  <c r="C38" i="375" s="1"/>
  <c r="G38" i="378"/>
  <c r="K38" i="378"/>
  <c r="D10" i="379"/>
  <c r="E28" i="379"/>
  <c r="D32" i="379"/>
  <c r="E10" i="385"/>
  <c r="I10" i="385"/>
  <c r="C10" i="388"/>
  <c r="G10" i="388"/>
  <c r="K10" i="388"/>
  <c r="C42" i="390"/>
  <c r="C48" i="390" s="1"/>
  <c r="C10" i="391"/>
  <c r="G10" i="391"/>
  <c r="K10" i="391"/>
  <c r="E22" i="391"/>
  <c r="I22" i="391"/>
  <c r="G32" i="391"/>
  <c r="L32" i="391" s="1"/>
  <c r="E10" i="378"/>
  <c r="F28" i="379"/>
  <c r="J28" i="379"/>
  <c r="F69" i="380"/>
  <c r="J69" i="380"/>
  <c r="F22" i="382"/>
  <c r="J22" i="382"/>
  <c r="E32" i="382"/>
  <c r="I32" i="382"/>
  <c r="G66" i="382"/>
  <c r="L66" i="382" s="1"/>
  <c r="C42" i="383"/>
  <c r="G42" i="383"/>
  <c r="H42" i="383" s="1"/>
  <c r="K42" i="383"/>
  <c r="C69" i="383"/>
  <c r="F22" i="385"/>
  <c r="J22" i="385"/>
  <c r="D32" i="385"/>
  <c r="D42" i="386"/>
  <c r="D10" i="388"/>
  <c r="E28" i="388"/>
  <c r="I28" i="388"/>
  <c r="C32" i="388"/>
  <c r="G32" i="388"/>
  <c r="L32" i="388" s="1"/>
  <c r="K32" i="388"/>
  <c r="J65" i="373"/>
  <c r="D42" i="389"/>
  <c r="D42" i="390"/>
  <c r="D48" i="390" s="1"/>
  <c r="C52" i="390"/>
  <c r="C69" i="390" s="1"/>
  <c r="D61" i="390"/>
  <c r="C22" i="391"/>
  <c r="E32" i="391"/>
  <c r="I32" i="391"/>
  <c r="D32" i="391"/>
  <c r="E69" i="392"/>
  <c r="I69" i="392"/>
  <c r="D22" i="378"/>
  <c r="C10" i="379"/>
  <c r="G10" i="379"/>
  <c r="K10" i="379"/>
  <c r="F22" i="379"/>
  <c r="D28" i="379"/>
  <c r="E32" i="379"/>
  <c r="E42" i="380"/>
  <c r="I10" i="382"/>
  <c r="D10" i="382"/>
  <c r="F28" i="382"/>
  <c r="J28" i="382"/>
  <c r="F32" i="382"/>
  <c r="J32" i="382"/>
  <c r="I52" i="382"/>
  <c r="C66" i="382"/>
  <c r="D42" i="383"/>
  <c r="E42" i="386"/>
  <c r="I42" i="386"/>
  <c r="E69" i="386"/>
  <c r="C42" i="387"/>
  <c r="C48" i="387" s="1"/>
  <c r="C69" i="387"/>
  <c r="C28" i="388"/>
  <c r="G28" i="388"/>
  <c r="L28" i="388" s="1"/>
  <c r="K28" i="388"/>
  <c r="D32" i="388"/>
  <c r="E42" i="389"/>
  <c r="I42" i="389"/>
  <c r="J69" i="389"/>
  <c r="J42" i="392"/>
  <c r="F69" i="392"/>
  <c r="J69" i="392"/>
  <c r="C55" i="373"/>
  <c r="K27" i="364"/>
  <c r="I29" i="364"/>
  <c r="C36" i="240"/>
  <c r="F39" i="364"/>
  <c r="F36" i="240"/>
  <c r="E40" i="364"/>
  <c r="E40" i="240"/>
  <c r="E80" i="364"/>
  <c r="E28" i="242"/>
  <c r="E78" i="240"/>
  <c r="K51" i="365"/>
  <c r="V25" i="242"/>
  <c r="E9" i="242"/>
  <c r="E13" i="364"/>
  <c r="I14" i="364"/>
  <c r="D31" i="240"/>
  <c r="G70" i="364"/>
  <c r="L70" i="364" s="1"/>
  <c r="G67" i="240"/>
  <c r="G27" i="242"/>
  <c r="C54" i="370"/>
  <c r="C52" i="370" s="1"/>
  <c r="C54" i="240"/>
  <c r="C55" i="364" s="1"/>
  <c r="C54" i="239"/>
  <c r="F54" i="364"/>
  <c r="F52" i="240"/>
  <c r="J20" i="364"/>
  <c r="J8" i="242"/>
  <c r="J24" i="364"/>
  <c r="J9" i="242"/>
  <c r="E60" i="364"/>
  <c r="E58" i="240"/>
  <c r="J80" i="364"/>
  <c r="J78" i="240"/>
  <c r="T8" i="242"/>
  <c r="G25" i="241"/>
  <c r="G51" i="365"/>
  <c r="L51" i="365" s="1"/>
  <c r="R25" i="242"/>
  <c r="G32" i="239"/>
  <c r="E102" i="370"/>
  <c r="E100" i="370"/>
  <c r="G106" i="370"/>
  <c r="K11" i="243"/>
  <c r="F12" i="364"/>
  <c r="J13" i="364"/>
  <c r="C27" i="242"/>
  <c r="C67" i="240"/>
  <c r="F71" i="364"/>
  <c r="F67" i="240"/>
  <c r="C24" i="242"/>
  <c r="C71" i="240"/>
  <c r="K25" i="242"/>
  <c r="P8" i="242"/>
  <c r="D24" i="240"/>
  <c r="J32" i="364"/>
  <c r="F33" i="240"/>
  <c r="I57" i="364"/>
  <c r="C12" i="242"/>
  <c r="G12" i="242"/>
  <c r="D67" i="240"/>
  <c r="D24" i="243"/>
  <c r="I69" i="364"/>
  <c r="I68" i="364" s="1"/>
  <c r="I67" i="240"/>
  <c r="I24" i="243"/>
  <c r="I23" i="243" s="1"/>
  <c r="D71" i="240"/>
  <c r="I73" i="364"/>
  <c r="I72" i="364" s="1"/>
  <c r="I71" i="240"/>
  <c r="I23" i="242"/>
  <c r="I75" i="240"/>
  <c r="I21" i="242"/>
  <c r="C22" i="242"/>
  <c r="C78" i="240"/>
  <c r="G82" i="364"/>
  <c r="L82" i="364" s="1"/>
  <c r="G22" i="242"/>
  <c r="G78" i="240"/>
  <c r="N10" i="243"/>
  <c r="V10" i="243"/>
  <c r="D43" i="241"/>
  <c r="E47" i="365"/>
  <c r="P23" i="242"/>
  <c r="I47" i="365"/>
  <c r="I44" i="365" s="1"/>
  <c r="T23" i="242"/>
  <c r="N27" i="242"/>
  <c r="G53" i="365"/>
  <c r="R27" i="242"/>
  <c r="K53" i="365"/>
  <c r="V27" i="242"/>
  <c r="Q22" i="242"/>
  <c r="J28" i="242"/>
  <c r="C22" i="370"/>
  <c r="C22" i="240"/>
  <c r="C23" i="364" s="1"/>
  <c r="D97" i="370"/>
  <c r="D20" i="241"/>
  <c r="D21" i="365" s="1"/>
  <c r="I99" i="370"/>
  <c r="I22" i="241"/>
  <c r="C114" i="370"/>
  <c r="C37" i="241"/>
  <c r="C38" i="365" s="1"/>
  <c r="E20" i="364"/>
  <c r="I21" i="364"/>
  <c r="F27" i="364"/>
  <c r="F24" i="240"/>
  <c r="E28" i="364"/>
  <c r="E24" i="240"/>
  <c r="E56" i="364"/>
  <c r="J60" i="364"/>
  <c r="J58" i="240"/>
  <c r="J11" i="242" s="1"/>
  <c r="C20" i="243"/>
  <c r="C19" i="243" s="1"/>
  <c r="K32" i="239"/>
  <c r="K106" i="370"/>
  <c r="K12" i="364"/>
  <c r="L12" i="364" s="1"/>
  <c r="I33" i="364"/>
  <c r="I31" i="240"/>
  <c r="C11" i="243"/>
  <c r="F75" i="364"/>
  <c r="F71" i="240"/>
  <c r="J39" i="241"/>
  <c r="G22" i="364"/>
  <c r="I24" i="240"/>
  <c r="C8" i="243"/>
  <c r="G8" i="243"/>
  <c r="D58" i="240"/>
  <c r="I58" i="240"/>
  <c r="I81" i="364"/>
  <c r="I78" i="240"/>
  <c r="T7" i="242"/>
  <c r="N8" i="243"/>
  <c r="V8" i="243"/>
  <c r="F39" i="241"/>
  <c r="E52" i="365"/>
  <c r="P24" i="243"/>
  <c r="P28" i="243" s="1"/>
  <c r="P26" i="242"/>
  <c r="I52" i="365"/>
  <c r="T24" i="243"/>
  <c r="T26" i="242"/>
  <c r="U22" i="242"/>
  <c r="F25" i="242"/>
  <c r="E84" i="239"/>
  <c r="I84" i="239"/>
  <c r="C92" i="370"/>
  <c r="C15" i="241"/>
  <c r="D108" i="370"/>
  <c r="F112" i="370"/>
  <c r="F35" i="241"/>
  <c r="G26" i="364"/>
  <c r="J28" i="364"/>
  <c r="J24" i="240"/>
  <c r="J7" i="243" s="1"/>
  <c r="G38" i="364"/>
  <c r="G36" i="240"/>
  <c r="K39" i="364"/>
  <c r="C25" i="241"/>
  <c r="O22" i="243"/>
  <c r="O21" i="243"/>
  <c r="D39" i="241"/>
  <c r="N25" i="242"/>
  <c r="C31" i="370"/>
  <c r="C32" i="239"/>
  <c r="I66" i="378"/>
  <c r="I66" i="375" s="1"/>
  <c r="I66" i="376"/>
  <c r="I66" i="373" s="1"/>
  <c r="I42" i="236"/>
  <c r="I62" i="385"/>
  <c r="I61" i="385" s="1"/>
  <c r="I62" i="234"/>
  <c r="I42" i="233"/>
  <c r="C62" i="388"/>
  <c r="C62" i="233"/>
  <c r="C47" i="233" s="1"/>
  <c r="F63" i="373"/>
  <c r="F62" i="233"/>
  <c r="I58" i="391"/>
  <c r="G62" i="391"/>
  <c r="G42" i="237"/>
  <c r="I22" i="242"/>
  <c r="C25" i="242"/>
  <c r="K28" i="242"/>
  <c r="L28" i="242" s="1"/>
  <c r="F65" i="238"/>
  <c r="J65" i="238"/>
  <c r="J31" i="241" s="1"/>
  <c r="J60" i="376"/>
  <c r="J60" i="378"/>
  <c r="J60" i="375" s="1"/>
  <c r="J64" i="376"/>
  <c r="J64" i="378"/>
  <c r="J64" i="375" s="1"/>
  <c r="J32" i="369" s="1"/>
  <c r="J66" i="376"/>
  <c r="J66" i="378"/>
  <c r="J66" i="375" s="1"/>
  <c r="C53" i="236"/>
  <c r="G53" i="236"/>
  <c r="K53" i="236"/>
  <c r="J61" i="379"/>
  <c r="C62" i="234"/>
  <c r="C47" i="234" s="1"/>
  <c r="J62" i="385"/>
  <c r="J62" i="234"/>
  <c r="J47" i="234" s="1"/>
  <c r="G57" i="373"/>
  <c r="L57" i="373" s="1"/>
  <c r="G53" i="233"/>
  <c r="F58" i="391"/>
  <c r="F53" i="232"/>
  <c r="J58" i="391"/>
  <c r="J52" i="391" s="1"/>
  <c r="J53" i="232"/>
  <c r="E62" i="232"/>
  <c r="C62" i="391"/>
  <c r="C61" i="391" s="1"/>
  <c r="I60" i="378"/>
  <c r="I60" i="375" s="1"/>
  <c r="I60" i="376"/>
  <c r="J76" i="240"/>
  <c r="F9" i="242"/>
  <c r="N22" i="242"/>
  <c r="E23" i="242"/>
  <c r="G25" i="242"/>
  <c r="I11" i="243"/>
  <c r="P20" i="243"/>
  <c r="T20" i="243"/>
  <c r="J41" i="240"/>
  <c r="D42" i="240"/>
  <c r="D46" i="240"/>
  <c r="D50" i="240"/>
  <c r="J53" i="240"/>
  <c r="D54" i="240"/>
  <c r="G71" i="240"/>
  <c r="C75" i="240"/>
  <c r="F76" i="240"/>
  <c r="D78" i="240"/>
  <c r="C11" i="241"/>
  <c r="N7" i="242" s="1"/>
  <c r="G11" i="241"/>
  <c r="K11" i="241"/>
  <c r="I12" i="241"/>
  <c r="I26" i="241"/>
  <c r="I27" i="365" s="1"/>
  <c r="C9" i="242"/>
  <c r="K9" i="242"/>
  <c r="K12" i="242"/>
  <c r="F22" i="242"/>
  <c r="J22" i="242"/>
  <c r="F23" i="242"/>
  <c r="J23" i="242"/>
  <c r="Q25" i="242"/>
  <c r="U25" i="242"/>
  <c r="Q26" i="242"/>
  <c r="U26" i="242"/>
  <c r="Q27" i="242"/>
  <c r="U27" i="242"/>
  <c r="K8" i="243"/>
  <c r="Q8" i="243"/>
  <c r="U8" i="243"/>
  <c r="F11" i="243"/>
  <c r="J11" i="243"/>
  <c r="F20" i="243"/>
  <c r="Q20" i="243"/>
  <c r="U20" i="243"/>
  <c r="J21" i="243"/>
  <c r="P21" i="243"/>
  <c r="T21" i="243"/>
  <c r="N22" i="243"/>
  <c r="R22" i="243"/>
  <c r="V22" i="243"/>
  <c r="O24" i="243"/>
  <c r="F10" i="238"/>
  <c r="F32" i="238"/>
  <c r="C61" i="238"/>
  <c r="C65" i="238"/>
  <c r="C31" i="241" s="1"/>
  <c r="C67" i="238"/>
  <c r="D60" i="378"/>
  <c r="D60" i="375" s="1"/>
  <c r="K60" i="378"/>
  <c r="K60" i="375" s="1"/>
  <c r="I62" i="378"/>
  <c r="I62" i="376"/>
  <c r="F64" i="378"/>
  <c r="D66" i="378"/>
  <c r="D66" i="375" s="1"/>
  <c r="K66" i="378"/>
  <c r="K66" i="376" s="1"/>
  <c r="D53" i="236"/>
  <c r="I62" i="236"/>
  <c r="D58" i="385"/>
  <c r="D52" i="385" s="1"/>
  <c r="D53" i="234"/>
  <c r="F62" i="234"/>
  <c r="C42" i="233"/>
  <c r="G42" i="233"/>
  <c r="K42" i="233"/>
  <c r="C58" i="388"/>
  <c r="C52" i="388" s="1"/>
  <c r="C53" i="233"/>
  <c r="I57" i="373"/>
  <c r="D42" i="232"/>
  <c r="I53" i="232"/>
  <c r="D62" i="391"/>
  <c r="D62" i="232"/>
  <c r="D47" i="232" s="1"/>
  <c r="I61" i="391"/>
  <c r="I67" i="238"/>
  <c r="K62" i="378"/>
  <c r="I64" i="378"/>
  <c r="I64" i="375" s="1"/>
  <c r="I32" i="369" s="1"/>
  <c r="I64" i="376"/>
  <c r="I64" i="373" s="1"/>
  <c r="E33" i="364"/>
  <c r="E21" i="242"/>
  <c r="R22" i="242"/>
  <c r="V22" i="242"/>
  <c r="J14" i="241"/>
  <c r="J22" i="241"/>
  <c r="J23" i="365" s="1"/>
  <c r="D25" i="241"/>
  <c r="E39" i="241"/>
  <c r="I39" i="241"/>
  <c r="I43" i="241"/>
  <c r="U8" i="242"/>
  <c r="C21" i="242"/>
  <c r="P21" i="242"/>
  <c r="T21" i="242"/>
  <c r="K22" i="242"/>
  <c r="P22" i="242"/>
  <c r="T22" i="242"/>
  <c r="C23" i="242"/>
  <c r="G23" i="242"/>
  <c r="K23" i="242"/>
  <c r="E25" i="242"/>
  <c r="I25" i="242"/>
  <c r="N26" i="242"/>
  <c r="R26" i="242"/>
  <c r="V26" i="242"/>
  <c r="E27" i="242"/>
  <c r="I27" i="242"/>
  <c r="I28" i="242"/>
  <c r="D8" i="243"/>
  <c r="P10" i="243"/>
  <c r="T10" i="243"/>
  <c r="N20" i="243"/>
  <c r="R20" i="243"/>
  <c r="V20" i="243"/>
  <c r="Q21" i="243"/>
  <c r="U21" i="243"/>
  <c r="E24" i="243"/>
  <c r="E23" i="243" s="1"/>
  <c r="J24" i="243"/>
  <c r="J23" i="243" s="1"/>
  <c r="C25" i="243"/>
  <c r="D38" i="238"/>
  <c r="E60" i="376"/>
  <c r="E62" i="378"/>
  <c r="J62" i="376"/>
  <c r="J62" i="378"/>
  <c r="E66" i="378"/>
  <c r="J52" i="379"/>
  <c r="J62" i="236"/>
  <c r="J47" i="236" s="1"/>
  <c r="J47" i="379" s="1"/>
  <c r="K53" i="234"/>
  <c r="L53" i="234" s="1"/>
  <c r="I62" i="232"/>
  <c r="K62" i="391"/>
  <c r="K62" i="232"/>
  <c r="J79" i="37"/>
  <c r="C108" i="37"/>
  <c r="D119" i="37"/>
  <c r="I97" i="58"/>
  <c r="J118" i="58"/>
  <c r="E120" i="58"/>
  <c r="I120" i="58"/>
  <c r="J77" i="58"/>
  <c r="C7" i="393"/>
  <c r="C51" i="393" s="1"/>
  <c r="C7" i="392"/>
  <c r="C51" i="392" s="1"/>
  <c r="C7" i="390"/>
  <c r="C51" i="390" s="1"/>
  <c r="C7" i="391"/>
  <c r="C51" i="391" s="1"/>
  <c r="C7" i="389"/>
  <c r="C51" i="389" s="1"/>
  <c r="C7" i="387"/>
  <c r="C51" i="387" s="1"/>
  <c r="C7" i="386"/>
  <c r="C51" i="386" s="1"/>
  <c r="C7" i="384"/>
  <c r="C51" i="384" s="1"/>
  <c r="C7" i="383"/>
  <c r="C51" i="383" s="1"/>
  <c r="C7" i="388"/>
  <c r="C7" i="385"/>
  <c r="C51" i="385" s="1"/>
  <c r="C7" i="381"/>
  <c r="C51" i="381" s="1"/>
  <c r="C7" i="382"/>
  <c r="C51" i="382" s="1"/>
  <c r="C7" i="380"/>
  <c r="C51" i="380" s="1"/>
  <c r="C7" i="377"/>
  <c r="C51" i="377" s="1"/>
  <c r="C7" i="376"/>
  <c r="C51" i="376" s="1"/>
  <c r="C7" i="373"/>
  <c r="C51" i="373" s="1"/>
  <c r="C7" i="379"/>
  <c r="C51" i="379" s="1"/>
  <c r="C7" i="375"/>
  <c r="C51" i="375" s="1"/>
  <c r="C7" i="378"/>
  <c r="C51" i="378" s="1"/>
  <c r="C8" i="371"/>
  <c r="C87" i="371" s="1"/>
  <c r="C8" i="372"/>
  <c r="C87" i="372" s="1"/>
  <c r="C7" i="374"/>
  <c r="C51" i="374" s="1"/>
  <c r="C7" i="370"/>
  <c r="C86" i="370" s="1"/>
  <c r="C9" i="365"/>
  <c r="C10" i="366" s="1"/>
  <c r="C9" i="367" s="1"/>
  <c r="C9" i="368" s="1"/>
  <c r="C9" i="369" s="1"/>
  <c r="G7" i="393"/>
  <c r="G51" i="393" s="1"/>
  <c r="G7" i="392"/>
  <c r="G51" i="392" s="1"/>
  <c r="G7" i="391"/>
  <c r="G51" i="391" s="1"/>
  <c r="G7" i="390"/>
  <c r="G51" i="390" s="1"/>
  <c r="G51" i="387"/>
  <c r="G7" i="389"/>
  <c r="G51" i="389" s="1"/>
  <c r="G7" i="388"/>
  <c r="G51" i="388" s="1"/>
  <c r="G7" i="386"/>
  <c r="G51" i="386" s="1"/>
  <c r="G7" i="384"/>
  <c r="G51" i="384" s="1"/>
  <c r="G7" i="383"/>
  <c r="G51" i="383" s="1"/>
  <c r="G7" i="385"/>
  <c r="G51" i="385" s="1"/>
  <c r="G7" i="381"/>
  <c r="G51" i="381" s="1"/>
  <c r="G7" i="382"/>
  <c r="G51" i="382" s="1"/>
  <c r="G7" i="378"/>
  <c r="G51" i="378" s="1"/>
  <c r="G7" i="376"/>
  <c r="G51" i="376" s="1"/>
  <c r="G7" i="373"/>
  <c r="G51" i="373" s="1"/>
  <c r="G7" i="375"/>
  <c r="G51" i="375" s="1"/>
  <c r="G7" i="380"/>
  <c r="G51" i="380" s="1"/>
  <c r="G7" i="377"/>
  <c r="G51" i="377" s="1"/>
  <c r="G7" i="374"/>
  <c r="G51" i="374" s="1"/>
  <c r="G8" i="371"/>
  <c r="G87" i="371" s="1"/>
  <c r="G7" i="379"/>
  <c r="G51" i="379" s="1"/>
  <c r="G7" i="370"/>
  <c r="G86" i="370" s="1"/>
  <c r="G9" i="365"/>
  <c r="G10" i="366" s="1"/>
  <c r="G9" i="367" s="1"/>
  <c r="G9" i="368" s="1"/>
  <c r="G9" i="369" s="1"/>
  <c r="G8" i="372"/>
  <c r="G87" i="372" s="1"/>
  <c r="K7" i="393"/>
  <c r="K51" i="393" s="1"/>
  <c r="K7" i="392"/>
  <c r="K51" i="392" s="1"/>
  <c r="K7" i="391"/>
  <c r="K51" i="391" s="1"/>
  <c r="K7" i="390"/>
  <c r="K51" i="390" s="1"/>
  <c r="K7" i="389"/>
  <c r="K51" i="389" s="1"/>
  <c r="K7" i="387"/>
  <c r="K51" i="387" s="1"/>
  <c r="K7" i="386"/>
  <c r="K51" i="386" s="1"/>
  <c r="K7" i="384"/>
  <c r="K51" i="384" s="1"/>
  <c r="K7" i="383"/>
  <c r="K51" i="383" s="1"/>
  <c r="K7" i="385"/>
  <c r="K51" i="385" s="1"/>
  <c r="K7" i="381"/>
  <c r="K51" i="381" s="1"/>
  <c r="K7" i="388"/>
  <c r="K51" i="388" s="1"/>
  <c r="K7" i="380"/>
  <c r="K51" i="380" s="1"/>
  <c r="K7" i="382"/>
  <c r="K51" i="382" s="1"/>
  <c r="K7" i="377"/>
  <c r="K51" i="377" s="1"/>
  <c r="K7" i="376"/>
  <c r="K51" i="376" s="1"/>
  <c r="K7" i="373"/>
  <c r="K51" i="373" s="1"/>
  <c r="K7" i="379"/>
  <c r="K51" i="379" s="1"/>
  <c r="K7" i="375"/>
  <c r="K51" i="375" s="1"/>
  <c r="K7" i="378"/>
  <c r="K51" i="378" s="1"/>
  <c r="K7" i="374"/>
  <c r="K51" i="374" s="1"/>
  <c r="K8" i="371"/>
  <c r="K87" i="371" s="1"/>
  <c r="K8" i="372"/>
  <c r="K87" i="372" s="1"/>
  <c r="K7" i="370"/>
  <c r="K86" i="370" s="1"/>
  <c r="K9" i="365"/>
  <c r="K10" i="366" s="1"/>
  <c r="K9" i="367" s="1"/>
  <c r="K9" i="368" s="1"/>
  <c r="K9" i="369" s="1"/>
  <c r="I61" i="382"/>
  <c r="D57" i="373"/>
  <c r="C121" i="58"/>
  <c r="G121" i="58"/>
  <c r="K121" i="58"/>
  <c r="E63" i="58"/>
  <c r="I63" i="58"/>
  <c r="E108" i="58"/>
  <c r="F118" i="58"/>
  <c r="E32" i="394"/>
  <c r="F32" i="394" s="1"/>
  <c r="G120" i="58"/>
  <c r="H120" i="58" s="1"/>
  <c r="K120" i="58"/>
  <c r="F63" i="58"/>
  <c r="E17" i="406"/>
  <c r="F12" i="406"/>
  <c r="F17" i="406" s="1"/>
  <c r="E7" i="392"/>
  <c r="E51" i="392" s="1"/>
  <c r="E7" i="389"/>
  <c r="E51" i="389" s="1"/>
  <c r="E7" i="391"/>
  <c r="E51" i="391" s="1"/>
  <c r="E7" i="387"/>
  <c r="E51" i="387" s="1"/>
  <c r="E7" i="393"/>
  <c r="E51" i="393" s="1"/>
  <c r="E7" i="388"/>
  <c r="E51" i="388" s="1"/>
  <c r="E7" i="390"/>
  <c r="E51" i="390" s="1"/>
  <c r="E7" i="385"/>
  <c r="E51" i="385" s="1"/>
  <c r="E7" i="386"/>
  <c r="E51" i="386" s="1"/>
  <c r="E7" i="384"/>
  <c r="E51" i="384" s="1"/>
  <c r="E7" i="383"/>
  <c r="E51" i="383" s="1"/>
  <c r="E7" i="380"/>
  <c r="E51" i="380" s="1"/>
  <c r="E7" i="381"/>
  <c r="E51" i="381" s="1"/>
  <c r="E7" i="379"/>
  <c r="E51" i="379" s="1"/>
  <c r="E7" i="378"/>
  <c r="E51" i="378" s="1"/>
  <c r="E7" i="377"/>
  <c r="E51" i="377" s="1"/>
  <c r="E7" i="376"/>
  <c r="E51" i="376" s="1"/>
  <c r="E7" i="374"/>
  <c r="E51" i="374" s="1"/>
  <c r="E7" i="373"/>
  <c r="E51" i="373" s="1"/>
  <c r="E8" i="372"/>
  <c r="E87" i="372" s="1"/>
  <c r="E7" i="375"/>
  <c r="E51" i="375" s="1"/>
  <c r="E7" i="370"/>
  <c r="E86" i="370" s="1"/>
  <c r="E7" i="382"/>
  <c r="E51" i="382" s="1"/>
  <c r="E8" i="371"/>
  <c r="E87" i="371" s="1"/>
  <c r="E9" i="365"/>
  <c r="E10" i="366" s="1"/>
  <c r="E9" i="367" s="1"/>
  <c r="E9" i="368" s="1"/>
  <c r="E9" i="369" s="1"/>
  <c r="I7" i="393"/>
  <c r="I51" i="393" s="1"/>
  <c r="I7" i="389"/>
  <c r="I51" i="389" s="1"/>
  <c r="I7" i="392"/>
  <c r="I51" i="392" s="1"/>
  <c r="I7" i="387"/>
  <c r="I51" i="387" s="1"/>
  <c r="I7" i="390"/>
  <c r="I51" i="390" s="1"/>
  <c r="I7" i="388"/>
  <c r="I51" i="388" s="1"/>
  <c r="I7" i="391"/>
  <c r="I51" i="391" s="1"/>
  <c r="I7" i="385"/>
  <c r="I51" i="385" s="1"/>
  <c r="I7" i="386"/>
  <c r="I51" i="386" s="1"/>
  <c r="I7" i="384"/>
  <c r="I51" i="384" s="1"/>
  <c r="I7" i="383"/>
  <c r="I51" i="383" s="1"/>
  <c r="I7" i="380"/>
  <c r="I51" i="380" s="1"/>
  <c r="I7" i="382"/>
  <c r="I51" i="382" s="1"/>
  <c r="I7" i="379"/>
  <c r="I51" i="379" s="1"/>
  <c r="I7" i="378"/>
  <c r="I51" i="378" s="1"/>
  <c r="I7" i="377"/>
  <c r="I51" i="377" s="1"/>
  <c r="I7" i="381"/>
  <c r="I51" i="381" s="1"/>
  <c r="I7" i="375"/>
  <c r="I51" i="375" s="1"/>
  <c r="I8" i="372"/>
  <c r="I87" i="372" s="1"/>
  <c r="I7" i="374"/>
  <c r="I51" i="374" s="1"/>
  <c r="I7" i="373"/>
  <c r="I51" i="373" s="1"/>
  <c r="I8" i="371"/>
  <c r="I87" i="371" s="1"/>
  <c r="I7" i="370"/>
  <c r="I86" i="370" s="1"/>
  <c r="I7" i="376"/>
  <c r="I51" i="376" s="1"/>
  <c r="I9" i="365"/>
  <c r="I10" i="366" s="1"/>
  <c r="I9" i="367" s="1"/>
  <c r="I9" i="368" s="1"/>
  <c r="I9" i="369" s="1"/>
  <c r="E17" i="370"/>
  <c r="E18" i="370" s="1"/>
  <c r="F7" i="393"/>
  <c r="F51" i="393" s="1"/>
  <c r="F7" i="392"/>
  <c r="F51" i="392" s="1"/>
  <c r="F7" i="389"/>
  <c r="F51" i="389" s="1"/>
  <c r="F7" i="391"/>
  <c r="F51" i="391" s="1"/>
  <c r="F7" i="390"/>
  <c r="F51" i="390" s="1"/>
  <c r="F7" i="388"/>
  <c r="F51" i="388" s="1"/>
  <c r="F7" i="386"/>
  <c r="F51" i="386" s="1"/>
  <c r="F7" i="384"/>
  <c r="F51" i="384" s="1"/>
  <c r="F7" i="383"/>
  <c r="F51" i="383" s="1"/>
  <c r="F7" i="385"/>
  <c r="F51" i="385" s="1"/>
  <c r="F7" i="387"/>
  <c r="F51" i="387" s="1"/>
  <c r="F7" i="381"/>
  <c r="F51" i="381" s="1"/>
  <c r="F7" i="380"/>
  <c r="F51" i="380" s="1"/>
  <c r="F7" i="382"/>
  <c r="F51" i="382" s="1"/>
  <c r="F7" i="379"/>
  <c r="F51" i="379" s="1"/>
  <c r="F7" i="374"/>
  <c r="F51" i="374" s="1"/>
  <c r="F7" i="378"/>
  <c r="F51" i="378" s="1"/>
  <c r="F7" i="376"/>
  <c r="F51" i="376" s="1"/>
  <c r="F7" i="370"/>
  <c r="F86" i="370" s="1"/>
  <c r="F7" i="377"/>
  <c r="F51" i="377" s="1"/>
  <c r="F7" i="375"/>
  <c r="F51" i="375" s="1"/>
  <c r="F8" i="371"/>
  <c r="F87" i="371" s="1"/>
  <c r="F7" i="373"/>
  <c r="F51" i="373" s="1"/>
  <c r="F8" i="372"/>
  <c r="F87" i="372" s="1"/>
  <c r="J7" i="393"/>
  <c r="J51" i="393" s="1"/>
  <c r="J7" i="392"/>
  <c r="J51" i="392" s="1"/>
  <c r="J7" i="389"/>
  <c r="J51" i="389" s="1"/>
  <c r="J7" i="391"/>
  <c r="J51" i="391" s="1"/>
  <c r="J7" i="390"/>
  <c r="J51" i="390" s="1"/>
  <c r="J7" i="388"/>
  <c r="J51" i="388" s="1"/>
  <c r="J7" i="386"/>
  <c r="J51" i="386" s="1"/>
  <c r="J7" i="384"/>
  <c r="J51" i="384" s="1"/>
  <c r="J7" i="383"/>
  <c r="J51" i="383" s="1"/>
  <c r="J7" i="387"/>
  <c r="J51" i="387" s="1"/>
  <c r="J7" i="385"/>
  <c r="J51" i="385" s="1"/>
  <c r="J7" i="381"/>
  <c r="J51" i="381" s="1"/>
  <c r="J7" i="380"/>
  <c r="J51" i="380" s="1"/>
  <c r="J7" i="374"/>
  <c r="J51" i="374" s="1"/>
  <c r="J7" i="377"/>
  <c r="J51" i="377" s="1"/>
  <c r="J7" i="376"/>
  <c r="J51" i="376" s="1"/>
  <c r="J7" i="382"/>
  <c r="J51" i="382" s="1"/>
  <c r="J7" i="379"/>
  <c r="J51" i="379" s="1"/>
  <c r="J7" i="375"/>
  <c r="J51" i="375" s="1"/>
  <c r="J7" i="373"/>
  <c r="J51" i="373" s="1"/>
  <c r="J7" i="370"/>
  <c r="J86" i="370" s="1"/>
  <c r="J8" i="371"/>
  <c r="J87" i="371" s="1"/>
  <c r="J7" i="378"/>
  <c r="J51" i="378" s="1"/>
  <c r="J8" i="372"/>
  <c r="J87" i="372" s="1"/>
  <c r="D34" i="369"/>
  <c r="F101" i="371"/>
  <c r="F88" i="371" s="1"/>
  <c r="F116" i="371" s="1"/>
  <c r="F102" i="370"/>
  <c r="F18" i="368"/>
  <c r="F19" i="368" s="1"/>
  <c r="J18" i="368"/>
  <c r="J19" i="368" s="1"/>
  <c r="D7" i="391"/>
  <c r="D51" i="391" s="1"/>
  <c r="D7" i="393"/>
  <c r="D51" i="393" s="1"/>
  <c r="D7" i="390"/>
  <c r="D51" i="390" s="1"/>
  <c r="D7" i="392"/>
  <c r="D51" i="392" s="1"/>
  <c r="D7" i="389"/>
  <c r="D51" i="389" s="1"/>
  <c r="D7" i="387"/>
  <c r="D51" i="387" s="1"/>
  <c r="D7" i="388"/>
  <c r="D51" i="388" s="1"/>
  <c r="D7" i="385"/>
  <c r="D51" i="385" s="1"/>
  <c r="D7" i="384"/>
  <c r="D51" i="384" s="1"/>
  <c r="D7" i="382"/>
  <c r="D51" i="382" s="1"/>
  <c r="D7" i="386"/>
  <c r="D51" i="386" s="1"/>
  <c r="D7" i="383"/>
  <c r="D51" i="383" s="1"/>
  <c r="D7" i="380"/>
  <c r="D51" i="380" s="1"/>
  <c r="D7" i="381"/>
  <c r="D51" i="381" s="1"/>
  <c r="D7" i="379"/>
  <c r="D51" i="379" s="1"/>
  <c r="D7" i="378"/>
  <c r="D51" i="378" s="1"/>
  <c r="D7" i="377"/>
  <c r="D51" i="377" s="1"/>
  <c r="D7" i="375"/>
  <c r="D51" i="375" s="1"/>
  <c r="D7" i="376"/>
  <c r="D51" i="376" s="1"/>
  <c r="D7" i="374"/>
  <c r="D51" i="374" s="1"/>
  <c r="D7" i="373"/>
  <c r="D51" i="373" s="1"/>
  <c r="D8" i="372"/>
  <c r="D87" i="372" s="1"/>
  <c r="D8" i="371"/>
  <c r="D87" i="371" s="1"/>
  <c r="D7" i="370"/>
  <c r="D86" i="370" s="1"/>
  <c r="H7" i="391"/>
  <c r="H51" i="391" s="1"/>
  <c r="H7" i="390"/>
  <c r="H51" i="390" s="1"/>
  <c r="H7" i="393"/>
  <c r="H51" i="393" s="1"/>
  <c r="H7" i="389"/>
  <c r="H51" i="389" s="1"/>
  <c r="H7" i="392"/>
  <c r="H51" i="392" s="1"/>
  <c r="H7" i="387"/>
  <c r="H51" i="387" s="1"/>
  <c r="H7" i="388"/>
  <c r="H51" i="388" s="1"/>
  <c r="H7" i="385"/>
  <c r="H51" i="385" s="1"/>
  <c r="H7" i="382"/>
  <c r="H51" i="382" s="1"/>
  <c r="H7" i="386"/>
  <c r="H51" i="386" s="1"/>
  <c r="H7" i="383"/>
  <c r="H51" i="383" s="1"/>
  <c r="H7" i="384"/>
  <c r="H51" i="384" s="1"/>
  <c r="H7" i="380"/>
  <c r="H51" i="380" s="1"/>
  <c r="H7" i="379"/>
  <c r="H51" i="379" s="1"/>
  <c r="H7" i="378"/>
  <c r="H51" i="378" s="1"/>
  <c r="H7" i="377"/>
  <c r="H51" i="377" s="1"/>
  <c r="H7" i="375"/>
  <c r="H51" i="375" s="1"/>
  <c r="H7" i="381"/>
  <c r="H51" i="381" s="1"/>
  <c r="H7" i="376"/>
  <c r="H51" i="376" s="1"/>
  <c r="H8" i="372"/>
  <c r="H87" i="372" s="1"/>
  <c r="H7" i="374"/>
  <c r="H8" i="371"/>
  <c r="H87" i="371" s="1"/>
  <c r="L7" i="391"/>
  <c r="L51" i="391" s="1"/>
  <c r="L7" i="393"/>
  <c r="L51" i="393" s="1"/>
  <c r="L7" i="390"/>
  <c r="L51" i="390" s="1"/>
  <c r="L7" i="392"/>
  <c r="L51" i="392" s="1"/>
  <c r="L7" i="389"/>
  <c r="L51" i="389" s="1"/>
  <c r="L7" i="387"/>
  <c r="L51" i="387" s="1"/>
  <c r="L7" i="388"/>
  <c r="L51" i="388" s="1"/>
  <c r="L7" i="385"/>
  <c r="L51" i="385" s="1"/>
  <c r="L7" i="386"/>
  <c r="L51" i="386" s="1"/>
  <c r="L7" i="382"/>
  <c r="L51" i="382" s="1"/>
  <c r="L7" i="383"/>
  <c r="L51" i="383" s="1"/>
  <c r="L7" i="384"/>
  <c r="L51" i="384" s="1"/>
  <c r="L7" i="381"/>
  <c r="L51" i="381" s="1"/>
  <c r="L7" i="379"/>
  <c r="L51" i="379" s="1"/>
  <c r="L7" i="378"/>
  <c r="L51" i="378" s="1"/>
  <c r="L7" i="377"/>
  <c r="L51" i="377" s="1"/>
  <c r="L7" i="375"/>
  <c r="L51" i="375" s="1"/>
  <c r="L7" i="380"/>
  <c r="L51" i="380" s="1"/>
  <c r="L7" i="374"/>
  <c r="L51" i="374" s="1"/>
  <c r="L7" i="376"/>
  <c r="L51" i="376" s="1"/>
  <c r="L8" i="372"/>
  <c r="L87" i="372" s="1"/>
  <c r="L8" i="371"/>
  <c r="L87" i="371" s="1"/>
  <c r="L7" i="370"/>
  <c r="L86" i="370" s="1"/>
  <c r="L7" i="373"/>
  <c r="L51" i="373" s="1"/>
  <c r="E19" i="366"/>
  <c r="E20" i="366" s="1"/>
  <c r="I19" i="366"/>
  <c r="H7" i="370"/>
  <c r="H86" i="370" s="1"/>
  <c r="K57" i="373"/>
  <c r="E39" i="375"/>
  <c r="I38" i="375"/>
  <c r="I39" i="375"/>
  <c r="I64" i="368" s="1"/>
  <c r="I52" i="374"/>
  <c r="D24" i="370"/>
  <c r="C40" i="370"/>
  <c r="G40" i="370"/>
  <c r="K40" i="370"/>
  <c r="E71" i="370"/>
  <c r="I71" i="370"/>
  <c r="D78" i="370"/>
  <c r="J88" i="371"/>
  <c r="J116" i="371" s="1"/>
  <c r="G101" i="371"/>
  <c r="L101" i="371" s="1"/>
  <c r="G102" i="370"/>
  <c r="J88" i="372"/>
  <c r="J116" i="372" s="1"/>
  <c r="D40" i="370"/>
  <c r="G52" i="370"/>
  <c r="H52" i="370" s="1"/>
  <c r="K52" i="370"/>
  <c r="L52" i="370" s="1"/>
  <c r="D56" i="373"/>
  <c r="E36" i="373"/>
  <c r="D52" i="370"/>
  <c r="E67" i="370"/>
  <c r="I67" i="370"/>
  <c r="C116" i="370"/>
  <c r="G116" i="370"/>
  <c r="L116" i="370" s="1"/>
  <c r="K116" i="370"/>
  <c r="F120" i="370"/>
  <c r="J120" i="370"/>
  <c r="D83" i="371"/>
  <c r="E12" i="373"/>
  <c r="E20" i="373"/>
  <c r="E24" i="373"/>
  <c r="G27" i="373"/>
  <c r="L27" i="373" s="1"/>
  <c r="C22" i="378"/>
  <c r="C22" i="375" s="1"/>
  <c r="C23" i="375"/>
  <c r="C20" i="368" s="1"/>
  <c r="G22" i="378"/>
  <c r="G23" i="375"/>
  <c r="L23" i="375" s="1"/>
  <c r="K22" i="378"/>
  <c r="K23" i="375"/>
  <c r="K20" i="368" s="1"/>
  <c r="E40" i="373"/>
  <c r="E54" i="373"/>
  <c r="I52" i="376"/>
  <c r="I54" i="373"/>
  <c r="I16" i="375"/>
  <c r="I47" i="368" s="1"/>
  <c r="I10" i="378"/>
  <c r="K10" i="382"/>
  <c r="E16" i="373"/>
  <c r="D28" i="378"/>
  <c r="D28" i="375" s="1"/>
  <c r="D29" i="375"/>
  <c r="D27" i="368" s="1"/>
  <c r="D27" i="364" s="1"/>
  <c r="F28" i="378"/>
  <c r="F30" i="375"/>
  <c r="F29" i="368" s="1"/>
  <c r="J30" i="375"/>
  <c r="J29" i="368" s="1"/>
  <c r="J28" i="378"/>
  <c r="F44" i="375"/>
  <c r="J44" i="375"/>
  <c r="J77" i="368" s="1"/>
  <c r="G52" i="379"/>
  <c r="K52" i="379"/>
  <c r="J52" i="376"/>
  <c r="C10" i="382"/>
  <c r="G10" i="382"/>
  <c r="L10" i="382" s="1"/>
  <c r="F10" i="378"/>
  <c r="J10" i="378"/>
  <c r="K69" i="380"/>
  <c r="L69" i="380" s="1"/>
  <c r="C64" i="374"/>
  <c r="C32" i="367" s="1"/>
  <c r="D33" i="375"/>
  <c r="D54" i="368" s="1"/>
  <c r="J34" i="375"/>
  <c r="J55" i="368" s="1"/>
  <c r="J55" i="364" s="1"/>
  <c r="D53" i="375"/>
  <c r="J54" i="375"/>
  <c r="C10" i="378"/>
  <c r="G10" i="378"/>
  <c r="H10" i="378" s="1"/>
  <c r="K10" i="378"/>
  <c r="F22" i="378"/>
  <c r="J22" i="378"/>
  <c r="E32" i="378"/>
  <c r="I52" i="378"/>
  <c r="F10" i="379"/>
  <c r="F52" i="379"/>
  <c r="F10" i="382"/>
  <c r="J10" i="382"/>
  <c r="C69" i="380"/>
  <c r="E22" i="382"/>
  <c r="I22" i="382"/>
  <c r="D66" i="382"/>
  <c r="D10" i="385"/>
  <c r="F10" i="385"/>
  <c r="J10" i="385"/>
  <c r="F32" i="385"/>
  <c r="J32" i="385"/>
  <c r="J52" i="382"/>
  <c r="F52" i="385"/>
  <c r="J52" i="385"/>
  <c r="D69" i="387"/>
  <c r="C42" i="389"/>
  <c r="G42" i="389"/>
  <c r="K42" i="389"/>
  <c r="E61" i="389"/>
  <c r="E65" i="373"/>
  <c r="I61" i="389"/>
  <c r="I47" i="389" s="1"/>
  <c r="I65" i="373"/>
  <c r="E10" i="391"/>
  <c r="E52" i="391"/>
  <c r="F32" i="391"/>
  <c r="J32" i="391"/>
  <c r="G52" i="391"/>
  <c r="E42" i="392"/>
  <c r="I42" i="392"/>
  <c r="F10" i="391"/>
  <c r="J10" i="391"/>
  <c r="D69" i="392"/>
  <c r="C52" i="379"/>
  <c r="N8" i="242"/>
  <c r="G116" i="372" l="1"/>
  <c r="L116" i="372" s="1"/>
  <c r="L62" i="370"/>
  <c r="J25" i="368"/>
  <c r="L40" i="370"/>
  <c r="G65" i="238"/>
  <c r="I23" i="365"/>
  <c r="H71" i="364"/>
  <c r="H75" i="370"/>
  <c r="H38" i="391"/>
  <c r="H84" i="239"/>
  <c r="C64" i="366"/>
  <c r="H28" i="238"/>
  <c r="L38" i="391"/>
  <c r="G62" i="235"/>
  <c r="H58" i="375"/>
  <c r="L42" i="389"/>
  <c r="J76" i="368"/>
  <c r="H121" i="58"/>
  <c r="H23" i="242"/>
  <c r="H42" i="237"/>
  <c r="K37" i="241"/>
  <c r="L42" i="232"/>
  <c r="L56" i="373"/>
  <c r="H53" i="373"/>
  <c r="L53" i="236"/>
  <c r="L38" i="238"/>
  <c r="L42" i="235"/>
  <c r="L40" i="238"/>
  <c r="L50" i="240"/>
  <c r="L77" i="240"/>
  <c r="K29" i="364"/>
  <c r="L121" i="58"/>
  <c r="L42" i="233"/>
  <c r="L73" i="366"/>
  <c r="E30" i="240"/>
  <c r="H65" i="237"/>
  <c r="L17" i="364"/>
  <c r="L15" i="369"/>
  <c r="H53" i="232"/>
  <c r="L28" i="365"/>
  <c r="J27" i="365"/>
  <c r="L22" i="378"/>
  <c r="V24" i="242"/>
  <c r="H63" i="58"/>
  <c r="L53" i="375"/>
  <c r="G62" i="236"/>
  <c r="H22" i="103"/>
  <c r="G69" i="374"/>
  <c r="H62" i="232"/>
  <c r="G47" i="232"/>
  <c r="H95" i="239"/>
  <c r="G15" i="241"/>
  <c r="G16" i="365" s="1"/>
  <c r="G92" i="370"/>
  <c r="H38" i="378"/>
  <c r="L38" i="378"/>
  <c r="W21" i="243"/>
  <c r="S21" i="243"/>
  <c r="H57" i="241"/>
  <c r="L57" i="241"/>
  <c r="H38" i="388"/>
  <c r="L38" i="388"/>
  <c r="H31" i="369"/>
  <c r="L31" i="369"/>
  <c r="H25" i="366"/>
  <c r="L25" i="366"/>
  <c r="L63" i="236"/>
  <c r="K58" i="240"/>
  <c r="L58" i="240" s="1"/>
  <c r="K61" i="364"/>
  <c r="K59" i="364" s="1"/>
  <c r="D54" i="364"/>
  <c r="L52" i="379"/>
  <c r="H51" i="374"/>
  <c r="G64" i="375"/>
  <c r="G32" i="369" s="1"/>
  <c r="H64" i="378"/>
  <c r="K62" i="237"/>
  <c r="K47" i="237" s="1"/>
  <c r="S22" i="242"/>
  <c r="W22" i="242"/>
  <c r="H42" i="233"/>
  <c r="H25" i="242"/>
  <c r="W27" i="242"/>
  <c r="H78" i="240"/>
  <c r="L78" i="240"/>
  <c r="L12" i="242"/>
  <c r="H12" i="242"/>
  <c r="L25" i="242"/>
  <c r="L27" i="242"/>
  <c r="H27" i="242"/>
  <c r="L10" i="379"/>
  <c r="L58" i="370"/>
  <c r="H83" i="372"/>
  <c r="L83" i="372"/>
  <c r="L75" i="370"/>
  <c r="H79" i="368"/>
  <c r="L79" i="368"/>
  <c r="H43" i="241"/>
  <c r="L42" i="236"/>
  <c r="L42" i="237"/>
  <c r="W23" i="242"/>
  <c r="G23" i="243"/>
  <c r="L24" i="243"/>
  <c r="H24" i="243"/>
  <c r="L84" i="239"/>
  <c r="H28" i="242"/>
  <c r="L22" i="238"/>
  <c r="C129" i="37"/>
  <c r="S21" i="242"/>
  <c r="L22" i="379"/>
  <c r="H61" i="389"/>
  <c r="L28" i="238"/>
  <c r="L54" i="373"/>
  <c r="G36" i="373"/>
  <c r="L56" i="375"/>
  <c r="L53" i="233"/>
  <c r="G21" i="373"/>
  <c r="L33" i="364"/>
  <c r="L11" i="373"/>
  <c r="H45" i="376"/>
  <c r="L45" i="376"/>
  <c r="H41" i="376"/>
  <c r="L41" i="376"/>
  <c r="H39" i="376"/>
  <c r="L39" i="376"/>
  <c r="H53" i="240"/>
  <c r="L53" i="240"/>
  <c r="H32" i="241"/>
  <c r="L32" i="241"/>
  <c r="H65" i="240"/>
  <c r="L65" i="240"/>
  <c r="H43" i="366"/>
  <c r="L43" i="366"/>
  <c r="I34" i="364"/>
  <c r="H33" i="366"/>
  <c r="L33" i="366"/>
  <c r="H65" i="366"/>
  <c r="L65" i="366"/>
  <c r="H66" i="388"/>
  <c r="L66" i="388"/>
  <c r="L65" i="232"/>
  <c r="L45" i="366"/>
  <c r="L30" i="366"/>
  <c r="P30" i="366" s="1"/>
  <c r="L48" i="366"/>
  <c r="L66" i="366"/>
  <c r="L47" i="366"/>
  <c r="L34" i="368"/>
  <c r="L46" i="240"/>
  <c r="L13" i="241"/>
  <c r="L12" i="241"/>
  <c r="L18" i="365"/>
  <c r="L65" i="235"/>
  <c r="H65" i="235"/>
  <c r="L63" i="240"/>
  <c r="K27" i="365"/>
  <c r="L27" i="365" s="1"/>
  <c r="G64" i="388"/>
  <c r="L64" i="388" s="1"/>
  <c r="L65" i="233"/>
  <c r="H65" i="233"/>
  <c r="G64" i="385"/>
  <c r="L64" i="385" s="1"/>
  <c r="L65" i="234"/>
  <c r="H65" i="234"/>
  <c r="W22" i="243"/>
  <c r="S22" i="243"/>
  <c r="L69" i="392"/>
  <c r="H40" i="367"/>
  <c r="L40" i="367"/>
  <c r="L62" i="232"/>
  <c r="W20" i="243"/>
  <c r="S20" i="243"/>
  <c r="P20" i="242"/>
  <c r="G62" i="233"/>
  <c r="L106" i="370"/>
  <c r="L67" i="240"/>
  <c r="H67" i="240"/>
  <c r="H40" i="369"/>
  <c r="L40" i="369"/>
  <c r="W21" i="242"/>
  <c r="V20" i="242"/>
  <c r="S23" i="242"/>
  <c r="K61" i="385"/>
  <c r="K69" i="385" s="1"/>
  <c r="L39" i="241"/>
  <c r="H39" i="241"/>
  <c r="L53" i="232"/>
  <c r="H44" i="369"/>
  <c r="L44" i="369"/>
  <c r="H28" i="385"/>
  <c r="L28" i="385"/>
  <c r="H43" i="365"/>
  <c r="L43" i="365"/>
  <c r="H18" i="240"/>
  <c r="L18" i="240"/>
  <c r="H47" i="392"/>
  <c r="L47" i="392"/>
  <c r="L47" i="380"/>
  <c r="H37" i="376"/>
  <c r="L37" i="376"/>
  <c r="H30" i="376"/>
  <c r="L30" i="376"/>
  <c r="H26" i="376"/>
  <c r="L26" i="376"/>
  <c r="H24" i="376"/>
  <c r="L24" i="376"/>
  <c r="H67" i="375"/>
  <c r="H109" i="239"/>
  <c r="H65" i="236"/>
  <c r="L65" i="236"/>
  <c r="H22" i="365"/>
  <c r="L22" i="365"/>
  <c r="J34" i="364"/>
  <c r="L35" i="364"/>
  <c r="H58" i="369"/>
  <c r="L58" i="369"/>
  <c r="H33" i="369"/>
  <c r="L33" i="369"/>
  <c r="H57" i="366"/>
  <c r="L57" i="366"/>
  <c r="H62" i="366"/>
  <c r="L62" i="366"/>
  <c r="H67" i="366"/>
  <c r="L67" i="366"/>
  <c r="H56" i="366"/>
  <c r="L56" i="366"/>
  <c r="L63" i="234"/>
  <c r="L33" i="370"/>
  <c r="L19" i="365"/>
  <c r="L51" i="240"/>
  <c r="L56" i="241"/>
  <c r="L41" i="240"/>
  <c r="G34" i="369"/>
  <c r="L71" i="373"/>
  <c r="L109" i="239"/>
  <c r="L31" i="370"/>
  <c r="H26" i="364"/>
  <c r="L26" i="364"/>
  <c r="W25" i="242"/>
  <c r="S25" i="242"/>
  <c r="L63" i="58"/>
  <c r="L38" i="364"/>
  <c r="L42" i="380"/>
  <c r="H22" i="378"/>
  <c r="E32" i="364"/>
  <c r="H22" i="364"/>
  <c r="L22" i="364"/>
  <c r="L53" i="365"/>
  <c r="L22" i="242"/>
  <c r="H22" i="242"/>
  <c r="H54" i="375"/>
  <c r="H32" i="379"/>
  <c r="L32" i="379"/>
  <c r="G31" i="373"/>
  <c r="L31" i="373" s="1"/>
  <c r="L10" i="378"/>
  <c r="W26" i="242"/>
  <c r="S26" i="242"/>
  <c r="L23" i="242"/>
  <c r="K21" i="242"/>
  <c r="K20" i="243"/>
  <c r="L20" i="243" s="1"/>
  <c r="H71" i="240"/>
  <c r="L71" i="240"/>
  <c r="K62" i="234"/>
  <c r="L62" i="234" s="1"/>
  <c r="H53" i="236"/>
  <c r="H36" i="240"/>
  <c r="L36" i="240"/>
  <c r="G24" i="240"/>
  <c r="G7" i="243" s="1"/>
  <c r="L8" i="243"/>
  <c r="H8" i="243"/>
  <c r="S27" i="242"/>
  <c r="L42" i="383"/>
  <c r="L10" i="391"/>
  <c r="L10" i="388"/>
  <c r="L83" i="371"/>
  <c r="H108" i="58"/>
  <c r="L86" i="58"/>
  <c r="H51" i="58"/>
  <c r="H42" i="234"/>
  <c r="H47" i="365"/>
  <c r="L47" i="365"/>
  <c r="H20" i="364"/>
  <c r="L20" i="364"/>
  <c r="L43" i="241"/>
  <c r="H42" i="392"/>
  <c r="H69" i="380"/>
  <c r="L22" i="385"/>
  <c r="H52" i="376"/>
  <c r="L52" i="376"/>
  <c r="L28" i="374"/>
  <c r="L55" i="373"/>
  <c r="G29" i="373"/>
  <c r="L29" i="373" s="1"/>
  <c r="H58" i="382"/>
  <c r="L58" i="382"/>
  <c r="H37" i="368"/>
  <c r="L37" i="368"/>
  <c r="L118" i="58"/>
  <c r="R28" i="243"/>
  <c r="W24" i="243"/>
  <c r="S24" i="243"/>
  <c r="L22" i="391"/>
  <c r="L22" i="388"/>
  <c r="F38" i="375"/>
  <c r="L10" i="238"/>
  <c r="H32" i="378"/>
  <c r="L32" i="378"/>
  <c r="L40" i="364"/>
  <c r="L21" i="373"/>
  <c r="L52" i="391"/>
  <c r="H57" i="364"/>
  <c r="H42" i="365"/>
  <c r="L42" i="365"/>
  <c r="K91" i="370"/>
  <c r="H26" i="375"/>
  <c r="L26" i="375"/>
  <c r="L36" i="373"/>
  <c r="F53" i="368"/>
  <c r="L25" i="375"/>
  <c r="K23" i="368"/>
  <c r="L20" i="373"/>
  <c r="H66" i="375"/>
  <c r="H23" i="240"/>
  <c r="L23" i="240"/>
  <c r="H55" i="240"/>
  <c r="L55" i="240"/>
  <c r="H27" i="379"/>
  <c r="L27" i="379"/>
  <c r="H32" i="368"/>
  <c r="H106" i="372"/>
  <c r="L106" i="372"/>
  <c r="H24" i="368"/>
  <c r="H20" i="365"/>
  <c r="L20" i="365"/>
  <c r="G30" i="368"/>
  <c r="L30" i="368" s="1"/>
  <c r="H63" i="375"/>
  <c r="H79" i="366"/>
  <c r="L79" i="366"/>
  <c r="H63" i="366"/>
  <c r="L63" i="366"/>
  <c r="H31" i="366"/>
  <c r="L31" i="366"/>
  <c r="L30" i="241"/>
  <c r="L44" i="366"/>
  <c r="L53" i="366"/>
  <c r="L78" i="366"/>
  <c r="L24" i="366"/>
  <c r="L55" i="375"/>
  <c r="L45" i="240"/>
  <c r="L42" i="240"/>
  <c r="L36" i="370"/>
  <c r="L54" i="240"/>
  <c r="E10" i="240"/>
  <c r="L52" i="383"/>
  <c r="K46" i="383"/>
  <c r="L120" i="58"/>
  <c r="L108" i="58"/>
  <c r="K57" i="369"/>
  <c r="L57" i="369" s="1"/>
  <c r="L71" i="375"/>
  <c r="L85" i="37"/>
  <c r="H85" i="37"/>
  <c r="F37" i="241"/>
  <c r="F33" i="241" s="1"/>
  <c r="Q11" i="243" s="1"/>
  <c r="H21" i="37"/>
  <c r="K60" i="376"/>
  <c r="K60" i="373" s="1"/>
  <c r="K46" i="237"/>
  <c r="K46" i="378" s="1"/>
  <c r="K47" i="378"/>
  <c r="G9" i="37"/>
  <c r="L9" i="37" s="1"/>
  <c r="L91" i="37"/>
  <c r="H91" i="37"/>
  <c r="H68" i="375"/>
  <c r="K67" i="371"/>
  <c r="L61" i="389"/>
  <c r="K11" i="242"/>
  <c r="L60" i="240"/>
  <c r="L28" i="240"/>
  <c r="K24" i="240"/>
  <c r="K78" i="364"/>
  <c r="K9" i="243"/>
  <c r="K47" i="383"/>
  <c r="L47" i="383" s="1"/>
  <c r="L61" i="383"/>
  <c r="L61" i="386"/>
  <c r="L76" i="240"/>
  <c r="K31" i="365"/>
  <c r="K46" i="364"/>
  <c r="K64" i="375"/>
  <c r="L64" i="378"/>
  <c r="K64" i="376"/>
  <c r="L65" i="237"/>
  <c r="K65" i="238"/>
  <c r="K31" i="241" s="1"/>
  <c r="V8" i="242"/>
  <c r="W8" i="242" s="1"/>
  <c r="K82" i="240"/>
  <c r="L32" i="239"/>
  <c r="K68" i="239"/>
  <c r="K85" i="239" s="1"/>
  <c r="K18" i="370"/>
  <c r="K10" i="370" s="1"/>
  <c r="L17" i="370"/>
  <c r="K62" i="376"/>
  <c r="L95" i="239"/>
  <c r="K92" i="370"/>
  <c r="L92" i="370" s="1"/>
  <c r="K15" i="241"/>
  <c r="L22" i="103"/>
  <c r="L117" i="239"/>
  <c r="G113" i="239"/>
  <c r="G110" i="370" s="1"/>
  <c r="K71" i="37"/>
  <c r="K146" i="37" s="1"/>
  <c r="L51" i="37"/>
  <c r="K112" i="370"/>
  <c r="L115" i="239"/>
  <c r="K102" i="239"/>
  <c r="L21" i="37"/>
  <c r="K13" i="365"/>
  <c r="K14" i="365"/>
  <c r="L14" i="369"/>
  <c r="K12" i="365"/>
  <c r="L11" i="241"/>
  <c r="K52" i="375"/>
  <c r="L52" i="378"/>
  <c r="L22" i="240"/>
  <c r="K10" i="240"/>
  <c r="L43" i="240"/>
  <c r="K40" i="240"/>
  <c r="K34" i="364"/>
  <c r="L35" i="366"/>
  <c r="K44" i="365"/>
  <c r="K116" i="371"/>
  <c r="K67" i="372"/>
  <c r="L31" i="372"/>
  <c r="K77" i="368"/>
  <c r="K76" i="368" s="1"/>
  <c r="L44" i="375"/>
  <c r="K23" i="364"/>
  <c r="K52" i="368"/>
  <c r="L21" i="375"/>
  <c r="K47" i="368"/>
  <c r="L16" i="375"/>
  <c r="K44" i="368"/>
  <c r="L13" i="375"/>
  <c r="L10" i="374"/>
  <c r="L42" i="392"/>
  <c r="K43" i="364"/>
  <c r="K61" i="391"/>
  <c r="L62" i="391"/>
  <c r="K61" i="379"/>
  <c r="K69" i="379" s="1"/>
  <c r="L64" i="379"/>
  <c r="K66" i="375"/>
  <c r="L66" i="375" s="1"/>
  <c r="L66" i="378"/>
  <c r="K38" i="369"/>
  <c r="L68" i="375"/>
  <c r="L63" i="235"/>
  <c r="H32" i="367"/>
  <c r="H38" i="367"/>
  <c r="L38" i="367"/>
  <c r="H31" i="367"/>
  <c r="L31" i="367"/>
  <c r="H16" i="367"/>
  <c r="L16" i="367"/>
  <c r="H58" i="367"/>
  <c r="L58" i="367"/>
  <c r="H36" i="367"/>
  <c r="L36" i="367"/>
  <c r="H33" i="367"/>
  <c r="L33" i="367"/>
  <c r="H23" i="367"/>
  <c r="L23" i="367"/>
  <c r="K70" i="235"/>
  <c r="L62" i="235"/>
  <c r="L62" i="236"/>
  <c r="K97" i="370"/>
  <c r="L100" i="239"/>
  <c r="H30" i="368"/>
  <c r="K59" i="368"/>
  <c r="F25" i="368"/>
  <c r="H46" i="392"/>
  <c r="H69" i="392"/>
  <c r="G34" i="367"/>
  <c r="L34" i="367" s="1"/>
  <c r="H28" i="374"/>
  <c r="D12" i="365"/>
  <c r="H42" i="389"/>
  <c r="H57" i="373"/>
  <c r="G30" i="364"/>
  <c r="H32" i="388"/>
  <c r="J47" i="388"/>
  <c r="D64" i="364"/>
  <c r="H65" i="373"/>
  <c r="H52" i="379"/>
  <c r="H42" i="380"/>
  <c r="H32" i="374"/>
  <c r="H29" i="373"/>
  <c r="H22" i="379"/>
  <c r="H23" i="373"/>
  <c r="H29" i="376"/>
  <c r="H21" i="376"/>
  <c r="H33" i="373"/>
  <c r="H16" i="369"/>
  <c r="I32" i="375"/>
  <c r="D32" i="375"/>
  <c r="H35" i="376"/>
  <c r="H19" i="376"/>
  <c r="H33" i="376"/>
  <c r="H28" i="378"/>
  <c r="G35" i="373"/>
  <c r="F31" i="373"/>
  <c r="H31" i="373" s="1"/>
  <c r="G15" i="373"/>
  <c r="H15" i="373" s="1"/>
  <c r="H15" i="376"/>
  <c r="G11" i="373"/>
  <c r="H11" i="373" s="1"/>
  <c r="H11" i="376"/>
  <c r="G16" i="373"/>
  <c r="H16" i="373" s="1"/>
  <c r="H16" i="376"/>
  <c r="G13" i="373"/>
  <c r="H13" i="373" s="1"/>
  <c r="H13" i="376"/>
  <c r="F14" i="365"/>
  <c r="J15" i="365"/>
  <c r="G37" i="373"/>
  <c r="H37" i="373" s="1"/>
  <c r="G19" i="373"/>
  <c r="L19" i="373" s="1"/>
  <c r="G45" i="373"/>
  <c r="H45" i="373" s="1"/>
  <c r="H36" i="376"/>
  <c r="G34" i="373"/>
  <c r="H34" i="376"/>
  <c r="G18" i="373"/>
  <c r="L18" i="373" s="1"/>
  <c r="H18" i="376"/>
  <c r="H13" i="369"/>
  <c r="G44" i="373"/>
  <c r="H44" i="373" s="1"/>
  <c r="H44" i="376"/>
  <c r="G40" i="373"/>
  <c r="G38" i="373" s="1"/>
  <c r="H40" i="376"/>
  <c r="I25" i="368"/>
  <c r="H23" i="376"/>
  <c r="H53" i="375"/>
  <c r="G41" i="373"/>
  <c r="H41" i="373" s="1"/>
  <c r="H56" i="375"/>
  <c r="H17" i="376"/>
  <c r="G12" i="373"/>
  <c r="H12" i="373" s="1"/>
  <c r="H12" i="376"/>
  <c r="G14" i="373"/>
  <c r="H14" i="376"/>
  <c r="E69" i="374"/>
  <c r="D42" i="364"/>
  <c r="E76" i="368"/>
  <c r="E83" i="368" s="1"/>
  <c r="H32" i="391"/>
  <c r="H10" i="391"/>
  <c r="H22" i="391"/>
  <c r="H10" i="374"/>
  <c r="H10" i="388"/>
  <c r="E64" i="366"/>
  <c r="D42" i="374"/>
  <c r="G17" i="367"/>
  <c r="G54" i="366"/>
  <c r="G64" i="366"/>
  <c r="L64" i="366" s="1"/>
  <c r="H46" i="389"/>
  <c r="H42" i="386"/>
  <c r="C42" i="374"/>
  <c r="H22" i="374"/>
  <c r="H10" i="382"/>
  <c r="H71" i="373"/>
  <c r="H66" i="374"/>
  <c r="E29" i="364"/>
  <c r="E25" i="364" s="1"/>
  <c r="I69" i="383"/>
  <c r="H30" i="373"/>
  <c r="H58" i="374"/>
  <c r="E42" i="374"/>
  <c r="D69" i="374"/>
  <c r="H61" i="383"/>
  <c r="G54" i="368"/>
  <c r="H33" i="375"/>
  <c r="G61" i="368"/>
  <c r="H36" i="375"/>
  <c r="G55" i="368"/>
  <c r="H34" i="375"/>
  <c r="G27" i="368"/>
  <c r="L27" i="368" s="1"/>
  <c r="H29" i="375"/>
  <c r="H25" i="375"/>
  <c r="G23" i="368"/>
  <c r="G52" i="368"/>
  <c r="H21" i="375"/>
  <c r="G49" i="368"/>
  <c r="H18" i="375"/>
  <c r="G78" i="368"/>
  <c r="H45" i="375"/>
  <c r="G66" i="368"/>
  <c r="H41" i="375"/>
  <c r="G64" i="368"/>
  <c r="H39" i="375"/>
  <c r="G48" i="368"/>
  <c r="H17" i="375"/>
  <c r="G43" i="368"/>
  <c r="H12" i="375"/>
  <c r="G45" i="368"/>
  <c r="H14" i="375"/>
  <c r="H57" i="375"/>
  <c r="H55" i="375"/>
  <c r="G62" i="368"/>
  <c r="G62" i="364" s="1"/>
  <c r="L62" i="364" s="1"/>
  <c r="H37" i="375"/>
  <c r="G56" i="368"/>
  <c r="H35" i="375"/>
  <c r="G29" i="368"/>
  <c r="H30" i="375"/>
  <c r="G21" i="368"/>
  <c r="H24" i="375"/>
  <c r="G50" i="368"/>
  <c r="L50" i="368" s="1"/>
  <c r="H19" i="375"/>
  <c r="G77" i="368"/>
  <c r="G77" i="364" s="1"/>
  <c r="H44" i="375"/>
  <c r="G65" i="368"/>
  <c r="H40" i="375"/>
  <c r="G46" i="368"/>
  <c r="H15" i="375"/>
  <c r="G42" i="368"/>
  <c r="H11" i="375"/>
  <c r="G47" i="368"/>
  <c r="G47" i="364" s="1"/>
  <c r="H16" i="375"/>
  <c r="G44" i="368"/>
  <c r="G44" i="364" s="1"/>
  <c r="H13" i="375"/>
  <c r="H31" i="375"/>
  <c r="G20" i="368"/>
  <c r="H23" i="375"/>
  <c r="H88" i="372"/>
  <c r="H40" i="368"/>
  <c r="H116" i="372"/>
  <c r="G24" i="369"/>
  <c r="H26" i="369"/>
  <c r="H15" i="369"/>
  <c r="G23" i="369"/>
  <c r="L23" i="369" s="1"/>
  <c r="H101" i="372"/>
  <c r="C94" i="372" s="1"/>
  <c r="C88" i="372" s="1"/>
  <c r="H18" i="368"/>
  <c r="H36" i="364"/>
  <c r="H74" i="364"/>
  <c r="D31" i="365"/>
  <c r="K40" i="365"/>
  <c r="H51" i="365"/>
  <c r="K32" i="366"/>
  <c r="I79" i="364"/>
  <c r="H40" i="364"/>
  <c r="F29" i="364"/>
  <c r="F25" i="364" s="1"/>
  <c r="F42" i="366"/>
  <c r="H25" i="365"/>
  <c r="H38" i="364"/>
  <c r="H82" i="364"/>
  <c r="D29" i="367"/>
  <c r="H19" i="366"/>
  <c r="K37" i="364"/>
  <c r="H58" i="370"/>
  <c r="H45" i="365"/>
  <c r="E42" i="366"/>
  <c r="H19" i="365"/>
  <c r="H28" i="365"/>
  <c r="H33" i="370"/>
  <c r="H46" i="366"/>
  <c r="H49" i="366"/>
  <c r="H44" i="366"/>
  <c r="H47" i="366"/>
  <c r="H14" i="367"/>
  <c r="C40" i="365"/>
  <c r="H30" i="366"/>
  <c r="H24" i="366"/>
  <c r="H78" i="366"/>
  <c r="H40" i="370"/>
  <c r="C30" i="370"/>
  <c r="H67" i="370"/>
  <c r="H69" i="366"/>
  <c r="J32" i="366"/>
  <c r="H60" i="364"/>
  <c r="C59" i="364"/>
  <c r="D68" i="364"/>
  <c r="H116" i="370"/>
  <c r="H53" i="365"/>
  <c r="H21" i="364"/>
  <c r="H50" i="366"/>
  <c r="J24" i="367"/>
  <c r="J26" i="365"/>
  <c r="H102" i="370"/>
  <c r="H24" i="370"/>
  <c r="H78" i="370"/>
  <c r="I24" i="367"/>
  <c r="H120" i="370"/>
  <c r="H13" i="364"/>
  <c r="D30" i="370"/>
  <c r="H46" i="365"/>
  <c r="H36" i="370"/>
  <c r="H52" i="366"/>
  <c r="H12" i="367"/>
  <c r="G100" i="370"/>
  <c r="H101" i="371"/>
  <c r="K24" i="367"/>
  <c r="K11" i="367" s="1"/>
  <c r="K39" i="367" s="1"/>
  <c r="H80" i="366"/>
  <c r="H83" i="371"/>
  <c r="G26" i="366"/>
  <c r="H26" i="366" s="1"/>
  <c r="H15" i="364"/>
  <c r="E40" i="365"/>
  <c r="H73" i="364"/>
  <c r="H18" i="365"/>
  <c r="H27" i="365"/>
  <c r="H37" i="365"/>
  <c r="H31" i="370"/>
  <c r="H35" i="365"/>
  <c r="H70" i="364"/>
  <c r="G24" i="367"/>
  <c r="H26" i="367"/>
  <c r="H71" i="370"/>
  <c r="H73" i="366"/>
  <c r="G77" i="366"/>
  <c r="G84" i="366" s="1"/>
  <c r="H52" i="365"/>
  <c r="H62" i="370"/>
  <c r="H44" i="367"/>
  <c r="H53" i="366"/>
  <c r="H45" i="366"/>
  <c r="H48" i="366"/>
  <c r="H51" i="366"/>
  <c r="H15" i="367"/>
  <c r="H13" i="367"/>
  <c r="H30" i="367"/>
  <c r="H57" i="367"/>
  <c r="H66" i="366"/>
  <c r="H41" i="365"/>
  <c r="C31" i="368"/>
  <c r="H72" i="368"/>
  <c r="H19" i="368"/>
  <c r="H68" i="368"/>
  <c r="H34" i="368"/>
  <c r="H39" i="364"/>
  <c r="H12" i="364"/>
  <c r="H14" i="364"/>
  <c r="H75" i="364"/>
  <c r="H33" i="364"/>
  <c r="H80" i="364"/>
  <c r="H60" i="366"/>
  <c r="G32" i="366"/>
  <c r="H32" i="366" s="1"/>
  <c r="H38" i="366"/>
  <c r="H27" i="364"/>
  <c r="H58" i="364"/>
  <c r="H16" i="364"/>
  <c r="H35" i="366"/>
  <c r="H69" i="364"/>
  <c r="H81" i="364"/>
  <c r="H35" i="364"/>
  <c r="G63" i="238"/>
  <c r="G62" i="238" s="1"/>
  <c r="G54" i="364"/>
  <c r="H28" i="391"/>
  <c r="H58" i="391"/>
  <c r="G33" i="365"/>
  <c r="G52" i="388"/>
  <c r="H58" i="388"/>
  <c r="H22" i="388"/>
  <c r="H28" i="388"/>
  <c r="H66" i="385"/>
  <c r="H32" i="385"/>
  <c r="H22" i="385"/>
  <c r="H72" i="373"/>
  <c r="H10" i="385"/>
  <c r="H54" i="373"/>
  <c r="H27" i="373"/>
  <c r="H28" i="382"/>
  <c r="H24" i="373"/>
  <c r="H66" i="382"/>
  <c r="H67" i="373"/>
  <c r="H64" i="382"/>
  <c r="H32" i="382"/>
  <c r="H22" i="382"/>
  <c r="F78" i="364"/>
  <c r="H63" i="373"/>
  <c r="H10" i="379"/>
  <c r="H59" i="373"/>
  <c r="H28" i="379"/>
  <c r="G29" i="364"/>
  <c r="L29" i="364" s="1"/>
  <c r="H56" i="373"/>
  <c r="H17" i="373"/>
  <c r="H55" i="373"/>
  <c r="H39" i="373"/>
  <c r="H26" i="373"/>
  <c r="H36" i="373"/>
  <c r="K64" i="240"/>
  <c r="K65" i="364" s="1"/>
  <c r="G75" i="240"/>
  <c r="G82" i="240" s="1"/>
  <c r="H58" i="379"/>
  <c r="H62" i="391"/>
  <c r="G57" i="365"/>
  <c r="H42" i="236"/>
  <c r="G52" i="385"/>
  <c r="H52" i="385" s="1"/>
  <c r="H58" i="385"/>
  <c r="G42" i="366"/>
  <c r="L42" i="366" s="1"/>
  <c r="G47" i="386"/>
  <c r="L47" i="386" s="1"/>
  <c r="H61" i="386"/>
  <c r="G67" i="372"/>
  <c r="G84" i="372" s="1"/>
  <c r="H31" i="372"/>
  <c r="G29" i="367"/>
  <c r="L29" i="367" s="1"/>
  <c r="H34" i="367"/>
  <c r="G67" i="371"/>
  <c r="H67" i="371" s="1"/>
  <c r="H31" i="371"/>
  <c r="G102" i="239"/>
  <c r="G99" i="370" s="1"/>
  <c r="G37" i="241"/>
  <c r="L37" i="241" s="1"/>
  <c r="G114" i="370"/>
  <c r="L114" i="370" s="1"/>
  <c r="G10" i="370"/>
  <c r="H18" i="370"/>
  <c r="G25" i="373"/>
  <c r="H25" i="373" s="1"/>
  <c r="H25" i="376"/>
  <c r="G14" i="365"/>
  <c r="H14" i="369"/>
  <c r="G52" i="375"/>
  <c r="H52" i="378"/>
  <c r="H33" i="240"/>
  <c r="G34" i="364"/>
  <c r="H32" i="239"/>
  <c r="G68" i="239"/>
  <c r="G32" i="364"/>
  <c r="H32" i="364" s="1"/>
  <c r="H31" i="240"/>
  <c r="G44" i="365"/>
  <c r="L44" i="365" s="1"/>
  <c r="G23" i="241"/>
  <c r="H25" i="241"/>
  <c r="G26" i="365"/>
  <c r="G94" i="239"/>
  <c r="L94" i="239" s="1"/>
  <c r="H22" i="36"/>
  <c r="H51" i="37"/>
  <c r="H117" i="239"/>
  <c r="G112" i="370"/>
  <c r="H112" i="370" s="1"/>
  <c r="H115" i="239"/>
  <c r="G97" i="370"/>
  <c r="H97" i="370" s="1"/>
  <c r="H100" i="239"/>
  <c r="G64" i="391"/>
  <c r="H64" i="391" s="1"/>
  <c r="H65" i="232"/>
  <c r="H118" i="58"/>
  <c r="G62" i="388"/>
  <c r="H63" i="233"/>
  <c r="G62" i="385"/>
  <c r="L62" i="385" s="1"/>
  <c r="H63" i="234"/>
  <c r="G62" i="382"/>
  <c r="L62" i="382" s="1"/>
  <c r="H63" i="235"/>
  <c r="G47" i="236"/>
  <c r="G47" i="379" s="1"/>
  <c r="G62" i="379"/>
  <c r="G61" i="379" s="1"/>
  <c r="H63" i="236"/>
  <c r="H63" i="237"/>
  <c r="G108" i="370"/>
  <c r="L108" i="370" s="1"/>
  <c r="H111" i="239"/>
  <c r="G9" i="242"/>
  <c r="G24" i="364"/>
  <c r="G56" i="364"/>
  <c r="H51" i="240"/>
  <c r="G21" i="242"/>
  <c r="R8" i="243"/>
  <c r="S8" i="243" s="1"/>
  <c r="H42" i="232"/>
  <c r="G31" i="365"/>
  <c r="H53" i="233"/>
  <c r="G47" i="233"/>
  <c r="H62" i="233"/>
  <c r="G58" i="365"/>
  <c r="G13" i="365"/>
  <c r="G47" i="234"/>
  <c r="L47" i="234" s="1"/>
  <c r="H62" i="234"/>
  <c r="G11" i="243"/>
  <c r="L11" i="243" s="1"/>
  <c r="G66" i="364"/>
  <c r="G52" i="364"/>
  <c r="R10" i="243"/>
  <c r="G52" i="240"/>
  <c r="H52" i="240" s="1"/>
  <c r="G10" i="240"/>
  <c r="G7" i="242" s="1"/>
  <c r="G19" i="243"/>
  <c r="G28" i="243" s="1"/>
  <c r="H20" i="243"/>
  <c r="H11" i="243"/>
  <c r="G42" i="364"/>
  <c r="H42" i="364" s="1"/>
  <c r="H41" i="240"/>
  <c r="H32" i="238"/>
  <c r="C22" i="373"/>
  <c r="C10" i="373"/>
  <c r="H56" i="241"/>
  <c r="H13" i="241"/>
  <c r="H10" i="238"/>
  <c r="G64" i="240"/>
  <c r="H40" i="238"/>
  <c r="F52" i="382"/>
  <c r="H60" i="240"/>
  <c r="H46" i="240"/>
  <c r="H48" i="240"/>
  <c r="H43" i="240"/>
  <c r="H76" i="240"/>
  <c r="H45" i="240"/>
  <c r="H44" i="240"/>
  <c r="G36" i="365"/>
  <c r="H35" i="241"/>
  <c r="G12" i="365"/>
  <c r="H11" i="241"/>
  <c r="G70" i="235"/>
  <c r="H62" i="235"/>
  <c r="H38" i="238"/>
  <c r="G53" i="238"/>
  <c r="H53" i="238" s="1"/>
  <c r="H59" i="238"/>
  <c r="H42" i="235"/>
  <c r="H12" i="241"/>
  <c r="G31" i="241"/>
  <c r="H65" i="238"/>
  <c r="H22" i="238"/>
  <c r="G21" i="365"/>
  <c r="H20" i="241"/>
  <c r="G11" i="242"/>
  <c r="H58" i="240"/>
  <c r="H49" i="240"/>
  <c r="H47" i="240"/>
  <c r="H77" i="240"/>
  <c r="H22" i="240"/>
  <c r="G51" i="364"/>
  <c r="L51" i="364" s="1"/>
  <c r="H50" i="240"/>
  <c r="H42" i="240"/>
  <c r="F29" i="367"/>
  <c r="F67" i="372"/>
  <c r="F30" i="370"/>
  <c r="Q8" i="242"/>
  <c r="S8" i="242" s="1"/>
  <c r="F43" i="364"/>
  <c r="E62" i="233"/>
  <c r="F62" i="237"/>
  <c r="F47" i="237" s="1"/>
  <c r="F63" i="238"/>
  <c r="E64" i="385"/>
  <c r="F47" i="383"/>
  <c r="H47" i="383" s="1"/>
  <c r="F47" i="386"/>
  <c r="F47" i="374" s="1"/>
  <c r="F47" i="389"/>
  <c r="F23" i="364"/>
  <c r="F62" i="236"/>
  <c r="F70" i="236" s="1"/>
  <c r="F46" i="236" s="1"/>
  <c r="F7" i="243"/>
  <c r="H7" i="243" s="1"/>
  <c r="F44" i="365"/>
  <c r="F23" i="241"/>
  <c r="F26" i="365"/>
  <c r="F57" i="369"/>
  <c r="H57" i="369" s="1"/>
  <c r="F36" i="369"/>
  <c r="H36" i="369" s="1"/>
  <c r="F38" i="369"/>
  <c r="H38" i="369" s="1"/>
  <c r="F52" i="375"/>
  <c r="F77" i="368"/>
  <c r="F40" i="240"/>
  <c r="F51" i="368"/>
  <c r="H51" i="368" s="1"/>
  <c r="F49" i="368"/>
  <c r="F48" i="368"/>
  <c r="F52" i="368"/>
  <c r="H52" i="368" s="1"/>
  <c r="F50" i="368"/>
  <c r="F47" i="368"/>
  <c r="F46" i="368"/>
  <c r="F45" i="368"/>
  <c r="F44" i="368"/>
  <c r="F21" i="373"/>
  <c r="H21" i="373" s="1"/>
  <c r="F20" i="373"/>
  <c r="H20" i="373" s="1"/>
  <c r="F19" i="373"/>
  <c r="F18" i="373"/>
  <c r="Q7" i="242"/>
  <c r="F12" i="365"/>
  <c r="F13" i="365"/>
  <c r="F64" i="240"/>
  <c r="F62" i="240" s="1"/>
  <c r="F94" i="239"/>
  <c r="F114" i="370"/>
  <c r="F102" i="239"/>
  <c r="F96" i="239" s="1"/>
  <c r="F21" i="365"/>
  <c r="F92" i="370"/>
  <c r="H92" i="370" s="1"/>
  <c r="F61" i="391"/>
  <c r="F47" i="233"/>
  <c r="F62" i="388"/>
  <c r="F47" i="234"/>
  <c r="F47" i="235"/>
  <c r="F62" i="382"/>
  <c r="F64" i="379"/>
  <c r="H64" i="379" s="1"/>
  <c r="F47" i="236"/>
  <c r="F62" i="379"/>
  <c r="F31" i="241"/>
  <c r="Q9" i="243" s="1"/>
  <c r="F64" i="375"/>
  <c r="F108" i="370"/>
  <c r="F106" i="370"/>
  <c r="H106" i="370" s="1"/>
  <c r="F19" i="243"/>
  <c r="F28" i="243" s="1"/>
  <c r="F72" i="364"/>
  <c r="F11" i="242"/>
  <c r="F9" i="243"/>
  <c r="F34" i="364"/>
  <c r="F68" i="239"/>
  <c r="F10" i="240"/>
  <c r="F10" i="370"/>
  <c r="C52" i="374"/>
  <c r="C30" i="367"/>
  <c r="C29" i="367" s="1"/>
  <c r="C61" i="374"/>
  <c r="F122" i="58"/>
  <c r="F123" i="58" s="1"/>
  <c r="F47" i="232"/>
  <c r="K63" i="368"/>
  <c r="J38" i="375"/>
  <c r="J63" i="368"/>
  <c r="E41" i="368"/>
  <c r="I52" i="364"/>
  <c r="K25" i="368"/>
  <c r="K53" i="368"/>
  <c r="F16" i="365"/>
  <c r="D38" i="376"/>
  <c r="I63" i="368"/>
  <c r="I41" i="368"/>
  <c r="I76" i="368"/>
  <c r="I83" i="368" s="1"/>
  <c r="D10" i="376"/>
  <c r="J77" i="364"/>
  <c r="J76" i="364" s="1"/>
  <c r="E11" i="368"/>
  <c r="I53" i="368"/>
  <c r="G22" i="375"/>
  <c r="G22" i="376"/>
  <c r="L22" i="376" s="1"/>
  <c r="G38" i="375"/>
  <c r="G38" i="376"/>
  <c r="J53" i="368"/>
  <c r="I13" i="365"/>
  <c r="J47" i="378"/>
  <c r="J47" i="375" s="1"/>
  <c r="J127" i="372" s="1"/>
  <c r="J50" i="369" s="1"/>
  <c r="I28" i="375"/>
  <c r="I28" i="376"/>
  <c r="F32" i="375"/>
  <c r="F32" i="376"/>
  <c r="E53" i="237"/>
  <c r="E42" i="378"/>
  <c r="J32" i="375"/>
  <c r="J32" i="376"/>
  <c r="D41" i="368"/>
  <c r="J41" i="368"/>
  <c r="I48" i="364"/>
  <c r="E28" i="375"/>
  <c r="E28" i="376"/>
  <c r="K28" i="375"/>
  <c r="E33" i="241"/>
  <c r="P11" i="243" s="1"/>
  <c r="D13" i="373"/>
  <c r="D10" i="373" s="1"/>
  <c r="I22" i="375"/>
  <c r="I22" i="376"/>
  <c r="G32" i="375"/>
  <c r="L32" i="375" s="1"/>
  <c r="G32" i="376"/>
  <c r="I16" i="365"/>
  <c r="D45" i="364"/>
  <c r="I11" i="368"/>
  <c r="E38" i="376"/>
  <c r="I47" i="364"/>
  <c r="E33" i="369"/>
  <c r="E61" i="368"/>
  <c r="E54" i="368"/>
  <c r="E29" i="368"/>
  <c r="D22" i="375"/>
  <c r="E31" i="369"/>
  <c r="E32" i="375"/>
  <c r="E32" i="376"/>
  <c r="E23" i="364"/>
  <c r="F10" i="376"/>
  <c r="J10" i="376"/>
  <c r="E62" i="368"/>
  <c r="F61" i="364"/>
  <c r="F59" i="364" s="1"/>
  <c r="J22" i="375"/>
  <c r="J22" i="376"/>
  <c r="F28" i="375"/>
  <c r="F28" i="376"/>
  <c r="K22" i="375"/>
  <c r="J11" i="368"/>
  <c r="F22" i="375"/>
  <c r="F22" i="376"/>
  <c r="J28" i="375"/>
  <c r="J28" i="376"/>
  <c r="F11" i="368"/>
  <c r="E20" i="242"/>
  <c r="G62" i="240"/>
  <c r="E58" i="376"/>
  <c r="E52" i="376" s="1"/>
  <c r="K38" i="375"/>
  <c r="G28" i="375"/>
  <c r="L28" i="375" s="1"/>
  <c r="G28" i="376"/>
  <c r="D28" i="373"/>
  <c r="K32" i="375"/>
  <c r="F63" i="368"/>
  <c r="E54" i="364"/>
  <c r="E16" i="241"/>
  <c r="P11" i="242" s="1"/>
  <c r="G10" i="376"/>
  <c r="E56" i="368"/>
  <c r="E30" i="368"/>
  <c r="E27" i="368"/>
  <c r="I10" i="376"/>
  <c r="E58" i="369"/>
  <c r="E36" i="369"/>
  <c r="E32" i="366"/>
  <c r="E28" i="373"/>
  <c r="E57" i="369"/>
  <c r="V9" i="242"/>
  <c r="K15" i="365"/>
  <c r="E96" i="239"/>
  <c r="E14" i="365"/>
  <c r="E16" i="365"/>
  <c r="E64" i="368"/>
  <c r="E38" i="375"/>
  <c r="E64" i="364"/>
  <c r="E77" i="364"/>
  <c r="E78" i="364"/>
  <c r="E50" i="364"/>
  <c r="E48" i="364"/>
  <c r="E46" i="364"/>
  <c r="E44" i="364"/>
  <c r="E51" i="364"/>
  <c r="E52" i="364"/>
  <c r="E49" i="364"/>
  <c r="E45" i="364"/>
  <c r="E72" i="364"/>
  <c r="E47" i="364"/>
  <c r="E43" i="364"/>
  <c r="E22" i="373"/>
  <c r="J32" i="365"/>
  <c r="E64" i="379"/>
  <c r="E61" i="379" s="1"/>
  <c r="E69" i="379" s="1"/>
  <c r="E64" i="391"/>
  <c r="E61" i="391" s="1"/>
  <c r="E69" i="391" s="1"/>
  <c r="E47" i="232"/>
  <c r="E62" i="236"/>
  <c r="E65" i="238"/>
  <c r="E31" i="241" s="1"/>
  <c r="P9" i="243" s="1"/>
  <c r="E62" i="388"/>
  <c r="E12" i="365"/>
  <c r="E34" i="364"/>
  <c r="E21" i="365"/>
  <c r="E60" i="375"/>
  <c r="E66" i="375"/>
  <c r="E58" i="375"/>
  <c r="E38" i="369"/>
  <c r="E44" i="365"/>
  <c r="E26" i="365"/>
  <c r="E10" i="370"/>
  <c r="E94" i="239"/>
  <c r="E67" i="372"/>
  <c r="E29" i="367"/>
  <c r="E116" i="371"/>
  <c r="E67" i="371"/>
  <c r="E84" i="371" s="1"/>
  <c r="E10" i="375"/>
  <c r="E43" i="383"/>
  <c r="E48" i="383"/>
  <c r="E92" i="370"/>
  <c r="E113" i="239"/>
  <c r="E108" i="239" s="1"/>
  <c r="E112" i="370"/>
  <c r="E97" i="370"/>
  <c r="I91" i="370"/>
  <c r="E65" i="364"/>
  <c r="E7" i="243"/>
  <c r="E108" i="370"/>
  <c r="E106" i="370"/>
  <c r="P7" i="242"/>
  <c r="E19" i="243"/>
  <c r="E11" i="242"/>
  <c r="E13" i="242"/>
  <c r="D63" i="238"/>
  <c r="D29" i="241" s="1"/>
  <c r="C100" i="370"/>
  <c r="D40" i="365"/>
  <c r="C83" i="368"/>
  <c r="D31" i="368"/>
  <c r="D28" i="376"/>
  <c r="O24" i="242"/>
  <c r="C46" i="380"/>
  <c r="O28" i="243"/>
  <c r="F18" i="364"/>
  <c r="D14" i="365"/>
  <c r="D18" i="364"/>
  <c r="D33" i="365"/>
  <c r="D94" i="371"/>
  <c r="C68" i="239"/>
  <c r="C85" i="239" s="1"/>
  <c r="D32" i="366"/>
  <c r="F31" i="368"/>
  <c r="F66" i="370"/>
  <c r="D11" i="368"/>
  <c r="D92" i="370"/>
  <c r="D62" i="236"/>
  <c r="D47" i="236" s="1"/>
  <c r="C120" i="58"/>
  <c r="D64" i="379"/>
  <c r="D61" i="379" s="1"/>
  <c r="D69" i="379" s="1"/>
  <c r="J47" i="391"/>
  <c r="G69" i="389"/>
  <c r="G47" i="389"/>
  <c r="E69" i="389"/>
  <c r="E47" i="389"/>
  <c r="F52" i="374"/>
  <c r="F46" i="386"/>
  <c r="H46" i="386" s="1"/>
  <c r="C47" i="385"/>
  <c r="D76" i="368"/>
  <c r="D83" i="368" s="1"/>
  <c r="D24" i="364"/>
  <c r="D25" i="368"/>
  <c r="D63" i="368"/>
  <c r="I31" i="368"/>
  <c r="D53" i="368"/>
  <c r="D77" i="364"/>
  <c r="J69" i="383"/>
  <c r="J46" i="383"/>
  <c r="J47" i="382"/>
  <c r="G69" i="383"/>
  <c r="G46" i="383"/>
  <c r="H46" i="383" s="1"/>
  <c r="K52" i="374"/>
  <c r="L52" i="374" s="1"/>
  <c r="D9" i="37"/>
  <c r="D113" i="239"/>
  <c r="D110" i="370" s="1"/>
  <c r="D96" i="239"/>
  <c r="D90" i="239" s="1"/>
  <c r="C96" i="239"/>
  <c r="C90" i="239" s="1"/>
  <c r="D10" i="370"/>
  <c r="D47" i="389"/>
  <c r="D43" i="389" s="1"/>
  <c r="D69" i="389"/>
  <c r="C62" i="237"/>
  <c r="C47" i="237" s="1"/>
  <c r="C47" i="378" s="1"/>
  <c r="C47" i="375" s="1"/>
  <c r="C127" i="372" s="1"/>
  <c r="C50" i="369" s="1"/>
  <c r="C62" i="375"/>
  <c r="C30" i="369" s="1"/>
  <c r="C29" i="369" s="1"/>
  <c r="C63" i="238"/>
  <c r="C62" i="238" s="1"/>
  <c r="C63" i="58"/>
  <c r="C122" i="58" s="1"/>
  <c r="D25" i="373"/>
  <c r="E118" i="37"/>
  <c r="D20" i="242"/>
  <c r="K68" i="364"/>
  <c r="J72" i="364"/>
  <c r="F8" i="242"/>
  <c r="G8" i="242"/>
  <c r="H8" i="242" s="1"/>
  <c r="D34" i="364"/>
  <c r="D47" i="364"/>
  <c r="D65" i="364"/>
  <c r="D79" i="364"/>
  <c r="D72" i="364"/>
  <c r="D7" i="243"/>
  <c r="D37" i="364"/>
  <c r="D32" i="364"/>
  <c r="C18" i="240"/>
  <c r="C10" i="240" s="1"/>
  <c r="D51" i="364"/>
  <c r="D43" i="364"/>
  <c r="D26" i="242"/>
  <c r="D11" i="242"/>
  <c r="D55" i="364"/>
  <c r="D53" i="364" s="1"/>
  <c r="D49" i="364"/>
  <c r="D75" i="240"/>
  <c r="D46" i="383"/>
  <c r="D47" i="383"/>
  <c r="C46" i="383"/>
  <c r="J52" i="374"/>
  <c r="D59" i="364"/>
  <c r="D25" i="364"/>
  <c r="D26" i="365"/>
  <c r="J84" i="37"/>
  <c r="J145" i="37" s="1"/>
  <c r="J146" i="37" s="1"/>
  <c r="C84" i="37"/>
  <c r="E62" i="237"/>
  <c r="E47" i="237" s="1"/>
  <c r="E69" i="394"/>
  <c r="F9" i="394"/>
  <c r="E129" i="37"/>
  <c r="D142" i="37"/>
  <c r="J112" i="370"/>
  <c r="C35" i="241"/>
  <c r="C36" i="365" s="1"/>
  <c r="C21" i="365"/>
  <c r="D58" i="378"/>
  <c r="D52" i="378" s="1"/>
  <c r="D52" i="375" s="1"/>
  <c r="K20" i="241"/>
  <c r="J20" i="241"/>
  <c r="J21" i="365" s="1"/>
  <c r="D114" i="370"/>
  <c r="D61" i="388"/>
  <c r="D69" i="388" s="1"/>
  <c r="O20" i="242"/>
  <c r="E64" i="378"/>
  <c r="D61" i="391"/>
  <c r="D22" i="376"/>
  <c r="O8" i="242"/>
  <c r="D61" i="385"/>
  <c r="D69" i="385" s="1"/>
  <c r="D8" i="242"/>
  <c r="D62" i="237"/>
  <c r="D47" i="237" s="1"/>
  <c r="D47" i="378" s="1"/>
  <c r="K63" i="238"/>
  <c r="K62" i="388"/>
  <c r="D106" i="370"/>
  <c r="D67" i="372"/>
  <c r="D67" i="371"/>
  <c r="D84" i="371" s="1"/>
  <c r="D15" i="241"/>
  <c r="D37" i="241"/>
  <c r="D14" i="241"/>
  <c r="D15" i="365" s="1"/>
  <c r="D91" i="370"/>
  <c r="E31" i="368"/>
  <c r="C16" i="365"/>
  <c r="C63" i="364"/>
  <c r="I76" i="364"/>
  <c r="K31" i="368"/>
  <c r="K11" i="368"/>
  <c r="G30" i="370"/>
  <c r="G79" i="364"/>
  <c r="J40" i="365"/>
  <c r="E68" i="364"/>
  <c r="C20" i="366"/>
  <c r="C12" i="366" s="1"/>
  <c r="C68" i="366" s="1"/>
  <c r="G18" i="364"/>
  <c r="G20" i="366"/>
  <c r="E12" i="366"/>
  <c r="E19" i="364"/>
  <c r="F19" i="364"/>
  <c r="F12" i="366"/>
  <c r="D20" i="366"/>
  <c r="K18" i="364"/>
  <c r="K20" i="366"/>
  <c r="I18" i="364"/>
  <c r="I20" i="366"/>
  <c r="J18" i="364"/>
  <c r="J20" i="366"/>
  <c r="J61" i="382"/>
  <c r="J69" i="382" s="1"/>
  <c r="I28" i="373"/>
  <c r="C14" i="365"/>
  <c r="J70" i="237"/>
  <c r="J46" i="237" s="1"/>
  <c r="J59" i="364"/>
  <c r="T10" i="242"/>
  <c r="G40" i="365"/>
  <c r="I30" i="370"/>
  <c r="I66" i="370" s="1"/>
  <c r="I31" i="241"/>
  <c r="I53" i="364"/>
  <c r="E26" i="242"/>
  <c r="J79" i="364"/>
  <c r="K25" i="364"/>
  <c r="J68" i="364"/>
  <c r="C11" i="368"/>
  <c r="K47" i="385"/>
  <c r="J63" i="364"/>
  <c r="I14" i="241"/>
  <c r="I15" i="365" s="1"/>
  <c r="J85" i="239"/>
  <c r="F37" i="364"/>
  <c r="K69" i="386"/>
  <c r="C9" i="37"/>
  <c r="C71" i="37" s="1"/>
  <c r="C113" i="239"/>
  <c r="C110" i="370" s="1"/>
  <c r="C26" i="365"/>
  <c r="F53" i="364"/>
  <c r="C37" i="364"/>
  <c r="I69" i="379"/>
  <c r="K79" i="364"/>
  <c r="K72" i="364"/>
  <c r="J38" i="373"/>
  <c r="G58" i="373"/>
  <c r="L58" i="373" s="1"/>
  <c r="G31" i="368"/>
  <c r="K30" i="370"/>
  <c r="J62" i="240"/>
  <c r="J10" i="243" s="1"/>
  <c r="G68" i="364"/>
  <c r="L68" i="364" s="1"/>
  <c r="E79" i="364"/>
  <c r="C18" i="364"/>
  <c r="C22" i="241"/>
  <c r="C23" i="365" s="1"/>
  <c r="C12" i="365"/>
  <c r="C56" i="364"/>
  <c r="C53" i="364" s="1"/>
  <c r="C34" i="364"/>
  <c r="C32" i="365"/>
  <c r="C20" i="364"/>
  <c r="N9" i="242"/>
  <c r="C15" i="365"/>
  <c r="E62" i="240"/>
  <c r="I42" i="391"/>
  <c r="K66" i="373"/>
  <c r="K25" i="241"/>
  <c r="L25" i="241" s="1"/>
  <c r="I38" i="373"/>
  <c r="I25" i="364"/>
  <c r="F22" i="373"/>
  <c r="C40" i="240"/>
  <c r="C13" i="242" s="1"/>
  <c r="J37" i="364"/>
  <c r="J31" i="364" s="1"/>
  <c r="I32" i="373"/>
  <c r="G72" i="364"/>
  <c r="L72" i="364" s="1"/>
  <c r="I43" i="380"/>
  <c r="I48" i="380" s="1"/>
  <c r="C28" i="373"/>
  <c r="J30" i="370"/>
  <c r="J66" i="370" s="1"/>
  <c r="D68" i="373"/>
  <c r="J19" i="243"/>
  <c r="J28" i="243" s="1"/>
  <c r="C70" i="236"/>
  <c r="C46" i="236" s="1"/>
  <c r="C43" i="236" s="1"/>
  <c r="C48" i="236" s="1"/>
  <c r="G40" i="240"/>
  <c r="C76" i="364"/>
  <c r="C79" i="364"/>
  <c r="F69" i="389"/>
  <c r="F79" i="364"/>
  <c r="C47" i="382"/>
  <c r="G42" i="385"/>
  <c r="C17" i="367"/>
  <c r="I43" i="392"/>
  <c r="I48" i="392" s="1"/>
  <c r="G37" i="364"/>
  <c r="K42" i="379"/>
  <c r="E84" i="372"/>
  <c r="D65" i="238"/>
  <c r="K35" i="241"/>
  <c r="I69" i="385"/>
  <c r="P24" i="242"/>
  <c r="C25" i="364"/>
  <c r="G26" i="242"/>
  <c r="J29" i="241"/>
  <c r="E11" i="367"/>
  <c r="F84" i="366"/>
  <c r="J28" i="373"/>
  <c r="D11" i="367"/>
  <c r="J43" i="383"/>
  <c r="J48" i="383" s="1"/>
  <c r="C84" i="372"/>
  <c r="C10" i="370"/>
  <c r="C17" i="369"/>
  <c r="C12" i="408"/>
  <c r="C15" i="408" s="1"/>
  <c r="D70" i="235"/>
  <c r="D46" i="235" s="1"/>
  <c r="F43" i="392"/>
  <c r="I69" i="386"/>
  <c r="I43" i="386" s="1"/>
  <c r="I48" i="386" s="1"/>
  <c r="K38" i="373"/>
  <c r="K10" i="373"/>
  <c r="D82" i="370"/>
  <c r="C72" i="364"/>
  <c r="J84" i="371"/>
  <c r="C142" i="37"/>
  <c r="K69" i="383"/>
  <c r="I35" i="241"/>
  <c r="I36" i="365" s="1"/>
  <c r="I84" i="371"/>
  <c r="J25" i="364"/>
  <c r="K53" i="364"/>
  <c r="E71" i="37"/>
  <c r="I20" i="241"/>
  <c r="I21" i="365" s="1"/>
  <c r="J113" i="239"/>
  <c r="J108" i="239" s="1"/>
  <c r="C42" i="379"/>
  <c r="I113" i="239"/>
  <c r="I108" i="239" s="1"/>
  <c r="C32" i="373"/>
  <c r="G43" i="380"/>
  <c r="K43" i="386"/>
  <c r="J32" i="373"/>
  <c r="D32" i="373"/>
  <c r="C38" i="373"/>
  <c r="D60" i="373"/>
  <c r="J22" i="373"/>
  <c r="I22" i="373"/>
  <c r="G60" i="373"/>
  <c r="L60" i="373" s="1"/>
  <c r="C53" i="237"/>
  <c r="C58" i="375"/>
  <c r="K113" i="239"/>
  <c r="C84" i="371"/>
  <c r="C41" i="364"/>
  <c r="C61" i="388"/>
  <c r="C69" i="388" s="1"/>
  <c r="F84" i="371"/>
  <c r="J70" i="233"/>
  <c r="J46" i="233" s="1"/>
  <c r="E42" i="379"/>
  <c r="D42" i="388"/>
  <c r="J42" i="379"/>
  <c r="D38" i="373"/>
  <c r="I69" i="382"/>
  <c r="D22" i="241"/>
  <c r="D23" i="365" s="1"/>
  <c r="C42" i="382"/>
  <c r="E42" i="385"/>
  <c r="G82" i="370"/>
  <c r="C42" i="238"/>
  <c r="F38" i="373"/>
  <c r="U10" i="242"/>
  <c r="E52" i="240"/>
  <c r="C42" i="388"/>
  <c r="J70" i="235"/>
  <c r="J46" i="235" s="1"/>
  <c r="I40" i="365"/>
  <c r="F84" i="372"/>
  <c r="F11" i="369"/>
  <c r="E38" i="373"/>
  <c r="G88" i="371"/>
  <c r="L88" i="371" s="1"/>
  <c r="C66" i="373"/>
  <c r="G43" i="392"/>
  <c r="K28" i="373"/>
  <c r="F69" i="383"/>
  <c r="P10" i="242"/>
  <c r="G42" i="379"/>
  <c r="C84" i="366"/>
  <c r="E52" i="378"/>
  <c r="R20" i="242"/>
  <c r="E142" i="37"/>
  <c r="J10" i="373"/>
  <c r="I84" i="37"/>
  <c r="I145" i="37" s="1"/>
  <c r="I146" i="37" s="1"/>
  <c r="J83" i="368"/>
  <c r="J58" i="373"/>
  <c r="F43" i="380"/>
  <c r="I63" i="238"/>
  <c r="I62" i="238" s="1"/>
  <c r="K32" i="373"/>
  <c r="K69" i="389"/>
  <c r="J104" i="239"/>
  <c r="J103" i="239" s="1"/>
  <c r="C42" i="385"/>
  <c r="K22" i="373"/>
  <c r="J43" i="380"/>
  <c r="I42" i="388"/>
  <c r="I84" i="372"/>
  <c r="J84" i="366"/>
  <c r="K11" i="369"/>
  <c r="I10" i="373"/>
  <c r="J69" i="379"/>
  <c r="J42" i="388"/>
  <c r="I11" i="369"/>
  <c r="G42" i="391"/>
  <c r="I104" i="239"/>
  <c r="O10" i="243"/>
  <c r="E42" i="391"/>
  <c r="G42" i="382"/>
  <c r="Q10" i="242"/>
  <c r="F47" i="385"/>
  <c r="D58" i="373"/>
  <c r="C62" i="240"/>
  <c r="C10" i="243" s="1"/>
  <c r="K42" i="391"/>
  <c r="K42" i="388"/>
  <c r="I42" i="385"/>
  <c r="G42" i="238"/>
  <c r="K42" i="385"/>
  <c r="L42" i="385" s="1"/>
  <c r="F32" i="373"/>
  <c r="D42" i="391"/>
  <c r="J43" i="389"/>
  <c r="J48" i="389" s="1"/>
  <c r="I42" i="379"/>
  <c r="F42" i="388"/>
  <c r="G69" i="386"/>
  <c r="J84" i="372"/>
  <c r="D42" i="382"/>
  <c r="C69" i="386"/>
  <c r="K84" i="366"/>
  <c r="C107" i="37"/>
  <c r="C69" i="385"/>
  <c r="C70" i="233"/>
  <c r="C46" i="233" s="1"/>
  <c r="D122" i="58"/>
  <c r="D123" i="58" s="1"/>
  <c r="D53" i="237"/>
  <c r="I58" i="373"/>
  <c r="C26" i="242"/>
  <c r="D42" i="379"/>
  <c r="C82" i="370"/>
  <c r="E107" i="37"/>
  <c r="D118" i="37"/>
  <c r="C70" i="235"/>
  <c r="K42" i="238"/>
  <c r="L42" i="238" s="1"/>
  <c r="G52" i="382"/>
  <c r="H52" i="382" s="1"/>
  <c r="D84" i="366"/>
  <c r="E32" i="373"/>
  <c r="F70" i="235"/>
  <c r="G47" i="235"/>
  <c r="I62" i="233"/>
  <c r="I70" i="233" s="1"/>
  <c r="I46" i="233" s="1"/>
  <c r="E59" i="238"/>
  <c r="E53" i="238" s="1"/>
  <c r="E23" i="365"/>
  <c r="E62" i="385"/>
  <c r="E62" i="234"/>
  <c r="D62" i="240"/>
  <c r="F58" i="373"/>
  <c r="F52" i="391"/>
  <c r="H52" i="391" s="1"/>
  <c r="I37" i="364"/>
  <c r="I32" i="366"/>
  <c r="I70" i="235"/>
  <c r="I46" i="235" s="1"/>
  <c r="I46" i="382" s="1"/>
  <c r="I47" i="235"/>
  <c r="C47" i="389"/>
  <c r="C47" i="374" s="1"/>
  <c r="C127" i="371" s="1"/>
  <c r="C50" i="367" s="1"/>
  <c r="D59" i="238"/>
  <c r="D53" i="238" s="1"/>
  <c r="C69" i="389"/>
  <c r="C46" i="389" s="1"/>
  <c r="J42" i="374"/>
  <c r="C64" i="373"/>
  <c r="C61" i="379"/>
  <c r="C69" i="379" s="1"/>
  <c r="I70" i="237"/>
  <c r="I46" i="237" s="1"/>
  <c r="I47" i="237"/>
  <c r="I42" i="238"/>
  <c r="F26" i="242"/>
  <c r="K58" i="373"/>
  <c r="K52" i="382"/>
  <c r="J70" i="232"/>
  <c r="J46" i="232" s="1"/>
  <c r="J43" i="232" s="1"/>
  <c r="J48" i="232" s="1"/>
  <c r="J82" i="370"/>
  <c r="F42" i="379"/>
  <c r="K47" i="374"/>
  <c r="C42" i="391"/>
  <c r="J42" i="382"/>
  <c r="J68" i="373"/>
  <c r="D129" i="37"/>
  <c r="C118" i="37"/>
  <c r="K70" i="236"/>
  <c r="C68" i="364"/>
  <c r="D43" i="380"/>
  <c r="F82" i="370"/>
  <c r="E42" i="238"/>
  <c r="K61" i="374"/>
  <c r="L61" i="374" s="1"/>
  <c r="E11" i="369"/>
  <c r="E37" i="364"/>
  <c r="K42" i="382"/>
  <c r="L42" i="382" s="1"/>
  <c r="J61" i="385"/>
  <c r="J69" i="385" s="1"/>
  <c r="J66" i="373"/>
  <c r="I42" i="382"/>
  <c r="E42" i="382"/>
  <c r="F42" i="382"/>
  <c r="E66" i="373"/>
  <c r="C23" i="243"/>
  <c r="C28" i="243" s="1"/>
  <c r="F70" i="232"/>
  <c r="F70" i="233"/>
  <c r="J64" i="373"/>
  <c r="G66" i="373"/>
  <c r="I19" i="243"/>
  <c r="I28" i="243" s="1"/>
  <c r="F11" i="367"/>
  <c r="J122" i="58"/>
  <c r="J123" i="58" s="1"/>
  <c r="E42" i="388"/>
  <c r="G42" i="388"/>
  <c r="K122" i="58"/>
  <c r="G122" i="58"/>
  <c r="J42" i="238"/>
  <c r="E63" i="238"/>
  <c r="E29" i="241" s="1"/>
  <c r="J11" i="369"/>
  <c r="F42" i="385"/>
  <c r="F69" i="386"/>
  <c r="C61" i="382"/>
  <c r="C69" i="382" s="1"/>
  <c r="F68" i="364"/>
  <c r="D69" i="390"/>
  <c r="G62" i="237"/>
  <c r="H62" i="237" s="1"/>
  <c r="G62" i="378"/>
  <c r="I53" i="238"/>
  <c r="F70" i="234"/>
  <c r="N20" i="242"/>
  <c r="E18" i="364"/>
  <c r="C109" i="239"/>
  <c r="C106" i="370" s="1"/>
  <c r="C46" i="392"/>
  <c r="C43" i="392" s="1"/>
  <c r="C48" i="392" s="1"/>
  <c r="I64" i="240"/>
  <c r="C30" i="240"/>
  <c r="C10" i="242" s="1"/>
  <c r="I52" i="391"/>
  <c r="I69" i="391" s="1"/>
  <c r="F60" i="373"/>
  <c r="D61" i="382"/>
  <c r="D69" i="382" s="1"/>
  <c r="E70" i="232"/>
  <c r="D70" i="233"/>
  <c r="D46" i="233" s="1"/>
  <c r="D46" i="388" s="1"/>
  <c r="Q20" i="242"/>
  <c r="C43" i="383"/>
  <c r="C48" i="383" s="1"/>
  <c r="F61" i="374"/>
  <c r="D11" i="369"/>
  <c r="E82" i="240"/>
  <c r="E47" i="233"/>
  <c r="E70" i="233"/>
  <c r="J42" i="391"/>
  <c r="F100" i="370"/>
  <c r="D23" i="241"/>
  <c r="D24" i="365" s="1"/>
  <c r="C69" i="391"/>
  <c r="J69" i="391"/>
  <c r="D42" i="385"/>
  <c r="E122" i="58"/>
  <c r="D70" i="232"/>
  <c r="D46" i="232" s="1"/>
  <c r="D46" i="391" s="1"/>
  <c r="J70" i="234"/>
  <c r="J46" i="234" s="1"/>
  <c r="J43" i="234" s="1"/>
  <c r="J48" i="234" s="1"/>
  <c r="G61" i="376"/>
  <c r="C52" i="240"/>
  <c r="C9" i="243" s="1"/>
  <c r="J30" i="240"/>
  <c r="J10" i="242" s="1"/>
  <c r="I40" i="240"/>
  <c r="I13" i="242" s="1"/>
  <c r="J101" i="370"/>
  <c r="J24" i="241"/>
  <c r="J25" i="365" s="1"/>
  <c r="F61" i="385"/>
  <c r="K64" i="373"/>
  <c r="G70" i="233"/>
  <c r="G70" i="236"/>
  <c r="G46" i="236" s="1"/>
  <c r="K26" i="242"/>
  <c r="L26" i="242" s="1"/>
  <c r="E85" i="239"/>
  <c r="U20" i="242"/>
  <c r="D23" i="243"/>
  <c r="J43" i="392"/>
  <c r="J48" i="392" s="1"/>
  <c r="E43" i="386"/>
  <c r="J47" i="374"/>
  <c r="J127" i="371" s="1"/>
  <c r="J50" i="367" s="1"/>
  <c r="J61" i="374"/>
  <c r="K82" i="370"/>
  <c r="F66" i="373"/>
  <c r="J69" i="386"/>
  <c r="E84" i="366"/>
  <c r="K102" i="370"/>
  <c r="K104" i="239"/>
  <c r="L104" i="239" s="1"/>
  <c r="J26" i="242"/>
  <c r="F42" i="374"/>
  <c r="I84" i="366"/>
  <c r="O8" i="243"/>
  <c r="F71" i="37"/>
  <c r="E62" i="382"/>
  <c r="E62" i="235"/>
  <c r="K61" i="378"/>
  <c r="K62" i="375"/>
  <c r="I61" i="376"/>
  <c r="I61" i="373" s="1"/>
  <c r="I62" i="373"/>
  <c r="R7" i="242"/>
  <c r="S7" i="242" s="1"/>
  <c r="D52" i="240"/>
  <c r="D40" i="240"/>
  <c r="J21" i="242"/>
  <c r="J20" i="242" s="1"/>
  <c r="J75" i="240"/>
  <c r="J82" i="240" s="1"/>
  <c r="I68" i="373"/>
  <c r="I70" i="234"/>
  <c r="I47" i="234"/>
  <c r="K47" i="379"/>
  <c r="N24" i="242"/>
  <c r="T28" i="243"/>
  <c r="I8" i="242"/>
  <c r="C59" i="238"/>
  <c r="C53" i="238" s="1"/>
  <c r="I20" i="242"/>
  <c r="K10" i="242"/>
  <c r="C82" i="240"/>
  <c r="I47" i="232"/>
  <c r="J61" i="376"/>
  <c r="J62" i="373"/>
  <c r="K20" i="242"/>
  <c r="I47" i="236"/>
  <c r="I70" i="236"/>
  <c r="D66" i="373"/>
  <c r="I61" i="378"/>
  <c r="I61" i="375" s="1"/>
  <c r="I62" i="375"/>
  <c r="I30" i="369" s="1"/>
  <c r="I29" i="369" s="1"/>
  <c r="N9" i="243"/>
  <c r="U24" i="242"/>
  <c r="J54" i="364"/>
  <c r="J53" i="364" s="1"/>
  <c r="J52" i="240"/>
  <c r="J9" i="243" s="1"/>
  <c r="J42" i="364"/>
  <c r="J41" i="364" s="1"/>
  <c r="J40" i="240"/>
  <c r="J13" i="242" s="1"/>
  <c r="F61" i="378"/>
  <c r="F62" i="375"/>
  <c r="C69" i="378"/>
  <c r="C69" i="375" s="1"/>
  <c r="C52" i="375"/>
  <c r="G70" i="232"/>
  <c r="G46" i="232" s="1"/>
  <c r="G30" i="240"/>
  <c r="L30" i="240" s="1"/>
  <c r="I7" i="243"/>
  <c r="R24" i="242"/>
  <c r="W24" i="242" s="1"/>
  <c r="I7" i="242"/>
  <c r="J61" i="378"/>
  <c r="J62" i="375"/>
  <c r="J30" i="369" s="1"/>
  <c r="J29" i="369" s="1"/>
  <c r="I43" i="383"/>
  <c r="G42" i="378"/>
  <c r="G10" i="375"/>
  <c r="J10" i="375"/>
  <c r="J42" i="378"/>
  <c r="J42" i="376" s="1"/>
  <c r="F42" i="391"/>
  <c r="E43" i="392"/>
  <c r="I47" i="374"/>
  <c r="I127" i="371" s="1"/>
  <c r="I50" i="367" s="1"/>
  <c r="I61" i="374"/>
  <c r="G42" i="374"/>
  <c r="I52" i="375"/>
  <c r="C42" i="378"/>
  <c r="C10" i="375"/>
  <c r="E43" i="380"/>
  <c r="F10" i="375"/>
  <c r="F42" i="378"/>
  <c r="E11" i="373"/>
  <c r="E10" i="373" s="1"/>
  <c r="I82" i="370"/>
  <c r="E68" i="373"/>
  <c r="I26" i="242"/>
  <c r="G20" i="242"/>
  <c r="U9" i="242"/>
  <c r="D70" i="234"/>
  <c r="D46" i="234" s="1"/>
  <c r="D61" i="378"/>
  <c r="D61" i="375" s="1"/>
  <c r="D62" i="375"/>
  <c r="D30" i="369" s="1"/>
  <c r="D29" i="369" s="1"/>
  <c r="Q24" i="242"/>
  <c r="F21" i="242"/>
  <c r="H21" i="242" s="1"/>
  <c r="F75" i="240"/>
  <c r="U9" i="243"/>
  <c r="C58" i="373"/>
  <c r="C52" i="373" s="1"/>
  <c r="D42" i="238"/>
  <c r="J70" i="236"/>
  <c r="J46" i="236" s="1"/>
  <c r="F30" i="240"/>
  <c r="J47" i="238"/>
  <c r="J129" i="239" s="1"/>
  <c r="K42" i="378"/>
  <c r="K10" i="375"/>
  <c r="I42" i="378"/>
  <c r="I42" i="376" s="1"/>
  <c r="I10" i="375"/>
  <c r="K62" i="233"/>
  <c r="C51" i="388"/>
  <c r="K42" i="374"/>
  <c r="I42" i="374"/>
  <c r="J42" i="385"/>
  <c r="D42" i="378"/>
  <c r="D42" i="376" s="1"/>
  <c r="E82" i="370"/>
  <c r="I69" i="389"/>
  <c r="I122" i="58"/>
  <c r="I123" i="58" s="1"/>
  <c r="K70" i="232"/>
  <c r="E62" i="375"/>
  <c r="T20" i="242"/>
  <c r="C20" i="242"/>
  <c r="I70" i="232"/>
  <c r="C62" i="373"/>
  <c r="D62" i="373"/>
  <c r="F42" i="238"/>
  <c r="I25" i="241"/>
  <c r="I26" i="365" s="1"/>
  <c r="V7" i="242"/>
  <c r="C70" i="232"/>
  <c r="C46" i="232" s="1"/>
  <c r="C47" i="232"/>
  <c r="C47" i="391" s="1"/>
  <c r="C70" i="234"/>
  <c r="C46" i="234" s="1"/>
  <c r="D20" i="243"/>
  <c r="G70" i="234"/>
  <c r="C23" i="241"/>
  <c r="C24" i="365" s="1"/>
  <c r="J33" i="241"/>
  <c r="J34" i="365" s="1"/>
  <c r="F110" i="370"/>
  <c r="F108" i="239"/>
  <c r="N10" i="242"/>
  <c r="I11" i="242"/>
  <c r="I32" i="364"/>
  <c r="I30" i="240"/>
  <c r="J62" i="238"/>
  <c r="J70" i="238" s="1"/>
  <c r="I85" i="239"/>
  <c r="K70" i="237"/>
  <c r="I82" i="240"/>
  <c r="T24" i="242"/>
  <c r="J7" i="242"/>
  <c r="G108" i="239"/>
  <c r="H108" i="239" s="1"/>
  <c r="D30" i="240"/>
  <c r="H62" i="364" l="1"/>
  <c r="G33" i="241"/>
  <c r="L10" i="375"/>
  <c r="K70" i="234"/>
  <c r="G47" i="385"/>
  <c r="L69" i="383"/>
  <c r="H113" i="239"/>
  <c r="H24" i="240"/>
  <c r="H15" i="241"/>
  <c r="H64" i="366"/>
  <c r="W20" i="242"/>
  <c r="P29" i="242"/>
  <c r="L47" i="379"/>
  <c r="K19" i="243"/>
  <c r="G32" i="365"/>
  <c r="L82" i="370"/>
  <c r="G22" i="241"/>
  <c r="L62" i="233"/>
  <c r="R10" i="242"/>
  <c r="L79" i="364"/>
  <c r="H30" i="370"/>
  <c r="H64" i="375"/>
  <c r="H84" i="372"/>
  <c r="L42" i="388"/>
  <c r="L69" i="386"/>
  <c r="H19" i="373"/>
  <c r="L18" i="370"/>
  <c r="K57" i="365"/>
  <c r="L57" i="365" s="1"/>
  <c r="L37" i="373"/>
  <c r="W8" i="243"/>
  <c r="L41" i="373"/>
  <c r="L46" i="383"/>
  <c r="L53" i="238"/>
  <c r="C29" i="242"/>
  <c r="L10" i="240"/>
  <c r="L75" i="240"/>
  <c r="H32" i="376"/>
  <c r="L32" i="376"/>
  <c r="H38" i="375"/>
  <c r="L38" i="375"/>
  <c r="F47" i="388"/>
  <c r="G64" i="364"/>
  <c r="L65" i="368"/>
  <c r="H29" i="368"/>
  <c r="L29" i="368"/>
  <c r="H30" i="364"/>
  <c r="L30" i="364"/>
  <c r="L67" i="372"/>
  <c r="L11" i="242"/>
  <c r="L67" i="371"/>
  <c r="G61" i="378"/>
  <c r="L61" i="378" s="1"/>
  <c r="H62" i="378"/>
  <c r="H42" i="388"/>
  <c r="L42" i="391"/>
  <c r="S20" i="242"/>
  <c r="H26" i="242"/>
  <c r="L42" i="379"/>
  <c r="H40" i="365"/>
  <c r="L40" i="365"/>
  <c r="H20" i="366"/>
  <c r="L20" i="366"/>
  <c r="L31" i="368"/>
  <c r="H28" i="376"/>
  <c r="L28" i="376"/>
  <c r="L22" i="375"/>
  <c r="F47" i="382"/>
  <c r="H46" i="368"/>
  <c r="G9" i="243"/>
  <c r="L9" i="243" s="1"/>
  <c r="S10" i="243"/>
  <c r="W10" i="243"/>
  <c r="H56" i="364"/>
  <c r="L56" i="364"/>
  <c r="K26" i="365"/>
  <c r="L26" i="365" s="1"/>
  <c r="L32" i="366"/>
  <c r="H20" i="368"/>
  <c r="L20" i="368"/>
  <c r="G45" i="364"/>
  <c r="L45" i="364" s="1"/>
  <c r="L45" i="368"/>
  <c r="G48" i="364"/>
  <c r="L48" i="364" s="1"/>
  <c r="L48" i="368"/>
  <c r="H66" i="368"/>
  <c r="L66" i="368"/>
  <c r="G49" i="364"/>
  <c r="L49" i="364" s="1"/>
  <c r="L49" i="368"/>
  <c r="H55" i="368"/>
  <c r="L55" i="368"/>
  <c r="H54" i="368"/>
  <c r="L54" i="368"/>
  <c r="H54" i="366"/>
  <c r="L54" i="366"/>
  <c r="L70" i="235"/>
  <c r="L34" i="364"/>
  <c r="L82" i="240"/>
  <c r="N46" i="383"/>
  <c r="L21" i="242"/>
  <c r="L42" i="364"/>
  <c r="L64" i="391"/>
  <c r="L77" i="366"/>
  <c r="L26" i="366"/>
  <c r="L62" i="379"/>
  <c r="L23" i="243"/>
  <c r="H23" i="243"/>
  <c r="L45" i="373"/>
  <c r="H24" i="367"/>
  <c r="L24" i="367"/>
  <c r="H24" i="369"/>
  <c r="L24" i="369"/>
  <c r="H42" i="368"/>
  <c r="L42" i="368"/>
  <c r="H23" i="368"/>
  <c r="L23" i="368"/>
  <c r="W7" i="242"/>
  <c r="G71" i="37"/>
  <c r="G146" i="37" s="1"/>
  <c r="I83" i="364"/>
  <c r="D29" i="242"/>
  <c r="E29" i="242"/>
  <c r="H24" i="364"/>
  <c r="L24" i="364"/>
  <c r="G46" i="364"/>
  <c r="L46" i="364" s="1"/>
  <c r="L46" i="368"/>
  <c r="H21" i="368"/>
  <c r="L21" i="368"/>
  <c r="H56" i="368"/>
  <c r="L56" i="368"/>
  <c r="H14" i="373"/>
  <c r="L14" i="373"/>
  <c r="L40" i="240"/>
  <c r="L15" i="241"/>
  <c r="L68" i="239"/>
  <c r="W28" i="243"/>
  <c r="S28" i="243"/>
  <c r="L62" i="378"/>
  <c r="L8" i="242"/>
  <c r="L52" i="385"/>
  <c r="H64" i="388"/>
  <c r="H64" i="385"/>
  <c r="L44" i="373"/>
  <c r="H62" i="368"/>
  <c r="L62" i="368"/>
  <c r="L97" i="370"/>
  <c r="H61" i="376"/>
  <c r="L61" i="376"/>
  <c r="G28" i="373"/>
  <c r="L28" i="373" s="1"/>
  <c r="H42" i="374"/>
  <c r="L20" i="242"/>
  <c r="E58" i="373"/>
  <c r="L84" i="366"/>
  <c r="K84" i="371"/>
  <c r="L38" i="373"/>
  <c r="L47" i="385"/>
  <c r="L18" i="364"/>
  <c r="H47" i="389"/>
  <c r="H10" i="376"/>
  <c r="L10" i="376"/>
  <c r="H38" i="376"/>
  <c r="L38" i="376"/>
  <c r="H44" i="368"/>
  <c r="H50" i="368"/>
  <c r="H66" i="364"/>
  <c r="L66" i="364"/>
  <c r="H9" i="242"/>
  <c r="L9" i="242"/>
  <c r="H68" i="239"/>
  <c r="G50" i="364"/>
  <c r="L50" i="364" s="1"/>
  <c r="H52" i="388"/>
  <c r="L52" i="388"/>
  <c r="H54" i="364"/>
  <c r="L54" i="364"/>
  <c r="L37" i="364"/>
  <c r="H43" i="368"/>
  <c r="L43" i="368"/>
  <c r="H64" i="368"/>
  <c r="L64" i="368"/>
  <c r="H78" i="368"/>
  <c r="L78" i="368"/>
  <c r="H61" i="368"/>
  <c r="L61" i="368"/>
  <c r="G32" i="373"/>
  <c r="L32" i="373" s="1"/>
  <c r="L34" i="373"/>
  <c r="H35" i="373"/>
  <c r="L35" i="373"/>
  <c r="L52" i="375"/>
  <c r="L10" i="370"/>
  <c r="L31" i="241"/>
  <c r="L47" i="389"/>
  <c r="L52" i="240"/>
  <c r="L13" i="373"/>
  <c r="L12" i="373"/>
  <c r="L25" i="373"/>
  <c r="L32" i="364"/>
  <c r="L15" i="373"/>
  <c r="L40" i="373"/>
  <c r="L16" i="373"/>
  <c r="L62" i="237"/>
  <c r="L112" i="370"/>
  <c r="H37" i="241"/>
  <c r="G38" i="365"/>
  <c r="H9" i="37"/>
  <c r="L47" i="236"/>
  <c r="L66" i="373"/>
  <c r="L61" i="379"/>
  <c r="K69" i="391"/>
  <c r="K31" i="364"/>
  <c r="K84" i="372"/>
  <c r="L84" i="372" s="1"/>
  <c r="L24" i="240"/>
  <c r="K7" i="243"/>
  <c r="L7" i="243" s="1"/>
  <c r="K69" i="382"/>
  <c r="L52" i="382"/>
  <c r="L14" i="365"/>
  <c r="L13" i="365"/>
  <c r="K83" i="368"/>
  <c r="L65" i="238"/>
  <c r="K32" i="369"/>
  <c r="L32" i="369" s="1"/>
  <c r="L64" i="375"/>
  <c r="K28" i="243"/>
  <c r="L19" i="243"/>
  <c r="K62" i="240"/>
  <c r="L62" i="240" s="1"/>
  <c r="L64" i="240"/>
  <c r="K30" i="369"/>
  <c r="V10" i="242"/>
  <c r="W10" i="242" s="1"/>
  <c r="K16" i="365"/>
  <c r="L16" i="365" s="1"/>
  <c r="L146" i="37"/>
  <c r="L71" i="37"/>
  <c r="K61" i="376"/>
  <c r="K110" i="370"/>
  <c r="L113" i="239"/>
  <c r="K99" i="370"/>
  <c r="L99" i="370" s="1"/>
  <c r="L102" i="239"/>
  <c r="K22" i="241"/>
  <c r="L12" i="365"/>
  <c r="K13" i="242"/>
  <c r="K7" i="242"/>
  <c r="L7" i="242" s="1"/>
  <c r="K41" i="368"/>
  <c r="K66" i="370"/>
  <c r="L30" i="370"/>
  <c r="L42" i="378"/>
  <c r="K47" i="364"/>
  <c r="L47" i="364" s="1"/>
  <c r="L47" i="368"/>
  <c r="K44" i="364"/>
  <c r="L44" i="368"/>
  <c r="K52" i="364"/>
  <c r="L52" i="364" s="1"/>
  <c r="L52" i="368"/>
  <c r="K77" i="364"/>
  <c r="L77" i="368"/>
  <c r="K48" i="386"/>
  <c r="K43" i="389"/>
  <c r="K48" i="389" s="1"/>
  <c r="L69" i="389"/>
  <c r="K127" i="371"/>
  <c r="L42" i="374"/>
  <c r="K61" i="388"/>
  <c r="L62" i="388"/>
  <c r="V9" i="243"/>
  <c r="K32" i="365"/>
  <c r="L38" i="369"/>
  <c r="K34" i="369"/>
  <c r="L34" i="369" s="1"/>
  <c r="K47" i="375"/>
  <c r="K36" i="365"/>
  <c r="L36" i="365" s="1"/>
  <c r="L35" i="241"/>
  <c r="K38" i="365"/>
  <c r="G29" i="241"/>
  <c r="G28" i="241" s="1"/>
  <c r="K123" i="58"/>
  <c r="L122" i="58"/>
  <c r="L43" i="392"/>
  <c r="H17" i="367"/>
  <c r="L17" i="367"/>
  <c r="H58" i="365"/>
  <c r="L58" i="365"/>
  <c r="H31" i="365"/>
  <c r="L31" i="365"/>
  <c r="H33" i="365"/>
  <c r="L33" i="365"/>
  <c r="K47" i="391"/>
  <c r="L47" i="232"/>
  <c r="L46" i="232"/>
  <c r="L70" i="232"/>
  <c r="K47" i="382"/>
  <c r="L47" i="235"/>
  <c r="K62" i="238"/>
  <c r="L63" i="238"/>
  <c r="L70" i="234"/>
  <c r="L70" i="236"/>
  <c r="K21" i="365"/>
  <c r="L21" i="365" s="1"/>
  <c r="L20" i="241"/>
  <c r="G64" i="373"/>
  <c r="L64" i="373" s="1"/>
  <c r="H34" i="373"/>
  <c r="G47" i="374"/>
  <c r="L47" i="374" s="1"/>
  <c r="H29" i="364"/>
  <c r="C43" i="389"/>
  <c r="C48" i="389" s="1"/>
  <c r="F28" i="373"/>
  <c r="F43" i="389"/>
  <c r="H32" i="375"/>
  <c r="G23" i="364"/>
  <c r="H23" i="364" s="1"/>
  <c r="H65" i="368"/>
  <c r="H18" i="373"/>
  <c r="H45" i="368"/>
  <c r="H40" i="373"/>
  <c r="G53" i="368"/>
  <c r="H48" i="368"/>
  <c r="H49" i="368"/>
  <c r="G55" i="364"/>
  <c r="G11" i="368"/>
  <c r="L11" i="368" s="1"/>
  <c r="H77" i="368"/>
  <c r="H31" i="368"/>
  <c r="G41" i="368"/>
  <c r="H47" i="368"/>
  <c r="G10" i="373"/>
  <c r="L10" i="373" s="1"/>
  <c r="C67" i="368"/>
  <c r="C84" i="368" s="1"/>
  <c r="G59" i="368"/>
  <c r="G63" i="368"/>
  <c r="F38" i="365"/>
  <c r="G78" i="364"/>
  <c r="H78" i="364" s="1"/>
  <c r="G43" i="364"/>
  <c r="H43" i="364" s="1"/>
  <c r="H22" i="376"/>
  <c r="G22" i="373"/>
  <c r="H22" i="373" s="1"/>
  <c r="G61" i="364"/>
  <c r="H14" i="365"/>
  <c r="G76" i="368"/>
  <c r="G83" i="368" s="1"/>
  <c r="J126" i="370"/>
  <c r="G25" i="364"/>
  <c r="H42" i="391"/>
  <c r="F36" i="365"/>
  <c r="H36" i="365" s="1"/>
  <c r="H69" i="389"/>
  <c r="H52" i="374"/>
  <c r="H47" i="386"/>
  <c r="H42" i="382"/>
  <c r="H69" i="383"/>
  <c r="H77" i="366"/>
  <c r="H61" i="374"/>
  <c r="H62" i="382"/>
  <c r="H10" i="375"/>
  <c r="F77" i="364"/>
  <c r="H77" i="364" s="1"/>
  <c r="H28" i="375"/>
  <c r="H22" i="375"/>
  <c r="F48" i="364"/>
  <c r="H27" i="368"/>
  <c r="G25" i="368"/>
  <c r="H52" i="375"/>
  <c r="F41" i="368"/>
  <c r="F67" i="368" s="1"/>
  <c r="H67" i="372"/>
  <c r="H23" i="369"/>
  <c r="G17" i="369"/>
  <c r="L17" i="369" s="1"/>
  <c r="H18" i="364"/>
  <c r="H108" i="370"/>
  <c r="H42" i="366"/>
  <c r="D39" i="367"/>
  <c r="G11" i="367"/>
  <c r="J11" i="367"/>
  <c r="J39" i="367" s="1"/>
  <c r="C66" i="370"/>
  <c r="H72" i="364"/>
  <c r="D66" i="370"/>
  <c r="D83" i="370" s="1"/>
  <c r="H29" i="367"/>
  <c r="I11" i="367"/>
  <c r="I39" i="367" s="1"/>
  <c r="H10" i="370"/>
  <c r="H79" i="364"/>
  <c r="H44" i="365"/>
  <c r="H114" i="370"/>
  <c r="H82" i="370"/>
  <c r="H26" i="365"/>
  <c r="H100" i="370"/>
  <c r="H37" i="364"/>
  <c r="H68" i="364"/>
  <c r="H34" i="364"/>
  <c r="H84" i="366"/>
  <c r="G61" i="391"/>
  <c r="H61" i="391" s="1"/>
  <c r="H16" i="365"/>
  <c r="H42" i="385"/>
  <c r="E76" i="364"/>
  <c r="E83" i="364" s="1"/>
  <c r="H47" i="385"/>
  <c r="R9" i="243"/>
  <c r="S9" i="243" s="1"/>
  <c r="H60" i="373"/>
  <c r="H21" i="365"/>
  <c r="H12" i="365"/>
  <c r="H13" i="365"/>
  <c r="H47" i="236"/>
  <c r="F29" i="241"/>
  <c r="Q7" i="243" s="1"/>
  <c r="F62" i="238"/>
  <c r="H62" i="238" s="1"/>
  <c r="H75" i="240"/>
  <c r="H66" i="373"/>
  <c r="H42" i="379"/>
  <c r="H32" i="373"/>
  <c r="H58" i="373"/>
  <c r="H62" i="236"/>
  <c r="H38" i="373"/>
  <c r="G84" i="371"/>
  <c r="H84" i="371" s="1"/>
  <c r="G31" i="364"/>
  <c r="G48" i="392"/>
  <c r="L48" i="392" s="1"/>
  <c r="H43" i="392"/>
  <c r="G48" i="380"/>
  <c r="H43" i="380"/>
  <c r="H62" i="379"/>
  <c r="G61" i="385"/>
  <c r="L61" i="385" s="1"/>
  <c r="H62" i="385"/>
  <c r="G43" i="386"/>
  <c r="L43" i="386" s="1"/>
  <c r="H69" i="386"/>
  <c r="G61" i="382"/>
  <c r="L61" i="382" s="1"/>
  <c r="G61" i="388"/>
  <c r="H62" i="388"/>
  <c r="G127" i="371"/>
  <c r="H47" i="374"/>
  <c r="G116" i="371"/>
  <c r="H116" i="371" s="1"/>
  <c r="H88" i="371"/>
  <c r="H102" i="239"/>
  <c r="G96" i="239"/>
  <c r="H96" i="239" s="1"/>
  <c r="G66" i="370"/>
  <c r="H66" i="370" s="1"/>
  <c r="G105" i="370"/>
  <c r="H110" i="370"/>
  <c r="G42" i="376"/>
  <c r="L42" i="376" s="1"/>
  <c r="H42" i="378"/>
  <c r="G85" i="239"/>
  <c r="L85" i="239" s="1"/>
  <c r="G10" i="242"/>
  <c r="H30" i="240"/>
  <c r="R29" i="242"/>
  <c r="S24" i="242"/>
  <c r="H23" i="241"/>
  <c r="G24" i="365"/>
  <c r="H94" i="239"/>
  <c r="G91" i="370"/>
  <c r="L91" i="370" s="1"/>
  <c r="G14" i="241"/>
  <c r="L14" i="241" s="1"/>
  <c r="H71" i="37"/>
  <c r="H46" i="236"/>
  <c r="H70" i="236"/>
  <c r="G123" i="58"/>
  <c r="H123" i="58" s="1"/>
  <c r="H122" i="58"/>
  <c r="D52" i="373"/>
  <c r="G47" i="391"/>
  <c r="H47" i="232"/>
  <c r="G46" i="391"/>
  <c r="H70" i="232"/>
  <c r="H47" i="233"/>
  <c r="H63" i="238"/>
  <c r="C61" i="373"/>
  <c r="C69" i="373" s="1"/>
  <c r="G46" i="233"/>
  <c r="G46" i="388" s="1"/>
  <c r="H70" i="233"/>
  <c r="H10" i="240"/>
  <c r="H19" i="243"/>
  <c r="G46" i="234"/>
  <c r="G43" i="234" s="1"/>
  <c r="H70" i="234"/>
  <c r="S10" i="242"/>
  <c r="H47" i="234"/>
  <c r="G70" i="238"/>
  <c r="G13" i="242"/>
  <c r="H40" i="240"/>
  <c r="H11" i="242"/>
  <c r="H42" i="238"/>
  <c r="H28" i="243"/>
  <c r="H31" i="241"/>
  <c r="G47" i="382"/>
  <c r="H47" i="382" s="1"/>
  <c r="H47" i="235"/>
  <c r="G65" i="364"/>
  <c r="H64" i="240"/>
  <c r="G34" i="365"/>
  <c r="H33" i="241"/>
  <c r="G23" i="365"/>
  <c r="G10" i="243"/>
  <c r="H62" i="240"/>
  <c r="G46" i="235"/>
  <c r="G43" i="235" s="1"/>
  <c r="H70" i="235"/>
  <c r="F13" i="242"/>
  <c r="F70" i="237"/>
  <c r="F46" i="237" s="1"/>
  <c r="F61" i="382"/>
  <c r="F69" i="382" s="1"/>
  <c r="D64" i="373"/>
  <c r="D61" i="373" s="1"/>
  <c r="F62" i="373"/>
  <c r="F43" i="386"/>
  <c r="F48" i="389"/>
  <c r="F127" i="371"/>
  <c r="F39" i="367"/>
  <c r="F68" i="366"/>
  <c r="F85" i="366" s="1"/>
  <c r="F48" i="392"/>
  <c r="F64" i="373"/>
  <c r="F24" i="365"/>
  <c r="F57" i="365"/>
  <c r="H57" i="365" s="1"/>
  <c r="F47" i="238"/>
  <c r="F129" i="239" s="1"/>
  <c r="F47" i="378"/>
  <c r="F47" i="375" s="1"/>
  <c r="F127" i="372" s="1"/>
  <c r="F34" i="369"/>
  <c r="H34" i="369" s="1"/>
  <c r="F76" i="368"/>
  <c r="H76" i="368" s="1"/>
  <c r="F42" i="376"/>
  <c r="F44" i="364"/>
  <c r="H44" i="364" s="1"/>
  <c r="F46" i="364"/>
  <c r="H46" i="364" s="1"/>
  <c r="F50" i="364"/>
  <c r="F51" i="364"/>
  <c r="H51" i="364" s="1"/>
  <c r="F45" i="364"/>
  <c r="H45" i="364" s="1"/>
  <c r="F47" i="364"/>
  <c r="H47" i="364" s="1"/>
  <c r="F52" i="364"/>
  <c r="H52" i="364" s="1"/>
  <c r="F49" i="364"/>
  <c r="F10" i="373"/>
  <c r="F7" i="242"/>
  <c r="H7" i="242" s="1"/>
  <c r="F65" i="364"/>
  <c r="F91" i="370"/>
  <c r="F14" i="241"/>
  <c r="F34" i="365"/>
  <c r="F105" i="370"/>
  <c r="F99" i="370"/>
  <c r="H99" i="370" s="1"/>
  <c r="F22" i="241"/>
  <c r="H22" i="241" s="1"/>
  <c r="F146" i="37"/>
  <c r="F46" i="233"/>
  <c r="F43" i="233" s="1"/>
  <c r="F61" i="388"/>
  <c r="F46" i="234"/>
  <c r="F69" i="385"/>
  <c r="F46" i="235"/>
  <c r="F46" i="382" s="1"/>
  <c r="F61" i="379"/>
  <c r="F43" i="236"/>
  <c r="F47" i="379"/>
  <c r="H47" i="379" s="1"/>
  <c r="F32" i="369"/>
  <c r="H32" i="369" s="1"/>
  <c r="F30" i="369"/>
  <c r="F82" i="240"/>
  <c r="H82" i="240" s="1"/>
  <c r="F20" i="242"/>
  <c r="F29" i="242" s="1"/>
  <c r="F10" i="243"/>
  <c r="F85" i="239"/>
  <c r="F10" i="242"/>
  <c r="F11" i="364"/>
  <c r="C69" i="374"/>
  <c r="F47" i="391"/>
  <c r="F46" i="232"/>
  <c r="F46" i="391" s="1"/>
  <c r="D67" i="368"/>
  <c r="D84" i="368" s="1"/>
  <c r="G52" i="373"/>
  <c r="K52" i="373"/>
  <c r="J67" i="368"/>
  <c r="J84" i="368" s="1"/>
  <c r="E53" i="364"/>
  <c r="E41" i="364"/>
  <c r="I46" i="378"/>
  <c r="I46" i="376" s="1"/>
  <c r="E47" i="378"/>
  <c r="E47" i="376" s="1"/>
  <c r="D22" i="373"/>
  <c r="D42" i="373" s="1"/>
  <c r="E53" i="368"/>
  <c r="E28" i="241"/>
  <c r="F52" i="373"/>
  <c r="D62" i="238"/>
  <c r="D70" i="238" s="1"/>
  <c r="I67" i="368"/>
  <c r="I84" i="368" s="1"/>
  <c r="E33" i="365"/>
  <c r="J47" i="376"/>
  <c r="J43" i="237"/>
  <c r="E25" i="368"/>
  <c r="E28" i="243"/>
  <c r="E31" i="365"/>
  <c r="E61" i="364"/>
  <c r="E59" i="364" s="1"/>
  <c r="E59" i="368"/>
  <c r="E36" i="365"/>
  <c r="E42" i="376"/>
  <c r="E57" i="365"/>
  <c r="E31" i="364"/>
  <c r="D71" i="37"/>
  <c r="D146" i="37" s="1"/>
  <c r="E63" i="368"/>
  <c r="E64" i="373"/>
  <c r="E90" i="239"/>
  <c r="E63" i="364"/>
  <c r="E42" i="373"/>
  <c r="E110" i="370"/>
  <c r="E30" i="369"/>
  <c r="E30" i="365" s="1"/>
  <c r="E46" i="232"/>
  <c r="E46" i="391" s="1"/>
  <c r="E64" i="375"/>
  <c r="E47" i="236"/>
  <c r="E70" i="236"/>
  <c r="T9" i="243"/>
  <c r="I32" i="365"/>
  <c r="E70" i="234"/>
  <c r="E46" i="234" s="1"/>
  <c r="J30" i="365"/>
  <c r="J29" i="365" s="1"/>
  <c r="E47" i="391"/>
  <c r="E61" i="388"/>
  <c r="E7" i="242"/>
  <c r="E19" i="242" s="1"/>
  <c r="E146" i="37"/>
  <c r="E52" i="375"/>
  <c r="E34" i="369"/>
  <c r="E38" i="365"/>
  <c r="E24" i="365"/>
  <c r="E11" i="364"/>
  <c r="E14" i="241"/>
  <c r="E91" i="370"/>
  <c r="E46" i="233"/>
  <c r="E66" i="370"/>
  <c r="E61" i="382"/>
  <c r="E61" i="385"/>
  <c r="E48" i="386"/>
  <c r="E68" i="366"/>
  <c r="D69" i="391"/>
  <c r="E48" i="392"/>
  <c r="E39" i="367"/>
  <c r="E93" i="370"/>
  <c r="E123" i="58"/>
  <c r="E10" i="243"/>
  <c r="E9" i="243"/>
  <c r="E10" i="242"/>
  <c r="D70" i="236"/>
  <c r="D46" i="236" s="1"/>
  <c r="D43" i="236" s="1"/>
  <c r="D48" i="236" s="1"/>
  <c r="D88" i="371"/>
  <c r="D116" i="371" s="1"/>
  <c r="N29" i="242"/>
  <c r="O10" i="242"/>
  <c r="D16" i="365"/>
  <c r="D19" i="364"/>
  <c r="D11" i="364" s="1"/>
  <c r="C145" i="37"/>
  <c r="C146" i="37" s="1"/>
  <c r="D76" i="364"/>
  <c r="D108" i="239"/>
  <c r="C46" i="386"/>
  <c r="C43" i="386" s="1"/>
  <c r="C48" i="386" s="1"/>
  <c r="D41" i="364"/>
  <c r="D63" i="364"/>
  <c r="D93" i="370"/>
  <c r="C70" i="237"/>
  <c r="C46" i="237" s="1"/>
  <c r="C46" i="378" s="1"/>
  <c r="C43" i="378" s="1"/>
  <c r="C43" i="375" s="1"/>
  <c r="O29" i="242"/>
  <c r="E70" i="237"/>
  <c r="E46" i="237" s="1"/>
  <c r="D31" i="364"/>
  <c r="K43" i="235"/>
  <c r="D82" i="240"/>
  <c r="C66" i="240"/>
  <c r="G66" i="240"/>
  <c r="E66" i="240"/>
  <c r="D13" i="242"/>
  <c r="J66" i="240"/>
  <c r="J83" i="240" s="1"/>
  <c r="D10" i="242"/>
  <c r="D10" i="243"/>
  <c r="F66" i="240"/>
  <c r="J19" i="242"/>
  <c r="E61" i="376"/>
  <c r="J46" i="382"/>
  <c r="J43" i="382" s="1"/>
  <c r="J48" i="382" s="1"/>
  <c r="D48" i="389"/>
  <c r="D46" i="374"/>
  <c r="C33" i="241"/>
  <c r="C34" i="365" s="1"/>
  <c r="D38" i="365"/>
  <c r="D30" i="365"/>
  <c r="D84" i="372"/>
  <c r="E61" i="378"/>
  <c r="K62" i="373"/>
  <c r="D19" i="243"/>
  <c r="D105" i="370"/>
  <c r="F69" i="394"/>
  <c r="J43" i="235"/>
  <c r="J48" i="235" s="1"/>
  <c r="K29" i="241"/>
  <c r="D47" i="379"/>
  <c r="D33" i="241"/>
  <c r="D58" i="375"/>
  <c r="G16" i="241"/>
  <c r="E17" i="365"/>
  <c r="C16" i="241"/>
  <c r="C10" i="241" s="1"/>
  <c r="D66" i="240"/>
  <c r="D7" i="242"/>
  <c r="O9" i="242"/>
  <c r="E47" i="234"/>
  <c r="D47" i="385"/>
  <c r="D47" i="388"/>
  <c r="D47" i="391"/>
  <c r="D47" i="382"/>
  <c r="D70" i="237"/>
  <c r="D46" i="237" s="1"/>
  <c r="D46" i="378" s="1"/>
  <c r="D43" i="378" s="1"/>
  <c r="O7" i="243"/>
  <c r="D47" i="238"/>
  <c r="D129" i="239" s="1"/>
  <c r="D47" i="375"/>
  <c r="D127" i="372" s="1"/>
  <c r="D16" i="241"/>
  <c r="D17" i="365" s="1"/>
  <c r="C88" i="371"/>
  <c r="C116" i="372"/>
  <c r="D43" i="392"/>
  <c r="J46" i="388"/>
  <c r="J43" i="388" s="1"/>
  <c r="J48" i="388" s="1"/>
  <c r="C11" i="367"/>
  <c r="C39" i="367" s="1"/>
  <c r="J19" i="364"/>
  <c r="J11" i="364" s="1"/>
  <c r="J67" i="364" s="1"/>
  <c r="J12" i="366"/>
  <c r="J68" i="366" s="1"/>
  <c r="J85" i="366" s="1"/>
  <c r="K12" i="366"/>
  <c r="K19" i="364"/>
  <c r="G12" i="366"/>
  <c r="G19" i="364"/>
  <c r="I19" i="364"/>
  <c r="I11" i="364" s="1"/>
  <c r="I12" i="366"/>
  <c r="I68" i="366" s="1"/>
  <c r="I85" i="366" s="1"/>
  <c r="D12" i="366"/>
  <c r="J83" i="370"/>
  <c r="K33" i="241"/>
  <c r="T9" i="242"/>
  <c r="U7" i="243"/>
  <c r="J18" i="243"/>
  <c r="I47" i="378"/>
  <c r="I47" i="375" s="1"/>
  <c r="I127" i="372" s="1"/>
  <c r="I50" i="369" s="1"/>
  <c r="C105" i="370"/>
  <c r="C108" i="239"/>
  <c r="C31" i="364"/>
  <c r="I33" i="241"/>
  <c r="V29" i="242"/>
  <c r="J83" i="364"/>
  <c r="F31" i="364"/>
  <c r="D31" i="241"/>
  <c r="K46" i="385"/>
  <c r="C93" i="370"/>
  <c r="C87" i="370" s="1"/>
  <c r="C8" i="242"/>
  <c r="C19" i="364"/>
  <c r="C11" i="369"/>
  <c r="C39" i="369" s="1"/>
  <c r="I31" i="364"/>
  <c r="J43" i="233"/>
  <c r="J48" i="233" s="1"/>
  <c r="G29" i="242"/>
  <c r="D39" i="369"/>
  <c r="I29" i="241"/>
  <c r="I83" i="370"/>
  <c r="J39" i="369"/>
  <c r="J61" i="373"/>
  <c r="I39" i="369"/>
  <c r="F69" i="391"/>
  <c r="C85" i="366"/>
  <c r="J110" i="370"/>
  <c r="J105" i="370" s="1"/>
  <c r="I42" i="373"/>
  <c r="J42" i="373"/>
  <c r="C46" i="235"/>
  <c r="C43" i="235" s="1"/>
  <c r="C48" i="235" s="1"/>
  <c r="C47" i="388"/>
  <c r="C47" i="373" s="1"/>
  <c r="C83" i="364"/>
  <c r="C42" i="373"/>
  <c r="K43" i="383"/>
  <c r="K43" i="234"/>
  <c r="I110" i="370"/>
  <c r="I105" i="370" s="1"/>
  <c r="C7" i="242"/>
  <c r="C19" i="242" s="1"/>
  <c r="C30" i="242" s="1"/>
  <c r="I24" i="241"/>
  <c r="I25" i="365" s="1"/>
  <c r="K69" i="374"/>
  <c r="L69" i="374" s="1"/>
  <c r="E62" i="238"/>
  <c r="E70" i="238" s="1"/>
  <c r="C46" i="379"/>
  <c r="C43" i="379" s="1"/>
  <c r="C48" i="379" s="1"/>
  <c r="G68" i="373"/>
  <c r="K108" i="239"/>
  <c r="L108" i="239" s="1"/>
  <c r="K42" i="373"/>
  <c r="C18" i="243"/>
  <c r="C29" i="243" s="1"/>
  <c r="K46" i="379"/>
  <c r="C43" i="380"/>
  <c r="E62" i="373"/>
  <c r="U29" i="242"/>
  <c r="I47" i="233"/>
  <c r="I43" i="233" s="1"/>
  <c r="J46" i="378"/>
  <c r="J43" i="378" s="1"/>
  <c r="J43" i="375" s="1"/>
  <c r="G62" i="375"/>
  <c r="L62" i="375" s="1"/>
  <c r="C83" i="370"/>
  <c r="G47" i="388"/>
  <c r="H47" i="388" s="1"/>
  <c r="I101" i="370"/>
  <c r="E60" i="373"/>
  <c r="D43" i="386"/>
  <c r="D48" i="386" s="1"/>
  <c r="I103" i="239"/>
  <c r="I100" i="370" s="1"/>
  <c r="J60" i="373"/>
  <c r="J52" i="373" s="1"/>
  <c r="G43" i="389"/>
  <c r="E46" i="374"/>
  <c r="I70" i="238"/>
  <c r="J69" i="376"/>
  <c r="J69" i="373" s="1"/>
  <c r="F68" i="373"/>
  <c r="G62" i="373"/>
  <c r="I69" i="376"/>
  <c r="I69" i="373" s="1"/>
  <c r="I41" i="364"/>
  <c r="F83" i="370"/>
  <c r="I69" i="378"/>
  <c r="I69" i="375" s="1"/>
  <c r="F69" i="374"/>
  <c r="I60" i="373"/>
  <c r="I52" i="373" s="1"/>
  <c r="I43" i="235"/>
  <c r="J46" i="374"/>
  <c r="J126" i="371" s="1"/>
  <c r="J125" i="371" s="1"/>
  <c r="J131" i="371" s="1"/>
  <c r="J132" i="371" s="1"/>
  <c r="I43" i="237"/>
  <c r="K29" i="242"/>
  <c r="I47" i="382"/>
  <c r="I43" i="382" s="1"/>
  <c r="I48" i="382" s="1"/>
  <c r="J46" i="385"/>
  <c r="Q29" i="242"/>
  <c r="E47" i="235"/>
  <c r="E70" i="235"/>
  <c r="K101" i="370"/>
  <c r="K24" i="241"/>
  <c r="K103" i="239"/>
  <c r="L103" i="239" s="1"/>
  <c r="C29" i="241"/>
  <c r="J69" i="374"/>
  <c r="J47" i="385"/>
  <c r="C123" i="58"/>
  <c r="D47" i="374"/>
  <c r="G43" i="383"/>
  <c r="G46" i="382"/>
  <c r="J100" i="370"/>
  <c r="J96" i="239"/>
  <c r="J90" i="239" s="1"/>
  <c r="I62" i="240"/>
  <c r="I66" i="240" s="1"/>
  <c r="I65" i="364"/>
  <c r="I63" i="364" s="1"/>
  <c r="G47" i="237"/>
  <c r="G70" i="237"/>
  <c r="G46" i="237" s="1"/>
  <c r="L46" i="237" s="1"/>
  <c r="J46" i="391"/>
  <c r="J43" i="391" s="1"/>
  <c r="J48" i="391" s="1"/>
  <c r="J29" i="242"/>
  <c r="J43" i="386"/>
  <c r="J48" i="386" s="1"/>
  <c r="J23" i="241"/>
  <c r="J16" i="241" s="1"/>
  <c r="P7" i="243"/>
  <c r="F43" i="383"/>
  <c r="K68" i="373"/>
  <c r="J61" i="375"/>
  <c r="J69" i="378"/>
  <c r="J69" i="375" s="1"/>
  <c r="F61" i="375"/>
  <c r="F69" i="378"/>
  <c r="I47" i="379"/>
  <c r="I29" i="242"/>
  <c r="C70" i="238"/>
  <c r="I46" i="234"/>
  <c r="G61" i="375"/>
  <c r="G69" i="378"/>
  <c r="D48" i="380"/>
  <c r="C43" i="234"/>
  <c r="C48" i="234" s="1"/>
  <c r="C46" i="391"/>
  <c r="C43" i="391" s="1"/>
  <c r="C48" i="391" s="1"/>
  <c r="C43" i="232"/>
  <c r="C48" i="232" s="1"/>
  <c r="K46" i="391"/>
  <c r="K43" i="232"/>
  <c r="I46" i="388"/>
  <c r="I69" i="374"/>
  <c r="J48" i="380"/>
  <c r="J49" i="241"/>
  <c r="J50" i="365" s="1"/>
  <c r="E48" i="380"/>
  <c r="D69" i="378"/>
  <c r="E47" i="374"/>
  <c r="E127" i="371" s="1"/>
  <c r="E50" i="367" s="1"/>
  <c r="E47" i="388"/>
  <c r="D9" i="243"/>
  <c r="K61" i="375"/>
  <c r="K69" i="378"/>
  <c r="K69" i="376" s="1"/>
  <c r="E43" i="389"/>
  <c r="J46" i="379"/>
  <c r="J43" i="236"/>
  <c r="J48" i="236" s="1"/>
  <c r="J46" i="238"/>
  <c r="K46" i="375"/>
  <c r="K43" i="237"/>
  <c r="I46" i="232"/>
  <c r="I42" i="375"/>
  <c r="K42" i="375"/>
  <c r="R7" i="243"/>
  <c r="E42" i="375"/>
  <c r="F42" i="375"/>
  <c r="J42" i="375"/>
  <c r="F46" i="374"/>
  <c r="I46" i="236"/>
  <c r="C47" i="238"/>
  <c r="C129" i="239" s="1"/>
  <c r="R11" i="243"/>
  <c r="S11" i="243" s="1"/>
  <c r="T29" i="242"/>
  <c r="D42" i="375"/>
  <c r="F46" i="379"/>
  <c r="I10" i="242"/>
  <c r="U11" i="243"/>
  <c r="J28" i="241"/>
  <c r="C46" i="388"/>
  <c r="C43" i="233"/>
  <c r="C48" i="233" s="1"/>
  <c r="L47" i="233"/>
  <c r="K70" i="233"/>
  <c r="K43" i="380"/>
  <c r="L43" i="380" s="1"/>
  <c r="K46" i="374"/>
  <c r="C42" i="375"/>
  <c r="G42" i="375"/>
  <c r="I48" i="383"/>
  <c r="F48" i="380"/>
  <c r="G69" i="376"/>
  <c r="I47" i="391"/>
  <c r="E69" i="376"/>
  <c r="G46" i="374"/>
  <c r="I47" i="385"/>
  <c r="H64" i="373" l="1"/>
  <c r="H50" i="364"/>
  <c r="H11" i="368"/>
  <c r="H61" i="378"/>
  <c r="H28" i="373"/>
  <c r="L32" i="365"/>
  <c r="L42" i="375"/>
  <c r="G19" i="242"/>
  <c r="G30" i="242" s="1"/>
  <c r="L47" i="391"/>
  <c r="L52" i="373"/>
  <c r="S29" i="242"/>
  <c r="L84" i="371"/>
  <c r="L76" i="368"/>
  <c r="H10" i="242"/>
  <c r="H59" i="368"/>
  <c r="L59" i="368"/>
  <c r="L41" i="368"/>
  <c r="H64" i="364"/>
  <c r="L64" i="364"/>
  <c r="C46" i="385"/>
  <c r="L68" i="373"/>
  <c r="L29" i="242"/>
  <c r="W29" i="242"/>
  <c r="J29" i="243"/>
  <c r="H9" i="243"/>
  <c r="H25" i="364"/>
  <c r="L25" i="364"/>
  <c r="G59" i="364"/>
  <c r="L61" i="364"/>
  <c r="L43" i="364"/>
  <c r="L78" i="364"/>
  <c r="L116" i="371"/>
  <c r="L10" i="242"/>
  <c r="H55" i="364"/>
  <c r="L55" i="364"/>
  <c r="H69" i="376"/>
  <c r="L69" i="376"/>
  <c r="G53" i="364"/>
  <c r="H48" i="364"/>
  <c r="L46" i="234"/>
  <c r="L47" i="382"/>
  <c r="L46" i="235"/>
  <c r="L13" i="242"/>
  <c r="L23" i="364"/>
  <c r="L61" i="391"/>
  <c r="H25" i="368"/>
  <c r="L25" i="368"/>
  <c r="L31" i="364"/>
  <c r="L61" i="375"/>
  <c r="L24" i="241"/>
  <c r="K25" i="365"/>
  <c r="L25" i="365" s="1"/>
  <c r="J30" i="242"/>
  <c r="F47" i="376"/>
  <c r="H49" i="364"/>
  <c r="G69" i="391"/>
  <c r="L69" i="391" s="1"/>
  <c r="H63" i="368"/>
  <c r="L63" i="368"/>
  <c r="H53" i="368"/>
  <c r="L53" i="368"/>
  <c r="L66" i="370"/>
  <c r="L83" i="368"/>
  <c r="J24" i="365"/>
  <c r="L22" i="373"/>
  <c r="L28" i="243"/>
  <c r="H38" i="365"/>
  <c r="L70" i="237"/>
  <c r="H47" i="237"/>
  <c r="L47" i="237"/>
  <c r="G93" i="370"/>
  <c r="L38" i="365"/>
  <c r="K61" i="373"/>
  <c r="K10" i="243"/>
  <c r="K18" i="243" s="1"/>
  <c r="K66" i="240"/>
  <c r="K67" i="368"/>
  <c r="K83" i="370"/>
  <c r="W9" i="243"/>
  <c r="K105" i="370"/>
  <c r="L105" i="370" s="1"/>
  <c r="L110" i="370"/>
  <c r="K23" i="365"/>
  <c r="L23" i="365" s="1"/>
  <c r="L22" i="241"/>
  <c r="K19" i="242"/>
  <c r="K11" i="364"/>
  <c r="L19" i="364"/>
  <c r="L77" i="364"/>
  <c r="K76" i="364"/>
  <c r="L44" i="364"/>
  <c r="K41" i="364"/>
  <c r="K48" i="383"/>
  <c r="L43" i="383"/>
  <c r="L43" i="389"/>
  <c r="K63" i="364"/>
  <c r="L65" i="364"/>
  <c r="K68" i="366"/>
  <c r="L12" i="366"/>
  <c r="K50" i="367"/>
  <c r="L127" i="371"/>
  <c r="L46" i="233"/>
  <c r="L70" i="233"/>
  <c r="K69" i="388"/>
  <c r="L61" i="388"/>
  <c r="K43" i="385"/>
  <c r="K43" i="379"/>
  <c r="K69" i="375"/>
  <c r="L69" i="378"/>
  <c r="K34" i="365"/>
  <c r="L34" i="365" s="1"/>
  <c r="L33" i="241"/>
  <c r="K29" i="369"/>
  <c r="K46" i="382"/>
  <c r="L46" i="382" s="1"/>
  <c r="L123" i="58"/>
  <c r="K46" i="238"/>
  <c r="L62" i="373"/>
  <c r="K43" i="382"/>
  <c r="K126" i="371"/>
  <c r="K125" i="371" s="1"/>
  <c r="L46" i="374"/>
  <c r="K43" i="391"/>
  <c r="L46" i="391"/>
  <c r="G39" i="367"/>
  <c r="L39" i="367" s="1"/>
  <c r="L11" i="367"/>
  <c r="H11" i="367"/>
  <c r="K48" i="232"/>
  <c r="K43" i="236"/>
  <c r="L46" i="236"/>
  <c r="K70" i="238"/>
  <c r="L70" i="238" s="1"/>
  <c r="L62" i="238"/>
  <c r="K48" i="234"/>
  <c r="L43" i="234"/>
  <c r="K30" i="365"/>
  <c r="L29" i="241"/>
  <c r="K48" i="235"/>
  <c r="L43" i="235"/>
  <c r="G76" i="364"/>
  <c r="G83" i="364" s="1"/>
  <c r="C46" i="374"/>
  <c r="C43" i="374" s="1"/>
  <c r="C48" i="374" s="1"/>
  <c r="H43" i="386"/>
  <c r="G42" i="373"/>
  <c r="L42" i="373" s="1"/>
  <c r="H10" i="373"/>
  <c r="H48" i="380"/>
  <c r="H41" i="368"/>
  <c r="G41" i="364"/>
  <c r="H61" i="364"/>
  <c r="H61" i="375"/>
  <c r="G67" i="368"/>
  <c r="G84" i="368" s="1"/>
  <c r="H42" i="376"/>
  <c r="H48" i="392"/>
  <c r="G48" i="386"/>
  <c r="L48" i="386" s="1"/>
  <c r="H62" i="373"/>
  <c r="D69" i="373"/>
  <c r="F76" i="364"/>
  <c r="F83" i="364" s="1"/>
  <c r="H83" i="364" s="1"/>
  <c r="C126" i="371"/>
  <c r="C49" i="367" s="1"/>
  <c r="H69" i="374"/>
  <c r="D126" i="371"/>
  <c r="D43" i="374"/>
  <c r="D48" i="374" s="1"/>
  <c r="H127" i="371"/>
  <c r="H42" i="375"/>
  <c r="G30" i="369"/>
  <c r="H30" i="369" s="1"/>
  <c r="H62" i="375"/>
  <c r="H17" i="369"/>
  <c r="G11" i="369"/>
  <c r="G29" i="369"/>
  <c r="H91" i="370"/>
  <c r="H105" i="370"/>
  <c r="H24" i="365"/>
  <c r="H31" i="364"/>
  <c r="G46" i="385"/>
  <c r="L46" i="385" s="1"/>
  <c r="H52" i="373"/>
  <c r="G61" i="373"/>
  <c r="F70" i="238"/>
  <c r="H70" i="238" s="1"/>
  <c r="H61" i="382"/>
  <c r="G69" i="382"/>
  <c r="F30" i="365"/>
  <c r="H29" i="241"/>
  <c r="H34" i="365"/>
  <c r="F28" i="241"/>
  <c r="H28" i="241" s="1"/>
  <c r="S7" i="243"/>
  <c r="H68" i="373"/>
  <c r="H47" i="391"/>
  <c r="G43" i="232"/>
  <c r="L43" i="232" s="1"/>
  <c r="G83" i="370"/>
  <c r="H83" i="370" s="1"/>
  <c r="G63" i="364"/>
  <c r="H65" i="364"/>
  <c r="G43" i="391"/>
  <c r="H46" i="391"/>
  <c r="G69" i="379"/>
  <c r="L69" i="379" s="1"/>
  <c r="H61" i="379"/>
  <c r="G69" i="385"/>
  <c r="H61" i="385"/>
  <c r="G43" i="385"/>
  <c r="G68" i="366"/>
  <c r="G85" i="366" s="1"/>
  <c r="H85" i="366" s="1"/>
  <c r="H12" i="366"/>
  <c r="G48" i="383"/>
  <c r="H43" i="383"/>
  <c r="G90" i="239"/>
  <c r="G118" i="239" s="1"/>
  <c r="G69" i="388"/>
  <c r="H61" i="388"/>
  <c r="G50" i="367"/>
  <c r="L50" i="367" s="1"/>
  <c r="G126" i="371"/>
  <c r="H46" i="374"/>
  <c r="G48" i="389"/>
  <c r="H48" i="389" s="1"/>
  <c r="H43" i="389"/>
  <c r="G43" i="233"/>
  <c r="H43" i="233" s="1"/>
  <c r="G43" i="382"/>
  <c r="H46" i="382"/>
  <c r="G11" i="364"/>
  <c r="H11" i="364" s="1"/>
  <c r="H19" i="364"/>
  <c r="G69" i="375"/>
  <c r="H69" i="378"/>
  <c r="H85" i="239"/>
  <c r="G43" i="236"/>
  <c r="G48" i="236" s="1"/>
  <c r="G46" i="379"/>
  <c r="L46" i="379" s="1"/>
  <c r="H14" i="241"/>
  <c r="R9" i="242"/>
  <c r="W9" i="242" s="1"/>
  <c r="G15" i="365"/>
  <c r="L15" i="365" s="1"/>
  <c r="H146" i="37"/>
  <c r="H46" i="237"/>
  <c r="H70" i="237"/>
  <c r="G48" i="232"/>
  <c r="H46" i="232"/>
  <c r="F61" i="373"/>
  <c r="H29" i="242"/>
  <c r="H46" i="233"/>
  <c r="H46" i="234"/>
  <c r="G48" i="234"/>
  <c r="H13" i="242"/>
  <c r="H10" i="243"/>
  <c r="G18" i="243"/>
  <c r="H20" i="242"/>
  <c r="E30" i="242"/>
  <c r="G48" i="235"/>
  <c r="H46" i="235"/>
  <c r="G83" i="240"/>
  <c r="H66" i="240"/>
  <c r="F46" i="388"/>
  <c r="F43" i="388" s="1"/>
  <c r="E43" i="234"/>
  <c r="F126" i="370"/>
  <c r="F48" i="383"/>
  <c r="F48" i="386"/>
  <c r="F42" i="373"/>
  <c r="F50" i="367"/>
  <c r="F126" i="371"/>
  <c r="F43" i="237"/>
  <c r="F83" i="368"/>
  <c r="H83" i="368" s="1"/>
  <c r="F46" i="378"/>
  <c r="F46" i="376" s="1"/>
  <c r="F41" i="364"/>
  <c r="F46" i="385"/>
  <c r="F43" i="234"/>
  <c r="H43" i="234" s="1"/>
  <c r="F63" i="364"/>
  <c r="F15" i="365"/>
  <c r="Q9" i="242"/>
  <c r="Q18" i="243"/>
  <c r="Q29" i="243" s="1"/>
  <c r="F23" i="365"/>
  <c r="H23" i="365" s="1"/>
  <c r="F16" i="241"/>
  <c r="Q11" i="242" s="1"/>
  <c r="F90" i="239"/>
  <c r="F118" i="239" s="1"/>
  <c r="F93" i="370"/>
  <c r="H93" i="370" s="1"/>
  <c r="F47" i="373"/>
  <c r="F43" i="391"/>
  <c r="F69" i="388"/>
  <c r="F48" i="233"/>
  <c r="F49" i="241"/>
  <c r="F43" i="382"/>
  <c r="F43" i="235"/>
  <c r="H43" i="235" s="1"/>
  <c r="F46" i="238"/>
  <c r="F43" i="238" s="1"/>
  <c r="F48" i="236"/>
  <c r="F43" i="379"/>
  <c r="F69" i="379"/>
  <c r="F32" i="365"/>
  <c r="H32" i="365" s="1"/>
  <c r="F69" i="375"/>
  <c r="F50" i="369"/>
  <c r="F29" i="369"/>
  <c r="F18" i="243"/>
  <c r="F19" i="242"/>
  <c r="F30" i="242" s="1"/>
  <c r="F43" i="232"/>
  <c r="I46" i="375"/>
  <c r="I126" i="372" s="1"/>
  <c r="I49" i="369" s="1"/>
  <c r="I48" i="369" s="1"/>
  <c r="I54" i="369" s="1"/>
  <c r="I55" i="369" s="1"/>
  <c r="J47" i="373"/>
  <c r="E67" i="364"/>
  <c r="E84" i="364" s="1"/>
  <c r="E67" i="368"/>
  <c r="K48" i="237"/>
  <c r="E10" i="241"/>
  <c r="E38" i="241" s="1"/>
  <c r="E61" i="241" s="1"/>
  <c r="J46" i="376"/>
  <c r="J46" i="373" s="1"/>
  <c r="E52" i="373"/>
  <c r="J48" i="237"/>
  <c r="J43" i="376"/>
  <c r="G47" i="378"/>
  <c r="L47" i="378" s="1"/>
  <c r="I48" i="237"/>
  <c r="E18" i="243"/>
  <c r="I67" i="364"/>
  <c r="I84" i="364" s="1"/>
  <c r="D83" i="364"/>
  <c r="E46" i="378"/>
  <c r="E46" i="375" s="1"/>
  <c r="E43" i="237"/>
  <c r="I47" i="376"/>
  <c r="E46" i="385"/>
  <c r="V7" i="243"/>
  <c r="W7" i="243" s="1"/>
  <c r="E47" i="379"/>
  <c r="E105" i="370"/>
  <c r="E43" i="374"/>
  <c r="E48" i="374" s="1"/>
  <c r="E85" i="366"/>
  <c r="E46" i="388"/>
  <c r="T7" i="243"/>
  <c r="I30" i="365"/>
  <c r="E43" i="232"/>
  <c r="E46" i="236"/>
  <c r="E43" i="236" s="1"/>
  <c r="E32" i="369"/>
  <c r="E47" i="385"/>
  <c r="E43" i="233"/>
  <c r="E48" i="233" s="1"/>
  <c r="E69" i="388"/>
  <c r="E47" i="382"/>
  <c r="E46" i="235"/>
  <c r="E61" i="373"/>
  <c r="E118" i="239"/>
  <c r="E61" i="375"/>
  <c r="T11" i="243"/>
  <c r="I34" i="365"/>
  <c r="G10" i="241"/>
  <c r="G17" i="365"/>
  <c r="J10" i="241"/>
  <c r="J38" i="241" s="1"/>
  <c r="J17" i="365"/>
  <c r="J11" i="365" s="1"/>
  <c r="E34" i="365"/>
  <c r="E15" i="365"/>
  <c r="P9" i="242"/>
  <c r="E83" i="370"/>
  <c r="D67" i="364"/>
  <c r="E87" i="370"/>
  <c r="E47" i="375"/>
  <c r="E69" i="382"/>
  <c r="E69" i="385"/>
  <c r="E48" i="389"/>
  <c r="D127" i="371"/>
  <c r="D50" i="367" s="1"/>
  <c r="E126" i="371"/>
  <c r="E125" i="371" s="1"/>
  <c r="E43" i="391"/>
  <c r="D87" i="370"/>
  <c r="D115" i="370" s="1"/>
  <c r="D32" i="365"/>
  <c r="E83" i="240"/>
  <c r="C126" i="370"/>
  <c r="D28" i="243"/>
  <c r="C46" i="375"/>
  <c r="C126" i="372" s="1"/>
  <c r="C125" i="372" s="1"/>
  <c r="C131" i="372" s="1"/>
  <c r="C132" i="372" s="1"/>
  <c r="D118" i="239"/>
  <c r="C43" i="237"/>
  <c r="C48" i="237" s="1"/>
  <c r="D18" i="243"/>
  <c r="C11" i="364"/>
  <c r="I19" i="242"/>
  <c r="G46" i="238"/>
  <c r="G128" i="239" s="1"/>
  <c r="G46" i="378"/>
  <c r="G46" i="375" s="1"/>
  <c r="D68" i="366"/>
  <c r="N11" i="243"/>
  <c r="C28" i="241"/>
  <c r="D34" i="365"/>
  <c r="E69" i="378"/>
  <c r="D11" i="365"/>
  <c r="D43" i="233"/>
  <c r="D48" i="233" s="1"/>
  <c r="D43" i="234"/>
  <c r="D48" i="234" s="1"/>
  <c r="D46" i="385"/>
  <c r="D43" i="385" s="1"/>
  <c r="D48" i="385" s="1"/>
  <c r="O11" i="243"/>
  <c r="D46" i="379"/>
  <c r="D43" i="379" s="1"/>
  <c r="D48" i="379" s="1"/>
  <c r="U11" i="242"/>
  <c r="N11" i="242"/>
  <c r="N19" i="242" s="1"/>
  <c r="C17" i="365"/>
  <c r="C11" i="365" s="1"/>
  <c r="G87" i="370"/>
  <c r="C115" i="370"/>
  <c r="D43" i="232"/>
  <c r="D43" i="391"/>
  <c r="D48" i="391" s="1"/>
  <c r="C118" i="239"/>
  <c r="U18" i="243"/>
  <c r="U29" i="243" s="1"/>
  <c r="U31" i="243" s="1"/>
  <c r="D19" i="242"/>
  <c r="D46" i="238"/>
  <c r="D128" i="239" s="1"/>
  <c r="C43" i="388"/>
  <c r="C48" i="388" s="1"/>
  <c r="O9" i="243"/>
  <c r="D43" i="388"/>
  <c r="D48" i="388" s="1"/>
  <c r="D43" i="235"/>
  <c r="D43" i="237"/>
  <c r="D50" i="369"/>
  <c r="D46" i="376"/>
  <c r="D49" i="241"/>
  <c r="D47" i="376"/>
  <c r="D10" i="241"/>
  <c r="O11" i="242"/>
  <c r="O19" i="242" s="1"/>
  <c r="C116" i="371"/>
  <c r="D69" i="375"/>
  <c r="D48" i="392"/>
  <c r="C48" i="380"/>
  <c r="I43" i="378"/>
  <c r="I43" i="375" s="1"/>
  <c r="K28" i="241"/>
  <c r="L28" i="241" s="1"/>
  <c r="V11" i="243"/>
  <c r="W11" i="243" s="1"/>
  <c r="D28" i="241"/>
  <c r="J84" i="364"/>
  <c r="I28" i="241"/>
  <c r="C30" i="365"/>
  <c r="I23" i="241"/>
  <c r="C46" i="238"/>
  <c r="C128" i="239" s="1"/>
  <c r="C46" i="382"/>
  <c r="C43" i="382" s="1"/>
  <c r="C48" i="382" s="1"/>
  <c r="I47" i="238"/>
  <c r="I129" i="239" s="1"/>
  <c r="I126" i="370" s="1"/>
  <c r="C83" i="240"/>
  <c r="J46" i="375"/>
  <c r="J126" i="372" s="1"/>
  <c r="J49" i="369" s="1"/>
  <c r="J48" i="369" s="1"/>
  <c r="J54" i="369" s="1"/>
  <c r="J55" i="369" s="1"/>
  <c r="G43" i="374"/>
  <c r="F43" i="374"/>
  <c r="C48" i="378"/>
  <c r="C48" i="375" s="1"/>
  <c r="J49" i="367"/>
  <c r="J48" i="367" s="1"/>
  <c r="J54" i="367" s="1"/>
  <c r="J55" i="367" s="1"/>
  <c r="I47" i="388"/>
  <c r="I48" i="235"/>
  <c r="I96" i="239"/>
  <c r="G43" i="388"/>
  <c r="J48" i="378"/>
  <c r="J48" i="375" s="1"/>
  <c r="E47" i="238"/>
  <c r="P18" i="243"/>
  <c r="P29" i="243" s="1"/>
  <c r="P31" i="243" s="1"/>
  <c r="R11" i="242"/>
  <c r="S11" i="242" s="1"/>
  <c r="G43" i="237"/>
  <c r="H43" i="237" s="1"/>
  <c r="I10" i="243"/>
  <c r="I18" i="243" s="1"/>
  <c r="G47" i="238"/>
  <c r="G129" i="239" s="1"/>
  <c r="K96" i="239"/>
  <c r="K100" i="370"/>
  <c r="I83" i="240"/>
  <c r="N7" i="243"/>
  <c r="F48" i="374"/>
  <c r="J48" i="374"/>
  <c r="U12" i="242"/>
  <c r="J93" i="370"/>
  <c r="J118" i="239"/>
  <c r="K23" i="241"/>
  <c r="J43" i="374"/>
  <c r="J43" i="385"/>
  <c r="J48" i="385" s="1"/>
  <c r="C49" i="241"/>
  <c r="C50" i="365" s="1"/>
  <c r="I46" i="391"/>
  <c r="I43" i="391" s="1"/>
  <c r="I48" i="391" s="1"/>
  <c r="I43" i="232"/>
  <c r="J128" i="239"/>
  <c r="J43" i="238"/>
  <c r="J48" i="238" s="1"/>
  <c r="D83" i="240"/>
  <c r="C43" i="385"/>
  <c r="I46" i="385"/>
  <c r="I43" i="385" s="1"/>
  <c r="I48" i="385" s="1"/>
  <c r="I43" i="234"/>
  <c r="D43" i="383"/>
  <c r="D46" i="382"/>
  <c r="D43" i="382" s="1"/>
  <c r="D48" i="382" s="1"/>
  <c r="K43" i="374"/>
  <c r="K48" i="380"/>
  <c r="K46" i="388"/>
  <c r="L46" i="388" s="1"/>
  <c r="K43" i="233"/>
  <c r="I46" i="379"/>
  <c r="I43" i="236"/>
  <c r="I46" i="238"/>
  <c r="K47" i="388"/>
  <c r="K47" i="238"/>
  <c r="K129" i="239" s="1"/>
  <c r="F83" i="240"/>
  <c r="K43" i="378"/>
  <c r="J43" i="379"/>
  <c r="I43" i="389"/>
  <c r="I46" i="374"/>
  <c r="I126" i="371" s="1"/>
  <c r="R18" i="243"/>
  <c r="R29" i="243" s="1"/>
  <c r="R31" i="243" s="1"/>
  <c r="I48" i="233"/>
  <c r="D126" i="370" l="1"/>
  <c r="L61" i="373"/>
  <c r="H69" i="391"/>
  <c r="L11" i="364"/>
  <c r="L10" i="243"/>
  <c r="U30" i="243"/>
  <c r="L18" i="243"/>
  <c r="K29" i="243"/>
  <c r="I30" i="242"/>
  <c r="G30" i="243"/>
  <c r="G29" i="243"/>
  <c r="L29" i="243" s="1"/>
  <c r="G31" i="243"/>
  <c r="R30" i="243"/>
  <c r="H69" i="385"/>
  <c r="L69" i="385"/>
  <c r="H39" i="367"/>
  <c r="L48" i="232"/>
  <c r="L68" i="366"/>
  <c r="L19" i="242"/>
  <c r="K30" i="242"/>
  <c r="L30" i="242" s="1"/>
  <c r="L30" i="369"/>
  <c r="J31" i="243"/>
  <c r="H11" i="369"/>
  <c r="L11" i="369"/>
  <c r="L48" i="383"/>
  <c r="L67" i="368"/>
  <c r="L48" i="389"/>
  <c r="H59" i="364"/>
  <c r="L59" i="364"/>
  <c r="K16" i="241"/>
  <c r="L23" i="241"/>
  <c r="K24" i="365"/>
  <c r="L24" i="365" s="1"/>
  <c r="I16" i="241"/>
  <c r="I24" i="365"/>
  <c r="I29" i="243"/>
  <c r="L48" i="234"/>
  <c r="L63" i="364"/>
  <c r="L41" i="364"/>
  <c r="L83" i="370"/>
  <c r="K83" i="240"/>
  <c r="H53" i="364"/>
  <c r="L53" i="364"/>
  <c r="J30" i="243"/>
  <c r="L69" i="375"/>
  <c r="L46" i="378"/>
  <c r="G47" i="376"/>
  <c r="L47" i="376" s="1"/>
  <c r="H47" i="378"/>
  <c r="L43" i="237"/>
  <c r="K84" i="368"/>
  <c r="L84" i="368" s="1"/>
  <c r="L66" i="240"/>
  <c r="L46" i="238"/>
  <c r="K128" i="239"/>
  <c r="K48" i="379"/>
  <c r="L76" i="364"/>
  <c r="K83" i="364"/>
  <c r="L83" i="364" s="1"/>
  <c r="K48" i="374"/>
  <c r="L48" i="380"/>
  <c r="K85" i="366"/>
  <c r="L85" i="366" s="1"/>
  <c r="K67" i="364"/>
  <c r="K49" i="367"/>
  <c r="K48" i="367" s="1"/>
  <c r="K54" i="367" s="1"/>
  <c r="K55" i="367" s="1"/>
  <c r="L43" i="374"/>
  <c r="L126" i="371"/>
  <c r="K29" i="365"/>
  <c r="L69" i="388"/>
  <c r="K69" i="373"/>
  <c r="K47" i="373"/>
  <c r="L47" i="388"/>
  <c r="K48" i="233"/>
  <c r="L43" i="233"/>
  <c r="K48" i="385"/>
  <c r="L43" i="385"/>
  <c r="L29" i="369"/>
  <c r="K39" i="369"/>
  <c r="K127" i="372"/>
  <c r="K126" i="370" s="1"/>
  <c r="K126" i="372"/>
  <c r="L46" i="375"/>
  <c r="H69" i="382"/>
  <c r="L69" i="382"/>
  <c r="L48" i="235"/>
  <c r="K48" i="382"/>
  <c r="L43" i="382"/>
  <c r="K48" i="391"/>
  <c r="L43" i="391"/>
  <c r="K131" i="371"/>
  <c r="K49" i="241"/>
  <c r="L47" i="238"/>
  <c r="K48" i="236"/>
  <c r="L48" i="236" s="1"/>
  <c r="L43" i="236"/>
  <c r="K17" i="365"/>
  <c r="L17" i="365" s="1"/>
  <c r="L16" i="241"/>
  <c r="K90" i="239"/>
  <c r="L90" i="239" s="1"/>
  <c r="L96" i="239"/>
  <c r="H42" i="373"/>
  <c r="H67" i="368"/>
  <c r="H41" i="364"/>
  <c r="G47" i="373"/>
  <c r="H47" i="373" s="1"/>
  <c r="H47" i="376"/>
  <c r="I125" i="372"/>
  <c r="I131" i="372" s="1"/>
  <c r="I132" i="372" s="1"/>
  <c r="I47" i="373"/>
  <c r="G30" i="365"/>
  <c r="H43" i="374"/>
  <c r="H46" i="385"/>
  <c r="H76" i="364"/>
  <c r="H48" i="386"/>
  <c r="H69" i="375"/>
  <c r="H48" i="383"/>
  <c r="H126" i="371"/>
  <c r="C125" i="371"/>
  <c r="C131" i="371" s="1"/>
  <c r="C132" i="371" s="1"/>
  <c r="G39" i="369"/>
  <c r="H29" i="369"/>
  <c r="H50" i="367"/>
  <c r="H61" i="373"/>
  <c r="H43" i="232"/>
  <c r="G48" i="233"/>
  <c r="H48" i="233" s="1"/>
  <c r="H69" i="388"/>
  <c r="H46" i="388"/>
  <c r="H15" i="365"/>
  <c r="G69" i="373"/>
  <c r="S18" i="243"/>
  <c r="S29" i="243" s="1"/>
  <c r="H48" i="236"/>
  <c r="H69" i="379"/>
  <c r="H63" i="364"/>
  <c r="F29" i="365"/>
  <c r="H118" i="239"/>
  <c r="G49" i="367"/>
  <c r="H68" i="366"/>
  <c r="G48" i="391"/>
  <c r="H43" i="391"/>
  <c r="H43" i="236"/>
  <c r="G43" i="379"/>
  <c r="L43" i="379" s="1"/>
  <c r="H46" i="379"/>
  <c r="G48" i="385"/>
  <c r="G125" i="371"/>
  <c r="G131" i="371" s="1"/>
  <c r="G48" i="374"/>
  <c r="H48" i="374" s="1"/>
  <c r="G48" i="388"/>
  <c r="H43" i="388"/>
  <c r="G67" i="364"/>
  <c r="G84" i="364" s="1"/>
  <c r="S9" i="242"/>
  <c r="G48" i="382"/>
  <c r="H43" i="382"/>
  <c r="G115" i="370"/>
  <c r="H46" i="378"/>
  <c r="G11" i="365"/>
  <c r="H90" i="239"/>
  <c r="E30" i="243"/>
  <c r="P30" i="243"/>
  <c r="E31" i="243"/>
  <c r="E29" i="243"/>
  <c r="Q31" i="243"/>
  <c r="H83" i="240"/>
  <c r="H16" i="241"/>
  <c r="H46" i="238"/>
  <c r="G38" i="241"/>
  <c r="G61" i="241" s="1"/>
  <c r="H129" i="239"/>
  <c r="H47" i="238"/>
  <c r="Q30" i="243"/>
  <c r="F31" i="243"/>
  <c r="F29" i="243"/>
  <c r="F30" i="243"/>
  <c r="H19" i="242"/>
  <c r="H18" i="243"/>
  <c r="F67" i="364"/>
  <c r="T18" i="243"/>
  <c r="T29" i="243" s="1"/>
  <c r="T31" i="243" s="1"/>
  <c r="F48" i="234"/>
  <c r="H48" i="234" s="1"/>
  <c r="G47" i="375"/>
  <c r="L47" i="375" s="1"/>
  <c r="F48" i="237"/>
  <c r="E43" i="385"/>
  <c r="E48" i="385" s="1"/>
  <c r="F49" i="367"/>
  <c r="F48" i="367" s="1"/>
  <c r="F125" i="371"/>
  <c r="F131" i="371" s="1"/>
  <c r="F132" i="371" s="1"/>
  <c r="F50" i="365"/>
  <c r="F43" i="385"/>
  <c r="F48" i="385" s="1"/>
  <c r="F43" i="378"/>
  <c r="F43" i="375" s="1"/>
  <c r="F46" i="375"/>
  <c r="F46" i="373"/>
  <c r="F84" i="368"/>
  <c r="H84" i="368" s="1"/>
  <c r="F17" i="365"/>
  <c r="H17" i="365" s="1"/>
  <c r="F10" i="241"/>
  <c r="F38" i="241" s="1"/>
  <c r="F61" i="241" s="1"/>
  <c r="F87" i="370"/>
  <c r="H87" i="370" s="1"/>
  <c r="F48" i="391"/>
  <c r="F48" i="388"/>
  <c r="F128" i="239"/>
  <c r="F127" i="239" s="1"/>
  <c r="F48" i="235"/>
  <c r="H48" i="235" s="1"/>
  <c r="F48" i="382"/>
  <c r="F69" i="373"/>
  <c r="F48" i="379"/>
  <c r="F39" i="369"/>
  <c r="E129" i="239"/>
  <c r="F48" i="238"/>
  <c r="F48" i="232"/>
  <c r="H48" i="232" s="1"/>
  <c r="E84" i="368"/>
  <c r="D84" i="364"/>
  <c r="E46" i="376"/>
  <c r="J48" i="376"/>
  <c r="G46" i="376"/>
  <c r="L46" i="376" s="1"/>
  <c r="I43" i="376"/>
  <c r="V18" i="243"/>
  <c r="V29" i="243" s="1"/>
  <c r="K31" i="243" s="1"/>
  <c r="J125" i="370"/>
  <c r="E43" i="388"/>
  <c r="E46" i="382"/>
  <c r="E29" i="369"/>
  <c r="E32" i="365"/>
  <c r="E29" i="365" s="1"/>
  <c r="E48" i="232"/>
  <c r="E46" i="379"/>
  <c r="E43" i="235"/>
  <c r="E47" i="373"/>
  <c r="E69" i="373"/>
  <c r="C49" i="369"/>
  <c r="C48" i="369" s="1"/>
  <c r="C54" i="369" s="1"/>
  <c r="C55" i="369" s="1"/>
  <c r="I93" i="370"/>
  <c r="I87" i="370" s="1"/>
  <c r="I115" i="370" s="1"/>
  <c r="I90" i="239"/>
  <c r="I118" i="239" s="1"/>
  <c r="E69" i="375"/>
  <c r="I10" i="241"/>
  <c r="I38" i="241" s="1"/>
  <c r="I61" i="241" s="1"/>
  <c r="I17" i="365"/>
  <c r="I11" i="365" s="1"/>
  <c r="E11" i="365"/>
  <c r="E115" i="370"/>
  <c r="E127" i="372"/>
  <c r="E46" i="238"/>
  <c r="E43" i="378"/>
  <c r="D125" i="371"/>
  <c r="E131" i="371"/>
  <c r="E48" i="391"/>
  <c r="E49" i="367"/>
  <c r="E48" i="234"/>
  <c r="C125" i="370"/>
  <c r="C124" i="370" s="1"/>
  <c r="C127" i="239"/>
  <c r="D127" i="239"/>
  <c r="D133" i="239" s="1"/>
  <c r="D134" i="239" s="1"/>
  <c r="K10" i="241"/>
  <c r="L10" i="241" s="1"/>
  <c r="V11" i="242"/>
  <c r="W11" i="242" s="1"/>
  <c r="T11" i="242"/>
  <c r="C67" i="364"/>
  <c r="C84" i="364" s="1"/>
  <c r="D29" i="243"/>
  <c r="D85" i="366"/>
  <c r="J39" i="365"/>
  <c r="D50" i="365"/>
  <c r="D29" i="365"/>
  <c r="N31" i="242"/>
  <c r="N30" i="242"/>
  <c r="N32" i="242" s="1"/>
  <c r="U19" i="242"/>
  <c r="O18" i="243"/>
  <c r="O30" i="243" s="1"/>
  <c r="O30" i="242"/>
  <c r="O32" i="242" s="1"/>
  <c r="O31" i="242"/>
  <c r="C29" i="365"/>
  <c r="D48" i="232"/>
  <c r="J87" i="370"/>
  <c r="J115" i="370" s="1"/>
  <c r="R19" i="242"/>
  <c r="P19" i="242"/>
  <c r="D46" i="375"/>
  <c r="I48" i="378"/>
  <c r="I48" i="375" s="1"/>
  <c r="D43" i="238"/>
  <c r="D48" i="238" s="1"/>
  <c r="D48" i="235"/>
  <c r="D43" i="375"/>
  <c r="D48" i="237"/>
  <c r="D47" i="373"/>
  <c r="D38" i="241"/>
  <c r="J125" i="372"/>
  <c r="J131" i="372" s="1"/>
  <c r="J132" i="372" s="1"/>
  <c r="I29" i="365"/>
  <c r="C43" i="238"/>
  <c r="C48" i="238" s="1"/>
  <c r="C38" i="241"/>
  <c r="C61" i="241" s="1"/>
  <c r="T12" i="242"/>
  <c r="C48" i="367"/>
  <c r="C54" i="367" s="1"/>
  <c r="C55" i="367" s="1"/>
  <c r="C86" i="366" s="1"/>
  <c r="C46" i="373"/>
  <c r="C43" i="373" s="1"/>
  <c r="C48" i="373" s="1"/>
  <c r="D31" i="242"/>
  <c r="G43" i="238"/>
  <c r="D30" i="242"/>
  <c r="N18" i="243"/>
  <c r="I43" i="388"/>
  <c r="I48" i="388" s="1"/>
  <c r="C31" i="242"/>
  <c r="G48" i="237"/>
  <c r="G43" i="378"/>
  <c r="L43" i="378" s="1"/>
  <c r="D46" i="373"/>
  <c r="K43" i="238"/>
  <c r="K93" i="370"/>
  <c r="L93" i="370" s="1"/>
  <c r="V12" i="242"/>
  <c r="I49" i="367"/>
  <c r="I48" i="367" s="1"/>
  <c r="I54" i="367" s="1"/>
  <c r="I55" i="367" s="1"/>
  <c r="I125" i="371"/>
  <c r="I131" i="371" s="1"/>
  <c r="I132" i="371" s="1"/>
  <c r="D48" i="241"/>
  <c r="C48" i="241"/>
  <c r="K43" i="375"/>
  <c r="K48" i="378"/>
  <c r="J61" i="241"/>
  <c r="I48" i="236"/>
  <c r="D48" i="383"/>
  <c r="I48" i="234"/>
  <c r="I48" i="232"/>
  <c r="C48" i="385"/>
  <c r="I49" i="241"/>
  <c r="I50" i="365" s="1"/>
  <c r="J43" i="373"/>
  <c r="J48" i="373" s="1"/>
  <c r="J48" i="379"/>
  <c r="I43" i="379"/>
  <c r="I46" i="373"/>
  <c r="K43" i="388"/>
  <c r="L43" i="388" s="1"/>
  <c r="K46" i="373"/>
  <c r="I48" i="389"/>
  <c r="I48" i="374" s="1"/>
  <c r="I43" i="374"/>
  <c r="I128" i="239"/>
  <c r="I125" i="370" s="1"/>
  <c r="I43" i="238"/>
  <c r="D49" i="367"/>
  <c r="D48" i="367" s="1"/>
  <c r="D54" i="367" s="1"/>
  <c r="D55" i="367" s="1"/>
  <c r="J127" i="239"/>
  <c r="J48" i="241"/>
  <c r="L48" i="391" l="1"/>
  <c r="L48" i="385"/>
  <c r="I31" i="243"/>
  <c r="V31" i="243"/>
  <c r="L83" i="240"/>
  <c r="R31" i="242"/>
  <c r="G31" i="242"/>
  <c r="H30" i="242"/>
  <c r="T30" i="243"/>
  <c r="V30" i="243"/>
  <c r="L48" i="233"/>
  <c r="K30" i="243"/>
  <c r="L30" i="243" s="1"/>
  <c r="U31" i="242"/>
  <c r="J31" i="242"/>
  <c r="H30" i="243"/>
  <c r="H29" i="243"/>
  <c r="S31" i="243"/>
  <c r="S30" i="243"/>
  <c r="H31" i="243"/>
  <c r="L67" i="364"/>
  <c r="I30" i="243"/>
  <c r="L31" i="243"/>
  <c r="H48" i="237"/>
  <c r="K125" i="370"/>
  <c r="K124" i="370" s="1"/>
  <c r="L47" i="373"/>
  <c r="L48" i="237"/>
  <c r="L39" i="369"/>
  <c r="K118" i="239"/>
  <c r="L118" i="239" s="1"/>
  <c r="K11" i="365"/>
  <c r="L11" i="365" s="1"/>
  <c r="K84" i="364"/>
  <c r="L84" i="364" s="1"/>
  <c r="K127" i="239"/>
  <c r="L69" i="373"/>
  <c r="G48" i="367"/>
  <c r="L48" i="367" s="1"/>
  <c r="L49" i="367"/>
  <c r="L125" i="371"/>
  <c r="L48" i="374"/>
  <c r="K125" i="372"/>
  <c r="K49" i="369"/>
  <c r="K48" i="241"/>
  <c r="K47" i="241" s="1"/>
  <c r="K50" i="369"/>
  <c r="K48" i="375"/>
  <c r="L128" i="239"/>
  <c r="L48" i="382"/>
  <c r="K132" i="371"/>
  <c r="L131" i="371"/>
  <c r="G29" i="365"/>
  <c r="L29" i="365" s="1"/>
  <c r="L30" i="365"/>
  <c r="K48" i="238"/>
  <c r="L43" i="238"/>
  <c r="W18" i="243"/>
  <c r="L129" i="239"/>
  <c r="H30" i="365"/>
  <c r="H69" i="373"/>
  <c r="F48" i="378"/>
  <c r="F48" i="375" s="1"/>
  <c r="F43" i="376"/>
  <c r="F43" i="373" s="1"/>
  <c r="H48" i="382"/>
  <c r="G127" i="372"/>
  <c r="H47" i="375"/>
  <c r="H39" i="369"/>
  <c r="H49" i="367"/>
  <c r="H131" i="371"/>
  <c r="H48" i="388"/>
  <c r="H43" i="385"/>
  <c r="H48" i="385"/>
  <c r="H48" i="391"/>
  <c r="G48" i="379"/>
  <c r="H48" i="379" s="1"/>
  <c r="H43" i="379"/>
  <c r="H125" i="371"/>
  <c r="H67" i="364"/>
  <c r="G132" i="371"/>
  <c r="H132" i="371" s="1"/>
  <c r="N85" i="371" s="1"/>
  <c r="G54" i="367"/>
  <c r="L54" i="367" s="1"/>
  <c r="G46" i="373"/>
  <c r="H46" i="373" s="1"/>
  <c r="H46" i="376"/>
  <c r="G48" i="378"/>
  <c r="G48" i="376" s="1"/>
  <c r="L48" i="376" s="1"/>
  <c r="H43" i="378"/>
  <c r="G126" i="372"/>
  <c r="G125" i="370" s="1"/>
  <c r="H46" i="375"/>
  <c r="G49" i="241"/>
  <c r="G127" i="239"/>
  <c r="H127" i="239" s="1"/>
  <c r="T19" i="242"/>
  <c r="G48" i="241"/>
  <c r="H128" i="239"/>
  <c r="P30" i="242"/>
  <c r="E31" i="242"/>
  <c r="P31" i="242"/>
  <c r="H10" i="241"/>
  <c r="R30" i="242"/>
  <c r="G32" i="242" s="1"/>
  <c r="H61" i="241"/>
  <c r="H38" i="241"/>
  <c r="G48" i="238"/>
  <c r="H48" i="238" s="1"/>
  <c r="H43" i="238"/>
  <c r="F84" i="364"/>
  <c r="H84" i="364" s="1"/>
  <c r="E48" i="388"/>
  <c r="F126" i="372"/>
  <c r="F125" i="372" s="1"/>
  <c r="F131" i="372" s="1"/>
  <c r="D43" i="373"/>
  <c r="F54" i="367"/>
  <c r="Q19" i="242"/>
  <c r="S19" i="242" s="1"/>
  <c r="H31" i="242" s="1"/>
  <c r="F11" i="365"/>
  <c r="H11" i="365" s="1"/>
  <c r="F115" i="370"/>
  <c r="H115" i="370" s="1"/>
  <c r="F48" i="241"/>
  <c r="F47" i="241" s="1"/>
  <c r="E128" i="239"/>
  <c r="E48" i="241" s="1"/>
  <c r="E126" i="370"/>
  <c r="E43" i="382"/>
  <c r="G43" i="376"/>
  <c r="L43" i="376" s="1"/>
  <c r="I48" i="376"/>
  <c r="D61" i="241"/>
  <c r="E48" i="378"/>
  <c r="E43" i="376"/>
  <c r="E39" i="369"/>
  <c r="E43" i="379"/>
  <c r="E46" i="373"/>
  <c r="E48" i="236"/>
  <c r="E48" i="235"/>
  <c r="C49" i="365"/>
  <c r="C48" i="365" s="1"/>
  <c r="C54" i="365" s="1"/>
  <c r="V19" i="242"/>
  <c r="E39" i="365"/>
  <c r="E50" i="369"/>
  <c r="E43" i="238"/>
  <c r="E48" i="237"/>
  <c r="D126" i="372"/>
  <c r="D49" i="369" s="1"/>
  <c r="D39" i="365"/>
  <c r="E48" i="367"/>
  <c r="E132" i="371"/>
  <c r="E126" i="372"/>
  <c r="E49" i="241"/>
  <c r="U30" i="242"/>
  <c r="J32" i="242" s="1"/>
  <c r="D131" i="371"/>
  <c r="D132" i="371" s="1"/>
  <c r="D32" i="242"/>
  <c r="C39" i="365"/>
  <c r="N29" i="243"/>
  <c r="C31" i="243" s="1"/>
  <c r="C30" i="243"/>
  <c r="D30" i="243"/>
  <c r="O29" i="243"/>
  <c r="K87" i="370"/>
  <c r="I39" i="365"/>
  <c r="D43" i="376"/>
  <c r="D48" i="378"/>
  <c r="D48" i="375" s="1"/>
  <c r="N30" i="243"/>
  <c r="G43" i="375"/>
  <c r="H43" i="375" s="1"/>
  <c r="C32" i="242"/>
  <c r="K38" i="241"/>
  <c r="J124" i="370"/>
  <c r="J133" i="239"/>
  <c r="J134" i="239" s="1"/>
  <c r="I43" i="373"/>
  <c r="I48" i="373" s="1"/>
  <c r="I48" i="379"/>
  <c r="K50" i="365"/>
  <c r="C47" i="241"/>
  <c r="C53" i="241" s="1"/>
  <c r="C62" i="241" s="1"/>
  <c r="D47" i="241"/>
  <c r="J49" i="365"/>
  <c r="J48" i="365" s="1"/>
  <c r="J54" i="365" s="1"/>
  <c r="J55" i="365" s="1"/>
  <c r="J47" i="241"/>
  <c r="J53" i="241" s="1"/>
  <c r="I48" i="238"/>
  <c r="I127" i="239"/>
  <c r="I48" i="241"/>
  <c r="K48" i="388"/>
  <c r="L48" i="388" s="1"/>
  <c r="K43" i="373"/>
  <c r="F133" i="239"/>
  <c r="C130" i="370"/>
  <c r="C131" i="370" s="1"/>
  <c r="C133" i="239"/>
  <c r="F48" i="376" l="1"/>
  <c r="V30" i="242"/>
  <c r="V31" i="242"/>
  <c r="W31" i="242" s="1"/>
  <c r="K31" i="242"/>
  <c r="L38" i="241"/>
  <c r="K61" i="241"/>
  <c r="L61" i="241" s="1"/>
  <c r="T30" i="242"/>
  <c r="I32" i="242" s="1"/>
  <c r="I31" i="242"/>
  <c r="H48" i="367"/>
  <c r="L132" i="371"/>
  <c r="H29" i="365"/>
  <c r="L48" i="378"/>
  <c r="L48" i="379"/>
  <c r="G126" i="370"/>
  <c r="H126" i="370" s="1"/>
  <c r="L127" i="372"/>
  <c r="L43" i="375"/>
  <c r="K49" i="365"/>
  <c r="K48" i="365" s="1"/>
  <c r="K39" i="365"/>
  <c r="K133" i="239"/>
  <c r="K134" i="239" s="1"/>
  <c r="L126" i="372"/>
  <c r="K48" i="369"/>
  <c r="K54" i="369" s="1"/>
  <c r="K55" i="369" s="1"/>
  <c r="K115" i="370"/>
  <c r="L115" i="370" s="1"/>
  <c r="L87" i="370"/>
  <c r="K131" i="372"/>
  <c r="K132" i="372" s="1"/>
  <c r="L125" i="370"/>
  <c r="G50" i="365"/>
  <c r="L49" i="241"/>
  <c r="L126" i="370"/>
  <c r="L48" i="238"/>
  <c r="G49" i="365"/>
  <c r="L48" i="241"/>
  <c r="L127" i="239"/>
  <c r="L46" i="373"/>
  <c r="G39" i="365"/>
  <c r="K130" i="370"/>
  <c r="K48" i="373"/>
  <c r="W29" i="243"/>
  <c r="W19" i="242"/>
  <c r="H48" i="376"/>
  <c r="F125" i="370"/>
  <c r="F124" i="370" s="1"/>
  <c r="F130" i="370" s="1"/>
  <c r="F49" i="369"/>
  <c r="F48" i="369" s="1"/>
  <c r="F54" i="369" s="1"/>
  <c r="G50" i="369"/>
  <c r="H127" i="372"/>
  <c r="T31" i="242"/>
  <c r="G133" i="239"/>
  <c r="H133" i="239" s="1"/>
  <c r="R32" i="242"/>
  <c r="H49" i="241"/>
  <c r="G55" i="367"/>
  <c r="L55" i="367" s="1"/>
  <c r="H54" i="367"/>
  <c r="H126" i="372"/>
  <c r="G125" i="372"/>
  <c r="L125" i="372" s="1"/>
  <c r="G49" i="369"/>
  <c r="L49" i="369" s="1"/>
  <c r="G43" i="373"/>
  <c r="L43" i="373" s="1"/>
  <c r="H43" i="376"/>
  <c r="G48" i="375"/>
  <c r="H48" i="375" s="1"/>
  <c r="H48" i="378"/>
  <c r="G124" i="370"/>
  <c r="L124" i="370" s="1"/>
  <c r="G47" i="241"/>
  <c r="G53" i="241" s="1"/>
  <c r="E127" i="239"/>
  <c r="E133" i="239" s="1"/>
  <c r="P32" i="242"/>
  <c r="E32" i="242"/>
  <c r="H48" i="241"/>
  <c r="Q31" i="242"/>
  <c r="S31" i="242" s="1"/>
  <c r="Q30" i="242"/>
  <c r="S30" i="242" s="1"/>
  <c r="H32" i="242" s="1"/>
  <c r="F31" i="242"/>
  <c r="E125" i="370"/>
  <c r="E124" i="370" s="1"/>
  <c r="E130" i="370" s="1"/>
  <c r="E48" i="382"/>
  <c r="F55" i="367"/>
  <c r="F39" i="365"/>
  <c r="H39" i="365" s="1"/>
  <c r="F49" i="365"/>
  <c r="F48" i="365" s="1"/>
  <c r="E43" i="373"/>
  <c r="E48" i="373" s="1"/>
  <c r="F132" i="372"/>
  <c r="F48" i="373"/>
  <c r="E48" i="238"/>
  <c r="F134" i="239"/>
  <c r="F53" i="241"/>
  <c r="F62" i="241" s="1"/>
  <c r="E48" i="376"/>
  <c r="D125" i="370"/>
  <c r="D124" i="370" s="1"/>
  <c r="D130" i="370" s="1"/>
  <c r="D125" i="372"/>
  <c r="D131" i="372" s="1"/>
  <c r="E49" i="365"/>
  <c r="E48" i="379"/>
  <c r="E47" i="241"/>
  <c r="D48" i="369"/>
  <c r="E54" i="367"/>
  <c r="E43" i="375"/>
  <c r="E125" i="372"/>
  <c r="E131" i="372" s="1"/>
  <c r="E132" i="372" s="1"/>
  <c r="E49" i="369"/>
  <c r="E48" i="369" s="1"/>
  <c r="E54" i="369" s="1"/>
  <c r="E55" i="369" s="1"/>
  <c r="E50" i="365"/>
  <c r="U32" i="242"/>
  <c r="J130" i="370"/>
  <c r="J131" i="370" s="1"/>
  <c r="C55" i="365"/>
  <c r="C85" i="364" s="1"/>
  <c r="C134" i="239"/>
  <c r="D31" i="243"/>
  <c r="O31" i="243"/>
  <c r="D49" i="365"/>
  <c r="D48" i="376"/>
  <c r="D53" i="241"/>
  <c r="N31" i="243"/>
  <c r="I124" i="370"/>
  <c r="I130" i="370" s="1"/>
  <c r="I131" i="370" s="1"/>
  <c r="I133" i="239"/>
  <c r="I49" i="365"/>
  <c r="I48" i="365" s="1"/>
  <c r="I54" i="365" s="1"/>
  <c r="I55" i="365" s="1"/>
  <c r="I47" i="241"/>
  <c r="I53" i="241" s="1"/>
  <c r="C54" i="241"/>
  <c r="C66" i="241" s="1"/>
  <c r="K53" i="241"/>
  <c r="K62" i="241" s="1"/>
  <c r="J62" i="241"/>
  <c r="J54" i="241"/>
  <c r="J66" i="241" s="1"/>
  <c r="T32" i="242"/>
  <c r="V32" i="242" l="1"/>
  <c r="W32" i="242" s="1"/>
  <c r="K32" i="242"/>
  <c r="L48" i="375"/>
  <c r="H50" i="369"/>
  <c r="L50" i="369"/>
  <c r="L39" i="365"/>
  <c r="L49" i="365"/>
  <c r="G48" i="365"/>
  <c r="G54" i="365" s="1"/>
  <c r="L47" i="241"/>
  <c r="H50" i="365"/>
  <c r="L50" i="365"/>
  <c r="L53" i="241"/>
  <c r="K131" i="370"/>
  <c r="L133" i="239"/>
  <c r="K54" i="365"/>
  <c r="L48" i="365"/>
  <c r="W30" i="242"/>
  <c r="H125" i="370"/>
  <c r="H55" i="367"/>
  <c r="G134" i="239"/>
  <c r="G139" i="239" s="1"/>
  <c r="H49" i="365"/>
  <c r="G130" i="370"/>
  <c r="L130" i="370" s="1"/>
  <c r="H124" i="370"/>
  <c r="G48" i="373"/>
  <c r="H48" i="373" s="1"/>
  <c r="H43" i="373"/>
  <c r="G48" i="369"/>
  <c r="L48" i="369" s="1"/>
  <c r="H49" i="369"/>
  <c r="G131" i="372"/>
  <c r="L131" i="372" s="1"/>
  <c r="H125" i="372"/>
  <c r="G54" i="241"/>
  <c r="G66" i="241" s="1"/>
  <c r="G62" i="241"/>
  <c r="H62" i="241" s="1"/>
  <c r="H47" i="241"/>
  <c r="H53" i="241"/>
  <c r="Q32" i="242"/>
  <c r="S32" i="242" s="1"/>
  <c r="F32" i="242"/>
  <c r="F131" i="370"/>
  <c r="F54" i="365"/>
  <c r="F55" i="369"/>
  <c r="F54" i="241"/>
  <c r="F66" i="241" s="1"/>
  <c r="E53" i="241"/>
  <c r="D54" i="369"/>
  <c r="E48" i="375"/>
  <c r="E48" i="365"/>
  <c r="E54" i="365" s="1"/>
  <c r="D48" i="373"/>
  <c r="E131" i="370"/>
  <c r="E55" i="367"/>
  <c r="E134" i="239"/>
  <c r="D131" i="370"/>
  <c r="O120" i="370"/>
  <c r="D132" i="372"/>
  <c r="D48" i="365"/>
  <c r="D62" i="241"/>
  <c r="D54" i="241"/>
  <c r="I134" i="239"/>
  <c r="I62" i="241"/>
  <c r="I54" i="241"/>
  <c r="I66" i="241" s="1"/>
  <c r="K54" i="241"/>
  <c r="K66" i="241" s="1"/>
  <c r="H48" i="365" l="1"/>
  <c r="L62" i="241"/>
  <c r="L48" i="373"/>
  <c r="L134" i="239"/>
  <c r="L54" i="241"/>
  <c r="K55" i="365"/>
  <c r="L54" i="365"/>
  <c r="H134" i="239"/>
  <c r="G132" i="372"/>
  <c r="H131" i="372"/>
  <c r="G55" i="365"/>
  <c r="H54" i="365"/>
  <c r="G54" i="369"/>
  <c r="L54" i="369" s="1"/>
  <c r="H48" i="369"/>
  <c r="G131" i="370"/>
  <c r="H131" i="370" s="1"/>
  <c r="H130" i="370"/>
  <c r="H54" i="241"/>
  <c r="H66" i="241"/>
  <c r="F55" i="365"/>
  <c r="E54" i="241"/>
  <c r="E62" i="241"/>
  <c r="D55" i="369"/>
  <c r="E55" i="365"/>
  <c r="D54" i="365"/>
  <c r="D66" i="241"/>
  <c r="L66" i="241"/>
  <c r="H132" i="372" l="1"/>
  <c r="L132" i="372"/>
  <c r="L55" i="365"/>
  <c r="L131" i="370"/>
  <c r="H55" i="365"/>
  <c r="G55" i="369"/>
  <c r="H54" i="369"/>
  <c r="E66" i="241"/>
  <c r="D55" i="365"/>
  <c r="H55" i="369" l="1"/>
  <c r="L55" i="369"/>
</calcChain>
</file>

<file path=xl/sharedStrings.xml><?xml version="1.0" encoding="utf-8"?>
<sst xmlns="http://schemas.openxmlformats.org/spreadsheetml/2006/main" count="7503" uniqueCount="1089">
  <si>
    <t>Bursa Hungarica Felsőoktatási Önkormányzati Ösztöndíjpályázat</t>
  </si>
  <si>
    <t>Tiszaújvárosi Szent István Katolikus Általános Iskola támogatása</t>
  </si>
  <si>
    <t>Felújítások</t>
  </si>
  <si>
    <t>Hitelek törlesztése</t>
  </si>
  <si>
    <t xml:space="preserve">Városi rendezvényterv támogatása </t>
  </si>
  <si>
    <t>Tiszaújvárosi Nyugdíjas Egyesület támogatása</t>
  </si>
  <si>
    <t>Tiszaújvárosi Polgárőr Egyesület támogatása</t>
  </si>
  <si>
    <t>Személyi juttatások</t>
  </si>
  <si>
    <t>Tiszaújváros Városi Rendelőintézet</t>
  </si>
  <si>
    <t>Tiszaújváros Város Önkormányzata</t>
  </si>
  <si>
    <t>Drogambulancia Alapítvány támogatása</t>
  </si>
  <si>
    <t>B E V É T E L E 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</si>
  <si>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</si>
  <si>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</si>
  <si>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</si>
  <si>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</si>
  <si>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</si>
  <si>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</si>
  <si>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</si>
  <si>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</si>
  <si>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</si>
  <si>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</si>
  <si>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</si>
  <si>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</si>
  <si>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</si>
  <si>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</si>
  <si>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</si>
  <si>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</si>
  <si>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</si>
  <si>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</si>
  <si>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</si>
  <si>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</si>
  <si>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</si>
  <si>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</si>
  <si>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 I A D Á S O K</t>
  </si>
  <si>
    <t>Összesen:</t>
  </si>
  <si>
    <t>Előirányzat-csoport, kiemelt előirányzat megnevezése</t>
  </si>
  <si>
    <t>Bevételek</t>
  </si>
  <si>
    <t>Kiadások</t>
  </si>
  <si>
    <t>Közvilágítás, közterületi áramdíjak</t>
  </si>
  <si>
    <t>Közterület-felügyelet kiadásai</t>
  </si>
  <si>
    <t>Humánszolgáltató Központ</t>
  </si>
  <si>
    <t>Vásárhelyi Pál ÁMK</t>
  </si>
  <si>
    <t>Városi Rendelőintézet</t>
  </si>
  <si>
    <t xml:space="preserve">       M e g n e v e z é s</t>
  </si>
  <si>
    <t>Települési vízellátás</t>
  </si>
  <si>
    <t xml:space="preserve">              M e g n e v e z é s</t>
  </si>
  <si>
    <t>M e g n e v e z é s</t>
  </si>
  <si>
    <t xml:space="preserve">                M e g n e v e z é s</t>
  </si>
  <si>
    <t>Köztemetés</t>
  </si>
  <si>
    <t>I. BERUHÁZÁSI KIADÁSOK</t>
  </si>
  <si>
    <t>II. FELÚJÍTÁSI KIADÁSOK</t>
  </si>
  <si>
    <t xml:space="preserve">Felhalmozási célú pénzeszköz átadás áht.-on kívülre </t>
  </si>
  <si>
    <t xml:space="preserve">Működési célú pénzeszköz átadás áht.-on kívülre </t>
  </si>
  <si>
    <t>Intézmény</t>
  </si>
  <si>
    <t>2005.</t>
  </si>
  <si>
    <t>Összesen</t>
  </si>
  <si>
    <t>Eötvös József Gimnázium, Szakiskola és Kollégium</t>
  </si>
  <si>
    <t>Derkovits Gyula Művelődési Központ és Városi Könyvtár</t>
  </si>
  <si>
    <t>37/2. sz .melléklet</t>
  </si>
  <si>
    <t>AZ  INTÉZMÉNYEKBEN  CÍMPÓTLÉKOKBAN  RÉSZESÜLŐK  SZÁMA (fő)</t>
  </si>
  <si>
    <t>Főtanácsosi pótlék</t>
  </si>
  <si>
    <t>Főmunkatársi</t>
  </si>
  <si>
    <t>pótlék</t>
  </si>
  <si>
    <t>Tanácsosi</t>
  </si>
  <si>
    <t>Munkatársi pótlék</t>
  </si>
  <si>
    <t>Napközi otthonos óvoda</t>
  </si>
  <si>
    <t>Általános és Alapfokú Művészeti Iskola, Pedagógiai Szakszolgálat</t>
  </si>
  <si>
    <t>Személyi  juttatások</t>
  </si>
  <si>
    <t>Dologi  kiadások</t>
  </si>
  <si>
    <t>Támogatásértékű működési kiadás</t>
  </si>
  <si>
    <t xml:space="preserve">Támogatásértékű működési kiadások és működési célú pénzeszköz átadások </t>
  </si>
  <si>
    <t xml:space="preserve">Támogatásértékű felhalmozási kiadások és felhalmozási célú pénzeszköz átadások </t>
  </si>
  <si>
    <t>Egyéb az önkormányzat rendeletében megállapítható juttatás</t>
  </si>
  <si>
    <t xml:space="preserve">Támogatásértékű felhalmozási kiadások  </t>
  </si>
  <si>
    <t>Nemzetiségi önkormányzatok támogatása</t>
  </si>
  <si>
    <t>Költségvetési hiány:</t>
  </si>
  <si>
    <t>Költségvetési többlet:</t>
  </si>
  <si>
    <t xml:space="preserve">Sporttámogatások         </t>
  </si>
  <si>
    <t xml:space="preserve">Egyházak támogatása     </t>
  </si>
  <si>
    <t>Ellátottak pénzbeli juttatásai</t>
  </si>
  <si>
    <t xml:space="preserve"> - Gyermekes családok év végi támogatása</t>
  </si>
  <si>
    <t>Mecénás Közalapítvány támogatása</t>
  </si>
  <si>
    <t>Közhatalmi bevételek</t>
  </si>
  <si>
    <t>Megnevezés</t>
  </si>
  <si>
    <t xml:space="preserve">Tiszaújvárosi Humánszolgáltató Központ </t>
  </si>
  <si>
    <t>Előre nem látható üzemeltetési feladatok</t>
  </si>
  <si>
    <t>Munkaadókat terhelő járulékok és szociális hozzájárulási adó</t>
  </si>
  <si>
    <t>Egyéb működési célú kiadások</t>
  </si>
  <si>
    <t>5.1.</t>
  </si>
  <si>
    <t>1.4.</t>
  </si>
  <si>
    <t>1.1.</t>
  </si>
  <si>
    <t>1.2.</t>
  </si>
  <si>
    <t>1.3.</t>
  </si>
  <si>
    <t>2.1.</t>
  </si>
  <si>
    <t>2.2.</t>
  </si>
  <si>
    <t>2.3.</t>
  </si>
  <si>
    <t>2.4.</t>
  </si>
  <si>
    <t>3.1.</t>
  </si>
  <si>
    <t>3.2.</t>
  </si>
  <si>
    <t>4.1.</t>
  </si>
  <si>
    <t>4.2.</t>
  </si>
  <si>
    <t>5.2.</t>
  </si>
  <si>
    <t>5.3.</t>
  </si>
  <si>
    <t>6.1.</t>
  </si>
  <si>
    <t>6.2.</t>
  </si>
  <si>
    <t>3.3.</t>
  </si>
  <si>
    <t>7.1.</t>
  </si>
  <si>
    <t>7.2.</t>
  </si>
  <si>
    <t>Egyesületek, civil szervezetek támogatása</t>
  </si>
  <si>
    <t>Napközi Otthonos Óvoda által megvalósított beruházások, felújítások</t>
  </si>
  <si>
    <t>Tiszaújvárosi Humánszolgáltató Központ által folyósított támogatásértékű  kiadás és pénzeszközátadás összesen:</t>
  </si>
  <si>
    <t>Napközi Otthonos Óvoda által folyósított támogatásértékű  kiadás és pénzeszközátadás összesen:</t>
  </si>
  <si>
    <t>Derkovits Kulturális Központ által folyósított támogatásértékű  kiadás és pénzeszközátadás összesen:</t>
  </si>
  <si>
    <t>Tiszaújváros Városi Rendelőintézet által folyósított támogatásértékű  kiadás és pénzeszközátadás összesen:</t>
  </si>
  <si>
    <t>Egyéb dologi kiadások összesen:</t>
  </si>
  <si>
    <t>Dologi kiadások mindösszesen:</t>
  </si>
  <si>
    <t>Intézményi beruházási és felújítási kiadások</t>
  </si>
  <si>
    <t>Hosszú lejáratú hitelek törlesztése</t>
  </si>
  <si>
    <t>Rövid lejáratú hitelek törlesztése</t>
  </si>
  <si>
    <t>Helyi rendelet alapján folyósított szociális, gyermekvédelmi ellátás összesen</t>
  </si>
  <si>
    <t>Egyéb közhatalmi bevételek</t>
  </si>
  <si>
    <t>Beruházások</t>
  </si>
  <si>
    <t>Sor-
szám</t>
  </si>
  <si>
    <t xml:space="preserve">Dologi kiadások </t>
  </si>
  <si>
    <t>Kölcsön törlesztése</t>
  </si>
  <si>
    <t>Költségvetési maradvány igénybevétele</t>
  </si>
  <si>
    <t>Egyéb belső finanszírozási bevételek</t>
  </si>
  <si>
    <t>Befektetési célú belföldi, külföldi értékpapírok vásárlása</t>
  </si>
  <si>
    <t>Hosszú lejáratú hitelek, kölcsönök felvétele</t>
  </si>
  <si>
    <t>Rövid lejáratú hitelek, kölcsönök felvétele</t>
  </si>
  <si>
    <t>Egyéb külső finanszírozási bevételek</t>
  </si>
  <si>
    <t>Sorszám</t>
  </si>
  <si>
    <t>Intézmények összesen</t>
  </si>
  <si>
    <t xml:space="preserve">Működési költségvetési maradvány igénybevétele </t>
  </si>
  <si>
    <t>Bevételi jogcímek</t>
  </si>
  <si>
    <t>Tiszaújvárosi Intézményműködtető Központ</t>
  </si>
  <si>
    <t>TIK által megvalósított beruházások, felújítások</t>
  </si>
  <si>
    <t>Tiszaújvárosi Polgármesteri Hivatal</t>
  </si>
  <si>
    <t>Helyi autóbusz közlekedés támogatása</t>
  </si>
  <si>
    <t>Költségvetési szerv megnevezése</t>
  </si>
  <si>
    <t>03</t>
  </si>
  <si>
    <t>Feladat megnevezése</t>
  </si>
  <si>
    <t>Összes bevétel, kiadás</t>
  </si>
  <si>
    <t>01</t>
  </si>
  <si>
    <t>Száma</t>
  </si>
  <si>
    <t>Készletértékesítés ellenértéke</t>
  </si>
  <si>
    <t>Szolgáltatások ellenértéke</t>
  </si>
  <si>
    <t>Közvetített szolgáltatások értéke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</si>
  <si>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</si>
  <si>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</si>
  <si>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</si>
  <si>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</si>
  <si>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</si>
  <si>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</si>
  <si>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</si>
  <si>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</si>
  <si>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1.9.</t>
  </si>
  <si>
    <t>Egyéb pénzügyi műveletek bevételei</t>
  </si>
  <si>
    <t>1.10.</t>
  </si>
  <si>
    <t>Egyéb működési bevételek</t>
  </si>
  <si>
    <t>Működési célú támogatások államháztartáson belülről (2.1.+…+2.3.)</t>
  </si>
  <si>
    <t>Elvonások és befizetések bevételei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</si>
  <si>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</si>
  <si>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</si>
  <si>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</si>
  <si>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</si>
  <si>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4.3.</t>
  </si>
  <si>
    <t>- ebből EU-s támogatás</t>
  </si>
  <si>
    <t>Felhalmozási bevételek (5.1.+…+5.3.)</t>
  </si>
  <si>
    <t>Immateriális javak értékesítése</t>
  </si>
  <si>
    <t>Ingatlanok értékesítése</t>
  </si>
  <si>
    <t>Egyéb tárgyi eszközök értékesítése</t>
  </si>
  <si>
    <t>Működési célú átvett pénzeszközök</t>
  </si>
  <si>
    <t>9.1.</t>
  </si>
  <si>
    <t>9.2.</t>
  </si>
  <si>
    <t>9.3.</t>
  </si>
  <si>
    <t>BEVÉTELEK ÖSSZESEN: (8.+9.)</t>
  </si>
  <si>
    <t>Egyéb fejlesztési célú kiadások</t>
  </si>
  <si>
    <t>KIADÁSOK ÖSSZESEN: (1.+2.)</t>
  </si>
  <si>
    <t>Irányító szervi (önkormányzati) támogatás (intézményfinanszírozás) működési célú</t>
  </si>
  <si>
    <t>9.4.</t>
  </si>
  <si>
    <t>Irányító szervi (önkormányzati) támogatás (intézményfinanszírozás) felhalmozási célú</t>
  </si>
  <si>
    <t>Finanszírozási bevételek (9.1.+…+9.4.)</t>
  </si>
  <si>
    <t>07</t>
  </si>
  <si>
    <t>06</t>
  </si>
  <si>
    <t>05</t>
  </si>
  <si>
    <t>04</t>
  </si>
  <si>
    <t>02</t>
  </si>
  <si>
    <t>Felhalmozási költségvetési maradvány igénybevétele</t>
  </si>
  <si>
    <t>02-07</t>
  </si>
  <si>
    <t>Helyi önkormányzatok működésének általános támogatása</t>
  </si>
  <si>
    <t>Önkormányzatok kulturális feladatainak támogatása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</si>
  <si>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</si>
  <si>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</si>
  <si>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</si>
  <si>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Felhalmozási célú önkormányzati támogatások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</si>
  <si>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</si>
  <si>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</si>
  <si>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</si>
  <si>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Egyéb felhalmozási célú támogatások bevételei</t>
  </si>
  <si>
    <t>Gépjárműadó</t>
  </si>
  <si>
    <t>Egyéb áruhasználati és szolgáltatási adók</t>
  </si>
  <si>
    <t>4.4.</t>
  </si>
  <si>
    <t>5.4.</t>
  </si>
  <si>
    <t>5.5.</t>
  </si>
  <si>
    <t xml:space="preserve">Kiszámlázott általános forgalmi adó </t>
  </si>
  <si>
    <t>Általános forgalmi adó visszatérítése</t>
  </si>
  <si>
    <t>6.3.</t>
  </si>
  <si>
    <t>6.4.</t>
  </si>
  <si>
    <t>Részesedések értékesítése</t>
  </si>
  <si>
    <t>6.5.</t>
  </si>
  <si>
    <t>Részesedések megszűnéséhez kapcsolódó bevételek</t>
  </si>
  <si>
    <t>Működési célú visszatérítendő támogatások, kölcsönök visszatér. ÁH-n kívülről</t>
  </si>
  <si>
    <t>Egyéb működési célú átvett pénzeszköz</t>
  </si>
  <si>
    <t>Felhalm. célú visszatérítendő támogatások, kölcsönök visszatér. ÁH-n kívülről</t>
  </si>
  <si>
    <t>Egyéb felhalmozási célú átvett pénzeszköz</t>
  </si>
  <si>
    <t>10.1.</t>
  </si>
  <si>
    <t>Hosszú lejáratú  hitelek, kölcsönök felvétele</t>
  </si>
  <si>
    <t>10.3.</t>
  </si>
  <si>
    <t>11.1.</t>
  </si>
  <si>
    <t>Forgatási célú belföldi értékpapírok beváltása,  értékesítése</t>
  </si>
  <si>
    <t>11.2.</t>
  </si>
  <si>
    <t>12.1.</t>
  </si>
  <si>
    <t>12.2.</t>
  </si>
  <si>
    <t>13.1.</t>
  </si>
  <si>
    <t>13.2.</t>
  </si>
  <si>
    <t xml:space="preserve">   - Visszatérítendő támogatások, kölcsönök nyújtása ÁH-n kívülre</t>
  </si>
  <si>
    <t>2.1.-ből EU-s forrásból megvalósuló beruházás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</si>
  <si>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</si>
  <si>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</si>
  <si>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Egyéb felhalmozási célú támogatások államháztartáson kívülre</t>
  </si>
  <si>
    <t xml:space="preserve"> Pénzügyi lízing kiadásai</t>
  </si>
  <si>
    <t>Építményadó</t>
  </si>
  <si>
    <t>Idegenforgalmi adó</t>
  </si>
  <si>
    <t>TISZAÚJVÁROS VÁROS ÖNKORMÁNYZATA</t>
  </si>
  <si>
    <t xml:space="preserve"> - ebből EU-s támogatás</t>
  </si>
  <si>
    <t>Egyéb működési célú támogatások államháztartáson kívülre</t>
  </si>
  <si>
    <t>Egyéb működési célú támogatások ÁH-n belülre</t>
  </si>
  <si>
    <t>- ebből EU-s forrásból megvalósuló beruházás</t>
  </si>
  <si>
    <t>- ebből EU-s forrásból megvalósuló felújítás</t>
  </si>
  <si>
    <t>Egyéb felhalmozási célú támogatások államháztartáson kívülre</t>
  </si>
  <si>
    <t>Egyéb felhalmozási célú támogatások ÁH-n belülre</t>
  </si>
  <si>
    <t xml:space="preserve"> Irányító szervi támogatások folyósítása (működési)</t>
  </si>
  <si>
    <t xml:space="preserve"> Irányító szervi támogatások folyósítása (felhalmozási)</t>
  </si>
  <si>
    <t xml:space="preserve">  Forgatási célú belföldi értékpapírok vásárlása</t>
  </si>
  <si>
    <t xml:space="preserve">  Likviditási célú hitelek, kölcsönök törlesztése pénzügyi vállalkozásnak</t>
  </si>
  <si>
    <t xml:space="preserve">  Rövid lejáratú hitelek, kölcsönök törlesztése</t>
  </si>
  <si>
    <t>I. Működési célú bevételek és kiadások mérlege
(Önkormányzati szinten)</t>
  </si>
  <si>
    <t>Működési célú támogatások államháztartáson belülről</t>
  </si>
  <si>
    <t>II. Felhalmozási célú bevételek és kiadások mérlege
(Önkormányzati szinten)</t>
  </si>
  <si>
    <t>Felhalmozási célú támogatások államháztartáson belülről</t>
  </si>
  <si>
    <t>Felhalmozási bevételek</t>
  </si>
  <si>
    <t>Felhalmozási célú átvett pénzeszközök átvétele</t>
  </si>
  <si>
    <t>Egyéb felhalmozási célú bevételek</t>
  </si>
  <si>
    <t>Pénzügyi lízing kiadásai</t>
  </si>
  <si>
    <t>KÖLTSÉGVETÉSI, FINANSZÍROZÁSI BEVÉTELEK ÉS KIADÁSOK EGYENLEGE</t>
  </si>
  <si>
    <t>BEVÉTELEK ÉS  KIADÁSOK EGYENLEGE</t>
  </si>
  <si>
    <t xml:space="preserve"> - Egyszeri év végi támogatás</t>
  </si>
  <si>
    <t xml:space="preserve"> - Gyermekétkeztetési térítési díjtámogatás</t>
  </si>
  <si>
    <t xml:space="preserve"> - Táboroztatási támogatás</t>
  </si>
  <si>
    <t xml:space="preserve">Működési célú támogatások </t>
  </si>
  <si>
    <t>Működési célú támogatások államháztartáson belülre</t>
  </si>
  <si>
    <t xml:space="preserve">Működési célú támogatások államháztartáson kívülre </t>
  </si>
  <si>
    <t>Tiszaújvárosi Városgazda Nonprofit Kft. támogatása</t>
  </si>
  <si>
    <t>Tiszaújvárosi Sport-Park Nonprofit Kft. támogatása</t>
  </si>
  <si>
    <t xml:space="preserve">Felhalmozási célú támogatások </t>
  </si>
  <si>
    <t>Felhalmozási célú támogatások államháztartáson belülre</t>
  </si>
  <si>
    <t>Önkormányzat támogatásai összesen:</t>
  </si>
  <si>
    <t>Intézmények támogatásai összesen:</t>
  </si>
  <si>
    <t>Tiszaújváros Város Önkormányzata támogatásai összesen:</t>
  </si>
  <si>
    <t>Egyéb felhalmozási célú kiadások</t>
  </si>
  <si>
    <t>Épületfenntartás kiadásai</t>
  </si>
  <si>
    <t>Személyi juttatásokból jutalom, céljuttatás</t>
  </si>
  <si>
    <t>Működési célú költségvetési támogatások és kiegészítő támogatások</t>
  </si>
  <si>
    <t>Elszámolásból származó bevételek</t>
  </si>
  <si>
    <t>2.4.-ből EU-s támogatás</t>
  </si>
  <si>
    <t>Közvetített szolgáltatások ellenértéke</t>
  </si>
  <si>
    <t>Biztosító által fizetett kártérítés</t>
  </si>
  <si>
    <t>1.11.</t>
  </si>
  <si>
    <t>Működési bevételek (1.1.+…+1.11.)</t>
  </si>
  <si>
    <t>Vagyoni típusú adók</t>
  </si>
  <si>
    <t>Értékesítési és forgalmi adók</t>
  </si>
  <si>
    <t>Helyi iparűzési adó</t>
  </si>
  <si>
    <t>4.2.1.</t>
  </si>
  <si>
    <t>4.5.</t>
  </si>
  <si>
    <t>Települési támogatás</t>
  </si>
  <si>
    <t>"Sulizsaru" program támogatása</t>
  </si>
  <si>
    <t>"Tiszaújváros jövőjéért" Alapítvány támogatása</t>
  </si>
  <si>
    <t>ifj. Márkus Gábor Alapítvány támogatása</t>
  </si>
  <si>
    <t>Zabos Géza Horgászegyesület támogatása</t>
  </si>
  <si>
    <t>Első lakáshoz jutók támogatás - vissza nem térítendő</t>
  </si>
  <si>
    <t>Kiadási jogcímek</t>
  </si>
  <si>
    <t xml:space="preserve">Tiszaújvárosi Napközi Otthonos Óvoda </t>
  </si>
  <si>
    <t>Álláshelyek száma</t>
  </si>
  <si>
    <t>Közfoglalkoztatottak álláshelyeinek száma</t>
  </si>
  <si>
    <t xml:space="preserve">Álláshelyek száma </t>
  </si>
  <si>
    <t xml:space="preserve">Intézmények által megvalósítandó beruházások </t>
  </si>
  <si>
    <t>Intézmények által megvalósítandó felújítások</t>
  </si>
  <si>
    <t>Intézmények által megvalósítandó beruházások és felújítások összesen</t>
  </si>
  <si>
    <t>Tiszaújváros Város Önkormányzata által megvalósítandó beruházások  és felújítások</t>
  </si>
  <si>
    <t>Belvíz, csapadékvíz átemelő szívattyútelepek működtetése, karbantartása</t>
  </si>
  <si>
    <t>A</t>
  </si>
  <si>
    <t>B</t>
  </si>
  <si>
    <t>C</t>
  </si>
  <si>
    <t>D</t>
  </si>
  <si>
    <t>E</t>
  </si>
  <si>
    <t>Kamatbevételek és más nyereségjellegű bevételek</t>
  </si>
  <si>
    <t>Államháztartáson belüli megelőlegezések folyósítása</t>
  </si>
  <si>
    <t>Államháztartáson belüli megelőlegezések visszafizetése</t>
  </si>
  <si>
    <t>1.1.1.</t>
  </si>
  <si>
    <t>1.5.1.</t>
  </si>
  <si>
    <t>1.5.2.</t>
  </si>
  <si>
    <t>1.5.3.</t>
  </si>
  <si>
    <t>1.5.4.</t>
  </si>
  <si>
    <t>1.5.5.</t>
  </si>
  <si>
    <t>KÖLTSÉGVETÉSI KIADÁSOK ÖSSZESEN (1+2)</t>
  </si>
  <si>
    <t>Hitel-, kölcsöntörlesztés államháztartáson kívülre (4.1. + … + 4.3.)</t>
  </si>
  <si>
    <t>FINANSZÍROZÁSI KIADÁSOK ÖSSZESEN: (4.+…+6.)</t>
  </si>
  <si>
    <t>KIADÁSOK ÖSSZESEN: (3+7)</t>
  </si>
  <si>
    <t>2.2.1.</t>
  </si>
  <si>
    <t>2.1.1.</t>
  </si>
  <si>
    <t>2.3.1.</t>
  </si>
  <si>
    <t>2.3.2.</t>
  </si>
  <si>
    <t>2.3.3.</t>
  </si>
  <si>
    <t>2.3.4.</t>
  </si>
  <si>
    <t>2.4.1.</t>
  </si>
  <si>
    <t>3.4.1.</t>
  </si>
  <si>
    <t>7.2.1.</t>
  </si>
  <si>
    <t>Likviditási célú  hitelek, kölcsönök felvétele</t>
  </si>
  <si>
    <t>12.3.</t>
  </si>
  <si>
    <t xml:space="preserve">Hiány belső finanszírozásának bevételei </t>
  </si>
  <si>
    <t xml:space="preserve">Költségvetési bevételek összesen </t>
  </si>
  <si>
    <t>Költségvetési kiadások összesen</t>
  </si>
  <si>
    <t xml:space="preserve">Működési célú finanszírozási kiadások összesen </t>
  </si>
  <si>
    <t>Működési célú finanszírozási bevételek összesen</t>
  </si>
  <si>
    <t xml:space="preserve">Hiány külső finanszírozásának bevételei </t>
  </si>
  <si>
    <t>Költségvetési bevételek összesen</t>
  </si>
  <si>
    <t xml:space="preserve">Költségvetési kiadások összesen </t>
  </si>
  <si>
    <t xml:space="preserve">Hiány belső finanszírozás bevételei </t>
  </si>
  <si>
    <t>Felhalmozási célú finanszírozási bevételek összesen</t>
  </si>
  <si>
    <t>Ebből: EU-s támogatás</t>
  </si>
  <si>
    <t>Ebből: EU-s támogatás (közvetlen)</t>
  </si>
  <si>
    <t>Ebből: EU-s forrásból megvalósuló felújítás</t>
  </si>
  <si>
    <t>Ebből :EU-s forrásból megvalósuló beruházás</t>
  </si>
  <si>
    <t>2.2.2.</t>
  </si>
  <si>
    <t>K506</t>
  </si>
  <si>
    <t>K512</t>
  </si>
  <si>
    <t>K84</t>
  </si>
  <si>
    <t>K89</t>
  </si>
  <si>
    <t xml:space="preserve"> - Életkezdési támogatás</t>
  </si>
  <si>
    <t>Partnervárosok támogatása</t>
  </si>
  <si>
    <t>Tiszaújvárosi Diáksport támogatása</t>
  </si>
  <si>
    <t>2.2.-ból EU-s forrásból megvalósuló felújítás</t>
  </si>
  <si>
    <t>Munkavállalói érdekképviseleti szervezet támogatása</t>
  </si>
  <si>
    <t>Kulturális stratégia megvalósításának támogatása</t>
  </si>
  <si>
    <t>Államháztartáson belüli megelőlegezések törlesztése</t>
  </si>
  <si>
    <t>Belföldi finanszírozás kiadásai (6.1. + … + 6.5.)</t>
  </si>
  <si>
    <t xml:space="preserve">Belföldi értékpapírok kiadásai </t>
  </si>
  <si>
    <t>Belföldi finanszírozás kiadásai</t>
  </si>
  <si>
    <t xml:space="preserve">Költségvetési maradvány igénybevétele </t>
  </si>
  <si>
    <t xml:space="preserve">Betétek megszüntetése </t>
  </si>
  <si>
    <t>Likviditási célú hitelek, kölcsönök felvétele</t>
  </si>
  <si>
    <t>Forgatási célú belföldi értékpapírok vásárlása</t>
  </si>
  <si>
    <t xml:space="preserve">Pénzeszközök betétként elhelyezése </t>
  </si>
  <si>
    <t>1.5.6.</t>
  </si>
  <si>
    <t>Forintban</t>
  </si>
  <si>
    <t>Témaszám</t>
  </si>
  <si>
    <t>Önkormányzat által megvalósítandó beruházások, felújítások</t>
  </si>
  <si>
    <t>Polgármesteri Hivatal által megvalósítandó beruházások, felújítások</t>
  </si>
  <si>
    <t>Tiszaújvárosi Humánszolgáltató Központ által megvalósítandó beruházások, felújítások</t>
  </si>
  <si>
    <t>Tiszaújváros Városi Rendelőintézet által megvalósítandó beruházások, felújítások</t>
  </si>
  <si>
    <t>7.2.-ből EU-s támogatás (közvetlen)</t>
  </si>
  <si>
    <t xml:space="preserve">Előző év működési költségvetési maradvány igénybevétele </t>
  </si>
  <si>
    <t>Előző év felhalmozási költségvetési maradvány igénybevétele</t>
  </si>
  <si>
    <t xml:space="preserve">  Hosszú lejáratú hitelek, kölcsönök törlesztése pénzügyi vállalkozásnak</t>
  </si>
  <si>
    <t xml:space="preserve"> Pénzeszközök lekötött betétként elhelyezése </t>
  </si>
  <si>
    <t xml:space="preserve"> - Iskolakezdési támogatás</t>
  </si>
  <si>
    <t xml:space="preserve"> - Kábel TV előfizetési díjtámogatás</t>
  </si>
  <si>
    <t xml:space="preserve"> - Hulladékszállítási díjtámogatás</t>
  </si>
  <si>
    <t xml:space="preserve"> - Születési támogatás</t>
  </si>
  <si>
    <t xml:space="preserve"> - Szünidei gyermekétkeztetés</t>
  </si>
  <si>
    <t>Lekötött betétek megszüntetése</t>
  </si>
  <si>
    <t>Felhalmozási célú finanszírozási kiadások összesen</t>
  </si>
  <si>
    <t>Felhalmozási célú átvett pénzeszközök (7.1. + 7.2.)</t>
  </si>
  <si>
    <t>"Zöldülő Tiszaújváros" program feladatai</t>
  </si>
  <si>
    <t>Teljesítés %-a</t>
  </si>
  <si>
    <t>I</t>
  </si>
  <si>
    <t xml:space="preserve">   Felhalmozási költségvetés kiadásai (2.1.+2.2.+2.3.)</t>
  </si>
  <si>
    <t xml:space="preserve"> </t>
  </si>
  <si>
    <t>Energiaracionalizálási és gépészeti feladatok támogatása</t>
  </si>
  <si>
    <t>Tiszaújvárosi Művelődési Központ és Könyvtár</t>
  </si>
  <si>
    <t>F</t>
  </si>
  <si>
    <t>J</t>
  </si>
  <si>
    <t>Éven túli lejáratú belföldi értékpapírok kibocsátása</t>
  </si>
  <si>
    <t xml:space="preserve"> Forgatási célú belföldi értékpapírok vásárlása</t>
  </si>
  <si>
    <t xml:space="preserve"> Éven túli lejáratú belföldi értékpapírok beváltása</t>
  </si>
  <si>
    <t>Tiszaújvárosi Művelődési Központ és Könyvtár által megvalósítandó beruházások, felújítások</t>
  </si>
  <si>
    <t>KÖTELEZŐ FELADATAINAK MÉRLEGE</t>
  </si>
  <si>
    <t xml:space="preserve">   Felhalmozási költségvetés kiadásai (2.1.+2.3.+2.3.)</t>
  </si>
  <si>
    <t>2.3.-ból EU-s forrásból megvalósuló felújítás</t>
  </si>
  <si>
    <t xml:space="preserve">  Hosszú lejáratú hitelek, kölcsönök törlesztése</t>
  </si>
  <si>
    <t xml:space="preserve"> Pénzeszközök betétként elhelyezése </t>
  </si>
  <si>
    <t xml:space="preserve"> Államháztartáson belüli megelőlegezések törlesztése</t>
  </si>
  <si>
    <t>ÖNKÉNT VÁLLALT FELADATAINAK MÉRLEGE</t>
  </si>
  <si>
    <t>ÁLLAMIGAZGATÁSI FELADATOK MÉRLEGE</t>
  </si>
  <si>
    <t>Kötelező feladatok bevételei, kiadásai</t>
  </si>
  <si>
    <t>Önként vállalt feladatok bevételei, kiadásai</t>
  </si>
  <si>
    <t>Államigazgatási feladatok bevételei, kiadásai</t>
  </si>
  <si>
    <t>Beruházás  megnevezése</t>
  </si>
  <si>
    <t>Teljes költség</t>
  </si>
  <si>
    <t>Kivitelezés kezdési és befejezési éve</t>
  </si>
  <si>
    <t>Tiszaújváros Város Önkormányzata által megvalósítandó beruházások:</t>
  </si>
  <si>
    <t>Tiszaújvárosi Polgármesteri Hivatal által megvalósítandó beruházások:</t>
  </si>
  <si>
    <t>Tiszaújvárosi Intézményműködtető Központ által megvalósítandó beruházások:</t>
  </si>
  <si>
    <t>Tiszaújvárosi Humánszolgáltató Központ által megvalósítandó beruházások:</t>
  </si>
  <si>
    <t>Tiszaújvárosi Napközi Otthonos Óvoda által megvalósítandó beruházások:</t>
  </si>
  <si>
    <t>Tiszaújváros Városi Rendelőintézet által megvalósítandó beruházások:</t>
  </si>
  <si>
    <t>ÖSSZESEN:</t>
  </si>
  <si>
    <t>Felújítás  megnevezése</t>
  </si>
  <si>
    <t>Tiszaújváros Város Önkormányzata által megvalósítandó felújítások:</t>
  </si>
  <si>
    <t>Tiszaújvárosi Intézményműködtető Központ által megvalósítandó felújítások:</t>
  </si>
  <si>
    <t>Tiszaújváros Városi Rendelőintézet által megvalósítandó felújítások:</t>
  </si>
  <si>
    <t>Sor-szám</t>
  </si>
  <si>
    <t>MEGNEVEZÉS</t>
  </si>
  <si>
    <t>Évek</t>
  </si>
  <si>
    <t>G</t>
  </si>
  <si>
    <t>ÖSSZES KÖTELEZETTSÉG</t>
  </si>
  <si>
    <t>*Az adósságot keletkeztető ügyletekhez történő hozzájárulás részletes szabályairól szóló 353/2011. (XII.31.) Korm. rendelet 2. § (1) bekezdése alapján.</t>
  </si>
  <si>
    <t>Fejlesztési cél leírása</t>
  </si>
  <si>
    <t>Fejlesztés várható kiadása</t>
  </si>
  <si>
    <t>ADÓSSÁGOT KELETKEZTETŐ ÜGYLETEK VÁRHATÓ EGYÜTTES ÖSSZEGE</t>
  </si>
  <si>
    <t>Adatszolgáltatás 
az elismert tartozásállományról</t>
  </si>
  <si>
    <t>Költségvetési szerv neve:</t>
  </si>
  <si>
    <t>…………………………………</t>
  </si>
  <si>
    <t>Költségvetési szerv számlaszáma:</t>
  </si>
  <si>
    <t xml:space="preserve">Éves eredeti kiadási előirányzat: </t>
  </si>
  <si>
    <t>………</t>
  </si>
  <si>
    <t xml:space="preserve"> Ft</t>
  </si>
  <si>
    <t>30 napon túli elismert tartozásállomány összesen: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</si>
  <si>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</si>
  <si>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</si>
  <si>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</si>
  <si>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</si>
  <si>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</si>
  <si>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</si>
  <si>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</si>
  <si>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</si>
  <si>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</si>
  <si>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</si>
  <si>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</si>
  <si>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</si>
  <si>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 xml:space="preserve">Intézmény                                               </t>
  </si>
  <si>
    <t>Vezetői pótlék mértéke a költségvetési törvényben meghatározott pótlékalap százalékában (%)</t>
  </si>
  <si>
    <t>Jogosultak száma (fő)</t>
  </si>
  <si>
    <t>munkakör</t>
  </si>
  <si>
    <t>TISZAÚJVÁROSI INTÉZMÉNYMŰKÖDTETŐ KÖZPONT</t>
  </si>
  <si>
    <t>intézményvezető (magasabb vezető)</t>
  </si>
  <si>
    <t>csoportvezető (vezető)</t>
  </si>
  <si>
    <t>TISZAÚJVÁROSI HUMÁNSZOLGÁLTATÓ  KÖZPONT</t>
  </si>
  <si>
    <t>TISZAÚJVÁROS VÁROSI RENDELŐINTÉZET</t>
  </si>
  <si>
    <t>gazdasági igazgató (magasabb vezető)</t>
  </si>
  <si>
    <t>MAGASABB VEZETŐK, VEZETŐK ÖSSZESEN</t>
  </si>
  <si>
    <t xml:space="preserve">Intézmény </t>
  </si>
  <si>
    <t>Vezetői pótlék mértéke a köznevelési törvény szerint meghatározott illetményalap százalékában (%)</t>
  </si>
  <si>
    <t>Jogosultak száma  (fő)</t>
  </si>
  <si>
    <t>TISZAÚJVÁROSI NAPKÖZI OTTHONOS ÓVODA</t>
  </si>
  <si>
    <t>MAGASABB VEZETŐK, VEZETŐK MINDÖSSZESEN</t>
  </si>
  <si>
    <t>Feltételtől függő pótlékok</t>
  </si>
  <si>
    <t>Idegennyelv  tudási pótlék</t>
  </si>
  <si>
    <t>Szociális ágazati összevont pótlék</t>
  </si>
  <si>
    <t>Bölcsődei pótlék</t>
  </si>
  <si>
    <t>Fokozott fizikai, pszichés megterhelés miatti pótlék</t>
  </si>
  <si>
    <t>Tiszaújvárosi                               Humánszolgáltató Központ</t>
  </si>
  <si>
    <t>Tiszaújvárosi Napközi Otthonos Óvoda</t>
  </si>
  <si>
    <t>AZ   INTÉZMÉNYEKBEN   CÍMPÓTLÉKOKBAN   RÉSZESÜLŐK   SZÁMA  (fő)</t>
  </si>
  <si>
    <t>Főmunkatársi pótlék</t>
  </si>
  <si>
    <t>Tanácsosi pótlék</t>
  </si>
  <si>
    <t>Tiszaújvárosi Humánszolgáltató Központ</t>
  </si>
  <si>
    <t>Források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</si>
  <si>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</si>
  <si>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</si>
  <si>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</si>
  <si>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</si>
  <si>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</si>
  <si>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</si>
  <si>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Források összesen:</t>
  </si>
  <si>
    <t>Kiadások, költségek</t>
  </si>
  <si>
    <t>Személyi jellegű</t>
  </si>
  <si>
    <t>Szolgáltatások igénybe vétele</t>
  </si>
  <si>
    <t>Adminisztratív költségek</t>
  </si>
  <si>
    <t>Támogatott neve</t>
  </si>
  <si>
    <t>2022.</t>
  </si>
  <si>
    <t>TISZAÚJVÁROSI MŰVELŐDÉSI KÖZPONT ÉS KÖNYVTÁR</t>
  </si>
  <si>
    <t>Tiszaújvárosi Művelődési Központ és Könyvtár által megvalósítandó beruházások:</t>
  </si>
  <si>
    <t>Számítástechnikai tárgyi eszköz beszerzése</t>
  </si>
  <si>
    <t>Informatikai hardver, szoftver beszerzések</t>
  </si>
  <si>
    <t>Immateriális javak beszerzése</t>
  </si>
  <si>
    <t>Egyéb tárgyi eszköz beszerzés</t>
  </si>
  <si>
    <t>Kisértékű tárgyi eszköz beszerzés</t>
  </si>
  <si>
    <t>Immateriális javak beszerzése, létesítése</t>
  </si>
  <si>
    <t>Informatikai eszközök beszerzése, létesítése</t>
  </si>
  <si>
    <t>Egyéb tárgyi eszközök beszerzése, létesítése</t>
  </si>
  <si>
    <t>Informatikai eszközök beszerzése</t>
  </si>
  <si>
    <t>Egyéb tárgyi eszközök beszerzése</t>
  </si>
  <si>
    <t>Műszaki tervezés</t>
  </si>
  <si>
    <t>Tiszaújváros Városgazda Nonprofit Kft. részére történő eszközbeszerzések</t>
  </si>
  <si>
    <t>Játszótéri elemek cseréje</t>
  </si>
  <si>
    <t>Ivóvíz közmű felújítások</t>
  </si>
  <si>
    <t>Szennyvíz közmű felújítások</t>
  </si>
  <si>
    <t>Tárgyi eszközök beszerzése</t>
  </si>
  <si>
    <t>Technikai távfelügyelet rekonstrukciója</t>
  </si>
  <si>
    <t>Bruttó hiány:</t>
  </si>
  <si>
    <t>Bruttó többlet:</t>
  </si>
  <si>
    <t>2023.</t>
  </si>
  <si>
    <t>Államháztartáson belüli megelőlegezések</t>
  </si>
  <si>
    <t>Informatikai infrastruktúra fejlesztése</t>
  </si>
  <si>
    <t>Állami fenntartású köznevelési intézmények támogatása</t>
  </si>
  <si>
    <t>Rövid lejáratú  hitelek, kölcsönök felvétele</t>
  </si>
  <si>
    <t>Váratlan meghibásodások miatt szükséges eszközök beszerzése</t>
  </si>
  <si>
    <t>Ingatlan felújítás (váratlan meghibásodások miatt szükséges felújítások)</t>
  </si>
  <si>
    <t>Tiszaújváros Város Önkormányzata saját bevételeinek részletezése az adósságot keletkeztető  ügyletből származó tárgyévi fizetési kötelezettség megállapításához</t>
  </si>
  <si>
    <t>Az önkormányzati vagyon és az önkormányzatot megillető vagyoni értékű jog értékesítéséből és hasznosításából származó bevétel (tulajdonosi bevétel)</t>
  </si>
  <si>
    <t>Osztalék, koncessziós díj és hozambevétel</t>
  </si>
  <si>
    <t>Tárgyi eszköz és az immateriális jószág, részvény, részesedés, vállalat értékesítéséből vagy privatizációból származó bevétel (ingatlan értékesítés)</t>
  </si>
  <si>
    <t>Kezesség-, illetve garanciavállalással kapcsolatos megtérülés</t>
  </si>
  <si>
    <t>Saját bevételek (01+… .+06)</t>
  </si>
  <si>
    <t>09</t>
  </si>
  <si>
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</t>
  </si>
  <si>
    <t>Váltó kibocsátása a kibocsátás napjától a beváltás napjáig, és annak a váltóval kiváltott kötelezettséggel megegyező, kamatot nem tartalmazó értéke</t>
  </si>
  <si>
    <t>Az Szt. szerint pénzügyi lízing lízingbevevői félként történő megkötése a lízing futamideje alatt, és a lízingszerződésben kikötött tőkerész hátralévő összege</t>
  </si>
  <si>
    <t>A visszavásárlási kötelezettség kikötésével megkötött adásvételi szerződés eladói félként történő megkötése - ideértve az Szt. szerinti valódi penziós és óvadéki repóügyleteket is - a visszavásárlásig, és a kikötött visszavásárlási ár</t>
  </si>
  <si>
    <t>A szerződésben kapott, legalább háromszázhatvanöt nap időtartamú halasztott fizetés, részletfizetés, és a még ki nem fizetett ellenérték</t>
  </si>
  <si>
    <t>Hitelintézetek által, származékos műveletek különbözeteként az Államadósság Kezelő Központ Zrt.-nél (a továbbiakban: ÁKK Zrt.) elhelyezett fedezeti betétek, és azok összege</t>
  </si>
  <si>
    <t>Hitel, kölcsön felvétele, átvállalása a folyósítás, átvállalás napjától a végtörlesztés napjáig, és annak aktuális tőketartozása (hitelből eredő fizetési kötelezettség)</t>
  </si>
  <si>
    <t>Tiszaújvárosi Rendőrkapitányság támogatása</t>
  </si>
  <si>
    <t>Tiszaújvárosi Katasztrófavédelmi Kirendeltség</t>
  </si>
  <si>
    <t>Forgatási célú belföldi értékpapírok beváltása, értékesítése</t>
  </si>
  <si>
    <t>Települési önkormányzatok egyes köznevelési feladatainak támogatása</t>
  </si>
  <si>
    <t>Települési önkormányzatok egyes szociális, gyermekjóléti feladatainak támogatása</t>
  </si>
  <si>
    <t>Települési önkormányzatok gyermekétkeztetési feladatainak támogatása</t>
  </si>
  <si>
    <t>Befektetési célú belföldi értékpapírok beváltása, értékesítése</t>
  </si>
  <si>
    <t xml:space="preserve"> Befektetési célú belföldi értékpapírok vásárlása</t>
  </si>
  <si>
    <t xml:space="preserve">  Befektetési célú belföldi értékpapírok vásárlása</t>
  </si>
  <si>
    <t>Belföldi értékpapírok kiadásai (5.1. + … + 5.3.)</t>
  </si>
  <si>
    <t xml:space="preserve">  Éven túli lejáratú belföldi értékpapírok beváltása</t>
  </si>
  <si>
    <t>KÖLTSÉGVETÉSI KIADÁSOK ÖSSZESEN (1.+2.)</t>
  </si>
  <si>
    <t>Hitel-, kölcsöntörlesztés államháztartáson kívülre (4.1.+…+4.3.)</t>
  </si>
  <si>
    <t>Belföldi finanszírozás kiadásai (6.1.+…+6.5.)</t>
  </si>
  <si>
    <t>KIADÁSOK ÖSSZESEN: (3.+7.)</t>
  </si>
  <si>
    <t>FINANSZÍROZÁSI KIADÁSOK ÖSSZESEN: (4.+5.+6.)</t>
  </si>
  <si>
    <t>Belföldi értékpapírok kiadásai (5.1.+…+5.3.)</t>
  </si>
  <si>
    <t>Költségvetési bevételek összesen (1.+2.+3.+4.+5.+6.+7.)</t>
  </si>
  <si>
    <t>Működési költségvetés kiadásai (1.1.+1.2.+1.3.+1.4.+1.5.)</t>
  </si>
  <si>
    <t>Felhalmozási költségvetés kiadásai (2.1.+2.2.+2.3.)</t>
  </si>
  <si>
    <t>- Sportlétesítmények használati díja</t>
  </si>
  <si>
    <t>- Sportegyesületek támogatása</t>
  </si>
  <si>
    <t>Sportfejlesztési koncepció megvalósításának támogatása</t>
  </si>
  <si>
    <t>Perényi Péter utcán közvilágítás bővítése</t>
  </si>
  <si>
    <t>Városközponti tó rézsűvédelme</t>
  </si>
  <si>
    <t>Közterület-felügyelet munkaruha és egyéb felszerelés</t>
  </si>
  <si>
    <t>Kisértékű ügyviteli, informatikai eszközök beszerzése, létesítése</t>
  </si>
  <si>
    <t>2.2.-ből EU-s forrásból megvalósuló felújítás</t>
  </si>
  <si>
    <t xml:space="preserve"> - az 1.5.-ből: - Elvonások és befizetések</t>
  </si>
  <si>
    <t>Felhalmozási célú átvett pénzeszközök  (7.1.+7.2.)</t>
  </si>
  <si>
    <t>12.4.</t>
  </si>
  <si>
    <t>12.5.</t>
  </si>
  <si>
    <t>VEZETŐI PÓTLÉKOK/VEZETŐI JUTTATÁSOK</t>
  </si>
  <si>
    <t>45.000</t>
  </si>
  <si>
    <t>35.000</t>
  </si>
  <si>
    <t xml:space="preserve">csoportvezető </t>
  </si>
  <si>
    <t>20.000</t>
  </si>
  <si>
    <t>VEZETŐK ÖSSZESEN</t>
  </si>
  <si>
    <t>Vezetői juttatás mértéke az egyes egészségügyi dolgozók és egészségügyben dolgozók illetmény- vagy bérnövelésének, valamint az ahhoz kapcsolódó támogatás igénybevételének részletes szabályairól szóló 256/2013. (VII. 5.) Korm. rendelet 2/D. § (1) bekezdésében meghatározott pótlékalap %-ában</t>
  </si>
  <si>
    <t xml:space="preserve">   Jogosultak száma                         (fő)</t>
  </si>
  <si>
    <t>AZ INTÉZMÉNYEKBEN PÓTLÉKBAN, JUTTATÁSBAN RÉSZESÜLŐK SZÁMA</t>
  </si>
  <si>
    <t>Magasabb  vezetői pótlék, juttatás</t>
  </si>
  <si>
    <t>Vezetői (vezetői, csoport vezetői) pótlék, juttatás</t>
  </si>
  <si>
    <t>Munkahelyi pótlék</t>
  </si>
  <si>
    <t>Egészségügyi szakdolgozói pótlék</t>
  </si>
  <si>
    <t>Egészségügyi kiegészítő pótlék</t>
  </si>
  <si>
    <t>védőnői területi pótlék</t>
  </si>
  <si>
    <t>pedagógus ágazati szakmai pótlék</t>
  </si>
  <si>
    <t>Pótlékok, juttatások</t>
  </si>
  <si>
    <t>Munka-közösség vezetői pótlék</t>
  </si>
  <si>
    <t>Lakossági veszélyes hulladékok begyűjtése és megsemmisítése</t>
  </si>
  <si>
    <t>23.</t>
  </si>
  <si>
    <t>Feladat
 megnevezése</t>
  </si>
  <si>
    <t>Feladat 
megnevezése</t>
  </si>
  <si>
    <t>Éven túli lejáratú belföldi értékpapírok beváltása</t>
  </si>
  <si>
    <t>Befektetési célú belföldi értékpapírok vásárlása</t>
  </si>
  <si>
    <t>Önkormányzati szolgálati lakás felújítása</t>
  </si>
  <si>
    <t>gyógy-pedagógiai pótlék</t>
  </si>
  <si>
    <t>Kazinczy Ferenc Református Általános Iskola és Óvoda</t>
  </si>
  <si>
    <t>Borsod Állatvédő Alapítvány támogatása</t>
  </si>
  <si>
    <t>Karácsonyi dekorációs látványelemek, faház, jászol beszerzése</t>
  </si>
  <si>
    <t>Kőszegi György út - Szemere B. utca szennyvíz, ivóvíz közcélú hálózat kiépítése</t>
  </si>
  <si>
    <t>"Tiszaújvárosi Gimnasztrádáért" Alapítvány támogatása</t>
  </si>
  <si>
    <t>Önkormányzati tulajdonú lakótelek megvásárlásához támogatás nyújtása - vissza nem térítendő</t>
  </si>
  <si>
    <t>Triatlon nemzetközi verseny jogdíja</t>
  </si>
  <si>
    <t>Triatlon napok rendezvényeinek támogatása</t>
  </si>
  <si>
    <t>Épületek felújítása</t>
  </si>
  <si>
    <t>Babits Mihály úton kisfeszültségű oszlop kiváltása</t>
  </si>
  <si>
    <t>Csapadékvíz elvezető hálózat nyomvonalának áthelyezése</t>
  </si>
  <si>
    <t>Árpád út 9-19. sz. épület keleti részén járda, lépcső, támfal felújítása</t>
  </si>
  <si>
    <t>Verebély László utca 9. sz. előtti terület burkolatának felújítása</t>
  </si>
  <si>
    <t>Verebély László utca burkolatának felújítása</t>
  </si>
  <si>
    <t>Sportcentrum melletti parkoló bővítése és összekötő út építése I. ütem</t>
  </si>
  <si>
    <t xml:space="preserve"> Harangjáték felújítása</t>
  </si>
  <si>
    <t>Jelzőrendszeres házi segítségényújtás 2021. évi finanszírozásának elszámolásából adódó visszafizetési kötelezettség</t>
  </si>
  <si>
    <t>2022. évi teljesítés              2022.06.30-ig</t>
  </si>
  <si>
    <t>2022. évi teljesítés              2022.09.30-ig</t>
  </si>
  <si>
    <t>2022. évi teljesítés              2022.12.31-ig</t>
  </si>
  <si>
    <t>2022. évi előirányzat</t>
  </si>
  <si>
    <t>Felhasználás          2021. 12.31-ig</t>
  </si>
  <si>
    <t>Polgármesteri Hivatal által megvalósítandó felújítások</t>
  </si>
  <si>
    <t>Tiszaújváros Város Önkormányzata 2022. évi adósságot keletkeztető fejlesztési céljai</t>
  </si>
  <si>
    <t>Tiszaújváros, 2022. .......................... hó ..... nap</t>
  </si>
  <si>
    <t>2022. év</t>
  </si>
  <si>
    <t>2022. előtt</t>
  </si>
  <si>
    <t>Közfoglalkoztatottak álláshelyeinek szám</t>
  </si>
  <si>
    <r>
      <t xml:space="preserve">általános intézményvezető-helyettes </t>
    </r>
    <r>
      <rPr>
        <sz val="12"/>
        <rFont val="Times New Roman CE"/>
        <charset val="238"/>
      </rPr>
      <t>(magasabb vezető)</t>
    </r>
  </si>
  <si>
    <r>
      <t xml:space="preserve">intézményvezető-helyettes </t>
    </r>
    <r>
      <rPr>
        <sz val="12"/>
        <rFont val="Times New Roman CE"/>
        <charset val="238"/>
      </rPr>
      <t>(magasabb vezető)</t>
    </r>
  </si>
  <si>
    <t>Vezetői bérpótlék mértéke a munka törvénykönyvéről szóló  2012. évi I.  Törvény 139. § (2) bekezdését figyelembe véve (Ft)</t>
  </si>
  <si>
    <t>igazgató</t>
  </si>
  <si>
    <t>igazgató-helyettes</t>
  </si>
  <si>
    <t>szakmai igazgató-helyettes</t>
  </si>
  <si>
    <r>
      <t>főigazgató</t>
    </r>
    <r>
      <rPr>
        <sz val="12"/>
        <rFont val="Times New Roman CE"/>
        <charset val="238"/>
      </rPr>
      <t xml:space="preserve"> (magasabb vezető)</t>
    </r>
  </si>
  <si>
    <r>
      <t xml:space="preserve">orvos igazgató </t>
    </r>
    <r>
      <rPr>
        <sz val="12"/>
        <rFont val="Times New Roman CE"/>
        <charset val="238"/>
      </rPr>
      <t>(magasabb vezető)</t>
    </r>
  </si>
  <si>
    <r>
      <t xml:space="preserve">intézeti vezető ápoló </t>
    </r>
    <r>
      <rPr>
        <sz val="12"/>
        <rFont val="Times New Roman CE"/>
        <charset val="238"/>
      </rPr>
      <t>(vezető)</t>
    </r>
  </si>
  <si>
    <t>P+R parkoló megépítése</t>
  </si>
  <si>
    <t>Piac- és Vásárcsarnokban világító ablakok cseréje</t>
  </si>
  <si>
    <t>Kutyafuttató kialakítása</t>
  </si>
  <si>
    <t>Meglévő kamera rendszer rekonstrukciója</t>
  </si>
  <si>
    <t>"Okos járda" rendszer kiépítése az Örösi úton Tesco bekötő útnál</t>
  </si>
  <si>
    <t>Ingatlanok felújítása</t>
  </si>
  <si>
    <t>Korlátlift beszerzése</t>
  </si>
  <si>
    <t>1.12.</t>
  </si>
  <si>
    <t>1.13.</t>
  </si>
  <si>
    <t>Felhalmozási célú támogatások államháztartáson belülről (2.1.+…+2.4.)</t>
  </si>
  <si>
    <t>Közhatalmi bevételek (3.1.+3.2.+3.3.+3.4.+3.5.)</t>
  </si>
  <si>
    <t>3.1.1.</t>
  </si>
  <si>
    <t>3.2.1.</t>
  </si>
  <si>
    <t>3.4.2.</t>
  </si>
  <si>
    <t>3.5.</t>
  </si>
  <si>
    <t>4.6.</t>
  </si>
  <si>
    <t>4.7.</t>
  </si>
  <si>
    <t>4.8.</t>
  </si>
  <si>
    <t>4.9.</t>
  </si>
  <si>
    <t>4.10.</t>
  </si>
  <si>
    <t>4.11.</t>
  </si>
  <si>
    <t>Felhalmozási bevételek (5.1.+…+5.5.)</t>
  </si>
  <si>
    <t>6.2.1.</t>
  </si>
  <si>
    <t>Belföldi értékpapírok bevételei (10.1.+…+10.3.)</t>
  </si>
  <si>
    <t>Maradvány igénybevétele (11.1. + 11.2.)</t>
  </si>
  <si>
    <t>Belföldi finanszírozás bevételei (12.1.+…+12.3.)</t>
  </si>
  <si>
    <t>FINANSZÍROZÁSI BEVÉTELEK ÖSSZESEN: (9.+10.+11.+12.)</t>
  </si>
  <si>
    <t>1.5.7.</t>
  </si>
  <si>
    <t>1.5.7.1.</t>
  </si>
  <si>
    <t xml:space="preserve">                             Általános tartalék</t>
  </si>
  <si>
    <t>1.5.7.2.</t>
  </si>
  <si>
    <t xml:space="preserve">                             Céltartalék</t>
  </si>
  <si>
    <t>1.5.7.2.1.</t>
  </si>
  <si>
    <t>1.5.7.2.2.</t>
  </si>
  <si>
    <t>Működési célú támogatások államháztartáson belülről (1.8.+…+1.12.)</t>
  </si>
  <si>
    <t>Bírság-, pótlék- és díjbevétel (előrehozott adó, helyi iparűzési adónemben: - Ft, egyéb közhatalmi bevétel: 10.000.000 Ft)</t>
  </si>
  <si>
    <t>2022-2022.</t>
  </si>
  <si>
    <t>2021-2022.</t>
  </si>
  <si>
    <t>Önkormányzat működési támogatásai (1.1.+…+1.7.)</t>
  </si>
  <si>
    <t xml:space="preserve">Tiszaújváros Város Önkormányzata adósságot keletkeztető ügyletekből és kezességvállalásokból fennálló kötelezettségei </t>
  </si>
  <si>
    <t xml:space="preserve">3. </t>
  </si>
  <si>
    <t>Működési bevételek (4.1.+…+4.11.)</t>
  </si>
  <si>
    <t>Működési célú átvett pénzeszközök (6.1. + 6.2.)</t>
  </si>
  <si>
    <t>KÖLTSÉGVETÉSI BEVÉTELEK ÖSSZESEN: (1+2.+3.+4.+5.+6.+7.)</t>
  </si>
  <si>
    <t>Hitel-, kölcsönfelvétel államháztartáson kívülről  (9.1.+ … +9.3.)</t>
  </si>
  <si>
    <t>2024.</t>
  </si>
  <si>
    <t>Ebből:  Önkormányzatok működési támogatásai</t>
  </si>
  <si>
    <t>igazgató (magasabb vezető)</t>
  </si>
  <si>
    <t>gazdasági igazgató-helyettes (magasabb vezető)</t>
  </si>
  <si>
    <t>üzemeltetési igazgató-helyettes (magasabb vezető)</t>
  </si>
  <si>
    <r>
      <t>intézményvezető-helyettes</t>
    </r>
    <r>
      <rPr>
        <sz val="12"/>
        <rFont val="Times New Roman CE"/>
        <family val="1"/>
        <charset val="238"/>
      </rPr>
      <t xml:space="preserve"> (magasabb vezető)</t>
    </r>
  </si>
  <si>
    <r>
      <t>szakmai vezető</t>
    </r>
    <r>
      <rPr>
        <sz val="12"/>
        <rFont val="Times New Roman CE"/>
        <family val="1"/>
        <charset val="238"/>
      </rPr>
      <t xml:space="preserve"> (vezető)</t>
    </r>
  </si>
  <si>
    <t>BEVÉTELEK ÖSSZESEN: (8.+13.)</t>
  </si>
  <si>
    <t xml:space="preserve">                          - Pályázati céltartalék</t>
  </si>
  <si>
    <t>2025.</t>
  </si>
  <si>
    <t>Részletező kód</t>
  </si>
  <si>
    <t>2022. évi eredeti előirányzat</t>
  </si>
  <si>
    <t xml:space="preserve">Tiszaújvárosi Városgazda Nonprofit Kft. támogatása </t>
  </si>
  <si>
    <t>Tour de Hongrie tiszaújvárosi szakaszának támogatása</t>
  </si>
  <si>
    <t>10.2.</t>
  </si>
  <si>
    <t>Összesen
(F=B+C+D+E)</t>
  </si>
  <si>
    <t>Helyi adóból és a települési adóból származó bevétel (építményadó: 656.876.000 Ft, helyi iparűzési adó: 6.500.000.000 Ft, idegenforgalmi adó: 10.000.000 Ft)</t>
  </si>
  <si>
    <t>Intézmény
nunkakör</t>
  </si>
  <si>
    <t>6.2.-ből EU-s támogatás (közvetlen)</t>
  </si>
  <si>
    <t>1.12.-ből EU-s támogatás</t>
  </si>
  <si>
    <t>- Egyéb működési célú támogatások államháztartáson kívülre</t>
  </si>
  <si>
    <t>- Egyéb működési célú támogatások ÁH-n belülre</t>
  </si>
  <si>
    <t>- Visszatérítendő támogatások, kölcsönök nyújtása ÁH-n belülre</t>
  </si>
  <si>
    <t>- Szolidaritási hozzájárulás</t>
  </si>
  <si>
    <t xml:space="preserve">                           -Működési céltartalék</t>
  </si>
  <si>
    <t>- Tartalékok (1.5.7.1.+1.5.7.2.)</t>
  </si>
  <si>
    <t>- Visszatérítendő támogatások, kölcsönök nyújtása ÁH-n kívülre</t>
  </si>
  <si>
    <t>Költségvetési hiány, többlet ( költségvetési bevételek 8. sor - költségvetési kiadások 3. sor) (+/-)</t>
  </si>
  <si>
    <t>Finanszírozási bevételek, kiadások egyenlege (finanszírozási bevételek 13. sor - finanszírozási kiadások 7. sor) (+/-)</t>
  </si>
  <si>
    <t>BEVÉTELEK ÖSSZESEN (14. sor) - KIADÁSOK ÖSSZESEN (8. sor)</t>
  </si>
  <si>
    <t xml:space="preserve"> - az 1.5.-ből:    - Elvonások és befizetések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</si>
  <si>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</si>
  <si>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</si>
  <si>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</si>
  <si>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 xml:space="preserve"> Rövid lejáratú hitelek, kölcsönök törlesztése</t>
  </si>
  <si>
    <t xml:space="preserve"> Likviditási célú hitelek, kölcsönök törlesztése pénzügyi vállalkozásnak</t>
  </si>
  <si>
    <t xml:space="preserve"> Hosszú lejáratú hitelek, kölcsönök törlesztése</t>
  </si>
  <si>
    <t>Deés felé vezető földút felújítása</t>
  </si>
  <si>
    <t>08</t>
  </si>
  <si>
    <t>Fizetési kötelezettség (08+…+14)</t>
  </si>
  <si>
    <t>18. melléklet a 2/2022. (II.14.) önkormányzati rendelethez</t>
  </si>
  <si>
    <t>19. melléklet a 2/2022. (II.14.) önkormányzati rendelethez</t>
  </si>
  <si>
    <t>20. melléklet a 2/2022. (II.14.) önkormányzati rendelethez</t>
  </si>
  <si>
    <t>21. melléklet a 2/2022. (II.14.) önkormányzati rendelethez</t>
  </si>
  <si>
    <t>24. melléklet a 2/2022. (II.14.) önkormányzati rendelethez</t>
  </si>
  <si>
    <t xml:space="preserve">2022. évi eredeti előirányzat
2/2022. (II.14.) </t>
  </si>
  <si>
    <t>"</t>
  </si>
  <si>
    <t>H</t>
  </si>
  <si>
    <t>Eddigi módosítások összege 2022. évben</t>
  </si>
  <si>
    <t>Sportegyesületek felhalmozási célú támogatása</t>
  </si>
  <si>
    <t>Korábbi évek megszűnt adónemei</t>
  </si>
  <si>
    <t>Lévai -Vörösmarty utak között járda és gyalogosátkelőhely létesítése</t>
  </si>
  <si>
    <t>Tisza-part városrészben található teniszpálya burkolatának felújítása</t>
  </si>
  <si>
    <t>Országos Mentőszolgálat támogatása</t>
  </si>
  <si>
    <t>Dózsa Gyögy út ipari parki szakaszán gyalogosátkelőhely létesítése</t>
  </si>
  <si>
    <t>Szent István úton meglévő parkoló állások felújítása</t>
  </si>
  <si>
    <t xml:space="preserve"> "Ezüsthíd" Gondozóházzal szemben pihenőpark kialakítása</t>
  </si>
  <si>
    <t>Lévai út 1-11. szám előtti terület rekonstrukciója</t>
  </si>
  <si>
    <t>Lévai úti közvilágítás bővítése</t>
  </si>
  <si>
    <t>Ovi-Sport Közhasznú Alapítvány támogatása</t>
  </si>
  <si>
    <t>Szent István út melletti közterületen kameraoszlopok és térfigyelő kamerák elhelyezése, régebbi kamerahely optikai kábellel történő hálózatba kötése</t>
  </si>
  <si>
    <t>Felhalmozási célú támogatások államháztartáson kívülre</t>
  </si>
  <si>
    <t>Felhalmozási célú támogatások az Intézményeknél</t>
  </si>
  <si>
    <t>Vörösmarty útcsatlakozás átereszének átépítése</t>
  </si>
  <si>
    <t>Autizmus-specifikus nevelés és oktatás támogatása 2021</t>
  </si>
  <si>
    <t>Helytörténeti Gyűjtemény részére salgó polcok beszerzése</t>
  </si>
  <si>
    <t>Társasházak, lakásszövetkezetek felhalmozási célú támogatása</t>
  </si>
  <si>
    <t>Mezőkövesdi Tankerületi Központ támogatása</t>
  </si>
  <si>
    <t>Miskolci Tankerületi Központ támogatása</t>
  </si>
  <si>
    <t>Szerencsi Szakképzési Centrum támogatása</t>
  </si>
  <si>
    <t>Módosított előirányzat a 17/2022.  (VI.30.)  rendelet szerint</t>
  </si>
  <si>
    <t>18. melléklet a ……/2022. (…….) önkormányzati rendelethez</t>
  </si>
  <si>
    <t>19. melléklet a ……/2022. (…….) önkormányzati rendelethez</t>
  </si>
  <si>
    <t>Lakás, lakóház vásárlásának támogatása</t>
  </si>
  <si>
    <t>Könyvtári érdekeltségnövelő támogatás</t>
  </si>
  <si>
    <t>"22. melléklet a 2/2022. (II.14.) önkormányzati rendelethez</t>
  </si>
  <si>
    <t>"23. melléklet a 2/2022. (II.14.) önkormányzati rendelethez</t>
  </si>
  <si>
    <t xml:space="preserve">Intelligens kerékpártároló és töltő egység </t>
  </si>
  <si>
    <t>Módosított előirányzat a 18/2022. (IX.29.)  rendelet szerint</t>
  </si>
  <si>
    <t>K</t>
  </si>
  <si>
    <t>BEVÉTEL ÖSSZESEN (11.+14.)</t>
  </si>
  <si>
    <t>KIADÁSOK ÖSSZESEN (11.+14.)</t>
  </si>
  <si>
    <t>Városi köztemetővel kapcsolatos beruházási munkák (Városi köztemető ravatalozójához előtető készítése, parcellaelválasztó járda építése)</t>
  </si>
  <si>
    <t>Deák téri Tanuszoda alagsori helyiségeinek felújítása</t>
  </si>
  <si>
    <t>"Fess Ésszel" a környezetért komplex tehetségprogramra tárgyi eszköz beszerzés</t>
  </si>
  <si>
    <t>2022-2023.</t>
  </si>
  <si>
    <t>Módosított előirányzat a 23/2022. (XII.16.)  rendelet szerint</t>
  </si>
  <si>
    <t>Változás a 2022. 23/2022. (XII.16.) rendelethez képest</t>
  </si>
  <si>
    <t>"Tiszaújváros jövőjéért" Alapítvány Elektromos gépjármű beszerzésére fel nem használt támogatás</t>
  </si>
  <si>
    <t>2021-2023.</t>
  </si>
  <si>
    <t>Módosított előirányzat a 1/2023. (II.13.)  rendelet szerint</t>
  </si>
  <si>
    <t>2022. évi városüzemeltetési kiadások előirányzata és teljesítése</t>
  </si>
  <si>
    <t xml:space="preserve"> 2022. évi támogatások előirányzata és teljesítése</t>
  </si>
  <si>
    <t xml:space="preserve"> 2022. évi ellátottak pénzbeli juttatásai előirányzata és teljesítése</t>
  </si>
  <si>
    <t>KÖLTSÉGVETÉSI SZERVEK MARADVÁNYÁNAK ALAKULÁSA</t>
  </si>
  <si>
    <t xml:space="preserve"> Forintban</t>
  </si>
  <si>
    <t>Költségvetési szerv neve</t>
  </si>
  <si>
    <t>Költségvetési maradvány összege</t>
  </si>
  <si>
    <t>Elvonás
(-)</t>
  </si>
  <si>
    <t>Intézményt megillető maradvány</t>
  </si>
  <si>
    <t>Jóváhagyott</t>
  </si>
  <si>
    <t>Jóváhagyottból működési</t>
  </si>
  <si>
    <t>Jóváhagyottból felhalmozási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</si>
  <si>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</si>
  <si>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2022. évi módosított előirányzat</t>
  </si>
  <si>
    <t>Összes teljesítés
2022.12.31-ig</t>
  </si>
  <si>
    <t>G=(D+F)</t>
  </si>
  <si>
    <t>2022. ÉVI ZÁRSZÁMADÁSÁNAK ÖSSZEVONT MÉRLEGE</t>
  </si>
  <si>
    <t>Beruházási (felhalmozási) kiadások előirányzata és teljesítése beruházásonként</t>
  </si>
  <si>
    <t>Felújítási kiadások előirányzata és teljesítése felújításonként</t>
  </si>
  <si>
    <t>2022. ÉVI ZÁRSZÁMADÁS</t>
  </si>
  <si>
    <r>
      <t>EU-s projekt neve, azonosítója:</t>
    </r>
    <r>
      <rPr>
        <sz val="12"/>
        <rFont val="Times New Roman"/>
        <family val="1"/>
        <charset val="238"/>
      </rPr>
      <t xml:space="preserve">* </t>
    </r>
  </si>
  <si>
    <t>Támogatási szerződés szerinti bevételek, kiadások</t>
  </si>
  <si>
    <t>Teljesítés</t>
  </si>
  <si>
    <t>Eredeti</t>
  </si>
  <si>
    <t>Módosított</t>
  </si>
  <si>
    <t>Évenkénti üteme</t>
  </si>
  <si>
    <t>Összes bevétel,
kiadás</t>
  </si>
  <si>
    <t>2022. XII.31.</t>
  </si>
  <si>
    <t>2022. után</t>
  </si>
  <si>
    <t>Teljesítés %-a 2022. XII. 31-ig</t>
  </si>
  <si>
    <t>L=(J+K)</t>
  </si>
  <si>
    <t>M=(L/C)</t>
  </si>
  <si>
    <t>Beruházások, beszerzések</t>
  </si>
  <si>
    <t>Kiadások összesen:</t>
  </si>
  <si>
    <t>* Amennyiben több projekt megvalósítása történik egy időben, azokat külön-külön, projektenként be kell mutatni!</t>
  </si>
  <si>
    <t>Önkormányzaton kívüli EU-s projekthez történő hozzájárulás 2022. évi előirányzata és teljesítése</t>
  </si>
  <si>
    <t>Eredeti ei.</t>
  </si>
  <si>
    <t>Módosított ei.</t>
  </si>
  <si>
    <t>Intézmény neve: Tiszaújváros Városi Rendelőintézet</t>
  </si>
  <si>
    <t xml:space="preserve">
Európai uniós támogatással megvalósuló projektek 
bevételei, kiadásai, hozzájárulások</t>
  </si>
  <si>
    <t>BEVÉTEL ÖSSZESEN (10.+20.)</t>
  </si>
  <si>
    <t>KIADÁSOK ÖSSZESEN (10.+20.)</t>
  </si>
  <si>
    <t>Teljesítés
2022. évben</t>
  </si>
  <si>
    <t>VAGYONKIMUTATÁS</t>
  </si>
  <si>
    <t>a könyvviteli mérlegben értékkel szereplő eszközökről</t>
  </si>
  <si>
    <t>Önkormányzat</t>
  </si>
  <si>
    <t>P.Hivatal</t>
  </si>
  <si>
    <t>TIK</t>
  </si>
  <si>
    <t>Humán</t>
  </si>
  <si>
    <t>Óvoda</t>
  </si>
  <si>
    <t>TMKK</t>
  </si>
  <si>
    <t>Rendelő</t>
  </si>
  <si>
    <t>ESZKÖZÖK</t>
  </si>
  <si>
    <t>Bruttó</t>
  </si>
  <si>
    <t xml:space="preserve">Könyv szerinti </t>
  </si>
  <si>
    <t xml:space="preserve">Becsült </t>
  </si>
  <si>
    <t>állományi érték</t>
  </si>
  <si>
    <t xml:space="preserve">A 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</si>
  <si>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</si>
  <si>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</si>
  <si>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</si>
  <si>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</si>
  <si>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</si>
  <si>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</si>
  <si>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</si>
  <si>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</si>
  <si>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</si>
  <si>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</si>
  <si>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</si>
  <si>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</si>
  <si>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</si>
  <si>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</si>
  <si>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</si>
  <si>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</si>
  <si>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</si>
  <si>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</si>
  <si>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</si>
  <si>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</si>
  <si>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</si>
  <si>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</si>
  <si>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</si>
  <si>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</si>
  <si>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</si>
  <si>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</si>
  <si>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</si>
  <si>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</si>
  <si>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</si>
  <si>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</si>
  <si>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</si>
  <si>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</si>
  <si>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</si>
  <si>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24.</t>
  </si>
  <si>
    <t>5.2. Nemzetgazdasági szempontból kiemelt jelentőségű tárgyi eszközök 
       értékhelyesbítése</t>
  </si>
  <si>
    <t>25.</t>
  </si>
  <si>
    <t>5.3. Korlátozottan forgalomképes tárgyi eszközök értékhelyesbítése</t>
  </si>
  <si>
    <t>26.</t>
  </si>
  <si>
    <t>5.4. Üzleti tárgyi eszközök értékhelyesbítése</t>
  </si>
  <si>
    <t>27.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</si>
  <si>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</si>
  <si>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</si>
  <si>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</si>
  <si>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</si>
  <si>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</si>
  <si>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</si>
  <si>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</si>
  <si>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</si>
  <si>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</si>
  <si>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</si>
  <si>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</si>
  <si>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</si>
  <si>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</si>
  <si>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</si>
  <si>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</si>
  <si>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</si>
  <si>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</si>
  <si>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</si>
  <si>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</si>
  <si>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</si>
  <si>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</si>
  <si>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</si>
  <si>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</si>
  <si>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</si>
  <si>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</si>
  <si>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</si>
  <si>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</si>
  <si>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</si>
  <si>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</si>
  <si>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</si>
  <si>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</si>
  <si>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</si>
  <si>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</si>
  <si>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</si>
  <si>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</si>
  <si>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</si>
  <si>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</si>
  <si>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</si>
  <si>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</si>
  <si>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</si>
  <si>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</si>
  <si>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</si>
  <si>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</si>
  <si>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</si>
  <si>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II. Pénztárak, csekkek, betétkönyvek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</si>
  <si>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</si>
  <si>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</si>
  <si>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</si>
  <si>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</si>
  <si>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</si>
  <si>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</si>
  <si>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</si>
  <si>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I. Költségvetési évben esedékes követelések</t>
  </si>
  <si>
    <t>54.</t>
  </si>
  <si>
    <t>II. Költségvetési évet követően esedékes követelések</t>
  </si>
  <si>
    <t>55.</t>
  </si>
  <si>
    <t>III. Követelés jellegű sajátos elszámolások</t>
  </si>
  <si>
    <t>56.</t>
  </si>
  <si>
    <t>D) KÖVETELÉSEK (54+55+56)</t>
  </si>
  <si>
    <t>57.</t>
  </si>
  <si>
    <t>I. Előzetesen felszámított általános forgalmi adó elszámolása</t>
  </si>
  <si>
    <t>58.</t>
  </si>
  <si>
    <t>II. Fizetendő általános forgalmi adó elszámolása</t>
  </si>
  <si>
    <t>59.</t>
  </si>
  <si>
    <t>III. Egyéb sajátos eszközoldali elszámolások</t>
  </si>
  <si>
    <t>60.</t>
  </si>
  <si>
    <t>E) EGYÉB SAJÁTOS  ELSZÁMOLÁSOK (58+60)</t>
  </si>
  <si>
    <t>61.</t>
  </si>
  <si>
    <t>F) AKTÍV IDŐBELI ELHATÁROLÁSOK</t>
  </si>
  <si>
    <t>62.</t>
  </si>
  <si>
    <t>ESZKÖZÖK ÖSSZESEN  (45+48+53+57+61+62)</t>
  </si>
  <si>
    <t>63.</t>
  </si>
  <si>
    <t>VAGYONKIMUTATÁS
a könyvviteli mérlegben értékkel szereplő forrásokról</t>
  </si>
  <si>
    <t>FORRÁSOK</t>
  </si>
  <si>
    <t>állományi 
érték</t>
  </si>
  <si>
    <t>ÖNK</t>
  </si>
  <si>
    <t>Pm.Hiv.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</si>
  <si>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</si>
  <si>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</si>
  <si>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</si>
  <si>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</si>
  <si>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</si>
  <si>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</si>
  <si>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(01+….+06)</t>
  </si>
  <si>
    <t>I. Költségvetési évben esedékes kötelezettségek</t>
  </si>
  <si>
    <t>II. Költségvetési évet követően esedékes kötelezettségek</t>
  </si>
  <si>
    <t>III. Kötelezettség jellegű sajátos elszámolások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</si>
  <si>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</si>
  <si>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</si>
  <si>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</si>
  <si>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</si>
  <si>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VAGYONKIMUTATÁS
az érték nélkül nyilvántartott eszközökről
2022.</t>
  </si>
  <si>
    <t>Mennyiség
(db)</t>
  </si>
  <si>
    <t>Értéke
(Ft)</t>
  </si>
  <si>
    <t>önk</t>
  </si>
  <si>
    <t>pm.hiv</t>
  </si>
  <si>
    <t>tik</t>
  </si>
  <si>
    <t>humán</t>
  </si>
  <si>
    <t>óvoda</t>
  </si>
  <si>
    <t>tmkk</t>
  </si>
  <si>
    <t>rendelő</t>
  </si>
  <si>
    <t>„0”-ra leírt eszközök</t>
  </si>
  <si>
    <t>Használatban lévő kisértékű immateriális javak</t>
  </si>
  <si>
    <t>Használatban lévő kisértékű tárgyi eszközök</t>
  </si>
  <si>
    <t>Készletek</t>
  </si>
  <si>
    <t>01 számlacsoportban nyilvántartott befektetett eszközök (6+…+9)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</si>
  <si>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</si>
  <si>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</si>
  <si>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</si>
  <si>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</si>
  <si>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02 számlacsoportban nyilvántartott készletek (11+…+13)</t>
  </si>
  <si>
    <t xml:space="preserve"> Bérbe vett készletek</t>
  </si>
  <si>
    <t> Letétbe bizományba átvett készletek</t>
  </si>
  <si>
    <t> Intervenciós készletek</t>
  </si>
  <si>
    <t>Gyűjtemény, régészeti lelet* (15+…+17)</t>
  </si>
  <si>
    <t xml:space="preserve"> 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</si>
  <si>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</si>
  <si>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</si>
  <si>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</si>
  <si>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(1+…+4)+5+10+14+(18+…+33):</t>
  </si>
  <si>
    <t>* Nvt. 1. § (2) bekezdés g) és h) pontja szerinti kulturális javak és régészeti eszközök</t>
  </si>
  <si>
    <t>VAGYONKIMUTATÁS
a függő követelésekről és kötelezettségekről, a biztos (jövőbeni) követelésekről
2022.</t>
  </si>
  <si>
    <t>Nyilvántartott függő követelések, kötelezettségek
(db)</t>
  </si>
  <si>
    <t>Támogatási célú előlegekkel kapcsolatos elszámolási követelések</t>
  </si>
  <si>
    <t>Egyéb függő követelések</t>
  </si>
  <si>
    <t>Biztos (jövőbeni) követelések</t>
  </si>
  <si>
    <t>Függő és biztos (jövőbeni) követelések (1+…+3)</t>
  </si>
  <si>
    <t>Kezességgel-, garanciavállalással kapcsolatos függő kötelezettségek</t>
  </si>
  <si>
    <t>Peres ügyekkel kapcsolatos függő kötelezettségek</t>
  </si>
  <si>
    <t>El nem ismert tartozások</t>
  </si>
  <si>
    <t>Támogatási célú előlegekkel kapcsolatos elszámolási kötelezettségek</t>
  </si>
  <si>
    <t>Egyéb függő kötelezettségek</t>
  </si>
  <si>
    <t>Függő kötelezettségek (5+…+9)</t>
  </si>
  <si>
    <t>Összesen (4+10)+(11+…+33):</t>
  </si>
  <si>
    <t>Tiszaújváros Város Önkormányzata
2022. évi általános működésének és ágazati feladatainak támogatása főbb jogcímenként</t>
  </si>
  <si>
    <t>Jogcím*</t>
  </si>
  <si>
    <t xml:space="preserve">Önkormányzati hivatal működésének támogatása </t>
  </si>
  <si>
    <t>Településüzemeltetés - zöldterület-gazdálkodás támogatása</t>
  </si>
  <si>
    <t>Településüzemeltetés - közvilágítás támogatása</t>
  </si>
  <si>
    <t>Településüzemeltetés - köztemető támogatása</t>
  </si>
  <si>
    <t>Településüzemeltetés - közutak támogatása</t>
  </si>
  <si>
    <t>Egyéb önkormányzati feladatok támogatása</t>
  </si>
  <si>
    <t>Lakott külterülettel kapcsolatos feladatok támogatása</t>
  </si>
  <si>
    <t>A települési önkormányzatok helyi közösségi közlekedésének támogatása</t>
  </si>
  <si>
    <t>2022. évi bérintézkedések kiegészítő támogatása</t>
  </si>
  <si>
    <t>Óvodaműködtetési támogatás</t>
  </si>
  <si>
    <t>Az óvodában foglalkoztatott pedagógusok átlagbéralapú támogatása</t>
  </si>
  <si>
    <t>Kiegészítő támogatás a pedagógusok és a pedagógus szakképzettséggel 
rendelkező segítők minősítéséből adódó többletkiadásokhoz</t>
  </si>
  <si>
    <t>Az óvodában foglalkoztatott pedagógusok nevelőmunkáját közvetlenül segítők átlagbéralapú támogatása</t>
  </si>
  <si>
    <t>Egyes szociális és gyermekjóléti feladatok támogatása</t>
  </si>
  <si>
    <t>Egyes szociális és gyermekjóléti feladatok támogatása
 -  Család- és gyermekjóléti szolgálat/központ támogatása</t>
  </si>
  <si>
    <t>Család- és gyermekjóléti szolgálat</t>
  </si>
  <si>
    <t>Család- és gyermekjóléti központ</t>
  </si>
  <si>
    <t>Egyes szociális és gyermekjóléti feladatok támogatása
-  Család- és gyermekjóléti szolgálat/központ támogatása kivételével</t>
  </si>
  <si>
    <t>Szociális étkeztetés</t>
  </si>
  <si>
    <t>Házi segítségnyújtás</t>
  </si>
  <si>
    <t>Időskorúak nappali intézményi ellátása</t>
  </si>
  <si>
    <t>Fogyatékos és demens személyek nappali intézményi ellátása</t>
  </si>
  <si>
    <t>Hajléktalanok nappali intézményi ellátása</t>
  </si>
  <si>
    <t>Hajléktalanok átmeneti intézményei</t>
  </si>
  <si>
    <t>Bölcsőde, mini bölcsőde támogatása</t>
  </si>
  <si>
    <t>Bölcsődei bértámogatása</t>
  </si>
  <si>
    <t>Bölcsődei üzemeltetési támogatás</t>
  </si>
  <si>
    <t>A települési önkormányzatok által biztosított egyes szociális szakosított ellátások, 
valamint a gyermekek átmeneti gondozásával kapcsolatos feladatok támogatása</t>
  </si>
  <si>
    <t>Bértámogatás</t>
  </si>
  <si>
    <t>Intézményüzemeltetési támogatás</t>
  </si>
  <si>
    <t>A települési önkormányzatok egyes szociális és gyermekjóléti feladatainak
működési célú kiegészítő támogatása</t>
  </si>
  <si>
    <t>Szociális ágazati összevont pótlék és egészségügyi kiegészítő pótlék</t>
  </si>
  <si>
    <t>Óvodai és iskolai szociális segítő tevékenység támogatása</t>
  </si>
  <si>
    <t>1.4. A települési önkormányzatok gyermekétkeztetési feladatainak támogatása</t>
  </si>
  <si>
    <t xml:space="preserve">Intézményi gyermekétkeztetés - bértámogatás </t>
  </si>
  <si>
    <t xml:space="preserve">Intézményi gyermekétkeztetés - üzemeltetési támogatás </t>
  </si>
  <si>
    <t xml:space="preserve">Szünidei étkeztetés támogatása </t>
  </si>
  <si>
    <t xml:space="preserve">1.5. A települési önkormányzatok kulturális feladatainak támogatása </t>
  </si>
  <si>
    <t>Települési önkormányzatok nyilvános könyvtári és a közművelődési feladatainak támogatása</t>
  </si>
  <si>
    <t xml:space="preserve">A települési önkormányzatok könyvtári célú érdekeltségnövelő támogatása </t>
  </si>
  <si>
    <t>1.6. Működési célú költségvetési támogatások és kiegészítő támogatások jogcím</t>
  </si>
  <si>
    <t>2.1.6. Önkormányzati elszámolások (megelőző év elszámolásából származó pótigény)</t>
  </si>
  <si>
    <t>2.1.6. Önkormányzati elszámolások jogcíme (Kieső iparűzési adóbevételének támogatása)</t>
  </si>
  <si>
    <t xml:space="preserve">Önkormányzatok működési támogatásai </t>
  </si>
  <si>
    <t>SZOLIDARITÁSI HOZZÁJÁRULÁS</t>
  </si>
  <si>
    <t>* 2021. évi XC.törvény Magyarország 2022. évi központi költségvetéséről szóló törvény szerint</t>
  </si>
  <si>
    <t>1.1. A helyi önkormányzatok működésének általános támogatása</t>
  </si>
  <si>
    <t>1.2. Települési önkormányzatok egyes köznevelési  feladatainak támogatása</t>
  </si>
  <si>
    <t>1.3. A települési önkormányzatok szociális, gyermekjóléti  
        és gyermekétkeztetési feladatainak támogatása</t>
  </si>
  <si>
    <t>1.7. Elszámolásából származó bevételek</t>
  </si>
  <si>
    <t xml:space="preserve"> 2022. évi beruházási, felújítási előirányzatok és teljesítések</t>
  </si>
  <si>
    <t>kötváll maradvány</t>
  </si>
  <si>
    <t>2022. évi kötváll m</t>
  </si>
  <si>
    <t>1. melléklet a …./2023. (…..) önkormányzati rendelethez</t>
  </si>
  <si>
    <t>2. melléklet a …./2023. (…..) önkormányzati rendelethez</t>
  </si>
  <si>
    <t>3. melléklet a …./2023. (…..) önkormányzati rendelethez</t>
  </si>
  <si>
    <t>4. melléklet a …./2023. (…..) önkormányzati rendelethez</t>
  </si>
  <si>
    <t>5. melléklet a …./2023. (…..) önkormányzati rendelethez</t>
  </si>
  <si>
    <t>6. melléklet a …./2023. (…..) önkormányzati rendelethez</t>
  </si>
  <si>
    <t>7. melléklet a …./2023. (…..) önkormányzati rendelethez</t>
  </si>
  <si>
    <t>8. melléklet a …./2023. (…..) önkormányzati rendelethez</t>
  </si>
  <si>
    <t>9. melléklet a …./2023. (…..) önkormányzati rendelethez</t>
  </si>
  <si>
    <t>10. melléklet a …./2023. (…..) önkormányzati rendelethez</t>
  </si>
  <si>
    <t>11. melléklet a …./2023. (…..) önkormányzati rendelethez</t>
  </si>
  <si>
    <t>12. melléklet a …./2023. (…..) önkormányzati rendelethez</t>
  </si>
  <si>
    <t>13. melléklet a …./2023. (…..) önkormányzati rendelethez</t>
  </si>
  <si>
    <t>14. melléklet a …./2023. (…..) önkormányzati rendelethez</t>
  </si>
  <si>
    <t>15. melléklet a …./2023. (…..) önkormányzati rendelethez</t>
  </si>
  <si>
    <t>16. melléklet a …./2023. (…..) önkormányzati rendelethez</t>
  </si>
  <si>
    <t>17. melléklet a …./2023. (…..) önkormányzati rendelethez</t>
  </si>
  <si>
    <t>18. melléklet a …./2023. (…..) önkormányzati rendelethez</t>
  </si>
  <si>
    <t>19. melléklet a …./2023. (…..) önkormányzati rendelethez</t>
  </si>
  <si>
    <t>20. melléklet a …./2023. (…..) önkormányzati rendelethez</t>
  </si>
  <si>
    <t>20. melléklet  a …./2023. (…..) önkormányzati rendelethez</t>
  </si>
  <si>
    <t>21. melléklet a …./2023. (…..) önkormányzati rendelethez</t>
  </si>
  <si>
    <t>21. melléklet  a …./2023. (…..) önkormányzati rendelethez</t>
  </si>
  <si>
    <t>22. melléklet  a …./2023. (…..) önkormányzati rendelethez</t>
  </si>
  <si>
    <t>22. melléklet a …./2023. (…..) önkormányzati rendelethez</t>
  </si>
  <si>
    <t>23. melléklet  a …./2023. (…..) önkormányzati rendelethez</t>
  </si>
  <si>
    <t>23. melléklet a …./2023. (…..) önkormányzati rendelethez</t>
  </si>
  <si>
    <t>24. melléklet a …./2023. (…..) önkormányzati rendelethez</t>
  </si>
  <si>
    <t>25. melléklet a …./2023. (…..) önkormányzati rendelethez</t>
  </si>
  <si>
    <t>25. melléklet  a …./2023. (…..) önkormányzati rendelethez</t>
  </si>
  <si>
    <t>26. melléklet a …./2023. (…..) önkormányzati rendelethez</t>
  </si>
  <si>
    <t>27. melléklet a …./2023. (…..) önkormányzati rendelethez</t>
  </si>
  <si>
    <t>28. melléklet a …./2023. (…..) önkormányzati rendelethez</t>
  </si>
  <si>
    <t>29. melléklet a …./2023. (…..) önkormányzati rendelethez</t>
  </si>
  <si>
    <t>30. melléklet a …./2023. (…..) önkormányzati rendelethez</t>
  </si>
  <si>
    <t>EFOP-2.2.19-17-2017-00039 "Tiszaújváros Városi Rendelőintézet járóbeteg szakellátó szolgáltatásainak fejlesztése új eszközök beszerzésén keresztül"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</si>
</sst>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.0000"/>
    <numFmt numFmtId="167" formatCode="0&quot;.&quot;"/>
    <numFmt numFmtId="168" formatCode="_-* #,##0\ &quot;Ft&quot;_-;\-* #,##0\ &quot;Ft&quot;_-;_-* &quot;-&quot;??\ &quot;Ft&quot;_-;_-@_-"/>
    <numFmt numFmtId="169" formatCode="_-* #,##0.0000\ &quot;Ft&quot;_-;\-* #,##0.0000\ &quot;Ft&quot;_-;_-* &quot;-&quot;??\ &quot;Ft&quot;_-;_-@_-"/>
    <numFmt numFmtId="170" formatCode="0.0"/>
    <numFmt numFmtId="171" formatCode="#,###.00"/>
    <numFmt numFmtId="172" formatCode="#,##0.0"/>
    <numFmt numFmtId="173" formatCode="00"/>
    <numFmt numFmtId="174" formatCode="#,###__;\-#,###__"/>
    <numFmt numFmtId="175" formatCode="#,###\ _F_t;\-#,###\ _F_t"/>
    <numFmt numFmtId="176" formatCode="_(&quot;$&quot;* #,##0.00_);_(&quot;$&quot;* \(#,##0.00\);_(&quot;$&quot;* &quot;-&quot;??_);_(@_)"/>
  </numFmts>
  <fonts count="130" x14ac:knownFonts="1"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i/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</font>
    <font>
      <b/>
      <sz val="9"/>
      <color indexed="8"/>
      <name val="Times New Roman"/>
      <family val="1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1"/>
      <name val="Times New Roman CE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9"/>
      <name val="Times New Roman CE"/>
      <family val="1"/>
      <charset val="238"/>
    </font>
    <font>
      <sz val="8"/>
      <name val="Times New Roman"/>
      <family val="1"/>
    </font>
    <font>
      <b/>
      <i/>
      <sz val="1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rgb="FFFF0000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charset val="238"/>
    </font>
    <font>
      <sz val="10"/>
      <color theme="1"/>
      <name val="Times New Roman"/>
      <family val="1"/>
      <charset val="238"/>
    </font>
    <font>
      <sz val="9"/>
      <name val="Times New Roman CE"/>
      <charset val="238"/>
    </font>
    <font>
      <b/>
      <i/>
      <sz val="12"/>
      <name val="Times New Roman CE"/>
      <charset val="238"/>
    </font>
    <font>
      <b/>
      <sz val="13"/>
      <name val="Times New Roman CE"/>
      <charset val="238"/>
    </font>
    <font>
      <b/>
      <sz val="15"/>
      <name val="Times New Roman CE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sz val="12"/>
      <name val="Times New Roman CE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name val="Times New Roman CE"/>
      <charset val="238"/>
    </font>
    <font>
      <b/>
      <i/>
      <sz val="8"/>
      <name val="Times New Roman"/>
      <family val="1"/>
      <charset val="238"/>
    </font>
    <font>
      <b/>
      <sz val="9"/>
      <color indexed="10"/>
      <name val="Times New Roman CE"/>
      <charset val="238"/>
    </font>
    <font>
      <sz val="12"/>
      <color indexed="10"/>
      <name val="Times New Roman"/>
      <family val="1"/>
      <charset val="238"/>
    </font>
    <font>
      <b/>
      <sz val="7"/>
      <name val="Times New Roman"/>
      <family val="1"/>
    </font>
    <font>
      <sz val="7"/>
      <name val="Times New Roman"/>
      <family val="1"/>
      <charset val="238"/>
    </font>
    <font>
      <b/>
      <i/>
      <sz val="7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Times New Roman CE"/>
      <charset val="238"/>
    </font>
    <font>
      <i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7"/>
      <color rgb="FFFF0000"/>
      <name val="Times New Roman"/>
      <family val="1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92">
    <xf numFmtId="0" fontId="0" fillId="0" borderId="0"/>
    <xf numFmtId="0" fontId="28" fillId="3" borderId="0" applyNumberFormat="0" applyBorder="0" applyAlignment="0" applyProtection="0"/>
    <xf numFmtId="0" fontId="5" fillId="3" borderId="0" applyNumberFormat="0" applyBorder="0" applyAlignment="0" applyProtection="0"/>
    <xf numFmtId="0" fontId="28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5" borderId="0" applyNumberFormat="0" applyBorder="0" applyAlignment="0" applyProtection="0"/>
    <xf numFmtId="0" fontId="5" fillId="5" borderId="0" applyNumberFormat="0" applyBorder="0" applyAlignment="0" applyProtection="0"/>
    <xf numFmtId="0" fontId="28" fillId="3" borderId="0" applyNumberFormat="0" applyBorder="0" applyAlignment="0" applyProtection="0"/>
    <xf numFmtId="0" fontId="5" fillId="3" borderId="0" applyNumberFormat="0" applyBorder="0" applyAlignment="0" applyProtection="0"/>
    <xf numFmtId="0" fontId="28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5" borderId="0" applyNumberFormat="0" applyBorder="0" applyAlignment="0" applyProtection="0"/>
    <xf numFmtId="0" fontId="5" fillId="5" borderId="0" applyNumberFormat="0" applyBorder="0" applyAlignment="0" applyProtection="0"/>
    <xf numFmtId="0" fontId="28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30" fillId="8" borderId="1" applyNumberFormat="0" applyAlignment="0" applyProtection="0"/>
    <xf numFmtId="0" fontId="31" fillId="0" borderId="0" applyNumberFormat="0" applyFill="0" applyBorder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5" fillId="10" borderId="5" applyNumberFormat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7" fillId="0" borderId="6" applyNumberFormat="0" applyFill="0" applyAlignment="0" applyProtection="0"/>
    <xf numFmtId="0" fontId="6" fillId="5" borderId="7" applyNumberFormat="0" applyFont="0" applyAlignment="0" applyProtection="0"/>
    <xf numFmtId="0" fontId="38" fillId="11" borderId="0" applyNumberFormat="0" applyBorder="0" applyAlignment="0" applyProtection="0"/>
    <xf numFmtId="0" fontId="39" fillId="12" borderId="8" applyNumberFormat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41" fillId="0" borderId="9" applyNumberFormat="0" applyFill="0" applyAlignment="0" applyProtection="0"/>
    <xf numFmtId="0" fontId="42" fillId="13" borderId="0" applyNumberFormat="0" applyBorder="0" applyAlignment="0" applyProtection="0"/>
    <xf numFmtId="0" fontId="43" fillId="8" borderId="0" applyNumberFormat="0" applyBorder="0" applyAlignment="0" applyProtection="0"/>
    <xf numFmtId="0" fontId="44" fillId="12" borderId="1" applyNumberFormat="0" applyAlignment="0" applyProtection="0"/>
    <xf numFmtId="43" fontId="6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79" fillId="0" borderId="0" applyFill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3" borderId="1" applyNumberFormat="0" applyAlignment="0" applyProtection="0"/>
    <xf numFmtId="0" fontId="92" fillId="0" borderId="0" applyNumberFormat="0" applyFill="0" applyBorder="0" applyAlignment="0" applyProtection="0"/>
    <xf numFmtId="0" fontId="93" fillId="0" borderId="98" applyNumberFormat="0" applyFill="0" applyAlignment="0" applyProtection="0"/>
    <xf numFmtId="0" fontId="94" fillId="0" borderId="3" applyNumberFormat="0" applyFill="0" applyAlignment="0" applyProtection="0"/>
    <xf numFmtId="0" fontId="95" fillId="0" borderId="99" applyNumberFormat="0" applyFill="0" applyAlignment="0" applyProtection="0"/>
    <xf numFmtId="0" fontId="9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9" fillId="5" borderId="7" applyNumberFormat="0" applyFont="0" applyAlignment="0" applyProtection="0"/>
    <xf numFmtId="0" fontId="39" fillId="7" borderId="8" applyNumberFormat="0" applyAlignment="0" applyProtection="0"/>
    <xf numFmtId="0" fontId="96" fillId="0" borderId="0"/>
    <xf numFmtId="0" fontId="96" fillId="0" borderId="0"/>
    <xf numFmtId="0" fontId="96" fillId="0" borderId="0"/>
    <xf numFmtId="0" fontId="41" fillId="0" borderId="100" applyNumberFormat="0" applyFill="0" applyAlignment="0" applyProtection="0"/>
    <xf numFmtId="0" fontId="44" fillId="7" borderId="1" applyNumberFormat="0" applyAlignment="0" applyProtection="0"/>
    <xf numFmtId="0" fontId="3" fillId="0" borderId="0"/>
    <xf numFmtId="0" fontId="63" fillId="0" borderId="0"/>
    <xf numFmtId="0" fontId="6" fillId="0" borderId="0"/>
    <xf numFmtId="0" fontId="120" fillId="0" borderId="0"/>
    <xf numFmtId="0" fontId="2" fillId="0" borderId="0"/>
    <xf numFmtId="176" fontId="120" fillId="0" borderId="0" applyFont="0" applyFill="0" applyBorder="0" applyAlignment="0" applyProtection="0"/>
    <xf numFmtId="176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2378">
    <xf numFmtId="0" fontId="0" fillId="0" borderId="0" xfId="0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justify" vertical="top" wrapText="1"/>
    </xf>
    <xf numFmtId="0" fontId="22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justify" vertical="top" wrapText="1"/>
    </xf>
    <xf numFmtId="0" fontId="23" fillId="0" borderId="12" xfId="0" applyFont="1" applyBorder="1" applyAlignment="1">
      <alignment horizontal="center" vertical="top" wrapText="1"/>
    </xf>
    <xf numFmtId="0" fontId="0" fillId="0" borderId="0" xfId="0" applyFill="1"/>
    <xf numFmtId="0" fontId="18" fillId="0" borderId="0" xfId="0" applyFont="1" applyFill="1"/>
    <xf numFmtId="49" fontId="47" fillId="0" borderId="20" xfId="47" applyNumberFormat="1" applyFont="1" applyFill="1" applyBorder="1" applyAlignment="1" applyProtection="1">
      <alignment horizontal="center" vertical="center" wrapText="1"/>
    </xf>
    <xf numFmtId="49" fontId="47" fillId="0" borderId="27" xfId="47" applyNumberFormat="1" applyFont="1" applyFill="1" applyBorder="1" applyAlignment="1" applyProtection="1">
      <alignment horizontal="center" vertical="center" wrapText="1"/>
    </xf>
    <xf numFmtId="0" fontId="19" fillId="0" borderId="10" xfId="47" applyFont="1" applyFill="1" applyBorder="1" applyAlignment="1" applyProtection="1">
      <alignment horizontal="center" vertical="center" wrapText="1"/>
    </xf>
    <xf numFmtId="0" fontId="19" fillId="0" borderId="15" xfId="47" applyFont="1" applyFill="1" applyBorder="1" applyAlignment="1" applyProtection="1">
      <alignment vertical="center" wrapText="1"/>
    </xf>
    <xf numFmtId="164" fontId="47" fillId="0" borderId="28" xfId="47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13" xfId="47" applyFont="1" applyFill="1" applyBorder="1" applyAlignment="1" applyProtection="1">
      <alignment horizontal="left" vertical="center" wrapText="1" indent="1"/>
    </xf>
    <xf numFmtId="164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11" fillId="0" borderId="10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Alignment="1" applyProtection="1">
      <alignment horizontal="center" vertical="center" wrapText="1"/>
    </xf>
    <xf numFmtId="164" fontId="49" fillId="0" borderId="0" xfId="0" applyNumberFormat="1" applyFont="1" applyFill="1" applyAlignment="1" applyProtection="1">
      <alignment horizontal="center" vertical="center" wrapText="1"/>
    </xf>
    <xf numFmtId="164" fontId="47" fillId="0" borderId="20" xfId="0" applyNumberFormat="1" applyFont="1" applyFill="1" applyBorder="1" applyAlignment="1" applyProtection="1">
      <alignment horizontal="left" vertical="center" wrapText="1" indent="1"/>
    </xf>
    <xf numFmtId="164" fontId="49" fillId="0" borderId="10" xfId="0" applyNumberFormat="1" applyFont="1" applyFill="1" applyBorder="1" applyAlignment="1" applyProtection="1">
      <alignment horizontal="left" vertical="center" wrapText="1" indent="1"/>
    </xf>
    <xf numFmtId="164" fontId="48" fillId="0" borderId="27" xfId="0" applyNumberFormat="1" applyFont="1" applyFill="1" applyBorder="1" applyAlignment="1" applyProtection="1">
      <alignment horizontal="left" vertical="center" wrapText="1" indent="1"/>
    </xf>
    <xf numFmtId="164" fontId="48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28" xfId="47" applyNumberFormat="1" applyFont="1" applyFill="1" applyBorder="1" applyAlignment="1" applyProtection="1">
      <alignment horizontal="right" vertical="center" wrapText="1" indent="1"/>
      <protection locked="0"/>
    </xf>
    <xf numFmtId="164" fontId="46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16" xfId="47" applyNumberFormat="1" applyFont="1" applyFill="1" applyBorder="1" applyAlignment="1" applyProtection="1">
      <alignment horizontal="right" vertical="center" wrapText="1" indent="1"/>
    </xf>
    <xf numFmtId="0" fontId="8" fillId="0" borderId="10" xfId="0" applyFont="1" applyFill="1" applyBorder="1" applyAlignment="1">
      <alignment wrapText="1"/>
    </xf>
    <xf numFmtId="3" fontId="8" fillId="0" borderId="15" xfId="0" applyNumberFormat="1" applyFont="1" applyFill="1" applyBorder="1"/>
    <xf numFmtId="3" fontId="8" fillId="0" borderId="16" xfId="0" applyNumberFormat="1" applyFont="1" applyFill="1" applyBorder="1"/>
    <xf numFmtId="0" fontId="13" fillId="0" borderId="0" xfId="0" applyFont="1" applyFill="1" applyAlignment="1">
      <alignment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164" fontId="48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 applyProtection="1">
      <alignment horizontal="left" vertical="center" wrapText="1"/>
    </xf>
    <xf numFmtId="164" fontId="46" fillId="0" borderId="0" xfId="0" applyNumberFormat="1" applyFont="1" applyFill="1" applyAlignment="1" applyProtection="1">
      <alignment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11" fillId="0" borderId="3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left" vertical="center" wrapText="1" indent="1"/>
    </xf>
    <xf numFmtId="164" fontId="49" fillId="0" borderId="16" xfId="0" applyNumberFormat="1" applyFont="1" applyFill="1" applyBorder="1" applyAlignment="1" applyProtection="1">
      <alignment horizontal="right" vertical="center" wrapText="1" indent="1"/>
    </xf>
    <xf numFmtId="0" fontId="14" fillId="0" borderId="0" xfId="0" applyFont="1" applyFill="1" applyAlignment="1" applyProtection="1">
      <alignment vertical="center" wrapText="1"/>
    </xf>
    <xf numFmtId="49" fontId="48" fillId="0" borderId="39" xfId="0" applyNumberFormat="1" applyFont="1" applyFill="1" applyBorder="1" applyAlignment="1" applyProtection="1">
      <alignment horizontal="center" vertical="center" wrapText="1"/>
    </xf>
    <xf numFmtId="0" fontId="47" fillId="0" borderId="35" xfId="47" applyFont="1" applyFill="1" applyBorder="1" applyAlignment="1" applyProtection="1">
      <alignment horizontal="left" vertical="center" wrapText="1" indent="1"/>
    </xf>
    <xf numFmtId="0" fontId="47" fillId="0" borderId="41" xfId="47" applyFont="1" applyFill="1" applyBorder="1" applyAlignment="1" applyProtection="1">
      <alignment horizontal="left" vertical="center" wrapText="1" indent="1"/>
    </xf>
    <xf numFmtId="0" fontId="7" fillId="0" borderId="0" xfId="0" applyFont="1" applyFill="1" applyAlignment="1" applyProtection="1">
      <alignment vertical="center" wrapText="1"/>
    </xf>
    <xf numFmtId="0" fontId="49" fillId="0" borderId="10" xfId="0" applyFont="1" applyFill="1" applyBorder="1" applyAlignment="1" applyProtection="1">
      <alignment horizontal="center" vertical="center" wrapText="1"/>
    </xf>
    <xf numFmtId="0" fontId="49" fillId="0" borderId="15" xfId="47" applyFont="1" applyFill="1" applyBorder="1" applyAlignment="1" applyProtection="1">
      <alignment horizontal="left" vertical="center" wrapText="1" indent="1"/>
    </xf>
    <xf numFmtId="49" fontId="48" fillId="0" borderId="20" xfId="0" applyNumberFormat="1" applyFont="1" applyFill="1" applyBorder="1" applyAlignment="1" applyProtection="1">
      <alignment horizontal="center" vertical="center" wrapText="1"/>
    </xf>
    <xf numFmtId="0" fontId="48" fillId="0" borderId="13" xfId="47" applyFont="1" applyFill="1" applyBorder="1" applyAlignment="1" applyProtection="1">
      <alignment horizontal="left" vertical="center" wrapText="1" indent="1"/>
    </xf>
    <xf numFmtId="164" fontId="48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43" xfId="47" applyFont="1" applyFill="1" applyBorder="1" applyAlignment="1" applyProtection="1">
      <alignment horizontal="left" vertical="center" wrapText="1" indent="1"/>
    </xf>
    <xf numFmtId="0" fontId="51" fillId="0" borderId="10" xfId="0" applyFont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 indent="1"/>
    </xf>
    <xf numFmtId="164" fontId="19" fillId="0" borderId="0" xfId="0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Alignment="1" applyProtection="1">
      <alignment vertical="center" wrapText="1"/>
    </xf>
    <xf numFmtId="0" fontId="11" fillId="0" borderId="15" xfId="0" applyFont="1" applyFill="1" applyBorder="1" applyAlignment="1" applyProtection="1">
      <alignment horizontal="left" vertical="center" wrapText="1" indent="1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44" xfId="0" applyFont="1" applyFill="1" applyBorder="1" applyAlignment="1" applyProtection="1">
      <alignment vertical="center" wrapText="1"/>
    </xf>
    <xf numFmtId="49" fontId="48" fillId="0" borderId="2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9" fillId="0" borderId="15" xfId="47" applyFont="1" applyFill="1" applyBorder="1" applyAlignment="1" applyProtection="1">
      <alignment horizontal="left" vertical="center" wrapText="1" indent="1"/>
    </xf>
    <xf numFmtId="0" fontId="50" fillId="0" borderId="13" xfId="0" applyFont="1" applyBorder="1" applyAlignment="1" applyProtection="1">
      <alignment horizontal="left" wrapText="1" indent="1"/>
    </xf>
    <xf numFmtId="0" fontId="7" fillId="0" borderId="0" xfId="0" applyFont="1" applyFill="1" applyAlignment="1">
      <alignment vertical="center" wrapText="1"/>
    </xf>
    <xf numFmtId="164" fontId="49" fillId="0" borderId="16" xfId="47" applyNumberFormat="1" applyFont="1" applyFill="1" applyBorder="1" applyAlignment="1" applyProtection="1">
      <alignment horizontal="right" vertical="center" wrapText="1" indent="1"/>
    </xf>
    <xf numFmtId="164" fontId="47" fillId="0" borderId="28" xfId="47" applyNumberFormat="1" applyFont="1" applyFill="1" applyBorder="1" applyAlignment="1" applyProtection="1">
      <alignment horizontal="right" vertical="center" wrapText="1" indent="1"/>
    </xf>
    <xf numFmtId="0" fontId="19" fillId="0" borderId="25" xfId="47" applyFont="1" applyFill="1" applyBorder="1" applyAlignment="1" applyProtection="1">
      <alignment horizontal="center" vertical="center" wrapText="1"/>
    </xf>
    <xf numFmtId="164" fontId="19" fillId="0" borderId="48" xfId="47" applyNumberFormat="1" applyFont="1" applyFill="1" applyBorder="1" applyAlignment="1" applyProtection="1">
      <alignment horizontal="right" vertical="center" wrapText="1" indent="1"/>
    </xf>
    <xf numFmtId="164" fontId="47" fillId="0" borderId="40" xfId="47" applyNumberFormat="1" applyFont="1" applyFill="1" applyBorder="1" applyAlignment="1" applyProtection="1">
      <alignment horizontal="right" vertical="center" wrapText="1" indent="1"/>
      <protection locked="0"/>
    </xf>
    <xf numFmtId="16" fontId="0" fillId="0" borderId="0" xfId="0" applyNumberFormat="1" applyFill="1" applyAlignment="1">
      <alignment vertical="center" wrapText="1"/>
    </xf>
    <xf numFmtId="0" fontId="51" fillId="0" borderId="47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right" vertical="center" wrapText="1" indent="1"/>
    </xf>
    <xf numFmtId="49" fontId="48" fillId="0" borderId="30" xfId="0" applyNumberFormat="1" applyFont="1" applyFill="1" applyBorder="1" applyAlignment="1" applyProtection="1">
      <alignment horizontal="center" vertical="center" wrapText="1"/>
    </xf>
    <xf numFmtId="0" fontId="47" fillId="0" borderId="24" xfId="47" applyFont="1" applyFill="1" applyBorder="1" applyAlignment="1" applyProtection="1">
      <alignment horizontal="left" vertical="center" wrapText="1" indent="4"/>
    </xf>
    <xf numFmtId="164" fontId="10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49" fillId="0" borderId="10" xfId="0" applyNumberFormat="1" applyFont="1" applyFill="1" applyBorder="1" applyAlignment="1" applyProtection="1">
      <alignment horizontal="center" vertical="center" wrapText="1"/>
    </xf>
    <xf numFmtId="164" fontId="49" fillId="0" borderId="15" xfId="0" applyNumberFormat="1" applyFont="1" applyFill="1" applyBorder="1" applyAlignment="1" applyProtection="1">
      <alignment horizontal="center" vertical="center" wrapText="1"/>
    </xf>
    <xf numFmtId="164" fontId="4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15" xfId="0" applyNumberFormat="1" applyFont="1" applyFill="1" applyBorder="1" applyAlignment="1" applyProtection="1">
      <alignment horizontal="right" vertical="center" wrapText="1" indent="1"/>
    </xf>
    <xf numFmtId="164" fontId="52" fillId="0" borderId="41" xfId="0" applyNumberFormat="1" applyFont="1" applyFill="1" applyBorder="1" applyAlignment="1" applyProtection="1">
      <alignment horizontal="right" vertical="center" wrapText="1" indent="1"/>
    </xf>
    <xf numFmtId="164" fontId="47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47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6" xfId="0" applyNumberFormat="1" applyFill="1" applyBorder="1" applyAlignment="1" applyProtection="1">
      <alignment horizontal="center" vertical="center" wrapText="1"/>
    </xf>
    <xf numFmtId="164" fontId="48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49" fillId="0" borderId="0" xfId="0" applyNumberFormat="1" applyFont="1" applyFill="1" applyBorder="1" applyAlignment="1" applyProtection="1">
      <alignment horizontal="center" vertical="center" wrapText="1"/>
    </xf>
    <xf numFmtId="164" fontId="4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0" xfId="0" applyNumberFormat="1" applyFont="1" applyFill="1" applyBorder="1" applyAlignment="1" applyProtection="1">
      <alignment horizontal="right" vertical="center" wrapText="1" indent="1"/>
    </xf>
    <xf numFmtId="164" fontId="48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15" xfId="0" applyFont="1" applyFill="1" applyBorder="1" applyAlignment="1" applyProtection="1">
      <alignment vertical="center" wrapText="1"/>
    </xf>
    <xf numFmtId="0" fontId="50" fillId="0" borderId="35" xfId="0" applyFont="1" applyBorder="1" applyAlignment="1" applyProtection="1">
      <alignment horizontal="left" wrapText="1" indent="1"/>
    </xf>
    <xf numFmtId="164" fontId="19" fillId="0" borderId="15" xfId="0" applyNumberFormat="1" applyFont="1" applyFill="1" applyBorder="1" applyAlignment="1" applyProtection="1">
      <alignment horizontal="center" vertical="center" wrapText="1"/>
    </xf>
    <xf numFmtId="0" fontId="47" fillId="0" borderId="13" xfId="47" applyFont="1" applyFill="1" applyBorder="1" applyAlignment="1" applyProtection="1">
      <alignment horizontal="left" vertical="center" wrapText="1" indent="2"/>
    </xf>
    <xf numFmtId="49" fontId="47" fillId="0" borderId="25" xfId="47" applyNumberFormat="1" applyFont="1" applyFill="1" applyBorder="1" applyAlignment="1" applyProtection="1">
      <alignment horizontal="center" vertical="center" wrapText="1"/>
    </xf>
    <xf numFmtId="0" fontId="49" fillId="0" borderId="15" xfId="47" applyFont="1" applyFill="1" applyBorder="1" applyAlignment="1" applyProtection="1">
      <alignment vertical="center" wrapText="1"/>
    </xf>
    <xf numFmtId="164" fontId="48" fillId="0" borderId="13" xfId="0" applyNumberFormat="1" applyFont="1" applyFill="1" applyBorder="1" applyAlignment="1" applyProtection="1">
      <alignment horizontal="right" vertical="center" wrapText="1" indent="1"/>
    </xf>
    <xf numFmtId="164" fontId="11" fillId="0" borderId="32" xfId="0" applyNumberFormat="1" applyFont="1" applyFill="1" applyBorder="1" applyAlignment="1" applyProtection="1">
      <alignment horizontal="centerContinuous" vertical="center" wrapText="1"/>
    </xf>
    <xf numFmtId="0" fontId="48" fillId="0" borderId="43" xfId="47" quotePrefix="1" applyFont="1" applyFill="1" applyBorder="1" applyAlignment="1" applyProtection="1">
      <alignment horizontal="left" vertical="center" wrapText="1" indent="3"/>
    </xf>
    <xf numFmtId="0" fontId="48" fillId="0" borderId="24" xfId="47" quotePrefix="1" applyFont="1" applyFill="1" applyBorder="1" applyAlignment="1" applyProtection="1">
      <alignment horizontal="left" vertical="center" wrapText="1" indent="4"/>
    </xf>
    <xf numFmtId="3" fontId="18" fillId="0" borderId="41" xfId="0" applyNumberFormat="1" applyFont="1" applyFill="1" applyBorder="1"/>
    <xf numFmtId="3" fontId="18" fillId="0" borderId="42" xfId="0" applyNumberFormat="1" applyFont="1" applyFill="1" applyBorder="1"/>
    <xf numFmtId="3" fontId="18" fillId="0" borderId="0" xfId="0" applyNumberFormat="1" applyFont="1" applyFill="1" applyBorder="1"/>
    <xf numFmtId="3" fontId="8" fillId="0" borderId="0" xfId="0" applyNumberFormat="1" applyFont="1" applyFill="1" applyBorder="1"/>
    <xf numFmtId="164" fontId="48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49" xfId="0" applyNumberFormat="1" applyFont="1" applyFill="1" applyBorder="1" applyAlignment="1" applyProtection="1">
      <alignment horizontal="right" vertical="center" wrapText="1" indent="1"/>
    </xf>
    <xf numFmtId="164" fontId="48" fillId="0" borderId="27" xfId="0" applyNumberFormat="1" applyFont="1" applyFill="1" applyBorder="1" applyAlignment="1" applyProtection="1">
      <alignment horizontal="left" vertical="center" wrapText="1" indent="4"/>
    </xf>
    <xf numFmtId="0" fontId="47" fillId="0" borderId="20" xfId="47" applyFont="1" applyFill="1" applyBorder="1" applyAlignment="1" applyProtection="1">
      <alignment horizontal="left" vertical="center" wrapText="1" indent="4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 indent="1"/>
    </xf>
    <xf numFmtId="164" fontId="11" fillId="0" borderId="0" xfId="0" applyNumberFormat="1" applyFont="1" applyFill="1" applyBorder="1" applyAlignment="1" applyProtection="1">
      <alignment vertical="center" wrapText="1"/>
    </xf>
    <xf numFmtId="3" fontId="18" fillId="0" borderId="32" xfId="0" applyNumberFormat="1" applyFont="1" applyFill="1" applyBorder="1"/>
    <xf numFmtId="164" fontId="14" fillId="0" borderId="0" xfId="0" applyNumberFormat="1" applyFont="1" applyFill="1" applyAlignment="1">
      <alignment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5" xfId="47" applyNumberFormat="1" applyFont="1" applyFill="1" applyBorder="1" applyAlignment="1" applyProtection="1">
      <alignment horizontal="right" vertical="center" wrapText="1" indent="1"/>
    </xf>
    <xf numFmtId="164" fontId="47" fillId="0" borderId="13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13" xfId="47" applyNumberFormat="1" applyFont="1" applyFill="1" applyBorder="1" applyAlignment="1" applyProtection="1">
      <alignment horizontal="right" vertical="center" wrapText="1" indent="1"/>
    </xf>
    <xf numFmtId="164" fontId="48" fillId="0" borderId="13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35" xfId="47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164" fontId="47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10" xfId="0" applyNumberFormat="1" applyFont="1" applyFill="1" applyBorder="1" applyAlignment="1" applyProtection="1">
      <alignment horizontal="right" vertical="center" wrapText="1" indent="1"/>
    </xf>
    <xf numFmtId="164" fontId="48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20" xfId="0" applyNumberFormat="1" applyFont="1" applyFill="1" applyBorder="1" applyAlignment="1" applyProtection="1">
      <alignment horizontal="right" vertical="center" wrapText="1" indent="1"/>
    </xf>
    <xf numFmtId="164" fontId="48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3" fontId="18" fillId="0" borderId="13" xfId="0" applyNumberFormat="1" applyFont="1" applyFill="1" applyBorder="1"/>
    <xf numFmtId="3" fontId="63" fillId="0" borderId="35" xfId="0" applyNumberFormat="1" applyFont="1" applyFill="1" applyBorder="1" applyAlignment="1">
      <alignment vertical="center"/>
    </xf>
    <xf numFmtId="0" fontId="8" fillId="0" borderId="10" xfId="0" applyFont="1" applyFill="1" applyBorder="1"/>
    <xf numFmtId="0" fontId="19" fillId="0" borderId="0" xfId="0" applyFont="1" applyFill="1" applyBorder="1" applyAlignment="1" applyProtection="1">
      <alignment horizontal="center" vertical="center" wrapText="1"/>
    </xf>
    <xf numFmtId="0" fontId="11" fillId="0" borderId="48" xfId="0" applyFont="1" applyFill="1" applyBorder="1" applyAlignment="1" applyProtection="1">
      <alignment horizontal="center" vertical="center" wrapText="1"/>
    </xf>
    <xf numFmtId="164" fontId="49" fillId="0" borderId="44" xfId="0" applyNumberFormat="1" applyFont="1" applyFill="1" applyBorder="1" applyAlignment="1" applyProtection="1">
      <alignment horizontal="right" vertical="center" wrapText="1" indent="1"/>
    </xf>
    <xf numFmtId="164" fontId="47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4" xfId="0" applyNumberFormat="1" applyFont="1" applyFill="1" applyBorder="1" applyAlignment="1" applyProtection="1">
      <alignment horizontal="right" vertical="center" wrapText="1" indent="1"/>
    </xf>
    <xf numFmtId="164" fontId="19" fillId="0" borderId="15" xfId="0" applyNumberFormat="1" applyFont="1" applyFill="1" applyBorder="1" applyAlignment="1" applyProtection="1">
      <alignment horizontal="right" vertical="center" wrapText="1" indent="1"/>
    </xf>
    <xf numFmtId="164" fontId="49" fillId="0" borderId="17" xfId="0" applyNumberFormat="1" applyFont="1" applyFill="1" applyBorder="1" applyAlignment="1" applyProtection="1">
      <alignment horizontal="right" vertical="center" wrapText="1" indent="1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 applyProtection="1">
      <alignment vertical="center" wrapText="1"/>
    </xf>
    <xf numFmtId="2" fontId="11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Alignment="1" applyProtection="1">
      <alignment horizontal="right" vertical="center" wrapText="1" indent="1"/>
    </xf>
    <xf numFmtId="164" fontId="48" fillId="0" borderId="24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7" xfId="0" applyNumberFormat="1" applyFont="1" applyFill="1" applyBorder="1" applyAlignment="1" applyProtection="1">
      <alignment horizontal="right" vertical="center" wrapText="1" indent="1"/>
    </xf>
    <xf numFmtId="2" fontId="11" fillId="0" borderId="0" xfId="0" applyNumberFormat="1" applyFont="1" applyFill="1" applyBorder="1" applyAlignment="1" applyProtection="1">
      <alignment vertical="center"/>
    </xf>
    <xf numFmtId="2" fontId="19" fillId="0" borderId="67" xfId="0" applyNumberFormat="1" applyFont="1" applyFill="1" applyBorder="1" applyAlignment="1" applyProtection="1">
      <alignment horizontal="right" vertical="center" wrapText="1" indent="1"/>
    </xf>
    <xf numFmtId="164" fontId="47" fillId="0" borderId="24" xfId="47" applyNumberFormat="1" applyFont="1" applyFill="1" applyBorder="1" applyAlignment="1" applyProtection="1">
      <alignment horizontal="right" vertical="center" wrapText="1" indent="1"/>
      <protection locked="0"/>
    </xf>
    <xf numFmtId="4" fontId="0" fillId="0" borderId="0" xfId="0" applyNumberFormat="1" applyFill="1" applyAlignment="1" applyProtection="1">
      <alignment horizontal="centerContinuous" vertical="center"/>
    </xf>
    <xf numFmtId="4" fontId="11" fillId="0" borderId="16" xfId="0" applyNumberFormat="1" applyFont="1" applyFill="1" applyBorder="1" applyAlignment="1" applyProtection="1">
      <alignment horizontal="center" vertical="center" wrapText="1"/>
    </xf>
    <xf numFmtId="4" fontId="49" fillId="0" borderId="16" xfId="0" applyNumberFormat="1" applyFont="1" applyFill="1" applyBorder="1" applyAlignment="1" applyProtection="1">
      <alignment horizontal="center" vertical="center" wrapText="1"/>
    </xf>
    <xf numFmtId="4" fontId="47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4" fontId="49" fillId="0" borderId="16" xfId="0" applyNumberFormat="1" applyFont="1" applyFill="1" applyBorder="1" applyAlignment="1" applyProtection="1">
      <alignment horizontal="right" vertical="center" wrapText="1" indent="1"/>
    </xf>
    <xf numFmtId="4" fontId="48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4" fontId="0" fillId="0" borderId="0" xfId="0" applyNumberFormat="1" applyFill="1" applyAlignment="1" applyProtection="1">
      <alignment vertical="center" wrapText="1"/>
    </xf>
    <xf numFmtId="4" fontId="48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27" xfId="0" applyNumberFormat="1" applyFont="1" applyFill="1" applyBorder="1" applyAlignment="1" applyProtection="1">
      <alignment horizontal="left" vertical="center" wrapText="1" indent="1"/>
    </xf>
    <xf numFmtId="164" fontId="48" fillId="0" borderId="20" xfId="0" applyNumberFormat="1" applyFont="1" applyFill="1" applyBorder="1" applyAlignment="1" applyProtection="1">
      <alignment horizontal="left" vertical="center" wrapText="1" indent="1"/>
    </xf>
    <xf numFmtId="164" fontId="47" fillId="0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32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64" fontId="19" fillId="0" borderId="17" xfId="47" applyNumberFormat="1" applyFont="1" applyFill="1" applyBorder="1" applyAlignment="1" applyProtection="1">
      <alignment horizontal="right" vertical="center" wrapText="1" indent="1"/>
    </xf>
    <xf numFmtId="0" fontId="10" fillId="0" borderId="32" xfId="0" applyFont="1" applyFill="1" applyBorder="1" applyAlignment="1">
      <alignment horizontal="center" vertical="center" wrapText="1"/>
    </xf>
    <xf numFmtId="164" fontId="47" fillId="0" borderId="14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52" xfId="47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32" xfId="0" applyFont="1" applyFill="1" applyBorder="1" applyAlignment="1">
      <alignment vertical="center" wrapText="1"/>
    </xf>
    <xf numFmtId="164" fontId="47" fillId="0" borderId="56" xfId="47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32" xfId="0" applyFont="1" applyFill="1" applyBorder="1" applyAlignment="1">
      <alignment vertical="center" wrapText="1"/>
    </xf>
    <xf numFmtId="164" fontId="49" fillId="0" borderId="17" xfId="47" applyNumberFormat="1" applyFont="1" applyFill="1" applyBorder="1" applyAlignment="1" applyProtection="1">
      <alignment horizontal="right" vertical="center" wrapText="1" indent="1"/>
    </xf>
    <xf numFmtId="164" fontId="19" fillId="0" borderId="57" xfId="47" applyNumberFormat="1" applyFont="1" applyFill="1" applyBorder="1" applyAlignment="1" applyProtection="1">
      <alignment horizontal="right" vertical="center" wrapText="1" indent="1"/>
    </xf>
    <xf numFmtId="0" fontId="13" fillId="0" borderId="32" xfId="0" applyFont="1" applyFill="1" applyBorder="1" applyAlignment="1">
      <alignment vertical="center" wrapText="1"/>
    </xf>
    <xf numFmtId="164" fontId="47" fillId="0" borderId="61" xfId="47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2" xfId="0" applyFill="1" applyBorder="1" applyAlignment="1">
      <alignment vertical="center" wrapText="1"/>
    </xf>
    <xf numFmtId="164" fontId="48" fillId="0" borderId="52" xfId="47" applyNumberFormat="1" applyFont="1" applyFill="1" applyBorder="1" applyAlignment="1" applyProtection="1">
      <alignment horizontal="right" vertical="center" wrapText="1" indent="1"/>
    </xf>
    <xf numFmtId="0" fontId="11" fillId="0" borderId="57" xfId="0" applyFont="1" applyFill="1" applyBorder="1" applyAlignment="1" applyProtection="1">
      <alignment horizontal="center" vertical="center" wrapText="1"/>
    </xf>
    <xf numFmtId="164" fontId="7" fillId="0" borderId="32" xfId="0" applyNumberFormat="1" applyFont="1" applyFill="1" applyBorder="1" applyAlignment="1">
      <alignment vertical="center" wrapText="1"/>
    </xf>
    <xf numFmtId="164" fontId="4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7" xfId="0" applyNumberFormat="1" applyFont="1" applyFill="1" applyBorder="1" applyAlignment="1" applyProtection="1">
      <alignment horizontal="right" vertical="center" wrapText="1" indent="1"/>
    </xf>
    <xf numFmtId="0" fontId="18" fillId="0" borderId="27" xfId="0" applyFont="1" applyFill="1" applyBorder="1" applyAlignment="1">
      <alignment wrapText="1"/>
    </xf>
    <xf numFmtId="3" fontId="18" fillId="0" borderId="35" xfId="0" applyNumberFormat="1" applyFont="1" applyFill="1" applyBorder="1"/>
    <xf numFmtId="3" fontId="18" fillId="0" borderId="40" xfId="0" applyNumberFormat="1" applyFont="1" applyFill="1" applyBorder="1"/>
    <xf numFmtId="0" fontId="8" fillId="0" borderId="37" xfId="0" applyFont="1" applyFill="1" applyBorder="1" applyAlignment="1">
      <alignment wrapText="1"/>
    </xf>
    <xf numFmtId="164" fontId="0" fillId="0" borderId="0" xfId="0" applyNumberFormat="1" applyFont="1" applyFill="1" applyAlignment="1" applyProtection="1">
      <alignment vertical="center" textRotation="180" wrapText="1"/>
    </xf>
    <xf numFmtId="0" fontId="0" fillId="0" borderId="0" xfId="0" applyFill="1" applyAlignment="1" applyProtection="1">
      <alignment horizontal="right"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54" fillId="0" borderId="0" xfId="0" applyFont="1" applyAlignment="1" applyProtection="1">
      <alignment vertical="top"/>
      <protection locked="0"/>
    </xf>
    <xf numFmtId="0" fontId="0" fillId="0" borderId="0" xfId="0" applyFill="1" applyBorder="1"/>
    <xf numFmtId="164" fontId="11" fillId="0" borderId="44" xfId="0" applyNumberFormat="1" applyFont="1" applyFill="1" applyBorder="1" applyAlignment="1" applyProtection="1">
      <alignment horizontal="center" vertical="center" wrapText="1"/>
    </xf>
    <xf numFmtId="164" fontId="49" fillId="0" borderId="44" xfId="0" applyNumberFormat="1" applyFont="1" applyFill="1" applyBorder="1" applyAlignment="1" applyProtection="1">
      <alignment horizontal="center" vertical="center" wrapText="1"/>
    </xf>
    <xf numFmtId="164" fontId="4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46" fillId="0" borderId="0" xfId="0" applyNumberFormat="1" applyFont="1" applyFill="1" applyAlignment="1" applyProtection="1">
      <alignment horizontal="left" vertical="center" wrapText="1"/>
    </xf>
    <xf numFmtId="164" fontId="68" fillId="0" borderId="0" xfId="0" applyNumberFormat="1" applyFont="1" applyFill="1" applyAlignment="1" applyProtection="1">
      <alignment vertical="center" wrapText="1"/>
    </xf>
    <xf numFmtId="49" fontId="47" fillId="0" borderId="30" xfId="47" applyNumberFormat="1" applyFont="1" applyFill="1" applyBorder="1" applyAlignment="1" applyProtection="1">
      <alignment horizontal="center" vertical="center" wrapText="1"/>
    </xf>
    <xf numFmtId="0" fontId="47" fillId="0" borderId="24" xfId="47" applyFont="1" applyFill="1" applyBorder="1" applyAlignment="1" applyProtection="1">
      <alignment horizontal="left" vertical="center" wrapText="1" indent="1"/>
    </xf>
    <xf numFmtId="0" fontId="54" fillId="0" borderId="0" xfId="0" applyFont="1" applyFill="1" applyAlignment="1" applyProtection="1">
      <alignment horizontal="right" vertical="top"/>
      <protection locked="0"/>
    </xf>
    <xf numFmtId="164" fontId="4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72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33" xfId="0" applyNumberFormat="1" applyFont="1" applyFill="1" applyBorder="1" applyAlignment="1" applyProtection="1">
      <alignment horizontal="right" vertical="center" wrapText="1" indent="1"/>
    </xf>
    <xf numFmtId="164" fontId="19" fillId="0" borderId="33" xfId="0" applyNumberFormat="1" applyFont="1" applyFill="1" applyBorder="1" applyAlignment="1" applyProtection="1">
      <alignment horizontal="right" vertical="center" wrapText="1" indent="1"/>
    </xf>
    <xf numFmtId="164" fontId="47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5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7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5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2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0" applyFont="1" applyFill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right" vertical="top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 wrapText="1"/>
    </xf>
    <xf numFmtId="0" fontId="11" fillId="0" borderId="78" xfId="0" applyFont="1" applyFill="1" applyBorder="1" applyAlignment="1" applyProtection="1">
      <alignment horizontal="center" vertical="center" wrapText="1"/>
    </xf>
    <xf numFmtId="164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44" xfId="0" applyFont="1" applyFill="1" applyBorder="1" applyAlignment="1" applyProtection="1">
      <alignment horizontal="center" vertical="center" wrapText="1"/>
    </xf>
    <xf numFmtId="164" fontId="19" fillId="0" borderId="79" xfId="47" applyNumberFormat="1" applyFont="1" applyFill="1" applyBorder="1" applyAlignment="1" applyProtection="1">
      <alignment horizontal="right" vertical="center" wrapText="1" indent="1"/>
    </xf>
    <xf numFmtId="164" fontId="47" fillId="0" borderId="68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12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4" xfId="47" applyNumberFormat="1" applyFont="1" applyFill="1" applyBorder="1" applyAlignment="1" applyProtection="1">
      <alignment horizontal="right" vertical="center" wrapText="1" indent="1"/>
    </xf>
    <xf numFmtId="164" fontId="49" fillId="0" borderId="44" xfId="47" applyNumberFormat="1" applyFont="1" applyFill="1" applyBorder="1" applyAlignment="1" applyProtection="1">
      <alignment horizontal="right" vertical="center" wrapText="1" indent="1"/>
    </xf>
    <xf numFmtId="164" fontId="47" fillId="0" borderId="7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79" xfId="0" applyFont="1" applyFill="1" applyBorder="1" applyAlignment="1" applyProtection="1">
      <alignment horizontal="center" vertical="center" wrapText="1"/>
    </xf>
    <xf numFmtId="164" fontId="47" fillId="0" borderId="80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4" xfId="0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44" xfId="0" applyNumberFormat="1" applyFont="1" applyFill="1" applyBorder="1"/>
    <xf numFmtId="0" fontId="49" fillId="0" borderId="37" xfId="0" applyFont="1" applyFill="1" applyBorder="1" applyAlignment="1" applyProtection="1">
      <alignment horizontal="center" vertical="center" wrapText="1"/>
    </xf>
    <xf numFmtId="49" fontId="48" fillId="0" borderId="36" xfId="0" applyNumberFormat="1" applyFont="1" applyFill="1" applyBorder="1" applyAlignment="1" applyProtection="1">
      <alignment horizontal="center" vertical="center" wrapText="1"/>
    </xf>
    <xf numFmtId="3" fontId="63" fillId="0" borderId="68" xfId="0" applyNumberFormat="1" applyFont="1" applyFill="1" applyBorder="1" applyAlignment="1">
      <alignment vertical="center"/>
    </xf>
    <xf numFmtId="164" fontId="47" fillId="0" borderId="12" xfId="47" applyNumberFormat="1" applyFont="1" applyFill="1" applyBorder="1" applyAlignment="1" applyProtection="1">
      <alignment horizontal="right" vertical="center" wrapText="1" indent="1"/>
    </xf>
    <xf numFmtId="164" fontId="48" fillId="0" borderId="12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58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74" xfId="47" applyNumberFormat="1" applyFont="1" applyFill="1" applyBorder="1" applyAlignment="1" applyProtection="1">
      <alignment horizontal="right" vertical="center" wrapText="1" indent="1"/>
    </xf>
    <xf numFmtId="0" fontId="54" fillId="0" borderId="0" xfId="0" applyFont="1" applyAlignment="1" applyProtection="1">
      <alignment horizontal="right" vertical="top"/>
      <protection locked="0"/>
    </xf>
    <xf numFmtId="164" fontId="0" fillId="0" borderId="0" xfId="0" applyNumberFormat="1" applyFill="1" applyAlignment="1">
      <alignment vertical="center" wrapText="1"/>
    </xf>
    <xf numFmtId="0" fontId="7" fillId="0" borderId="0" xfId="47" applyFont="1" applyFill="1"/>
    <xf numFmtId="164" fontId="9" fillId="0" borderId="0" xfId="47" applyNumberFormat="1" applyFont="1" applyFill="1" applyBorder="1" applyAlignment="1" applyProtection="1">
      <alignment horizontal="center" vertical="center" wrapText="1"/>
    </xf>
    <xf numFmtId="164" fontId="9" fillId="0" borderId="0" xfId="47" applyNumberFormat="1" applyFont="1" applyFill="1" applyBorder="1" applyAlignment="1" applyProtection="1">
      <alignment horizontal="centerContinuous" vertical="center"/>
    </xf>
    <xf numFmtId="0" fontId="67" fillId="0" borderId="0" xfId="0" applyFont="1" applyFill="1" applyBorder="1" applyAlignment="1" applyProtection="1"/>
    <xf numFmtId="164" fontId="27" fillId="0" borderId="0" xfId="47" applyNumberFormat="1" applyFont="1" applyFill="1" applyBorder="1" applyAlignment="1" applyProtection="1">
      <alignment horizontal="center" vertical="center" wrapText="1"/>
    </xf>
    <xf numFmtId="164" fontId="27" fillId="0" borderId="0" xfId="47" applyNumberFormat="1" applyFont="1" applyFill="1" applyBorder="1" applyAlignment="1" applyProtection="1">
      <alignment horizontal="centerContinuous" vertical="center"/>
    </xf>
    <xf numFmtId="0" fontId="70" fillId="0" borderId="0" xfId="0" applyFont="1" applyFill="1" applyBorder="1" applyAlignment="1" applyProtection="1">
      <alignment horizontal="right"/>
    </xf>
    <xf numFmtId="0" fontId="73" fillId="0" borderId="0" xfId="47" applyFont="1" applyFill="1"/>
    <xf numFmtId="0" fontId="74" fillId="0" borderId="39" xfId="47" applyFont="1" applyFill="1" applyBorder="1" applyAlignment="1" applyProtection="1">
      <alignment horizontal="center" vertical="center" wrapText="1"/>
    </xf>
    <xf numFmtId="0" fontId="74" fillId="0" borderId="35" xfId="47" applyFont="1" applyFill="1" applyBorder="1" applyAlignment="1" applyProtection="1">
      <alignment horizontal="center" vertical="center" wrapText="1"/>
    </xf>
    <xf numFmtId="0" fontId="74" fillId="0" borderId="40" xfId="47" applyFont="1" applyFill="1" applyBorder="1" applyAlignment="1" applyProtection="1">
      <alignment horizontal="center" vertical="center" wrapText="1"/>
    </xf>
    <xf numFmtId="0" fontId="69" fillId="0" borderId="10" xfId="47" applyFont="1" applyFill="1" applyBorder="1" applyAlignment="1" applyProtection="1">
      <alignment horizontal="center" vertical="center"/>
    </xf>
    <xf numFmtId="0" fontId="69" fillId="0" borderId="15" xfId="47" applyFont="1" applyFill="1" applyBorder="1" applyAlignment="1" applyProtection="1">
      <alignment horizontal="center" vertical="center"/>
    </xf>
    <xf numFmtId="0" fontId="69" fillId="0" borderId="16" xfId="47" applyFont="1" applyFill="1" applyBorder="1" applyAlignment="1" applyProtection="1">
      <alignment horizontal="center" vertical="center"/>
    </xf>
    <xf numFmtId="0" fontId="75" fillId="0" borderId="0" xfId="0" applyFont="1" applyFill="1"/>
    <xf numFmtId="0" fontId="56" fillId="0" borderId="0" xfId="0" applyFont="1" applyFill="1" applyProtection="1"/>
    <xf numFmtId="0" fontId="75" fillId="0" borderId="0" xfId="0" applyFont="1" applyFill="1" applyProtection="1"/>
    <xf numFmtId="0" fontId="4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56" fillId="0" borderId="0" xfId="0" applyFont="1" applyFill="1" applyAlignment="1" applyProtection="1">
      <protection locked="0"/>
    </xf>
    <xf numFmtId="0" fontId="75" fillId="0" borderId="0" xfId="0" applyFont="1" applyFill="1" applyProtection="1">
      <protection locked="0"/>
    </xf>
    <xf numFmtId="0" fontId="66" fillId="0" borderId="0" xfId="0" applyFont="1" applyFill="1"/>
    <xf numFmtId="0" fontId="56" fillId="0" borderId="0" xfId="0" applyFont="1" applyFill="1" applyProtection="1">
      <protection locked="0"/>
    </xf>
    <xf numFmtId="0" fontId="71" fillId="0" borderId="10" xfId="0" applyFont="1" applyFill="1" applyBorder="1" applyAlignment="1" applyProtection="1">
      <alignment horizontal="center" vertical="center" wrapText="1"/>
    </xf>
    <xf numFmtId="0" fontId="71" fillId="0" borderId="15" xfId="0" applyFont="1" applyFill="1" applyBorder="1" applyAlignment="1" applyProtection="1">
      <alignment horizontal="center" vertical="center" wrapText="1"/>
    </xf>
    <xf numFmtId="0" fontId="71" fillId="0" borderId="16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2" fillId="0" borderId="20" xfId="0" applyFont="1" applyFill="1" applyBorder="1" applyAlignment="1" applyProtection="1">
      <alignment horizontal="center" vertical="center"/>
    </xf>
    <xf numFmtId="0" fontId="72" fillId="0" borderId="13" xfId="0" applyFont="1" applyFill="1" applyBorder="1" applyAlignment="1" applyProtection="1">
      <alignment vertical="center" wrapText="1"/>
    </xf>
    <xf numFmtId="164" fontId="73" fillId="0" borderId="13" xfId="0" applyNumberFormat="1" applyFont="1" applyFill="1" applyBorder="1" applyAlignment="1" applyProtection="1">
      <alignment vertical="center"/>
      <protection locked="0"/>
    </xf>
    <xf numFmtId="164" fontId="27" fillId="0" borderId="28" xfId="0" applyNumberFormat="1" applyFont="1" applyFill="1" applyBorder="1" applyAlignment="1" applyProtection="1">
      <alignment vertical="center"/>
    </xf>
    <xf numFmtId="0" fontId="72" fillId="0" borderId="18" xfId="0" applyFont="1" applyFill="1" applyBorder="1" applyAlignment="1" applyProtection="1">
      <alignment horizontal="center" vertical="center"/>
    </xf>
    <xf numFmtId="0" fontId="72" fillId="0" borderId="21" xfId="0" applyFont="1" applyFill="1" applyBorder="1" applyAlignment="1" applyProtection="1">
      <alignment vertical="center" wrapText="1"/>
    </xf>
    <xf numFmtId="164" fontId="73" fillId="0" borderId="21" xfId="0" applyNumberFormat="1" applyFont="1" applyFill="1" applyBorder="1" applyAlignment="1" applyProtection="1">
      <alignment vertical="center"/>
      <protection locked="0"/>
    </xf>
    <xf numFmtId="164" fontId="27" fillId="0" borderId="26" xfId="0" applyNumberFormat="1" applyFont="1" applyFill="1" applyBorder="1" applyAlignment="1" applyProtection="1">
      <alignment vertical="center"/>
    </xf>
    <xf numFmtId="0" fontId="72" fillId="0" borderId="19" xfId="0" applyFont="1" applyFill="1" applyBorder="1" applyAlignment="1" applyProtection="1">
      <alignment horizontal="center" vertical="center"/>
    </xf>
    <xf numFmtId="0" fontId="72" fillId="0" borderId="23" xfId="0" applyFont="1" applyFill="1" applyBorder="1" applyAlignment="1" applyProtection="1">
      <alignment vertical="center" wrapText="1"/>
    </xf>
    <xf numFmtId="164" fontId="73" fillId="0" borderId="23" xfId="0" applyNumberFormat="1" applyFont="1" applyFill="1" applyBorder="1" applyAlignment="1" applyProtection="1">
      <alignment vertical="center"/>
      <protection locked="0"/>
    </xf>
    <xf numFmtId="164" fontId="27" fillId="0" borderId="29" xfId="0" applyNumberFormat="1" applyFont="1" applyFill="1" applyBorder="1" applyAlignment="1" applyProtection="1">
      <alignment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vertical="center" wrapText="1"/>
    </xf>
    <xf numFmtId="164" fontId="27" fillId="0" borderId="15" xfId="0" applyNumberFormat="1" applyFont="1" applyFill="1" applyBorder="1" applyAlignment="1" applyProtection="1">
      <alignment vertical="center"/>
    </xf>
    <xf numFmtId="164" fontId="27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/>
    <xf numFmtId="0" fontId="75" fillId="0" borderId="0" xfId="0" applyFont="1" applyFill="1" applyBorder="1"/>
    <xf numFmtId="0" fontId="76" fillId="0" borderId="0" xfId="0" applyFont="1" applyFill="1" applyBorder="1" applyAlignment="1">
      <alignment horizontal="center"/>
    </xf>
    <xf numFmtId="0" fontId="77" fillId="0" borderId="0" xfId="0" applyFont="1"/>
    <xf numFmtId="0" fontId="0" fillId="0" borderId="0" xfId="0" applyFill="1" applyAlignment="1"/>
    <xf numFmtId="0" fontId="45" fillId="0" borderId="0" xfId="0" applyFont="1" applyFill="1" applyAlignment="1" applyProtection="1"/>
    <xf numFmtId="0" fontId="6" fillId="0" borderId="0" xfId="0" applyFont="1" applyFill="1" applyBorder="1" applyAlignment="1" applyProtection="1">
      <alignment vertical="center" wrapText="1"/>
    </xf>
    <xf numFmtId="164" fontId="49" fillId="0" borderId="16" xfId="47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Fill="1" applyBorder="1" applyAlignment="1" applyProtection="1">
      <alignment horizontal="right" vertical="center" wrapText="1" indent="1"/>
    </xf>
    <xf numFmtId="0" fontId="47" fillId="0" borderId="67" xfId="0" applyFont="1" applyFill="1" applyBorder="1" applyAlignment="1" applyProtection="1">
      <alignment horizontal="center" vertical="center" wrapText="1"/>
    </xf>
    <xf numFmtId="0" fontId="11" fillId="0" borderId="67" xfId="0" applyFont="1" applyFill="1" applyBorder="1" applyAlignment="1" applyProtection="1">
      <alignment horizontal="left" vertical="center" wrapText="1" indent="1"/>
    </xf>
    <xf numFmtId="0" fontId="54" fillId="0" borderId="0" xfId="0" applyFont="1" applyFill="1" applyAlignment="1" applyProtection="1">
      <alignment vertical="top"/>
      <protection locked="0"/>
    </xf>
    <xf numFmtId="0" fontId="49" fillId="0" borderId="16" xfId="0" applyFont="1" applyFill="1" applyBorder="1" applyAlignment="1" applyProtection="1">
      <alignment horizontal="left" vertical="center" wrapText="1" indent="1"/>
    </xf>
    <xf numFmtId="0" fontId="47" fillId="0" borderId="40" xfId="47" applyFont="1" applyFill="1" applyBorder="1" applyAlignment="1" applyProtection="1">
      <alignment horizontal="left" vertical="center" wrapText="1" indent="1"/>
    </xf>
    <xf numFmtId="0" fontId="50" fillId="0" borderId="28" xfId="0" applyFont="1" applyBorder="1" applyAlignment="1" applyProtection="1">
      <alignment horizontal="left" wrapText="1" indent="1"/>
    </xf>
    <xf numFmtId="0" fontId="47" fillId="0" borderId="42" xfId="47" applyFont="1" applyFill="1" applyBorder="1" applyAlignment="1" applyProtection="1">
      <alignment horizontal="left" vertical="center" wrapText="1" indent="1"/>
    </xf>
    <xf numFmtId="0" fontId="47" fillId="0" borderId="28" xfId="47" applyFont="1" applyFill="1" applyBorder="1" applyAlignment="1" applyProtection="1">
      <alignment horizontal="left" vertical="center" wrapText="1" indent="1"/>
    </xf>
    <xf numFmtId="0" fontId="49" fillId="0" borderId="16" xfId="47" applyFont="1" applyFill="1" applyBorder="1" applyAlignment="1" applyProtection="1">
      <alignment horizontal="left" vertical="center" wrapText="1" indent="1"/>
    </xf>
    <xf numFmtId="0" fontId="48" fillId="0" borderId="28" xfId="47" applyFont="1" applyFill="1" applyBorder="1" applyAlignment="1" applyProtection="1">
      <alignment horizontal="left" vertical="center" wrapText="1" indent="1"/>
    </xf>
    <xf numFmtId="0" fontId="48" fillId="0" borderId="46" xfId="47" quotePrefix="1" applyFont="1" applyFill="1" applyBorder="1" applyAlignment="1" applyProtection="1">
      <alignment horizontal="left" vertical="center" wrapText="1" indent="3"/>
    </xf>
    <xf numFmtId="0" fontId="48" fillId="0" borderId="46" xfId="47" applyFont="1" applyFill="1" applyBorder="1" applyAlignment="1" applyProtection="1">
      <alignment horizontal="left" vertical="center" wrapText="1" indent="1"/>
    </xf>
    <xf numFmtId="0" fontId="47" fillId="0" borderId="55" xfId="47" quotePrefix="1" applyFont="1" applyFill="1" applyBorder="1" applyAlignment="1" applyProtection="1">
      <alignment horizontal="left" vertical="center" wrapText="1" indent="4"/>
    </xf>
    <xf numFmtId="0" fontId="49" fillId="0" borderId="33" xfId="47" applyFont="1" applyFill="1" applyBorder="1" applyAlignment="1" applyProtection="1">
      <alignment horizontal="left" vertical="center" wrapText="1" indent="1"/>
    </xf>
    <xf numFmtId="0" fontId="50" fillId="0" borderId="40" xfId="0" applyFont="1" applyBorder="1" applyAlignment="1" applyProtection="1">
      <alignment horizontal="left" wrapText="1" indent="1"/>
    </xf>
    <xf numFmtId="0" fontId="48" fillId="0" borderId="72" xfId="47" quotePrefix="1" applyFont="1" applyFill="1" applyBorder="1" applyAlignment="1" applyProtection="1">
      <alignment horizontal="left" vertical="center" wrapText="1" indent="4"/>
    </xf>
    <xf numFmtId="0" fontId="48" fillId="0" borderId="42" xfId="47" applyFont="1" applyFill="1" applyBorder="1" applyAlignment="1" applyProtection="1">
      <alignment horizontal="left" vertical="center" wrapText="1" indent="1"/>
    </xf>
    <xf numFmtId="3" fontId="18" fillId="0" borderId="86" xfId="0" applyNumberFormat="1" applyFont="1" applyFill="1" applyBorder="1"/>
    <xf numFmtId="0" fontId="18" fillId="0" borderId="82" xfId="0" applyFont="1" applyFill="1" applyBorder="1" applyAlignment="1">
      <alignment wrapText="1"/>
    </xf>
    <xf numFmtId="3" fontId="18" fillId="0" borderId="85" xfId="0" applyNumberFormat="1" applyFont="1" applyFill="1" applyBorder="1"/>
    <xf numFmtId="3" fontId="18" fillId="0" borderId="88" xfId="0" applyNumberFormat="1" applyFont="1" applyFill="1" applyBorder="1"/>
    <xf numFmtId="0" fontId="18" fillId="0" borderId="87" xfId="0" applyFont="1" applyFill="1" applyBorder="1" applyAlignment="1">
      <alignment wrapText="1"/>
    </xf>
    <xf numFmtId="3" fontId="18" fillId="0" borderId="83" xfId="0" applyNumberFormat="1" applyFont="1" applyFill="1" applyBorder="1"/>
    <xf numFmtId="3" fontId="18" fillId="0" borderId="84" xfId="0" applyNumberFormat="1" applyFont="1" applyFill="1" applyBorder="1"/>
    <xf numFmtId="0" fontId="71" fillId="0" borderId="15" xfId="47" applyFont="1" applyFill="1" applyBorder="1" applyAlignment="1" applyProtection="1">
      <alignment horizontal="left" vertical="center" wrapText="1"/>
    </xf>
    <xf numFmtId="165" fontId="55" fillId="0" borderId="16" xfId="52" applyNumberFormat="1" applyFont="1" applyFill="1" applyBorder="1" applyAlignment="1" applyProtection="1">
      <alignment horizontal="center"/>
    </xf>
    <xf numFmtId="0" fontId="51" fillId="0" borderId="10" xfId="47" applyFont="1" applyFill="1" applyBorder="1" applyAlignment="1" applyProtection="1">
      <alignment horizontal="center" vertical="center"/>
    </xf>
    <xf numFmtId="0" fontId="69" fillId="0" borderId="39" xfId="47" applyFont="1" applyFill="1" applyBorder="1" applyAlignment="1" applyProtection="1">
      <alignment horizontal="center"/>
    </xf>
    <xf numFmtId="0" fontId="69" fillId="0" borderId="18" xfId="47" applyFont="1" applyFill="1" applyBorder="1" applyAlignment="1" applyProtection="1">
      <alignment horizontal="center"/>
    </xf>
    <xf numFmtId="0" fontId="69" fillId="0" borderId="19" xfId="47" applyFont="1" applyFill="1" applyBorder="1" applyAlignment="1" applyProtection="1">
      <alignment horizontal="center"/>
    </xf>
    <xf numFmtId="3" fontId="63" fillId="0" borderId="34" xfId="0" applyNumberFormat="1" applyFont="1" applyFill="1" applyBorder="1" applyAlignment="1">
      <alignment horizontal="center" vertical="center" wrapText="1"/>
    </xf>
    <xf numFmtId="3" fontId="63" fillId="0" borderId="88" xfId="0" applyNumberFormat="1" applyFont="1" applyFill="1" applyBorder="1" applyAlignment="1">
      <alignment horizontal="center" vertical="center" wrapText="1"/>
    </xf>
    <xf numFmtId="3" fontId="63" fillId="0" borderId="88" xfId="0" applyNumberFormat="1" applyFont="1" applyFill="1" applyBorder="1" applyAlignment="1">
      <alignment horizontal="center" vertical="center"/>
    </xf>
    <xf numFmtId="3" fontId="63" fillId="0" borderId="36" xfId="0" applyNumberFormat="1" applyFont="1" applyFill="1" applyBorder="1" applyAlignment="1">
      <alignment horizontal="center" vertical="center"/>
    </xf>
    <xf numFmtId="164" fontId="48" fillId="0" borderId="91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91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1" xfId="47" applyNumberFormat="1" applyFont="1" applyFill="1" applyBorder="1" applyAlignment="1" applyProtection="1">
      <alignment horizontal="right" vertical="center" wrapText="1" indent="1"/>
      <protection locked="0"/>
    </xf>
    <xf numFmtId="49" fontId="47" fillId="0" borderId="82" xfId="47" applyNumberFormat="1" applyFont="1" applyFill="1" applyBorder="1" applyAlignment="1" applyProtection="1">
      <alignment horizontal="center" vertical="center" wrapText="1"/>
    </xf>
    <xf numFmtId="49" fontId="47" fillId="0" borderId="87" xfId="47" applyNumberFormat="1" applyFont="1" applyFill="1" applyBorder="1" applyAlignment="1" applyProtection="1">
      <alignment horizontal="center" vertical="center" wrapText="1"/>
    </xf>
    <xf numFmtId="164" fontId="47" fillId="0" borderId="86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6" xfId="47" applyNumberFormat="1" applyFont="1" applyFill="1" applyBorder="1" applyAlignment="1" applyProtection="1">
      <alignment horizontal="right" vertical="center" wrapText="1" indent="1"/>
      <protection locked="0"/>
    </xf>
    <xf numFmtId="49" fontId="48" fillId="0" borderId="82" xfId="0" applyNumberFormat="1" applyFont="1" applyFill="1" applyBorder="1" applyAlignment="1" applyProtection="1">
      <alignment horizontal="center" vertical="center" wrapText="1"/>
    </xf>
    <xf numFmtId="0" fontId="47" fillId="0" borderId="83" xfId="47" applyFont="1" applyFill="1" applyBorder="1" applyAlignment="1" applyProtection="1">
      <alignment horizontal="left" vertical="center" wrapText="1" indent="1"/>
    </xf>
    <xf numFmtId="164" fontId="47" fillId="0" borderId="83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4" xfId="0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83" xfId="47" applyFont="1" applyFill="1" applyBorder="1" applyAlignment="1" applyProtection="1">
      <alignment horizontal="left" vertical="center" wrapText="1" indent="3"/>
    </xf>
    <xf numFmtId="0" fontId="48" fillId="0" borderId="83" xfId="47" applyFont="1" applyFill="1" applyBorder="1" applyAlignment="1" applyProtection="1">
      <alignment horizontal="left" vertical="center" wrapText="1" indent="1"/>
    </xf>
    <xf numFmtId="49" fontId="49" fillId="0" borderId="82" xfId="0" applyNumberFormat="1" applyFont="1" applyFill="1" applyBorder="1" applyAlignment="1" applyProtection="1">
      <alignment horizontal="center" vertical="center" wrapText="1"/>
    </xf>
    <xf numFmtId="0" fontId="47" fillId="0" borderId="83" xfId="47" quotePrefix="1" applyFont="1" applyFill="1" applyBorder="1" applyAlignment="1" applyProtection="1">
      <alignment horizontal="left" vertical="center" wrapText="1" indent="4"/>
    </xf>
    <xf numFmtId="164" fontId="49" fillId="0" borderId="84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3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91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92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9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right" vertical="center" indent="1"/>
    </xf>
    <xf numFmtId="164" fontId="6" fillId="0" borderId="0" xfId="0" applyNumberFormat="1" applyFont="1" applyFill="1" applyAlignment="1" applyProtection="1">
      <alignment horizontal="right" vertical="center" wrapText="1" indent="1"/>
    </xf>
    <xf numFmtId="0" fontId="19" fillId="0" borderId="15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 applyProtection="1">
      <alignment horizontal="left" wrapText="1" indent="1"/>
    </xf>
    <xf numFmtId="0" fontId="50" fillId="0" borderId="83" xfId="0" applyFont="1" applyFill="1" applyBorder="1" applyAlignment="1" applyProtection="1">
      <alignment horizontal="left" wrapText="1" indent="1"/>
    </xf>
    <xf numFmtId="0" fontId="50" fillId="0" borderId="84" xfId="0" applyFont="1" applyFill="1" applyBorder="1" applyAlignment="1" applyProtection="1">
      <alignment horizontal="left" wrapText="1" indent="1"/>
    </xf>
    <xf numFmtId="0" fontId="51" fillId="0" borderId="15" xfId="0" applyFont="1" applyFill="1" applyBorder="1" applyAlignment="1" applyProtection="1">
      <alignment horizontal="left" vertical="center" wrapText="1" indent="1"/>
    </xf>
    <xf numFmtId="0" fontId="19" fillId="0" borderId="47" xfId="47" applyFont="1" applyFill="1" applyBorder="1" applyAlignment="1" applyProtection="1">
      <alignment horizontal="center" vertical="center" wrapText="1"/>
    </xf>
    <xf numFmtId="164" fontId="51" fillId="0" borderId="44" xfId="0" quotePrefix="1" applyNumberFormat="1" applyFont="1" applyFill="1" applyBorder="1" applyAlignment="1" applyProtection="1">
      <alignment horizontal="right" vertical="center" wrapText="1" indent="1"/>
    </xf>
    <xf numFmtId="0" fontId="51" fillId="0" borderId="47" xfId="0" applyFont="1" applyFill="1" applyBorder="1" applyAlignment="1" applyProtection="1">
      <alignment horizontal="center" vertical="center" wrapText="1"/>
    </xf>
    <xf numFmtId="0" fontId="47" fillId="0" borderId="83" xfId="47" applyFont="1" applyFill="1" applyBorder="1" applyAlignment="1" applyProtection="1">
      <alignment horizontal="left" vertical="center" wrapText="1" indent="6"/>
    </xf>
    <xf numFmtId="0" fontId="47" fillId="0" borderId="84" xfId="47" applyFont="1" applyFill="1" applyBorder="1" applyAlignment="1" applyProtection="1">
      <alignment horizontal="left" vertical="center" wrapText="1" indent="2"/>
    </xf>
    <xf numFmtId="0" fontId="47" fillId="0" borderId="83" xfId="47" applyFont="1" applyFill="1" applyBorder="1" applyAlignment="1" applyProtection="1">
      <alignment horizontal="left" indent="4"/>
    </xf>
    <xf numFmtId="0" fontId="47" fillId="0" borderId="84" xfId="47" applyFont="1" applyFill="1" applyBorder="1" applyAlignment="1" applyProtection="1">
      <alignment horizontal="left" vertical="center" wrapText="1" indent="1"/>
    </xf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63" fillId="0" borderId="82" xfId="0" applyFont="1" applyFill="1" applyBorder="1" applyAlignment="1">
      <alignment horizontal="left" vertical="center" wrapText="1"/>
    </xf>
    <xf numFmtId="0" fontId="63" fillId="0" borderId="82" xfId="0" quotePrefix="1" applyFont="1" applyFill="1" applyBorder="1" applyAlignment="1">
      <alignment horizontal="left" vertical="center" wrapText="1"/>
    </xf>
    <xf numFmtId="3" fontId="10" fillId="0" borderId="43" xfId="0" applyNumberFormat="1" applyFont="1" applyFill="1" applyBorder="1" applyAlignment="1">
      <alignment horizontal="right" vertical="center" wrapText="1"/>
    </xf>
    <xf numFmtId="164" fontId="84" fillId="0" borderId="0" xfId="47" applyNumberFormat="1" applyFont="1" applyFill="1" applyBorder="1" applyAlignment="1" applyProtection="1">
      <alignment vertical="center" wrapText="1"/>
    </xf>
    <xf numFmtId="0" fontId="62" fillId="0" borderId="0" xfId="53" applyFont="1" applyProtection="1"/>
    <xf numFmtId="0" fontId="62" fillId="0" borderId="0" xfId="53" applyFont="1" applyProtection="1">
      <protection locked="0"/>
    </xf>
    <xf numFmtId="0" fontId="85" fillId="0" borderId="10" xfId="53" applyFont="1" applyBorder="1" applyAlignment="1" applyProtection="1">
      <alignment horizontal="center" vertical="center" wrapText="1"/>
    </xf>
    <xf numFmtId="0" fontId="85" fillId="0" borderId="16" xfId="53" applyFont="1" applyBorder="1" applyAlignment="1" applyProtection="1">
      <alignment horizontal="center" vertical="center" wrapText="1"/>
    </xf>
    <xf numFmtId="49" fontId="62" fillId="0" borderId="20" xfId="53" applyNumberFormat="1" applyFont="1" applyBorder="1" applyAlignment="1" applyProtection="1">
      <alignment horizontal="center" vertical="center" wrapText="1"/>
    </xf>
    <xf numFmtId="3" fontId="62" fillId="0" borderId="28" xfId="53" applyNumberFormat="1" applyFont="1" applyBorder="1" applyAlignment="1" applyProtection="1">
      <alignment horizontal="right" vertical="center" wrapText="1" indent="1"/>
      <protection locked="0"/>
    </xf>
    <xf numFmtId="49" fontId="62" fillId="0" borderId="82" xfId="53" applyNumberFormat="1" applyFont="1" applyBorder="1" applyAlignment="1" applyProtection="1">
      <alignment horizontal="center" vertical="center" wrapText="1"/>
    </xf>
    <xf numFmtId="0" fontId="62" fillId="0" borderId="0" xfId="53" applyFont="1" applyBorder="1" applyProtection="1"/>
    <xf numFmtId="3" fontId="62" fillId="0" borderId="86" xfId="53" applyNumberFormat="1" applyFont="1" applyBorder="1" applyAlignment="1" applyProtection="1">
      <alignment horizontal="right" vertical="center" wrapText="1" indent="1"/>
      <protection locked="0"/>
    </xf>
    <xf numFmtId="0" fontId="61" fillId="0" borderId="30" xfId="53" applyFont="1" applyBorder="1" applyAlignment="1" applyProtection="1">
      <alignment vertical="center" wrapText="1"/>
    </xf>
    <xf numFmtId="49" fontId="85" fillId="0" borderId="10" xfId="53" applyNumberFormat="1" applyFont="1" applyBorder="1" applyAlignment="1" applyProtection="1">
      <alignment horizontal="center" vertical="center" wrapText="1"/>
    </xf>
    <xf numFmtId="0" fontId="85" fillId="0" borderId="10" xfId="53" applyFont="1" applyBorder="1" applyAlignment="1" applyProtection="1">
      <alignment horizontal="left" vertical="center" wrapText="1"/>
    </xf>
    <xf numFmtId="164" fontId="9" fillId="0" borderId="33" xfId="47" applyNumberFormat="1" applyFont="1" applyFill="1" applyBorder="1" applyAlignment="1" applyProtection="1">
      <alignment horizontal="right" vertical="center" wrapText="1" indent="1"/>
    </xf>
    <xf numFmtId="49" fontId="62" fillId="0" borderId="20" xfId="53" applyNumberFormat="1" applyFont="1" applyFill="1" applyBorder="1" applyAlignment="1" applyProtection="1">
      <alignment horizontal="center" vertical="center" wrapText="1"/>
    </xf>
    <xf numFmtId="0" fontId="62" fillId="0" borderId="20" xfId="53" applyFont="1" applyFill="1" applyBorder="1" applyAlignment="1" applyProtection="1">
      <alignment horizontal="left" vertical="center" wrapText="1"/>
    </xf>
    <xf numFmtId="0" fontId="62" fillId="0" borderId="0" xfId="53" applyFont="1" applyFill="1" applyProtection="1"/>
    <xf numFmtId="0" fontId="62" fillId="0" borderId="82" xfId="53" applyFont="1" applyBorder="1" applyAlignment="1" applyProtection="1">
      <alignment horizontal="center" vertical="center" wrapText="1"/>
    </xf>
    <xf numFmtId="0" fontId="86" fillId="0" borderId="88" xfId="53" applyFont="1" applyBorder="1" applyAlignment="1" applyProtection="1">
      <alignment vertical="center" wrapText="1"/>
    </xf>
    <xf numFmtId="3" fontId="62" fillId="0" borderId="85" xfId="53" applyNumberFormat="1" applyFont="1" applyBorder="1" applyAlignment="1" applyProtection="1">
      <alignment horizontal="right" vertical="center" wrapText="1" indent="1"/>
      <protection locked="0"/>
    </xf>
    <xf numFmtId="0" fontId="62" fillId="0" borderId="30" xfId="53" applyFont="1" applyBorder="1" applyAlignment="1" applyProtection="1">
      <alignment horizontal="center" vertical="center" wrapText="1"/>
    </xf>
    <xf numFmtId="0" fontId="86" fillId="0" borderId="36" xfId="53" applyFont="1" applyBorder="1" applyAlignment="1" applyProtection="1">
      <alignment vertical="center" wrapText="1"/>
    </xf>
    <xf numFmtId="3" fontId="62" fillId="0" borderId="46" xfId="53" applyNumberFormat="1" applyFont="1" applyBorder="1" applyAlignment="1" applyProtection="1">
      <alignment horizontal="right" vertical="center" wrapText="1" indent="1"/>
      <protection locked="0"/>
    </xf>
    <xf numFmtId="0" fontId="62" fillId="0" borderId="0" xfId="53" applyFont="1" applyAlignment="1" applyProtection="1">
      <alignment horizontal="right"/>
    </xf>
    <xf numFmtId="3" fontId="62" fillId="0" borderId="28" xfId="53" applyNumberFormat="1" applyFont="1" applyFill="1" applyBorder="1" applyAlignment="1" applyProtection="1">
      <alignment horizontal="right" vertical="center" wrapText="1" indent="1"/>
      <protection locked="0"/>
    </xf>
    <xf numFmtId="3" fontId="62" fillId="0" borderId="86" xfId="53" applyNumberFormat="1" applyFont="1" applyFill="1" applyBorder="1" applyAlignment="1" applyProtection="1">
      <alignment horizontal="right" vertical="center" wrapText="1" indent="1"/>
      <protection locked="0"/>
    </xf>
    <xf numFmtId="3" fontId="62" fillId="0" borderId="31" xfId="53" applyNumberFormat="1" applyFont="1" applyFill="1" applyBorder="1" applyAlignment="1" applyProtection="1">
      <alignment horizontal="right" vertical="center" wrapText="1" indent="1"/>
      <protection locked="0"/>
    </xf>
    <xf numFmtId="3" fontId="62" fillId="0" borderId="42" xfId="54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3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3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2" xfId="0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91" xfId="0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83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0" xfId="0" applyNumberFormat="1" applyFill="1" applyBorder="1" applyAlignment="1" applyProtection="1">
      <alignment vertical="center" wrapText="1"/>
    </xf>
    <xf numFmtId="164" fontId="48" fillId="0" borderId="39" xfId="0" applyNumberFormat="1" applyFont="1" applyFill="1" applyBorder="1" applyAlignment="1" applyProtection="1">
      <alignment horizontal="left" vertical="center" wrapText="1" indent="1"/>
    </xf>
    <xf numFmtId="164" fontId="48" fillId="0" borderId="82" xfId="0" applyNumberFormat="1" applyFont="1" applyFill="1" applyBorder="1" applyAlignment="1" applyProtection="1">
      <alignment horizontal="left" vertical="center" wrapText="1" indent="1"/>
    </xf>
    <xf numFmtId="0" fontId="47" fillId="0" borderId="82" xfId="47" applyFont="1" applyFill="1" applyBorder="1" applyAlignment="1" applyProtection="1">
      <alignment horizontal="left" vertical="center" wrapText="1" indent="4"/>
    </xf>
    <xf numFmtId="164" fontId="68" fillId="0" borderId="0" xfId="0" applyNumberFormat="1" applyFont="1" applyFill="1" applyAlignment="1" applyProtection="1">
      <alignment horizontal="center" vertical="center" wrapText="1"/>
    </xf>
    <xf numFmtId="164" fontId="68" fillId="0" borderId="14" xfId="0" applyNumberFormat="1" applyFont="1" applyFill="1" applyBorder="1" applyAlignment="1" applyProtection="1">
      <alignment horizontal="center" vertical="center" wrapText="1"/>
    </xf>
    <xf numFmtId="164" fontId="68" fillId="0" borderId="52" xfId="0" applyNumberFormat="1" applyFont="1" applyFill="1" applyBorder="1" applyAlignment="1" applyProtection="1">
      <alignment horizontal="center" vertical="center" wrapText="1"/>
    </xf>
    <xf numFmtId="49" fontId="68" fillId="0" borderId="20" xfId="47" applyNumberFormat="1" applyFont="1" applyFill="1" applyBorder="1" applyAlignment="1" applyProtection="1">
      <alignment horizontal="center" vertical="center" wrapText="1"/>
    </xf>
    <xf numFmtId="164" fontId="11" fillId="0" borderId="17" xfId="0" applyNumberFormat="1" applyFont="1" applyFill="1" applyBorder="1" applyAlignment="1" applyProtection="1">
      <alignment horizontal="center" vertical="center" wrapText="1"/>
    </xf>
    <xf numFmtId="164" fontId="68" fillId="0" borderId="51" xfId="0" applyNumberFormat="1" applyFont="1" applyFill="1" applyBorder="1" applyAlignment="1" applyProtection="1">
      <alignment horizontal="center" vertical="center" wrapText="1"/>
    </xf>
    <xf numFmtId="49" fontId="68" fillId="0" borderId="52" xfId="47" applyNumberFormat="1" applyFont="1" applyFill="1" applyBorder="1" applyAlignment="1" applyProtection="1">
      <alignment horizontal="center" vertical="center" wrapText="1"/>
    </xf>
    <xf numFmtId="49" fontId="68" fillId="0" borderId="65" xfId="47" applyNumberFormat="1" applyFont="1" applyFill="1" applyBorder="1" applyAlignment="1" applyProtection="1">
      <alignment horizontal="center" vertical="center" wrapText="1"/>
    </xf>
    <xf numFmtId="49" fontId="68" fillId="0" borderId="52" xfId="0" applyNumberFormat="1" applyFont="1" applyFill="1" applyBorder="1" applyAlignment="1" applyProtection="1">
      <alignment horizontal="center" vertical="center" wrapText="1"/>
    </xf>
    <xf numFmtId="0" fontId="20" fillId="0" borderId="82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3" fontId="8" fillId="0" borderId="37" xfId="0" applyNumberFormat="1" applyFont="1" applyFill="1" applyBorder="1"/>
    <xf numFmtId="0" fontId="25" fillId="0" borderId="0" xfId="0" applyFont="1" applyFill="1"/>
    <xf numFmtId="0" fontId="18" fillId="0" borderId="47" xfId="0" applyFont="1" applyFill="1" applyBorder="1" applyAlignment="1">
      <alignment wrapText="1"/>
    </xf>
    <xf numFmtId="0" fontId="18" fillId="0" borderId="27" xfId="0" applyFont="1" applyFill="1" applyBorder="1"/>
    <xf numFmtId="0" fontId="18" fillId="0" borderId="87" xfId="0" applyFont="1" applyFill="1" applyBorder="1" applyAlignment="1">
      <alignment vertical="top" wrapText="1"/>
    </xf>
    <xf numFmtId="0" fontId="18" fillId="0" borderId="82" xfId="0" applyFont="1" applyFill="1" applyBorder="1" applyAlignment="1"/>
    <xf numFmtId="0" fontId="72" fillId="0" borderId="38" xfId="47" applyFont="1" applyFill="1" applyBorder="1" applyProtection="1">
      <protection locked="0"/>
    </xf>
    <xf numFmtId="165" fontId="72" fillId="0" borderId="48" xfId="52" applyNumberFormat="1" applyFont="1" applyFill="1" applyBorder="1" applyProtection="1">
      <protection locked="0"/>
    </xf>
    <xf numFmtId="0" fontId="72" fillId="0" borderId="83" xfId="47" applyFont="1" applyFill="1" applyBorder="1" applyProtection="1">
      <protection locked="0"/>
    </xf>
    <xf numFmtId="165" fontId="72" fillId="0" borderId="86" xfId="52" applyNumberFormat="1" applyFont="1" applyFill="1" applyBorder="1" applyProtection="1">
      <protection locked="0"/>
    </xf>
    <xf numFmtId="0" fontId="72" fillId="0" borderId="13" xfId="47" applyFont="1" applyFill="1" applyBorder="1" applyProtection="1">
      <protection locked="0"/>
    </xf>
    <xf numFmtId="165" fontId="72" fillId="0" borderId="28" xfId="52" applyNumberFormat="1" applyFont="1" applyFill="1" applyBorder="1" applyProtection="1">
      <protection locked="0"/>
    </xf>
    <xf numFmtId="0" fontId="61" fillId="0" borderId="82" xfId="53" applyFont="1" applyFill="1" applyBorder="1" applyAlignment="1" applyProtection="1">
      <alignment horizontal="justify" vertical="center" wrapText="1"/>
    </xf>
    <xf numFmtId="0" fontId="61" fillId="0" borderId="82" xfId="53" applyFont="1" applyFill="1" applyBorder="1" applyAlignment="1" applyProtection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7" fillId="0" borderId="60" xfId="0" applyFont="1" applyBorder="1" applyAlignment="1">
      <alignment horizontal="center" vertical="center"/>
    </xf>
    <xf numFmtId="0" fontId="18" fillId="0" borderId="0" xfId="0" applyFont="1"/>
    <xf numFmtId="0" fontId="77" fillId="0" borderId="60" xfId="0" applyFont="1" applyBorder="1"/>
    <xf numFmtId="0" fontId="78" fillId="0" borderId="0" xfId="0" applyFont="1" applyFill="1" applyAlignment="1">
      <alignment horizontal="center" vertical="center"/>
    </xf>
    <xf numFmtId="0" fontId="77" fillId="0" borderId="0" xfId="0" applyFont="1" applyFill="1"/>
    <xf numFmtId="0" fontId="24" fillId="0" borderId="17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95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wrapText="1"/>
    </xf>
    <xf numFmtId="0" fontId="15" fillId="0" borderId="88" xfId="0" applyFont="1" applyFill="1" applyBorder="1" applyAlignment="1">
      <alignment wrapText="1"/>
    </xf>
    <xf numFmtId="0" fontId="0" fillId="0" borderId="0" xfId="0" applyFont="1" applyFill="1"/>
    <xf numFmtId="0" fontId="15" fillId="0" borderId="89" xfId="0" applyFont="1" applyFill="1" applyBorder="1" applyAlignment="1">
      <alignment wrapText="1"/>
    </xf>
    <xf numFmtId="0" fontId="24" fillId="0" borderId="37" xfId="0" applyFont="1" applyFill="1" applyBorder="1"/>
    <xf numFmtId="0" fontId="15" fillId="0" borderId="47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164" fontId="47" fillId="0" borderId="86" xfId="47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9" fillId="0" borderId="15" xfId="47" applyFont="1" applyFill="1" applyBorder="1" applyAlignment="1" applyProtection="1">
      <alignment horizontal="left" vertical="center" wrapText="1"/>
    </xf>
    <xf numFmtId="164" fontId="19" fillId="0" borderId="16" xfId="47" applyNumberFormat="1" applyFont="1" applyFill="1" applyBorder="1" applyAlignment="1" applyProtection="1">
      <alignment horizontal="right" vertical="center" wrapText="1"/>
    </xf>
    <xf numFmtId="164" fontId="19" fillId="0" borderId="44" xfId="47" applyNumberFormat="1" applyFont="1" applyFill="1" applyBorder="1" applyAlignment="1" applyProtection="1">
      <alignment horizontal="right" vertical="center" wrapText="1"/>
    </xf>
    <xf numFmtId="164" fontId="19" fillId="0" borderId="15" xfId="47" applyNumberFormat="1" applyFont="1" applyFill="1" applyBorder="1" applyAlignment="1" applyProtection="1">
      <alignment horizontal="right" vertical="center" wrapText="1"/>
    </xf>
    <xf numFmtId="0" fontId="50" fillId="0" borderId="13" xfId="0" applyFont="1" applyFill="1" applyBorder="1" applyAlignment="1" applyProtection="1">
      <alignment horizontal="left" vertical="center" wrapText="1"/>
    </xf>
    <xf numFmtId="164" fontId="47" fillId="0" borderId="13" xfId="47" applyNumberFormat="1" applyFont="1" applyFill="1" applyBorder="1" applyAlignment="1" applyProtection="1">
      <alignment horizontal="right" vertical="center" wrapText="1"/>
      <protection locked="0"/>
    </xf>
    <xf numFmtId="0" fontId="50" fillId="0" borderId="83" xfId="0" applyFont="1" applyFill="1" applyBorder="1" applyAlignment="1" applyProtection="1">
      <alignment horizontal="left" vertical="center" wrapText="1"/>
    </xf>
    <xf numFmtId="0" fontId="50" fillId="0" borderId="84" xfId="0" applyFont="1" applyFill="1" applyBorder="1" applyAlignment="1" applyProtection="1">
      <alignment horizontal="left" vertical="center" wrapText="1"/>
    </xf>
    <xf numFmtId="164" fontId="19" fillId="0" borderId="0" xfId="47" applyNumberFormat="1" applyFont="1" applyFill="1" applyBorder="1" applyAlignment="1" applyProtection="1">
      <alignment horizontal="right" vertical="center" wrapText="1"/>
    </xf>
    <xf numFmtId="0" fontId="51" fillId="0" borderId="15" xfId="0" applyFont="1" applyFill="1" applyBorder="1" applyAlignment="1" applyProtection="1">
      <alignment horizontal="left" vertical="center" wrapText="1"/>
    </xf>
    <xf numFmtId="164" fontId="49" fillId="0" borderId="16" xfId="47" applyNumberFormat="1" applyFont="1" applyFill="1" applyBorder="1" applyAlignment="1" applyProtection="1">
      <alignment horizontal="right" vertical="center" wrapText="1"/>
    </xf>
    <xf numFmtId="164" fontId="49" fillId="0" borderId="15" xfId="47" applyNumberFormat="1" applyFont="1" applyFill="1" applyBorder="1" applyAlignment="1" applyProtection="1">
      <alignment horizontal="right" vertical="center" wrapText="1"/>
    </xf>
    <xf numFmtId="164" fontId="47" fillId="0" borderId="13" xfId="47" applyNumberFormat="1" applyFont="1" applyFill="1" applyBorder="1" applyAlignment="1" applyProtection="1">
      <alignment horizontal="right" vertical="center" wrapText="1"/>
    </xf>
    <xf numFmtId="164" fontId="48" fillId="0" borderId="13" xfId="47" applyNumberFormat="1" applyFont="1" applyFill="1" applyBorder="1" applyAlignment="1" applyProtection="1">
      <alignment horizontal="right" vertical="center" wrapText="1"/>
      <protection locked="0"/>
    </xf>
    <xf numFmtId="0" fontId="19" fillId="0" borderId="43" xfId="47" applyFont="1" applyFill="1" applyBorder="1" applyAlignment="1" applyProtection="1">
      <alignment horizontal="left" vertical="center" wrapText="1"/>
    </xf>
    <xf numFmtId="0" fontId="51" fillId="0" borderId="10" xfId="0" applyFont="1" applyFill="1" applyBorder="1" applyAlignment="1" applyProtection="1">
      <alignment horizontal="center" vertical="center" wrapText="1"/>
    </xf>
    <xf numFmtId="164" fontId="48" fillId="0" borderId="83" xfId="47" applyNumberFormat="1" applyFont="1" applyFill="1" applyBorder="1" applyAlignment="1" applyProtection="1">
      <alignment horizontal="right" vertical="center" wrapText="1"/>
      <protection locked="0"/>
    </xf>
    <xf numFmtId="0" fontId="48" fillId="0" borderId="13" xfId="47" applyFont="1" applyFill="1" applyBorder="1" applyAlignment="1" applyProtection="1">
      <alignment horizontal="left" vertical="center" wrapText="1"/>
    </xf>
    <xf numFmtId="0" fontId="51" fillId="0" borderId="15" xfId="0" applyFont="1" applyFill="1" applyBorder="1" applyAlignment="1" applyProtection="1">
      <alignment vertical="center" wrapText="1"/>
    </xf>
    <xf numFmtId="0" fontId="51" fillId="0" borderId="43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2" fontId="6" fillId="0" borderId="0" xfId="0" applyNumberFormat="1" applyFont="1" applyFill="1" applyAlignment="1" applyProtection="1">
      <alignment horizontal="right" vertical="center" wrapText="1"/>
    </xf>
    <xf numFmtId="164" fontId="19" fillId="0" borderId="48" xfId="47" applyNumberFormat="1" applyFont="1" applyFill="1" applyBorder="1" applyAlignment="1" applyProtection="1">
      <alignment horizontal="right" vertical="center" wrapText="1"/>
    </xf>
    <xf numFmtId="164" fontId="19" fillId="0" borderId="38" xfId="47" applyNumberFormat="1" applyFont="1" applyFill="1" applyBorder="1" applyAlignment="1" applyProtection="1">
      <alignment horizontal="right" vertical="center" wrapText="1"/>
    </xf>
    <xf numFmtId="2" fontId="19" fillId="0" borderId="48" xfId="47" applyNumberFormat="1" applyFont="1" applyFill="1" applyBorder="1" applyAlignment="1" applyProtection="1">
      <alignment horizontal="right" vertical="center" wrapText="1"/>
    </xf>
    <xf numFmtId="164" fontId="47" fillId="0" borderId="35" xfId="47" applyNumberFormat="1" applyFont="1" applyFill="1" applyBorder="1" applyAlignment="1" applyProtection="1">
      <alignment horizontal="right" vertical="center" wrapText="1"/>
      <protection locked="0"/>
    </xf>
    <xf numFmtId="2" fontId="47" fillId="0" borderId="40" xfId="47" applyNumberFormat="1" applyFont="1" applyFill="1" applyBorder="1" applyAlignment="1" applyProtection="1">
      <alignment horizontal="right" vertical="center" wrapText="1"/>
      <protection locked="0"/>
    </xf>
    <xf numFmtId="2" fontId="47" fillId="0" borderId="26" xfId="47" applyNumberFormat="1" applyFont="1" applyFill="1" applyBorder="1" applyAlignment="1" applyProtection="1">
      <alignment horizontal="right" vertical="center" wrapText="1"/>
      <protection locked="0"/>
    </xf>
    <xf numFmtId="2" fontId="47" fillId="0" borderId="29" xfId="47" applyNumberFormat="1" applyFont="1" applyFill="1" applyBorder="1" applyAlignment="1" applyProtection="1">
      <alignment horizontal="right" vertical="center" wrapText="1"/>
      <protection locked="0"/>
    </xf>
    <xf numFmtId="2" fontId="48" fillId="0" borderId="26" xfId="47" applyNumberFormat="1" applyFont="1" applyFill="1" applyBorder="1" applyAlignment="1" applyProtection="1">
      <alignment horizontal="right" vertical="center" wrapText="1"/>
    </xf>
    <xf numFmtId="0" fontId="47" fillId="0" borderId="13" xfId="47" applyFont="1" applyFill="1" applyBorder="1" applyAlignment="1" applyProtection="1">
      <alignment horizontal="left" vertical="center" wrapText="1"/>
    </xf>
    <xf numFmtId="2" fontId="47" fillId="0" borderId="28" xfId="47" applyNumberFormat="1" applyFont="1" applyFill="1" applyBorder="1" applyAlignment="1" applyProtection="1">
      <alignment horizontal="right" vertical="center" wrapText="1"/>
      <protection locked="0"/>
    </xf>
    <xf numFmtId="2" fontId="19" fillId="0" borderId="16" xfId="47" applyNumberFormat="1" applyFont="1" applyFill="1" applyBorder="1" applyAlignment="1" applyProtection="1">
      <alignment horizontal="right" vertical="center" wrapText="1"/>
    </xf>
    <xf numFmtId="0" fontId="49" fillId="0" borderId="15" xfId="47" applyFont="1" applyFill="1" applyBorder="1" applyAlignment="1" applyProtection="1">
      <alignment horizontal="left" vertical="center" wrapText="1"/>
    </xf>
    <xf numFmtId="0" fontId="47" fillId="0" borderId="41" xfId="47" applyFont="1" applyFill="1" applyBorder="1" applyAlignment="1" applyProtection="1">
      <alignment horizontal="left" vertical="center" wrapText="1"/>
    </xf>
    <xf numFmtId="164" fontId="47" fillId="0" borderId="83" xfId="47" applyNumberFormat="1" applyFont="1" applyFill="1" applyBorder="1" applyAlignment="1" applyProtection="1">
      <alignment horizontal="right" vertical="center" wrapText="1"/>
      <protection locked="0"/>
    </xf>
    <xf numFmtId="2" fontId="47" fillId="0" borderId="86" xfId="47" applyNumberFormat="1" applyFont="1" applyFill="1" applyBorder="1" applyAlignment="1" applyProtection="1">
      <alignment horizontal="right" vertical="center" wrapText="1"/>
      <protection locked="0"/>
    </xf>
    <xf numFmtId="2" fontId="49" fillId="0" borderId="16" xfId="47" applyNumberFormat="1" applyFont="1" applyFill="1" applyBorder="1" applyAlignment="1" applyProtection="1">
      <alignment horizontal="right" vertical="center" wrapText="1"/>
    </xf>
    <xf numFmtId="164" fontId="51" fillId="0" borderId="16" xfId="0" quotePrefix="1" applyNumberFormat="1" applyFont="1" applyFill="1" applyBorder="1" applyAlignment="1" applyProtection="1">
      <alignment horizontal="right" vertical="center" wrapText="1"/>
    </xf>
    <xf numFmtId="164" fontId="51" fillId="0" borderId="15" xfId="0" quotePrefix="1" applyNumberFormat="1" applyFont="1" applyFill="1" applyBorder="1" applyAlignment="1" applyProtection="1">
      <alignment horizontal="right" vertical="center" wrapText="1"/>
    </xf>
    <xf numFmtId="2" fontId="51" fillId="0" borderId="16" xfId="0" quotePrefix="1" applyNumberFormat="1" applyFont="1" applyFill="1" applyBorder="1" applyAlignment="1" applyProtection="1">
      <alignment horizontal="right" vertical="center" wrapText="1"/>
    </xf>
    <xf numFmtId="0" fontId="53" fillId="0" borderId="43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horizontal="right" vertical="center" wrapText="1"/>
    </xf>
    <xf numFmtId="2" fontId="6" fillId="0" borderId="45" xfId="0" applyNumberFormat="1" applyFont="1" applyFill="1" applyBorder="1" applyAlignment="1" applyProtection="1">
      <alignment horizontal="right" vertical="center" wrapText="1"/>
    </xf>
    <xf numFmtId="3" fontId="19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19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0" xfId="0" applyNumberFormat="1" applyFont="1" applyFill="1" applyBorder="1" applyAlignment="1" applyProtection="1">
      <alignment horizontal="right" vertical="center" wrapText="1"/>
    </xf>
    <xf numFmtId="2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47" applyFont="1" applyFill="1" applyAlignment="1" applyProtection="1">
      <alignment vertical="center"/>
    </xf>
    <xf numFmtId="0" fontId="15" fillId="0" borderId="0" xfId="47" applyFont="1" applyFill="1" applyAlignment="1" applyProtection="1">
      <alignment horizontal="right" vertical="center"/>
    </xf>
    <xf numFmtId="2" fontId="15" fillId="0" borderId="0" xfId="47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 wrapText="1"/>
    </xf>
    <xf numFmtId="2" fontId="19" fillId="0" borderId="0" xfId="47" applyNumberFormat="1" applyFont="1" applyFill="1" applyBorder="1" applyAlignment="1" applyProtection="1">
      <alignment horizontal="right" vertical="center" wrapText="1"/>
    </xf>
    <xf numFmtId="0" fontId="50" fillId="0" borderId="84" xfId="0" applyFont="1" applyFill="1" applyBorder="1" applyAlignment="1" applyProtection="1">
      <alignment horizontal="left" vertical="center" wrapText="1" indent="1"/>
    </xf>
    <xf numFmtId="0" fontId="50" fillId="0" borderId="35" xfId="0" applyFont="1" applyFill="1" applyBorder="1" applyAlignment="1" applyProtection="1">
      <alignment horizontal="left" wrapText="1" indent="1"/>
    </xf>
    <xf numFmtId="0" fontId="57" fillId="0" borderId="44" xfId="0" applyFont="1" applyFill="1" applyBorder="1" applyAlignment="1" applyProtection="1">
      <alignment horizontal="left" wrapText="1" indent="1"/>
    </xf>
    <xf numFmtId="3" fontId="18" fillId="0" borderId="73" xfId="0" applyNumberFormat="1" applyFont="1" applyFill="1" applyBorder="1" applyAlignment="1"/>
    <xf numFmtId="3" fontId="18" fillId="0" borderId="49" xfId="0" applyNumberFormat="1" applyFont="1" applyFill="1" applyBorder="1" applyAlignment="1"/>
    <xf numFmtId="3" fontId="18" fillId="0" borderId="54" xfId="0" applyNumberFormat="1" applyFont="1" applyFill="1" applyBorder="1" applyAlignment="1"/>
    <xf numFmtId="3" fontId="18" fillId="0" borderId="66" xfId="0" applyNumberFormat="1" applyFont="1" applyFill="1" applyBorder="1" applyAlignment="1"/>
    <xf numFmtId="3" fontId="18" fillId="0" borderId="43" xfId="0" applyNumberFormat="1" applyFont="1" applyFill="1" applyBorder="1"/>
    <xf numFmtId="3" fontId="18" fillId="0" borderId="38" xfId="0" applyNumberFormat="1" applyFont="1" applyFill="1" applyBorder="1" applyAlignment="1"/>
    <xf numFmtId="3" fontId="18" fillId="0" borderId="84" xfId="0" applyNumberFormat="1" applyFont="1" applyFill="1" applyBorder="1" applyAlignment="1"/>
    <xf numFmtId="3" fontId="18" fillId="0" borderId="83" xfId="0" applyNumberFormat="1" applyFont="1" applyFill="1" applyBorder="1" applyAlignment="1"/>
    <xf numFmtId="3" fontId="18" fillId="0" borderId="35" xfId="0" applyNumberFormat="1" applyFont="1" applyFill="1" applyBorder="1" applyAlignment="1"/>
    <xf numFmtId="3" fontId="0" fillId="0" borderId="41" xfId="0" applyNumberFormat="1" applyFont="1" applyFill="1" applyBorder="1"/>
    <xf numFmtId="3" fontId="0" fillId="0" borderId="13" xfId="0" applyNumberFormat="1" applyFont="1" applyFill="1" applyBorder="1" applyAlignment="1"/>
    <xf numFmtId="0" fontId="60" fillId="0" borderId="10" xfId="0" applyFont="1" applyFill="1" applyBorder="1"/>
    <xf numFmtId="3" fontId="25" fillId="0" borderId="15" xfId="0" applyNumberFormat="1" applyFont="1" applyFill="1" applyBorder="1"/>
    <xf numFmtId="3" fontId="63" fillId="0" borderId="83" xfId="0" applyNumberFormat="1" applyFont="1" applyFill="1" applyBorder="1" applyAlignment="1">
      <alignment vertical="center"/>
    </xf>
    <xf numFmtId="3" fontId="64" fillId="0" borderId="83" xfId="0" applyNumberFormat="1" applyFont="1" applyFill="1" applyBorder="1" applyAlignment="1">
      <alignment vertical="center"/>
    </xf>
    <xf numFmtId="3" fontId="64" fillId="0" borderId="24" xfId="0" applyNumberFormat="1" applyFont="1" applyFill="1" applyBorder="1" applyAlignment="1">
      <alignment vertical="center"/>
    </xf>
    <xf numFmtId="164" fontId="47" fillId="0" borderId="93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94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94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3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4" xfId="47" applyNumberFormat="1" applyFont="1" applyFill="1" applyBorder="1" applyAlignment="1" applyProtection="1">
      <alignment horizontal="right" vertical="center" wrapText="1" indent="1"/>
      <protection locked="0"/>
    </xf>
    <xf numFmtId="164" fontId="68" fillId="0" borderId="65" xfId="0" applyNumberFormat="1" applyFont="1" applyFill="1" applyBorder="1" applyAlignment="1" applyProtection="1">
      <alignment horizontal="center" vertical="center" wrapText="1"/>
    </xf>
    <xf numFmtId="164" fontId="68" fillId="0" borderId="88" xfId="0" applyNumberFormat="1" applyFont="1" applyFill="1" applyBorder="1" applyAlignment="1" applyProtection="1">
      <alignment horizontal="center" vertical="center" wrapText="1"/>
    </xf>
    <xf numFmtId="164" fontId="11" fillId="0" borderId="37" xfId="0" applyNumberFormat="1" applyFont="1" applyFill="1" applyBorder="1" applyAlignment="1" applyProtection="1">
      <alignment horizontal="left" vertical="center" wrapText="1" indent="1"/>
    </xf>
    <xf numFmtId="164" fontId="68" fillId="0" borderId="65" xfId="0" applyNumberFormat="1" applyFont="1" applyFill="1" applyBorder="1" applyAlignment="1" applyProtection="1">
      <alignment horizontal="left" vertical="center" wrapText="1" indent="1"/>
    </xf>
    <xf numFmtId="164" fontId="68" fillId="0" borderId="88" xfId="0" applyNumberFormat="1" applyFont="1" applyFill="1" applyBorder="1" applyAlignment="1" applyProtection="1">
      <alignment horizontal="left" vertical="center" wrapText="1" indent="1"/>
    </xf>
    <xf numFmtId="164" fontId="47" fillId="0" borderId="82" xfId="0" applyNumberFormat="1" applyFont="1" applyFill="1" applyBorder="1" applyAlignment="1" applyProtection="1">
      <alignment horizontal="left" vertical="center" wrapText="1" indent="4"/>
    </xf>
    <xf numFmtId="164" fontId="47" fillId="0" borderId="82" xfId="0" applyNumberFormat="1" applyFont="1" applyFill="1" applyBorder="1" applyAlignment="1" applyProtection="1">
      <alignment horizontal="right" vertical="center" wrapText="1" indent="1"/>
      <protection locked="0"/>
    </xf>
    <xf numFmtId="4" fontId="47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2" xfId="0" applyNumberFormat="1" applyFont="1" applyFill="1" applyBorder="1" applyAlignment="1" applyProtection="1">
      <alignment horizontal="left" vertical="center" wrapText="1" indent="1"/>
    </xf>
    <xf numFmtId="164" fontId="47" fillId="0" borderId="82" xfId="0" applyNumberFormat="1" applyFont="1" applyFill="1" applyBorder="1" applyAlignment="1" applyProtection="1">
      <alignment horizontal="left" vertical="center" wrapText="1" indent="1"/>
      <protection locked="0"/>
    </xf>
    <xf numFmtId="164" fontId="48" fillId="0" borderId="82" xfId="0" applyNumberFormat="1" applyFont="1" applyFill="1" applyBorder="1" applyAlignment="1" applyProtection="1">
      <alignment horizontal="left" vertical="center" wrapText="1" indent="3"/>
    </xf>
    <xf numFmtId="164" fontId="52" fillId="0" borderId="83" xfId="0" applyNumberFormat="1" applyFont="1" applyFill="1" applyBorder="1" applyAlignment="1" applyProtection="1">
      <alignment horizontal="right" vertical="center" wrapText="1" indent="1"/>
    </xf>
    <xf numFmtId="164" fontId="52" fillId="0" borderId="82" xfId="0" applyNumberFormat="1" applyFont="1" applyFill="1" applyBorder="1" applyAlignment="1" applyProtection="1">
      <alignment horizontal="right" vertical="center" wrapText="1" indent="1"/>
    </xf>
    <xf numFmtId="164" fontId="48" fillId="0" borderId="82" xfId="0" applyNumberFormat="1" applyFont="1" applyFill="1" applyBorder="1" applyAlignment="1" applyProtection="1">
      <alignment horizontal="left" vertical="center" wrapText="1" indent="1"/>
      <protection locked="0"/>
    </xf>
    <xf numFmtId="164" fontId="47" fillId="0" borderId="82" xfId="0" applyNumberFormat="1" applyFont="1" applyFill="1" applyBorder="1" applyAlignment="1" applyProtection="1">
      <alignment horizontal="left" vertical="center" wrapText="1" indent="3"/>
    </xf>
    <xf numFmtId="164" fontId="47" fillId="0" borderId="87" xfId="0" applyNumberFormat="1" applyFont="1" applyFill="1" applyBorder="1" applyAlignment="1" applyProtection="1">
      <alignment horizontal="left" vertical="center" wrapText="1" indent="1"/>
      <protection locked="0"/>
    </xf>
    <xf numFmtId="4" fontId="47" fillId="0" borderId="8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2" xfId="0" applyNumberFormat="1" applyFont="1" applyFill="1" applyBorder="1" applyAlignment="1" applyProtection="1">
      <alignment horizontal="left" vertical="center" wrapText="1" indent="4"/>
    </xf>
    <xf numFmtId="164" fontId="0" fillId="0" borderId="0" xfId="0" applyNumberFormat="1" applyFill="1" applyBorder="1" applyAlignment="1" applyProtection="1">
      <alignment vertical="center" wrapText="1"/>
    </xf>
    <xf numFmtId="164" fontId="46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/>
    </xf>
    <xf numFmtId="164" fontId="49" fillId="0" borderId="43" xfId="47" applyNumberFormat="1" applyFont="1" applyFill="1" applyBorder="1" applyAlignment="1" applyProtection="1">
      <alignment horizontal="right" vertical="center" wrapText="1"/>
    </xf>
    <xf numFmtId="0" fontId="25" fillId="0" borderId="27" xfId="0" applyFont="1" applyFill="1" applyBorder="1" applyAlignment="1">
      <alignment wrapText="1"/>
    </xf>
    <xf numFmtId="3" fontId="18" fillId="0" borderId="95" xfId="0" applyNumberFormat="1" applyFont="1" applyFill="1" applyBorder="1"/>
    <xf numFmtId="0" fontId="80" fillId="0" borderId="39" xfId="0" applyFont="1" applyFill="1" applyBorder="1" applyAlignment="1">
      <alignment wrapText="1"/>
    </xf>
    <xf numFmtId="0" fontId="80" fillId="0" borderId="82" xfId="0" applyFont="1" applyFill="1" applyBorder="1" applyAlignment="1">
      <alignment wrapText="1"/>
    </xf>
    <xf numFmtId="3" fontId="80" fillId="0" borderId="88" xfId="0" applyNumberFormat="1" applyFont="1" applyFill="1" applyBorder="1" applyAlignment="1">
      <alignment horizontal="center"/>
    </xf>
    <xf numFmtId="0" fontId="18" fillId="0" borderId="20" xfId="0" applyFont="1" applyFill="1" applyBorder="1" applyAlignment="1"/>
    <xf numFmtId="0" fontId="50" fillId="0" borderId="24" xfId="0" applyFont="1" applyFill="1" applyBorder="1" applyAlignment="1" applyProtection="1">
      <alignment horizontal="left" vertical="center" wrapText="1"/>
    </xf>
    <xf numFmtId="164" fontId="48" fillId="0" borderId="24" xfId="47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right" vertical="top"/>
      <protection locked="0"/>
    </xf>
    <xf numFmtId="0" fontId="47" fillId="0" borderId="83" xfId="47" applyFont="1" applyFill="1" applyBorder="1" applyAlignment="1" applyProtection="1">
      <alignment horizontal="left" vertical="center" wrapText="1" indent="4"/>
    </xf>
    <xf numFmtId="0" fontId="48" fillId="0" borderId="84" xfId="47" quotePrefix="1" applyFont="1" applyFill="1" applyBorder="1" applyAlignment="1" applyProtection="1">
      <alignment horizontal="left" vertical="center" wrapText="1" indent="4"/>
    </xf>
    <xf numFmtId="0" fontId="48" fillId="0" borderId="83" xfId="47" quotePrefix="1" applyFont="1" applyFill="1" applyBorder="1" applyAlignment="1" applyProtection="1">
      <alignment horizontal="left" vertical="center" wrapText="1" indent="4"/>
    </xf>
    <xf numFmtId="0" fontId="50" fillId="0" borderId="83" xfId="0" applyFont="1" applyBorder="1" applyAlignment="1" applyProtection="1">
      <alignment horizontal="left" wrapText="1" indent="1"/>
    </xf>
    <xf numFmtId="0" fontId="50" fillId="0" borderId="84" xfId="0" applyFont="1" applyBorder="1" applyAlignment="1" applyProtection="1">
      <alignment horizontal="left" wrapText="1" indent="1"/>
    </xf>
    <xf numFmtId="164" fontId="47" fillId="0" borderId="85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5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6" xfId="47" applyNumberFormat="1" applyFont="1" applyFill="1" applyBorder="1" applyAlignment="1" applyProtection="1">
      <alignment horizontal="right" vertical="center" wrapText="1" indent="1"/>
    </xf>
    <xf numFmtId="0" fontId="50" fillId="0" borderId="84" xfId="0" applyFont="1" applyBorder="1" applyAlignment="1" applyProtection="1">
      <alignment horizontal="left" vertical="center" wrapText="1" indent="1"/>
    </xf>
    <xf numFmtId="164" fontId="47" fillId="0" borderId="42" xfId="47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vertical="center" wrapText="1"/>
    </xf>
    <xf numFmtId="0" fontId="6" fillId="0" borderId="45" xfId="0" applyFont="1" applyFill="1" applyBorder="1" applyAlignment="1" applyProtection="1">
      <alignment horizontal="right" vertical="center" wrapText="1" indent="1"/>
    </xf>
    <xf numFmtId="164" fontId="49" fillId="0" borderId="53" xfId="47" applyNumberFormat="1" applyFont="1" applyFill="1" applyBorder="1" applyAlignment="1" applyProtection="1">
      <alignment horizontal="right" vertical="center" wrapText="1" indent="1"/>
    </xf>
    <xf numFmtId="164" fontId="48" fillId="0" borderId="86" xfId="47" applyNumberFormat="1" applyFont="1" applyFill="1" applyBorder="1" applyAlignment="1" applyProtection="1">
      <alignment horizontal="right" vertical="center" wrapText="1" indent="1"/>
    </xf>
    <xf numFmtId="0" fontId="54" fillId="0" borderId="0" xfId="0" applyFont="1" applyFill="1" applyAlignment="1" applyProtection="1">
      <alignment vertical="center"/>
      <protection locked="0"/>
    </xf>
    <xf numFmtId="0" fontId="68" fillId="0" borderId="0" xfId="47" applyFont="1" applyFill="1" applyAlignment="1"/>
    <xf numFmtId="0" fontId="73" fillId="0" borderId="0" xfId="47" applyFont="1" applyFill="1" applyAlignment="1">
      <alignment horizontal="right"/>
    </xf>
    <xf numFmtId="0" fontId="75" fillId="0" borderId="0" xfId="0" applyFont="1" applyFill="1" applyAlignment="1" applyProtection="1">
      <alignment horizontal="right"/>
    </xf>
    <xf numFmtId="164" fontId="47" fillId="0" borderId="40" xfId="47" applyNumberFormat="1" applyFont="1" applyFill="1" applyBorder="1" applyAlignment="1" applyProtection="1">
      <alignment horizontal="right" vertical="center" wrapText="1" indent="1"/>
    </xf>
    <xf numFmtId="164" fontId="47" fillId="0" borderId="86" xfId="47" applyNumberFormat="1" applyFont="1" applyFill="1" applyBorder="1" applyAlignment="1" applyProtection="1">
      <alignment horizontal="right" vertical="center" wrapText="1" indent="1"/>
    </xf>
    <xf numFmtId="164" fontId="50" fillId="0" borderId="28" xfId="0" applyNumberFormat="1" applyFont="1" applyBorder="1" applyAlignment="1" applyProtection="1">
      <alignment horizontal="right" wrapText="1" indent="1"/>
    </xf>
    <xf numFmtId="164" fontId="50" fillId="0" borderId="86" xfId="0" applyNumberFormat="1" applyFont="1" applyBorder="1" applyAlignment="1" applyProtection="1">
      <alignment horizontal="right" wrapText="1" indent="1"/>
    </xf>
    <xf numFmtId="164" fontId="47" fillId="0" borderId="42" xfId="47" applyNumberFormat="1" applyFont="1" applyFill="1" applyBorder="1" applyAlignment="1" applyProtection="1">
      <alignment horizontal="right" vertical="center" wrapText="1" indent="1"/>
    </xf>
    <xf numFmtId="164" fontId="47" fillId="0" borderId="86" xfId="47" applyNumberFormat="1" applyFont="1" applyFill="1" applyBorder="1" applyAlignment="1" applyProtection="1">
      <alignment horizontal="right" vertical="center" wrapText="1" indent="3"/>
    </xf>
    <xf numFmtId="164" fontId="48" fillId="0" borderId="28" xfId="47" applyNumberFormat="1" applyFont="1" applyFill="1" applyBorder="1" applyAlignment="1" applyProtection="1">
      <alignment horizontal="right" vertical="center" wrapText="1" indent="1"/>
    </xf>
    <xf numFmtId="164" fontId="48" fillId="0" borderId="46" xfId="47" quotePrefix="1" applyNumberFormat="1" applyFont="1" applyFill="1" applyBorder="1" applyAlignment="1" applyProtection="1">
      <alignment horizontal="right" vertical="center" wrapText="1" indent="3"/>
    </xf>
    <xf numFmtId="164" fontId="48" fillId="0" borderId="46" xfId="47" applyNumberFormat="1" applyFont="1" applyFill="1" applyBorder="1" applyAlignment="1" applyProtection="1">
      <alignment horizontal="right" vertical="center" wrapText="1" indent="1"/>
    </xf>
    <xf numFmtId="164" fontId="47" fillId="0" borderId="42" xfId="47" quotePrefix="1" applyNumberFormat="1" applyFont="1" applyFill="1" applyBorder="1" applyAlignment="1" applyProtection="1">
      <alignment horizontal="right" vertical="center" wrapText="1" indent="4"/>
    </xf>
    <xf numFmtId="164" fontId="50" fillId="0" borderId="40" xfId="0" applyNumberFormat="1" applyFont="1" applyBorder="1" applyAlignment="1" applyProtection="1">
      <alignment horizontal="right" wrapText="1" indent="1"/>
    </xf>
    <xf numFmtId="164" fontId="50" fillId="0" borderId="85" xfId="0" applyNumberFormat="1" applyFont="1" applyBorder="1" applyAlignment="1" applyProtection="1">
      <alignment horizontal="right" wrapText="1" indent="1"/>
    </xf>
    <xf numFmtId="164" fontId="48" fillId="0" borderId="31" xfId="47" quotePrefix="1" applyNumberFormat="1" applyFont="1" applyFill="1" applyBorder="1" applyAlignment="1" applyProtection="1">
      <alignment horizontal="right" vertical="center" wrapText="1" indent="4"/>
    </xf>
    <xf numFmtId="164" fontId="48" fillId="0" borderId="42" xfId="47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11" fillId="0" borderId="53" xfId="0" applyNumberFormat="1" applyFont="1" applyFill="1" applyBorder="1" applyAlignment="1" applyProtection="1">
      <alignment horizontal="center" vertical="center" wrapText="1"/>
    </xf>
    <xf numFmtId="0" fontId="90" fillId="0" borderId="15" xfId="0" applyFont="1" applyBorder="1" applyAlignment="1" applyProtection="1">
      <alignment horizontal="left" wrapText="1" indent="1"/>
    </xf>
    <xf numFmtId="164" fontId="90" fillId="0" borderId="16" xfId="0" applyNumberFormat="1" applyFont="1" applyBorder="1" applyAlignment="1" applyProtection="1">
      <alignment horizontal="right" wrapText="1" indent="1"/>
    </xf>
    <xf numFmtId="0" fontId="90" fillId="0" borderId="33" xfId="0" applyFont="1" applyBorder="1" applyAlignment="1" applyProtection="1">
      <alignment horizontal="left" wrapText="1" indent="1"/>
    </xf>
    <xf numFmtId="0" fontId="47" fillId="0" borderId="0" xfId="0" applyFont="1" applyFill="1" applyAlignment="1" applyProtection="1">
      <alignment vertical="center" wrapText="1"/>
    </xf>
    <xf numFmtId="0" fontId="75" fillId="0" borderId="0" xfId="0" applyFont="1" applyFill="1" applyAlignment="1">
      <alignment horizontal="right"/>
    </xf>
    <xf numFmtId="164" fontId="51" fillId="0" borderId="16" xfId="0" quotePrefix="1" applyNumberFormat="1" applyFont="1" applyBorder="1" applyAlignment="1" applyProtection="1">
      <alignment horizontal="right" vertical="center" wrapText="1" indent="1"/>
    </xf>
    <xf numFmtId="0" fontId="51" fillId="0" borderId="43" xfId="0" applyFont="1" applyBorder="1" applyAlignment="1" applyProtection="1">
      <alignment horizontal="left" vertical="center" wrapText="1" indent="1"/>
    </xf>
    <xf numFmtId="0" fontId="48" fillId="0" borderId="0" xfId="0" applyFont="1" applyFill="1" applyAlignment="1">
      <alignment vertical="center" wrapText="1"/>
    </xf>
    <xf numFmtId="0" fontId="91" fillId="0" borderId="0" xfId="0" applyFont="1" applyFill="1" applyAlignment="1">
      <alignment vertical="center" wrapText="1"/>
    </xf>
    <xf numFmtId="164" fontId="49" fillId="0" borderId="16" xfId="0" applyNumberFormat="1" applyFont="1" applyFill="1" applyBorder="1" applyAlignment="1" applyProtection="1">
      <alignment horizontal="right" vertical="center" wrapText="1"/>
    </xf>
    <xf numFmtId="0" fontId="50" fillId="0" borderId="82" xfId="0" applyFont="1" applyFill="1" applyBorder="1" applyAlignment="1" applyProtection="1">
      <alignment horizontal="left" wrapText="1" indent="4"/>
    </xf>
    <xf numFmtId="0" fontId="11" fillId="0" borderId="0" xfId="0" applyFont="1" applyFill="1" applyBorder="1" applyAlignment="1" applyProtection="1">
      <alignment horizontal="center" vertical="center"/>
    </xf>
    <xf numFmtId="0" fontId="54" fillId="0" borderId="0" xfId="0" applyFont="1" applyFill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right" vertical="top"/>
      <protection locked="0"/>
    </xf>
    <xf numFmtId="164" fontId="19" fillId="0" borderId="53" xfId="47" applyNumberFormat="1" applyFont="1" applyFill="1" applyBorder="1" applyAlignment="1" applyProtection="1">
      <alignment horizontal="right" vertical="center" wrapText="1" indent="1"/>
    </xf>
    <xf numFmtId="164" fontId="47" fillId="0" borderId="66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49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54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66" xfId="47" applyNumberFormat="1" applyFont="1" applyFill="1" applyBorder="1" applyAlignment="1" applyProtection="1">
      <alignment horizontal="right" vertical="center" wrapText="1" indent="1"/>
    </xf>
    <xf numFmtId="164" fontId="48" fillId="0" borderId="54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66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49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7" xfId="47" applyNumberFormat="1" applyFont="1" applyFill="1" applyBorder="1" applyAlignment="1" applyProtection="1">
      <alignment horizontal="right" vertical="center" wrapText="1" indent="1"/>
    </xf>
    <xf numFmtId="164" fontId="47" fillId="0" borderId="73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9" xfId="47" applyNumberFormat="1" applyFont="1" applyFill="1" applyBorder="1" applyAlignment="1" applyProtection="1">
      <alignment horizontal="right" vertical="center" wrapText="1" indent="1"/>
    </xf>
    <xf numFmtId="164" fontId="49" fillId="0" borderId="53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50" xfId="47" applyNumberFormat="1" applyFont="1" applyFill="1" applyBorder="1" applyAlignment="1" applyProtection="1">
      <alignment horizontal="right" vertical="center" wrapText="1" indent="1"/>
      <protection locked="0"/>
    </xf>
    <xf numFmtId="164" fontId="51" fillId="0" borderId="53" xfId="0" quotePrefix="1" applyNumberFormat="1" applyFont="1" applyFill="1" applyBorder="1" applyAlignment="1" applyProtection="1">
      <alignment horizontal="right" vertical="center" wrapText="1" indent="1"/>
    </xf>
    <xf numFmtId="164" fontId="51" fillId="0" borderId="53" xfId="0" quotePrefix="1" applyNumberFormat="1" applyFont="1" applyBorder="1" applyAlignment="1" applyProtection="1">
      <alignment horizontal="right" vertical="center" wrapText="1" indent="1"/>
    </xf>
    <xf numFmtId="164" fontId="49" fillId="0" borderId="53" xfId="0" applyNumberFormat="1" applyFont="1" applyFill="1" applyBorder="1" applyAlignment="1" applyProtection="1">
      <alignment horizontal="right" vertical="center" wrapText="1" indent="1"/>
    </xf>
    <xf numFmtId="164" fontId="47" fillId="0" borderId="73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66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5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3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9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53" xfId="0" applyNumberFormat="1" applyFont="1" applyFill="1" applyBorder="1" applyAlignment="1" applyProtection="1">
      <alignment horizontal="right" vertical="center" wrapText="1" indent="1"/>
    </xf>
    <xf numFmtId="164" fontId="48" fillId="0" borderId="9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5" xfId="0" applyFont="1" applyFill="1" applyBorder="1" applyAlignment="1" applyProtection="1">
      <alignment horizontal="right" vertical="center" wrapText="1" indent="1"/>
    </xf>
    <xf numFmtId="3" fontId="18" fillId="0" borderId="13" xfId="0" applyNumberFormat="1" applyFont="1" applyFill="1" applyBorder="1" applyAlignment="1"/>
    <xf numFmtId="0" fontId="0" fillId="0" borderId="3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 vertical="center" wrapText="1"/>
    </xf>
    <xf numFmtId="164" fontId="48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49" xfId="47" applyNumberFormat="1" applyFont="1" applyFill="1" applyBorder="1" applyAlignment="1" applyProtection="1">
      <alignment horizontal="right" vertical="center" wrapText="1" indent="1"/>
    </xf>
    <xf numFmtId="164" fontId="52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27" xfId="0" applyNumberFormat="1" applyFont="1" applyFill="1" applyBorder="1" applyAlignment="1" applyProtection="1">
      <alignment horizontal="left" vertical="center" wrapText="1" indent="3"/>
    </xf>
    <xf numFmtId="164" fontId="19" fillId="0" borderId="53" xfId="47" applyNumberFormat="1" applyFont="1" applyFill="1" applyBorder="1" applyAlignment="1" applyProtection="1">
      <alignment horizontal="right" vertical="center" wrapText="1"/>
    </xf>
    <xf numFmtId="164" fontId="47" fillId="0" borderId="66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49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54" xfId="47" applyNumberFormat="1" applyFont="1" applyFill="1" applyBorder="1" applyAlignment="1" applyProtection="1">
      <alignment horizontal="right" vertical="center" wrapText="1"/>
      <protection locked="0"/>
    </xf>
    <xf numFmtId="164" fontId="49" fillId="0" borderId="53" xfId="47" applyNumberFormat="1" applyFont="1" applyFill="1" applyBorder="1" applyAlignment="1" applyProtection="1">
      <alignment horizontal="right" vertical="center" wrapText="1"/>
    </xf>
    <xf numFmtId="164" fontId="19" fillId="0" borderId="97" xfId="47" applyNumberFormat="1" applyFont="1" applyFill="1" applyBorder="1" applyAlignment="1" applyProtection="1">
      <alignment horizontal="right" vertical="center" wrapText="1"/>
    </xf>
    <xf numFmtId="164" fontId="47" fillId="0" borderId="73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49" xfId="47" applyNumberFormat="1" applyFont="1" applyFill="1" applyBorder="1" applyAlignment="1" applyProtection="1">
      <alignment horizontal="right" vertical="center" wrapText="1"/>
    </xf>
    <xf numFmtId="164" fontId="51" fillId="0" borderId="53" xfId="0" quotePrefix="1" applyNumberFormat="1" applyFont="1" applyFill="1" applyBorder="1" applyAlignment="1" applyProtection="1">
      <alignment horizontal="right" vertical="center" wrapText="1"/>
    </xf>
    <xf numFmtId="3" fontId="19" fillId="0" borderId="53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45" xfId="47" applyNumberFormat="1" applyFont="1" applyFill="1" applyBorder="1" applyAlignment="1" applyProtection="1">
      <alignment horizontal="right" vertical="center" wrapText="1"/>
    </xf>
    <xf numFmtId="164" fontId="48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3" fontId="18" fillId="0" borderId="34" xfId="0" applyNumberFormat="1" applyFont="1" applyFill="1" applyBorder="1" applyAlignment="1">
      <alignment horizontal="center"/>
    </xf>
    <xf numFmtId="0" fontId="18" fillId="0" borderId="39" xfId="0" applyFont="1" applyFill="1" applyBorder="1" applyAlignment="1">
      <alignment wrapText="1"/>
    </xf>
    <xf numFmtId="0" fontId="11" fillId="0" borderId="0" xfId="0" applyFont="1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right" vertical="top"/>
      <protection locked="0"/>
    </xf>
    <xf numFmtId="164" fontId="47" fillId="0" borderId="80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60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90" xfId="47" applyNumberFormat="1" applyFont="1" applyFill="1" applyBorder="1" applyAlignment="1" applyProtection="1">
      <alignment horizontal="right" vertical="center" wrapText="1"/>
      <protection locked="0"/>
    </xf>
    <xf numFmtId="164" fontId="49" fillId="0" borderId="45" xfId="47" applyNumberFormat="1" applyFont="1" applyFill="1" applyBorder="1" applyAlignment="1" applyProtection="1">
      <alignment horizontal="right" vertical="center" wrapText="1"/>
    </xf>
    <xf numFmtId="164" fontId="52" fillId="0" borderId="91" xfId="0" applyNumberFormat="1" applyFont="1" applyFill="1" applyBorder="1" applyAlignment="1" applyProtection="1">
      <alignment horizontal="right" vertical="center" wrapText="1" indent="1"/>
    </xf>
    <xf numFmtId="164" fontId="48" fillId="0" borderId="12" xfId="0" applyNumberFormat="1" applyFont="1" applyFill="1" applyBorder="1" applyAlignment="1" applyProtection="1">
      <alignment horizontal="right" vertical="center" wrapText="1" indent="1"/>
    </xf>
    <xf numFmtId="164" fontId="19" fillId="0" borderId="45" xfId="47" applyNumberFormat="1" applyFont="1" applyFill="1" applyBorder="1" applyAlignment="1" applyProtection="1">
      <alignment horizontal="right" vertical="center" wrapText="1" indent="1"/>
    </xf>
    <xf numFmtId="164" fontId="47" fillId="0" borderId="90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92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77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93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3" xfId="47" applyNumberFormat="1" applyFont="1" applyFill="1" applyBorder="1" applyAlignment="1" applyProtection="1">
      <alignment horizontal="right" vertical="center" wrapText="1" indent="1"/>
    </xf>
    <xf numFmtId="164" fontId="47" fillId="0" borderId="94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3" xfId="47" applyNumberFormat="1" applyFont="1" applyFill="1" applyBorder="1" applyAlignment="1" applyProtection="1">
      <alignment horizontal="right" vertical="center" wrapText="1" indent="1"/>
    </xf>
    <xf numFmtId="0" fontId="64" fillId="0" borderId="0" xfId="0" applyFont="1" applyFill="1" applyAlignment="1" applyProtection="1">
      <alignment vertical="top"/>
      <protection locked="0"/>
    </xf>
    <xf numFmtId="164" fontId="47" fillId="0" borderId="77" xfId="47" applyNumberFormat="1" applyFont="1" applyFill="1" applyBorder="1" applyAlignment="1" applyProtection="1">
      <alignment horizontal="right" vertical="center" wrapText="1" indent="1"/>
    </xf>
    <xf numFmtId="164" fontId="49" fillId="0" borderId="33" xfId="47" applyNumberFormat="1" applyFont="1" applyFill="1" applyBorder="1" applyAlignment="1" applyProtection="1">
      <alignment horizontal="right" vertical="center" wrapText="1" inden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47" fillId="0" borderId="83" xfId="47" applyFont="1" applyFill="1" applyBorder="1" applyAlignment="1" applyProtection="1">
      <alignment horizontal="left" vertical="center" wrapText="1"/>
    </xf>
    <xf numFmtId="0" fontId="47" fillId="0" borderId="84" xfId="47" applyFont="1" applyFill="1" applyBorder="1" applyAlignment="1" applyProtection="1">
      <alignment horizontal="left" vertical="center" wrapText="1"/>
    </xf>
    <xf numFmtId="0" fontId="6" fillId="0" borderId="37" xfId="0" applyFont="1" applyFill="1" applyBorder="1" applyAlignment="1" applyProtection="1">
      <alignment horizontal="left" vertical="center" wrapText="1"/>
    </xf>
    <xf numFmtId="164" fontId="52" fillId="0" borderId="75" xfId="0" applyNumberFormat="1" applyFont="1" applyFill="1" applyBorder="1" applyAlignment="1" applyProtection="1">
      <alignment horizontal="right" vertical="center" wrapText="1" indent="1"/>
      <protection locked="0"/>
    </xf>
    <xf numFmtId="49" fontId="48" fillId="0" borderId="88" xfId="0" applyNumberFormat="1" applyFont="1" applyFill="1" applyBorder="1" applyAlignment="1" applyProtection="1">
      <alignment horizontal="center" vertical="center" wrapText="1"/>
    </xf>
    <xf numFmtId="3" fontId="18" fillId="0" borderId="69" xfId="0" applyNumberFormat="1" applyFont="1" applyFill="1" applyBorder="1" applyAlignment="1"/>
    <xf numFmtId="3" fontId="18" fillId="0" borderId="60" xfId="0" applyNumberFormat="1" applyFont="1" applyFill="1" applyBorder="1" applyAlignment="1"/>
    <xf numFmtId="3" fontId="18" fillId="0" borderId="90" xfId="0" applyNumberFormat="1" applyFont="1" applyFill="1" applyBorder="1" applyAlignment="1"/>
    <xf numFmtId="3" fontId="18" fillId="0" borderId="80" xfId="0" applyNumberFormat="1" applyFont="1" applyFill="1" applyBorder="1" applyAlignment="1"/>
    <xf numFmtId="3" fontId="18" fillId="0" borderId="22" xfId="0" applyNumberFormat="1" applyFont="1" applyFill="1" applyBorder="1"/>
    <xf numFmtId="3" fontId="18" fillId="0" borderId="79" xfId="0" applyNumberFormat="1" applyFont="1" applyFill="1" applyBorder="1" applyAlignment="1"/>
    <xf numFmtId="3" fontId="18" fillId="0" borderId="92" xfId="0" applyNumberFormat="1" applyFont="1" applyFill="1" applyBorder="1" applyAlignment="1"/>
    <xf numFmtId="3" fontId="18" fillId="0" borderId="91" xfId="0" applyNumberFormat="1" applyFont="1" applyFill="1" applyBorder="1" applyAlignment="1"/>
    <xf numFmtId="3" fontId="18" fillId="0" borderId="92" xfId="0" applyNumberFormat="1" applyFont="1" applyFill="1" applyBorder="1"/>
    <xf numFmtId="3" fontId="25" fillId="0" borderId="44" xfId="0" applyNumberFormat="1" applyFont="1" applyFill="1" applyBorder="1"/>
    <xf numFmtId="3" fontId="18" fillId="0" borderId="68" xfId="0" applyNumberFormat="1" applyFont="1" applyFill="1" applyBorder="1" applyAlignment="1"/>
    <xf numFmtId="3" fontId="18" fillId="0" borderId="12" xfId="0" applyNumberFormat="1" applyFont="1" applyFill="1" applyBorder="1" applyAlignment="1"/>
    <xf numFmtId="3" fontId="18" fillId="0" borderId="74" xfId="0" applyNumberFormat="1" applyFont="1" applyFill="1" applyBorder="1"/>
    <xf numFmtId="3" fontId="18" fillId="0" borderId="68" xfId="0" applyNumberFormat="1" applyFont="1" applyFill="1" applyBorder="1"/>
    <xf numFmtId="3" fontId="18" fillId="0" borderId="75" xfId="0" applyNumberFormat="1" applyFont="1" applyFill="1" applyBorder="1"/>
    <xf numFmtId="3" fontId="18" fillId="0" borderId="91" xfId="0" applyNumberFormat="1" applyFont="1" applyFill="1" applyBorder="1"/>
    <xf numFmtId="3" fontId="18" fillId="0" borderId="12" xfId="0" applyNumberFormat="1" applyFont="1" applyFill="1" applyBorder="1"/>
    <xf numFmtId="3" fontId="0" fillId="0" borderId="75" xfId="0" applyNumberFormat="1" applyFont="1" applyFill="1" applyBorder="1"/>
    <xf numFmtId="3" fontId="0" fillId="0" borderId="12" xfId="0" applyNumberFormat="1" applyFont="1" applyFill="1" applyBorder="1" applyAlignment="1"/>
    <xf numFmtId="164" fontId="48" fillId="0" borderId="92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1" xfId="47" applyNumberFormat="1" applyFont="1" applyFill="1" applyBorder="1" applyAlignment="1" applyProtection="1">
      <alignment horizontal="right" vertical="center" wrapText="1" indent="1"/>
    </xf>
    <xf numFmtId="164" fontId="49" fillId="0" borderId="44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75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3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4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7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1" xfId="47" applyNumberFormat="1" applyFont="1" applyFill="1" applyBorder="1" applyAlignment="1" applyProtection="1">
      <alignment horizontal="right" vertical="center" wrapText="1" indent="1"/>
    </xf>
    <xf numFmtId="164" fontId="51" fillId="0" borderId="44" xfId="0" quotePrefix="1" applyNumberFormat="1" applyFont="1" applyBorder="1" applyAlignment="1" applyProtection="1">
      <alignment horizontal="right" vertical="center" wrapText="1" indent="1"/>
    </xf>
    <xf numFmtId="164" fontId="19" fillId="0" borderId="78" xfId="47" applyNumberFormat="1" applyFont="1" applyFill="1" applyBorder="1" applyAlignment="1" applyProtection="1">
      <alignment horizontal="right" vertical="center" wrapText="1" indent="1"/>
    </xf>
    <xf numFmtId="164" fontId="47" fillId="0" borderId="70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55" xfId="47" applyNumberFormat="1" applyFont="1" applyFill="1" applyBorder="1" applyAlignment="1" applyProtection="1">
      <alignment horizontal="right" vertical="center" wrapText="1" indent="1"/>
      <protection locked="0"/>
    </xf>
    <xf numFmtId="164" fontId="51" fillId="0" borderId="33" xfId="0" quotePrefix="1" applyNumberFormat="1" applyFont="1" applyBorder="1" applyAlignment="1" applyProtection="1">
      <alignment horizontal="right" vertical="center" wrapText="1" inden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79" fillId="0" borderId="20" xfId="0" applyFont="1" applyFill="1" applyBorder="1" applyAlignment="1">
      <alignment horizontal="center" vertical="center"/>
    </xf>
    <xf numFmtId="0" fontId="79" fillId="0" borderId="13" xfId="0" applyFont="1" applyFill="1" applyBorder="1" applyAlignment="1">
      <alignment horizontal="center" vertical="center"/>
    </xf>
    <xf numFmtId="0" fontId="79" fillId="0" borderId="82" xfId="0" applyFont="1" applyFill="1" applyBorder="1" applyAlignment="1">
      <alignment horizontal="center" vertical="center"/>
    </xf>
    <xf numFmtId="0" fontId="79" fillId="0" borderId="83" xfId="0" applyFont="1" applyFill="1" applyBorder="1" applyAlignment="1">
      <alignment horizontal="center" vertical="center"/>
    </xf>
    <xf numFmtId="0" fontId="79" fillId="0" borderId="49" xfId="0" applyFont="1" applyFill="1" applyBorder="1" applyAlignment="1">
      <alignment horizontal="center" vertical="center"/>
    </xf>
    <xf numFmtId="0" fontId="79" fillId="0" borderId="87" xfId="0" applyFont="1" applyFill="1" applyBorder="1" applyAlignment="1">
      <alignment horizontal="center" vertical="center"/>
    </xf>
    <xf numFmtId="0" fontId="79" fillId="0" borderId="84" xfId="0" applyFont="1" applyFill="1" applyBorder="1" applyAlignment="1">
      <alignment horizontal="center" vertical="center"/>
    </xf>
    <xf numFmtId="0" fontId="79" fillId="0" borderId="54" xfId="0" applyFont="1" applyFill="1" applyBorder="1" applyAlignment="1">
      <alignment horizontal="center" vertical="center"/>
    </xf>
    <xf numFmtId="0" fontId="79" fillId="0" borderId="72" xfId="0" applyFont="1" applyFill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/>
    </xf>
    <xf numFmtId="0" fontId="83" fillId="0" borderId="15" xfId="0" applyFont="1" applyFill="1" applyBorder="1" applyAlignment="1">
      <alignment horizontal="center" vertical="center"/>
    </xf>
    <xf numFmtId="0" fontId="83" fillId="0" borderId="53" xfId="0" applyFont="1" applyFill="1" applyBorder="1" applyAlignment="1">
      <alignment horizontal="center" vertical="center"/>
    </xf>
    <xf numFmtId="0" fontId="24" fillId="0" borderId="83" xfId="0" applyFont="1" applyBorder="1" applyAlignment="1">
      <alignment horizontal="center"/>
    </xf>
    <xf numFmtId="0" fontId="46" fillId="0" borderId="49" xfId="0" applyFont="1" applyBorder="1" applyAlignment="1">
      <alignment horizontal="center" vertical="center"/>
    </xf>
    <xf numFmtId="0" fontId="46" fillId="0" borderId="83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87" fillId="0" borderId="83" xfId="0" applyFont="1" applyBorder="1" applyAlignment="1">
      <alignment horizontal="center" vertical="center"/>
    </xf>
    <xf numFmtId="0" fontId="10" fillId="0" borderId="83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 vertical="center"/>
    </xf>
    <xf numFmtId="0" fontId="46" fillId="0" borderId="83" xfId="0" applyFont="1" applyFill="1" applyBorder="1" applyAlignment="1">
      <alignment horizontal="center" vertical="center"/>
    </xf>
    <xf numFmtId="0" fontId="46" fillId="0" borderId="49" xfId="0" applyFont="1" applyFill="1" applyBorder="1"/>
    <xf numFmtId="0" fontId="46" fillId="0" borderId="60" xfId="0" applyFont="1" applyFill="1" applyBorder="1" applyAlignment="1">
      <alignment horizontal="center" vertical="center"/>
    </xf>
    <xf numFmtId="0" fontId="10" fillId="21" borderId="83" xfId="0" applyFont="1" applyFill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46" fillId="0" borderId="83" xfId="0" applyFont="1" applyFill="1" applyBorder="1"/>
    <xf numFmtId="0" fontId="77" fillId="0" borderId="0" xfId="0" applyFont="1" applyAlignment="1">
      <alignment horizontal="right"/>
    </xf>
    <xf numFmtId="0" fontId="20" fillId="0" borderId="8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vertical="top" wrapText="1"/>
    </xf>
    <xf numFmtId="0" fontId="77" fillId="0" borderId="0" xfId="0" applyFont="1" applyAlignment="1"/>
    <xf numFmtId="0" fontId="10" fillId="0" borderId="13" xfId="0" applyFont="1" applyFill="1" applyBorder="1" applyAlignment="1">
      <alignment horizontal="center"/>
    </xf>
    <xf numFmtId="3" fontId="63" fillId="0" borderId="91" xfId="0" applyNumberFormat="1" applyFont="1" applyFill="1" applyBorder="1" applyAlignment="1">
      <alignment vertical="center"/>
    </xf>
    <xf numFmtId="3" fontId="64" fillId="0" borderId="91" xfId="0" applyNumberFormat="1" applyFont="1" applyFill="1" applyBorder="1" applyAlignment="1">
      <alignment vertical="center"/>
    </xf>
    <xf numFmtId="3" fontId="64" fillId="0" borderId="58" xfId="0" applyNumberFormat="1" applyFont="1" applyFill="1" applyBorder="1" applyAlignment="1">
      <alignment vertical="center"/>
    </xf>
    <xf numFmtId="3" fontId="10" fillId="0" borderId="74" xfId="0" applyNumberFormat="1" applyFont="1" applyFill="1" applyBorder="1" applyAlignment="1">
      <alignment horizontal="right" vertical="center" wrapText="1"/>
    </xf>
    <xf numFmtId="3" fontId="63" fillId="0" borderId="86" xfId="0" applyNumberFormat="1" applyFont="1" applyFill="1" applyBorder="1" applyAlignment="1">
      <alignment vertical="center"/>
    </xf>
    <xf numFmtId="3" fontId="10" fillId="0" borderId="63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56" fillId="0" borderId="3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left" vertical="center" wrapText="1"/>
    </xf>
    <xf numFmtId="0" fontId="63" fillId="0" borderId="87" xfId="0" applyFont="1" applyFill="1" applyBorder="1" applyAlignment="1">
      <alignment vertical="center" wrapText="1"/>
    </xf>
    <xf numFmtId="49" fontId="91" fillId="0" borderId="82" xfId="47" applyNumberFormat="1" applyFont="1" applyFill="1" applyBorder="1" applyAlignment="1" applyProtection="1">
      <alignment horizontal="center" vertical="center" wrapText="1"/>
    </xf>
    <xf numFmtId="0" fontId="97" fillId="0" borderId="13" xfId="0" applyFont="1" applyBorder="1" applyAlignment="1" applyProtection="1">
      <alignment horizontal="left" vertical="center" wrapText="1" indent="1"/>
    </xf>
    <xf numFmtId="164" fontId="48" fillId="0" borderId="41" xfId="0" applyNumberFormat="1" applyFont="1" applyFill="1" applyBorder="1" applyAlignment="1" applyProtection="1">
      <alignment horizontal="right" vertical="center" wrapText="1" indent="1"/>
    </xf>
    <xf numFmtId="166" fontId="0" fillId="0" borderId="0" xfId="0" applyNumberFormat="1" applyFill="1" applyAlignment="1">
      <alignment vertical="center" wrapText="1"/>
    </xf>
    <xf numFmtId="0" fontId="50" fillId="0" borderId="13" xfId="0" applyFont="1" applyFill="1" applyBorder="1" applyAlignment="1" applyProtection="1">
      <alignment horizontal="left" wrapText="1"/>
    </xf>
    <xf numFmtId="0" fontId="50" fillId="0" borderId="83" xfId="0" applyFont="1" applyFill="1" applyBorder="1" applyAlignment="1" applyProtection="1">
      <alignment horizontal="left" wrapText="1"/>
    </xf>
    <xf numFmtId="0" fontId="47" fillId="0" borderId="35" xfId="47" applyFont="1" applyFill="1" applyBorder="1" applyAlignment="1" applyProtection="1">
      <alignment horizontal="left" vertical="center" wrapText="1"/>
    </xf>
    <xf numFmtId="0" fontId="47" fillId="0" borderId="83" xfId="47" applyFont="1" applyFill="1" applyBorder="1" applyAlignment="1" applyProtection="1">
      <alignment horizontal="left" vertical="center" wrapText="1" indent="2"/>
    </xf>
    <xf numFmtId="0" fontId="79" fillId="0" borderId="0" xfId="47" applyFont="1" applyFill="1"/>
    <xf numFmtId="167" fontId="83" fillId="0" borderId="84" xfId="47" applyNumberFormat="1" applyFont="1" applyFill="1" applyBorder="1" applyAlignment="1">
      <alignment horizontal="center" vertical="center" wrapText="1"/>
    </xf>
    <xf numFmtId="0" fontId="79" fillId="0" borderId="10" xfId="47" applyFont="1" applyFill="1" applyBorder="1" applyAlignment="1">
      <alignment horizontal="center" vertical="center"/>
    </xf>
    <xf numFmtId="0" fontId="79" fillId="0" borderId="15" xfId="47" applyFont="1" applyFill="1" applyBorder="1" applyAlignment="1">
      <alignment horizontal="center" vertical="center"/>
    </xf>
    <xf numFmtId="0" fontId="79" fillId="0" borderId="16" xfId="47" applyFont="1" applyFill="1" applyBorder="1" applyAlignment="1">
      <alignment horizontal="center" vertical="center"/>
    </xf>
    <xf numFmtId="0" fontId="79" fillId="0" borderId="20" xfId="47" applyFont="1" applyFill="1" applyBorder="1" applyAlignment="1">
      <alignment horizontal="center" vertical="center"/>
    </xf>
    <xf numFmtId="0" fontId="79" fillId="0" borderId="13" xfId="47" applyFont="1" applyFill="1" applyBorder="1" applyAlignment="1" applyProtection="1">
      <alignment horizontal="left" vertical="center"/>
      <protection locked="0"/>
    </xf>
    <xf numFmtId="165" fontId="79" fillId="0" borderId="13" xfId="52" applyNumberFormat="1" applyFont="1" applyFill="1" applyBorder="1" applyAlignment="1" applyProtection="1">
      <alignment vertical="center"/>
      <protection locked="0"/>
    </xf>
    <xf numFmtId="165" fontId="79" fillId="0" borderId="28" xfId="52" applyNumberFormat="1" applyFont="1" applyFill="1" applyBorder="1" applyAlignment="1">
      <alignment vertical="center"/>
    </xf>
    <xf numFmtId="0" fontId="79" fillId="0" borderId="82" xfId="47" applyFont="1" applyFill="1" applyBorder="1" applyAlignment="1">
      <alignment horizontal="center" vertical="center"/>
    </xf>
    <xf numFmtId="0" fontId="79" fillId="0" borderId="83" xfId="47" applyFont="1" applyFill="1" applyBorder="1" applyAlignment="1" applyProtection="1">
      <alignment horizontal="left" vertical="center"/>
      <protection locked="0"/>
    </xf>
    <xf numFmtId="165" fontId="79" fillId="0" borderId="83" xfId="52" applyNumberFormat="1" applyFont="1" applyFill="1" applyBorder="1" applyAlignment="1" applyProtection="1">
      <alignment vertical="center"/>
      <protection locked="0"/>
    </xf>
    <xf numFmtId="0" fontId="79" fillId="0" borderId="87" xfId="47" applyFont="1" applyFill="1" applyBorder="1" applyAlignment="1">
      <alignment horizontal="center" vertical="center"/>
    </xf>
    <xf numFmtId="0" fontId="79" fillId="0" borderId="84" xfId="47" applyFont="1" applyFill="1" applyBorder="1" applyAlignment="1" applyProtection="1">
      <alignment horizontal="left" vertical="center"/>
      <protection locked="0"/>
    </xf>
    <xf numFmtId="165" fontId="79" fillId="0" borderId="84" xfId="52" applyNumberFormat="1" applyFont="1" applyFill="1" applyBorder="1" applyAlignment="1" applyProtection="1">
      <alignment vertical="center"/>
      <protection locked="0"/>
    </xf>
    <xf numFmtId="0" fontId="83" fillId="0" borderId="10" xfId="47" applyFont="1" applyFill="1" applyBorder="1" applyAlignment="1">
      <alignment horizontal="center" vertical="center"/>
    </xf>
    <xf numFmtId="0" fontId="83" fillId="0" borderId="15" xfId="47" applyFont="1" applyFill="1" applyBorder="1" applyAlignment="1">
      <alignment vertical="center"/>
    </xf>
    <xf numFmtId="165" fontId="83" fillId="0" borderId="15" xfId="47" applyNumberFormat="1" applyFont="1" applyFill="1" applyBorder="1" applyAlignment="1">
      <alignment vertical="center"/>
    </xf>
    <xf numFmtId="165" fontId="83" fillId="0" borderId="16" xfId="47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 wrapText="1"/>
    </xf>
    <xf numFmtId="164" fontId="47" fillId="0" borderId="0" xfId="47" applyNumberFormat="1" applyFont="1" applyFill="1" applyBorder="1" applyAlignment="1" applyProtection="1">
      <alignment horizontal="right" vertical="center" wrapText="1" indent="1"/>
      <protection locked="0"/>
    </xf>
    <xf numFmtId="0" fontId="50" fillId="0" borderId="13" xfId="0" applyFont="1" applyFill="1" applyBorder="1" applyAlignment="1" applyProtection="1">
      <alignment horizontal="left" vertical="center" wrapText="1" indent="1"/>
    </xf>
    <xf numFmtId="0" fontId="50" fillId="0" borderId="83" xfId="0" applyFont="1" applyFill="1" applyBorder="1" applyAlignment="1" applyProtection="1">
      <alignment horizontal="left" vertical="center" wrapText="1" indent="1"/>
    </xf>
    <xf numFmtId="0" fontId="50" fillId="0" borderId="24" xfId="0" applyFont="1" applyFill="1" applyBorder="1" applyAlignment="1" applyProtection="1">
      <alignment horizontal="left" vertical="center" wrapText="1" indent="1"/>
    </xf>
    <xf numFmtId="0" fontId="19" fillId="0" borderId="43" xfId="47" applyFont="1" applyFill="1" applyBorder="1" applyAlignment="1" applyProtection="1">
      <alignment horizontal="left" vertical="center" wrapText="1" indent="1"/>
    </xf>
    <xf numFmtId="0" fontId="51" fillId="0" borderId="43" xfId="0" applyFont="1" applyFill="1" applyBorder="1" applyAlignment="1" applyProtection="1">
      <alignment horizontal="left" vertical="center" wrapText="1" indent="1"/>
    </xf>
    <xf numFmtId="0" fontId="15" fillId="0" borderId="83" xfId="0" applyFont="1" applyFill="1" applyBorder="1"/>
    <xf numFmtId="0" fontId="18" fillId="0" borderId="60" xfId="0" applyFont="1" applyFill="1" applyBorder="1"/>
    <xf numFmtId="0" fontId="0" fillId="0" borderId="0" xfId="0" applyFont="1" applyFill="1" applyAlignment="1"/>
    <xf numFmtId="0" fontId="79" fillId="0" borderId="12" xfId="0" applyFont="1" applyFill="1" applyBorder="1" applyAlignment="1">
      <alignment horizontal="center" vertical="center"/>
    </xf>
    <xf numFmtId="0" fontId="79" fillId="0" borderId="66" xfId="0" applyFont="1" applyFill="1" applyBorder="1" applyAlignment="1">
      <alignment horizontal="center" vertical="center"/>
    </xf>
    <xf numFmtId="0" fontId="79" fillId="0" borderId="77" xfId="0" applyFont="1" applyFill="1" applyBorder="1" applyAlignment="1">
      <alignment horizontal="center" vertical="center"/>
    </xf>
    <xf numFmtId="0" fontId="79" fillId="0" borderId="91" xfId="0" applyFont="1" applyFill="1" applyBorder="1" applyAlignment="1">
      <alignment horizontal="center" vertical="center"/>
    </xf>
    <xf numFmtId="0" fontId="79" fillId="0" borderId="93" xfId="0" applyFont="1" applyFill="1" applyBorder="1" applyAlignment="1">
      <alignment horizontal="center" vertical="center"/>
    </xf>
    <xf numFmtId="0" fontId="83" fillId="0" borderId="83" xfId="0" applyFont="1" applyFill="1" applyBorder="1" applyAlignment="1">
      <alignment horizontal="center" vertical="center"/>
    </xf>
    <xf numFmtId="0" fontId="79" fillId="0" borderId="92" xfId="0" applyFont="1" applyFill="1" applyBorder="1" applyAlignment="1">
      <alignment horizontal="center" vertical="center"/>
    </xf>
    <xf numFmtId="0" fontId="79" fillId="0" borderId="96" xfId="0" applyFont="1" applyFill="1" applyBorder="1" applyAlignment="1">
      <alignment horizontal="center" vertical="center"/>
    </xf>
    <xf numFmtId="0" fontId="79" fillId="0" borderId="24" xfId="0" applyFont="1" applyFill="1" applyBorder="1" applyAlignment="1">
      <alignment horizontal="center" vertical="center"/>
    </xf>
    <xf numFmtId="0" fontId="83" fillId="0" borderId="16" xfId="0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wrapText="1"/>
    </xf>
    <xf numFmtId="0" fontId="20" fillId="0" borderId="20" xfId="0" applyFont="1" applyFill="1" applyBorder="1" applyAlignment="1">
      <alignment vertical="center" wrapText="1"/>
    </xf>
    <xf numFmtId="0" fontId="20" fillId="0" borderId="8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83" fillId="0" borderId="84" xfId="47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2" fontId="46" fillId="0" borderId="0" xfId="0" applyNumberFormat="1" applyFont="1" applyFill="1" applyAlignment="1">
      <alignment vertical="center"/>
    </xf>
    <xf numFmtId="0" fontId="63" fillId="0" borderId="0" xfId="0" applyFont="1" applyFill="1" applyAlignment="1" applyProtection="1">
      <alignment horizontal="right" vertical="center"/>
      <protection locked="0"/>
    </xf>
    <xf numFmtId="0" fontId="15" fillId="0" borderId="0" xfId="0" applyFont="1" applyFill="1" applyAlignment="1" applyProtection="1">
      <alignment vertical="center" wrapText="1"/>
    </xf>
    <xf numFmtId="2" fontId="63" fillId="0" borderId="0" xfId="0" applyNumberFormat="1" applyFont="1" applyFill="1" applyAlignment="1" applyProtection="1">
      <alignment horizontal="right" vertical="center"/>
      <protection locked="0"/>
    </xf>
    <xf numFmtId="0" fontId="46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3" fontId="46" fillId="0" borderId="35" xfId="0" applyNumberFormat="1" applyFont="1" applyFill="1" applyBorder="1" applyAlignment="1">
      <alignment vertical="center"/>
    </xf>
    <xf numFmtId="3" fontId="46" fillId="0" borderId="68" xfId="0" applyNumberFormat="1" applyFont="1" applyFill="1" applyBorder="1" applyAlignment="1">
      <alignment vertical="center"/>
    </xf>
    <xf numFmtId="3" fontId="46" fillId="0" borderId="91" xfId="0" applyNumberFormat="1" applyFont="1" applyFill="1" applyBorder="1" applyAlignment="1">
      <alignment vertical="center"/>
    </xf>
    <xf numFmtId="3" fontId="46" fillId="0" borderId="21" xfId="0" applyNumberFormat="1" applyFont="1" applyFill="1" applyBorder="1" applyAlignment="1">
      <alignment vertical="center"/>
    </xf>
    <xf numFmtId="2" fontId="46" fillId="0" borderId="26" xfId="0" applyNumberFormat="1" applyFont="1" applyFill="1" applyBorder="1" applyAlignment="1">
      <alignment vertical="center"/>
    </xf>
    <xf numFmtId="3" fontId="46" fillId="0" borderId="92" xfId="0" applyNumberFormat="1" applyFont="1" applyFill="1" applyBorder="1" applyAlignment="1">
      <alignment vertical="center"/>
    </xf>
    <xf numFmtId="3" fontId="46" fillId="0" borderId="23" xfId="0" applyNumberFormat="1" applyFont="1" applyFill="1" applyBorder="1" applyAlignment="1">
      <alignment vertical="center"/>
    </xf>
    <xf numFmtId="2" fontId="46" fillId="0" borderId="29" xfId="0" applyNumberFormat="1" applyFont="1" applyFill="1" applyBorder="1" applyAlignment="1">
      <alignment vertical="center"/>
    </xf>
    <xf numFmtId="3" fontId="46" fillId="0" borderId="58" xfId="0" applyNumberFormat="1" applyFont="1" applyFill="1" applyBorder="1" applyAlignment="1">
      <alignment vertical="center"/>
    </xf>
    <xf numFmtId="3" fontId="46" fillId="0" borderId="24" xfId="0" applyNumberFormat="1" applyFont="1" applyFill="1" applyBorder="1" applyAlignment="1">
      <alignment vertical="center"/>
    </xf>
    <xf numFmtId="2" fontId="46" fillId="0" borderId="31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44" xfId="0" applyNumberFormat="1" applyFont="1" applyFill="1" applyBorder="1" applyAlignment="1">
      <alignment vertical="center"/>
    </xf>
    <xf numFmtId="3" fontId="10" fillId="0" borderId="15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3" fontId="63" fillId="0" borderId="32" xfId="0" applyNumberFormat="1" applyFont="1" applyFill="1" applyBorder="1" applyAlignment="1">
      <alignment horizontal="center" vertical="center"/>
    </xf>
    <xf numFmtId="3" fontId="63" fillId="0" borderId="89" xfId="0" applyNumberFormat="1" applyFont="1" applyFill="1" applyBorder="1" applyAlignment="1">
      <alignment horizontal="center" vertical="center"/>
    </xf>
    <xf numFmtId="3" fontId="46" fillId="0" borderId="36" xfId="0" applyNumberFormat="1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vertical="center"/>
    </xf>
    <xf numFmtId="3" fontId="46" fillId="0" borderId="56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horizontal="center" vertical="center" wrapText="1"/>
    </xf>
    <xf numFmtId="0" fontId="10" fillId="0" borderId="37" xfId="46" applyFont="1" applyFill="1" applyBorder="1" applyAlignment="1">
      <alignment horizontal="left" vertical="center" wrapText="1"/>
    </xf>
    <xf numFmtId="3" fontId="10" fillId="0" borderId="44" xfId="0" applyNumberFormat="1" applyFont="1" applyFill="1" applyBorder="1" applyAlignment="1">
      <alignment horizontal="right" vertical="center" wrapText="1"/>
    </xf>
    <xf numFmtId="3" fontId="10" fillId="0" borderId="15" xfId="0" applyNumberFormat="1" applyFont="1" applyFill="1" applyBorder="1" applyAlignment="1">
      <alignment horizontal="right" vertical="center" wrapText="1"/>
    </xf>
    <xf numFmtId="3" fontId="99" fillId="0" borderId="61" xfId="0" applyNumberFormat="1" applyFont="1" applyFill="1" applyBorder="1" applyAlignment="1">
      <alignment horizontal="center"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100" fillId="0" borderId="14" xfId="46" applyNumberFormat="1" applyFont="1" applyFill="1" applyBorder="1" applyAlignment="1">
      <alignment horizontal="center" vertical="center"/>
    </xf>
    <xf numFmtId="3" fontId="100" fillId="0" borderId="91" xfId="46" applyNumberFormat="1" applyFont="1" applyFill="1" applyBorder="1" applyAlignment="1" applyProtection="1">
      <alignment vertical="center"/>
    </xf>
    <xf numFmtId="3" fontId="63" fillId="0" borderId="91" xfId="0" applyNumberFormat="1" applyFont="1" applyFill="1" applyBorder="1" applyAlignment="1" applyProtection="1">
      <alignment vertical="center"/>
    </xf>
    <xf numFmtId="3" fontId="101" fillId="0" borderId="91" xfId="46" applyNumberFormat="1" applyFont="1" applyFill="1" applyBorder="1" applyAlignment="1" applyProtection="1">
      <alignment vertical="center"/>
    </xf>
    <xf numFmtId="3" fontId="63" fillId="0" borderId="83" xfId="0" applyNumberFormat="1" applyFont="1" applyFill="1" applyBorder="1" applyAlignment="1" applyProtection="1">
      <alignment vertical="center"/>
    </xf>
    <xf numFmtId="3" fontId="46" fillId="0" borderId="86" xfId="0" applyNumberFormat="1" applyFont="1" applyFill="1" applyBorder="1" applyAlignment="1" applyProtection="1">
      <alignment vertical="center"/>
    </xf>
    <xf numFmtId="3" fontId="99" fillId="0" borderId="14" xfId="46" applyNumberFormat="1" applyFont="1" applyFill="1" applyBorder="1" applyAlignment="1">
      <alignment horizontal="center" vertical="center"/>
    </xf>
    <xf numFmtId="3" fontId="63" fillId="0" borderId="91" xfId="46" applyNumberFormat="1" applyFont="1" applyFill="1" applyBorder="1" applyAlignment="1">
      <alignment vertical="center"/>
    </xf>
    <xf numFmtId="3" fontId="100" fillId="0" borderId="91" xfId="46" applyNumberFormat="1" applyFont="1" applyFill="1" applyBorder="1" applyAlignment="1">
      <alignment vertical="center"/>
    </xf>
    <xf numFmtId="3" fontId="100" fillId="0" borderId="60" xfId="46" applyNumberFormat="1" applyFont="1" applyFill="1" applyBorder="1" applyAlignment="1">
      <alignment vertical="center"/>
    </xf>
    <xf numFmtId="3" fontId="100" fillId="0" borderId="52" xfId="46" applyNumberFormat="1" applyFont="1" applyFill="1" applyBorder="1" applyAlignment="1">
      <alignment horizontal="center" vertical="center"/>
    </xf>
    <xf numFmtId="3" fontId="63" fillId="0" borderId="52" xfId="46" applyNumberFormat="1" applyFont="1" applyFill="1" applyBorder="1" applyAlignment="1" applyProtection="1">
      <alignment horizontal="center" vertical="center"/>
      <protection locked="0"/>
    </xf>
    <xf numFmtId="3" fontId="63" fillId="0" borderId="91" xfId="46" applyNumberFormat="1" applyFont="1" applyFill="1" applyBorder="1" applyAlignment="1" applyProtection="1">
      <alignment vertical="center"/>
    </xf>
    <xf numFmtId="3" fontId="63" fillId="0" borderId="56" xfId="46" applyNumberFormat="1" applyFont="1" applyFill="1" applyBorder="1" applyAlignment="1">
      <alignment horizontal="center" vertical="center"/>
    </xf>
    <xf numFmtId="3" fontId="63" fillId="0" borderId="52" xfId="46" applyNumberFormat="1" applyFont="1" applyFill="1" applyBorder="1" applyAlignment="1">
      <alignment horizontal="center" vertical="center"/>
    </xf>
    <xf numFmtId="3" fontId="46" fillId="0" borderId="83" xfId="46" applyNumberFormat="1" applyFont="1" applyFill="1" applyBorder="1" applyAlignment="1" applyProtection="1">
      <alignment vertical="center"/>
    </xf>
    <xf numFmtId="3" fontId="46" fillId="0" borderId="60" xfId="46" applyNumberFormat="1" applyFont="1" applyFill="1" applyBorder="1" applyAlignment="1" applyProtection="1">
      <alignment vertical="center"/>
    </xf>
    <xf numFmtId="3" fontId="63" fillId="0" borderId="89" xfId="46" applyNumberFormat="1" applyFont="1" applyFill="1" applyBorder="1" applyAlignment="1">
      <alignment horizontal="center" vertical="center"/>
    </xf>
    <xf numFmtId="3" fontId="63" fillId="0" borderId="92" xfId="46" applyNumberFormat="1" applyFont="1" applyFill="1" applyBorder="1" applyAlignment="1" applyProtection="1">
      <alignment vertical="center"/>
    </xf>
    <xf numFmtId="3" fontId="46" fillId="0" borderId="84" xfId="46" applyNumberFormat="1" applyFont="1" applyFill="1" applyBorder="1" applyAlignment="1" applyProtection="1">
      <alignment vertical="center"/>
    </xf>
    <xf numFmtId="3" fontId="63" fillId="0" borderId="63" xfId="46" applyNumberFormat="1" applyFont="1" applyFill="1" applyBorder="1" applyAlignment="1">
      <alignment horizontal="center" vertical="center"/>
    </xf>
    <xf numFmtId="3" fontId="46" fillId="0" borderId="92" xfId="46" applyNumberFormat="1" applyFont="1" applyFill="1" applyBorder="1" applyAlignment="1">
      <alignment vertical="center"/>
    </xf>
    <xf numFmtId="3" fontId="46" fillId="0" borderId="84" xfId="46" applyNumberFormat="1" applyFont="1" applyFill="1" applyBorder="1" applyAlignment="1">
      <alignment vertical="center"/>
    </xf>
    <xf numFmtId="3" fontId="46" fillId="0" borderId="94" xfId="46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63" xfId="0" applyFont="1" applyFill="1" applyBorder="1" applyAlignment="1">
      <alignment vertical="center" wrapText="1"/>
    </xf>
    <xf numFmtId="3" fontId="10" fillId="0" borderId="33" xfId="0" applyNumberFormat="1" applyFont="1" applyFill="1" applyBorder="1" applyAlignment="1">
      <alignment vertical="center"/>
    </xf>
    <xf numFmtId="3" fontId="99" fillId="0" borderId="14" xfId="0" applyNumberFormat="1" applyFont="1" applyFill="1" applyBorder="1" applyAlignment="1">
      <alignment horizontal="center" vertical="center"/>
    </xf>
    <xf numFmtId="3" fontId="63" fillId="0" borderId="13" xfId="0" applyNumberFormat="1" applyFont="1" applyFill="1" applyBorder="1" applyAlignment="1">
      <alignment vertical="center"/>
    </xf>
    <xf numFmtId="3" fontId="46" fillId="0" borderId="77" xfId="46" applyNumberFormat="1" applyFont="1" applyFill="1" applyBorder="1" applyAlignment="1" applyProtection="1">
      <alignment vertical="center"/>
    </xf>
    <xf numFmtId="3" fontId="63" fillId="0" borderId="52" xfId="0" applyNumberFormat="1" applyFont="1" applyFill="1" applyBorder="1" applyAlignment="1">
      <alignment horizontal="center" vertical="center"/>
    </xf>
    <xf numFmtId="3" fontId="46" fillId="0" borderId="91" xfId="46" applyNumberFormat="1" applyFont="1" applyFill="1" applyBorder="1" applyAlignment="1" applyProtection="1">
      <alignment vertical="center"/>
    </xf>
    <xf numFmtId="3" fontId="46" fillId="0" borderId="93" xfId="46" applyNumberFormat="1" applyFont="1" applyFill="1" applyBorder="1" applyAlignment="1" applyProtection="1">
      <alignment vertical="center"/>
    </xf>
    <xf numFmtId="3" fontId="99" fillId="0" borderId="52" xfId="0" applyNumberFormat="1" applyFont="1" applyFill="1" applyBorder="1" applyAlignment="1">
      <alignment horizontal="center" vertical="center"/>
    </xf>
    <xf numFmtId="3" fontId="63" fillId="0" borderId="83" xfId="46" applyNumberFormat="1" applyFont="1" applyFill="1" applyBorder="1" applyAlignment="1" applyProtection="1">
      <alignment vertical="center"/>
    </xf>
    <xf numFmtId="3" fontId="63" fillId="0" borderId="93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10" xfId="46" applyFont="1" applyFill="1" applyBorder="1" applyAlignment="1">
      <alignment horizontal="left" vertical="center" wrapText="1"/>
    </xf>
    <xf numFmtId="0" fontId="10" fillId="0" borderId="0" xfId="46" applyFont="1" applyFill="1" applyAlignment="1">
      <alignment horizontal="center" vertical="center"/>
    </xf>
    <xf numFmtId="0" fontId="10" fillId="0" borderId="0" xfId="46" applyFont="1" applyFill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3" fontId="101" fillId="0" borderId="83" xfId="46" applyNumberFormat="1" applyFont="1" applyFill="1" applyBorder="1" applyAlignment="1" applyProtection="1">
      <alignment vertical="center"/>
    </xf>
    <xf numFmtId="3" fontId="46" fillId="0" borderId="83" xfId="0" applyNumberFormat="1" applyFont="1" applyFill="1" applyBorder="1" applyAlignment="1" applyProtection="1">
      <alignment vertical="center"/>
    </xf>
    <xf numFmtId="0" fontId="100" fillId="0" borderId="82" xfId="46" applyFont="1" applyFill="1" applyBorder="1" applyAlignment="1">
      <alignment horizontal="left" vertical="center"/>
    </xf>
    <xf numFmtId="0" fontId="63" fillId="0" borderId="82" xfId="0" applyFont="1" applyFill="1" applyBorder="1" applyAlignment="1" applyProtection="1">
      <alignment horizontal="left" vertical="center" wrapText="1"/>
    </xf>
    <xf numFmtId="0" fontId="100" fillId="0" borderId="82" xfId="46" applyFont="1" applyFill="1" applyBorder="1" applyAlignment="1">
      <alignment horizontal="left" vertical="center" wrapText="1"/>
    </xf>
    <xf numFmtId="3" fontId="101" fillId="0" borderId="60" xfId="46" applyNumberFormat="1" applyFont="1" applyFill="1" applyBorder="1" applyAlignment="1" applyProtection="1">
      <alignment vertical="center"/>
    </xf>
    <xf numFmtId="3" fontId="101" fillId="0" borderId="93" xfId="46" applyNumberFormat="1" applyFont="1" applyFill="1" applyBorder="1" applyAlignment="1" applyProtection="1">
      <alignment vertical="center"/>
    </xf>
    <xf numFmtId="49" fontId="100" fillId="0" borderId="82" xfId="46" applyNumberFormat="1" applyFont="1" applyFill="1" applyBorder="1" applyAlignment="1">
      <alignment horizontal="left" vertical="center"/>
    </xf>
    <xf numFmtId="0" fontId="100" fillId="0" borderId="87" xfId="46" applyFont="1" applyFill="1" applyBorder="1" applyAlignment="1">
      <alignment horizontal="left" vertical="center"/>
    </xf>
    <xf numFmtId="3" fontId="46" fillId="0" borderId="83" xfId="46" applyNumberFormat="1" applyFont="1" applyFill="1" applyBorder="1" applyAlignment="1">
      <alignment vertical="center"/>
    </xf>
    <xf numFmtId="3" fontId="101" fillId="0" borderId="83" xfId="46" applyNumberFormat="1" applyFont="1" applyFill="1" applyBorder="1" applyAlignment="1">
      <alignment vertical="center"/>
    </xf>
    <xf numFmtId="0" fontId="63" fillId="0" borderId="82" xfId="46" applyFont="1" applyFill="1" applyBorder="1" applyAlignment="1">
      <alignment horizontal="left" vertical="center"/>
    </xf>
    <xf numFmtId="0" fontId="63" fillId="0" borderId="87" xfId="46" applyFont="1" applyFill="1" applyBorder="1" applyAlignment="1">
      <alignment horizontal="left" vertical="center"/>
    </xf>
    <xf numFmtId="0" fontId="63" fillId="0" borderId="87" xfId="46" applyFont="1" applyFill="1" applyBorder="1" applyAlignment="1" applyProtection="1">
      <alignment horizontal="left" vertical="center"/>
    </xf>
    <xf numFmtId="0" fontId="63" fillId="0" borderId="82" xfId="46" applyFont="1" applyFill="1" applyBorder="1" applyAlignment="1" applyProtection="1">
      <alignment horizontal="left" vertical="center"/>
    </xf>
    <xf numFmtId="0" fontId="63" fillId="0" borderId="20" xfId="46" applyFont="1" applyFill="1" applyBorder="1" applyAlignment="1" applyProtection="1">
      <alignment horizontal="left" vertical="center"/>
    </xf>
    <xf numFmtId="0" fontId="63" fillId="0" borderId="89" xfId="46" applyFont="1" applyFill="1" applyBorder="1" applyAlignment="1" applyProtection="1">
      <alignment horizontal="left" vertical="center" wrapText="1"/>
    </xf>
    <xf numFmtId="0" fontId="63" fillId="0" borderId="30" xfId="46" applyFont="1" applyFill="1" applyBorder="1" applyAlignment="1" applyProtection="1">
      <alignment horizontal="left" vertical="center"/>
    </xf>
    <xf numFmtId="3" fontId="46" fillId="0" borderId="63" xfId="0" applyNumberFormat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vertical="center"/>
    </xf>
    <xf numFmtId="0" fontId="15" fillId="0" borderId="55" xfId="0" applyFont="1" applyFill="1" applyBorder="1" applyAlignment="1">
      <alignment vertical="center"/>
    </xf>
    <xf numFmtId="0" fontId="15" fillId="0" borderId="83" xfId="0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3" fontId="46" fillId="0" borderId="0" xfId="0" applyNumberFormat="1" applyFont="1" applyFill="1" applyAlignment="1">
      <alignment vertical="center"/>
    </xf>
    <xf numFmtId="3" fontId="10" fillId="0" borderId="32" xfId="0" applyNumberFormat="1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vertical="center"/>
    </xf>
    <xf numFmtId="3" fontId="46" fillId="0" borderId="32" xfId="0" applyNumberFormat="1" applyFont="1" applyFill="1" applyBorder="1" applyAlignment="1">
      <alignment horizontal="center" vertical="center"/>
    </xf>
    <xf numFmtId="0" fontId="102" fillId="0" borderId="20" xfId="46" applyFont="1" applyFill="1" applyBorder="1" applyAlignment="1">
      <alignment vertical="center"/>
    </xf>
    <xf numFmtId="3" fontId="102" fillId="0" borderId="83" xfId="0" applyNumberFormat="1" applyFont="1" applyFill="1" applyBorder="1" applyAlignment="1">
      <alignment vertical="center"/>
    </xf>
    <xf numFmtId="3" fontId="102" fillId="0" borderId="52" xfId="0" applyNumberFormat="1" applyFont="1" applyFill="1" applyBorder="1" applyAlignment="1">
      <alignment vertical="center"/>
    </xf>
    <xf numFmtId="0" fontId="46" fillId="0" borderId="87" xfId="0" applyFont="1" applyFill="1" applyBorder="1" applyAlignment="1">
      <alignment vertical="center"/>
    </xf>
    <xf numFmtId="3" fontId="46" fillId="0" borderId="84" xfId="0" applyNumberFormat="1" applyFont="1" applyFill="1" applyBorder="1" applyAlignment="1">
      <alignment vertical="center"/>
    </xf>
    <xf numFmtId="0" fontId="102" fillId="0" borderId="82" xfId="46" applyFont="1" applyFill="1" applyBorder="1" applyAlignment="1">
      <alignment vertical="center"/>
    </xf>
    <xf numFmtId="3" fontId="102" fillId="0" borderId="84" xfId="0" applyNumberFormat="1" applyFont="1" applyFill="1" applyBorder="1" applyAlignment="1">
      <alignment vertical="center"/>
    </xf>
    <xf numFmtId="3" fontId="102" fillId="0" borderId="56" xfId="0" applyNumberFormat="1" applyFont="1" applyFill="1" applyBorder="1" applyAlignment="1">
      <alignment vertical="center"/>
    </xf>
    <xf numFmtId="0" fontId="46" fillId="0" borderId="87" xfId="0" applyFont="1" applyFill="1" applyBorder="1" applyAlignment="1">
      <alignment vertical="center" wrapText="1"/>
    </xf>
    <xf numFmtId="3" fontId="10" fillId="0" borderId="65" xfId="0" applyNumberFormat="1" applyFont="1" applyFill="1" applyBorder="1" applyAlignment="1">
      <alignment horizontal="center" vertical="center"/>
    </xf>
    <xf numFmtId="0" fontId="102" fillId="0" borderId="20" xfId="0" applyFont="1" applyFill="1" applyBorder="1" applyAlignment="1">
      <alignment vertical="center"/>
    </xf>
    <xf numFmtId="3" fontId="46" fillId="0" borderId="83" xfId="0" applyNumberFormat="1" applyFont="1" applyFill="1" applyBorder="1" applyAlignment="1">
      <alignment vertical="center"/>
    </xf>
    <xf numFmtId="0" fontId="102" fillId="0" borderId="82" xfId="0" applyFont="1" applyFill="1" applyBorder="1" applyAlignment="1">
      <alignment vertical="center"/>
    </xf>
    <xf numFmtId="0" fontId="46" fillId="0" borderId="20" xfId="46" applyFont="1" applyFill="1" applyBorder="1" applyAlignment="1">
      <alignment vertical="center"/>
    </xf>
    <xf numFmtId="0" fontId="46" fillId="0" borderId="82" xfId="46" applyFont="1" applyFill="1" applyBorder="1" applyAlignment="1">
      <alignment vertical="center"/>
    </xf>
    <xf numFmtId="0" fontId="46" fillId="0" borderId="30" xfId="0" applyFont="1" applyFill="1" applyBorder="1" applyAlignment="1">
      <alignment vertical="center"/>
    </xf>
    <xf numFmtId="0" fontId="46" fillId="0" borderId="24" xfId="0" applyFont="1" applyFill="1" applyBorder="1" applyAlignment="1">
      <alignment vertical="center"/>
    </xf>
    <xf numFmtId="0" fontId="46" fillId="0" borderId="82" xfId="0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9" fillId="0" borderId="64" xfId="0" applyFont="1" applyFill="1" applyBorder="1" applyAlignment="1">
      <alignment horizontal="center" vertical="center" wrapText="1"/>
    </xf>
    <xf numFmtId="3" fontId="100" fillId="0" borderId="56" xfId="46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164" fontId="52" fillId="0" borderId="86" xfId="47" applyNumberFormat="1" applyFont="1" applyFill="1" applyBorder="1" applyAlignment="1" applyProtection="1">
      <alignment horizontal="right" vertical="center" wrapText="1" indent="1"/>
      <protection locked="0"/>
    </xf>
    <xf numFmtId="0" fontId="99" fillId="0" borderId="20" xfId="0" applyFont="1" applyFill="1" applyBorder="1" applyAlignment="1">
      <alignment vertical="center"/>
    </xf>
    <xf numFmtId="0" fontId="99" fillId="0" borderId="82" xfId="46" applyFont="1" applyFill="1" applyBorder="1" applyAlignment="1">
      <alignment vertical="center"/>
    </xf>
    <xf numFmtId="3" fontId="99" fillId="0" borderId="91" xfId="46" applyNumberFormat="1" applyFont="1" applyFill="1" applyBorder="1" applyAlignment="1">
      <alignment vertical="center"/>
    </xf>
    <xf numFmtId="3" fontId="99" fillId="0" borderId="83" xfId="46" applyNumberFormat="1" applyFont="1" applyFill="1" applyBorder="1" applyAlignment="1">
      <alignment vertical="center"/>
    </xf>
    <xf numFmtId="3" fontId="99" fillId="0" borderId="60" xfId="46" applyNumberFormat="1" applyFont="1" applyFill="1" applyBorder="1" applyAlignment="1">
      <alignment vertical="center"/>
    </xf>
    <xf numFmtId="3" fontId="10" fillId="0" borderId="86" xfId="0" applyNumberFormat="1" applyFont="1" applyFill="1" applyBorder="1" applyAlignment="1" applyProtection="1">
      <alignment vertical="center"/>
    </xf>
    <xf numFmtId="3" fontId="99" fillId="0" borderId="93" xfId="46" applyNumberFormat="1" applyFont="1" applyFill="1" applyBorder="1" applyAlignment="1">
      <alignment vertical="center"/>
    </xf>
    <xf numFmtId="0" fontId="99" fillId="0" borderId="39" xfId="46" applyFont="1" applyFill="1" applyBorder="1" applyAlignment="1">
      <alignment vertical="center"/>
    </xf>
    <xf numFmtId="0" fontId="47" fillId="0" borderId="83" xfId="47" quotePrefix="1" applyFont="1" applyFill="1" applyBorder="1" applyAlignment="1" applyProtection="1">
      <alignment horizontal="left" vertical="center" wrapText="1" indent="6"/>
    </xf>
    <xf numFmtId="0" fontId="48" fillId="0" borderId="83" xfId="47" quotePrefix="1" applyFont="1" applyFill="1" applyBorder="1" applyAlignment="1" applyProtection="1">
      <alignment horizontal="left" vertical="center" wrapText="1" indent="6"/>
    </xf>
    <xf numFmtId="0" fontId="49" fillId="0" borderId="38" xfId="47" applyFont="1" applyFill="1" applyBorder="1" applyAlignment="1" applyProtection="1">
      <alignment horizontal="left" vertical="center" wrapText="1" indent="1"/>
    </xf>
    <xf numFmtId="0" fontId="47" fillId="0" borderId="83" xfId="47" quotePrefix="1" applyFont="1" applyFill="1" applyBorder="1" applyAlignment="1" applyProtection="1">
      <alignment horizontal="left" vertical="center" wrapText="1" indent="7"/>
    </xf>
    <xf numFmtId="0" fontId="48" fillId="0" borderId="83" xfId="47" quotePrefix="1" applyFont="1" applyFill="1" applyBorder="1" applyAlignment="1" applyProtection="1">
      <alignment horizontal="left" vertical="center" wrapText="1" indent="7"/>
    </xf>
    <xf numFmtId="0" fontId="47" fillId="0" borderId="13" xfId="47" applyFont="1" applyFill="1" applyBorder="1" applyAlignment="1" applyProtection="1">
      <alignment horizontal="left" vertical="center" wrapText="1" indent="3"/>
    </xf>
    <xf numFmtId="0" fontId="47" fillId="0" borderId="84" xfId="47" applyFont="1" applyFill="1" applyBorder="1" applyAlignment="1" applyProtection="1">
      <alignment horizontal="left" vertical="center" wrapText="1" indent="3"/>
    </xf>
    <xf numFmtId="0" fontId="47" fillId="0" borderId="83" xfId="47" applyFont="1" applyFill="1" applyBorder="1" applyAlignment="1" applyProtection="1">
      <alignment horizontal="left" indent="5"/>
    </xf>
    <xf numFmtId="0" fontId="49" fillId="0" borderId="38" xfId="47" applyFont="1" applyFill="1" applyBorder="1" applyAlignment="1" applyProtection="1">
      <alignment horizontal="left" vertical="center" wrapText="1"/>
    </xf>
    <xf numFmtId="0" fontId="50" fillId="0" borderId="83" xfId="0" applyFont="1" applyBorder="1" applyAlignment="1" applyProtection="1">
      <alignment horizontal="left" vertical="center" wrapText="1" indent="1"/>
    </xf>
    <xf numFmtId="0" fontId="50" fillId="0" borderId="13" xfId="0" applyFont="1" applyBorder="1" applyAlignment="1" applyProtection="1">
      <alignment horizontal="left" vertical="center" wrapText="1" indent="1"/>
    </xf>
    <xf numFmtId="0" fontId="50" fillId="0" borderId="83" xfId="0" applyFont="1" applyFill="1" applyBorder="1" applyAlignment="1" applyProtection="1">
      <alignment horizontal="left" vertical="top" wrapText="1" inden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81" fillId="0" borderId="0" xfId="0" applyFont="1" applyFill="1" applyAlignment="1">
      <alignment horizontal="right" vertical="center"/>
    </xf>
    <xf numFmtId="0" fontId="54" fillId="0" borderId="0" xfId="0" applyFont="1" applyAlignment="1" applyProtection="1">
      <alignment horizontal="right" vertical="top"/>
      <protection locked="0"/>
    </xf>
    <xf numFmtId="0" fontId="11" fillId="0" borderId="37" xfId="0" applyFont="1" applyFill="1" applyBorder="1" applyAlignment="1" applyProtection="1">
      <alignment horizontal="center" vertical="center" wrapText="1"/>
    </xf>
    <xf numFmtId="3" fontId="19" fillId="0" borderId="53" xfId="0" applyNumberFormat="1" applyFont="1" applyFill="1" applyBorder="1" applyAlignment="1" applyProtection="1">
      <alignment horizontal="center" vertical="center" wrapText="1"/>
    </xf>
    <xf numFmtId="164" fontId="52" fillId="0" borderId="66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66" xfId="47" applyNumberFormat="1" applyFont="1" applyFill="1" applyBorder="1" applyAlignment="1" applyProtection="1">
      <alignment horizontal="right" vertical="center" wrapText="1"/>
    </xf>
    <xf numFmtId="164" fontId="48" fillId="0" borderId="49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66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54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96" xfId="47" applyNumberFormat="1" applyFont="1" applyFill="1" applyBorder="1" applyAlignment="1" applyProtection="1">
      <alignment horizontal="right" vertical="center" wrapText="1"/>
      <protection locked="0"/>
    </xf>
    <xf numFmtId="164" fontId="49" fillId="0" borderId="95" xfId="47" applyNumberFormat="1" applyFont="1" applyFill="1" applyBorder="1" applyAlignment="1" applyProtection="1">
      <alignment horizontal="right" vertical="center" wrapText="1"/>
    </xf>
    <xf numFmtId="164" fontId="47" fillId="0" borderId="84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84" xfId="47" applyNumberFormat="1" applyFont="1" applyFill="1" applyBorder="1" applyAlignment="1" applyProtection="1">
      <alignment horizontal="right" vertical="center" wrapText="1"/>
      <protection locked="0"/>
    </xf>
    <xf numFmtId="164" fontId="19" fillId="0" borderId="53" xfId="0" applyNumberFormat="1" applyFont="1" applyFill="1" applyBorder="1" applyAlignment="1" applyProtection="1">
      <alignment horizontal="center" vertical="center" wrapText="1"/>
    </xf>
    <xf numFmtId="164" fontId="48" fillId="0" borderId="83" xfId="47" applyNumberFormat="1" applyFont="1" applyFill="1" applyBorder="1" applyAlignment="1" applyProtection="1">
      <alignment horizontal="right" vertical="center" wrapText="1"/>
    </xf>
    <xf numFmtId="164" fontId="49" fillId="0" borderId="33" xfId="0" applyNumberFormat="1" applyFont="1" applyFill="1" applyBorder="1" applyAlignment="1" applyProtection="1">
      <alignment horizontal="center" vertical="center" wrapText="1"/>
    </xf>
    <xf numFmtId="164" fontId="47" fillId="0" borderId="77" xfId="0" applyNumberFormat="1" applyFont="1" applyFill="1" applyBorder="1" applyAlignment="1" applyProtection="1">
      <alignment horizontal="right" vertical="center" wrapText="1" indent="1"/>
      <protection locked="0"/>
    </xf>
    <xf numFmtId="164" fontId="45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center" vertical="center" wrapText="1"/>
    </xf>
    <xf numFmtId="4" fontId="49" fillId="0" borderId="0" xfId="0" applyNumberFormat="1" applyFont="1" applyFill="1" applyBorder="1" applyAlignment="1" applyProtection="1">
      <alignment horizontal="center" vertical="center" wrapText="1"/>
    </xf>
    <xf numFmtId="4" fontId="47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4" fontId="49" fillId="0" borderId="0" xfId="0" applyNumberFormat="1" applyFont="1" applyFill="1" applyBorder="1" applyAlignment="1" applyProtection="1">
      <alignment horizontal="right" vertical="center" wrapText="1" indent="1"/>
    </xf>
    <xf numFmtId="4" fontId="52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horizontal="right" vertical="center" wrapText="1"/>
    </xf>
    <xf numFmtId="164" fontId="49" fillId="0" borderId="53" xfId="0" applyNumberFormat="1" applyFont="1" applyFill="1" applyBorder="1" applyAlignment="1" applyProtection="1">
      <alignment horizontal="center" vertical="center" wrapText="1"/>
    </xf>
    <xf numFmtId="164" fontId="47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0" xfId="0" applyNumberFormat="1" applyFill="1" applyAlignment="1" applyProtection="1">
      <alignment textRotation="180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52" fillId="0" borderId="83" xfId="47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15" xfId="47" applyNumberFormat="1" applyFont="1" applyFill="1" applyBorder="1" applyAlignment="1" applyProtection="1">
      <alignment horizontal="right" vertical="center" wrapText="1" indent="1"/>
    </xf>
    <xf numFmtId="164" fontId="48" fillId="0" borderId="84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3" xfId="47" applyNumberFormat="1" applyFont="1" applyFill="1" applyBorder="1" applyAlignment="1" applyProtection="1">
      <alignment horizontal="right" vertical="center" wrapText="1" indent="1"/>
    </xf>
    <xf numFmtId="164" fontId="19" fillId="0" borderId="38" xfId="47" applyNumberFormat="1" applyFont="1" applyFill="1" applyBorder="1" applyAlignment="1" applyProtection="1">
      <alignment horizontal="right" vertical="center" wrapText="1" indent="1"/>
    </xf>
    <xf numFmtId="164" fontId="48" fillId="0" borderId="83" xfId="47" applyNumberFormat="1" applyFont="1" applyFill="1" applyBorder="1" applyAlignment="1" applyProtection="1">
      <alignment horizontal="right" vertical="center" wrapText="1" indent="1"/>
    </xf>
    <xf numFmtId="164" fontId="51" fillId="0" borderId="15" xfId="0" quotePrefix="1" applyNumberFormat="1" applyFont="1" applyFill="1" applyBorder="1" applyAlignment="1" applyProtection="1">
      <alignment horizontal="right" vertical="center" wrapText="1" indent="1"/>
    </xf>
    <xf numFmtId="164" fontId="52" fillId="0" borderId="91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2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76" xfId="47" applyNumberFormat="1" applyFont="1" applyFill="1" applyBorder="1" applyAlignment="1" applyProtection="1">
      <alignment horizontal="right" vertical="center" wrapText="1" indent="1"/>
    </xf>
    <xf numFmtId="164" fontId="51" fillId="0" borderId="33" xfId="0" quotePrefix="1" applyNumberFormat="1" applyFont="1" applyFill="1" applyBorder="1" applyAlignment="1" applyProtection="1">
      <alignment horizontal="right" vertical="center" wrapText="1" indent="1"/>
    </xf>
    <xf numFmtId="164" fontId="48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46" fillId="0" borderId="34" xfId="0" applyFont="1" applyFill="1" applyBorder="1" applyAlignment="1">
      <alignment vertical="center" wrapText="1"/>
    </xf>
    <xf numFmtId="0" fontId="46" fillId="0" borderId="88" xfId="0" applyFont="1" applyFill="1" applyBorder="1" applyAlignment="1">
      <alignment vertical="center" wrapText="1"/>
    </xf>
    <xf numFmtId="0" fontId="46" fillId="0" borderId="36" xfId="0" applyFont="1" applyFill="1" applyBorder="1" applyAlignment="1">
      <alignment vertical="center" wrapText="1"/>
    </xf>
    <xf numFmtId="0" fontId="56" fillId="0" borderId="10" xfId="46" applyFont="1" applyFill="1" applyBorder="1" applyAlignment="1">
      <alignment horizontal="center" vertical="center"/>
    </xf>
    <xf numFmtId="3" fontId="99" fillId="0" borderId="35" xfId="0" applyNumberFormat="1" applyFont="1" applyFill="1" applyBorder="1" applyAlignment="1">
      <alignment vertical="center" wrapText="1"/>
    </xf>
    <xf numFmtId="3" fontId="100" fillId="0" borderId="83" xfId="46" applyNumberFormat="1" applyFont="1" applyFill="1" applyBorder="1" applyAlignment="1">
      <alignment vertical="center"/>
    </xf>
    <xf numFmtId="3" fontId="63" fillId="0" borderId="84" xfId="46" applyNumberFormat="1" applyFont="1" applyFill="1" applyBorder="1" applyAlignment="1" applyProtection="1">
      <alignment vertical="center"/>
    </xf>
    <xf numFmtId="3" fontId="99" fillId="0" borderId="13" xfId="0" applyNumberFormat="1" applyFont="1" applyFill="1" applyBorder="1" applyAlignment="1">
      <alignment vertical="center"/>
    </xf>
    <xf numFmtId="3" fontId="46" fillId="0" borderId="13" xfId="46" applyNumberFormat="1" applyFont="1" applyFill="1" applyBorder="1" applyAlignment="1" applyProtection="1">
      <alignment vertical="center"/>
    </xf>
    <xf numFmtId="3" fontId="99" fillId="0" borderId="83" xfId="0" applyNumberFormat="1" applyFont="1" applyFill="1" applyBorder="1" applyAlignment="1">
      <alignment vertical="center"/>
    </xf>
    <xf numFmtId="3" fontId="63" fillId="0" borderId="84" xfId="46" applyNumberFormat="1" applyFont="1" applyFill="1" applyBorder="1" applyAlignment="1">
      <alignment vertical="center"/>
    </xf>
    <xf numFmtId="0" fontId="15" fillId="0" borderId="32" xfId="0" applyFont="1" applyFill="1" applyBorder="1" applyAlignment="1">
      <alignment vertical="center"/>
    </xf>
    <xf numFmtId="3" fontId="63" fillId="0" borderId="70" xfId="0" applyNumberFormat="1" applyFont="1" applyFill="1" applyBorder="1" applyAlignment="1">
      <alignment vertical="center"/>
    </xf>
    <xf numFmtId="3" fontId="64" fillId="0" borderId="86" xfId="0" applyNumberFormat="1" applyFont="1" applyFill="1" applyBorder="1" applyAlignment="1">
      <alignment vertical="center"/>
    </xf>
    <xf numFmtId="3" fontId="64" fillId="0" borderId="31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horizontal="right" vertical="center" wrapText="1"/>
    </xf>
    <xf numFmtId="3" fontId="63" fillId="0" borderId="84" xfId="0" applyNumberFormat="1" applyFont="1" applyFill="1" applyBorder="1" applyAlignment="1">
      <alignment vertical="center"/>
    </xf>
    <xf numFmtId="3" fontId="0" fillId="0" borderId="35" xfId="0" applyNumberFormat="1" applyFont="1" applyFill="1" applyBorder="1"/>
    <xf numFmtId="3" fontId="0" fillId="0" borderId="13" xfId="0" applyNumberFormat="1" applyFont="1" applyFill="1" applyBorder="1"/>
    <xf numFmtId="3" fontId="19" fillId="0" borderId="15" xfId="47" applyNumberFormat="1" applyFont="1" applyFill="1" applyBorder="1" applyAlignment="1" applyProtection="1">
      <alignment horizontal="right" vertical="center" wrapText="1" indent="1"/>
    </xf>
    <xf numFmtId="164" fontId="49" fillId="0" borderId="15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41" xfId="47" applyNumberFormat="1" applyFont="1" applyFill="1" applyBorder="1" applyAlignment="1" applyProtection="1">
      <alignment horizontal="right" vertical="center" wrapText="1" indent="1"/>
      <protection locked="0"/>
    </xf>
    <xf numFmtId="164" fontId="51" fillId="0" borderId="15" xfId="0" quotePrefix="1" applyNumberFormat="1" applyFont="1" applyBorder="1" applyAlignment="1" applyProtection="1">
      <alignment horizontal="right" vertical="center" wrapText="1" indent="1"/>
    </xf>
    <xf numFmtId="164" fontId="19" fillId="0" borderId="93" xfId="47" applyNumberFormat="1" applyFont="1" applyFill="1" applyBorder="1" applyAlignment="1" applyProtection="1">
      <alignment horizontal="right" vertical="center" wrapText="1" indent="1"/>
    </xf>
    <xf numFmtId="164" fontId="49" fillId="0" borderId="33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83" xfId="47" applyNumberFormat="1" applyFont="1" applyFill="1" applyBorder="1" applyAlignment="1" applyProtection="1">
      <alignment horizontal="right" vertical="center" wrapText="1" indent="1"/>
    </xf>
    <xf numFmtId="0" fontId="11" fillId="0" borderId="53" xfId="0" applyFont="1" applyFill="1" applyBorder="1" applyAlignment="1" applyProtection="1">
      <alignment horizontal="center" vertical="center" wrapText="1"/>
    </xf>
    <xf numFmtId="0" fontId="11" fillId="0" borderId="97" xfId="0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>
      <alignment vertical="center"/>
    </xf>
    <xf numFmtId="3" fontId="99" fillId="0" borderId="68" xfId="0" applyNumberFormat="1" applyFont="1" applyFill="1" applyBorder="1" applyAlignment="1">
      <alignment vertical="center" wrapText="1"/>
    </xf>
    <xf numFmtId="3" fontId="99" fillId="0" borderId="91" xfId="0" applyNumberFormat="1" applyFont="1" applyFill="1" applyBorder="1" applyAlignment="1">
      <alignment vertical="center"/>
    </xf>
    <xf numFmtId="3" fontId="99" fillId="0" borderId="83" xfId="46" applyNumberFormat="1" applyFont="1" applyFill="1" applyBorder="1" applyAlignment="1" applyProtection="1">
      <alignment vertical="center"/>
    </xf>
    <xf numFmtId="3" fontId="99" fillId="0" borderId="93" xfId="46" applyNumberFormat="1" applyFont="1" applyFill="1" applyBorder="1" applyAlignment="1" applyProtection="1">
      <alignment vertical="center"/>
    </xf>
    <xf numFmtId="3" fontId="99" fillId="0" borderId="12" xfId="0" applyNumberFormat="1" applyFont="1" applyFill="1" applyBorder="1" applyAlignment="1">
      <alignment vertical="center"/>
    </xf>
    <xf numFmtId="3" fontId="99" fillId="0" borderId="28" xfId="0" applyNumberFormat="1" applyFont="1" applyFill="1" applyBorder="1" applyAlignment="1">
      <alignment vertical="center"/>
    </xf>
    <xf numFmtId="164" fontId="52" fillId="0" borderId="77" xfId="0" applyNumberFormat="1" applyFont="1" applyFill="1" applyBorder="1" applyAlignment="1" applyProtection="1">
      <alignment horizontal="right" vertical="center" wrapText="1" indent="1"/>
      <protection locked="0"/>
    </xf>
    <xf numFmtId="3" fontId="18" fillId="0" borderId="88" xfId="0" applyNumberFormat="1" applyFont="1" applyFill="1" applyBorder="1" applyAlignment="1"/>
    <xf numFmtId="0" fontId="18" fillId="0" borderId="64" xfId="0" applyFont="1" applyFill="1" applyBorder="1" applyAlignment="1">
      <alignment wrapText="1"/>
    </xf>
    <xf numFmtId="0" fontId="18" fillId="0" borderId="88" xfId="0" applyFont="1" applyFill="1" applyBorder="1" applyAlignment="1">
      <alignment wrapText="1"/>
    </xf>
    <xf numFmtId="0" fontId="18" fillId="0" borderId="65" xfId="0" applyFont="1" applyFill="1" applyBorder="1" applyAlignment="1">
      <alignment wrapText="1"/>
    </xf>
    <xf numFmtId="3" fontId="18" fillId="0" borderId="52" xfId="0" applyNumberFormat="1" applyFont="1" applyFill="1" applyBorder="1" applyAlignment="1"/>
    <xf numFmtId="0" fontId="18" fillId="0" borderId="20" xfId="0" applyFont="1" applyFill="1" applyBorder="1" applyAlignment="1">
      <alignment wrapText="1"/>
    </xf>
    <xf numFmtId="0" fontId="0" fillId="0" borderId="82" xfId="0" applyFont="1" applyFill="1" applyBorder="1" applyAlignment="1">
      <alignment wrapText="1"/>
    </xf>
    <xf numFmtId="3" fontId="18" fillId="0" borderId="89" xfId="0" applyNumberFormat="1" applyFont="1" applyFill="1" applyBorder="1" applyAlignment="1"/>
    <xf numFmtId="0" fontId="18" fillId="0" borderId="27" xfId="0" applyFont="1" applyFill="1" applyBorder="1" applyAlignment="1">
      <alignment horizontal="left" wrapText="1"/>
    </xf>
    <xf numFmtId="3" fontId="18" fillId="0" borderId="41" xfId="0" applyNumberFormat="1" applyFont="1" applyFill="1" applyBorder="1" applyAlignment="1"/>
    <xf numFmtId="3" fontId="18" fillId="0" borderId="75" xfId="0" applyNumberFormat="1" applyFont="1" applyFill="1" applyBorder="1" applyAlignment="1"/>
    <xf numFmtId="3" fontId="18" fillId="0" borderId="50" xfId="0" applyNumberFormat="1" applyFont="1" applyFill="1" applyBorder="1" applyAlignment="1"/>
    <xf numFmtId="3" fontId="63" fillId="0" borderId="12" xfId="0" applyNumberFormat="1" applyFont="1" applyFill="1" applyBorder="1" applyAlignment="1">
      <alignment vertical="center"/>
    </xf>
    <xf numFmtId="164" fontId="48" fillId="0" borderId="83" xfId="0" applyNumberFormat="1" applyFont="1" applyFill="1" applyBorder="1" applyAlignment="1" applyProtection="1">
      <alignment vertical="center" wrapText="1"/>
      <protection locked="0"/>
    </xf>
    <xf numFmtId="164" fontId="48" fillId="0" borderId="41" xfId="0" applyNumberFormat="1" applyFont="1" applyFill="1" applyBorder="1" applyAlignment="1" applyProtection="1">
      <alignment vertical="center" wrapText="1"/>
      <protection locked="0"/>
    </xf>
    <xf numFmtId="3" fontId="18" fillId="0" borderId="32" xfId="0" applyNumberFormat="1" applyFont="1" applyFill="1" applyBorder="1" applyAlignment="1"/>
    <xf numFmtId="164" fontId="48" fillId="0" borderId="84" xfId="0" applyNumberFormat="1" applyFont="1" applyFill="1" applyBorder="1" applyAlignment="1" applyProtection="1">
      <alignment horizontal="right" vertical="center" wrapText="1" indent="1"/>
      <protection locked="0"/>
    </xf>
    <xf numFmtId="3" fontId="18" fillId="0" borderId="50" xfId="0" applyNumberFormat="1" applyFont="1" applyFill="1" applyBorder="1"/>
    <xf numFmtId="44" fontId="0" fillId="0" borderId="32" xfId="0" applyNumberFormat="1" applyFill="1" applyBorder="1" applyAlignment="1">
      <alignment vertical="center" wrapText="1"/>
    </xf>
    <xf numFmtId="0" fontId="46" fillId="0" borderId="27" xfId="0" applyFont="1" applyFill="1" applyBorder="1" applyAlignment="1">
      <alignment vertical="center" wrapText="1"/>
    </xf>
    <xf numFmtId="3" fontId="46" fillId="0" borderId="41" xfId="0" applyNumberFormat="1" applyFont="1" applyFill="1" applyBorder="1" applyAlignment="1">
      <alignment vertical="center"/>
    </xf>
    <xf numFmtId="0" fontId="46" fillId="0" borderId="82" xfId="0" applyFont="1" applyFill="1" applyBorder="1" applyAlignment="1">
      <alignment vertical="center" wrapText="1"/>
    </xf>
    <xf numFmtId="0" fontId="19" fillId="0" borderId="33" xfId="0" applyFont="1" applyFill="1" applyBorder="1" applyAlignment="1">
      <alignment horizontal="center" vertical="center" wrapText="1"/>
    </xf>
    <xf numFmtId="164" fontId="47" fillId="0" borderId="77" xfId="47" applyNumberFormat="1" applyFont="1" applyFill="1" applyBorder="1" applyAlignment="1" applyProtection="1">
      <alignment horizontal="right" vertical="center" wrapText="1"/>
      <protection locked="0"/>
    </xf>
    <xf numFmtId="164" fontId="52" fillId="0" borderId="80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93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94" xfId="47" applyNumberFormat="1" applyFont="1" applyFill="1" applyBorder="1" applyAlignment="1" applyProtection="1">
      <alignment horizontal="right" vertical="center" wrapText="1"/>
      <protection locked="0"/>
    </xf>
    <xf numFmtId="164" fontId="19" fillId="0" borderId="33" xfId="47" applyNumberFormat="1" applyFont="1" applyFill="1" applyBorder="1" applyAlignment="1" applyProtection="1">
      <alignment horizontal="right" vertical="center" wrapText="1"/>
    </xf>
    <xf numFmtId="164" fontId="49" fillId="0" borderId="33" xfId="47" applyNumberFormat="1" applyFont="1" applyFill="1" applyBorder="1" applyAlignment="1" applyProtection="1">
      <alignment horizontal="right" vertical="center" wrapText="1"/>
    </xf>
    <xf numFmtId="164" fontId="47" fillId="0" borderId="77" xfId="47" applyNumberFormat="1" applyFont="1" applyFill="1" applyBorder="1" applyAlignment="1" applyProtection="1">
      <alignment horizontal="right" vertical="center" wrapText="1"/>
    </xf>
    <xf numFmtId="164" fontId="48" fillId="0" borderId="93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77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94" xfId="47" applyNumberFormat="1" applyFont="1" applyFill="1" applyBorder="1" applyAlignment="1" applyProtection="1">
      <alignment horizontal="right" vertical="center" wrapText="1"/>
      <protection locked="0"/>
    </xf>
    <xf numFmtId="164" fontId="52" fillId="0" borderId="28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31" xfId="47" applyNumberFormat="1" applyFont="1" applyFill="1" applyBorder="1" applyAlignment="1" applyProtection="1">
      <alignment horizontal="right" vertical="center" wrapText="1"/>
      <protection locked="0"/>
    </xf>
    <xf numFmtId="164" fontId="49" fillId="0" borderId="76" xfId="47" applyNumberFormat="1" applyFont="1" applyFill="1" applyBorder="1" applyAlignment="1" applyProtection="1">
      <alignment horizontal="right" vertical="center" wrapText="1"/>
    </xf>
    <xf numFmtId="164" fontId="19" fillId="0" borderId="67" xfId="47" applyNumberFormat="1" applyFont="1" applyFill="1" applyBorder="1" applyAlignment="1" applyProtection="1">
      <alignment horizontal="right" vertical="center" wrapText="1"/>
    </xf>
    <xf numFmtId="164" fontId="47" fillId="0" borderId="69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60" xfId="47" applyNumberFormat="1" applyFont="1" applyFill="1" applyBorder="1" applyAlignment="1" applyProtection="1">
      <alignment horizontal="right" vertical="center" wrapText="1"/>
    </xf>
    <xf numFmtId="164" fontId="51" fillId="0" borderId="45" xfId="0" quotePrefix="1" applyNumberFormat="1" applyFont="1" applyFill="1" applyBorder="1" applyAlignment="1" applyProtection="1">
      <alignment horizontal="right" vertical="center" wrapText="1"/>
    </xf>
    <xf numFmtId="164" fontId="47" fillId="0" borderId="40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28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85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86" xfId="47" applyNumberFormat="1" applyFont="1" applyFill="1" applyBorder="1" applyAlignment="1" applyProtection="1">
      <alignment horizontal="right" vertical="center" wrapText="1"/>
    </xf>
    <xf numFmtId="3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18" fillId="0" borderId="0" xfId="0" applyNumberFormat="1" applyFont="1" applyFill="1" applyBorder="1" applyAlignment="1"/>
    <xf numFmtId="3" fontId="18" fillId="0" borderId="40" xfId="0" applyNumberFormat="1" applyFont="1" applyFill="1" applyBorder="1" applyAlignment="1"/>
    <xf numFmtId="3" fontId="18" fillId="0" borderId="86" xfId="0" applyNumberFormat="1" applyFont="1" applyFill="1" applyBorder="1" applyAlignment="1"/>
    <xf numFmtId="3" fontId="18" fillId="0" borderId="85" xfId="0" applyNumberFormat="1" applyFont="1" applyFill="1" applyBorder="1" applyAlignment="1"/>
    <xf numFmtId="3" fontId="18" fillId="0" borderId="28" xfId="0" applyNumberFormat="1" applyFont="1" applyFill="1" applyBorder="1" applyAlignment="1"/>
    <xf numFmtId="3" fontId="18" fillId="0" borderId="46" xfId="0" applyNumberFormat="1" applyFont="1" applyFill="1" applyBorder="1"/>
    <xf numFmtId="3" fontId="18" fillId="0" borderId="48" xfId="0" applyNumberFormat="1" applyFont="1" applyFill="1" applyBorder="1" applyAlignment="1"/>
    <xf numFmtId="3" fontId="18" fillId="0" borderId="42" xfId="0" applyNumberFormat="1" applyFont="1" applyFill="1" applyBorder="1" applyAlignment="1"/>
    <xf numFmtId="3" fontId="25" fillId="0" borderId="16" xfId="0" applyNumberFormat="1" applyFont="1" applyFill="1" applyBorder="1"/>
    <xf numFmtId="0" fontId="0" fillId="0" borderId="32" xfId="0" applyFill="1" applyBorder="1"/>
    <xf numFmtId="3" fontId="18" fillId="0" borderId="89" xfId="0" applyNumberFormat="1" applyFont="1" applyFill="1" applyBorder="1" applyAlignment="1">
      <alignment horizontal="center"/>
    </xf>
    <xf numFmtId="3" fontId="25" fillId="0" borderId="32" xfId="0" applyNumberFormat="1" applyFont="1" applyFill="1" applyBorder="1"/>
    <xf numFmtId="3" fontId="18" fillId="0" borderId="28" xfId="0" applyNumberFormat="1" applyFont="1" applyFill="1" applyBorder="1"/>
    <xf numFmtId="3" fontId="8" fillId="0" borderId="33" xfId="0" applyNumberFormat="1" applyFont="1" applyFill="1" applyBorder="1"/>
    <xf numFmtId="3" fontId="0" fillId="0" borderId="42" xfId="0" applyNumberFormat="1" applyFont="1" applyFill="1" applyBorder="1"/>
    <xf numFmtId="3" fontId="0" fillId="0" borderId="28" xfId="0" applyNumberFormat="1" applyFont="1" applyFill="1" applyBorder="1" applyAlignment="1"/>
    <xf numFmtId="3" fontId="101" fillId="0" borderId="16" xfId="46" applyNumberFormat="1" applyFont="1" applyFill="1" applyBorder="1" applyAlignment="1" applyProtection="1">
      <alignment vertical="center"/>
    </xf>
    <xf numFmtId="0" fontId="10" fillId="0" borderId="78" xfId="0" applyFont="1" applyFill="1" applyBorder="1" applyAlignment="1">
      <alignment horizontal="center" vertical="center" wrapText="1"/>
    </xf>
    <xf numFmtId="3" fontId="10" fillId="0" borderId="70" xfId="0" applyNumberFormat="1" applyFont="1" applyFill="1" applyBorder="1" applyAlignment="1">
      <alignment horizontal="right" vertical="center" wrapText="1"/>
    </xf>
    <xf numFmtId="3" fontId="46" fillId="0" borderId="93" xfId="46" applyNumberFormat="1" applyFont="1" applyFill="1" applyBorder="1" applyAlignment="1">
      <alignment vertical="center"/>
    </xf>
    <xf numFmtId="3" fontId="101" fillId="0" borderId="93" xfId="46" applyNumberFormat="1" applyFont="1" applyFill="1" applyBorder="1" applyAlignment="1">
      <alignment vertical="center"/>
    </xf>
    <xf numFmtId="3" fontId="46" fillId="0" borderId="94" xfId="46" applyNumberFormat="1" applyFont="1" applyFill="1" applyBorder="1" applyAlignment="1" applyProtection="1">
      <alignment vertical="center"/>
    </xf>
    <xf numFmtId="3" fontId="46" fillId="0" borderId="55" xfId="46" applyNumberFormat="1" applyFont="1" applyFill="1" applyBorder="1" applyAlignment="1" applyProtection="1">
      <alignment vertical="center"/>
    </xf>
    <xf numFmtId="0" fontId="15" fillId="0" borderId="7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/>
    </xf>
    <xf numFmtId="3" fontId="46" fillId="0" borderId="93" xfId="0" applyNumberFormat="1" applyFont="1" applyFill="1" applyBorder="1" applyAlignment="1" applyProtection="1">
      <alignment vertical="center"/>
    </xf>
    <xf numFmtId="3" fontId="63" fillId="0" borderId="93" xfId="0" applyNumberFormat="1" applyFont="1" applyFill="1" applyBorder="1" applyAlignment="1" applyProtection="1">
      <alignment vertical="center"/>
    </xf>
    <xf numFmtId="3" fontId="63" fillId="0" borderId="93" xfId="46" applyNumberFormat="1" applyFont="1" applyFill="1" applyBorder="1" applyAlignment="1" applyProtection="1">
      <alignment vertical="center"/>
    </xf>
    <xf numFmtId="3" fontId="102" fillId="0" borderId="93" xfId="0" applyNumberFormat="1" applyFont="1" applyFill="1" applyBorder="1" applyAlignment="1">
      <alignment vertical="center"/>
    </xf>
    <xf numFmtId="3" fontId="46" fillId="0" borderId="93" xfId="0" applyNumberFormat="1" applyFont="1" applyFill="1" applyBorder="1" applyAlignment="1">
      <alignment vertical="center"/>
    </xf>
    <xf numFmtId="3" fontId="102" fillId="0" borderId="94" xfId="0" applyNumberFormat="1" applyFont="1" applyFill="1" applyBorder="1" applyAlignment="1">
      <alignment vertical="center"/>
    </xf>
    <xf numFmtId="3" fontId="46" fillId="0" borderId="94" xfId="0" applyNumberFormat="1" applyFont="1" applyFill="1" applyBorder="1" applyAlignment="1">
      <alignment vertical="center"/>
    </xf>
    <xf numFmtId="3" fontId="46" fillId="0" borderId="55" xfId="0" applyNumberFormat="1" applyFont="1" applyFill="1" applyBorder="1" applyAlignment="1">
      <alignment vertical="center"/>
    </xf>
    <xf numFmtId="0" fontId="46" fillId="0" borderId="72" xfId="0" applyFont="1" applyFill="1" applyBorder="1" applyAlignment="1">
      <alignment vertical="center"/>
    </xf>
    <xf numFmtId="0" fontId="54" fillId="0" borderId="0" xfId="0" applyFont="1" applyFill="1" applyAlignment="1" applyProtection="1">
      <alignment horizontal="right" vertical="top"/>
      <protection locked="0"/>
    </xf>
    <xf numFmtId="0" fontId="15" fillId="0" borderId="0" xfId="0" applyFont="1" applyFill="1" applyAlignment="1">
      <alignment horizontal="right" vertical="center"/>
    </xf>
    <xf numFmtId="0" fontId="10" fillId="0" borderId="0" xfId="46" applyFont="1" applyFill="1" applyAlignment="1">
      <alignment horizontal="center" vertical="center"/>
    </xf>
    <xf numFmtId="0" fontId="15" fillId="0" borderId="67" xfId="0" applyFont="1" applyFill="1" applyBorder="1" applyAlignment="1">
      <alignment vertical="center"/>
    </xf>
    <xf numFmtId="0" fontId="15" fillId="0" borderId="67" xfId="0" applyFont="1" applyFill="1" applyBorder="1" applyAlignment="1">
      <alignment horizontal="right" vertical="center"/>
    </xf>
    <xf numFmtId="0" fontId="49" fillId="0" borderId="33" xfId="0" applyFont="1" applyFill="1" applyBorder="1" applyAlignment="1" applyProtection="1">
      <alignment horizontal="left" vertical="center" wrapText="1" indent="1"/>
    </xf>
    <xf numFmtId="0" fontId="47" fillId="0" borderId="70" xfId="47" applyFont="1" applyFill="1" applyBorder="1" applyAlignment="1" applyProtection="1">
      <alignment horizontal="left" vertical="center" wrapText="1" indent="1"/>
    </xf>
    <xf numFmtId="0" fontId="47" fillId="0" borderId="93" xfId="47" applyFont="1" applyFill="1" applyBorder="1" applyAlignment="1" applyProtection="1">
      <alignment horizontal="left" vertical="center" wrapText="1" indent="1"/>
    </xf>
    <xf numFmtId="0" fontId="50" fillId="0" borderId="77" xfId="0" applyFont="1" applyBorder="1" applyAlignment="1" applyProtection="1">
      <alignment horizontal="left" wrapText="1" indent="1"/>
    </xf>
    <xf numFmtId="0" fontId="50" fillId="0" borderId="93" xfId="0" applyFont="1" applyBorder="1" applyAlignment="1" applyProtection="1">
      <alignment horizontal="left" wrapText="1" indent="1"/>
    </xf>
    <xf numFmtId="0" fontId="47" fillId="0" borderId="55" xfId="47" applyFont="1" applyFill="1" applyBorder="1" applyAlignment="1" applyProtection="1">
      <alignment horizontal="left" vertical="center" wrapText="1" indent="1"/>
    </xf>
    <xf numFmtId="0" fontId="47" fillId="0" borderId="77" xfId="47" applyFont="1" applyFill="1" applyBorder="1" applyAlignment="1" applyProtection="1">
      <alignment horizontal="left" vertical="center" wrapText="1" indent="1"/>
    </xf>
    <xf numFmtId="0" fontId="47" fillId="0" borderId="93" xfId="47" applyFont="1" applyFill="1" applyBorder="1" applyAlignment="1" applyProtection="1">
      <alignment horizontal="left" vertical="center" wrapText="1" indent="3"/>
    </xf>
    <xf numFmtId="0" fontId="48" fillId="0" borderId="77" xfId="47" applyFont="1" applyFill="1" applyBorder="1" applyAlignment="1" applyProtection="1">
      <alignment horizontal="left" vertical="center" wrapText="1" indent="1"/>
    </xf>
    <xf numFmtId="0" fontId="48" fillId="0" borderId="93" xfId="47" applyFont="1" applyFill="1" applyBorder="1" applyAlignment="1" applyProtection="1">
      <alignment horizontal="left" vertical="center" wrapText="1" indent="1"/>
    </xf>
    <xf numFmtId="0" fontId="48" fillId="0" borderId="76" xfId="47" quotePrefix="1" applyFont="1" applyFill="1" applyBorder="1" applyAlignment="1" applyProtection="1">
      <alignment horizontal="left" vertical="center" wrapText="1" indent="3"/>
    </xf>
    <xf numFmtId="0" fontId="48" fillId="0" borderId="76" xfId="47" applyFont="1" applyFill="1" applyBorder="1" applyAlignment="1" applyProtection="1">
      <alignment horizontal="left" vertical="center" wrapText="1" indent="1"/>
    </xf>
    <xf numFmtId="0" fontId="50" fillId="0" borderId="70" xfId="0" applyFont="1" applyBorder="1" applyAlignment="1" applyProtection="1">
      <alignment horizontal="left" wrapText="1" indent="1"/>
    </xf>
    <xf numFmtId="0" fontId="50" fillId="0" borderId="94" xfId="0" applyFont="1" applyBorder="1" applyAlignment="1" applyProtection="1">
      <alignment horizontal="left" wrapText="1" indent="1"/>
    </xf>
    <xf numFmtId="0" fontId="48" fillId="0" borderId="55" xfId="47" applyFont="1" applyFill="1" applyBorder="1" applyAlignment="1" applyProtection="1">
      <alignment horizontal="left" vertical="center" wrapText="1" indent="1"/>
    </xf>
    <xf numFmtId="3" fontId="46" fillId="0" borderId="12" xfId="46" applyNumberFormat="1" applyFont="1" applyFill="1" applyBorder="1" applyAlignment="1" applyProtection="1">
      <alignment vertical="center"/>
    </xf>
    <xf numFmtId="3" fontId="61" fillId="0" borderId="52" xfId="0" applyNumberFormat="1" applyFont="1" applyFill="1" applyBorder="1" applyAlignment="1">
      <alignment horizontal="center" vertical="center"/>
    </xf>
    <xf numFmtId="3" fontId="46" fillId="0" borderId="86" xfId="46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 wrapText="1"/>
    </xf>
    <xf numFmtId="16" fontId="0" fillId="0" borderId="0" xfId="0" applyNumberForma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164" fontId="49" fillId="0" borderId="0" xfId="47" applyNumberFormat="1" applyFont="1" applyFill="1" applyBorder="1" applyAlignment="1" applyProtection="1">
      <alignment horizontal="right" vertical="center" wrapText="1" indent="1"/>
    </xf>
    <xf numFmtId="164" fontId="49" fillId="0" borderId="16" xfId="0" applyNumberFormat="1" applyFont="1" applyFill="1" applyBorder="1" applyAlignment="1" applyProtection="1">
      <alignment horizontal="left" vertical="center" wrapText="1" indent="3"/>
    </xf>
    <xf numFmtId="164" fontId="49" fillId="0" borderId="16" xfId="0" applyNumberFormat="1" applyFont="1" applyFill="1" applyBorder="1" applyAlignment="1" applyProtection="1">
      <alignment horizontal="left" vertical="center" wrapText="1" indent="4"/>
    </xf>
    <xf numFmtId="164" fontId="48" fillId="0" borderId="35" xfId="47" applyNumberFormat="1" applyFont="1" applyFill="1" applyBorder="1" applyAlignment="1" applyProtection="1">
      <alignment horizontal="right" vertical="center" wrapText="1" indent="1"/>
      <protection locked="0"/>
    </xf>
    <xf numFmtId="0" fontId="64" fillId="0" borderId="0" xfId="0" applyFont="1" applyFill="1" applyAlignment="1" applyProtection="1">
      <alignment horizontal="right" vertical="top"/>
      <protection locked="0"/>
    </xf>
    <xf numFmtId="0" fontId="21" fillId="0" borderId="0" xfId="0" applyFont="1" applyFill="1" applyAlignment="1">
      <alignment horizontal="center" vertical="center" wrapText="1"/>
    </xf>
    <xf numFmtId="0" fontId="8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164" fontId="49" fillId="0" borderId="45" xfId="0" applyNumberFormat="1" applyFont="1" applyFill="1" applyBorder="1" applyAlignment="1" applyProtection="1">
      <alignment horizontal="right" vertical="center" wrapText="1" indent="1"/>
    </xf>
    <xf numFmtId="164" fontId="48" fillId="0" borderId="80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71" xfId="0" applyNumberFormat="1" applyFont="1" applyFill="1" applyBorder="1" applyAlignment="1" applyProtection="1">
      <alignment horizontal="right" vertical="center" wrapText="1" indent="1"/>
      <protection locked="0"/>
    </xf>
    <xf numFmtId="3" fontId="25" fillId="0" borderId="37" xfId="0" applyNumberFormat="1" applyFont="1" applyFill="1" applyBorder="1"/>
    <xf numFmtId="0" fontId="19" fillId="0" borderId="78" xfId="0" applyFont="1" applyFill="1" applyBorder="1" applyAlignment="1">
      <alignment horizontal="center" vertical="center" wrapText="1"/>
    </xf>
    <xf numFmtId="168" fontId="0" fillId="0" borderId="0" xfId="0" applyNumberFormat="1" applyFill="1"/>
    <xf numFmtId="168" fontId="18" fillId="0" borderId="0" xfId="0" applyNumberFormat="1" applyFont="1" applyFill="1"/>
    <xf numFmtId="168" fontId="0" fillId="0" borderId="0" xfId="52" applyNumberFormat="1" applyFont="1" applyFill="1"/>
    <xf numFmtId="168" fontId="25" fillId="0" borderId="0" xfId="0" applyNumberFormat="1" applyFont="1" applyFill="1"/>
    <xf numFmtId="3" fontId="18" fillId="0" borderId="31" xfId="0" applyNumberFormat="1" applyFont="1" applyFill="1" applyBorder="1" applyAlignment="1"/>
    <xf numFmtId="169" fontId="0" fillId="0" borderId="0" xfId="0" applyNumberFormat="1" applyFill="1" applyAlignment="1" applyProtection="1">
      <alignment vertical="center" wrapText="1"/>
    </xf>
    <xf numFmtId="169" fontId="0" fillId="0" borderId="0" xfId="0" applyNumberFormat="1" applyFill="1" applyAlignment="1">
      <alignment vertical="center" wrapText="1"/>
    </xf>
    <xf numFmtId="169" fontId="10" fillId="0" borderId="0" xfId="0" applyNumberFormat="1" applyFont="1" applyFill="1" applyAlignment="1">
      <alignment vertical="center"/>
    </xf>
    <xf numFmtId="169" fontId="45" fillId="0" borderId="0" xfId="0" applyNumberFormat="1" applyFont="1" applyFill="1" applyAlignment="1" applyProtection="1"/>
    <xf numFmtId="169" fontId="10" fillId="0" borderId="0" xfId="0" applyNumberFormat="1" applyFont="1" applyFill="1" applyAlignment="1">
      <alignment horizontal="center" vertical="center" wrapText="1"/>
    </xf>
    <xf numFmtId="169" fontId="14" fillId="0" borderId="0" xfId="0" applyNumberFormat="1" applyFont="1" applyFill="1" applyAlignment="1">
      <alignment vertical="center" wrapText="1"/>
    </xf>
    <xf numFmtId="169" fontId="7" fillId="0" borderId="0" xfId="0" applyNumberFormat="1" applyFont="1" applyFill="1" applyAlignment="1">
      <alignment vertical="center" wrapText="1"/>
    </xf>
    <xf numFmtId="169" fontId="11" fillId="0" borderId="0" xfId="0" applyNumberFormat="1" applyFont="1" applyFill="1" applyAlignment="1">
      <alignment horizontal="center" vertical="center" wrapText="1"/>
    </xf>
    <xf numFmtId="169" fontId="13" fillId="0" borderId="0" xfId="0" applyNumberFormat="1" applyFont="1" applyFill="1" applyAlignment="1">
      <alignment vertical="center" wrapText="1"/>
    </xf>
    <xf numFmtId="169" fontId="48" fillId="0" borderId="0" xfId="0" applyNumberFormat="1" applyFont="1" applyFill="1" applyAlignment="1">
      <alignment vertical="center" wrapText="1"/>
    </xf>
    <xf numFmtId="168" fontId="0" fillId="0" borderId="0" xfId="0" applyNumberFormat="1" applyFill="1" applyAlignment="1">
      <alignment vertical="center" wrapText="1"/>
    </xf>
    <xf numFmtId="3" fontId="104" fillId="0" borderId="0" xfId="83" applyNumberFormat="1" applyFont="1" applyFill="1" applyBorder="1" applyAlignment="1">
      <alignment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54" fillId="0" borderId="0" xfId="0" applyFont="1" applyFill="1" applyAlignment="1" applyProtection="1">
      <alignment horizontal="right" vertical="top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right" vertical="top"/>
      <protection locked="0"/>
    </xf>
    <xf numFmtId="0" fontId="11" fillId="0" borderId="37" xfId="0" applyFont="1" applyFill="1" applyBorder="1" applyAlignment="1" applyProtection="1">
      <alignment horizontal="center" vertical="center" wrapText="1"/>
    </xf>
    <xf numFmtId="164" fontId="47" fillId="0" borderId="65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88" xfId="47" applyNumberFormat="1" applyFont="1" applyFill="1" applyBorder="1" applyAlignment="1" applyProtection="1">
      <alignment horizontal="right" vertical="center" wrapText="1"/>
      <protection locked="0"/>
    </xf>
    <xf numFmtId="164" fontId="47" fillId="0" borderId="89" xfId="47" applyNumberFormat="1" applyFont="1" applyFill="1" applyBorder="1" applyAlignment="1" applyProtection="1">
      <alignment horizontal="right" vertical="center" wrapText="1"/>
      <protection locked="0"/>
    </xf>
    <xf numFmtId="164" fontId="19" fillId="0" borderId="37" xfId="47" applyNumberFormat="1" applyFont="1" applyFill="1" applyBorder="1" applyAlignment="1" applyProtection="1">
      <alignment horizontal="right" vertical="center" wrapText="1"/>
    </xf>
    <xf numFmtId="164" fontId="49" fillId="0" borderId="37" xfId="47" applyNumberFormat="1" applyFont="1" applyFill="1" applyBorder="1" applyAlignment="1" applyProtection="1">
      <alignment horizontal="right" vertical="center" wrapText="1"/>
    </xf>
    <xf numFmtId="164" fontId="47" fillId="0" borderId="65" xfId="47" applyNumberFormat="1" applyFont="1" applyFill="1" applyBorder="1" applyAlignment="1" applyProtection="1">
      <alignment horizontal="right" vertical="center" wrapText="1"/>
    </xf>
    <xf numFmtId="164" fontId="48" fillId="0" borderId="88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65" xfId="47" applyNumberFormat="1" applyFont="1" applyFill="1" applyBorder="1" applyAlignment="1" applyProtection="1">
      <alignment horizontal="right" vertical="center" wrapText="1"/>
      <protection locked="0"/>
    </xf>
    <xf numFmtId="164" fontId="48" fillId="0" borderId="89" xfId="47" applyNumberFormat="1" applyFont="1" applyFill="1" applyBorder="1" applyAlignment="1" applyProtection="1">
      <alignment horizontal="right" vertical="center" wrapText="1"/>
      <protection locked="0"/>
    </xf>
    <xf numFmtId="2" fontId="19" fillId="0" borderId="33" xfId="47" applyNumberFormat="1" applyFont="1" applyFill="1" applyBorder="1" applyAlignment="1" applyProtection="1">
      <alignment horizontal="right" vertical="center" wrapText="1"/>
    </xf>
    <xf numFmtId="2" fontId="47" fillId="0" borderId="77" xfId="47" applyNumberFormat="1" applyFont="1" applyFill="1" applyBorder="1" applyAlignment="1" applyProtection="1">
      <alignment horizontal="right" vertical="center" wrapText="1"/>
      <protection locked="0"/>
    </xf>
    <xf numFmtId="2" fontId="47" fillId="0" borderId="93" xfId="47" applyNumberFormat="1" applyFont="1" applyFill="1" applyBorder="1" applyAlignment="1" applyProtection="1">
      <alignment horizontal="right" vertical="center" wrapText="1"/>
      <protection locked="0"/>
    </xf>
    <xf numFmtId="2" fontId="47" fillId="0" borderId="94" xfId="47" applyNumberFormat="1" applyFont="1" applyFill="1" applyBorder="1" applyAlignment="1" applyProtection="1">
      <alignment horizontal="right" vertical="center" wrapText="1"/>
      <protection locked="0"/>
    </xf>
    <xf numFmtId="2" fontId="49" fillId="0" borderId="33" xfId="47" applyNumberFormat="1" applyFont="1" applyFill="1" applyBorder="1" applyAlignment="1" applyProtection="1">
      <alignment horizontal="right" vertical="center" wrapText="1"/>
    </xf>
    <xf numFmtId="2" fontId="47" fillId="0" borderId="77" xfId="47" applyNumberFormat="1" applyFont="1" applyFill="1" applyBorder="1" applyAlignment="1" applyProtection="1">
      <alignment horizontal="right" vertical="center" wrapText="1"/>
    </xf>
    <xf numFmtId="2" fontId="48" fillId="0" borderId="93" xfId="47" applyNumberFormat="1" applyFont="1" applyFill="1" applyBorder="1" applyAlignment="1" applyProtection="1">
      <alignment horizontal="right" vertical="center" wrapText="1"/>
      <protection locked="0"/>
    </xf>
    <xf numFmtId="2" fontId="48" fillId="0" borderId="77" xfId="47" applyNumberFormat="1" applyFont="1" applyFill="1" applyBorder="1" applyAlignment="1" applyProtection="1">
      <alignment horizontal="right" vertical="center" wrapText="1"/>
      <protection locked="0"/>
    </xf>
    <xf numFmtId="2" fontId="48" fillId="0" borderId="94" xfId="47" applyNumberFormat="1" applyFont="1" applyFill="1" applyBorder="1" applyAlignment="1" applyProtection="1">
      <alignment horizontal="right" vertical="center" wrapText="1"/>
      <protection locked="0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164" fontId="52" fillId="0" borderId="13" xfId="47" applyNumberFormat="1" applyFont="1" applyFill="1" applyBorder="1" applyAlignment="1" applyProtection="1">
      <alignment horizontal="right" vertical="center" wrapText="1"/>
      <protection locked="0"/>
    </xf>
    <xf numFmtId="0" fontId="19" fillId="0" borderId="53" xfId="0" applyFont="1" applyFill="1" applyBorder="1" applyAlignment="1" applyProtection="1">
      <alignment horizontal="center" vertical="center" wrapText="1"/>
    </xf>
    <xf numFmtId="164" fontId="48" fillId="0" borderId="50" xfId="0" applyNumberFormat="1" applyFont="1" applyFill="1" applyBorder="1" applyAlignment="1" applyProtection="1">
      <alignment horizontal="right" vertical="center" wrapText="1" indent="1"/>
    </xf>
    <xf numFmtId="0" fontId="11" fillId="0" borderId="64" xfId="0" applyFont="1" applyFill="1" applyBorder="1" applyAlignment="1" applyProtection="1">
      <alignment horizontal="center" vertical="center" wrapText="1"/>
    </xf>
    <xf numFmtId="164" fontId="47" fillId="0" borderId="65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8" xfId="47" applyNumberFormat="1" applyFont="1" applyFill="1" applyBorder="1" applyAlignment="1" applyProtection="1">
      <alignment horizontal="right" vertical="center" wrapText="1" indent="1"/>
      <protection locked="0"/>
    </xf>
    <xf numFmtId="164" fontId="52" fillId="0" borderId="49" xfId="47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9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7" xfId="47" applyNumberFormat="1" applyFont="1" applyFill="1" applyBorder="1" applyAlignment="1" applyProtection="1">
      <alignment horizontal="right" vertical="center" wrapText="1" indent="1"/>
    </xf>
    <xf numFmtId="164" fontId="49" fillId="0" borderId="37" xfId="47" applyNumberFormat="1" applyFont="1" applyFill="1" applyBorder="1" applyAlignment="1" applyProtection="1">
      <alignment horizontal="right" vertical="center" wrapText="1" indent="1"/>
    </xf>
    <xf numFmtId="164" fontId="47" fillId="0" borderId="65" xfId="47" applyNumberFormat="1" applyFont="1" applyFill="1" applyBorder="1" applyAlignment="1" applyProtection="1">
      <alignment horizontal="right" vertical="center" wrapText="1" indent="1"/>
    </xf>
    <xf numFmtId="164" fontId="48" fillId="0" borderId="65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8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9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36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63" xfId="47" applyNumberFormat="1" applyFont="1" applyFill="1" applyBorder="1" applyAlignment="1" applyProtection="1">
      <alignment horizontal="right" vertical="center" wrapText="1" indent="1"/>
    </xf>
    <xf numFmtId="164" fontId="19" fillId="0" borderId="64" xfId="47" applyNumberFormat="1" applyFont="1" applyFill="1" applyBorder="1" applyAlignment="1" applyProtection="1">
      <alignment horizontal="right" vertical="center" wrapText="1" indent="1"/>
    </xf>
    <xf numFmtId="164" fontId="47" fillId="0" borderId="34" xfId="47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8" xfId="47" applyNumberFormat="1" applyFont="1" applyFill="1" applyBorder="1" applyAlignment="1" applyProtection="1">
      <alignment horizontal="right" vertical="center" wrapText="1" indent="1"/>
    </xf>
    <xf numFmtId="164" fontId="48" fillId="0" borderId="96" xfId="47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95" xfId="47" applyNumberFormat="1" applyFont="1" applyFill="1" applyBorder="1" applyAlignment="1" applyProtection="1">
      <alignment horizontal="right" vertical="center" wrapText="1" indent="1"/>
    </xf>
    <xf numFmtId="2" fontId="11" fillId="0" borderId="48" xfId="0" applyNumberFormat="1" applyFont="1" applyFill="1" applyBorder="1" applyAlignment="1" applyProtection="1">
      <alignment horizontal="center" vertical="center" wrapText="1"/>
    </xf>
    <xf numFmtId="2" fontId="49" fillId="0" borderId="16" xfId="47" applyNumberFormat="1" applyFont="1" applyFill="1" applyBorder="1" applyAlignment="1" applyProtection="1">
      <alignment horizontal="right" vertical="center" wrapText="1" indent="1"/>
    </xf>
    <xf numFmtId="2" fontId="47" fillId="0" borderId="28" xfId="47" applyNumberFormat="1" applyFont="1" applyFill="1" applyBorder="1" applyAlignment="1" applyProtection="1">
      <alignment horizontal="right" vertical="center" wrapText="1" indent="1"/>
    </xf>
    <xf numFmtId="2" fontId="48" fillId="0" borderId="86" xfId="47" applyNumberFormat="1" applyFont="1" applyFill="1" applyBorder="1" applyAlignment="1" applyProtection="1">
      <alignment horizontal="right" vertical="center" wrapText="1" indent="1"/>
    </xf>
    <xf numFmtId="164" fontId="49" fillId="0" borderId="37" xfId="0" applyNumberFormat="1" applyFont="1" applyFill="1" applyBorder="1" applyAlignment="1" applyProtection="1">
      <alignment horizontal="right" vertical="center" wrapText="1" indent="1"/>
    </xf>
    <xf numFmtId="164" fontId="47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8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47" fillId="0" borderId="89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6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89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8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7" xfId="0" applyNumberFormat="1" applyFont="1" applyFill="1" applyBorder="1" applyAlignment="1" applyProtection="1">
      <alignment horizontal="right" vertical="center" wrapText="1" indent="1"/>
    </xf>
    <xf numFmtId="2" fontId="49" fillId="0" borderId="16" xfId="0" applyNumberFormat="1" applyFont="1" applyFill="1" applyBorder="1" applyAlignment="1" applyProtection="1">
      <alignment horizontal="right" vertical="center" wrapText="1" indent="1"/>
    </xf>
    <xf numFmtId="2" fontId="48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2" fontId="48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2" fontId="48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2" fontId="4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94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89" xfId="0" applyNumberFormat="1" applyFont="1" applyFill="1" applyBorder="1" applyAlignment="1" applyProtection="1">
      <alignment horizontal="right" vertical="center" wrapText="1" indent="1"/>
      <protection locked="0"/>
    </xf>
    <xf numFmtId="2" fontId="11" fillId="0" borderId="78" xfId="0" applyNumberFormat="1" applyFont="1" applyFill="1" applyBorder="1" applyAlignment="1" applyProtection="1">
      <alignment horizontal="center" vertical="center" wrapText="1"/>
    </xf>
    <xf numFmtId="2" fontId="49" fillId="0" borderId="33" xfId="0" applyNumberFormat="1" applyFont="1" applyFill="1" applyBorder="1" applyAlignment="1" applyProtection="1">
      <alignment horizontal="right" vertical="center" wrapText="1" indent="1"/>
    </xf>
    <xf numFmtId="2" fontId="4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2" fontId="48" fillId="0" borderId="77" xfId="0" applyNumberFormat="1" applyFont="1" applyFill="1" applyBorder="1" applyAlignment="1" applyProtection="1">
      <alignment horizontal="right" vertical="center" wrapText="1" indent="1"/>
      <protection locked="0"/>
    </xf>
    <xf numFmtId="2" fontId="48" fillId="0" borderId="72" xfId="0" applyNumberFormat="1" applyFont="1" applyFill="1" applyBorder="1" applyAlignment="1" applyProtection="1">
      <alignment horizontal="right" vertical="center" wrapText="1" indent="1"/>
      <protection locked="0"/>
    </xf>
    <xf numFmtId="2" fontId="48" fillId="0" borderId="93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right" vertical="top"/>
      <protection locked="0"/>
    </xf>
    <xf numFmtId="2" fontId="46" fillId="0" borderId="28" xfId="0" applyNumberFormat="1" applyFont="1" applyFill="1" applyBorder="1" applyAlignment="1">
      <alignment vertical="center"/>
    </xf>
    <xf numFmtId="2" fontId="15" fillId="0" borderId="40" xfId="0" applyNumberFormat="1" applyFont="1" applyFill="1" applyBorder="1" applyAlignment="1">
      <alignment horizontal="right" vertical="center" wrapText="1"/>
    </xf>
    <xf numFmtId="3" fontId="10" fillId="0" borderId="34" xfId="0" applyNumberFormat="1" applyFont="1" applyFill="1" applyBorder="1" applyAlignment="1">
      <alignment horizontal="right" vertical="center" wrapText="1"/>
    </xf>
    <xf numFmtId="3" fontId="63" fillId="0" borderId="73" xfId="0" applyNumberFormat="1" applyFont="1" applyFill="1" applyBorder="1" applyAlignment="1">
      <alignment vertical="center" wrapText="1"/>
    </xf>
    <xf numFmtId="3" fontId="101" fillId="0" borderId="88" xfId="46" applyNumberFormat="1" applyFont="1" applyFill="1" applyBorder="1" applyAlignment="1" applyProtection="1">
      <alignment vertical="center"/>
    </xf>
    <xf numFmtId="3" fontId="46" fillId="0" borderId="88" xfId="46" applyNumberFormat="1" applyFont="1" applyFill="1" applyBorder="1" applyAlignment="1">
      <alignment vertical="center"/>
    </xf>
    <xf numFmtId="3" fontId="101" fillId="0" borderId="88" xfId="46" applyNumberFormat="1" applyFont="1" applyFill="1" applyBorder="1" applyAlignment="1">
      <alignment vertical="center"/>
    </xf>
    <xf numFmtId="3" fontId="46" fillId="0" borderId="88" xfId="46" applyNumberFormat="1" applyFont="1" applyFill="1" applyBorder="1" applyAlignment="1" applyProtection="1">
      <alignment vertical="center"/>
    </xf>
    <xf numFmtId="3" fontId="46" fillId="0" borderId="89" xfId="46" applyNumberFormat="1" applyFont="1" applyFill="1" applyBorder="1" applyAlignment="1" applyProtection="1">
      <alignment vertical="center"/>
    </xf>
    <xf numFmtId="3" fontId="46" fillId="0" borderId="89" xfId="46" applyNumberFormat="1" applyFont="1" applyFill="1" applyBorder="1" applyAlignment="1">
      <alignment vertical="center"/>
    </xf>
    <xf numFmtId="3" fontId="10" fillId="0" borderId="37" xfId="0" applyNumberFormat="1" applyFont="1" applyFill="1" applyBorder="1" applyAlignment="1">
      <alignment vertical="center"/>
    </xf>
    <xf numFmtId="3" fontId="46" fillId="0" borderId="65" xfId="46" applyNumberFormat="1" applyFont="1" applyFill="1" applyBorder="1" applyAlignment="1" applyProtection="1">
      <alignment vertical="center"/>
    </xf>
    <xf numFmtId="3" fontId="63" fillId="0" borderId="49" xfId="0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3" fontId="10" fillId="0" borderId="63" xfId="0" applyNumberFormat="1" applyFont="1" applyFill="1" applyBorder="1" applyAlignment="1">
      <alignment vertical="center"/>
    </xf>
    <xf numFmtId="3" fontId="10" fillId="0" borderId="35" xfId="0" applyNumberFormat="1" applyFont="1" applyFill="1" applyBorder="1" applyAlignment="1">
      <alignment horizontal="right" vertical="center" wrapText="1"/>
    </xf>
    <xf numFmtId="0" fontId="15" fillId="0" borderId="24" xfId="0" applyFont="1" applyFill="1" applyBorder="1" applyAlignment="1">
      <alignment vertical="center"/>
    </xf>
    <xf numFmtId="3" fontId="10" fillId="0" borderId="43" xfId="0" applyNumberFormat="1" applyFont="1" applyFill="1" applyBorder="1" applyAlignment="1">
      <alignment vertical="center"/>
    </xf>
    <xf numFmtId="3" fontId="102" fillId="0" borderId="88" xfId="0" applyNumberFormat="1" applyFont="1" applyFill="1" applyBorder="1" applyAlignment="1">
      <alignment vertical="center"/>
    </xf>
    <xf numFmtId="3" fontId="46" fillId="0" borderId="88" xfId="0" applyNumberFormat="1" applyFont="1" applyFill="1" applyBorder="1" applyAlignment="1">
      <alignment vertical="center"/>
    </xf>
    <xf numFmtId="3" fontId="102" fillId="0" borderId="89" xfId="0" applyNumberFormat="1" applyFont="1" applyFill="1" applyBorder="1" applyAlignment="1">
      <alignment vertical="center"/>
    </xf>
    <xf numFmtId="3" fontId="46" fillId="0" borderId="89" xfId="0" applyNumberFormat="1" applyFont="1" applyFill="1" applyBorder="1" applyAlignment="1">
      <alignment vertical="center"/>
    </xf>
    <xf numFmtId="3" fontId="46" fillId="0" borderId="32" xfId="0" applyNumberFormat="1" applyFont="1" applyFill="1" applyBorder="1" applyAlignment="1">
      <alignment vertical="center"/>
    </xf>
    <xf numFmtId="0" fontId="46" fillId="0" borderId="36" xfId="0" applyFont="1" applyFill="1" applyBorder="1" applyAlignment="1">
      <alignment vertical="center"/>
    </xf>
    <xf numFmtId="3" fontId="10" fillId="0" borderId="53" xfId="0" applyNumberFormat="1" applyFont="1" applyFill="1" applyBorder="1" applyAlignment="1">
      <alignment vertical="center"/>
    </xf>
    <xf numFmtId="3" fontId="99" fillId="0" borderId="70" xfId="0" applyNumberFormat="1" applyFont="1" applyFill="1" applyBorder="1" applyAlignment="1">
      <alignment vertical="center" wrapText="1"/>
    </xf>
    <xf numFmtId="3" fontId="18" fillId="0" borderId="82" xfId="0" applyNumberFormat="1" applyFont="1" applyFill="1" applyBorder="1" applyAlignment="1"/>
    <xf numFmtId="3" fontId="18" fillId="0" borderId="49" xfId="0" applyNumberFormat="1" applyFont="1" applyFill="1" applyBorder="1"/>
    <xf numFmtId="164" fontId="19" fillId="0" borderId="0" xfId="47" applyNumberFormat="1" applyFont="1" applyFill="1" applyBorder="1" applyAlignment="1" applyProtection="1">
      <alignment horizontal="right" vertical="center" wrapText="1" indent="1"/>
    </xf>
    <xf numFmtId="0" fontId="11" fillId="0" borderId="73" xfId="0" applyFont="1" applyFill="1" applyBorder="1" applyAlignment="1" applyProtection="1">
      <alignment horizontal="center" vertical="center"/>
    </xf>
    <xf numFmtId="0" fontId="11" fillId="0" borderId="96" xfId="0" applyFont="1" applyFill="1" applyBorder="1" applyAlignment="1" applyProtection="1">
      <alignment horizontal="center" vertical="center"/>
    </xf>
    <xf numFmtId="0" fontId="49" fillId="0" borderId="53" xfId="0" applyFont="1" applyFill="1" applyBorder="1" applyAlignment="1" applyProtection="1">
      <alignment horizontal="left" vertical="center" wrapText="1" indent="1"/>
    </xf>
    <xf numFmtId="0" fontId="47" fillId="0" borderId="73" xfId="47" applyFont="1" applyFill="1" applyBorder="1" applyAlignment="1" applyProtection="1">
      <alignment horizontal="left" vertical="center" wrapText="1" indent="1"/>
    </xf>
    <xf numFmtId="0" fontId="47" fillId="0" borderId="49" xfId="47" applyFont="1" applyFill="1" applyBorder="1" applyAlignment="1" applyProtection="1">
      <alignment horizontal="left" vertical="center" wrapText="1" indent="1"/>
    </xf>
    <xf numFmtId="0" fontId="50" fillId="0" borderId="66" xfId="0" applyFont="1" applyBorder="1" applyAlignment="1" applyProtection="1">
      <alignment horizontal="left" wrapText="1" indent="1"/>
    </xf>
    <xf numFmtId="0" fontId="50" fillId="0" borderId="49" xfId="0" applyFont="1" applyBorder="1" applyAlignment="1" applyProtection="1">
      <alignment horizontal="left" wrapText="1" indent="1"/>
    </xf>
    <xf numFmtId="0" fontId="47" fillId="0" borderId="50" xfId="47" applyFont="1" applyFill="1" applyBorder="1" applyAlignment="1" applyProtection="1">
      <alignment horizontal="left" vertical="center" wrapText="1" indent="1"/>
    </xf>
    <xf numFmtId="0" fontId="47" fillId="0" borderId="66" xfId="47" applyFont="1" applyFill="1" applyBorder="1" applyAlignment="1" applyProtection="1">
      <alignment horizontal="left" vertical="center" wrapText="1" indent="1"/>
    </xf>
    <xf numFmtId="0" fontId="47" fillId="0" borderId="49" xfId="47" applyFont="1" applyFill="1" applyBorder="1" applyAlignment="1" applyProtection="1">
      <alignment horizontal="left" vertical="center" wrapText="1" indent="3"/>
    </xf>
    <xf numFmtId="0" fontId="49" fillId="0" borderId="53" xfId="47" applyFont="1" applyFill="1" applyBorder="1" applyAlignment="1" applyProtection="1">
      <alignment horizontal="left" vertical="center" wrapText="1" indent="1"/>
    </xf>
    <xf numFmtId="0" fontId="48" fillId="0" borderId="66" xfId="47" applyFont="1" applyFill="1" applyBorder="1" applyAlignment="1" applyProtection="1">
      <alignment horizontal="left" vertical="center" wrapText="1" indent="1"/>
    </xf>
    <xf numFmtId="0" fontId="48" fillId="0" borderId="49" xfId="47" applyFont="1" applyFill="1" applyBorder="1" applyAlignment="1" applyProtection="1">
      <alignment horizontal="left" vertical="center" wrapText="1" indent="1"/>
    </xf>
    <xf numFmtId="0" fontId="48" fillId="0" borderId="95" xfId="47" quotePrefix="1" applyFont="1" applyFill="1" applyBorder="1" applyAlignment="1" applyProtection="1">
      <alignment horizontal="left" vertical="center" wrapText="1" indent="3"/>
    </xf>
    <xf numFmtId="0" fontId="48" fillId="0" borderId="95" xfId="47" applyFont="1" applyFill="1" applyBorder="1" applyAlignment="1" applyProtection="1">
      <alignment horizontal="left" vertical="center" wrapText="1" indent="1"/>
    </xf>
    <xf numFmtId="0" fontId="47" fillId="0" borderId="0" xfId="47" quotePrefix="1" applyFont="1" applyFill="1" applyBorder="1" applyAlignment="1" applyProtection="1">
      <alignment horizontal="left" vertical="center" wrapText="1" indent="4"/>
    </xf>
    <xf numFmtId="0" fontId="49" fillId="0" borderId="45" xfId="47" applyFont="1" applyFill="1" applyBorder="1" applyAlignment="1" applyProtection="1">
      <alignment horizontal="left" vertical="center" wrapText="1" indent="1"/>
    </xf>
    <xf numFmtId="0" fontId="50" fillId="0" borderId="73" xfId="0" applyFont="1" applyBorder="1" applyAlignment="1" applyProtection="1">
      <alignment horizontal="left" wrapText="1" indent="1"/>
    </xf>
    <xf numFmtId="0" fontId="50" fillId="0" borderId="54" xfId="0" applyFont="1" applyBorder="1" applyAlignment="1" applyProtection="1">
      <alignment horizontal="left" wrapText="1" indent="1"/>
    </xf>
    <xf numFmtId="0" fontId="48" fillId="0" borderId="71" xfId="47" quotePrefix="1" applyFont="1" applyFill="1" applyBorder="1" applyAlignment="1" applyProtection="1">
      <alignment horizontal="left" vertical="center" wrapText="1" indent="4"/>
    </xf>
    <xf numFmtId="0" fontId="48" fillId="0" borderId="50" xfId="47" applyFont="1" applyFill="1" applyBorder="1" applyAlignment="1" applyProtection="1">
      <alignment horizontal="left" vertical="center" wrapText="1" indent="1"/>
    </xf>
    <xf numFmtId="0" fontId="90" fillId="0" borderId="45" xfId="0" applyFont="1" applyBorder="1" applyAlignment="1" applyProtection="1">
      <alignment horizontal="left" wrapText="1" indent="1"/>
    </xf>
    <xf numFmtId="0" fontId="47" fillId="0" borderId="86" xfId="47" applyFont="1" applyFill="1" applyBorder="1" applyAlignment="1" applyProtection="1">
      <alignment horizontal="left" vertical="center" wrapText="1" indent="1"/>
    </xf>
    <xf numFmtId="0" fontId="50" fillId="0" borderId="86" xfId="0" applyFont="1" applyBorder="1" applyAlignment="1" applyProtection="1">
      <alignment horizontal="left" wrapText="1" indent="1"/>
    </xf>
    <xf numFmtId="0" fontId="47" fillId="0" borderId="86" xfId="47" applyFont="1" applyFill="1" applyBorder="1" applyAlignment="1" applyProtection="1">
      <alignment horizontal="left" vertical="center" wrapText="1" indent="3"/>
    </xf>
    <xf numFmtId="0" fontId="48" fillId="0" borderId="86" xfId="47" applyFont="1" applyFill="1" applyBorder="1" applyAlignment="1" applyProtection="1">
      <alignment horizontal="left" vertical="center" wrapText="1" indent="1"/>
    </xf>
    <xf numFmtId="0" fontId="47" fillId="0" borderId="42" xfId="47" quotePrefix="1" applyFont="1" applyFill="1" applyBorder="1" applyAlignment="1" applyProtection="1">
      <alignment horizontal="left" vertical="center" wrapText="1" indent="4"/>
    </xf>
    <xf numFmtId="0" fontId="50" fillId="0" borderId="85" xfId="0" applyFont="1" applyBorder="1" applyAlignment="1" applyProtection="1">
      <alignment horizontal="left" wrapText="1" indent="1"/>
    </xf>
    <xf numFmtId="0" fontId="48" fillId="0" borderId="31" xfId="47" quotePrefix="1" applyFont="1" applyFill="1" applyBorder="1" applyAlignment="1" applyProtection="1">
      <alignment horizontal="left" vertical="center" wrapText="1" indent="4"/>
    </xf>
    <xf numFmtId="0" fontId="90" fillId="0" borderId="16" xfId="0" applyFont="1" applyBorder="1" applyAlignment="1" applyProtection="1">
      <alignment horizontal="left" wrapText="1" indent="1"/>
    </xf>
    <xf numFmtId="0" fontId="47" fillId="0" borderId="41" xfId="47" quotePrefix="1" applyFont="1" applyFill="1" applyBorder="1" applyAlignment="1" applyProtection="1">
      <alignment horizontal="left" vertical="center" wrapText="1" indent="4"/>
    </xf>
    <xf numFmtId="0" fontId="48" fillId="0" borderId="41" xfId="47" applyFont="1" applyFill="1" applyBorder="1" applyAlignment="1" applyProtection="1">
      <alignment horizontal="left" vertical="center" wrapText="1" indent="1"/>
    </xf>
    <xf numFmtId="0" fontId="54" fillId="0" borderId="0" xfId="0" applyFont="1" applyAlignment="1" applyProtection="1">
      <alignment horizontal="right" vertical="top"/>
      <protection locked="0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 wrapText="1"/>
    </xf>
    <xf numFmtId="3" fontId="103" fillId="0" borderId="0" xfId="83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 wrapText="1"/>
    </xf>
    <xf numFmtId="0" fontId="54" fillId="0" borderId="0" xfId="0" applyFont="1" applyFill="1" applyAlignment="1" applyProtection="1">
      <alignment horizontal="right" vertical="center"/>
      <protection locked="0"/>
    </xf>
    <xf numFmtId="0" fontId="54" fillId="0" borderId="0" xfId="0" applyFont="1" applyAlignment="1" applyProtection="1">
      <alignment horizontal="right" vertical="top"/>
      <protection locked="0"/>
    </xf>
    <xf numFmtId="2" fontId="19" fillId="0" borderId="33" xfId="0" applyNumberFormat="1" applyFont="1" applyFill="1" applyBorder="1" applyAlignment="1">
      <alignment horizontal="center" vertical="center" wrapText="1"/>
    </xf>
    <xf numFmtId="2" fontId="19" fillId="0" borderId="33" xfId="0" applyNumberFormat="1" applyFont="1" applyFill="1" applyBorder="1" applyAlignment="1" applyProtection="1">
      <alignment horizontal="center" vertical="center" wrapText="1"/>
    </xf>
    <xf numFmtId="2" fontId="47" fillId="0" borderId="55" xfId="47" applyNumberFormat="1" applyFont="1" applyFill="1" applyBorder="1" applyAlignment="1" applyProtection="1">
      <alignment horizontal="right" vertical="center" wrapText="1"/>
      <protection locked="0"/>
    </xf>
    <xf numFmtId="4" fontId="10" fillId="0" borderId="70" xfId="0" applyNumberFormat="1" applyFont="1" applyFill="1" applyBorder="1" applyAlignment="1">
      <alignment horizontal="right" vertical="center" wrapText="1"/>
    </xf>
    <xf numFmtId="4" fontId="101" fillId="0" borderId="93" xfId="46" applyNumberFormat="1" applyFont="1" applyFill="1" applyBorder="1" applyAlignment="1" applyProtection="1">
      <alignment vertical="center"/>
    </xf>
    <xf numFmtId="4" fontId="99" fillId="0" borderId="93" xfId="46" applyNumberFormat="1" applyFont="1" applyFill="1" applyBorder="1" applyAlignment="1">
      <alignment vertical="center"/>
    </xf>
    <xf numFmtId="4" fontId="46" fillId="0" borderId="93" xfId="46" applyNumberFormat="1" applyFont="1" applyFill="1" applyBorder="1" applyAlignment="1">
      <alignment vertical="center"/>
    </xf>
    <xf numFmtId="4" fontId="101" fillId="0" borderId="93" xfId="46" applyNumberFormat="1" applyFont="1" applyFill="1" applyBorder="1" applyAlignment="1">
      <alignment vertical="center"/>
    </xf>
    <xf numFmtId="4" fontId="46" fillId="0" borderId="93" xfId="46" applyNumberFormat="1" applyFont="1" applyFill="1" applyBorder="1" applyAlignment="1" applyProtection="1">
      <alignment vertical="center"/>
    </xf>
    <xf numFmtId="4" fontId="46" fillId="0" borderId="94" xfId="46" applyNumberFormat="1" applyFont="1" applyFill="1" applyBorder="1" applyAlignment="1" applyProtection="1">
      <alignment vertical="center"/>
    </xf>
    <xf numFmtId="4" fontId="46" fillId="0" borderId="94" xfId="46" applyNumberFormat="1" applyFont="1" applyFill="1" applyBorder="1" applyAlignment="1">
      <alignment vertical="center"/>
    </xf>
    <xf numFmtId="4" fontId="10" fillId="0" borderId="33" xfId="0" applyNumberFormat="1" applyFont="1" applyFill="1" applyBorder="1" applyAlignment="1">
      <alignment vertical="center"/>
    </xf>
    <xf numFmtId="4" fontId="15" fillId="0" borderId="72" xfId="0" applyNumberFormat="1" applyFont="1" applyFill="1" applyBorder="1" applyAlignment="1">
      <alignment vertical="center"/>
    </xf>
    <xf numFmtId="4" fontId="10" fillId="0" borderId="76" xfId="0" applyNumberFormat="1" applyFont="1" applyFill="1" applyBorder="1" applyAlignment="1">
      <alignment vertical="center"/>
    </xf>
    <xf numFmtId="4" fontId="102" fillId="0" borderId="93" xfId="0" applyNumberFormat="1" applyFont="1" applyFill="1" applyBorder="1" applyAlignment="1">
      <alignment vertical="center"/>
    </xf>
    <xf numFmtId="4" fontId="46" fillId="0" borderId="93" xfId="0" applyNumberFormat="1" applyFont="1" applyFill="1" applyBorder="1" applyAlignment="1">
      <alignment vertical="center"/>
    </xf>
    <xf numFmtId="4" fontId="102" fillId="0" borderId="94" xfId="0" applyNumberFormat="1" applyFont="1" applyFill="1" applyBorder="1" applyAlignment="1">
      <alignment vertical="center"/>
    </xf>
    <xf numFmtId="4" fontId="46" fillId="0" borderId="94" xfId="0" applyNumberFormat="1" applyFont="1" applyFill="1" applyBorder="1" applyAlignment="1">
      <alignment vertical="center"/>
    </xf>
    <xf numFmtId="4" fontId="46" fillId="0" borderId="55" xfId="0" applyNumberFormat="1" applyFont="1" applyFill="1" applyBorder="1" applyAlignment="1">
      <alignment vertical="center"/>
    </xf>
    <xf numFmtId="4" fontId="46" fillId="0" borderId="72" xfId="0" applyNumberFormat="1" applyFont="1" applyFill="1" applyBorder="1" applyAlignment="1">
      <alignment vertical="center"/>
    </xf>
    <xf numFmtId="4" fontId="63" fillId="0" borderId="40" xfId="0" applyNumberFormat="1" applyFont="1" applyFill="1" applyBorder="1" applyAlignment="1">
      <alignment vertical="center"/>
    </xf>
    <xf numFmtId="4" fontId="8" fillId="0" borderId="16" xfId="0" applyNumberFormat="1" applyFont="1" applyFill="1" applyBorder="1"/>
    <xf numFmtId="4" fontId="18" fillId="0" borderId="40" xfId="0" applyNumberFormat="1" applyFont="1" applyFill="1" applyBorder="1"/>
    <xf numFmtId="4" fontId="18" fillId="0" borderId="86" xfId="0" applyNumberFormat="1" applyFont="1" applyFill="1" applyBorder="1"/>
    <xf numFmtId="4" fontId="18" fillId="0" borderId="42" xfId="0" applyNumberFormat="1" applyFont="1" applyFill="1" applyBorder="1"/>
    <xf numFmtId="4" fontId="18" fillId="0" borderId="85" xfId="0" applyNumberFormat="1" applyFont="1" applyFill="1" applyBorder="1"/>
    <xf numFmtId="4" fontId="18" fillId="0" borderId="31" xfId="0" applyNumberFormat="1" applyFont="1" applyFill="1" applyBorder="1"/>
    <xf numFmtId="4" fontId="25" fillId="0" borderId="46" xfId="0" applyNumberFormat="1" applyFont="1" applyFill="1" applyBorder="1"/>
    <xf numFmtId="2" fontId="49" fillId="0" borderId="33" xfId="47" applyNumberFormat="1" applyFont="1" applyFill="1" applyBorder="1" applyAlignment="1" applyProtection="1">
      <alignment horizontal="right" vertical="center" wrapText="1" indent="1"/>
    </xf>
    <xf numFmtId="4" fontId="49" fillId="0" borderId="33" xfId="0" applyNumberFormat="1" applyFont="1" applyFill="1" applyBorder="1" applyAlignment="1" applyProtection="1">
      <alignment horizontal="right" vertical="center" wrapText="1" indent="1"/>
    </xf>
    <xf numFmtId="4" fontId="48" fillId="0" borderId="77" xfId="0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93" xfId="0" applyNumberFormat="1" applyFont="1" applyFill="1" applyBorder="1" applyAlignment="1" applyProtection="1">
      <alignment horizontal="right" vertical="center" wrapText="1" indent="1"/>
      <protection locked="0"/>
    </xf>
    <xf numFmtId="4" fontId="48" fillId="0" borderId="72" xfId="0" applyNumberFormat="1" applyFont="1" applyFill="1" applyBorder="1" applyAlignment="1" applyProtection="1">
      <alignment horizontal="right" vertical="center" wrapText="1" indent="1"/>
      <protection locked="0"/>
    </xf>
    <xf numFmtId="0" fontId="49" fillId="0" borderId="16" xfId="0" applyFont="1" applyFill="1" applyBorder="1" applyAlignment="1" applyProtection="1">
      <alignment horizontal="right" vertical="center" wrapText="1" indent="1"/>
    </xf>
    <xf numFmtId="0" fontId="47" fillId="0" borderId="40" xfId="47" applyFont="1" applyFill="1" applyBorder="1" applyAlignment="1" applyProtection="1">
      <alignment horizontal="right" vertical="center" wrapText="1" indent="1"/>
    </xf>
    <xf numFmtId="0" fontId="47" fillId="0" borderId="86" xfId="47" applyFont="1" applyFill="1" applyBorder="1" applyAlignment="1" applyProtection="1">
      <alignment horizontal="right" vertical="center" wrapText="1" indent="1"/>
    </xf>
    <xf numFmtId="0" fontId="50" fillId="0" borderId="28" xfId="0" applyFont="1" applyBorder="1" applyAlignment="1" applyProtection="1">
      <alignment horizontal="right" wrapText="1" indent="1"/>
    </xf>
    <xf numFmtId="0" fontId="50" fillId="0" borderId="86" xfId="0" applyFont="1" applyBorder="1" applyAlignment="1" applyProtection="1">
      <alignment horizontal="right" wrapText="1" indent="1"/>
    </xf>
    <xf numFmtId="0" fontId="47" fillId="0" borderId="42" xfId="47" applyFont="1" applyFill="1" applyBorder="1" applyAlignment="1" applyProtection="1">
      <alignment horizontal="right" vertical="center" wrapText="1" indent="1"/>
    </xf>
    <xf numFmtId="0" fontId="47" fillId="0" borderId="28" xfId="47" applyFont="1" applyFill="1" applyBorder="1" applyAlignment="1" applyProtection="1">
      <alignment horizontal="right" vertical="center" wrapText="1" indent="1"/>
    </xf>
    <xf numFmtId="0" fontId="47" fillId="0" borderId="86" xfId="47" applyFont="1" applyFill="1" applyBorder="1" applyAlignment="1" applyProtection="1">
      <alignment horizontal="right" vertical="center" wrapText="1" indent="3"/>
    </xf>
    <xf numFmtId="0" fontId="49" fillId="0" borderId="16" xfId="47" applyFont="1" applyFill="1" applyBorder="1" applyAlignment="1" applyProtection="1">
      <alignment horizontal="right" vertical="center" wrapText="1" indent="1"/>
    </xf>
    <xf numFmtId="0" fontId="48" fillId="0" borderId="28" xfId="47" applyFont="1" applyFill="1" applyBorder="1" applyAlignment="1" applyProtection="1">
      <alignment horizontal="right" vertical="center" wrapText="1" indent="1"/>
    </xf>
    <xf numFmtId="0" fontId="48" fillId="0" borderId="86" xfId="47" applyFont="1" applyFill="1" applyBorder="1" applyAlignment="1" applyProtection="1">
      <alignment horizontal="right" vertical="center" wrapText="1" indent="1"/>
    </xf>
    <xf numFmtId="0" fontId="48" fillId="0" borderId="46" xfId="47" quotePrefix="1" applyFont="1" applyFill="1" applyBorder="1" applyAlignment="1" applyProtection="1">
      <alignment horizontal="right" vertical="center" wrapText="1" indent="3"/>
    </xf>
    <xf numFmtId="0" fontId="48" fillId="0" borderId="46" xfId="47" applyFont="1" applyFill="1" applyBorder="1" applyAlignment="1" applyProtection="1">
      <alignment horizontal="right" vertical="center" wrapText="1" indent="1"/>
    </xf>
    <xf numFmtId="0" fontId="47" fillId="0" borderId="42" xfId="47" quotePrefix="1" applyFont="1" applyFill="1" applyBorder="1" applyAlignment="1" applyProtection="1">
      <alignment horizontal="right" vertical="center" wrapText="1" indent="4"/>
    </xf>
    <xf numFmtId="0" fontId="50" fillId="0" borderId="40" xfId="0" applyFont="1" applyBorder="1" applyAlignment="1" applyProtection="1">
      <alignment horizontal="right" wrapText="1" indent="1"/>
    </xf>
    <xf numFmtId="0" fontId="50" fillId="0" borderId="85" xfId="0" applyFont="1" applyBorder="1" applyAlignment="1" applyProtection="1">
      <alignment horizontal="right" wrapText="1" indent="1"/>
    </xf>
    <xf numFmtId="0" fontId="48" fillId="0" borderId="31" xfId="47" quotePrefix="1" applyFont="1" applyFill="1" applyBorder="1" applyAlignment="1" applyProtection="1">
      <alignment horizontal="right" vertical="center" wrapText="1" indent="4"/>
    </xf>
    <xf numFmtId="0" fontId="48" fillId="0" borderId="42" xfId="47" applyFont="1" applyFill="1" applyBorder="1" applyAlignment="1" applyProtection="1">
      <alignment horizontal="right" vertical="center" wrapText="1" indent="1"/>
    </xf>
    <xf numFmtId="0" fontId="90" fillId="0" borderId="16" xfId="0" applyFont="1" applyBorder="1" applyAlignment="1" applyProtection="1">
      <alignment horizontal="right" wrapText="1" indent="1"/>
    </xf>
    <xf numFmtId="171" fontId="49" fillId="0" borderId="16" xfId="0" applyNumberFormat="1" applyFont="1" applyFill="1" applyBorder="1" applyAlignment="1" applyProtection="1">
      <alignment horizontal="right" vertical="center" wrapText="1" indent="1"/>
    </xf>
    <xf numFmtId="171" fontId="48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70" fontId="49" fillId="0" borderId="16" xfId="0" applyNumberFormat="1" applyFont="1" applyFill="1" applyBorder="1" applyAlignment="1" applyProtection="1">
      <alignment horizontal="right" vertical="center" wrapText="1" indent="1"/>
    </xf>
    <xf numFmtId="2" fontId="47" fillId="0" borderId="40" xfId="47" applyNumberFormat="1" applyFont="1" applyFill="1" applyBorder="1" applyAlignment="1" applyProtection="1">
      <alignment horizontal="right" vertical="center" wrapText="1" indent="1"/>
    </xf>
    <xf numFmtId="2" fontId="47" fillId="0" borderId="86" xfId="47" applyNumberFormat="1" applyFont="1" applyFill="1" applyBorder="1" applyAlignment="1" applyProtection="1">
      <alignment horizontal="right" vertical="center" wrapText="1" indent="1"/>
    </xf>
    <xf numFmtId="2" fontId="50" fillId="0" borderId="28" xfId="0" applyNumberFormat="1" applyFont="1" applyBorder="1" applyAlignment="1" applyProtection="1">
      <alignment horizontal="right" wrapText="1" indent="1"/>
    </xf>
    <xf numFmtId="2" fontId="50" fillId="0" borderId="86" xfId="0" applyNumberFormat="1" applyFont="1" applyBorder="1" applyAlignment="1" applyProtection="1">
      <alignment horizontal="right" wrapText="1" indent="1"/>
    </xf>
    <xf numFmtId="2" fontId="47" fillId="0" borderId="42" xfId="47" applyNumberFormat="1" applyFont="1" applyFill="1" applyBorder="1" applyAlignment="1" applyProtection="1">
      <alignment horizontal="right" vertical="center" wrapText="1" indent="1"/>
    </xf>
    <xf numFmtId="2" fontId="47" fillId="0" borderId="86" xfId="47" applyNumberFormat="1" applyFont="1" applyFill="1" applyBorder="1" applyAlignment="1" applyProtection="1">
      <alignment horizontal="right" vertical="center" wrapText="1" indent="3"/>
    </xf>
    <xf numFmtId="2" fontId="48" fillId="0" borderId="28" xfId="47" applyNumberFormat="1" applyFont="1" applyFill="1" applyBorder="1" applyAlignment="1" applyProtection="1">
      <alignment horizontal="right" vertical="center" wrapText="1" indent="1"/>
    </xf>
    <xf numFmtId="2" fontId="48" fillId="0" borderId="46" xfId="47" quotePrefix="1" applyNumberFormat="1" applyFont="1" applyFill="1" applyBorder="1" applyAlignment="1" applyProtection="1">
      <alignment horizontal="right" vertical="center" wrapText="1" indent="3"/>
    </xf>
    <xf numFmtId="2" fontId="48" fillId="0" borderId="46" xfId="47" applyNumberFormat="1" applyFont="1" applyFill="1" applyBorder="1" applyAlignment="1" applyProtection="1">
      <alignment horizontal="right" vertical="center" wrapText="1" indent="1"/>
    </xf>
    <xf numFmtId="2" fontId="47" fillId="0" borderId="42" xfId="47" quotePrefix="1" applyNumberFormat="1" applyFont="1" applyFill="1" applyBorder="1" applyAlignment="1" applyProtection="1">
      <alignment horizontal="right" vertical="center" wrapText="1" indent="4"/>
    </xf>
    <xf numFmtId="2" fontId="50" fillId="0" borderId="40" xfId="0" applyNumberFormat="1" applyFont="1" applyBorder="1" applyAlignment="1" applyProtection="1">
      <alignment horizontal="right" wrapText="1" indent="1"/>
    </xf>
    <xf numFmtId="2" fontId="50" fillId="0" borderId="85" xfId="0" applyNumberFormat="1" applyFont="1" applyBorder="1" applyAlignment="1" applyProtection="1">
      <alignment horizontal="right" wrapText="1" indent="1"/>
    </xf>
    <xf numFmtId="2" fontId="48" fillId="0" borderId="31" xfId="47" quotePrefix="1" applyNumberFormat="1" applyFont="1" applyFill="1" applyBorder="1" applyAlignment="1" applyProtection="1">
      <alignment horizontal="right" vertical="center" wrapText="1" indent="4"/>
    </xf>
    <xf numFmtId="2" fontId="48" fillId="0" borderId="42" xfId="47" applyNumberFormat="1" applyFont="1" applyFill="1" applyBorder="1" applyAlignment="1" applyProtection="1">
      <alignment horizontal="right" vertical="center" wrapText="1" indent="1"/>
    </xf>
    <xf numFmtId="2" fontId="90" fillId="0" borderId="16" xfId="0" applyNumberFormat="1" applyFont="1" applyBorder="1" applyAlignment="1" applyProtection="1">
      <alignment horizontal="right" wrapText="1" indent="1"/>
    </xf>
    <xf numFmtId="170" fontId="48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70" fontId="48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70" fontId="48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73" xfId="0" applyNumberFormat="1" applyFont="1" applyFill="1" applyBorder="1" applyAlignment="1" applyProtection="1">
      <alignment horizontal="right" vertical="center" wrapText="1" indent="1"/>
      <protection locked="0"/>
    </xf>
    <xf numFmtId="164" fontId="51" fillId="0" borderId="40" xfId="0" applyNumberFormat="1" applyFont="1" applyBorder="1" applyAlignment="1" applyProtection="1">
      <alignment horizontal="right" wrapText="1" indent="1"/>
    </xf>
    <xf numFmtId="0" fontId="51" fillId="0" borderId="70" xfId="0" applyFont="1" applyBorder="1" applyAlignment="1" applyProtection="1">
      <alignment horizontal="left" wrapText="1" indent="1"/>
    </xf>
    <xf numFmtId="0" fontId="51" fillId="0" borderId="73" xfId="0" applyFont="1" applyBorder="1" applyAlignment="1" applyProtection="1">
      <alignment horizontal="left" wrapText="1" indent="1"/>
    </xf>
    <xf numFmtId="0" fontId="7" fillId="0" borderId="0" xfId="0" applyFont="1" applyFill="1" applyAlignment="1" applyProtection="1">
      <alignment horizontal="right" vertical="center" wrapText="1"/>
    </xf>
    <xf numFmtId="2" fontId="19" fillId="0" borderId="78" xfId="47" applyNumberFormat="1" applyFont="1" applyFill="1" applyBorder="1" applyAlignment="1" applyProtection="1">
      <alignment horizontal="right" vertical="center" wrapText="1" indent="1"/>
    </xf>
    <xf numFmtId="2" fontId="47" fillId="0" borderId="70" xfId="47" applyNumberFormat="1" applyFont="1" applyFill="1" applyBorder="1" applyAlignment="1" applyProtection="1">
      <alignment horizontal="right" vertical="center" wrapText="1" indent="1"/>
      <protection locked="0"/>
    </xf>
    <xf numFmtId="2" fontId="47" fillId="0" borderId="77" xfId="47" applyNumberFormat="1" applyFont="1" applyFill="1" applyBorder="1" applyAlignment="1" applyProtection="1">
      <alignment horizontal="right" vertical="center" wrapText="1" indent="1"/>
      <protection locked="0"/>
    </xf>
    <xf numFmtId="2" fontId="47" fillId="0" borderId="93" xfId="47" applyNumberFormat="1" applyFont="1" applyFill="1" applyBorder="1" applyAlignment="1" applyProtection="1">
      <alignment horizontal="right" vertical="center" wrapText="1" indent="1"/>
      <protection locked="0"/>
    </xf>
    <xf numFmtId="2" fontId="47" fillId="0" borderId="94" xfId="47" applyNumberFormat="1" applyFont="1" applyFill="1" applyBorder="1" applyAlignment="1" applyProtection="1">
      <alignment horizontal="right" vertical="center" wrapText="1" indent="1"/>
      <protection locked="0"/>
    </xf>
    <xf numFmtId="2" fontId="19" fillId="0" borderId="33" xfId="47" applyNumberFormat="1" applyFont="1" applyFill="1" applyBorder="1" applyAlignment="1" applyProtection="1">
      <alignment horizontal="right" vertical="center" wrapText="1" indent="1"/>
    </xf>
    <xf numFmtId="2" fontId="49" fillId="0" borderId="33" xfId="47" applyNumberFormat="1" applyFont="1" applyFill="1" applyBorder="1" applyAlignment="1" applyProtection="1">
      <alignment horizontal="right" vertical="center" wrapText="1" indent="1"/>
      <protection locked="0"/>
    </xf>
    <xf numFmtId="2" fontId="47" fillId="0" borderId="55" xfId="47" applyNumberFormat="1" applyFont="1" applyFill="1" applyBorder="1" applyAlignment="1" applyProtection="1">
      <alignment horizontal="right" vertical="center" wrapText="1" indent="1"/>
      <protection locked="0"/>
    </xf>
    <xf numFmtId="2" fontId="51" fillId="0" borderId="33" xfId="0" quotePrefix="1" applyNumberFormat="1" applyFont="1" applyBorder="1" applyAlignment="1" applyProtection="1">
      <alignment horizontal="right" vertical="center" wrapText="1" indent="1"/>
    </xf>
    <xf numFmtId="2" fontId="0" fillId="0" borderId="0" xfId="0" applyNumberFormat="1" applyFont="1" applyFill="1" applyAlignment="1" applyProtection="1">
      <alignment horizontal="right" vertical="center" wrapText="1" indent="1"/>
    </xf>
    <xf numFmtId="171" fontId="19" fillId="0" borderId="78" xfId="47" applyNumberFormat="1" applyFont="1" applyFill="1" applyBorder="1" applyAlignment="1" applyProtection="1">
      <alignment horizontal="right" vertical="center" wrapText="1" indent="1"/>
    </xf>
    <xf numFmtId="171" fontId="47" fillId="0" borderId="70" xfId="47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77" xfId="47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93" xfId="47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94" xfId="47" applyNumberFormat="1" applyFont="1" applyFill="1" applyBorder="1" applyAlignment="1" applyProtection="1">
      <alignment horizontal="right" vertical="center" wrapText="1" indent="1"/>
      <protection locked="0"/>
    </xf>
    <xf numFmtId="171" fontId="19" fillId="0" borderId="93" xfId="47" applyNumberFormat="1" applyFont="1" applyFill="1" applyBorder="1" applyAlignment="1" applyProtection="1">
      <alignment horizontal="right" vertical="center" wrapText="1" indent="1"/>
    </xf>
    <xf numFmtId="171" fontId="19" fillId="0" borderId="33" xfId="47" applyNumberFormat="1" applyFont="1" applyFill="1" applyBorder="1" applyAlignment="1" applyProtection="1">
      <alignment horizontal="right" vertical="center" wrapText="1" indent="1"/>
    </xf>
    <xf numFmtId="171" fontId="49" fillId="0" borderId="33" xfId="47" applyNumberFormat="1" applyFont="1" applyFill="1" applyBorder="1" applyAlignment="1" applyProtection="1">
      <alignment horizontal="right" vertical="center" wrapText="1" indent="1"/>
    </xf>
    <xf numFmtId="171" fontId="47" fillId="0" borderId="55" xfId="47" applyNumberFormat="1" applyFont="1" applyFill="1" applyBorder="1" applyAlignment="1" applyProtection="1">
      <alignment horizontal="right" vertical="center" wrapText="1" indent="1"/>
      <protection locked="0"/>
    </xf>
    <xf numFmtId="171" fontId="51" fillId="0" borderId="33" xfId="0" quotePrefix="1" applyNumberFormat="1" applyFont="1" applyBorder="1" applyAlignment="1" applyProtection="1">
      <alignment horizontal="right" vertical="center" wrapText="1" indent="1"/>
    </xf>
    <xf numFmtId="171" fontId="19" fillId="0" borderId="86" xfId="47" applyNumberFormat="1" applyFont="1" applyFill="1" applyBorder="1" applyAlignment="1" applyProtection="1">
      <alignment horizontal="right" vertical="center" wrapText="1" indent="1"/>
    </xf>
    <xf numFmtId="171" fontId="47" fillId="0" borderId="77" xfId="47" applyNumberFormat="1" applyFont="1" applyFill="1" applyBorder="1" applyAlignment="1" applyProtection="1">
      <alignment horizontal="right" vertical="center" wrapText="1" indent="1"/>
    </xf>
    <xf numFmtId="171" fontId="48" fillId="0" borderId="93" xfId="47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94" xfId="47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77" xfId="47" applyNumberFormat="1" applyFont="1" applyFill="1" applyBorder="1" applyAlignment="1" applyProtection="1">
      <alignment horizontal="right" vertical="center" wrapText="1" indent="1"/>
      <protection locked="0"/>
    </xf>
    <xf numFmtId="171" fontId="19" fillId="0" borderId="16" xfId="47" applyNumberFormat="1" applyFont="1" applyFill="1" applyBorder="1" applyAlignment="1" applyProtection="1">
      <alignment horizontal="right" vertical="center" wrapText="1" indent="1"/>
    </xf>
    <xf numFmtId="171" fontId="47" fillId="0" borderId="28" xfId="47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86" xfId="47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85" xfId="47" applyNumberFormat="1" applyFont="1" applyFill="1" applyBorder="1" applyAlignment="1" applyProtection="1">
      <alignment horizontal="right" vertical="center" wrapText="1" indent="1"/>
      <protection locked="0"/>
    </xf>
    <xf numFmtId="171" fontId="49" fillId="0" borderId="16" xfId="47" applyNumberFormat="1" applyFont="1" applyFill="1" applyBorder="1" applyAlignment="1" applyProtection="1">
      <alignment horizontal="right" vertical="center" wrapText="1" indent="1"/>
    </xf>
    <xf numFmtId="171" fontId="47" fillId="0" borderId="28" xfId="47" applyNumberFormat="1" applyFont="1" applyFill="1" applyBorder="1" applyAlignment="1" applyProtection="1">
      <alignment horizontal="right" vertical="center" wrapText="1" indent="1"/>
    </xf>
    <xf numFmtId="171" fontId="48" fillId="0" borderId="86" xfId="47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85" xfId="47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28" xfId="47" applyNumberFormat="1" applyFont="1" applyFill="1" applyBorder="1" applyAlignment="1" applyProtection="1">
      <alignment horizontal="right" vertical="center" wrapText="1" indent="1"/>
      <protection locked="0"/>
    </xf>
    <xf numFmtId="171" fontId="19" fillId="0" borderId="48" xfId="47" applyNumberFormat="1" applyFont="1" applyFill="1" applyBorder="1" applyAlignment="1" applyProtection="1">
      <alignment horizontal="right" vertical="center" wrapText="1" indent="1"/>
    </xf>
    <xf numFmtId="171" fontId="47" fillId="0" borderId="40" xfId="47" applyNumberFormat="1" applyFont="1" applyFill="1" applyBorder="1" applyAlignment="1" applyProtection="1">
      <alignment horizontal="right" vertical="center" wrapText="1" indent="1"/>
      <protection locked="0"/>
    </xf>
    <xf numFmtId="171" fontId="49" fillId="0" borderId="16" xfId="47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42" xfId="47" applyNumberFormat="1" applyFont="1" applyFill="1" applyBorder="1" applyAlignment="1" applyProtection="1">
      <alignment horizontal="right" vertical="center" wrapText="1" indent="1"/>
      <protection locked="0"/>
    </xf>
    <xf numFmtId="171" fontId="51" fillId="0" borderId="16" xfId="0" quotePrefix="1" applyNumberFormat="1" applyFont="1" applyBorder="1" applyAlignment="1" applyProtection="1">
      <alignment horizontal="right" vertical="center" wrapText="1" indent="1"/>
    </xf>
    <xf numFmtId="171" fontId="0" fillId="0" borderId="45" xfId="0" applyNumberFormat="1" applyFont="1" applyFill="1" applyBorder="1" applyAlignment="1" applyProtection="1">
      <alignment horizontal="right" vertical="center" wrapText="1" indent="1"/>
    </xf>
    <xf numFmtId="171" fontId="0" fillId="0" borderId="0" xfId="0" applyNumberFormat="1" applyFont="1" applyFill="1" applyAlignment="1" applyProtection="1">
      <alignment horizontal="right" vertical="center" wrapText="1" indent="1"/>
    </xf>
    <xf numFmtId="171" fontId="48" fillId="0" borderId="86" xfId="47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center" vertical="center" wrapText="1"/>
    </xf>
    <xf numFmtId="164" fontId="45" fillId="0" borderId="0" xfId="0" applyNumberFormat="1" applyFont="1" applyFill="1" applyAlignment="1" applyProtection="1">
      <alignment horizontal="right" vertical="center"/>
    </xf>
    <xf numFmtId="0" fontId="61" fillId="0" borderId="65" xfId="0" applyFont="1" applyFill="1" applyBorder="1" applyAlignment="1" applyProtection="1">
      <alignment horizontal="right" vertical="center" wrapText="1" indent="1"/>
    </xf>
    <xf numFmtId="0" fontId="61" fillId="0" borderId="35" xfId="78" applyFont="1" applyBorder="1" applyAlignment="1">
      <alignment horizontal="left" vertical="center" wrapText="1"/>
    </xf>
    <xf numFmtId="164" fontId="61" fillId="0" borderId="12" xfId="0" applyNumberFormat="1" applyFont="1" applyFill="1" applyBorder="1" applyAlignment="1" applyProtection="1">
      <alignment vertical="center" wrapText="1"/>
      <protection locked="0"/>
    </xf>
    <xf numFmtId="164" fontId="61" fillId="0" borderId="13" xfId="0" applyNumberFormat="1" applyFont="1" applyFill="1" applyBorder="1" applyAlignment="1" applyProtection="1">
      <alignment vertical="center" wrapText="1"/>
      <protection locked="0"/>
    </xf>
    <xf numFmtId="164" fontId="106" fillId="0" borderId="13" xfId="0" applyNumberFormat="1" applyFont="1" applyFill="1" applyBorder="1" applyAlignment="1" applyProtection="1">
      <alignment vertical="center" wrapText="1"/>
    </xf>
    <xf numFmtId="164" fontId="61" fillId="0" borderId="28" xfId="0" applyNumberFormat="1" applyFont="1" applyFill="1" applyBorder="1" applyAlignment="1" applyProtection="1">
      <alignment vertical="center" wrapText="1"/>
      <protection locked="0"/>
    </xf>
    <xf numFmtId="0" fontId="61" fillId="0" borderId="88" xfId="0" applyFont="1" applyFill="1" applyBorder="1" applyAlignment="1" applyProtection="1">
      <alignment horizontal="right" vertical="center" wrapText="1" indent="1"/>
    </xf>
    <xf numFmtId="0" fontId="61" fillId="0" borderId="13" xfId="78" applyFont="1" applyBorder="1" applyAlignment="1">
      <alignment horizontal="left" vertical="center" wrapText="1"/>
    </xf>
    <xf numFmtId="164" fontId="61" fillId="0" borderId="91" xfId="0" applyNumberFormat="1" applyFont="1" applyFill="1" applyBorder="1" applyAlignment="1" applyProtection="1">
      <alignment vertical="center" wrapText="1"/>
      <protection locked="0"/>
    </xf>
    <xf numFmtId="164" fontId="61" fillId="0" borderId="83" xfId="0" applyNumberFormat="1" applyFont="1" applyFill="1" applyBorder="1" applyAlignment="1" applyProtection="1">
      <alignment vertical="center" wrapText="1"/>
      <protection locked="0"/>
    </xf>
    <xf numFmtId="164" fontId="61" fillId="0" borderId="86" xfId="0" applyNumberFormat="1" applyFont="1" applyFill="1" applyBorder="1" applyAlignment="1" applyProtection="1">
      <alignment vertical="center" wrapText="1"/>
      <protection locked="0"/>
    </xf>
    <xf numFmtId="0" fontId="61" fillId="0" borderId="43" xfId="78" applyFont="1" applyBorder="1" applyAlignment="1">
      <alignment horizontal="left" vertical="center" wrapText="1"/>
    </xf>
    <xf numFmtId="164" fontId="106" fillId="0" borderId="15" xfId="0" applyNumberFormat="1" applyFont="1" applyFill="1" applyBorder="1" applyAlignment="1" applyProtection="1">
      <alignment vertical="center" wrapText="1"/>
    </xf>
    <xf numFmtId="164" fontId="106" fillId="0" borderId="16" xfId="0" applyNumberFormat="1" applyFont="1" applyFill="1" applyBorder="1" applyAlignment="1" applyProtection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5" fillId="0" borderId="0" xfId="0" applyNumberFormat="1" applyFont="1" applyFill="1" applyAlignment="1" applyProtection="1">
      <alignment horizontal="right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</xf>
    <xf numFmtId="164" fontId="8" fillId="0" borderId="15" xfId="0" applyNumberFormat="1" applyFont="1" applyFill="1" applyBorder="1" applyAlignment="1" applyProtection="1">
      <alignment horizontal="center" vertical="center" wrapText="1"/>
    </xf>
    <xf numFmtId="164" fontId="8" fillId="0" borderId="44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164" fontId="8" fillId="0" borderId="47" xfId="0" applyNumberFormat="1" applyFont="1" applyFill="1" applyBorder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center" vertical="center" wrapText="1"/>
    </xf>
    <xf numFmtId="164" fontId="8" fillId="0" borderId="95" xfId="0" applyNumberFormat="1" applyFont="1" applyFill="1" applyBorder="1" applyAlignment="1" applyProtection="1">
      <alignment horizontal="center" vertical="center" wrapText="1"/>
    </xf>
    <xf numFmtId="164" fontId="8" fillId="0" borderId="22" xfId="0" applyNumberFormat="1" applyFont="1" applyFill="1" applyBorder="1" applyAlignment="1" applyProtection="1">
      <alignment horizontal="center" vertical="center" wrapText="1"/>
    </xf>
    <xf numFmtId="164" fontId="8" fillId="0" borderId="46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vertical="center" wrapText="1"/>
    </xf>
    <xf numFmtId="164" fontId="8" fillId="0" borderId="82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83" xfId="0" applyNumberFormat="1" applyFont="1" applyFill="1" applyBorder="1" applyAlignment="1" applyProtection="1">
      <alignment vertical="center" wrapText="1"/>
      <protection locked="0"/>
    </xf>
    <xf numFmtId="1" fontId="18" fillId="0" borderId="83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49" xfId="0" applyNumberFormat="1" applyFont="1" applyFill="1" applyBorder="1" applyAlignment="1" applyProtection="1">
      <alignment vertical="center" wrapText="1"/>
      <protection locked="0"/>
    </xf>
    <xf numFmtId="164" fontId="18" fillId="0" borderId="60" xfId="0" applyNumberFormat="1" applyFont="1" applyFill="1" applyBorder="1" applyAlignment="1" applyProtection="1">
      <alignment vertical="center" wrapText="1"/>
      <protection locked="0"/>
    </xf>
    <xf numFmtId="164" fontId="18" fillId="0" borderId="86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8" fillId="0" borderId="82" xfId="0" applyFont="1" applyFill="1" applyBorder="1"/>
    <xf numFmtId="0" fontId="18" fillId="0" borderId="87" xfId="0" applyFont="1" applyFill="1" applyBorder="1" applyAlignment="1">
      <alignment vertical="center" wrapText="1"/>
    </xf>
    <xf numFmtId="164" fontId="18" fillId="0" borderId="13" xfId="0" applyNumberFormat="1" applyFont="1" applyFill="1" applyBorder="1" applyAlignment="1" applyProtection="1">
      <alignment vertical="center" wrapText="1"/>
      <protection locked="0"/>
    </xf>
    <xf numFmtId="164" fontId="18" fillId="0" borderId="80" xfId="0" applyNumberFormat="1" applyFont="1" applyFill="1" applyBorder="1" applyAlignment="1" applyProtection="1">
      <alignment vertical="center" wrapText="1"/>
      <protection locked="0"/>
    </xf>
    <xf numFmtId="0" fontId="18" fillId="0" borderId="82" xfId="0" applyFont="1" applyFill="1" applyBorder="1" applyAlignment="1">
      <alignment vertical="center" wrapText="1"/>
    </xf>
    <xf numFmtId="164" fontId="18" fillId="0" borderId="41" xfId="0" applyNumberFormat="1" applyFont="1" applyFill="1" applyBorder="1" applyAlignment="1" applyProtection="1">
      <alignment vertical="center" wrapText="1"/>
      <protection locked="0"/>
    </xf>
    <xf numFmtId="164" fontId="18" fillId="0" borderId="0" xfId="0" applyNumberFormat="1" applyFont="1" applyFill="1" applyBorder="1" applyAlignment="1" applyProtection="1">
      <alignment vertical="center" wrapText="1"/>
      <protection locked="0"/>
    </xf>
    <xf numFmtId="164" fontId="81" fillId="0" borderId="82" xfId="0" applyNumberFormat="1" applyFont="1" applyFill="1" applyBorder="1" applyAlignment="1" applyProtection="1">
      <alignment vertical="center" wrapText="1"/>
      <protection locked="0"/>
    </xf>
    <xf numFmtId="164" fontId="8" fillId="0" borderId="10" xfId="0" applyNumberFormat="1" applyFont="1" applyFill="1" applyBorder="1" applyAlignment="1" applyProtection="1">
      <alignment horizontal="left" vertical="center" wrapText="1"/>
    </xf>
    <xf numFmtId="164" fontId="8" fillId="0" borderId="15" xfId="0" applyNumberFormat="1" applyFont="1" applyFill="1" applyBorder="1" applyAlignment="1" applyProtection="1">
      <alignment vertical="center" wrapText="1"/>
    </xf>
    <xf numFmtId="164" fontId="8" fillId="0" borderId="44" xfId="0" applyNumberFormat="1" applyFont="1" applyFill="1" applyBorder="1" applyAlignment="1" applyProtection="1">
      <alignment vertical="center" wrapText="1"/>
    </xf>
    <xf numFmtId="164" fontId="8" fillId="0" borderId="16" xfId="0" applyNumberFormat="1" applyFont="1" applyFill="1" applyBorder="1" applyAlignment="1" applyProtection="1">
      <alignment vertical="center" wrapText="1"/>
    </xf>
    <xf numFmtId="164" fontId="8" fillId="0" borderId="0" xfId="0" applyNumberFormat="1" applyFont="1" applyFill="1" applyAlignment="1">
      <alignment vertical="center" wrapText="1"/>
    </xf>
    <xf numFmtId="164" fontId="0" fillId="0" borderId="0" xfId="0" applyNumberFormat="1" applyFill="1" applyAlignment="1">
      <alignment horizontal="right" vertical="center" wrapText="1"/>
    </xf>
    <xf numFmtId="0" fontId="81" fillId="0" borderId="0" xfId="0" applyFont="1" applyFill="1" applyAlignment="1"/>
    <xf numFmtId="164" fontId="8" fillId="0" borderId="53" xfId="0" applyNumberFormat="1" applyFont="1" applyFill="1" applyBorder="1" applyAlignment="1" applyProtection="1">
      <alignment horizontal="center" vertical="center" wrapText="1"/>
    </xf>
    <xf numFmtId="164" fontId="8" fillId="0" borderId="45" xfId="0" applyNumberFormat="1" applyFont="1" applyFill="1" applyBorder="1" applyAlignment="1" applyProtection="1">
      <alignment horizontal="center" vertical="center" wrapText="1"/>
    </xf>
    <xf numFmtId="164" fontId="8" fillId="0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vertical="center" wrapText="1"/>
    </xf>
    <xf numFmtId="164" fontId="25" fillId="0" borderId="2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35" xfId="0" applyNumberFormat="1" applyFont="1" applyFill="1" applyBorder="1" applyAlignment="1" applyProtection="1">
      <alignment horizontal="center" vertical="center" wrapText="1"/>
    </xf>
    <xf numFmtId="164" fontId="8" fillId="0" borderId="41" xfId="0" applyNumberFormat="1" applyFont="1" applyFill="1" applyBorder="1" applyAlignment="1" applyProtection="1">
      <alignment horizontal="center" vertical="center" wrapText="1"/>
    </xf>
    <xf numFmtId="164" fontId="0" fillId="0" borderId="35" xfId="0" applyNumberFormat="1" applyFont="1" applyFill="1" applyBorder="1" applyAlignment="1" applyProtection="1">
      <alignment horizontal="right" vertical="center" wrapText="1"/>
    </xf>
    <xf numFmtId="164" fontId="0" fillId="0" borderId="73" xfId="0" applyNumberFormat="1" applyFont="1" applyFill="1" applyBorder="1" applyAlignment="1" applyProtection="1">
      <alignment horizontal="right" vertical="center" wrapText="1"/>
    </xf>
    <xf numFmtId="164" fontId="0" fillId="0" borderId="69" xfId="0" applyNumberFormat="1" applyFont="1" applyFill="1" applyBorder="1" applyAlignment="1" applyProtection="1">
      <alignment horizontal="right" vertical="center" wrapText="1"/>
    </xf>
    <xf numFmtId="164" fontId="8" fillId="0" borderId="40" xfId="0" applyNumberFormat="1" applyFont="1" applyFill="1" applyBorder="1" applyAlignment="1" applyProtection="1">
      <alignment horizontal="center" vertical="center" wrapText="1"/>
    </xf>
    <xf numFmtId="3" fontId="18" fillId="0" borderId="84" xfId="0" applyNumberFormat="1" applyFont="1" applyFill="1" applyBorder="1" applyAlignment="1">
      <alignment vertical="center"/>
    </xf>
    <xf numFmtId="164" fontId="0" fillId="0" borderId="83" xfId="0" applyNumberFormat="1" applyFont="1" applyFill="1" applyBorder="1" applyAlignment="1" applyProtection="1">
      <alignment horizontal="right" vertical="center" wrapText="1"/>
    </xf>
    <xf numFmtId="164" fontId="0" fillId="0" borderId="49" xfId="0" applyNumberFormat="1" applyFont="1" applyFill="1" applyBorder="1" applyAlignment="1" applyProtection="1">
      <alignment horizontal="right" vertical="center" wrapText="1"/>
    </xf>
    <xf numFmtId="164" fontId="0" fillId="0" borderId="60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ont="1" applyFill="1" applyAlignment="1">
      <alignment vertical="center" wrapText="1"/>
    </xf>
    <xf numFmtId="3" fontId="18" fillId="0" borderId="83" xfId="0" applyNumberFormat="1" applyFont="1" applyFill="1" applyBorder="1" applyAlignment="1">
      <alignment vertical="center"/>
    </xf>
    <xf numFmtId="3" fontId="18" fillId="0" borderId="41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Border="1" applyAlignment="1">
      <alignment vertical="center"/>
    </xf>
    <xf numFmtId="3" fontId="80" fillId="0" borderId="83" xfId="0" applyNumberFormat="1" applyFont="1" applyFill="1" applyBorder="1" applyAlignment="1">
      <alignment horizontal="right" vertical="center" wrapText="1"/>
    </xf>
    <xf numFmtId="3" fontId="80" fillId="0" borderId="91" xfId="0" applyNumberFormat="1" applyFont="1" applyFill="1" applyBorder="1" applyAlignment="1">
      <alignment horizontal="right" vertical="center" wrapText="1"/>
    </xf>
    <xf numFmtId="3" fontId="18" fillId="0" borderId="91" xfId="0" applyNumberFormat="1" applyFont="1" applyFill="1" applyBorder="1" applyAlignment="1">
      <alignment vertical="center"/>
    </xf>
    <xf numFmtId="0" fontId="65" fillId="0" borderId="87" xfId="0" applyFont="1" applyFill="1" applyBorder="1" applyAlignment="1">
      <alignment vertical="center" wrapText="1"/>
    </xf>
    <xf numFmtId="164" fontId="65" fillId="0" borderId="83" xfId="0" applyNumberFormat="1" applyFont="1" applyFill="1" applyBorder="1" applyAlignment="1" applyProtection="1">
      <alignment vertical="center" wrapText="1"/>
      <protection locked="0"/>
    </xf>
    <xf numFmtId="3" fontId="18" fillId="0" borderId="92" xfId="0" applyNumberFormat="1" applyFont="1" applyFill="1" applyBorder="1" applyAlignment="1">
      <alignment vertical="center"/>
    </xf>
    <xf numFmtId="0" fontId="65" fillId="0" borderId="82" xfId="0" applyFont="1" applyFill="1" applyBorder="1" applyAlignment="1">
      <alignment vertical="center" wrapText="1"/>
    </xf>
    <xf numFmtId="3" fontId="18" fillId="0" borderId="60" xfId="0" applyNumberFormat="1" applyFont="1" applyFill="1" applyBorder="1" applyAlignment="1">
      <alignment vertical="center"/>
    </xf>
    <xf numFmtId="164" fontId="65" fillId="0" borderId="13" xfId="0" applyNumberFormat="1" applyFont="1" applyFill="1" applyBorder="1" applyAlignment="1" applyProtection="1">
      <alignment vertical="center" wrapText="1"/>
      <protection locked="0"/>
    </xf>
    <xf numFmtId="164" fontId="0" fillId="0" borderId="66" xfId="0" applyNumberFormat="1" applyFont="1" applyFill="1" applyBorder="1" applyAlignment="1" applyProtection="1">
      <alignment horizontal="right" vertical="center" wrapText="1"/>
    </xf>
    <xf numFmtId="3" fontId="18" fillId="0" borderId="90" xfId="0" applyNumberFormat="1" applyFont="1" applyFill="1" applyBorder="1" applyAlignment="1">
      <alignment vertical="center"/>
    </xf>
    <xf numFmtId="164" fontId="47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82" xfId="0" applyFont="1" applyFill="1" applyBorder="1" applyAlignment="1">
      <alignment vertical="center"/>
    </xf>
    <xf numFmtId="164" fontId="18" fillId="0" borderId="84" xfId="0" applyNumberFormat="1" applyFont="1" applyFill="1" applyBorder="1" applyAlignment="1" applyProtection="1">
      <alignment vertical="center" wrapText="1"/>
      <protection locked="0"/>
    </xf>
    <xf numFmtId="164" fontId="18" fillId="0" borderId="82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60" xfId="0" applyNumberFormat="1" applyFont="1" applyFill="1" applyBorder="1"/>
    <xf numFmtId="164" fontId="18" fillId="0" borderId="30" xfId="0" applyNumberFormat="1" applyFont="1" applyFill="1" applyBorder="1" applyAlignment="1" applyProtection="1">
      <alignment horizontal="left" vertical="center" wrapText="1"/>
      <protection locked="0"/>
    </xf>
    <xf numFmtId="1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4" xfId="0" applyNumberFormat="1" applyFont="1" applyFill="1" applyBorder="1" applyAlignment="1" applyProtection="1">
      <alignment vertical="center" wrapText="1"/>
      <protection locked="0"/>
    </xf>
    <xf numFmtId="164" fontId="18" fillId="0" borderId="95" xfId="0" applyNumberFormat="1" applyFont="1" applyFill="1" applyBorder="1" applyAlignment="1" applyProtection="1">
      <alignment vertical="center" wrapText="1"/>
      <protection locked="0"/>
    </xf>
    <xf numFmtId="164" fontId="18" fillId="0" borderId="43" xfId="0" applyNumberFormat="1" applyFont="1" applyFill="1" applyBorder="1" applyAlignment="1" applyProtection="1">
      <alignment vertical="center" wrapText="1"/>
      <protection locked="0"/>
    </xf>
    <xf numFmtId="164" fontId="18" fillId="0" borderId="22" xfId="0" applyNumberFormat="1" applyFont="1" applyFill="1" applyBorder="1" applyAlignment="1" applyProtection="1">
      <alignment vertical="center" wrapText="1"/>
      <protection locked="0"/>
    </xf>
    <xf numFmtId="164" fontId="18" fillId="0" borderId="46" xfId="0" applyNumberFormat="1" applyFont="1" applyFill="1" applyBorder="1" applyAlignment="1" applyProtection="1">
      <alignment vertical="center" wrapText="1"/>
    </xf>
    <xf numFmtId="164" fontId="8" fillId="0" borderId="45" xfId="0" applyNumberFormat="1" applyFont="1" applyFill="1" applyBorder="1" applyAlignment="1" applyProtection="1">
      <alignment vertical="center" wrapText="1"/>
    </xf>
    <xf numFmtId="164" fontId="0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right" vertical="center" wrapText="1"/>
    </xf>
    <xf numFmtId="164" fontId="0" fillId="0" borderId="0" xfId="0" applyNumberFormat="1" applyFont="1" applyFill="1" applyAlignment="1" applyProtection="1">
      <alignment horizontal="right" vertical="center" wrapText="1"/>
    </xf>
    <xf numFmtId="164" fontId="48" fillId="0" borderId="42" xfId="47" quotePrefix="1" applyNumberFormat="1" applyFont="1" applyFill="1" applyBorder="1" applyAlignment="1" applyProtection="1">
      <alignment horizontal="right" vertical="center" wrapText="1" indent="4"/>
    </xf>
    <xf numFmtId="0" fontId="48" fillId="0" borderId="55" xfId="47" quotePrefix="1" applyFont="1" applyFill="1" applyBorder="1" applyAlignment="1" applyProtection="1">
      <alignment horizontal="left" vertical="center" wrapText="1" indent="4"/>
    </xf>
    <xf numFmtId="0" fontId="48" fillId="0" borderId="0" xfId="47" quotePrefix="1" applyFont="1" applyFill="1" applyBorder="1" applyAlignment="1" applyProtection="1">
      <alignment horizontal="left" vertical="center" wrapText="1" indent="4"/>
    </xf>
    <xf numFmtId="164" fontId="4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0" fontId="107" fillId="0" borderId="0" xfId="0" applyFont="1" applyFill="1" applyAlignment="1" applyProtection="1">
      <alignment vertical="center" wrapText="1"/>
    </xf>
    <xf numFmtId="3" fontId="15" fillId="0" borderId="35" xfId="0" applyNumberFormat="1" applyFont="1" applyFill="1" applyBorder="1" applyAlignment="1">
      <alignment horizontal="righ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23" xfId="0" applyNumberFormat="1" applyFont="1" applyFill="1" applyBorder="1" applyAlignment="1">
      <alignment horizontal="right" vertical="center"/>
    </xf>
    <xf numFmtId="3" fontId="15" fillId="0" borderId="24" xfId="0" applyNumberFormat="1" applyFont="1" applyFill="1" applyBorder="1" applyAlignment="1">
      <alignment horizontal="right" vertical="center"/>
    </xf>
    <xf numFmtId="4" fontId="99" fillId="0" borderId="70" xfId="0" applyNumberFormat="1" applyFont="1" applyFill="1" applyBorder="1" applyAlignment="1">
      <alignment vertical="center" wrapText="1"/>
    </xf>
    <xf numFmtId="3" fontId="24" fillId="0" borderId="13" xfId="46" applyNumberFormat="1" applyFont="1" applyFill="1" applyBorder="1" applyAlignment="1" applyProtection="1">
      <alignment vertical="center"/>
    </xf>
    <xf numFmtId="4" fontId="24" fillId="0" borderId="77" xfId="46" applyNumberFormat="1" applyFont="1" applyFill="1" applyBorder="1" applyAlignment="1" applyProtection="1">
      <alignment vertical="center"/>
    </xf>
    <xf numFmtId="4" fontId="99" fillId="0" borderId="93" xfId="0" applyNumberFormat="1" applyFont="1" applyFill="1" applyBorder="1" applyAlignment="1">
      <alignment vertical="center"/>
    </xf>
    <xf numFmtId="3" fontId="63" fillId="0" borderId="24" xfId="0" applyNumberFormat="1" applyFont="1" applyFill="1" applyBorder="1" applyAlignment="1">
      <alignment vertical="center"/>
    </xf>
    <xf numFmtId="2" fontId="49" fillId="0" borderId="33" xfId="0" applyNumberFormat="1" applyFont="1" applyFill="1" applyBorder="1" applyAlignment="1" applyProtection="1">
      <alignment horizontal="right" vertical="center" wrapText="1"/>
    </xf>
    <xf numFmtId="2" fontId="47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47" fillId="0" borderId="93" xfId="0" applyNumberFormat="1" applyFont="1" applyFill="1" applyBorder="1" applyAlignment="1" applyProtection="1">
      <alignment horizontal="right" vertical="center" wrapText="1"/>
      <protection locked="0"/>
    </xf>
    <xf numFmtId="2" fontId="47" fillId="0" borderId="55" xfId="0" applyNumberFormat="1" applyFont="1" applyFill="1" applyBorder="1" applyAlignment="1" applyProtection="1">
      <alignment horizontal="right" vertical="center" wrapText="1"/>
      <protection locked="0"/>
    </xf>
    <xf numFmtId="2" fontId="47" fillId="0" borderId="94" xfId="0" applyNumberFormat="1" applyFont="1" applyFill="1" applyBorder="1" applyAlignment="1" applyProtection="1">
      <alignment horizontal="right" vertical="center" wrapText="1"/>
      <protection locked="0"/>
    </xf>
    <xf numFmtId="2" fontId="49" fillId="0" borderId="33" xfId="0" applyNumberFormat="1" applyFont="1" applyFill="1" applyBorder="1" applyAlignment="1" applyProtection="1">
      <alignment horizontal="right" vertical="center" wrapText="1"/>
      <protection locked="0"/>
    </xf>
    <xf numFmtId="2" fontId="48" fillId="0" borderId="77" xfId="0" applyNumberFormat="1" applyFont="1" applyFill="1" applyBorder="1" applyAlignment="1" applyProtection="1">
      <alignment horizontal="right" vertical="center" wrapText="1"/>
      <protection locked="0"/>
    </xf>
    <xf numFmtId="2" fontId="48" fillId="0" borderId="55" xfId="0" applyNumberFormat="1" applyFont="1" applyFill="1" applyBorder="1" applyAlignment="1" applyProtection="1">
      <alignment horizontal="right" vertical="center" wrapText="1"/>
      <protection locked="0"/>
    </xf>
    <xf numFmtId="2" fontId="48" fillId="0" borderId="72" xfId="0" applyNumberFormat="1" applyFont="1" applyFill="1" applyBorder="1" applyAlignment="1" applyProtection="1">
      <alignment horizontal="right" vertical="center" wrapText="1"/>
      <protection locked="0"/>
    </xf>
    <xf numFmtId="2" fontId="48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49" fillId="0" borderId="94" xfId="0" applyNumberFormat="1" applyFont="1" applyFill="1" applyBorder="1" applyAlignment="1" applyProtection="1">
      <alignment horizontal="right" vertical="center" wrapText="1"/>
      <protection locked="0"/>
    </xf>
    <xf numFmtId="2" fontId="49" fillId="0" borderId="72" xfId="0" applyNumberFormat="1" applyFont="1" applyFill="1" applyBorder="1" applyAlignment="1" applyProtection="1">
      <alignment horizontal="right" vertical="center" wrapText="1"/>
      <protection locked="0"/>
    </xf>
    <xf numFmtId="2" fontId="48" fillId="0" borderId="93" xfId="0" applyNumberFormat="1" applyFont="1" applyFill="1" applyBorder="1" applyAlignment="1" applyProtection="1">
      <alignment horizontal="right" vertical="center" wrapText="1"/>
      <protection locked="0"/>
    </xf>
    <xf numFmtId="2" fontId="48" fillId="0" borderId="76" xfId="0" applyNumberFormat="1" applyFont="1" applyFill="1" applyBorder="1" applyAlignment="1" applyProtection="1">
      <alignment horizontal="right" vertical="center" wrapText="1"/>
      <protection locked="0"/>
    </xf>
    <xf numFmtId="2" fontId="19" fillId="0" borderId="33" xfId="0" applyNumberFormat="1" applyFont="1" applyFill="1" applyBorder="1" applyAlignment="1" applyProtection="1">
      <alignment horizontal="right" vertical="center" wrapText="1"/>
    </xf>
    <xf numFmtId="164" fontId="51" fillId="0" borderId="17" xfId="0" quotePrefix="1" applyNumberFormat="1" applyFont="1" applyFill="1" applyBorder="1" applyAlignment="1" applyProtection="1">
      <alignment horizontal="right" vertical="center" wrapText="1" indent="1"/>
    </xf>
    <xf numFmtId="164" fontId="51" fillId="0" borderId="37" xfId="0" quotePrefix="1" applyNumberFormat="1" applyFont="1" applyFill="1" applyBorder="1" applyAlignment="1" applyProtection="1">
      <alignment horizontal="right" vertical="center" wrapText="1" indent="1"/>
    </xf>
    <xf numFmtId="0" fontId="48" fillId="0" borderId="32" xfId="0" applyFont="1" applyFill="1" applyBorder="1" applyAlignment="1">
      <alignment vertical="center" wrapText="1"/>
    </xf>
    <xf numFmtId="164" fontId="48" fillId="0" borderId="0" xfId="0" applyNumberFormat="1" applyFont="1" applyFill="1" applyAlignment="1">
      <alignment vertical="center" wrapText="1"/>
    </xf>
    <xf numFmtId="2" fontId="49" fillId="0" borderId="33" xfId="0" applyNumberFormat="1" applyFont="1" applyFill="1" applyBorder="1" applyAlignment="1" applyProtection="1">
      <alignment vertical="center" wrapText="1"/>
    </xf>
    <xf numFmtId="2" fontId="48" fillId="0" borderId="77" xfId="0" applyNumberFormat="1" applyFont="1" applyFill="1" applyBorder="1" applyAlignment="1" applyProtection="1">
      <alignment vertical="center" wrapText="1"/>
      <protection locked="0"/>
    </xf>
    <xf numFmtId="2" fontId="48" fillId="0" borderId="93" xfId="0" applyNumberFormat="1" applyFont="1" applyFill="1" applyBorder="1" applyAlignment="1" applyProtection="1">
      <alignment vertical="center" wrapText="1"/>
      <protection locked="0"/>
    </xf>
    <xf numFmtId="2" fontId="48" fillId="0" borderId="72" xfId="0" applyNumberFormat="1" applyFont="1" applyFill="1" applyBorder="1" applyAlignment="1" applyProtection="1">
      <alignment vertical="center" wrapText="1"/>
      <protection locked="0"/>
    </xf>
    <xf numFmtId="2" fontId="19" fillId="0" borderId="33" xfId="0" applyNumberFormat="1" applyFont="1" applyFill="1" applyBorder="1" applyAlignment="1" applyProtection="1">
      <alignment vertical="center" wrapText="1"/>
    </xf>
    <xf numFmtId="2" fontId="47" fillId="0" borderId="70" xfId="0" applyNumberFormat="1" applyFont="1" applyFill="1" applyBorder="1" applyAlignment="1" applyProtection="1">
      <alignment vertical="center" wrapText="1"/>
      <protection locked="0"/>
    </xf>
    <xf numFmtId="2" fontId="47" fillId="0" borderId="93" xfId="0" applyNumberFormat="1" applyFont="1" applyFill="1" applyBorder="1" applyAlignment="1" applyProtection="1">
      <alignment vertical="center" wrapText="1"/>
      <protection locked="0"/>
    </xf>
    <xf numFmtId="2" fontId="47" fillId="0" borderId="55" xfId="0" applyNumberFormat="1" applyFont="1" applyFill="1" applyBorder="1" applyAlignment="1" applyProtection="1">
      <alignment vertical="center" wrapText="1"/>
      <protection locked="0"/>
    </xf>
    <xf numFmtId="2" fontId="47" fillId="0" borderId="94" xfId="0" applyNumberFormat="1" applyFont="1" applyFill="1" applyBorder="1" applyAlignment="1" applyProtection="1">
      <alignment vertical="center" wrapText="1"/>
      <protection locked="0"/>
    </xf>
    <xf numFmtId="2" fontId="49" fillId="0" borderId="33" xfId="0" applyNumberFormat="1" applyFont="1" applyFill="1" applyBorder="1" applyAlignment="1" applyProtection="1">
      <alignment vertical="center" wrapText="1"/>
      <protection locked="0"/>
    </xf>
    <xf numFmtId="2" fontId="48" fillId="0" borderId="55" xfId="0" applyNumberFormat="1" applyFont="1" applyFill="1" applyBorder="1" applyAlignment="1" applyProtection="1">
      <alignment vertical="center" wrapText="1"/>
      <protection locked="0"/>
    </xf>
    <xf numFmtId="2" fontId="48" fillId="0" borderId="70" xfId="0" applyNumberFormat="1" applyFont="1" applyFill="1" applyBorder="1" applyAlignment="1" applyProtection="1">
      <alignment vertical="center" wrapText="1"/>
      <protection locked="0"/>
    </xf>
    <xf numFmtId="2" fontId="49" fillId="0" borderId="94" xfId="0" applyNumberFormat="1" applyFont="1" applyFill="1" applyBorder="1" applyAlignment="1" applyProtection="1">
      <alignment vertical="center" wrapText="1"/>
      <protection locked="0"/>
    </xf>
    <xf numFmtId="2" fontId="49" fillId="0" borderId="72" xfId="0" applyNumberFormat="1" applyFont="1" applyFill="1" applyBorder="1" applyAlignment="1" applyProtection="1">
      <alignment vertical="center" wrapText="1"/>
      <protection locked="0"/>
    </xf>
    <xf numFmtId="2" fontId="48" fillId="0" borderId="76" xfId="0" applyNumberFormat="1" applyFont="1" applyFill="1" applyBorder="1" applyAlignment="1" applyProtection="1">
      <alignment vertical="center" wrapText="1"/>
      <protection locked="0"/>
    </xf>
    <xf numFmtId="2" fontId="49" fillId="0" borderId="16" xfId="0" applyNumberFormat="1" applyFont="1" applyFill="1" applyBorder="1" applyAlignment="1" applyProtection="1">
      <alignment vertical="center" wrapText="1"/>
    </xf>
    <xf numFmtId="2" fontId="48" fillId="0" borderId="28" xfId="0" applyNumberFormat="1" applyFont="1" applyFill="1" applyBorder="1" applyAlignment="1" applyProtection="1">
      <alignment vertical="center" wrapText="1"/>
      <protection locked="0"/>
    </xf>
    <xf numFmtId="2" fontId="48" fillId="0" borderId="86" xfId="0" applyNumberFormat="1" applyFont="1" applyFill="1" applyBorder="1" applyAlignment="1" applyProtection="1">
      <alignment vertical="center" wrapText="1"/>
      <protection locked="0"/>
    </xf>
    <xf numFmtId="2" fontId="48" fillId="0" borderId="31" xfId="0" applyNumberFormat="1" applyFont="1" applyFill="1" applyBorder="1" applyAlignment="1" applyProtection="1">
      <alignment vertical="center" wrapText="1"/>
      <protection locked="0"/>
    </xf>
    <xf numFmtId="2" fontId="19" fillId="0" borderId="16" xfId="0" applyNumberFormat="1" applyFont="1" applyFill="1" applyBorder="1" applyAlignment="1" applyProtection="1">
      <alignment vertical="center" wrapText="1"/>
    </xf>
    <xf numFmtId="2" fontId="47" fillId="0" borderId="40" xfId="0" applyNumberFormat="1" applyFont="1" applyFill="1" applyBorder="1" applyAlignment="1" applyProtection="1">
      <alignment vertical="center" wrapText="1"/>
      <protection locked="0"/>
    </xf>
    <xf numFmtId="2" fontId="47" fillId="0" borderId="86" xfId="0" applyNumberFormat="1" applyFont="1" applyFill="1" applyBorder="1" applyAlignment="1" applyProtection="1">
      <alignment vertical="center" wrapText="1"/>
      <protection locked="0"/>
    </xf>
    <xf numFmtId="2" fontId="47" fillId="0" borderId="42" xfId="0" applyNumberFormat="1" applyFont="1" applyFill="1" applyBorder="1" applyAlignment="1" applyProtection="1">
      <alignment vertical="center" wrapText="1"/>
      <protection locked="0"/>
    </xf>
    <xf numFmtId="2" fontId="47" fillId="0" borderId="85" xfId="0" applyNumberFormat="1" applyFont="1" applyFill="1" applyBorder="1" applyAlignment="1" applyProtection="1">
      <alignment vertical="center" wrapText="1"/>
      <protection locked="0"/>
    </xf>
    <xf numFmtId="2" fontId="49" fillId="0" borderId="16" xfId="0" applyNumberFormat="1" applyFont="1" applyFill="1" applyBorder="1" applyAlignment="1" applyProtection="1">
      <alignment vertical="center" wrapText="1"/>
      <protection locked="0"/>
    </xf>
    <xf numFmtId="2" fontId="48" fillId="0" borderId="42" xfId="0" applyNumberFormat="1" applyFont="1" applyFill="1" applyBorder="1" applyAlignment="1" applyProtection="1">
      <alignment vertical="center" wrapText="1"/>
      <protection locked="0"/>
    </xf>
    <xf numFmtId="2" fontId="48" fillId="0" borderId="40" xfId="0" applyNumberFormat="1" applyFont="1" applyFill="1" applyBorder="1" applyAlignment="1" applyProtection="1">
      <alignment vertical="center" wrapText="1"/>
      <protection locked="0"/>
    </xf>
    <xf numFmtId="2" fontId="48" fillId="0" borderId="46" xfId="0" applyNumberFormat="1" applyFont="1" applyFill="1" applyBorder="1" applyAlignment="1" applyProtection="1">
      <alignment vertical="center" wrapText="1"/>
      <protection locked="0"/>
    </xf>
    <xf numFmtId="2" fontId="19" fillId="0" borderId="48" xfId="47" applyNumberFormat="1" applyFont="1" applyFill="1" applyBorder="1" applyAlignment="1" applyProtection="1">
      <alignment vertical="center" wrapText="1"/>
    </xf>
    <xf numFmtId="2" fontId="47" fillId="0" borderId="40" xfId="47" applyNumberFormat="1" applyFont="1" applyFill="1" applyBorder="1" applyAlignment="1" applyProtection="1">
      <alignment vertical="center" wrapText="1"/>
      <protection locked="0"/>
    </xf>
    <xf numFmtId="2" fontId="47" fillId="0" borderId="28" xfId="47" applyNumberFormat="1" applyFont="1" applyFill="1" applyBorder="1" applyAlignment="1" applyProtection="1">
      <alignment vertical="center" wrapText="1"/>
      <protection locked="0"/>
    </xf>
    <xf numFmtId="2" fontId="47" fillId="0" borderId="86" xfId="47" applyNumberFormat="1" applyFont="1" applyFill="1" applyBorder="1" applyAlignment="1" applyProtection="1">
      <alignment vertical="center" wrapText="1"/>
      <protection locked="0"/>
    </xf>
    <xf numFmtId="2" fontId="47" fillId="0" borderId="85" xfId="47" applyNumberFormat="1" applyFont="1" applyFill="1" applyBorder="1" applyAlignment="1" applyProtection="1">
      <alignment vertical="center" wrapText="1"/>
      <protection locked="0"/>
    </xf>
    <xf numFmtId="2" fontId="48" fillId="0" borderId="86" xfId="47" applyNumberFormat="1" applyFont="1" applyFill="1" applyBorder="1" applyAlignment="1" applyProtection="1">
      <alignment vertical="center" wrapText="1"/>
    </xf>
    <xf numFmtId="2" fontId="19" fillId="0" borderId="16" xfId="47" applyNumberFormat="1" applyFont="1" applyFill="1" applyBorder="1" applyAlignment="1" applyProtection="1">
      <alignment vertical="center" wrapText="1"/>
    </xf>
    <xf numFmtId="2" fontId="49" fillId="0" borderId="16" xfId="47" applyNumberFormat="1" applyFont="1" applyFill="1" applyBorder="1" applyAlignment="1" applyProtection="1">
      <alignment vertical="center" wrapText="1"/>
    </xf>
    <xf numFmtId="2" fontId="51" fillId="0" borderId="16" xfId="0" quotePrefix="1" applyNumberFormat="1" applyFont="1" applyFill="1" applyBorder="1" applyAlignment="1" applyProtection="1">
      <alignment vertical="center" wrapText="1"/>
    </xf>
    <xf numFmtId="2" fontId="6" fillId="0" borderId="0" xfId="0" applyNumberFormat="1" applyFont="1" applyFill="1" applyAlignment="1" applyProtection="1">
      <alignment vertical="center" wrapText="1"/>
    </xf>
    <xf numFmtId="2" fontId="47" fillId="0" borderId="28" xfId="47" applyNumberFormat="1" applyFont="1" applyFill="1" applyBorder="1" applyAlignment="1" applyProtection="1">
      <alignment vertical="center" wrapText="1"/>
    </xf>
    <xf numFmtId="2" fontId="48" fillId="0" borderId="28" xfId="47" applyNumberFormat="1" applyFont="1" applyFill="1" applyBorder="1" applyAlignment="1" applyProtection="1">
      <alignment vertical="center" wrapText="1"/>
      <protection locked="0"/>
    </xf>
    <xf numFmtId="2" fontId="48" fillId="0" borderId="86" xfId="47" applyNumberFormat="1" applyFont="1" applyFill="1" applyBorder="1" applyAlignment="1" applyProtection="1">
      <alignment vertical="center" wrapText="1"/>
      <protection locked="0"/>
    </xf>
    <xf numFmtId="2" fontId="48" fillId="0" borderId="85" xfId="47" applyNumberFormat="1" applyFont="1" applyFill="1" applyBorder="1" applyAlignment="1" applyProtection="1">
      <alignment vertical="center" wrapText="1"/>
      <protection locked="0"/>
    </xf>
    <xf numFmtId="2" fontId="48" fillId="0" borderId="31" xfId="47" applyNumberFormat="1" applyFont="1" applyFill="1" applyBorder="1" applyAlignment="1" applyProtection="1">
      <alignment vertical="center" wrapText="1"/>
      <protection locked="0"/>
    </xf>
    <xf numFmtId="2" fontId="19" fillId="0" borderId="46" xfId="47" applyNumberFormat="1" applyFont="1" applyFill="1" applyBorder="1" applyAlignment="1" applyProtection="1">
      <alignment vertical="center" wrapText="1"/>
    </xf>
    <xf numFmtId="0" fontId="19" fillId="0" borderId="10" xfId="0" applyFont="1" applyFill="1" applyBorder="1" applyAlignment="1" applyProtection="1">
      <alignment horizontal="left" vertical="center"/>
    </xf>
    <xf numFmtId="0" fontId="19" fillId="0" borderId="44" xfId="0" applyFont="1" applyFill="1" applyBorder="1" applyAlignment="1" applyProtection="1">
      <alignment vertical="center" wrapText="1"/>
    </xf>
    <xf numFmtId="3" fontId="1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3" fontId="1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3" fontId="1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3" fontId="19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3" fontId="1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2" fontId="19" fillId="0" borderId="33" xfId="0" applyNumberFormat="1" applyFont="1" applyFill="1" applyBorder="1" applyAlignment="1" applyProtection="1">
      <alignment vertical="center" wrapText="1"/>
      <protection locked="0"/>
    </xf>
    <xf numFmtId="164" fontId="1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horizontal="right" vertical="center" wrapText="1"/>
    </xf>
    <xf numFmtId="2" fontId="47" fillId="0" borderId="0" xfId="0" applyNumberFormat="1" applyFont="1" applyFill="1" applyAlignment="1" applyProtection="1">
      <alignment vertical="center" wrapText="1"/>
    </xf>
    <xf numFmtId="3" fontId="19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2" fontId="19" fillId="0" borderId="16" xfId="0" applyNumberFormat="1" applyFont="1" applyFill="1" applyBorder="1" applyAlignment="1" applyProtection="1">
      <alignment vertical="center" wrapText="1"/>
      <protection locked="0"/>
    </xf>
    <xf numFmtId="164" fontId="19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32" xfId="0" applyFont="1" applyFill="1" applyBorder="1" applyAlignment="1">
      <alignment vertical="center" wrapText="1"/>
    </xf>
    <xf numFmtId="0" fontId="47" fillId="0" borderId="0" xfId="0" applyFont="1" applyFill="1" applyAlignment="1">
      <alignment vertical="center" wrapText="1"/>
    </xf>
    <xf numFmtId="0" fontId="1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2" fontId="1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0" applyFont="1" applyFill="1" applyAlignment="1" applyProtection="1">
      <alignment vertical="center" wrapText="1"/>
    </xf>
    <xf numFmtId="0" fontId="48" fillId="0" borderId="0" xfId="0" applyFont="1" applyFill="1" applyAlignment="1" applyProtection="1">
      <alignment horizontal="left" vertical="center" wrapText="1"/>
    </xf>
    <xf numFmtId="0" fontId="48" fillId="0" borderId="0" xfId="0" applyFont="1" applyFill="1" applyAlignment="1" applyProtection="1">
      <alignment horizontal="right" vertical="center" wrapText="1" indent="1"/>
    </xf>
    <xf numFmtId="2" fontId="48" fillId="0" borderId="0" xfId="0" applyNumberFormat="1" applyFont="1" applyFill="1" applyAlignment="1" applyProtection="1">
      <alignment horizontal="right" vertical="center" wrapText="1" indent="1"/>
    </xf>
    <xf numFmtId="0" fontId="49" fillId="0" borderId="10" xfId="0" applyFont="1" applyFill="1" applyBorder="1" applyAlignment="1" applyProtection="1">
      <alignment horizontal="left" vertical="center"/>
    </xf>
    <xf numFmtId="0" fontId="49" fillId="0" borderId="44" xfId="0" applyFont="1" applyFill="1" applyBorder="1" applyAlignment="1" applyProtection="1">
      <alignment vertical="center" wrapText="1"/>
    </xf>
    <xf numFmtId="3" fontId="49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3" fontId="49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3" fontId="49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3" fontId="49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3" fontId="4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164" fontId="4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0" applyFont="1" applyFill="1" applyAlignment="1" applyProtection="1">
      <alignment horizontal="right" vertical="center" wrapText="1"/>
    </xf>
    <xf numFmtId="0" fontId="19" fillId="0" borderId="15" xfId="0" applyFont="1" applyFill="1" applyBorder="1" applyAlignment="1" applyProtection="1">
      <alignment vertical="center" wrapText="1"/>
    </xf>
    <xf numFmtId="3" fontId="1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47" fillId="0" borderId="0" xfId="0" applyFont="1" applyFill="1" applyAlignment="1" applyProtection="1">
      <alignment horizontal="right" vertical="center" wrapText="1" indent="1"/>
    </xf>
    <xf numFmtId="0" fontId="19" fillId="0" borderId="37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vertical="center" wrapText="1"/>
    </xf>
    <xf numFmtId="171" fontId="1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0" applyFont="1" applyFill="1" applyBorder="1" applyAlignment="1">
      <alignment vertical="center" wrapText="1"/>
    </xf>
    <xf numFmtId="0" fontId="48" fillId="0" borderId="45" xfId="0" applyFont="1" applyFill="1" applyBorder="1" applyAlignment="1" applyProtection="1">
      <alignment horizontal="left" vertical="center" wrapText="1"/>
    </xf>
    <xf numFmtId="0" fontId="48" fillId="0" borderId="45" xfId="0" applyFont="1" applyFill="1" applyBorder="1" applyAlignment="1" applyProtection="1">
      <alignment vertical="center" wrapText="1"/>
    </xf>
    <xf numFmtId="0" fontId="48" fillId="0" borderId="45" xfId="0" applyFont="1" applyFill="1" applyBorder="1" applyAlignment="1" applyProtection="1">
      <alignment horizontal="right" vertical="center" wrapText="1" indent="1"/>
    </xf>
    <xf numFmtId="171" fontId="48" fillId="0" borderId="45" xfId="0" applyNumberFormat="1" applyFont="1" applyFill="1" applyBorder="1" applyAlignment="1" applyProtection="1">
      <alignment horizontal="right" vertical="center" wrapText="1" indent="1"/>
    </xf>
    <xf numFmtId="3" fontId="19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71" fontId="1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83" xfId="47" applyFont="1" applyFill="1" applyBorder="1" applyAlignment="1" applyProtection="1">
      <alignment horizontal="left" vertical="center" wrapText="1" indent="4"/>
    </xf>
    <xf numFmtId="4" fontId="48" fillId="0" borderId="0" xfId="0" applyNumberFormat="1" applyFont="1" applyFill="1" applyAlignment="1" applyProtection="1">
      <alignment horizontal="right" vertical="center" wrapText="1" indent="1"/>
    </xf>
    <xf numFmtId="4" fontId="49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0" xfId="0" applyNumberFormat="1" applyFont="1" applyFill="1" applyAlignment="1" applyProtection="1">
      <alignment horizontal="right" vertical="center" wrapText="1" indent="1"/>
    </xf>
    <xf numFmtId="171" fontId="4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70" fontId="48" fillId="0" borderId="0" xfId="0" applyNumberFormat="1" applyFont="1" applyFill="1" applyAlignment="1" applyProtection="1">
      <alignment horizontal="right" vertical="center" wrapText="1" indent="1"/>
    </xf>
    <xf numFmtId="170" fontId="4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2" fontId="52" fillId="0" borderId="86" xfId="47" applyNumberFormat="1" applyFont="1" applyFill="1" applyBorder="1" applyAlignment="1" applyProtection="1">
      <alignment horizontal="right" vertical="center" wrapText="1"/>
    </xf>
    <xf numFmtId="164" fontId="47" fillId="0" borderId="83" xfId="0" applyNumberFormat="1" applyFont="1" applyBorder="1" applyAlignment="1" applyProtection="1">
      <alignment horizontal="right" vertical="center" wrapText="1" indent="1"/>
      <protection locked="0"/>
    </xf>
    <xf numFmtId="164" fontId="47" fillId="0" borderId="41" xfId="0" applyNumberFormat="1" applyFont="1" applyBorder="1" applyAlignment="1" applyProtection="1">
      <alignment horizontal="right" vertical="center" wrapText="1" indent="1"/>
      <protection locked="0"/>
    </xf>
    <xf numFmtId="164" fontId="47" fillId="0" borderId="84" xfId="0" applyNumberFormat="1" applyFont="1" applyBorder="1" applyAlignment="1" applyProtection="1">
      <alignment horizontal="right" vertical="center" wrapText="1" indent="1"/>
      <protection locked="0"/>
    </xf>
    <xf numFmtId="2" fontId="48" fillId="0" borderId="93" xfId="47" applyNumberFormat="1" applyFont="1" applyFill="1" applyBorder="1" applyAlignment="1" applyProtection="1">
      <alignment horizontal="right" vertical="center" wrapText="1" indent="1"/>
    </xf>
    <xf numFmtId="164" fontId="47" fillId="0" borderId="49" xfId="0" applyNumberFormat="1" applyFont="1" applyBorder="1" applyAlignment="1" applyProtection="1">
      <alignment horizontal="right" vertical="center" wrapText="1" indent="1"/>
      <protection locked="0"/>
    </xf>
    <xf numFmtId="164" fontId="47" fillId="0" borderId="50" xfId="0" applyNumberFormat="1" applyFont="1" applyBorder="1" applyAlignment="1" applyProtection="1">
      <alignment horizontal="right" vertical="center" wrapText="1" indent="1"/>
      <protection locked="0"/>
    </xf>
    <xf numFmtId="164" fontId="47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19" fillId="0" borderId="17" xfId="0" applyNumberFormat="1" applyFont="1" applyFill="1" applyBorder="1" applyAlignment="1">
      <alignment horizontal="center" vertical="center" wrapText="1"/>
    </xf>
    <xf numFmtId="164" fontId="19" fillId="0" borderId="17" xfId="0" applyNumberFormat="1" applyFont="1" applyFill="1" applyBorder="1" applyAlignment="1">
      <alignment horizontal="center" vertical="center"/>
    </xf>
    <xf numFmtId="164" fontId="19" fillId="0" borderId="63" xfId="0" applyNumberFormat="1" applyFont="1" applyFill="1" applyBorder="1" applyAlignment="1">
      <alignment horizontal="center" vertical="center"/>
    </xf>
    <xf numFmtId="164" fontId="19" fillId="0" borderId="62" xfId="0" applyNumberFormat="1" applyFont="1" applyFill="1" applyBorder="1" applyAlignment="1">
      <alignment horizontal="center" vertical="center"/>
    </xf>
    <xf numFmtId="164" fontId="19" fillId="0" borderId="62" xfId="0" applyNumberFormat="1" applyFont="1" applyFill="1" applyBorder="1" applyAlignment="1">
      <alignment horizontal="center" vertical="center" wrapText="1"/>
    </xf>
    <xf numFmtId="49" fontId="48" fillId="0" borderId="34" xfId="0" applyNumberFormat="1" applyFont="1" applyFill="1" applyBorder="1" applyAlignment="1">
      <alignment horizontal="left" vertical="center"/>
    </xf>
    <xf numFmtId="3" fontId="48" fillId="0" borderId="57" xfId="0" applyNumberFormat="1" applyFont="1" applyFill="1" applyBorder="1" applyAlignment="1" applyProtection="1">
      <alignment horizontal="right" vertical="center"/>
      <protection locked="0"/>
    </xf>
    <xf numFmtId="3" fontId="48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61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61" xfId="0" applyNumberFormat="1" applyFont="1" applyFill="1" applyBorder="1" applyAlignment="1">
      <alignment horizontal="right" vertical="center" wrapText="1"/>
    </xf>
    <xf numFmtId="4" fontId="19" fillId="0" borderId="61" xfId="0" applyNumberFormat="1" applyFont="1" applyFill="1" applyBorder="1" applyAlignment="1">
      <alignment horizontal="right" vertical="center" wrapText="1"/>
    </xf>
    <xf numFmtId="49" fontId="52" fillId="0" borderId="88" xfId="0" quotePrefix="1" applyNumberFormat="1" applyFont="1" applyFill="1" applyBorder="1" applyAlignment="1">
      <alignment horizontal="left" vertical="center" indent="1"/>
    </xf>
    <xf numFmtId="3" fontId="52" fillId="0" borderId="52" xfId="0" applyNumberFormat="1" applyFont="1" applyFill="1" applyBorder="1" applyAlignment="1" applyProtection="1">
      <alignment horizontal="right" vertical="center"/>
      <protection locked="0"/>
    </xf>
    <xf numFmtId="3" fontId="52" fillId="0" borderId="52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2" xfId="0" applyNumberFormat="1" applyFont="1" applyFill="1" applyBorder="1" applyAlignment="1">
      <alignment horizontal="right" vertical="center" wrapText="1"/>
    </xf>
    <xf numFmtId="4" fontId="19" fillId="0" borderId="52" xfId="0" applyNumberFormat="1" applyFont="1" applyFill="1" applyBorder="1" applyAlignment="1">
      <alignment horizontal="right" vertical="center" wrapText="1"/>
    </xf>
    <xf numFmtId="49" fontId="48" fillId="0" borderId="88" xfId="0" applyNumberFormat="1" applyFont="1" applyFill="1" applyBorder="1" applyAlignment="1">
      <alignment horizontal="left" vertical="center"/>
    </xf>
    <xf numFmtId="3" fontId="48" fillId="0" borderId="52" xfId="0" applyNumberFormat="1" applyFont="1" applyFill="1" applyBorder="1" applyAlignment="1" applyProtection="1">
      <alignment horizontal="right" vertical="center"/>
      <protection locked="0"/>
    </xf>
    <xf numFmtId="3" fontId="48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8" fillId="0" borderId="89" xfId="0" applyNumberFormat="1" applyFont="1" applyFill="1" applyBorder="1" applyAlignment="1" applyProtection="1">
      <alignment horizontal="left" vertical="center"/>
      <protection locked="0"/>
    </xf>
    <xf numFmtId="3" fontId="48" fillId="0" borderId="56" xfId="0" applyNumberFormat="1" applyFont="1" applyFill="1" applyBorder="1" applyAlignment="1" applyProtection="1">
      <alignment horizontal="right" vertical="center"/>
      <protection locked="0"/>
    </xf>
    <xf numFmtId="3" fontId="48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59" xfId="0" applyNumberFormat="1" applyFont="1" applyFill="1" applyBorder="1" applyAlignment="1">
      <alignment horizontal="right" vertical="center" wrapText="1"/>
    </xf>
    <xf numFmtId="49" fontId="49" fillId="0" borderId="37" xfId="0" applyNumberFormat="1" applyFont="1" applyFill="1" applyBorder="1" applyAlignment="1" applyProtection="1">
      <alignment horizontal="left" vertical="center" indent="1"/>
      <protection locked="0"/>
    </xf>
    <xf numFmtId="164" fontId="49" fillId="0" borderId="17" xfId="0" applyNumberFormat="1" applyFont="1" applyFill="1" applyBorder="1" applyAlignment="1">
      <alignment vertical="center"/>
    </xf>
    <xf numFmtId="49" fontId="49" fillId="0" borderId="67" xfId="0" applyNumberFormat="1" applyFont="1" applyFill="1" applyBorder="1" applyAlignment="1" applyProtection="1">
      <alignment vertical="center"/>
      <protection locked="0"/>
    </xf>
    <xf numFmtId="49" fontId="49" fillId="0" borderId="67" xfId="0" applyNumberFormat="1" applyFont="1" applyFill="1" applyBorder="1" applyAlignment="1" applyProtection="1">
      <alignment horizontal="right" vertical="center"/>
      <protection locked="0"/>
    </xf>
    <xf numFmtId="3" fontId="47" fillId="0" borderId="67" xfId="0" applyNumberFormat="1" applyFont="1" applyFill="1" applyBorder="1" applyAlignment="1" applyProtection="1">
      <alignment horizontal="right" vertical="center" wrapText="1"/>
      <protection locked="0"/>
    </xf>
    <xf numFmtId="49" fontId="49" fillId="0" borderId="22" xfId="0" applyNumberFormat="1" applyFont="1" applyFill="1" applyBorder="1" applyAlignment="1" applyProtection="1">
      <alignment vertical="center"/>
      <protection locked="0"/>
    </xf>
    <xf numFmtId="49" fontId="49" fillId="0" borderId="22" xfId="0" applyNumberFormat="1" applyFont="1" applyFill="1" applyBorder="1" applyAlignment="1" applyProtection="1">
      <alignment horizontal="right" vertical="center"/>
      <protection locked="0"/>
    </xf>
    <xf numFmtId="3" fontId="47" fillId="0" borderId="22" xfId="0" applyNumberFormat="1" applyFont="1" applyFill="1" applyBorder="1" applyAlignment="1" applyProtection="1">
      <alignment horizontal="right" vertical="center" wrapText="1"/>
      <protection locked="0"/>
    </xf>
    <xf numFmtId="49" fontId="48" fillId="0" borderId="20" xfId="0" applyNumberFormat="1" applyFont="1" applyFill="1" applyBorder="1" applyAlignment="1">
      <alignment horizontal="left" vertical="center"/>
    </xf>
    <xf numFmtId="164" fontId="49" fillId="0" borderId="52" xfId="0" applyNumberFormat="1" applyFont="1" applyFill="1" applyBorder="1" applyAlignment="1" applyProtection="1">
      <alignment horizontal="right" vertical="center" wrapText="1"/>
    </xf>
    <xf numFmtId="49" fontId="48" fillId="0" borderId="82" xfId="0" applyNumberFormat="1" applyFont="1" applyFill="1" applyBorder="1" applyAlignment="1">
      <alignment horizontal="left" vertical="center"/>
    </xf>
    <xf numFmtId="49" fontId="48" fillId="0" borderId="82" xfId="0" applyNumberFormat="1" applyFont="1" applyFill="1" applyBorder="1" applyAlignment="1" applyProtection="1">
      <alignment horizontal="left" vertical="center"/>
      <protection locked="0"/>
    </xf>
    <xf numFmtId="49" fontId="48" fillId="0" borderId="87" xfId="0" applyNumberFormat="1" applyFont="1" applyFill="1" applyBorder="1" applyAlignment="1" applyProtection="1">
      <alignment horizontal="left" vertical="center"/>
      <protection locked="0"/>
    </xf>
    <xf numFmtId="172" fontId="19" fillId="0" borderId="17" xfId="0" applyNumberFormat="1" applyFont="1" applyFill="1" applyBorder="1" applyAlignment="1">
      <alignment horizontal="left" vertical="center" wrapText="1" indent="1"/>
    </xf>
    <xf numFmtId="172" fontId="108" fillId="0" borderId="0" xfId="0" applyNumberFormat="1" applyFont="1" applyFill="1" applyBorder="1" applyAlignment="1">
      <alignment horizontal="left" vertical="center" wrapText="1"/>
    </xf>
    <xf numFmtId="164" fontId="49" fillId="0" borderId="17" xfId="0" applyNumberFormat="1" applyFont="1" applyFill="1" applyBorder="1" applyAlignment="1">
      <alignment horizontal="center" vertical="center" wrapText="1"/>
    </xf>
    <xf numFmtId="3" fontId="48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59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1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86" xfId="0" applyNumberFormat="1" applyFont="1" applyFill="1" applyBorder="1" applyAlignment="1" applyProtection="1">
      <alignment horizontal="right" vertical="center" wrapText="1" indent="1"/>
      <protection locked="0"/>
    </xf>
    <xf numFmtId="171" fontId="4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71" fontId="48" fillId="0" borderId="28" xfId="0" applyNumberFormat="1" applyFont="1" applyFill="1" applyBorder="1" applyAlignment="1" applyProtection="1">
      <alignment horizontal="right" vertical="center" wrapText="1" indent="1"/>
    </xf>
    <xf numFmtId="171" fontId="52" fillId="0" borderId="86" xfId="0" applyNumberFormat="1" applyFont="1" applyFill="1" applyBorder="1" applyAlignment="1" applyProtection="1">
      <alignment horizontal="right" vertical="center" wrapText="1" indent="1"/>
    </xf>
    <xf numFmtId="4" fontId="48" fillId="0" borderId="42" xfId="0" applyNumberFormat="1" applyFont="1" applyFill="1" applyBorder="1" applyAlignment="1" applyProtection="1">
      <alignment horizontal="right" vertical="center" wrapText="1" indent="1"/>
    </xf>
    <xf numFmtId="4" fontId="63" fillId="0" borderId="86" xfId="0" applyNumberFormat="1" applyFont="1" applyFill="1" applyBorder="1" applyAlignment="1">
      <alignment vertical="center"/>
    </xf>
    <xf numFmtId="4" fontId="63" fillId="0" borderId="31" xfId="0" applyNumberFormat="1" applyFont="1" applyFill="1" applyBorder="1" applyAlignment="1">
      <alignment vertical="center"/>
    </xf>
    <xf numFmtId="4" fontId="10" fillId="0" borderId="46" xfId="0" applyNumberFormat="1" applyFont="1" applyFill="1" applyBorder="1" applyAlignment="1">
      <alignment horizontal="right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4" fontId="18" fillId="0" borderId="40" xfId="0" applyNumberFormat="1" applyFont="1" applyFill="1" applyBorder="1" applyAlignment="1"/>
    <xf numFmtId="4" fontId="18" fillId="0" borderId="85" xfId="0" applyNumberFormat="1" applyFont="1" applyFill="1" applyBorder="1" applyAlignment="1"/>
    <xf numFmtId="4" fontId="18" fillId="0" borderId="86" xfId="0" applyNumberFormat="1" applyFont="1" applyFill="1" applyBorder="1" applyAlignment="1"/>
    <xf numFmtId="4" fontId="18" fillId="0" borderId="28" xfId="0" applyNumberFormat="1" applyFont="1" applyFill="1" applyBorder="1" applyAlignment="1"/>
    <xf numFmtId="4" fontId="18" fillId="0" borderId="46" xfId="0" applyNumberFormat="1" applyFont="1" applyFill="1" applyBorder="1"/>
    <xf numFmtId="4" fontId="18" fillId="0" borderId="28" xfId="0" applyNumberFormat="1" applyFont="1" applyFill="1" applyBorder="1"/>
    <xf numFmtId="4" fontId="0" fillId="0" borderId="42" xfId="0" applyNumberFormat="1" applyFont="1" applyFill="1" applyBorder="1"/>
    <xf numFmtId="4" fontId="0" fillId="0" borderId="28" xfId="0" applyNumberFormat="1" applyFont="1" applyFill="1" applyBorder="1" applyAlignment="1"/>
    <xf numFmtId="4" fontId="8" fillId="0" borderId="33" xfId="0" applyNumberFormat="1" applyFont="1" applyFill="1" applyBorder="1"/>
    <xf numFmtId="171" fontId="19" fillId="0" borderId="16" xfId="47" applyNumberFormat="1" applyFont="1" applyFill="1" applyBorder="1" applyAlignment="1" applyProtection="1">
      <alignment vertical="center" wrapText="1"/>
    </xf>
    <xf numFmtId="171" fontId="47" fillId="0" borderId="28" xfId="47" applyNumberFormat="1" applyFont="1" applyFill="1" applyBorder="1" applyAlignment="1" applyProtection="1">
      <alignment vertical="center" wrapText="1"/>
      <protection locked="0"/>
    </xf>
    <xf numFmtId="171" fontId="47" fillId="0" borderId="86" xfId="47" applyNumberFormat="1" applyFont="1" applyFill="1" applyBorder="1" applyAlignment="1" applyProtection="1">
      <alignment vertical="center" wrapText="1"/>
      <protection locked="0"/>
    </xf>
    <xf numFmtId="171" fontId="47" fillId="0" borderId="85" xfId="47" applyNumberFormat="1" applyFont="1" applyFill="1" applyBorder="1" applyAlignment="1" applyProtection="1">
      <alignment vertical="center" wrapText="1"/>
      <protection locked="0"/>
    </xf>
    <xf numFmtId="171" fontId="49" fillId="0" borderId="16" xfId="47" applyNumberFormat="1" applyFont="1" applyFill="1" applyBorder="1" applyAlignment="1" applyProtection="1">
      <alignment vertical="center" wrapText="1"/>
    </xf>
    <xf numFmtId="171" fontId="47" fillId="0" borderId="28" xfId="47" applyNumberFormat="1" applyFont="1" applyFill="1" applyBorder="1" applyAlignment="1" applyProtection="1">
      <alignment vertical="center" wrapText="1"/>
    </xf>
    <xf numFmtId="171" fontId="48" fillId="0" borderId="85" xfId="47" applyNumberFormat="1" applyFont="1" applyFill="1" applyBorder="1" applyAlignment="1" applyProtection="1">
      <alignment vertical="center" wrapText="1"/>
      <protection locked="0"/>
    </xf>
    <xf numFmtId="171" fontId="48" fillId="0" borderId="28" xfId="47" applyNumberFormat="1" applyFont="1" applyFill="1" applyBorder="1" applyAlignment="1" applyProtection="1">
      <alignment vertical="center" wrapText="1"/>
      <protection locked="0"/>
    </xf>
    <xf numFmtId="171" fontId="48" fillId="0" borderId="86" xfId="47" applyNumberFormat="1" applyFont="1" applyFill="1" applyBorder="1" applyAlignment="1" applyProtection="1">
      <alignment vertical="center" wrapText="1"/>
      <protection locked="0"/>
    </xf>
    <xf numFmtId="2" fontId="48" fillId="0" borderId="42" xfId="47" quotePrefix="1" applyNumberFormat="1" applyFont="1" applyFill="1" applyBorder="1" applyAlignment="1" applyProtection="1">
      <alignment horizontal="right" vertical="center" wrapText="1" indent="1"/>
    </xf>
    <xf numFmtId="2" fontId="48" fillId="0" borderId="31" xfId="47" quotePrefix="1" applyNumberFormat="1" applyFont="1" applyFill="1" applyBorder="1" applyAlignment="1" applyProtection="1">
      <alignment horizontal="right" vertical="center" wrapText="1" indent="1"/>
    </xf>
    <xf numFmtId="4" fontId="48" fillId="0" borderId="86" xfId="0" applyNumberFormat="1" applyFont="1" applyFill="1" applyBorder="1" applyAlignment="1" applyProtection="1">
      <alignment horizontal="right" vertical="center" wrapText="1" indent="1"/>
    </xf>
    <xf numFmtId="164" fontId="26" fillId="0" borderId="10" xfId="0" applyNumberFormat="1" applyFont="1" applyFill="1" applyBorder="1" applyAlignment="1" applyProtection="1">
      <alignment horizontal="left" vertical="center" wrapText="1" indent="1"/>
    </xf>
    <xf numFmtId="164" fontId="26" fillId="0" borderId="45" xfId="0" applyNumberFormat="1" applyFont="1" applyFill="1" applyBorder="1" applyAlignment="1" applyProtection="1">
      <alignment horizontal="right" vertical="center" wrapText="1" indent="1"/>
    </xf>
    <xf numFmtId="164" fontId="26" fillId="0" borderId="15" xfId="0" applyNumberFormat="1" applyFont="1" applyFill="1" applyBorder="1" applyAlignment="1" applyProtection="1">
      <alignment horizontal="right" vertical="center" wrapText="1" indent="1"/>
    </xf>
    <xf numFmtId="164" fontId="26" fillId="0" borderId="53" xfId="0" applyNumberFormat="1" applyFont="1" applyFill="1" applyBorder="1" applyAlignment="1" applyProtection="1">
      <alignment horizontal="right" vertical="center" wrapText="1" indent="1"/>
    </xf>
    <xf numFmtId="4" fontId="26" fillId="0" borderId="16" xfId="0" applyNumberFormat="1" applyFont="1" applyFill="1" applyBorder="1" applyAlignment="1" applyProtection="1">
      <alignment horizontal="right" vertical="center" wrapText="1" indent="1"/>
    </xf>
    <xf numFmtId="164" fontId="26" fillId="0" borderId="33" xfId="0" applyNumberFormat="1" applyFont="1" applyFill="1" applyBorder="1" applyAlignment="1" applyProtection="1">
      <alignment horizontal="right" vertical="center" wrapText="1" indent="1"/>
    </xf>
    <xf numFmtId="164" fontId="26" fillId="0" borderId="44" xfId="0" applyNumberFormat="1" applyFont="1" applyFill="1" applyBorder="1" applyAlignment="1" applyProtection="1">
      <alignment horizontal="right" vertical="center" wrapText="1" indent="1"/>
    </xf>
    <xf numFmtId="4" fontId="26" fillId="0" borderId="0" xfId="0" applyNumberFormat="1" applyFont="1" applyFill="1" applyBorder="1" applyAlignment="1" applyProtection="1">
      <alignment horizontal="right" vertical="center" wrapText="1" indent="1"/>
    </xf>
    <xf numFmtId="164" fontId="81" fillId="0" borderId="0" xfId="0" applyNumberFormat="1" applyFont="1" applyFill="1" applyAlignment="1" applyProtection="1">
      <alignment vertical="center" wrapText="1"/>
    </xf>
    <xf numFmtId="164" fontId="53" fillId="0" borderId="10" xfId="0" applyNumberFormat="1" applyFont="1" applyFill="1" applyBorder="1" applyAlignment="1" applyProtection="1">
      <alignment horizontal="left" vertical="center" wrapText="1" indent="1"/>
    </xf>
    <xf numFmtId="164" fontId="53" fillId="0" borderId="45" xfId="0" applyNumberFormat="1" applyFont="1" applyFill="1" applyBorder="1" applyAlignment="1" applyProtection="1">
      <alignment horizontal="right" vertical="center" wrapText="1" indent="1"/>
    </xf>
    <xf numFmtId="164" fontId="53" fillId="0" borderId="15" xfId="0" applyNumberFormat="1" applyFont="1" applyFill="1" applyBorder="1" applyAlignment="1" applyProtection="1">
      <alignment horizontal="right" vertical="center" wrapText="1" indent="1"/>
    </xf>
    <xf numFmtId="164" fontId="53" fillId="0" borderId="53" xfId="0" applyNumberFormat="1" applyFont="1" applyFill="1" applyBorder="1" applyAlignment="1" applyProtection="1">
      <alignment horizontal="right" vertical="center" wrapText="1" indent="1"/>
    </xf>
    <xf numFmtId="4" fontId="53" fillId="0" borderId="16" xfId="0" applyNumberFormat="1" applyFont="1" applyFill="1" applyBorder="1" applyAlignment="1" applyProtection="1">
      <alignment horizontal="right" vertical="center" wrapText="1" indent="1"/>
    </xf>
    <xf numFmtId="164" fontId="53" fillId="0" borderId="33" xfId="0" applyNumberFormat="1" applyFont="1" applyFill="1" applyBorder="1" applyAlignment="1" applyProtection="1">
      <alignment horizontal="right" vertical="center" wrapText="1" indent="1"/>
    </xf>
    <xf numFmtId="164" fontId="53" fillId="0" borderId="44" xfId="0" applyNumberFormat="1" applyFont="1" applyFill="1" applyBorder="1" applyAlignment="1" applyProtection="1">
      <alignment horizontal="right" vertical="center" wrapText="1" indent="1"/>
    </xf>
    <xf numFmtId="4" fontId="53" fillId="0" borderId="0" xfId="0" applyNumberFormat="1" applyFont="1" applyFill="1" applyBorder="1" applyAlignment="1" applyProtection="1">
      <alignment horizontal="right" vertical="center" wrapText="1" indent="1"/>
    </xf>
    <xf numFmtId="164" fontId="81" fillId="0" borderId="0" xfId="0" applyNumberFormat="1" applyFont="1" applyFill="1" applyAlignment="1" applyProtection="1">
      <alignment horizontal="right" vertical="center" wrapText="1"/>
    </xf>
    <xf numFmtId="4" fontId="81" fillId="0" borderId="0" xfId="0" applyNumberFormat="1" applyFont="1" applyFill="1" applyAlignment="1" applyProtection="1">
      <alignment vertical="center" wrapText="1"/>
    </xf>
    <xf numFmtId="164" fontId="81" fillId="0" borderId="0" xfId="0" applyNumberFormat="1" applyFont="1" applyFill="1" applyAlignment="1" applyProtection="1">
      <alignment vertical="center" textRotation="180" wrapText="1"/>
    </xf>
    <xf numFmtId="164" fontId="26" fillId="0" borderId="10" xfId="0" applyNumberFormat="1" applyFont="1" applyFill="1" applyBorder="1" applyAlignment="1" applyProtection="1">
      <alignment horizontal="right" vertical="center" wrapText="1" indent="1"/>
    </xf>
    <xf numFmtId="171" fontId="26" fillId="0" borderId="16" xfId="0" applyNumberFormat="1" applyFont="1" applyFill="1" applyBorder="1" applyAlignment="1" applyProtection="1">
      <alignment horizontal="right" vertical="center" wrapText="1" indent="1"/>
    </xf>
    <xf numFmtId="164" fontId="26" fillId="0" borderId="0" xfId="0" applyNumberFormat="1" applyFont="1" applyFill="1" applyBorder="1" applyAlignment="1" applyProtection="1">
      <alignment horizontal="right" vertical="center" wrapText="1" indent="1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2" fontId="48" fillId="0" borderId="85" xfId="0" applyNumberFormat="1" applyFont="1" applyFill="1" applyBorder="1" applyAlignment="1" applyProtection="1">
      <alignment vertical="center" wrapText="1"/>
      <protection locked="0"/>
    </xf>
    <xf numFmtId="2" fontId="48" fillId="0" borderId="33" xfId="0" applyNumberFormat="1" applyFont="1" applyFill="1" applyBorder="1" applyAlignment="1" applyProtection="1">
      <alignment vertical="center" wrapText="1"/>
      <protection locked="0"/>
    </xf>
    <xf numFmtId="2" fontId="48" fillId="0" borderId="94" xfId="0" applyNumberFormat="1" applyFont="1" applyFill="1" applyBorder="1" applyAlignment="1" applyProtection="1">
      <alignment vertical="center" wrapText="1"/>
      <protection locked="0"/>
    </xf>
    <xf numFmtId="164" fontId="48" fillId="0" borderId="52" xfId="0" applyNumberFormat="1" applyFont="1" applyFill="1" applyBorder="1" applyAlignment="1" applyProtection="1">
      <alignment horizontal="right" vertical="center" wrapText="1"/>
    </xf>
    <xf numFmtId="164" fontId="48" fillId="0" borderId="52" xfId="0" applyNumberFormat="1" applyFont="1" applyFill="1" applyBorder="1" applyAlignment="1">
      <alignment horizontal="right" vertical="center" wrapText="1"/>
    </xf>
    <xf numFmtId="4" fontId="48" fillId="0" borderId="52" xfId="0" applyNumberFormat="1" applyFont="1" applyFill="1" applyBorder="1" applyAlignment="1">
      <alignment horizontal="right" vertical="center" wrapText="1"/>
    </xf>
    <xf numFmtId="4" fontId="48" fillId="0" borderId="61" xfId="0" applyNumberFormat="1" applyFont="1" applyFill="1" applyBorder="1" applyAlignment="1">
      <alignment horizontal="right" vertical="center" wrapText="1"/>
    </xf>
    <xf numFmtId="4" fontId="49" fillId="0" borderId="17" xfId="0" applyNumberFormat="1" applyFont="1" applyFill="1" applyBorder="1" applyAlignment="1" applyProtection="1">
      <alignment vertical="center" wrapText="1"/>
      <protection locked="0"/>
    </xf>
    <xf numFmtId="4" fontId="48" fillId="0" borderId="86" xfId="47" applyNumberFormat="1" applyFont="1" applyFill="1" applyBorder="1" applyAlignment="1" applyProtection="1">
      <alignment horizontal="right" vertical="center" wrapText="1" indent="1"/>
      <protection locked="0"/>
    </xf>
    <xf numFmtId="164" fontId="14" fillId="0" borderId="0" xfId="0" applyNumberFormat="1" applyFont="1" applyFill="1" applyAlignment="1" applyProtection="1">
      <alignment vertical="center" wrapText="1"/>
    </xf>
    <xf numFmtId="2" fontId="52" fillId="0" borderId="86" xfId="47" applyNumberFormat="1" applyFont="1" applyFill="1" applyBorder="1" applyAlignment="1" applyProtection="1">
      <alignment vertical="center" wrapText="1"/>
      <protection locked="0"/>
    </xf>
    <xf numFmtId="172" fontId="10" fillId="0" borderId="0" xfId="0" applyNumberFormat="1" applyFont="1" applyFill="1" applyBorder="1" applyAlignment="1">
      <alignment horizontal="center" vertical="center" wrapText="1"/>
    </xf>
    <xf numFmtId="3" fontId="63" fillId="0" borderId="0" xfId="84" applyNumberFormat="1" applyFill="1" applyProtection="1"/>
    <xf numFmtId="0" fontId="63" fillId="0" borderId="0" xfId="84" applyFill="1" applyProtection="1"/>
    <xf numFmtId="0" fontId="63" fillId="0" borderId="0" xfId="84" applyFill="1" applyProtection="1">
      <protection locked="0"/>
    </xf>
    <xf numFmtId="0" fontId="110" fillId="0" borderId="0" xfId="84" applyFont="1" applyFill="1" applyProtection="1">
      <protection locked="0"/>
    </xf>
    <xf numFmtId="0" fontId="108" fillId="0" borderId="30" xfId="84" applyFont="1" applyFill="1" applyBorder="1" applyAlignment="1" applyProtection="1">
      <alignment horizontal="center" vertical="center" wrapText="1"/>
      <protection locked="0"/>
    </xf>
    <xf numFmtId="0" fontId="108" fillId="0" borderId="24" xfId="84" applyFont="1" applyFill="1" applyBorder="1" applyAlignment="1" applyProtection="1">
      <alignment horizontal="center" vertical="center" wrapText="1"/>
      <protection locked="0"/>
    </xf>
    <xf numFmtId="0" fontId="108" fillId="0" borderId="31" xfId="84" applyFont="1" applyFill="1" applyBorder="1" applyAlignment="1" applyProtection="1">
      <alignment horizontal="center" vertical="center" wrapText="1"/>
      <protection locked="0"/>
    </xf>
    <xf numFmtId="3" fontId="108" fillId="0" borderId="58" xfId="84" applyNumberFormat="1" applyFont="1" applyFill="1" applyBorder="1" applyAlignment="1" applyProtection="1">
      <alignment horizontal="center" vertical="center" wrapText="1"/>
      <protection locked="0"/>
    </xf>
    <xf numFmtId="3" fontId="108" fillId="0" borderId="24" xfId="84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84" applyFill="1" applyAlignment="1" applyProtection="1">
      <alignment horizontal="center" vertical="center"/>
    </xf>
    <xf numFmtId="0" fontId="51" fillId="0" borderId="39" xfId="84" applyFont="1" applyFill="1" applyBorder="1" applyAlignment="1" applyProtection="1">
      <alignment vertical="center" wrapText="1"/>
    </xf>
    <xf numFmtId="173" fontId="47" fillId="0" borderId="35" xfId="85" applyNumberFormat="1" applyFont="1" applyFill="1" applyBorder="1" applyAlignment="1" applyProtection="1">
      <alignment horizontal="center" vertical="center"/>
    </xf>
    <xf numFmtId="174" fontId="111" fillId="0" borderId="83" xfId="84" applyNumberFormat="1" applyFont="1" applyFill="1" applyBorder="1" applyAlignment="1" applyProtection="1">
      <alignment horizontal="right" vertical="center" wrapText="1"/>
      <protection locked="0"/>
    </xf>
    <xf numFmtId="174" fontId="111" fillId="0" borderId="40" xfId="84" applyNumberFormat="1" applyFont="1" applyFill="1" applyBorder="1" applyAlignment="1" applyProtection="1">
      <alignment horizontal="right" vertical="center" wrapText="1"/>
      <protection locked="0"/>
    </xf>
    <xf numFmtId="174" fontId="111" fillId="0" borderId="35" xfId="84" applyNumberFormat="1" applyFont="1" applyFill="1" applyBorder="1" applyAlignment="1" applyProtection="1">
      <alignment horizontal="right" vertical="center" wrapText="1"/>
      <protection locked="0"/>
    </xf>
    <xf numFmtId="0" fontId="63" fillId="0" borderId="0" xfId="84" applyFill="1" applyAlignment="1" applyProtection="1">
      <alignment vertical="center"/>
    </xf>
    <xf numFmtId="0" fontId="51" fillId="0" borderId="82" xfId="84" applyFont="1" applyFill="1" applyBorder="1" applyAlignment="1" applyProtection="1">
      <alignment vertical="center" wrapText="1"/>
    </xf>
    <xf numFmtId="173" fontId="47" fillId="0" borderId="83" xfId="85" applyNumberFormat="1" applyFont="1" applyFill="1" applyBorder="1" applyAlignment="1" applyProtection="1">
      <alignment horizontal="center" vertical="center"/>
    </xf>
    <xf numFmtId="174" fontId="111" fillId="0" borderId="86" xfId="84" applyNumberFormat="1" applyFont="1" applyFill="1" applyBorder="1" applyAlignment="1" applyProtection="1">
      <alignment horizontal="right" vertical="center" wrapText="1"/>
    </xf>
    <xf numFmtId="174" fontId="111" fillId="0" borderId="83" xfId="84" applyNumberFormat="1" applyFont="1" applyFill="1" applyBorder="1" applyAlignment="1" applyProtection="1">
      <alignment horizontal="right" vertical="center" wrapText="1"/>
    </xf>
    <xf numFmtId="0" fontId="97" fillId="0" borderId="82" xfId="84" applyFont="1" applyFill="1" applyBorder="1" applyAlignment="1" applyProtection="1">
      <alignment horizontal="left" vertical="center" wrapText="1" indent="1"/>
    </xf>
    <xf numFmtId="174" fontId="112" fillId="0" borderId="83" xfId="84" applyNumberFormat="1" applyFont="1" applyFill="1" applyBorder="1" applyAlignment="1" applyProtection="1">
      <alignment horizontal="right" vertical="center" wrapText="1"/>
      <protection locked="0"/>
    </xf>
    <xf numFmtId="174" fontId="112" fillId="0" borderId="86" xfId="84" applyNumberFormat="1" applyFont="1" applyFill="1" applyBorder="1" applyAlignment="1" applyProtection="1">
      <alignment horizontal="right" vertical="center" wrapText="1"/>
      <protection locked="0"/>
    </xf>
    <xf numFmtId="174" fontId="113" fillId="0" borderId="86" xfId="84" applyNumberFormat="1" applyFont="1" applyFill="1" applyBorder="1" applyAlignment="1" applyProtection="1">
      <alignment horizontal="right" vertical="center" wrapText="1"/>
      <protection locked="0"/>
    </xf>
    <xf numFmtId="174" fontId="113" fillId="0" borderId="83" xfId="84" applyNumberFormat="1" applyFont="1" applyFill="1" applyBorder="1" applyAlignment="1" applyProtection="1">
      <alignment horizontal="right" vertical="center" wrapText="1"/>
      <protection locked="0"/>
    </xf>
    <xf numFmtId="174" fontId="114" fillId="0" borderId="86" xfId="84" applyNumberFormat="1" applyFont="1" applyFill="1" applyBorder="1" applyAlignment="1" applyProtection="1">
      <alignment horizontal="right" vertical="center" wrapText="1"/>
      <protection locked="0"/>
    </xf>
    <xf numFmtId="174" fontId="114" fillId="0" borderId="83" xfId="84" applyNumberFormat="1" applyFont="1" applyFill="1" applyBorder="1" applyAlignment="1" applyProtection="1">
      <alignment horizontal="right" vertical="center" wrapText="1"/>
      <protection locked="0"/>
    </xf>
    <xf numFmtId="173" fontId="19" fillId="0" borderId="83" xfId="85" applyNumberFormat="1" applyFont="1" applyFill="1" applyBorder="1" applyAlignment="1" applyProtection="1">
      <alignment horizontal="center" vertical="center"/>
    </xf>
    <xf numFmtId="0" fontId="99" fillId="0" borderId="0" xfId="84" applyFont="1" applyFill="1" applyAlignment="1" applyProtection="1">
      <alignment vertical="center"/>
    </xf>
    <xf numFmtId="174" fontId="114" fillId="0" borderId="86" xfId="84" applyNumberFormat="1" applyFont="1" applyFill="1" applyBorder="1" applyAlignment="1" applyProtection="1">
      <alignment horizontal="right" vertical="center" wrapText="1"/>
    </xf>
    <xf numFmtId="174" fontId="114" fillId="0" borderId="83" xfId="84" applyNumberFormat="1" applyFont="1" applyFill="1" applyBorder="1" applyAlignment="1" applyProtection="1">
      <alignment horizontal="right" vertical="center" wrapText="1"/>
    </xf>
    <xf numFmtId="174" fontId="115" fillId="0" borderId="86" xfId="84" applyNumberFormat="1" applyFont="1" applyFill="1" applyBorder="1" applyAlignment="1" applyProtection="1">
      <alignment horizontal="right" vertical="center" wrapText="1"/>
    </xf>
    <xf numFmtId="0" fontId="51" fillId="0" borderId="87" xfId="84" applyFont="1" applyFill="1" applyBorder="1" applyAlignment="1" applyProtection="1">
      <alignment vertical="center" wrapText="1"/>
    </xf>
    <xf numFmtId="173" fontId="47" fillId="0" borderId="84" xfId="85" applyNumberFormat="1" applyFont="1" applyFill="1" applyBorder="1" applyAlignment="1" applyProtection="1">
      <alignment horizontal="center" vertical="center"/>
    </xf>
    <xf numFmtId="174" fontId="111" fillId="0" borderId="84" xfId="84" applyNumberFormat="1" applyFont="1" applyFill="1" applyBorder="1" applyAlignment="1" applyProtection="1">
      <alignment horizontal="right" vertical="center" wrapText="1"/>
      <protection locked="0"/>
    </xf>
    <xf numFmtId="174" fontId="114" fillId="0" borderId="85" xfId="84" applyNumberFormat="1" applyFont="1" applyFill="1" applyBorder="1" applyAlignment="1" applyProtection="1">
      <alignment horizontal="right" vertical="center" wrapText="1"/>
      <protection locked="0"/>
    </xf>
    <xf numFmtId="0" fontId="51" fillId="0" borderId="10" xfId="84" applyFont="1" applyFill="1" applyBorder="1" applyAlignment="1" applyProtection="1">
      <alignment vertical="center" wrapText="1"/>
    </xf>
    <xf numFmtId="173" fontId="47" fillId="0" borderId="15" xfId="85" applyNumberFormat="1" applyFont="1" applyFill="1" applyBorder="1" applyAlignment="1" applyProtection="1">
      <alignment horizontal="center" vertical="center"/>
    </xf>
    <xf numFmtId="174" fontId="111" fillId="0" borderId="15" xfId="84" applyNumberFormat="1" applyFont="1" applyFill="1" applyBorder="1" applyAlignment="1" applyProtection="1">
      <alignment horizontal="right" vertical="center" wrapText="1"/>
    </xf>
    <xf numFmtId="174" fontId="111" fillId="0" borderId="16" xfId="84" applyNumberFormat="1" applyFont="1" applyFill="1" applyBorder="1" applyAlignment="1" applyProtection="1">
      <alignment horizontal="right" vertical="center" wrapText="1"/>
    </xf>
    <xf numFmtId="174" fontId="111" fillId="0" borderId="31" xfId="84" applyNumberFormat="1" applyFont="1" applyFill="1" applyBorder="1" applyAlignment="1" applyProtection="1">
      <alignment horizontal="right" vertical="center" wrapText="1"/>
    </xf>
    <xf numFmtId="0" fontId="50" fillId="0" borderId="0" xfId="84" applyFont="1" applyFill="1" applyProtection="1"/>
    <xf numFmtId="0" fontId="110" fillId="0" borderId="0" xfId="84" applyFont="1" applyFill="1" applyProtection="1"/>
    <xf numFmtId="3" fontId="50" fillId="0" borderId="0" xfId="84" applyNumberFormat="1" applyFont="1" applyFill="1" applyProtection="1"/>
    <xf numFmtId="3" fontId="63" fillId="0" borderId="0" xfId="84" applyNumberFormat="1" applyFont="1" applyFill="1" applyAlignment="1" applyProtection="1">
      <alignment horizontal="center"/>
    </xf>
    <xf numFmtId="3" fontId="63" fillId="0" borderId="0" xfId="84" applyNumberFormat="1" applyFont="1" applyFill="1" applyProtection="1"/>
    <xf numFmtId="0" fontId="63" fillId="0" borderId="0" xfId="84" applyFont="1" applyFill="1" applyProtection="1"/>
    <xf numFmtId="0" fontId="63" fillId="0" borderId="0" xfId="84" applyFill="1" applyAlignment="1" applyProtection="1">
      <alignment horizontal="center"/>
    </xf>
    <xf numFmtId="3" fontId="6" fillId="0" borderId="0" xfId="85" applyNumberFormat="1" applyFill="1" applyAlignment="1" applyProtection="1">
      <alignment vertical="center"/>
    </xf>
    <xf numFmtId="0" fontId="6" fillId="0" borderId="0" xfId="85" applyFill="1" applyAlignment="1" applyProtection="1">
      <alignment vertical="center"/>
    </xf>
    <xf numFmtId="0" fontId="6" fillId="0" borderId="0" xfId="85" applyFill="1" applyAlignment="1" applyProtection="1">
      <alignment vertical="center" wrapText="1"/>
    </xf>
    <xf numFmtId="3" fontId="0" fillId="0" borderId="0" xfId="85" applyNumberFormat="1" applyFont="1" applyFill="1" applyAlignment="1" applyProtection="1">
      <alignment horizontal="center" vertical="center"/>
    </xf>
    <xf numFmtId="0" fontId="0" fillId="0" borderId="0" xfId="85" applyFont="1" applyFill="1" applyAlignment="1" applyProtection="1">
      <alignment horizontal="center" vertical="center"/>
    </xf>
    <xf numFmtId="0" fontId="6" fillId="0" borderId="0" xfId="85" applyFill="1" applyAlignment="1" applyProtection="1">
      <alignment horizontal="center" vertical="center"/>
    </xf>
    <xf numFmtId="3" fontId="6" fillId="0" borderId="0" xfId="85" applyNumberFormat="1" applyFill="1" applyAlignment="1" applyProtection="1">
      <alignment horizontal="center" vertical="center"/>
    </xf>
    <xf numFmtId="49" fontId="19" fillId="0" borderId="30" xfId="85" applyNumberFormat="1" applyFont="1" applyFill="1" applyBorder="1" applyAlignment="1" applyProtection="1">
      <alignment horizontal="center" vertical="center" wrapText="1"/>
    </xf>
    <xf numFmtId="49" fontId="19" fillId="0" borderId="24" xfId="85" applyNumberFormat="1" applyFont="1" applyFill="1" applyBorder="1" applyAlignment="1" applyProtection="1">
      <alignment horizontal="center" vertical="center"/>
    </xf>
    <xf numFmtId="3" fontId="19" fillId="0" borderId="31" xfId="85" applyNumberFormat="1" applyFont="1" applyFill="1" applyBorder="1" applyAlignment="1" applyProtection="1">
      <alignment horizontal="center" vertical="center"/>
    </xf>
    <xf numFmtId="3" fontId="18" fillId="0" borderId="0" xfId="85" applyNumberFormat="1" applyFont="1" applyFill="1" applyAlignment="1" applyProtection="1">
      <alignment horizontal="center" vertical="center"/>
    </xf>
    <xf numFmtId="49" fontId="18" fillId="0" borderId="0" xfId="85" applyNumberFormat="1" applyFont="1" applyFill="1" applyAlignment="1" applyProtection="1">
      <alignment horizontal="center" vertical="center"/>
    </xf>
    <xf numFmtId="173" fontId="47" fillId="0" borderId="13" xfId="85" applyNumberFormat="1" applyFont="1" applyFill="1" applyBorder="1" applyAlignment="1" applyProtection="1">
      <alignment horizontal="center" vertical="center"/>
    </xf>
    <xf numFmtId="3" fontId="48" fillId="0" borderId="86" xfId="85" applyNumberFormat="1" applyFont="1" applyFill="1" applyBorder="1" applyAlignment="1" applyProtection="1">
      <alignment vertical="center"/>
      <protection locked="0"/>
    </xf>
    <xf numFmtId="175" fontId="47" fillId="0" borderId="40" xfId="85" applyNumberFormat="1" applyFont="1" applyFill="1" applyBorder="1" applyAlignment="1" applyProtection="1">
      <alignment vertical="center"/>
      <protection locked="0"/>
    </xf>
    <xf numFmtId="175" fontId="47" fillId="0" borderId="28" xfId="85" applyNumberFormat="1" applyFont="1" applyFill="1" applyBorder="1" applyAlignment="1" applyProtection="1">
      <alignment vertical="center"/>
      <protection locked="0"/>
    </xf>
    <xf numFmtId="41" fontId="6" fillId="0" borderId="82" xfId="85" applyNumberFormat="1" applyFill="1" applyBorder="1" applyAlignment="1" applyProtection="1">
      <alignment vertical="center"/>
    </xf>
    <xf numFmtId="175" fontId="47" fillId="0" borderId="86" xfId="85" applyNumberFormat="1" applyFont="1" applyFill="1" applyBorder="1" applyAlignment="1" applyProtection="1">
      <alignment vertical="center"/>
      <protection locked="0"/>
    </xf>
    <xf numFmtId="3" fontId="19" fillId="0" borderId="86" xfId="85" applyNumberFormat="1" applyFont="1" applyFill="1" applyBorder="1" applyAlignment="1" applyProtection="1">
      <alignment vertical="center"/>
    </xf>
    <xf numFmtId="175" fontId="19" fillId="0" borderId="86" xfId="85" applyNumberFormat="1" applyFont="1" applyFill="1" applyBorder="1" applyAlignment="1" applyProtection="1">
      <alignment vertical="center"/>
    </xf>
    <xf numFmtId="175" fontId="19" fillId="0" borderId="86" xfId="85" applyNumberFormat="1" applyFont="1" applyFill="1" applyBorder="1" applyAlignment="1" applyProtection="1">
      <alignment vertical="center"/>
      <protection locked="0"/>
    </xf>
    <xf numFmtId="3" fontId="49" fillId="0" borderId="86" xfId="85" applyNumberFormat="1" applyFont="1" applyFill="1" applyBorder="1" applyAlignment="1" applyProtection="1">
      <alignment vertical="center"/>
      <protection locked="0"/>
    </xf>
    <xf numFmtId="0" fontId="18" fillId="0" borderId="0" xfId="85" applyFont="1" applyFill="1" applyAlignment="1" applyProtection="1">
      <alignment vertical="center"/>
    </xf>
    <xf numFmtId="3" fontId="49" fillId="0" borderId="85" xfId="85" applyNumberFormat="1" applyFont="1" applyFill="1" applyBorder="1" applyAlignment="1" applyProtection="1">
      <alignment vertical="center"/>
      <protection locked="0"/>
    </xf>
    <xf numFmtId="0" fontId="19" fillId="0" borderId="10" xfId="85" applyFont="1" applyFill="1" applyBorder="1" applyAlignment="1" applyProtection="1">
      <alignment horizontal="left" vertical="center" wrapText="1"/>
    </xf>
    <xf numFmtId="3" fontId="19" fillId="0" borderId="16" xfId="85" applyNumberFormat="1" applyFont="1" applyFill="1" applyBorder="1" applyAlignment="1" applyProtection="1">
      <alignment vertical="center"/>
    </xf>
    <xf numFmtId="3" fontId="19" fillId="0" borderId="30" xfId="85" applyNumberFormat="1" applyFont="1" applyFill="1" applyBorder="1" applyAlignment="1" applyProtection="1">
      <alignment vertical="center"/>
    </xf>
    <xf numFmtId="175" fontId="19" fillId="0" borderId="31" xfId="85" applyNumberFormat="1" applyFont="1" applyFill="1" applyBorder="1" applyAlignment="1" applyProtection="1">
      <alignment vertical="center"/>
    </xf>
    <xf numFmtId="3" fontId="63" fillId="0" borderId="0" xfId="84" applyNumberFormat="1" applyFont="1" applyFill="1" applyAlignment="1" applyProtection="1"/>
    <xf numFmtId="0" fontId="68" fillId="0" borderId="0" xfId="85" applyFont="1" applyFill="1" applyAlignment="1" applyProtection="1">
      <alignment horizontal="center" vertical="center"/>
    </xf>
    <xf numFmtId="0" fontId="63" fillId="0" borderId="0" xfId="84" applyFill="1"/>
    <xf numFmtId="0" fontId="63" fillId="0" borderId="0" xfId="84" applyFill="1" applyAlignment="1">
      <alignment horizontal="center"/>
    </xf>
    <xf numFmtId="0" fontId="116" fillId="0" borderId="0" xfId="85" applyFont="1" applyFill="1" applyBorder="1" applyAlignment="1" applyProtection="1">
      <alignment horizontal="right" vertical="center"/>
    </xf>
    <xf numFmtId="0" fontId="53" fillId="0" borderId="25" xfId="84" applyFont="1" applyFill="1" applyBorder="1" applyAlignment="1">
      <alignment horizontal="center" vertical="center"/>
    </xf>
    <xf numFmtId="0" fontId="88" fillId="0" borderId="38" xfId="85" applyFont="1" applyFill="1" applyBorder="1" applyAlignment="1" applyProtection="1">
      <alignment horizontal="center" vertical="center" textRotation="90"/>
    </xf>
    <xf numFmtId="0" fontId="53" fillId="0" borderId="38" xfId="84" applyFont="1" applyFill="1" applyBorder="1" applyAlignment="1">
      <alignment horizontal="center" vertical="center" wrapText="1"/>
    </xf>
    <xf numFmtId="0" fontId="53" fillId="0" borderId="48" xfId="84" applyFont="1" applyFill="1" applyBorder="1" applyAlignment="1">
      <alignment horizontal="center" vertical="center" wrapText="1"/>
    </xf>
    <xf numFmtId="41" fontId="99" fillId="0" borderId="0" xfId="84" applyNumberFormat="1" applyFont="1" applyFill="1" applyAlignment="1" applyProtection="1">
      <alignment vertical="center"/>
    </xf>
    <xf numFmtId="0" fontId="53" fillId="0" borderId="10" xfId="84" applyFont="1" applyFill="1" applyBorder="1" applyAlignment="1">
      <alignment horizontal="center" vertical="center"/>
    </xf>
    <xf numFmtId="0" fontId="53" fillId="0" borderId="15" xfId="84" applyFont="1" applyFill="1" applyBorder="1" applyAlignment="1">
      <alignment horizontal="center" vertical="center" wrapText="1"/>
    </xf>
    <xf numFmtId="0" fontId="53" fillId="0" borderId="16" xfId="84" applyFont="1" applyFill="1" applyBorder="1" applyAlignment="1">
      <alignment horizontal="center" vertical="center" wrapText="1"/>
    </xf>
    <xf numFmtId="0" fontId="50" fillId="0" borderId="82" xfId="84" applyFont="1" applyFill="1" applyBorder="1" applyProtection="1">
      <protection locked="0"/>
    </xf>
    <xf numFmtId="0" fontId="50" fillId="0" borderId="13" xfId="84" applyFont="1" applyFill="1" applyBorder="1" applyAlignment="1">
      <alignment horizontal="right" indent="1"/>
    </xf>
    <xf numFmtId="175" fontId="47" fillId="0" borderId="66" xfId="85" applyNumberFormat="1" applyFont="1" applyFill="1" applyBorder="1" applyAlignment="1" applyProtection="1">
      <alignment vertical="center"/>
      <protection locked="0"/>
    </xf>
    <xf numFmtId="3" fontId="50" fillId="0" borderId="13" xfId="84" applyNumberFormat="1" applyFont="1" applyFill="1" applyBorder="1" applyProtection="1">
      <protection locked="0"/>
    </xf>
    <xf numFmtId="3" fontId="50" fillId="0" borderId="28" xfId="84" applyNumberFormat="1" applyFont="1" applyFill="1" applyBorder="1" applyProtection="1">
      <protection locked="0"/>
    </xf>
    <xf numFmtId="0" fontId="50" fillId="0" borderId="83" xfId="84" applyFont="1" applyFill="1" applyBorder="1" applyAlignment="1">
      <alignment horizontal="right" indent="1"/>
    </xf>
    <xf numFmtId="3" fontId="50" fillId="0" borderId="83" xfId="84" applyNumberFormat="1" applyFont="1" applyFill="1" applyBorder="1" applyProtection="1">
      <protection locked="0"/>
    </xf>
    <xf numFmtId="3" fontId="50" fillId="0" borderId="86" xfId="84" applyNumberFormat="1" applyFont="1" applyFill="1" applyBorder="1" applyProtection="1">
      <protection locked="0"/>
    </xf>
    <xf numFmtId="175" fontId="47" fillId="0" borderId="49" xfId="85" applyNumberFormat="1" applyFont="1" applyFill="1" applyBorder="1" applyAlignment="1" applyProtection="1">
      <alignment vertical="center"/>
      <protection locked="0"/>
    </xf>
    <xf numFmtId="0" fontId="50" fillId="0" borderId="87" xfId="84" applyFont="1" applyFill="1" applyBorder="1" applyProtection="1">
      <protection locked="0"/>
    </xf>
    <xf numFmtId="0" fontId="50" fillId="0" borderId="84" xfId="84" applyFont="1" applyFill="1" applyBorder="1" applyAlignment="1">
      <alignment horizontal="right" indent="1"/>
    </xf>
    <xf numFmtId="3" fontId="50" fillId="0" borderId="84" xfId="84" applyNumberFormat="1" applyFont="1" applyFill="1" applyBorder="1" applyProtection="1">
      <protection locked="0"/>
    </xf>
    <xf numFmtId="3" fontId="50" fillId="0" borderId="85" xfId="84" applyNumberFormat="1" applyFont="1" applyFill="1" applyBorder="1" applyProtection="1">
      <protection locked="0"/>
    </xf>
    <xf numFmtId="0" fontId="51" fillId="0" borderId="10" xfId="84" applyFont="1" applyFill="1" applyBorder="1" applyProtection="1">
      <protection locked="0"/>
    </xf>
    <xf numFmtId="0" fontId="50" fillId="0" borderId="15" xfId="84" applyFont="1" applyFill="1" applyBorder="1" applyAlignment="1">
      <alignment horizontal="right" indent="1"/>
    </xf>
    <xf numFmtId="175" fontId="49" fillId="0" borderId="53" xfId="85" applyNumberFormat="1" applyFont="1" applyFill="1" applyBorder="1" applyAlignment="1" applyProtection="1">
      <alignment vertical="center"/>
      <protection locked="0"/>
    </xf>
    <xf numFmtId="175" fontId="19" fillId="0" borderId="16" xfId="85" applyNumberFormat="1" applyFont="1" applyFill="1" applyBorder="1" applyAlignment="1" applyProtection="1">
      <alignment vertical="center"/>
    </xf>
    <xf numFmtId="3" fontId="50" fillId="0" borderId="15" xfId="84" applyNumberFormat="1" applyFont="1" applyFill="1" applyBorder="1" applyProtection="1">
      <protection locked="0"/>
    </xf>
    <xf numFmtId="3" fontId="51" fillId="0" borderId="15" xfId="84" applyNumberFormat="1" applyFont="1" applyFill="1" applyBorder="1" applyProtection="1">
      <protection locked="0"/>
    </xf>
    <xf numFmtId="0" fontId="50" fillId="0" borderId="20" xfId="84" applyFont="1" applyFill="1" applyBorder="1" applyProtection="1">
      <protection locked="0"/>
    </xf>
    <xf numFmtId="3" fontId="50" fillId="0" borderId="15" xfId="84" applyNumberFormat="1" applyFont="1" applyFill="1" applyBorder="1" applyAlignment="1" applyProtection="1">
      <alignment vertical="center"/>
      <protection locked="0"/>
    </xf>
    <xf numFmtId="3" fontId="50" fillId="0" borderId="16" xfId="84" applyNumberFormat="1" applyFont="1" applyFill="1" applyBorder="1" applyProtection="1">
      <protection locked="0"/>
    </xf>
    <xf numFmtId="3" fontId="50" fillId="0" borderId="83" xfId="84" applyNumberFormat="1" applyFont="1" applyFill="1" applyBorder="1" applyAlignment="1" applyProtection="1">
      <alignment horizontal="center"/>
      <protection locked="0"/>
    </xf>
    <xf numFmtId="3" fontId="50" fillId="0" borderId="86" xfId="84" applyNumberFormat="1" applyFont="1" applyFill="1" applyBorder="1" applyAlignment="1" applyProtection="1">
      <alignment horizontal="center"/>
      <protection locked="0"/>
    </xf>
    <xf numFmtId="3" fontId="50" fillId="0" borderId="84" xfId="84" applyNumberFormat="1" applyFont="1" applyFill="1" applyBorder="1" applyAlignment="1" applyProtection="1">
      <alignment horizontal="center"/>
      <protection locked="0"/>
    </xf>
    <xf numFmtId="3" fontId="50" fillId="0" borderId="85" xfId="84" applyNumberFormat="1" applyFont="1" applyFill="1" applyBorder="1" applyAlignment="1" applyProtection="1">
      <alignment horizontal="center"/>
      <protection locked="0"/>
    </xf>
    <xf numFmtId="3" fontId="50" fillId="0" borderId="101" xfId="84" applyNumberFormat="1" applyFont="1" applyFill="1" applyBorder="1" applyAlignment="1">
      <alignment horizontal="center"/>
    </xf>
    <xf numFmtId="3" fontId="50" fillId="0" borderId="101" xfId="84" applyNumberFormat="1" applyFont="1" applyFill="1" applyBorder="1"/>
    <xf numFmtId="0" fontId="117" fillId="0" borderId="0" xfId="84" applyFont="1" applyFill="1"/>
    <xf numFmtId="0" fontId="50" fillId="0" borderId="0" xfId="84" applyFont="1" applyFill="1"/>
    <xf numFmtId="0" fontId="63" fillId="0" borderId="0" xfId="84" applyFont="1" applyFill="1"/>
    <xf numFmtId="3" fontId="63" fillId="0" borderId="0" xfId="84" applyNumberFormat="1" applyFont="1" applyFill="1" applyAlignment="1">
      <alignment horizontal="center"/>
    </xf>
    <xf numFmtId="0" fontId="63" fillId="0" borderId="0" xfId="84" applyFont="1" applyFill="1" applyAlignment="1"/>
    <xf numFmtId="0" fontId="63" fillId="0" borderId="0" xfId="84" applyFont="1" applyFill="1" applyAlignment="1">
      <alignment horizontal="center"/>
    </xf>
    <xf numFmtId="0" fontId="55" fillId="0" borderId="25" xfId="84" applyFont="1" applyFill="1" applyBorder="1" applyAlignment="1">
      <alignment horizontal="center" vertical="center"/>
    </xf>
    <xf numFmtId="0" fontId="55" fillId="0" borderId="38" xfId="84" applyFont="1" applyFill="1" applyBorder="1" applyAlignment="1">
      <alignment horizontal="center" vertical="center" wrapText="1"/>
    </xf>
    <xf numFmtId="0" fontId="55" fillId="0" borderId="48" xfId="84" applyFont="1" applyFill="1" applyBorder="1" applyAlignment="1">
      <alignment horizontal="center" vertical="center" wrapText="1"/>
    </xf>
    <xf numFmtId="0" fontId="55" fillId="0" borderId="10" xfId="84" applyFont="1" applyFill="1" applyBorder="1" applyAlignment="1">
      <alignment horizontal="center" vertical="center"/>
    </xf>
    <xf numFmtId="0" fontId="55" fillId="0" borderId="15" xfId="84" applyFont="1" applyFill="1" applyBorder="1" applyAlignment="1">
      <alignment horizontal="center" vertical="center" wrapText="1"/>
    </xf>
    <xf numFmtId="0" fontId="55" fillId="0" borderId="16" xfId="84" applyFont="1" applyFill="1" applyBorder="1" applyAlignment="1">
      <alignment horizontal="center" vertical="center" wrapText="1"/>
    </xf>
    <xf numFmtId="0" fontId="50" fillId="0" borderId="82" xfId="84" applyFont="1" applyFill="1" applyBorder="1" applyAlignment="1" applyProtection="1">
      <alignment horizontal="left" indent="1"/>
      <protection locked="0"/>
    </xf>
    <xf numFmtId="0" fontId="50" fillId="0" borderId="87" xfId="84" applyFont="1" applyFill="1" applyBorder="1" applyAlignment="1" applyProtection="1">
      <alignment horizontal="left" indent="1"/>
      <protection locked="0"/>
    </xf>
    <xf numFmtId="0" fontId="50" fillId="0" borderId="20" xfId="84" applyFont="1" applyFill="1" applyBorder="1" applyAlignment="1" applyProtection="1">
      <alignment horizontal="left" indent="1"/>
      <protection locked="0"/>
    </xf>
    <xf numFmtId="3" fontId="50" fillId="0" borderId="84" xfId="84" applyNumberFormat="1" applyFont="1" applyFill="1" applyBorder="1" applyAlignment="1" applyProtection="1">
      <alignment horizontal="right"/>
      <protection locked="0"/>
    </xf>
    <xf numFmtId="3" fontId="50" fillId="0" borderId="85" xfId="84" applyNumberFormat="1" applyFont="1" applyFill="1" applyBorder="1" applyAlignment="1" applyProtection="1">
      <alignment horizontal="right"/>
      <protection locked="0"/>
    </xf>
    <xf numFmtId="3" fontId="51" fillId="0" borderId="15" xfId="84" applyNumberFormat="1" applyFont="1" applyFill="1" applyBorder="1" applyAlignment="1" applyProtection="1">
      <alignment horizontal="right"/>
      <protection locked="0"/>
    </xf>
    <xf numFmtId="3" fontId="51" fillId="0" borderId="16" xfId="84" applyNumberFormat="1" applyFont="1" applyFill="1" applyBorder="1" applyAlignment="1" applyProtection="1">
      <alignment horizontal="right"/>
      <protection locked="0"/>
    </xf>
    <xf numFmtId="0" fontId="50" fillId="0" borderId="30" xfId="84" applyFont="1" applyFill="1" applyBorder="1" applyAlignment="1" applyProtection="1">
      <alignment horizontal="left" indent="1"/>
      <protection locked="0"/>
    </xf>
    <xf numFmtId="0" fontId="50" fillId="0" borderId="24" xfId="84" applyFont="1" applyFill="1" applyBorder="1" applyAlignment="1">
      <alignment horizontal="right" indent="1"/>
    </xf>
    <xf numFmtId="3" fontId="50" fillId="0" borderId="24" xfId="84" applyNumberFormat="1" applyFont="1" applyFill="1" applyBorder="1" applyProtection="1">
      <protection locked="0"/>
    </xf>
    <xf numFmtId="3" fontId="50" fillId="0" borderId="31" xfId="84" applyNumberFormat="1" applyFont="1" applyFill="1" applyBorder="1" applyProtection="1">
      <protection locked="0"/>
    </xf>
    <xf numFmtId="0" fontId="118" fillId="0" borderId="0" xfId="0" applyFont="1" applyFill="1"/>
    <xf numFmtId="0" fontId="0" fillId="0" borderId="0" xfId="85" applyFont="1" applyFill="1" applyAlignment="1" applyProtection="1">
      <alignment vertical="center"/>
    </xf>
    <xf numFmtId="0" fontId="65" fillId="0" borderId="0" xfId="0" applyFont="1" applyAlignment="1" applyProtection="1">
      <alignment vertical="top"/>
      <protection locked="0"/>
    </xf>
    <xf numFmtId="0" fontId="65" fillId="0" borderId="0" xfId="0" applyFont="1" applyAlignment="1" applyProtection="1">
      <alignment horizontal="right" vertical="top"/>
      <protection locked="0"/>
    </xf>
    <xf numFmtId="0" fontId="63" fillId="22" borderId="0" xfId="84" applyFill="1" applyProtection="1"/>
    <xf numFmtId="0" fontId="108" fillId="22" borderId="24" xfId="84" applyFont="1" applyFill="1" applyBorder="1" applyAlignment="1" applyProtection="1">
      <alignment horizontal="center" vertical="center" wrapText="1"/>
      <protection locked="0"/>
    </xf>
    <xf numFmtId="174" fontId="115" fillId="0" borderId="83" xfId="84" applyNumberFormat="1" applyFont="1" applyFill="1" applyBorder="1" applyAlignment="1" applyProtection="1">
      <alignment horizontal="right" vertical="center" wrapText="1"/>
    </xf>
    <xf numFmtId="174" fontId="111" fillId="0" borderId="24" xfId="84" applyNumberFormat="1" applyFont="1" applyFill="1" applyBorder="1" applyAlignment="1" applyProtection="1">
      <alignment horizontal="right" vertical="center" wrapText="1"/>
    </xf>
    <xf numFmtId="3" fontId="63" fillId="22" borderId="0" xfId="84" applyNumberFormat="1" applyFont="1" applyFill="1" applyProtection="1"/>
    <xf numFmtId="0" fontId="63" fillId="0" borderId="0" xfId="84" applyFont="1" applyFill="1" applyAlignment="1" applyProtection="1"/>
    <xf numFmtId="174" fontId="63" fillId="0" borderId="0" xfId="84" applyNumberFormat="1" applyFill="1" applyProtection="1"/>
    <xf numFmtId="41" fontId="6" fillId="0" borderId="39" xfId="85" applyNumberFormat="1" applyFill="1" applyBorder="1" applyAlignment="1" applyProtection="1">
      <alignment vertical="center"/>
    </xf>
    <xf numFmtId="174" fontId="119" fillId="22" borderId="83" xfId="84" applyNumberFormat="1" applyFont="1" applyFill="1" applyBorder="1" applyAlignment="1" applyProtection="1">
      <alignment horizontal="right" vertical="center" wrapText="1"/>
      <protection locked="0"/>
    </xf>
    <xf numFmtId="3" fontId="99" fillId="0" borderId="10" xfId="47" applyNumberFormat="1" applyFont="1" applyFill="1" applyBorder="1" applyAlignment="1" applyProtection="1">
      <alignment horizontal="right" vertical="center" wrapText="1"/>
      <protection locked="0"/>
    </xf>
    <xf numFmtId="3" fontId="99" fillId="0" borderId="15" xfId="47" applyNumberFormat="1" applyFont="1" applyFill="1" applyBorder="1" applyAlignment="1" applyProtection="1">
      <alignment horizontal="right" vertical="center" wrapText="1"/>
      <protection locked="0"/>
    </xf>
    <xf numFmtId="3" fontId="99" fillId="0" borderId="16" xfId="47" applyNumberFormat="1" applyFont="1" applyFill="1" applyBorder="1" applyAlignment="1" applyProtection="1">
      <alignment horizontal="right" vertical="center" wrapText="1"/>
      <protection locked="0"/>
    </xf>
    <xf numFmtId="3" fontId="10" fillId="0" borderId="32" xfId="0" applyNumberFormat="1" applyFont="1" applyFill="1" applyBorder="1" applyAlignment="1">
      <alignment horizontal="center" vertical="center" wrapText="1"/>
    </xf>
    <xf numFmtId="3" fontId="0" fillId="0" borderId="32" xfId="0" applyNumberFormat="1" applyFill="1" applyBorder="1" applyAlignment="1">
      <alignment vertical="center" wrapText="1"/>
    </xf>
    <xf numFmtId="0" fontId="121" fillId="0" borderId="0" xfId="78" applyFont="1" applyFill="1" applyAlignment="1">
      <alignment vertical="center"/>
    </xf>
    <xf numFmtId="0" fontId="122" fillId="0" borderId="0" xfId="91" applyFont="1" applyFill="1" applyBorder="1" applyAlignment="1">
      <alignment horizontal="center" vertical="center" wrapText="1"/>
    </xf>
    <xf numFmtId="3" fontId="122" fillId="0" borderId="0" xfId="91" applyNumberFormat="1" applyFont="1" applyFill="1" applyBorder="1" applyAlignment="1">
      <alignment horizontal="right" vertical="center" wrapText="1"/>
    </xf>
    <xf numFmtId="0" fontId="99" fillId="0" borderId="0" xfId="91" applyFont="1" applyFill="1" applyBorder="1" applyAlignment="1">
      <alignment horizontal="right" vertical="center" wrapText="1"/>
    </xf>
    <xf numFmtId="0" fontId="123" fillId="0" borderId="0" xfId="91" applyFont="1" applyFill="1" applyBorder="1" applyAlignment="1">
      <alignment horizontal="right" vertical="center" wrapText="1"/>
    </xf>
    <xf numFmtId="0" fontId="99" fillId="0" borderId="17" xfId="91" applyFont="1" applyFill="1" applyBorder="1" applyAlignment="1" applyProtection="1">
      <alignment horizontal="center" vertical="center" wrapText="1"/>
    </xf>
    <xf numFmtId="3" fontId="99" fillId="0" borderId="10" xfId="91" applyNumberFormat="1" applyFont="1" applyFill="1" applyBorder="1" applyAlignment="1" applyProtection="1">
      <alignment horizontal="center" vertical="center" wrapText="1"/>
    </xf>
    <xf numFmtId="3" fontId="99" fillId="0" borderId="15" xfId="91" applyNumberFormat="1" applyFont="1" applyFill="1" applyBorder="1" applyAlignment="1" applyProtection="1">
      <alignment horizontal="center" vertical="center" wrapText="1"/>
    </xf>
    <xf numFmtId="3" fontId="99" fillId="0" borderId="16" xfId="91" applyNumberFormat="1" applyFont="1" applyFill="1" applyBorder="1" applyAlignment="1" applyProtection="1">
      <alignment horizontal="center" vertical="center" wrapText="1"/>
    </xf>
    <xf numFmtId="3" fontId="99" fillId="0" borderId="47" xfId="91" applyNumberFormat="1" applyFont="1" applyFill="1" applyBorder="1" applyAlignment="1" applyProtection="1">
      <alignment horizontal="center" vertical="center" wrapText="1"/>
    </xf>
    <xf numFmtId="3" fontId="99" fillId="0" borderId="43" xfId="91" applyNumberFormat="1" applyFont="1" applyFill="1" applyBorder="1" applyAlignment="1" applyProtection="1">
      <alignment horizontal="center" vertical="center" wrapText="1"/>
    </xf>
    <xf numFmtId="3" fontId="99" fillId="0" borderId="46" xfId="91" applyNumberFormat="1" applyFont="1" applyFill="1" applyBorder="1" applyAlignment="1" applyProtection="1">
      <alignment horizontal="center" vertical="center" wrapText="1"/>
    </xf>
    <xf numFmtId="0" fontId="99" fillId="0" borderId="51" xfId="91" applyFont="1" applyFill="1" applyBorder="1" applyAlignment="1" applyProtection="1">
      <alignment horizontal="center" vertical="center" wrapText="1"/>
    </xf>
    <xf numFmtId="3" fontId="99" fillId="0" borderId="25" xfId="91" applyNumberFormat="1" applyFont="1" applyFill="1" applyBorder="1" applyAlignment="1" applyProtection="1">
      <alignment horizontal="right" vertical="center" wrapText="1"/>
    </xf>
    <xf numFmtId="3" fontId="99" fillId="0" borderId="38" xfId="91" applyNumberFormat="1" applyFont="1" applyFill="1" applyBorder="1" applyAlignment="1" applyProtection="1">
      <alignment horizontal="right" vertical="center" wrapText="1"/>
    </xf>
    <xf numFmtId="3" fontId="99" fillId="0" borderId="48" xfId="91" applyNumberFormat="1" applyFont="1" applyFill="1" applyBorder="1" applyAlignment="1" applyProtection="1">
      <alignment horizontal="right" vertical="center" wrapText="1"/>
    </xf>
    <xf numFmtId="0" fontId="122" fillId="0" borderId="14" xfId="91" applyFont="1" applyFill="1" applyBorder="1" applyAlignment="1">
      <alignment vertical="center" wrapText="1"/>
    </xf>
    <xf numFmtId="3" fontId="99" fillId="0" borderId="20" xfId="91" applyNumberFormat="1" applyFont="1" applyFill="1" applyBorder="1" applyAlignment="1">
      <alignment horizontal="right" vertical="center"/>
    </xf>
    <xf numFmtId="3" fontId="99" fillId="0" borderId="13" xfId="91" applyNumberFormat="1" applyFont="1" applyFill="1" applyBorder="1" applyAlignment="1">
      <alignment horizontal="right" vertical="center"/>
    </xf>
    <xf numFmtId="3" fontId="122" fillId="0" borderId="28" xfId="91" applyNumberFormat="1" applyFont="1" applyFill="1" applyBorder="1" applyAlignment="1">
      <alignment horizontal="right" vertical="center"/>
    </xf>
    <xf numFmtId="0" fontId="104" fillId="0" borderId="0" xfId="78" applyFont="1" applyFill="1" applyAlignment="1">
      <alignment vertical="center"/>
    </xf>
    <xf numFmtId="0" fontId="63" fillId="0" borderId="52" xfId="78" applyFont="1" applyFill="1" applyBorder="1" applyAlignment="1">
      <alignment horizontal="left" vertical="center" wrapText="1" indent="1"/>
    </xf>
    <xf numFmtId="3" fontId="63" fillId="0" borderId="82" xfId="89" applyNumberFormat="1" applyFont="1" applyFill="1" applyBorder="1" applyAlignment="1">
      <alignment horizontal="right" vertical="center"/>
    </xf>
    <xf numFmtId="3" fontId="63" fillId="0" borderId="83" xfId="91" applyNumberFormat="1" applyFont="1" applyFill="1" applyBorder="1" applyAlignment="1">
      <alignment horizontal="right" vertical="center"/>
    </xf>
    <xf numFmtId="3" fontId="100" fillId="0" borderId="86" xfId="91" applyNumberFormat="1" applyFont="1" applyFill="1" applyBorder="1" applyAlignment="1">
      <alignment horizontal="right" vertical="center"/>
    </xf>
    <xf numFmtId="0" fontId="63" fillId="0" borderId="56" xfId="78" applyFont="1" applyFill="1" applyBorder="1" applyAlignment="1">
      <alignment horizontal="left" vertical="center" wrapText="1" indent="1"/>
    </xf>
    <xf numFmtId="3" fontId="63" fillId="0" borderId="87" xfId="89" applyNumberFormat="1" applyFont="1" applyFill="1" applyBorder="1" applyAlignment="1">
      <alignment horizontal="right" vertical="center"/>
    </xf>
    <xf numFmtId="0" fontId="63" fillId="0" borderId="52" xfId="91" applyFont="1" applyFill="1" applyBorder="1" applyAlignment="1" applyProtection="1">
      <alignment horizontal="left" vertical="center" wrapText="1" indent="1"/>
    </xf>
    <xf numFmtId="0" fontId="125" fillId="0" borderId="52" xfId="91" applyFont="1" applyFill="1" applyBorder="1" applyAlignment="1" applyProtection="1">
      <alignment horizontal="left" vertical="center" wrapText="1" indent="1"/>
    </xf>
    <xf numFmtId="3" fontId="125" fillId="0" borderId="82" xfId="89" applyNumberFormat="1" applyFont="1" applyFill="1" applyBorder="1" applyAlignment="1">
      <alignment horizontal="right" vertical="center"/>
    </xf>
    <xf numFmtId="3" fontId="125" fillId="0" borderId="83" xfId="91" applyNumberFormat="1" applyFont="1" applyFill="1" applyBorder="1" applyAlignment="1">
      <alignment horizontal="right" vertical="center"/>
    </xf>
    <xf numFmtId="3" fontId="123" fillId="0" borderId="86" xfId="91" applyNumberFormat="1" applyFont="1" applyFill="1" applyBorder="1" applyAlignment="1">
      <alignment horizontal="right" vertical="center"/>
    </xf>
    <xf numFmtId="0" fontId="124" fillId="0" borderId="0" xfId="78" applyFont="1" applyFill="1" applyAlignment="1">
      <alignment vertical="center"/>
    </xf>
    <xf numFmtId="0" fontId="100" fillId="0" borderId="56" xfId="91" applyFont="1" applyFill="1" applyBorder="1" applyAlignment="1">
      <alignment vertical="center" wrapText="1"/>
    </xf>
    <xf numFmtId="3" fontId="100" fillId="0" borderId="87" xfId="91" applyNumberFormat="1" applyFont="1" applyFill="1" applyBorder="1" applyAlignment="1">
      <alignment horizontal="right" vertical="center"/>
    </xf>
    <xf numFmtId="3" fontId="63" fillId="0" borderId="84" xfId="91" applyNumberFormat="1" applyFont="1" applyFill="1" applyBorder="1" applyAlignment="1" applyProtection="1">
      <alignment horizontal="right" vertical="center" wrapText="1"/>
      <protection locked="0"/>
    </xf>
    <xf numFmtId="3" fontId="100" fillId="0" borderId="85" xfId="91" applyNumberFormat="1" applyFont="1" applyFill="1" applyBorder="1" applyAlignment="1">
      <alignment horizontal="right" vertical="center"/>
    </xf>
    <xf numFmtId="3" fontId="122" fillId="0" borderId="20" xfId="91" applyNumberFormat="1" applyFont="1" applyFill="1" applyBorder="1" applyAlignment="1">
      <alignment horizontal="right" vertical="center"/>
    </xf>
    <xf numFmtId="3" fontId="104" fillId="0" borderId="0" xfId="78" applyNumberFormat="1" applyFont="1" applyFill="1" applyAlignment="1">
      <alignment vertical="center"/>
    </xf>
    <xf numFmtId="3" fontId="121" fillId="0" borderId="0" xfId="78" applyNumberFormat="1" applyFont="1" applyFill="1" applyAlignment="1">
      <alignment vertical="center"/>
    </xf>
    <xf numFmtId="3" fontId="99" fillId="0" borderId="84" xfId="91" applyNumberFormat="1" applyFont="1" applyFill="1" applyBorder="1" applyAlignment="1" applyProtection="1">
      <alignment horizontal="right" vertical="center" wrapText="1"/>
      <protection locked="0"/>
    </xf>
    <xf numFmtId="3" fontId="126" fillId="0" borderId="20" xfId="91" applyNumberFormat="1" applyFont="1" applyFill="1" applyBorder="1" applyAlignment="1" applyProtection="1">
      <alignment horizontal="right" vertical="center"/>
      <protection locked="0"/>
    </xf>
    <xf numFmtId="3" fontId="127" fillId="0" borderId="13" xfId="91" applyNumberFormat="1" applyFont="1" applyFill="1" applyBorder="1" applyAlignment="1" applyProtection="1">
      <alignment horizontal="right" vertical="center"/>
      <protection locked="0"/>
    </xf>
    <xf numFmtId="3" fontId="126" fillId="0" borderId="28" xfId="91" applyNumberFormat="1" applyFont="1" applyFill="1" applyBorder="1" applyAlignment="1" applyProtection="1">
      <alignment horizontal="right" vertical="center"/>
      <protection locked="0"/>
    </xf>
    <xf numFmtId="0" fontId="126" fillId="0" borderId="52" xfId="91" applyFont="1" applyFill="1" applyBorder="1" applyAlignment="1">
      <alignment horizontal="left" vertical="center" wrapText="1" indent="1"/>
    </xf>
    <xf numFmtId="3" fontId="126" fillId="0" borderId="82" xfId="91" applyNumberFormat="1" applyFont="1" applyFill="1" applyBorder="1" applyAlignment="1">
      <alignment horizontal="right" vertical="center"/>
    </xf>
    <xf numFmtId="3" fontId="127" fillId="0" borderId="83" xfId="91" applyNumberFormat="1" applyFont="1" applyFill="1" applyBorder="1" applyAlignment="1">
      <alignment horizontal="right" vertical="center"/>
    </xf>
    <xf numFmtId="3" fontId="126" fillId="0" borderId="86" xfId="91" applyNumberFormat="1" applyFont="1" applyFill="1" applyBorder="1" applyAlignment="1">
      <alignment horizontal="right" vertical="center"/>
    </xf>
    <xf numFmtId="0" fontId="128" fillId="0" borderId="0" xfId="78" applyFont="1" applyFill="1" applyAlignment="1">
      <alignment vertical="center"/>
    </xf>
    <xf numFmtId="0" fontId="123" fillId="0" borderId="52" xfId="91" applyFont="1" applyFill="1" applyBorder="1" applyAlignment="1">
      <alignment horizontal="left" vertical="center" wrapText="1" indent="2"/>
    </xf>
    <xf numFmtId="3" fontId="123" fillId="0" borderId="82" xfId="91" applyNumberFormat="1" applyFont="1" applyFill="1" applyBorder="1" applyAlignment="1">
      <alignment horizontal="right" vertical="center"/>
    </xf>
    <xf numFmtId="0" fontId="100" fillId="0" borderId="52" xfId="91" applyFont="1" applyFill="1" applyBorder="1" applyAlignment="1">
      <alignment horizontal="left" vertical="center" wrapText="1" indent="3"/>
    </xf>
    <xf numFmtId="3" fontId="125" fillId="0" borderId="83" xfId="89" applyNumberFormat="1" applyFont="1" applyFill="1" applyBorder="1" applyAlignment="1">
      <alignment horizontal="right" vertical="center"/>
    </xf>
    <xf numFmtId="3" fontId="125" fillId="0" borderId="86" xfId="89" applyNumberFormat="1" applyFont="1" applyFill="1" applyBorder="1" applyAlignment="1">
      <alignment horizontal="right" vertical="center"/>
    </xf>
    <xf numFmtId="3" fontId="63" fillId="0" borderId="82" xfId="89" quotePrefix="1" applyNumberFormat="1" applyFont="1" applyFill="1" applyBorder="1" applyAlignment="1">
      <alignment horizontal="right" vertical="center"/>
    </xf>
    <xf numFmtId="0" fontId="127" fillId="0" borderId="52" xfId="91" applyFont="1" applyFill="1" applyBorder="1" applyAlignment="1">
      <alignment horizontal="left" vertical="center" wrapText="1" indent="1"/>
    </xf>
    <xf numFmtId="3" fontId="127" fillId="0" borderId="82" xfId="91" applyNumberFormat="1" applyFont="1" applyFill="1" applyBorder="1" applyAlignment="1">
      <alignment horizontal="right" vertical="center"/>
    </xf>
    <xf numFmtId="3" fontId="127" fillId="0" borderId="86" xfId="91" applyNumberFormat="1" applyFont="1" applyFill="1" applyBorder="1" applyAlignment="1">
      <alignment horizontal="right" vertical="center"/>
    </xf>
    <xf numFmtId="0" fontId="63" fillId="0" borderId="52" xfId="78" applyFont="1" applyFill="1" applyBorder="1" applyAlignment="1">
      <alignment horizontal="left" vertical="center" wrapText="1" indent="2"/>
    </xf>
    <xf numFmtId="0" fontId="127" fillId="0" borderId="52" xfId="78" applyFont="1" applyFill="1" applyBorder="1" applyAlignment="1">
      <alignment horizontal="left" vertical="center" wrapText="1" indent="1"/>
    </xf>
    <xf numFmtId="3" fontId="127" fillId="0" borderId="82" xfId="89" applyNumberFormat="1" applyFont="1" applyFill="1" applyBorder="1" applyAlignment="1">
      <alignment horizontal="right" vertical="center"/>
    </xf>
    <xf numFmtId="3" fontId="127" fillId="0" borderId="83" xfId="89" applyNumberFormat="1" applyFont="1" applyFill="1" applyBorder="1" applyAlignment="1">
      <alignment horizontal="right" vertical="center"/>
    </xf>
    <xf numFmtId="3" fontId="127" fillId="0" borderId="86" xfId="89" applyNumberFormat="1" applyFont="1" applyFill="1" applyBorder="1" applyAlignment="1">
      <alignment horizontal="right" vertical="center"/>
    </xf>
    <xf numFmtId="0" fontId="129" fillId="0" borderId="52" xfId="78" applyFont="1" applyFill="1" applyBorder="1" applyAlignment="1">
      <alignment horizontal="left" vertical="center" wrapText="1" indent="2"/>
    </xf>
    <xf numFmtId="0" fontId="63" fillId="0" borderId="56" xfId="78" applyFont="1" applyFill="1" applyBorder="1" applyAlignment="1">
      <alignment horizontal="left" vertical="center" wrapText="1" indent="2"/>
    </xf>
    <xf numFmtId="3" fontId="63" fillId="0" borderId="84" xfId="91" applyNumberFormat="1" applyFont="1" applyFill="1" applyBorder="1" applyAlignment="1">
      <alignment horizontal="right" vertical="center"/>
    </xf>
    <xf numFmtId="0" fontId="121" fillId="0" borderId="0" xfId="78" applyFont="1" applyFill="1" applyBorder="1" applyAlignment="1">
      <alignment vertical="center"/>
    </xf>
    <xf numFmtId="0" fontId="99" fillId="0" borderId="14" xfId="78" applyFont="1" applyFill="1" applyBorder="1" applyAlignment="1">
      <alignment horizontal="left" vertical="center" wrapText="1"/>
    </xf>
    <xf numFmtId="3" fontId="99" fillId="0" borderId="20" xfId="89" applyNumberFormat="1" applyFont="1" applyFill="1" applyBorder="1" applyAlignment="1">
      <alignment horizontal="right" vertical="center"/>
    </xf>
    <xf numFmtId="3" fontId="99" fillId="0" borderId="13" xfId="89" applyNumberFormat="1" applyFont="1" applyFill="1" applyBorder="1" applyAlignment="1">
      <alignment horizontal="right" vertical="center"/>
    </xf>
    <xf numFmtId="3" fontId="99" fillId="0" borderId="28" xfId="89" applyNumberFormat="1" applyFont="1" applyFill="1" applyBorder="1" applyAlignment="1">
      <alignment horizontal="right" vertical="center"/>
    </xf>
    <xf numFmtId="0" fontId="63" fillId="0" borderId="51" xfId="78" applyFont="1" applyFill="1" applyBorder="1" applyAlignment="1">
      <alignment horizontal="left" vertical="center" wrapText="1" indent="1"/>
    </xf>
    <xf numFmtId="3" fontId="63" fillId="0" borderId="27" xfId="89" applyNumberFormat="1" applyFont="1" applyFill="1" applyBorder="1" applyAlignment="1">
      <alignment horizontal="right" vertical="center"/>
    </xf>
    <xf numFmtId="3" fontId="63" fillId="0" borderId="41" xfId="91" applyNumberFormat="1" applyFont="1" applyFill="1" applyBorder="1" applyAlignment="1">
      <alignment horizontal="right" vertical="center" wrapText="1"/>
    </xf>
    <xf numFmtId="3" fontId="100" fillId="0" borderId="42" xfId="91" applyNumberFormat="1" applyFont="1" applyFill="1" applyBorder="1" applyAlignment="1">
      <alignment horizontal="right" vertical="center"/>
    </xf>
    <xf numFmtId="0" fontId="129" fillId="0" borderId="56" xfId="78" applyFont="1" applyFill="1" applyBorder="1" applyAlignment="1">
      <alignment horizontal="left" vertical="center" wrapText="1" indent="1"/>
    </xf>
    <xf numFmtId="0" fontId="106" fillId="0" borderId="65" xfId="78" applyFont="1" applyFill="1" applyBorder="1" applyAlignment="1">
      <alignment horizontal="left" vertical="center" wrapText="1"/>
    </xf>
    <xf numFmtId="16" fontId="61" fillId="0" borderId="88" xfId="78" applyNumberFormat="1" applyFont="1" applyFill="1" applyBorder="1" applyAlignment="1">
      <alignment horizontal="left" vertical="center" wrapText="1" indent="1"/>
    </xf>
    <xf numFmtId="0" fontId="129" fillId="0" borderId="89" xfId="78" applyFont="1" applyFill="1" applyBorder="1" applyAlignment="1">
      <alignment horizontal="left" vertical="center" wrapText="1" indent="1"/>
    </xf>
    <xf numFmtId="0" fontId="61" fillId="0" borderId="65" xfId="78" applyFont="1" applyFill="1" applyBorder="1" applyAlignment="1">
      <alignment horizontal="left" vertical="center" wrapText="1" indent="1"/>
    </xf>
    <xf numFmtId="3" fontId="63" fillId="0" borderId="20" xfId="89" applyNumberFormat="1" applyFont="1" applyFill="1" applyBorder="1" applyAlignment="1">
      <alignment horizontal="right" vertical="center"/>
    </xf>
    <xf numFmtId="3" fontId="63" fillId="0" borderId="13" xfId="89" applyNumberFormat="1" applyFont="1" applyFill="1" applyBorder="1" applyAlignment="1">
      <alignment horizontal="right" vertical="center"/>
    </xf>
    <xf numFmtId="3" fontId="63" fillId="0" borderId="28" xfId="89" applyNumberFormat="1" applyFont="1" applyFill="1" applyBorder="1" applyAlignment="1">
      <alignment horizontal="right" vertical="center"/>
    </xf>
    <xf numFmtId="0" fontId="104" fillId="0" borderId="37" xfId="91" applyFont="1" applyFill="1" applyBorder="1" applyAlignment="1">
      <alignment vertical="center"/>
    </xf>
    <xf numFmtId="0" fontId="122" fillId="0" borderId="17" xfId="91" applyFont="1" applyFill="1" applyBorder="1" applyAlignment="1">
      <alignment vertical="center" wrapText="1"/>
    </xf>
    <xf numFmtId="3" fontId="122" fillId="0" borderId="10" xfId="91" applyNumberFormat="1" applyFont="1" applyFill="1" applyBorder="1" applyAlignment="1">
      <alignment horizontal="right" vertical="center"/>
    </xf>
    <xf numFmtId="3" fontId="99" fillId="0" borderId="15" xfId="91" applyNumberFormat="1" applyFont="1" applyFill="1" applyBorder="1" applyAlignment="1">
      <alignment horizontal="right" vertical="center"/>
    </xf>
    <xf numFmtId="3" fontId="122" fillId="0" borderId="16" xfId="91" applyNumberFormat="1" applyFont="1" applyFill="1" applyBorder="1" applyAlignment="1">
      <alignment horizontal="right" vertical="center"/>
    </xf>
    <xf numFmtId="0" fontId="100" fillId="0" borderId="67" xfId="91" applyFont="1" applyFill="1" applyBorder="1" applyAlignment="1"/>
    <xf numFmtId="3" fontId="100" fillId="0" borderId="0" xfId="91" applyNumberFormat="1" applyFont="1" applyFill="1" applyAlignment="1">
      <alignment horizontal="right" vertical="center"/>
    </xf>
    <xf numFmtId="3" fontId="63" fillId="0" borderId="0" xfId="91" applyNumberFormat="1" applyFont="1" applyFill="1" applyAlignment="1">
      <alignment horizontal="right" vertical="center"/>
    </xf>
    <xf numFmtId="3" fontId="121" fillId="0" borderId="0" xfId="91" applyNumberFormat="1" applyFont="1" applyFill="1" applyAlignment="1">
      <alignment horizontal="right" vertical="center"/>
    </xf>
    <xf numFmtId="0" fontId="121" fillId="0" borderId="0" xfId="91" applyFont="1" applyFill="1" applyAlignment="1">
      <alignment vertical="center"/>
    </xf>
    <xf numFmtId="3" fontId="121" fillId="0" borderId="0" xfId="91" applyNumberFormat="1" applyFont="1" applyFill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right" textRotation="180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164" fontId="48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48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2" fontId="48" fillId="0" borderId="16" xfId="0" applyNumberFormat="1" applyFont="1" applyFill="1" applyBorder="1" applyAlignment="1" applyProtection="1">
      <alignment vertical="center" wrapText="1"/>
      <protection locked="0"/>
    </xf>
    <xf numFmtId="0" fontId="97" fillId="0" borderId="13" xfId="0" applyFont="1" applyFill="1" applyBorder="1" applyAlignment="1" applyProtection="1">
      <alignment horizontal="left" vertical="center" wrapText="1"/>
    </xf>
    <xf numFmtId="0" fontId="18" fillId="0" borderId="83" xfId="0" applyNumberFormat="1" applyFont="1" applyFill="1" applyBorder="1" applyAlignment="1">
      <alignment vertical="center"/>
    </xf>
    <xf numFmtId="0" fontId="18" fillId="0" borderId="86" xfId="0" applyNumberFormat="1" applyFont="1" applyFill="1" applyBorder="1" applyAlignment="1">
      <alignment vertical="center"/>
    </xf>
    <xf numFmtId="2" fontId="48" fillId="0" borderId="16" xfId="47" applyNumberFormat="1" applyFont="1" applyFill="1" applyBorder="1" applyAlignment="1" applyProtection="1">
      <alignment horizontal="right" vertical="center" wrapText="1" indent="1"/>
    </xf>
    <xf numFmtId="0" fontId="54" fillId="0" borderId="0" xfId="0" applyFont="1" applyFill="1" applyAlignment="1" applyProtection="1">
      <alignment horizontal="right" vertical="top"/>
      <protection locked="0"/>
    </xf>
    <xf numFmtId="0" fontId="54" fillId="0" borderId="0" xfId="0" applyFont="1" applyFill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right" vertical="center"/>
    </xf>
    <xf numFmtId="0" fontId="45" fillId="0" borderId="22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center" vertical="center" wrapText="1"/>
    </xf>
    <xf numFmtId="0" fontId="49" fillId="0" borderId="0" xfId="47" applyFont="1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textRotation="180" wrapText="1"/>
    </xf>
    <xf numFmtId="164" fontId="109" fillId="0" borderId="67" xfId="0" applyNumberFormat="1" applyFont="1" applyFill="1" applyBorder="1" applyAlignment="1" applyProtection="1">
      <alignment horizontal="center" vertical="center" wrapText="1"/>
    </xf>
    <xf numFmtId="164" fontId="45" fillId="0" borderId="22" xfId="0" applyNumberFormat="1" applyFont="1" applyFill="1" applyBorder="1" applyAlignment="1" applyProtection="1">
      <alignment horizontal="right" vertical="center"/>
    </xf>
    <xf numFmtId="164" fontId="11" fillId="0" borderId="37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right" textRotation="180" wrapText="1"/>
    </xf>
    <xf numFmtId="164" fontId="11" fillId="0" borderId="57" xfId="0" applyNumberFormat="1" applyFont="1" applyFill="1" applyBorder="1" applyAlignment="1" applyProtection="1">
      <alignment horizontal="center" vertical="center" wrapText="1"/>
    </xf>
    <xf numFmtId="164" fontId="11" fillId="0" borderId="62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horizontal="center" vertical="top" wrapText="1"/>
    </xf>
    <xf numFmtId="164" fontId="11" fillId="0" borderId="34" xfId="0" applyNumberFormat="1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horizontal="center" vertical="center" wrapText="1"/>
    </xf>
    <xf numFmtId="0" fontId="58" fillId="0" borderId="22" xfId="0" applyFont="1" applyFill="1" applyBorder="1" applyAlignment="1" applyProtection="1">
      <alignment horizontal="right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164" fontId="11" fillId="0" borderId="73" xfId="0" quotePrefix="1" applyNumberFormat="1" applyFont="1" applyFill="1" applyBorder="1" applyAlignment="1" applyProtection="1">
      <alignment horizontal="right" vertical="center"/>
    </xf>
    <xf numFmtId="164" fontId="11" fillId="0" borderId="69" xfId="0" quotePrefix="1" applyNumberFormat="1" applyFont="1" applyFill="1" applyBorder="1" applyAlignment="1" applyProtection="1">
      <alignment horizontal="right" vertical="center"/>
    </xf>
    <xf numFmtId="164" fontId="11" fillId="0" borderId="70" xfId="0" quotePrefix="1" applyNumberFormat="1" applyFont="1" applyFill="1" applyBorder="1" applyAlignment="1" applyProtection="1">
      <alignment horizontal="right" vertical="center"/>
    </xf>
    <xf numFmtId="164" fontId="11" fillId="0" borderId="95" xfId="0" quotePrefix="1" applyNumberFormat="1" applyFont="1" applyFill="1" applyBorder="1" applyAlignment="1" applyProtection="1">
      <alignment horizontal="right" vertical="center"/>
    </xf>
    <xf numFmtId="164" fontId="11" fillId="0" borderId="22" xfId="0" quotePrefix="1" applyNumberFormat="1" applyFont="1" applyFill="1" applyBorder="1" applyAlignment="1" applyProtection="1">
      <alignment horizontal="right" vertical="center"/>
    </xf>
    <xf numFmtId="164" fontId="11" fillId="0" borderId="76" xfId="0" quotePrefix="1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5" fillId="0" borderId="45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wrapText="1"/>
    </xf>
    <xf numFmtId="0" fontId="45" fillId="0" borderId="22" xfId="0" applyFont="1" applyFill="1" applyBorder="1" applyAlignment="1" applyProtection="1">
      <alignment horizontal="right"/>
    </xf>
    <xf numFmtId="0" fontId="54" fillId="0" borderId="0" xfId="0" applyFont="1" applyFill="1" applyBorder="1" applyAlignment="1" applyProtection="1">
      <alignment horizontal="right" vertical="top"/>
      <protection locked="0"/>
    </xf>
    <xf numFmtId="0" fontId="81" fillId="0" borderId="0" xfId="0" applyFont="1" applyFill="1" applyAlignment="1" applyProtection="1">
      <alignment horizontal="right" vertical="center" wrapText="1"/>
    </xf>
    <xf numFmtId="49" fontId="11" fillId="0" borderId="73" xfId="0" applyNumberFormat="1" applyFont="1" applyFill="1" applyBorder="1" applyAlignment="1" applyProtection="1">
      <alignment horizontal="right" vertical="center"/>
    </xf>
    <xf numFmtId="49" fontId="11" fillId="0" borderId="69" xfId="0" applyNumberFormat="1" applyFont="1" applyFill="1" applyBorder="1" applyAlignment="1" applyProtection="1">
      <alignment horizontal="right" vertical="center"/>
    </xf>
    <xf numFmtId="49" fontId="11" fillId="0" borderId="70" xfId="0" applyNumberFormat="1" applyFont="1" applyFill="1" applyBorder="1" applyAlignment="1" applyProtection="1">
      <alignment horizontal="right" vertical="center"/>
    </xf>
    <xf numFmtId="49" fontId="11" fillId="0" borderId="96" xfId="0" applyNumberFormat="1" applyFont="1" applyFill="1" applyBorder="1" applyAlignment="1" applyProtection="1">
      <alignment horizontal="right" vertical="center"/>
    </xf>
    <xf numFmtId="49" fontId="11" fillId="0" borderId="71" xfId="0" applyNumberFormat="1" applyFont="1" applyFill="1" applyBorder="1" applyAlignment="1" applyProtection="1">
      <alignment horizontal="right" vertical="center"/>
    </xf>
    <xf numFmtId="49" fontId="11" fillId="0" borderId="72" xfId="0" applyNumberFormat="1" applyFont="1" applyFill="1" applyBorder="1" applyAlignment="1" applyProtection="1">
      <alignment horizontal="right" vertical="center"/>
    </xf>
    <xf numFmtId="49" fontId="11" fillId="0" borderId="95" xfId="0" applyNumberFormat="1" applyFont="1" applyFill="1" applyBorder="1" applyAlignment="1" applyProtection="1">
      <alignment horizontal="right" vertical="center"/>
    </xf>
    <xf numFmtId="49" fontId="11" fillId="0" borderId="22" xfId="0" applyNumberFormat="1" applyFont="1" applyFill="1" applyBorder="1" applyAlignment="1" applyProtection="1">
      <alignment horizontal="right" vertical="center"/>
    </xf>
    <xf numFmtId="49" fontId="11" fillId="0" borderId="76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2" fontId="98" fillId="0" borderId="22" xfId="0" applyNumberFormat="1" applyFont="1" applyFill="1" applyBorder="1" applyAlignment="1">
      <alignment horizontal="right" vertical="center"/>
    </xf>
    <xf numFmtId="2" fontId="82" fillId="0" borderId="22" xfId="0" applyNumberFormat="1" applyFont="1" applyFill="1" applyBorder="1" applyAlignment="1">
      <alignment horizontal="right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0" fillId="0" borderId="0" xfId="46" applyFont="1" applyFill="1" applyAlignment="1">
      <alignment horizontal="center" vertical="center"/>
    </xf>
    <xf numFmtId="0" fontId="21" fillId="0" borderId="0" xfId="46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59" fillId="0" borderId="22" xfId="0" applyNumberFormat="1" applyFont="1" applyFill="1" applyBorder="1" applyAlignment="1">
      <alignment horizontal="right"/>
    </xf>
    <xf numFmtId="0" fontId="10" fillId="0" borderId="37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54" fillId="0" borderId="0" xfId="0" applyFont="1" applyAlignment="1" applyProtection="1">
      <alignment horizontal="right" vertical="top"/>
      <protection locked="0"/>
    </xf>
    <xf numFmtId="0" fontId="83" fillId="0" borderId="73" xfId="47" applyFont="1" applyFill="1" applyBorder="1" applyAlignment="1">
      <alignment horizontal="center" vertical="center" wrapText="1"/>
    </xf>
    <xf numFmtId="0" fontId="83" fillId="0" borderId="69" xfId="47" applyFont="1" applyFill="1" applyBorder="1" applyAlignment="1">
      <alignment horizontal="center" vertical="center" wrapText="1"/>
    </xf>
    <xf numFmtId="0" fontId="83" fillId="0" borderId="68" xfId="47" applyFont="1" applyFill="1" applyBorder="1" applyAlignment="1">
      <alignment horizontal="center" vertical="center" wrapText="1"/>
    </xf>
    <xf numFmtId="0" fontId="68" fillId="0" borderId="0" xfId="47" applyFont="1" applyFill="1" applyAlignment="1">
      <alignment horizontal="right"/>
    </xf>
    <xf numFmtId="164" fontId="84" fillId="0" borderId="0" xfId="47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horizontal="right" vertical="center"/>
    </xf>
    <xf numFmtId="0" fontId="88" fillId="0" borderId="0" xfId="0" applyFont="1" applyFill="1" applyBorder="1" applyAlignment="1" applyProtection="1">
      <alignment horizontal="right" vertical="center"/>
    </xf>
    <xf numFmtId="0" fontId="83" fillId="0" borderId="39" xfId="47" applyFont="1" applyFill="1" applyBorder="1" applyAlignment="1">
      <alignment horizontal="center" vertical="center" wrapText="1"/>
    </xf>
    <xf numFmtId="0" fontId="83" fillId="0" borderId="87" xfId="47" applyFont="1" applyFill="1" applyBorder="1" applyAlignment="1">
      <alignment horizontal="center" vertical="center" wrapText="1"/>
    </xf>
    <xf numFmtId="0" fontId="83" fillId="0" borderId="35" xfId="47" applyFont="1" applyFill="1" applyBorder="1" applyAlignment="1">
      <alignment horizontal="center" vertical="center" wrapText="1"/>
    </xf>
    <xf numFmtId="0" fontId="83" fillId="0" borderId="84" xfId="47" applyFont="1" applyFill="1" applyBorder="1" applyAlignment="1">
      <alignment horizontal="center" vertical="center" wrapText="1"/>
    </xf>
    <xf numFmtId="0" fontId="83" fillId="0" borderId="40" xfId="47" applyFont="1" applyFill="1" applyBorder="1" applyAlignment="1">
      <alignment horizontal="center" vertical="center" wrapText="1"/>
    </xf>
    <xf numFmtId="0" fontId="83" fillId="0" borderId="85" xfId="47" applyFont="1" applyFill="1" applyBorder="1" applyAlignment="1">
      <alignment horizontal="center" vertical="center" wrapText="1"/>
    </xf>
    <xf numFmtId="0" fontId="69" fillId="0" borderId="67" xfId="47" applyFont="1" applyFill="1" applyBorder="1" applyAlignment="1">
      <alignment horizontal="justify" vertical="center" wrapText="1"/>
    </xf>
    <xf numFmtId="0" fontId="85" fillId="0" borderId="0" xfId="53" applyFont="1" applyAlignment="1" applyProtection="1">
      <alignment horizontal="center" vertical="center" wrapText="1"/>
      <protection locked="0"/>
    </xf>
    <xf numFmtId="0" fontId="85" fillId="0" borderId="57" xfId="53" applyFont="1" applyBorder="1" applyAlignment="1" applyProtection="1">
      <alignment horizontal="center" vertical="center" wrapText="1"/>
      <protection locked="0"/>
    </xf>
    <xf numFmtId="0" fontId="85" fillId="0" borderId="51" xfId="53" applyFont="1" applyBorder="1" applyAlignment="1" applyProtection="1">
      <alignment horizontal="center" vertical="center" wrapText="1"/>
      <protection locked="0"/>
    </xf>
    <xf numFmtId="0" fontId="85" fillId="0" borderId="62" xfId="53" applyFont="1" applyBorder="1" applyAlignment="1" applyProtection="1">
      <alignment horizontal="center" vertical="center" wrapText="1"/>
      <protection locked="0"/>
    </xf>
    <xf numFmtId="0" fontId="85" fillId="0" borderId="25" xfId="53" applyFont="1" applyBorder="1" applyAlignment="1" applyProtection="1">
      <alignment horizontal="center" vertical="center" wrapText="1"/>
      <protection locked="0"/>
    </xf>
    <xf numFmtId="0" fontId="85" fillId="0" borderId="27" xfId="53" applyFont="1" applyBorder="1" applyAlignment="1" applyProtection="1">
      <alignment horizontal="center" vertical="center" wrapText="1"/>
      <protection locked="0"/>
    </xf>
    <xf numFmtId="0" fontId="85" fillId="0" borderId="47" xfId="53" applyFont="1" applyBorder="1" applyAlignment="1" applyProtection="1">
      <alignment horizontal="center" vertical="center" wrapText="1"/>
      <protection locked="0"/>
    </xf>
    <xf numFmtId="0" fontId="85" fillId="0" borderId="48" xfId="53" applyFont="1" applyBorder="1" applyAlignment="1" applyProtection="1">
      <alignment horizontal="center" vertical="center" wrapText="1"/>
      <protection locked="0"/>
    </xf>
    <xf numFmtId="0" fontId="85" fillId="0" borderId="42" xfId="53" applyFont="1" applyBorder="1" applyAlignment="1" applyProtection="1">
      <alignment horizontal="center" vertical="center" wrapText="1"/>
      <protection locked="0"/>
    </xf>
    <xf numFmtId="0" fontId="85" fillId="0" borderId="46" xfId="53" applyFont="1" applyBorder="1" applyAlignment="1" applyProtection="1">
      <alignment horizontal="center" vertical="center" wrapText="1"/>
      <protection locked="0"/>
    </xf>
    <xf numFmtId="164" fontId="27" fillId="0" borderId="0" xfId="47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Alignment="1">
      <alignment horizontal="center" wrapText="1"/>
    </xf>
    <xf numFmtId="0" fontId="75" fillId="0" borderId="0" xfId="0" applyFont="1" applyFill="1" applyAlignment="1" applyProtection="1">
      <alignment horizontal="left"/>
      <protection locked="0"/>
    </xf>
    <xf numFmtId="0" fontId="75" fillId="0" borderId="81" xfId="0" applyFont="1" applyFill="1" applyBorder="1" applyAlignment="1" applyProtection="1">
      <alignment horizontal="center"/>
    </xf>
    <xf numFmtId="0" fontId="10" fillId="0" borderId="13" xfId="0" applyFont="1" applyFill="1" applyBorder="1" applyAlignment="1">
      <alignment horizontal="left"/>
    </xf>
    <xf numFmtId="0" fontId="10" fillId="21" borderId="83" xfId="0" applyFont="1" applyFill="1" applyBorder="1" applyAlignment="1"/>
    <xf numFmtId="0" fontId="46" fillId="21" borderId="83" xfId="0" applyFont="1" applyFill="1" applyBorder="1" applyAlignment="1"/>
    <xf numFmtId="0" fontId="24" fillId="21" borderId="49" xfId="0" applyFont="1" applyFill="1" applyBorder="1" applyAlignment="1">
      <alignment horizontal="left"/>
    </xf>
    <xf numFmtId="0" fontId="24" fillId="21" borderId="91" xfId="0" applyFont="1" applyFill="1" applyBorder="1" applyAlignment="1">
      <alignment horizontal="left"/>
    </xf>
    <xf numFmtId="0" fontId="46" fillId="0" borderId="83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left"/>
    </xf>
    <xf numFmtId="0" fontId="10" fillId="0" borderId="60" xfId="0" applyFont="1" applyFill="1" applyBorder="1" applyAlignment="1">
      <alignment horizontal="left"/>
    </xf>
    <xf numFmtId="0" fontId="10" fillId="21" borderId="83" xfId="0" applyFont="1" applyFill="1" applyBorder="1" applyAlignment="1">
      <alignment horizontal="left"/>
    </xf>
    <xf numFmtId="0" fontId="18" fillId="0" borderId="83" xfId="0" applyFont="1" applyFill="1" applyBorder="1" applyAlignment="1">
      <alignment horizontal="center" wrapText="1"/>
    </xf>
    <xf numFmtId="0" fontId="18" fillId="0" borderId="83" xfId="0" applyFont="1" applyFill="1" applyBorder="1" applyAlignment="1">
      <alignment horizontal="center" vertical="center" wrapText="1"/>
    </xf>
    <xf numFmtId="0" fontId="20" fillId="0" borderId="8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10" fillId="21" borderId="49" xfId="0" applyFont="1" applyFill="1" applyBorder="1" applyAlignment="1">
      <alignment horizontal="left"/>
    </xf>
    <xf numFmtId="0" fontId="10" fillId="21" borderId="91" xfId="0" applyFont="1" applyFill="1" applyBorder="1" applyAlignment="1">
      <alignment horizontal="left"/>
    </xf>
    <xf numFmtId="0" fontId="46" fillId="0" borderId="8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64" fillId="0" borderId="0" xfId="0" applyFont="1" applyFill="1" applyAlignment="1" applyProtection="1">
      <alignment horizontal="right" vertical="top"/>
      <protection locked="0"/>
    </xf>
    <xf numFmtId="0" fontId="21" fillId="0" borderId="0" xfId="0" applyFont="1" applyFill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164" fontId="25" fillId="0" borderId="37" xfId="0" applyNumberFormat="1" applyFont="1" applyFill="1" applyBorder="1" applyAlignment="1">
      <alignment horizontal="left" vertical="center" wrapText="1" indent="2"/>
    </xf>
    <xf numFmtId="164" fontId="25" fillId="0" borderId="45" xfId="0" applyNumberFormat="1" applyFont="1" applyFill="1" applyBorder="1" applyAlignment="1">
      <alignment horizontal="left" vertical="center" wrapText="1" indent="2"/>
    </xf>
    <xf numFmtId="0" fontId="25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64" fontId="19" fillId="0" borderId="17" xfId="0" applyNumberFormat="1" applyFont="1" applyFill="1" applyBorder="1" applyAlignment="1">
      <alignment horizontal="center" vertical="center" wrapText="1"/>
    </xf>
    <xf numFmtId="164" fontId="19" fillId="0" borderId="17" xfId="0" applyNumberFormat="1" applyFont="1" applyFill="1" applyBorder="1" applyAlignment="1">
      <alignment horizontal="center" vertical="center"/>
    </xf>
    <xf numFmtId="172" fontId="108" fillId="0" borderId="67" xfId="0" applyNumberFormat="1" applyFont="1" applyFill="1" applyBorder="1" applyAlignment="1">
      <alignment horizontal="left" vertical="center" wrapText="1"/>
    </xf>
    <xf numFmtId="172" fontId="10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Alignment="1">
      <alignment horizontal="left" vertical="center" wrapText="1"/>
    </xf>
    <xf numFmtId="164" fontId="0" fillId="0" borderId="0" xfId="0" applyNumberFormat="1" applyFill="1" applyAlignment="1" applyProtection="1">
      <alignment horizontal="left" vertical="center" wrapText="1"/>
      <protection locked="0"/>
    </xf>
    <xf numFmtId="164" fontId="45" fillId="0" borderId="0" xfId="0" applyNumberFormat="1" applyFont="1" applyFill="1" applyBorder="1" applyAlignment="1" applyProtection="1">
      <alignment horizontal="right" wrapText="1"/>
    </xf>
    <xf numFmtId="164" fontId="11" fillId="0" borderId="6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63" xfId="0" applyNumberFormat="1" applyFont="1" applyFill="1" applyBorder="1" applyAlignment="1">
      <alignment horizontal="center" vertical="center"/>
    </xf>
    <xf numFmtId="164" fontId="26" fillId="0" borderId="17" xfId="0" applyNumberFormat="1" applyFont="1" applyFill="1" applyBorder="1" applyAlignment="1">
      <alignment horizontal="center" vertical="center" wrapText="1"/>
    </xf>
    <xf numFmtId="164" fontId="11" fillId="0" borderId="57" xfId="0" applyNumberFormat="1" applyFont="1" applyFill="1" applyBorder="1" applyAlignment="1">
      <alignment horizontal="center" vertical="center" wrapText="1"/>
    </xf>
    <xf numFmtId="164" fontId="11" fillId="0" borderId="51" xfId="0" applyNumberFormat="1" applyFont="1" applyFill="1" applyBorder="1" applyAlignment="1">
      <alignment horizontal="center" vertical="center" wrapText="1"/>
    </xf>
    <xf numFmtId="164" fontId="45" fillId="0" borderId="22" xfId="0" applyNumberFormat="1" applyFont="1" applyFill="1" applyBorder="1" applyAlignment="1" applyProtection="1">
      <alignment horizontal="right" wrapText="1"/>
    </xf>
    <xf numFmtId="164" fontId="25" fillId="0" borderId="37" xfId="0" applyNumberFormat="1" applyFont="1" applyFill="1" applyBorder="1" applyAlignment="1">
      <alignment horizontal="center" vertical="center" wrapText="1"/>
    </xf>
    <xf numFmtId="164" fontId="25" fillId="0" borderId="45" xfId="0" applyNumberFormat="1" applyFont="1" applyFill="1" applyBorder="1" applyAlignment="1">
      <alignment horizontal="center" vertical="center" wrapText="1"/>
    </xf>
    <xf numFmtId="164" fontId="0" fillId="0" borderId="34" xfId="0" applyNumberFormat="1" applyFill="1" applyBorder="1" applyAlignment="1" applyProtection="1">
      <alignment horizontal="left" vertical="center" wrapText="1"/>
      <protection locked="0"/>
    </xf>
    <xf numFmtId="164" fontId="0" fillId="0" borderId="69" xfId="0" applyNumberFormat="1" applyFill="1" applyBorder="1" applyAlignment="1" applyProtection="1">
      <alignment horizontal="left" vertical="center" wrapText="1"/>
      <protection locked="0"/>
    </xf>
    <xf numFmtId="164" fontId="0" fillId="0" borderId="36" xfId="0" applyNumberFormat="1" applyFill="1" applyBorder="1" applyAlignment="1" applyProtection="1">
      <alignment horizontal="left" vertical="center" wrapText="1"/>
      <protection locked="0"/>
    </xf>
    <xf numFmtId="164" fontId="0" fillId="0" borderId="71" xfId="0" applyNumberFormat="1" applyFill="1" applyBorder="1" applyAlignment="1" applyProtection="1">
      <alignment horizontal="left" vertical="center" wrapText="1"/>
      <protection locked="0"/>
    </xf>
    <xf numFmtId="164" fontId="11" fillId="0" borderId="17" xfId="0" applyNumberFormat="1" applyFont="1" applyFill="1" applyBorder="1" applyAlignment="1">
      <alignment horizontal="center" vertical="center" wrapText="1"/>
    </xf>
    <xf numFmtId="0" fontId="106" fillId="0" borderId="37" xfId="0" applyFont="1" applyFill="1" applyBorder="1" applyAlignment="1" applyProtection="1">
      <alignment horizontal="left" vertical="center" wrapText="1" indent="1"/>
    </xf>
    <xf numFmtId="0" fontId="106" fillId="0" borderId="44" xfId="0" applyFont="1" applyFill="1" applyBorder="1" applyAlignment="1" applyProtection="1">
      <alignment horizontal="left" vertical="center" wrapText="1" indent="1"/>
    </xf>
    <xf numFmtId="0" fontId="65" fillId="0" borderId="0" xfId="0" applyFont="1" applyAlignment="1" applyProtection="1">
      <alignment horizontal="right" vertical="top"/>
      <protection locked="0"/>
    </xf>
    <xf numFmtId="0" fontId="99" fillId="0" borderId="0" xfId="0" applyFont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89" fillId="22" borderId="35" xfId="84" applyFont="1" applyFill="1" applyBorder="1" applyAlignment="1" applyProtection="1">
      <alignment horizontal="center" vertical="center" wrapText="1"/>
      <protection locked="0"/>
    </xf>
    <xf numFmtId="0" fontId="89" fillId="22" borderId="83" xfId="84" applyFont="1" applyFill="1" applyBorder="1" applyAlignment="1" applyProtection="1">
      <alignment horizontal="center" vertical="center" wrapText="1"/>
      <protection locked="0"/>
    </xf>
    <xf numFmtId="0" fontId="89" fillId="0" borderId="48" xfId="84" applyFont="1" applyFill="1" applyBorder="1" applyAlignment="1" applyProtection="1">
      <alignment horizontal="center" vertical="center" wrapText="1"/>
      <protection locked="0"/>
    </xf>
    <xf numFmtId="0" fontId="89" fillId="0" borderId="28" xfId="84" applyFont="1" applyFill="1" applyBorder="1" applyAlignment="1" applyProtection="1">
      <alignment horizontal="center" vertical="center" wrapText="1"/>
      <protection locked="0"/>
    </xf>
    <xf numFmtId="0" fontId="89" fillId="0" borderId="35" xfId="84" applyFont="1" applyFill="1" applyBorder="1" applyAlignment="1" applyProtection="1">
      <alignment horizontal="center" vertical="center" wrapText="1"/>
      <protection locked="0"/>
    </xf>
    <xf numFmtId="0" fontId="89" fillId="0" borderId="83" xfId="84" applyFont="1" applyFill="1" applyBorder="1" applyAlignment="1" applyProtection="1">
      <alignment horizontal="center" vertical="center" wrapText="1"/>
      <protection locked="0"/>
    </xf>
    <xf numFmtId="0" fontId="89" fillId="0" borderId="49" xfId="84" applyFont="1" applyFill="1" applyBorder="1" applyAlignment="1" applyProtection="1">
      <alignment horizontal="center" wrapText="1"/>
      <protection locked="0"/>
    </xf>
    <xf numFmtId="0" fontId="89" fillId="0" borderId="60" xfId="84" applyFont="1" applyFill="1" applyBorder="1" applyAlignment="1" applyProtection="1">
      <alignment horizontal="center" wrapText="1"/>
      <protection locked="0"/>
    </xf>
    <xf numFmtId="0" fontId="89" fillId="0" borderId="93" xfId="84" applyFont="1" applyFill="1" applyBorder="1" applyAlignment="1" applyProtection="1">
      <alignment horizontal="center" wrapText="1"/>
      <protection locked="0"/>
    </xf>
    <xf numFmtId="0" fontId="89" fillId="0" borderId="91" xfId="84" applyFont="1" applyFill="1" applyBorder="1" applyAlignment="1" applyProtection="1">
      <alignment horizontal="center" wrapText="1"/>
      <protection locked="0"/>
    </xf>
    <xf numFmtId="0" fontId="89" fillId="0" borderId="83" xfId="84" applyFont="1" applyFill="1" applyBorder="1" applyAlignment="1" applyProtection="1">
      <alignment horizontal="center" wrapText="1"/>
      <protection locked="0"/>
    </xf>
    <xf numFmtId="0" fontId="89" fillId="0" borderId="86" xfId="84" applyFont="1" applyFill="1" applyBorder="1" applyAlignment="1" applyProtection="1">
      <alignment horizontal="center" wrapText="1"/>
      <protection locked="0"/>
    </xf>
    <xf numFmtId="0" fontId="106" fillId="0" borderId="25" xfId="84" applyFont="1" applyFill="1" applyBorder="1" applyAlignment="1" applyProtection="1">
      <alignment horizontal="center" vertical="center" wrapText="1"/>
      <protection locked="0"/>
    </xf>
    <xf numFmtId="0" fontId="106" fillId="0" borderId="27" xfId="84" applyFont="1" applyFill="1" applyBorder="1" applyAlignment="1" applyProtection="1">
      <alignment horizontal="center" vertical="center" wrapText="1"/>
      <protection locked="0"/>
    </xf>
    <xf numFmtId="0" fontId="106" fillId="0" borderId="20" xfId="84" applyFont="1" applyFill="1" applyBorder="1" applyAlignment="1" applyProtection="1">
      <alignment horizontal="center" vertical="center" wrapText="1"/>
      <protection locked="0"/>
    </xf>
    <xf numFmtId="0" fontId="88" fillId="0" borderId="38" xfId="85" applyFont="1" applyFill="1" applyBorder="1" applyAlignment="1" applyProtection="1">
      <alignment horizontal="center" vertical="center" textRotation="90"/>
      <protection locked="0"/>
    </xf>
    <xf numFmtId="0" fontId="88" fillId="0" borderId="41" xfId="85" applyFont="1" applyFill="1" applyBorder="1" applyAlignment="1" applyProtection="1">
      <alignment horizontal="center" vertical="center" textRotation="90"/>
      <protection locked="0"/>
    </xf>
    <xf numFmtId="0" fontId="88" fillId="0" borderId="13" xfId="85" applyFont="1" applyFill="1" applyBorder="1" applyAlignment="1" applyProtection="1">
      <alignment horizontal="center" vertical="center" textRotation="90"/>
      <protection locked="0"/>
    </xf>
    <xf numFmtId="3" fontId="89" fillId="0" borderId="68" xfId="84" applyNumberFormat="1" applyFont="1" applyFill="1" applyBorder="1" applyAlignment="1" applyProtection="1">
      <alignment horizontal="center" vertical="center" wrapText="1"/>
      <protection locked="0"/>
    </xf>
    <xf numFmtId="3" fontId="89" fillId="0" borderId="91" xfId="84" applyNumberFormat="1" applyFont="1" applyFill="1" applyBorder="1" applyAlignment="1" applyProtection="1">
      <alignment horizontal="center" vertical="center" wrapText="1"/>
      <protection locked="0"/>
    </xf>
    <xf numFmtId="3" fontId="89" fillId="0" borderId="35" xfId="84" applyNumberFormat="1" applyFont="1" applyFill="1" applyBorder="1" applyAlignment="1" applyProtection="1">
      <alignment horizontal="center" vertical="center" wrapText="1"/>
      <protection locked="0"/>
    </xf>
    <xf numFmtId="3" fontId="89" fillId="0" borderId="83" xfId="84" applyNumberFormat="1" applyFont="1" applyFill="1" applyBorder="1" applyAlignment="1" applyProtection="1">
      <alignment horizontal="center" vertical="center" wrapText="1"/>
      <protection locked="0"/>
    </xf>
    <xf numFmtId="0" fontId="89" fillId="0" borderId="0" xfId="84" applyFont="1" applyFill="1" applyBorder="1" applyAlignment="1" applyProtection="1">
      <alignment horizontal="center"/>
      <protection locked="0"/>
    </xf>
    <xf numFmtId="0" fontId="53" fillId="0" borderId="0" xfId="84" applyFont="1" applyFill="1" applyBorder="1" applyAlignment="1" applyProtection="1">
      <alignment horizontal="center"/>
      <protection locked="0"/>
    </xf>
    <xf numFmtId="0" fontId="99" fillId="0" borderId="0" xfId="84" applyFont="1" applyFill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99" fillId="0" borderId="0" xfId="84" applyFont="1" applyFill="1" applyAlignment="1" applyProtection="1">
      <alignment horizontal="center" vertical="center" wrapText="1"/>
      <protection locked="0"/>
    </xf>
    <xf numFmtId="0" fontId="99" fillId="0" borderId="0" xfId="84" applyFont="1" applyFill="1" applyAlignment="1" applyProtection="1">
      <alignment horizontal="center" vertical="center"/>
      <protection locked="0"/>
    </xf>
    <xf numFmtId="0" fontId="89" fillId="0" borderId="0" xfId="84" applyFont="1" applyFill="1" applyBorder="1" applyAlignment="1" applyProtection="1">
      <alignment horizontal="right"/>
      <protection locked="0"/>
    </xf>
    <xf numFmtId="0" fontId="89" fillId="0" borderId="22" xfId="84" applyFont="1" applyFill="1" applyBorder="1" applyAlignment="1" applyProtection="1">
      <alignment horizontal="center"/>
      <protection locked="0"/>
    </xf>
    <xf numFmtId="0" fontId="63" fillId="0" borderId="0" xfId="84" applyFont="1" applyFill="1" applyAlignment="1" applyProtection="1">
      <alignment horizontal="center"/>
    </xf>
    <xf numFmtId="0" fontId="25" fillId="0" borderId="0" xfId="85" applyFont="1" applyFill="1" applyAlignment="1" applyProtection="1">
      <alignment horizontal="center" vertical="center" wrapText="1"/>
    </xf>
    <xf numFmtId="0" fontId="24" fillId="0" borderId="0" xfId="85" applyFont="1" applyFill="1" applyAlignment="1" applyProtection="1">
      <alignment horizontal="center" vertical="center" wrapText="1"/>
    </xf>
    <xf numFmtId="0" fontId="116" fillId="0" borderId="0" xfId="85" applyFont="1" applyFill="1" applyBorder="1" applyAlignment="1" applyProtection="1">
      <alignment horizontal="right" vertical="center"/>
    </xf>
    <xf numFmtId="0" fontId="24" fillId="0" borderId="39" xfId="85" applyFont="1" applyFill="1" applyBorder="1" applyAlignment="1" applyProtection="1">
      <alignment horizontal="center" vertical="center" wrapText="1"/>
    </xf>
    <xf numFmtId="0" fontId="24" fillId="0" borderId="82" xfId="85" applyFont="1" applyFill="1" applyBorder="1" applyAlignment="1" applyProtection="1">
      <alignment horizontal="center" vertical="center" wrapText="1"/>
    </xf>
    <xf numFmtId="0" fontId="88" fillId="0" borderId="35" xfId="85" applyFont="1" applyFill="1" applyBorder="1" applyAlignment="1" applyProtection="1">
      <alignment horizontal="center" vertical="center" textRotation="90"/>
    </xf>
    <xf numFmtId="0" fontId="88" fillId="0" borderId="83" xfId="85" applyFont="1" applyFill="1" applyBorder="1" applyAlignment="1" applyProtection="1">
      <alignment horizontal="center" vertical="center" textRotation="90"/>
    </xf>
    <xf numFmtId="3" fontId="45" fillId="0" borderId="40" xfId="85" applyNumberFormat="1" applyFont="1" applyFill="1" applyBorder="1" applyAlignment="1" applyProtection="1">
      <alignment horizontal="center" vertical="center" wrapText="1"/>
    </xf>
    <xf numFmtId="3" fontId="45" fillId="0" borderId="86" xfId="85" applyNumberFormat="1" applyFont="1" applyFill="1" applyBorder="1" applyAlignment="1" applyProtection="1">
      <alignment horizontal="center" vertical="center"/>
    </xf>
    <xf numFmtId="3" fontId="63" fillId="0" borderId="0" xfId="84" applyNumberFormat="1" applyFont="1" applyFill="1" applyAlignment="1">
      <alignment horizontal="center"/>
    </xf>
    <xf numFmtId="0" fontId="99" fillId="0" borderId="0" xfId="84" applyFont="1" applyFill="1" applyAlignment="1">
      <alignment horizontal="center" vertical="center" wrapText="1"/>
    </xf>
    <xf numFmtId="0" fontId="99" fillId="0" borderId="0" xfId="84" applyFont="1" applyFill="1" applyAlignment="1">
      <alignment horizontal="center" vertical="center"/>
    </xf>
    <xf numFmtId="0" fontId="63" fillId="0" borderId="0" xfId="84" applyFill="1" applyAlignment="1">
      <alignment horizontal="center"/>
    </xf>
    <xf numFmtId="0" fontId="53" fillId="0" borderId="37" xfId="84" applyFont="1" applyFill="1" applyBorder="1" applyAlignment="1">
      <alignment horizontal="left"/>
    </xf>
    <xf numFmtId="0" fontId="53" fillId="0" borderId="44" xfId="84" applyFont="1" applyFill="1" applyBorder="1" applyAlignment="1">
      <alignment horizontal="left"/>
    </xf>
    <xf numFmtId="0" fontId="99" fillId="0" borderId="0" xfId="84" applyFont="1" applyFill="1" applyAlignment="1">
      <alignment horizontal="center" wrapText="1"/>
    </xf>
    <xf numFmtId="0" fontId="99" fillId="0" borderId="0" xfId="84" applyFont="1" applyFill="1" applyAlignment="1">
      <alignment horizontal="center"/>
    </xf>
    <xf numFmtId="0" fontId="53" fillId="0" borderId="37" xfId="84" applyFont="1" applyFill="1" applyBorder="1" applyAlignment="1">
      <alignment horizontal="left" indent="1"/>
    </xf>
    <xf numFmtId="0" fontId="53" fillId="0" borderId="44" xfId="84" applyFont="1" applyFill="1" applyBorder="1" applyAlignment="1">
      <alignment horizontal="left" indent="1"/>
    </xf>
    <xf numFmtId="0" fontId="89" fillId="0" borderId="22" xfId="0" applyFont="1" applyBorder="1" applyAlignment="1" applyProtection="1">
      <alignment horizontal="right" vertical="top"/>
      <protection locked="0"/>
    </xf>
    <xf numFmtId="0" fontId="88" fillId="0" borderId="22" xfId="0" applyFont="1" applyFill="1" applyBorder="1" applyAlignment="1" applyProtection="1">
      <alignment horizontal="right"/>
    </xf>
    <xf numFmtId="0" fontId="88" fillId="0" borderId="76" xfId="0" applyFont="1" applyFill="1" applyBorder="1" applyAlignment="1" applyProtection="1">
      <alignment horizontal="right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73" xfId="0" quotePrefix="1" applyFont="1" applyFill="1" applyBorder="1" applyAlignment="1" applyProtection="1">
      <alignment horizontal="right" vertical="center"/>
    </xf>
    <xf numFmtId="0" fontId="11" fillId="0" borderId="69" xfId="0" quotePrefix="1" applyFont="1" applyFill="1" applyBorder="1" applyAlignment="1" applyProtection="1">
      <alignment horizontal="right" vertical="center"/>
    </xf>
    <xf numFmtId="0" fontId="11" fillId="0" borderId="70" xfId="0" quotePrefix="1" applyFont="1" applyFill="1" applyBorder="1" applyAlignment="1" applyProtection="1">
      <alignment horizontal="right" vertical="center"/>
    </xf>
    <xf numFmtId="0" fontId="11" fillId="0" borderId="95" xfId="0" quotePrefix="1" applyFont="1" applyFill="1" applyBorder="1" applyAlignment="1" applyProtection="1">
      <alignment horizontal="right" vertical="center"/>
    </xf>
    <xf numFmtId="0" fontId="11" fillId="0" borderId="22" xfId="0" quotePrefix="1" applyFont="1" applyFill="1" applyBorder="1" applyAlignment="1" applyProtection="1">
      <alignment horizontal="right" vertical="center"/>
    </xf>
    <xf numFmtId="0" fontId="11" fillId="0" borderId="76" xfId="0" quotePrefix="1" applyFont="1" applyFill="1" applyBorder="1" applyAlignment="1" applyProtection="1">
      <alignment horizontal="right" vertical="center"/>
    </xf>
    <xf numFmtId="0" fontId="88" fillId="0" borderId="45" xfId="0" applyFont="1" applyFill="1" applyBorder="1" applyAlignment="1" applyProtection="1">
      <alignment horizontal="right"/>
    </xf>
    <xf numFmtId="3" fontId="121" fillId="0" borderId="0" xfId="91" applyNumberFormat="1" applyFont="1" applyFill="1" applyAlignment="1">
      <alignment horizontal="right" vertical="center"/>
    </xf>
    <xf numFmtId="0" fontId="122" fillId="0" borderId="0" xfId="91" applyFont="1" applyFill="1" applyBorder="1" applyAlignment="1">
      <alignment horizontal="center" vertical="center" wrapText="1"/>
    </xf>
    <xf numFmtId="0" fontId="121" fillId="0" borderId="0" xfId="91" applyNumberFormat="1" applyFont="1" applyFill="1" applyAlignment="1">
      <alignment horizontal="left" vertical="center" wrapText="1"/>
    </xf>
    <xf numFmtId="0" fontId="23" fillId="0" borderId="23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</cellXfs>
  <cellStyles count="92">
    <cellStyle name="20% - 1. jelölőszín" xfId="1" builtinId="30" customBuiltin="1"/>
    <cellStyle name="20% - 1. jelölőszín 2" xfId="2"/>
    <cellStyle name="20% - 1. jelölőszín 3" xfId="56"/>
    <cellStyle name="20% - 2. jelölőszín" xfId="3" builtinId="34" customBuiltin="1"/>
    <cellStyle name="20% - 2. jelölőszín 2" xfId="4"/>
    <cellStyle name="20% - 2. jelölőszín 3" xfId="57"/>
    <cellStyle name="20% - 3. jelölőszín" xfId="5" builtinId="38" customBuiltin="1"/>
    <cellStyle name="20% - 3. jelölőszín 2" xfId="6"/>
    <cellStyle name="20% - 3. jelölőszín 3" xfId="58"/>
    <cellStyle name="20% - 4. jelölőszín" xfId="7" builtinId="42" customBuiltin="1"/>
    <cellStyle name="20% - 4. jelölőszín 2" xfId="8"/>
    <cellStyle name="20% - 4. jelölőszín 3" xfId="59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6. jelölőszín 3" xfId="60"/>
    <cellStyle name="40% - 1. jelölőszín" xfId="13" builtinId="31" customBuiltin="1"/>
    <cellStyle name="40% - 1. jelölőszín 2" xfId="14"/>
    <cellStyle name="40% - 1. jelölőszín 3" xfId="61"/>
    <cellStyle name="40% - 2. jelölőszín" xfId="15" builtinId="35" customBuiltin="1"/>
    <cellStyle name="40% - 2. jelölőszín 2" xfId="16"/>
    <cellStyle name="40% - 3. jelölőszín" xfId="17" builtinId="39" customBuiltin="1"/>
    <cellStyle name="40% - 3. jelölőszín 2" xfId="18"/>
    <cellStyle name="40% - 3. jelölőszín 3" xfId="62"/>
    <cellStyle name="40% - 4. jelölőszín" xfId="19" builtinId="43" customBuiltin="1"/>
    <cellStyle name="40% - 4. jelölőszín 2" xfId="20"/>
    <cellStyle name="40% - 4. jelölőszín 3" xfId="63"/>
    <cellStyle name="40% - 5. jelölőszín" xfId="21" builtinId="47" customBuiltin="1"/>
    <cellStyle name="40% - 5. jelölőszín 2" xfId="22"/>
    <cellStyle name="40% - 6. jelölőszín" xfId="23" builtinId="51" customBuiltin="1"/>
    <cellStyle name="40% - 6. jelölőszín 2" xfId="24"/>
    <cellStyle name="40% - 6. jelölőszín 3" xfId="64"/>
    <cellStyle name="60% - 1. jelölőszín" xfId="25" builtinId="32" customBuiltin="1"/>
    <cellStyle name="60% - 1. jelölőszín 2" xfId="65"/>
    <cellStyle name="60% - 2. jelölőszín" xfId="26" builtinId="36" customBuiltin="1"/>
    <cellStyle name="60% - 3. jelölőszín" xfId="27" builtinId="40" customBuiltin="1"/>
    <cellStyle name="60% - 3. jelölőszín 2" xfId="66"/>
    <cellStyle name="60% - 4. jelölőszín" xfId="28" builtinId="44" customBuiltin="1"/>
    <cellStyle name="60% - 4. jelölőszín 2" xfId="67"/>
    <cellStyle name="60% - 5. jelölőszín" xfId="29" builtinId="48" customBuiltin="1"/>
    <cellStyle name="60% - 6. jelölőszín" xfId="30" builtinId="52" customBuiltin="1"/>
    <cellStyle name="60% - 6. jelölőszín 2" xfId="68"/>
    <cellStyle name="Bevitel" xfId="31" builtinId="20" customBuiltin="1"/>
    <cellStyle name="Bevitel 2" xfId="69"/>
    <cellStyle name="Cím" xfId="32" builtinId="15" customBuiltin="1"/>
    <cellStyle name="Cím 2" xfId="70"/>
    <cellStyle name="Címsor 1" xfId="33" builtinId="16" customBuiltin="1"/>
    <cellStyle name="Címsor 1 2" xfId="71"/>
    <cellStyle name="Címsor 2" xfId="34" builtinId="17" customBuiltin="1"/>
    <cellStyle name="Címsor 2 2" xfId="72"/>
    <cellStyle name="Címsor 3" xfId="35" builtinId="18" customBuiltin="1"/>
    <cellStyle name="Címsor 3 2" xfId="73"/>
    <cellStyle name="Címsor 4" xfId="36" builtinId="19" customBuiltin="1"/>
    <cellStyle name="Címsor 4 2" xfId="74"/>
    <cellStyle name="Ellenőrzőcella" xfId="37" builtinId="23" customBuiltin="1"/>
    <cellStyle name="Ezres" xfId="52" builtinId="3"/>
    <cellStyle name="Ezres 2" xfId="54"/>
    <cellStyle name="Ezres 3" xfId="75"/>
    <cellStyle name="Ezres 3 2" xfId="89"/>
    <cellStyle name="Ezres 4" xfId="88"/>
    <cellStyle name="Figyelmeztetés" xfId="38" builtinId="11" customBuiltin="1"/>
    <cellStyle name="Hiperhivatkozás" xfId="39"/>
    <cellStyle name="Hivatkozott cella" xfId="40" builtinId="24" customBuiltin="1"/>
    <cellStyle name="Jegyzet" xfId="41" builtinId="10" customBuiltin="1"/>
    <cellStyle name="Jegyzet 2" xfId="76"/>
    <cellStyle name="Jó" xfId="42" builtinId="26" customBuiltin="1"/>
    <cellStyle name="Kimenet" xfId="43" builtinId="21" customBuiltin="1"/>
    <cellStyle name="Kimenet 2" xfId="77"/>
    <cellStyle name="Magyarázó szöveg" xfId="44" builtinId="53" customBuiltin="1"/>
    <cellStyle name="Már látott hiperhivatkozás" xfId="45"/>
    <cellStyle name="Normál" xfId="0" builtinId="0"/>
    <cellStyle name="Normál 2" xfId="53"/>
    <cellStyle name="Normál 2 2" xfId="78"/>
    <cellStyle name="Normál 2 3" xfId="87"/>
    <cellStyle name="Normál 2 4" xfId="91"/>
    <cellStyle name="Normál 3" xfId="55"/>
    <cellStyle name="Normál 4" xfId="86"/>
    <cellStyle name="Normál 5" xfId="79"/>
    <cellStyle name="Normál 5 2" xfId="80"/>
    <cellStyle name="Normál 6" xfId="83"/>
    <cellStyle name="Normál_6MELL" xfId="46"/>
    <cellStyle name="Normál_KVRENMUNKA" xfId="47"/>
    <cellStyle name="Normál_VAGYONK" xfId="85"/>
    <cellStyle name="Normál_VAGYONKIM" xfId="84"/>
    <cellStyle name="Összesen" xfId="48" builtinId="25" customBuiltin="1"/>
    <cellStyle name="Összesen 2" xfId="81"/>
    <cellStyle name="Rossz" xfId="49" builtinId="27" customBuiltin="1"/>
    <cellStyle name="Semleges" xfId="50" builtinId="28" customBuiltin="1"/>
    <cellStyle name="Számítás" xfId="51" builtinId="22" customBuiltin="1"/>
    <cellStyle name="Számítás 2" xfId="82"/>
    <cellStyle name="Százalék 2" xfId="9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1021080</xdr:colOff>
      <xdr:row>11</xdr:row>
      <xdr:rowOff>1905</xdr:rowOff>
    </xdr:from>
    <xdr:to>
      <xdr:col>4</xdr:col>
      <xdr:colOff>9509</xdr:colOff>
      <xdr:row>18</xdr:row>
      <xdr:rowOff>76222</xdr:rowOff>
    </xdr:to>
    <xdr:cxnSp macro="">
      <xdr:nvCxnSpPr>
        <xdr:cNvPr id="4" name="Egyenes összekötő 3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CxnSpPr/>
      </xdr:nvCxnSpPr>
      <xdr:spPr>
        <a:xfrm flipH="1">
          <a:off x="4707255" y="1992630"/>
          <a:ext cx="7604" cy="45224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28575</xdr:rowOff>
    </xdr:from>
    <xdr:to>
      <xdr:col>11</xdr:col>
      <xdr:colOff>6408</xdr:colOff>
      <xdr:row>17</xdr:row>
      <xdr:rowOff>544833</xdr:rowOff>
    </xdr:to>
    <xdr:cxnSp macro="">
      <xdr:nvCxnSpPr>
        <xdr:cNvPr id="5" name="Egyenes összekötő 4">
          <a:extLst>
            <a:ext uri="{FF2B5EF4-FFF2-40B4-BE49-F238E27FC236}">
              <a16:creationId xmlns:a16="http://schemas.microsoft.com/office/drawing/2014/main" xmlns="" id="{00000000-0008-0000-1700-000006000000}"/>
            </a:ext>
          </a:extLst>
        </xdr:cNvPr>
        <xdr:cNvCxnSpPr/>
      </xdr:nvCxnSpPr>
      <xdr:spPr>
        <a:xfrm>
          <a:off x="10287000" y="2019300"/>
          <a:ext cx="6408" cy="44215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view="pageBreakPreview" zoomScale="142" zoomScaleNormal="160" zoomScaleSheetLayoutView="142" workbookViewId="0">
      <selection activeCell="B12" sqref="B12"/>
    </sheetView>
  </sheetViews>
  <sheetFormatPr defaultColWidth="9.33203125" defaultRowHeight="12.75" x14ac:dyDescent="0.2"/>
  <cols>
    <col min="1" max="1" width="7.33203125" style="90" customWidth="1"/>
    <col min="2" max="2" width="61.83203125" style="91" customWidth="1"/>
    <col min="3" max="3" width="17.6640625" style="519" customWidth="1"/>
    <col min="4" max="4" width="16.1640625" style="520" hidden="1" customWidth="1"/>
    <col min="5" max="5" width="14.1640625" style="520" hidden="1" customWidth="1"/>
    <col min="6" max="6" width="15.5" style="520" hidden="1" customWidth="1"/>
    <col min="7" max="7" width="16.1640625" style="520" customWidth="1"/>
    <col min="8" max="8" width="16" style="520" hidden="1" customWidth="1"/>
    <col min="9" max="9" width="16.83203125" style="520" hidden="1" customWidth="1"/>
    <col min="10" max="10" width="16" style="520" hidden="1" customWidth="1"/>
    <col min="11" max="11" width="14.6640625" style="520" customWidth="1"/>
    <col min="12" max="12" width="7" style="521" customWidth="1"/>
    <col min="13" max="13" width="12.1640625" style="31" bestFit="1" customWidth="1"/>
    <col min="14" max="16384" width="9.33203125" style="31"/>
  </cols>
  <sheetData>
    <row r="1" spans="1:16384" ht="12.75" customHeight="1" x14ac:dyDescent="0.2">
      <c r="B1" s="2150"/>
      <c r="C1" s="2150"/>
      <c r="D1" s="2150"/>
      <c r="E1" s="2150"/>
      <c r="F1" s="2150"/>
      <c r="G1" s="2150"/>
      <c r="H1" s="2150"/>
      <c r="I1" s="330"/>
      <c r="J1" s="330"/>
      <c r="K1" s="92"/>
      <c r="L1" s="174"/>
    </row>
    <row r="2" spans="1:16384" x14ac:dyDescent="0.2">
      <c r="A2" s="2150" t="s">
        <v>1053</v>
      </c>
      <c r="B2" s="2150"/>
      <c r="C2" s="2150"/>
      <c r="D2" s="2150"/>
      <c r="E2" s="2150"/>
      <c r="F2" s="2150"/>
      <c r="G2" s="2150"/>
      <c r="H2" s="2150"/>
      <c r="I2" s="2150"/>
      <c r="J2" s="2150"/>
      <c r="K2" s="2150"/>
      <c r="L2" s="2150"/>
    </row>
    <row r="3" spans="1:16384" s="30" customFormat="1" ht="13.5" customHeight="1" x14ac:dyDescent="0.2">
      <c r="A3" s="2151"/>
      <c r="B3" s="2151"/>
      <c r="C3" s="2151"/>
      <c r="D3" s="2151"/>
      <c r="E3" s="2151"/>
      <c r="F3" s="2151"/>
      <c r="G3" s="2151"/>
      <c r="H3" s="2151"/>
      <c r="I3" s="2151"/>
      <c r="J3" s="2151"/>
      <c r="K3" s="2151"/>
      <c r="L3" s="2151"/>
    </row>
    <row r="4" spans="1:16384" s="77" customFormat="1" ht="15.75" customHeight="1" x14ac:dyDescent="0.2">
      <c r="A4" s="2152" t="s">
        <v>235</v>
      </c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  <c r="M4" s="30"/>
    </row>
    <row r="5" spans="1:16384" s="77" customFormat="1" ht="15.75" customHeight="1" x14ac:dyDescent="0.2">
      <c r="A5" s="2152" t="s">
        <v>782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  <c r="M5" s="2152"/>
      <c r="N5" s="2152"/>
      <c r="O5" s="2152"/>
      <c r="P5" s="2152"/>
      <c r="Q5" s="2152"/>
      <c r="R5" s="2152"/>
      <c r="S5" s="2152"/>
      <c r="T5" s="2152"/>
      <c r="U5" s="2152"/>
      <c r="V5" s="2152"/>
      <c r="W5" s="2152"/>
      <c r="X5" s="2152"/>
      <c r="Y5" s="2152"/>
      <c r="Z5" s="2152"/>
      <c r="AA5" s="2152"/>
      <c r="AB5" s="2152"/>
      <c r="AC5" s="2152"/>
      <c r="AD5" s="2152"/>
      <c r="AE5" s="2152"/>
      <c r="AF5" s="2152"/>
      <c r="AG5" s="2152"/>
      <c r="AH5" s="2152"/>
      <c r="AI5" s="2152"/>
      <c r="AJ5" s="2152"/>
      <c r="AK5" s="2152"/>
      <c r="AL5" s="2152"/>
      <c r="AM5" s="2152"/>
      <c r="AN5" s="2152"/>
      <c r="AO5" s="2152"/>
      <c r="AP5" s="2152"/>
      <c r="AQ5" s="2152"/>
      <c r="AR5" s="2152"/>
      <c r="AS5" s="2152"/>
      <c r="AT5" s="2152"/>
      <c r="AU5" s="2152"/>
      <c r="AV5" s="2152"/>
      <c r="AW5" s="2152"/>
      <c r="AX5" s="2152"/>
      <c r="AY5" s="2152"/>
      <c r="AZ5" s="2152"/>
      <c r="BA5" s="2152"/>
      <c r="BB5" s="2152"/>
      <c r="BC5" s="2152"/>
      <c r="BD5" s="2152"/>
      <c r="BE5" s="2152"/>
      <c r="BF5" s="2152"/>
      <c r="BG5" s="2152"/>
      <c r="BH5" s="2152"/>
      <c r="BI5" s="2152"/>
      <c r="BJ5" s="2152"/>
      <c r="BK5" s="2152"/>
      <c r="BL5" s="2152"/>
      <c r="BM5" s="2152"/>
      <c r="BN5" s="2152"/>
      <c r="BO5" s="2152"/>
      <c r="BP5" s="2152"/>
      <c r="BQ5" s="2152"/>
      <c r="BR5" s="2152"/>
      <c r="BS5" s="2152"/>
      <c r="BT5" s="2152"/>
      <c r="BU5" s="2152"/>
      <c r="BV5" s="2152"/>
      <c r="BW5" s="2152"/>
      <c r="BX5" s="2152"/>
      <c r="BY5" s="2152"/>
      <c r="BZ5" s="2152"/>
      <c r="CA5" s="2152"/>
      <c r="CB5" s="2152"/>
      <c r="CC5" s="2152"/>
      <c r="CD5" s="2152"/>
      <c r="CE5" s="2152"/>
      <c r="CF5" s="2152"/>
      <c r="CG5" s="2152"/>
      <c r="CH5" s="2152"/>
      <c r="CI5" s="2152"/>
      <c r="CJ5" s="2152"/>
      <c r="CK5" s="2152"/>
      <c r="CL5" s="2152"/>
      <c r="CM5" s="2152"/>
      <c r="CN5" s="2152"/>
      <c r="CO5" s="2152"/>
      <c r="CP5" s="2152"/>
      <c r="CQ5" s="2152"/>
      <c r="CR5" s="2152"/>
      <c r="CS5" s="2152"/>
      <c r="CT5" s="2152"/>
      <c r="CU5" s="2152"/>
      <c r="CV5" s="2152"/>
      <c r="CW5" s="2152"/>
      <c r="CX5" s="2152"/>
      <c r="CY5" s="2152"/>
      <c r="CZ5" s="2152"/>
      <c r="DA5" s="2152"/>
      <c r="DB5" s="2152"/>
      <c r="DC5" s="2152"/>
      <c r="DD5" s="2152"/>
      <c r="DE5" s="2152"/>
      <c r="DF5" s="2152"/>
      <c r="DG5" s="2152"/>
      <c r="DH5" s="2152"/>
      <c r="DI5" s="2152"/>
      <c r="DJ5" s="2152"/>
      <c r="DK5" s="2152"/>
      <c r="DL5" s="2152"/>
      <c r="DM5" s="2152"/>
      <c r="DN5" s="2152"/>
      <c r="DO5" s="2152"/>
      <c r="DP5" s="2152"/>
      <c r="DQ5" s="2152"/>
      <c r="DR5" s="2152"/>
      <c r="DS5" s="2152"/>
      <c r="DT5" s="2152"/>
      <c r="DU5" s="2152"/>
      <c r="DV5" s="2152"/>
      <c r="DW5" s="2152"/>
      <c r="DX5" s="2152"/>
      <c r="DY5" s="2152"/>
      <c r="DZ5" s="2152"/>
      <c r="EA5" s="2152"/>
      <c r="EB5" s="2152"/>
      <c r="EC5" s="2152"/>
      <c r="ED5" s="2152"/>
      <c r="EE5" s="2152"/>
      <c r="EF5" s="2152"/>
      <c r="EG5" s="2152"/>
      <c r="EH5" s="2152"/>
      <c r="EI5" s="2152"/>
      <c r="EJ5" s="2152"/>
      <c r="EK5" s="2152"/>
      <c r="EL5" s="2152"/>
      <c r="EM5" s="2152"/>
      <c r="EN5" s="2152"/>
      <c r="EO5" s="2152"/>
      <c r="EP5" s="2152"/>
      <c r="EQ5" s="2152"/>
      <c r="ER5" s="2152"/>
      <c r="ES5" s="2152"/>
      <c r="ET5" s="2152"/>
      <c r="EU5" s="2152"/>
      <c r="EV5" s="2152"/>
      <c r="EW5" s="2152"/>
      <c r="EX5" s="2152"/>
      <c r="EY5" s="2152"/>
      <c r="EZ5" s="2152"/>
      <c r="FA5" s="2152"/>
      <c r="FB5" s="2152"/>
      <c r="FC5" s="2152"/>
      <c r="FD5" s="2152"/>
      <c r="FE5" s="2152"/>
      <c r="FF5" s="2152"/>
      <c r="FG5" s="2152"/>
      <c r="FH5" s="2152"/>
      <c r="FI5" s="2152"/>
      <c r="FJ5" s="2152"/>
      <c r="FK5" s="2152"/>
      <c r="FL5" s="2152"/>
      <c r="FM5" s="2152"/>
      <c r="FN5" s="2152"/>
      <c r="FO5" s="2152"/>
      <c r="FP5" s="2152"/>
      <c r="FQ5" s="2152"/>
      <c r="FR5" s="2152"/>
      <c r="FS5" s="2152"/>
      <c r="FT5" s="2152"/>
      <c r="FU5" s="2152"/>
      <c r="FV5" s="2152"/>
      <c r="FW5" s="2152"/>
      <c r="FX5" s="2152"/>
      <c r="FY5" s="2152"/>
      <c r="FZ5" s="2152"/>
      <c r="GA5" s="2152"/>
      <c r="GB5" s="2152"/>
      <c r="GC5" s="2152"/>
      <c r="GD5" s="2152"/>
      <c r="GE5" s="2152"/>
      <c r="GF5" s="2152"/>
      <c r="GG5" s="2152"/>
      <c r="GH5" s="2152"/>
      <c r="GI5" s="2152"/>
      <c r="GJ5" s="2152"/>
      <c r="GK5" s="2152"/>
      <c r="GL5" s="2152"/>
      <c r="GM5" s="2152"/>
      <c r="GN5" s="2152"/>
      <c r="GO5" s="2152"/>
      <c r="GP5" s="2152"/>
      <c r="GQ5" s="2152"/>
      <c r="GR5" s="2152"/>
      <c r="GS5" s="2152"/>
      <c r="GT5" s="2152"/>
      <c r="GU5" s="2152"/>
      <c r="GV5" s="2152"/>
      <c r="GW5" s="2152"/>
      <c r="GX5" s="2152"/>
      <c r="GY5" s="2152"/>
      <c r="GZ5" s="2152"/>
      <c r="HA5" s="2152"/>
      <c r="HB5" s="2152"/>
      <c r="HC5" s="2152"/>
      <c r="HD5" s="2152"/>
      <c r="HE5" s="2152"/>
      <c r="HF5" s="2152"/>
      <c r="HG5" s="2152"/>
      <c r="HH5" s="2152"/>
      <c r="HI5" s="2152"/>
      <c r="HJ5" s="2152"/>
      <c r="HK5" s="2152"/>
      <c r="HL5" s="2152"/>
      <c r="HM5" s="2152"/>
      <c r="HN5" s="2152"/>
      <c r="HO5" s="2152"/>
      <c r="HP5" s="2152"/>
      <c r="HQ5" s="2152"/>
      <c r="HR5" s="2152"/>
      <c r="HS5" s="2152"/>
      <c r="HT5" s="2152"/>
      <c r="HU5" s="2152"/>
      <c r="HV5" s="2152"/>
      <c r="HW5" s="2152"/>
      <c r="HX5" s="2152"/>
      <c r="HY5" s="2152"/>
      <c r="HZ5" s="2152"/>
      <c r="IA5" s="2152"/>
      <c r="IB5" s="2152"/>
      <c r="IC5" s="2152"/>
      <c r="ID5" s="2152"/>
      <c r="IE5" s="2152"/>
      <c r="IF5" s="2152"/>
      <c r="IG5" s="2152"/>
      <c r="IH5" s="2152"/>
      <c r="II5" s="2152"/>
      <c r="IJ5" s="2152"/>
      <c r="IK5" s="2152"/>
      <c r="IL5" s="2152"/>
      <c r="IM5" s="2152"/>
      <c r="IN5" s="2152"/>
      <c r="IO5" s="2152"/>
      <c r="IP5" s="2152"/>
      <c r="IQ5" s="2152"/>
      <c r="IR5" s="2152"/>
      <c r="IS5" s="2152"/>
      <c r="IT5" s="2152"/>
      <c r="IU5" s="2152"/>
      <c r="IV5" s="2152"/>
      <c r="IW5" s="2152"/>
      <c r="IX5" s="2152"/>
      <c r="IY5" s="2152"/>
      <c r="IZ5" s="2152"/>
      <c r="JA5" s="2152"/>
      <c r="JB5" s="2152"/>
      <c r="JC5" s="2152"/>
      <c r="JD5" s="2152"/>
      <c r="JE5" s="2152"/>
      <c r="JF5" s="2152"/>
      <c r="JG5" s="2152"/>
      <c r="JH5" s="2152"/>
      <c r="JI5" s="2152"/>
      <c r="JJ5" s="2152"/>
      <c r="JK5" s="2152"/>
      <c r="JL5" s="2152"/>
      <c r="JM5" s="2152"/>
      <c r="JN5" s="2152"/>
      <c r="JO5" s="2152"/>
      <c r="JP5" s="2152"/>
      <c r="JQ5" s="2152"/>
      <c r="JR5" s="2152"/>
      <c r="JS5" s="2152"/>
      <c r="JT5" s="2152"/>
      <c r="JU5" s="2152"/>
      <c r="JV5" s="2152"/>
      <c r="JW5" s="2152"/>
      <c r="JX5" s="2152"/>
      <c r="JY5" s="2152"/>
      <c r="JZ5" s="2152"/>
      <c r="KA5" s="2152"/>
      <c r="KB5" s="2152"/>
      <c r="KC5" s="2152"/>
      <c r="KD5" s="2152"/>
      <c r="KE5" s="2152"/>
      <c r="KF5" s="2152"/>
      <c r="KG5" s="2152"/>
      <c r="KH5" s="2152"/>
      <c r="KI5" s="2152"/>
      <c r="KJ5" s="2152"/>
      <c r="KK5" s="2152"/>
      <c r="KL5" s="2152"/>
      <c r="KM5" s="2152"/>
      <c r="KN5" s="2152"/>
      <c r="KO5" s="2152"/>
      <c r="KP5" s="2152"/>
      <c r="KQ5" s="2152"/>
      <c r="KR5" s="2152"/>
      <c r="KS5" s="2152"/>
      <c r="KT5" s="2152"/>
      <c r="KU5" s="2152"/>
      <c r="KV5" s="2152"/>
      <c r="KW5" s="2152"/>
      <c r="KX5" s="2152"/>
      <c r="KY5" s="2152"/>
      <c r="KZ5" s="2152"/>
      <c r="LA5" s="2152"/>
      <c r="LB5" s="2152"/>
      <c r="LC5" s="2152"/>
      <c r="LD5" s="2152"/>
      <c r="LE5" s="2152"/>
      <c r="LF5" s="2152"/>
      <c r="LG5" s="2152"/>
      <c r="LH5" s="2152"/>
      <c r="LI5" s="2152"/>
      <c r="LJ5" s="2152"/>
      <c r="LK5" s="2152"/>
      <c r="LL5" s="2152"/>
      <c r="LM5" s="2152"/>
      <c r="LN5" s="2152"/>
      <c r="LO5" s="2152"/>
      <c r="LP5" s="2152"/>
      <c r="LQ5" s="2152"/>
      <c r="LR5" s="2152"/>
      <c r="LS5" s="2152"/>
      <c r="LT5" s="2152"/>
      <c r="LU5" s="2152"/>
      <c r="LV5" s="2152"/>
      <c r="LW5" s="2152"/>
      <c r="LX5" s="2152"/>
      <c r="LY5" s="2152"/>
      <c r="LZ5" s="2152"/>
      <c r="MA5" s="2152"/>
      <c r="MB5" s="2152"/>
      <c r="MC5" s="2152"/>
      <c r="MD5" s="2152"/>
      <c r="ME5" s="2152"/>
      <c r="MF5" s="2152"/>
      <c r="MG5" s="2152"/>
      <c r="MH5" s="2152"/>
      <c r="MI5" s="2152"/>
      <c r="MJ5" s="2152"/>
      <c r="MK5" s="2152"/>
      <c r="ML5" s="2152"/>
      <c r="MM5" s="2152"/>
      <c r="MN5" s="2152"/>
      <c r="MO5" s="2152"/>
      <c r="MP5" s="2152"/>
      <c r="MQ5" s="2152"/>
      <c r="MR5" s="2152"/>
      <c r="MS5" s="2152"/>
      <c r="MT5" s="2152"/>
      <c r="MU5" s="2152"/>
      <c r="MV5" s="2152"/>
      <c r="MW5" s="2152"/>
      <c r="MX5" s="2152"/>
      <c r="MY5" s="2152"/>
      <c r="MZ5" s="2152"/>
      <c r="NA5" s="2152"/>
      <c r="NB5" s="2152"/>
      <c r="NC5" s="2152"/>
      <c r="ND5" s="2152"/>
      <c r="NE5" s="2152"/>
      <c r="NF5" s="2152"/>
      <c r="NG5" s="2152"/>
      <c r="NH5" s="2152"/>
      <c r="NI5" s="2152"/>
      <c r="NJ5" s="2152"/>
      <c r="NK5" s="2152"/>
      <c r="NL5" s="2152"/>
      <c r="NM5" s="2152"/>
      <c r="NN5" s="2152"/>
      <c r="NO5" s="2152"/>
      <c r="NP5" s="2152"/>
      <c r="NQ5" s="2152"/>
      <c r="NR5" s="2152"/>
      <c r="NS5" s="2152"/>
      <c r="NT5" s="2152"/>
      <c r="NU5" s="2152"/>
      <c r="NV5" s="2152"/>
      <c r="NW5" s="2152"/>
      <c r="NX5" s="2152"/>
      <c r="NY5" s="2152"/>
      <c r="NZ5" s="2152"/>
      <c r="OA5" s="2152"/>
      <c r="OB5" s="2152"/>
      <c r="OC5" s="2152"/>
      <c r="OD5" s="2152"/>
      <c r="OE5" s="2152"/>
      <c r="OF5" s="2152"/>
      <c r="OG5" s="2152"/>
      <c r="OH5" s="2152"/>
      <c r="OI5" s="2152"/>
      <c r="OJ5" s="2152"/>
      <c r="OK5" s="2152"/>
      <c r="OL5" s="2152"/>
      <c r="OM5" s="2152"/>
      <c r="ON5" s="2152"/>
      <c r="OO5" s="2152"/>
      <c r="OP5" s="2152"/>
      <c r="OQ5" s="2152"/>
      <c r="OR5" s="2152"/>
      <c r="OS5" s="2152"/>
      <c r="OT5" s="2152"/>
      <c r="OU5" s="2152"/>
      <c r="OV5" s="2152"/>
      <c r="OW5" s="2152"/>
      <c r="OX5" s="2152"/>
      <c r="OY5" s="2152"/>
      <c r="OZ5" s="2152"/>
      <c r="PA5" s="2152"/>
      <c r="PB5" s="2152"/>
      <c r="PC5" s="2152"/>
      <c r="PD5" s="2152"/>
      <c r="PE5" s="2152"/>
      <c r="PF5" s="2152"/>
      <c r="PG5" s="2152"/>
      <c r="PH5" s="2152"/>
      <c r="PI5" s="2152"/>
      <c r="PJ5" s="2152"/>
      <c r="PK5" s="2152"/>
      <c r="PL5" s="2152"/>
      <c r="PM5" s="2152"/>
      <c r="PN5" s="2152"/>
      <c r="PO5" s="2152"/>
      <c r="PP5" s="2152"/>
      <c r="PQ5" s="2152"/>
      <c r="PR5" s="2152"/>
      <c r="PS5" s="2152"/>
      <c r="PT5" s="2152"/>
      <c r="PU5" s="2152"/>
      <c r="PV5" s="2152"/>
      <c r="PW5" s="2152"/>
      <c r="PX5" s="2152"/>
      <c r="PY5" s="2152"/>
      <c r="PZ5" s="2152"/>
      <c r="QA5" s="2152"/>
      <c r="QB5" s="2152"/>
      <c r="QC5" s="2152"/>
      <c r="QD5" s="2152"/>
      <c r="QE5" s="2152"/>
      <c r="QF5" s="2152"/>
      <c r="QG5" s="2152"/>
      <c r="QH5" s="2152"/>
      <c r="QI5" s="2152"/>
      <c r="QJ5" s="2152"/>
      <c r="QK5" s="2152"/>
      <c r="QL5" s="2152"/>
      <c r="QM5" s="2152"/>
      <c r="QN5" s="2152"/>
      <c r="QO5" s="2152"/>
      <c r="QP5" s="2152"/>
      <c r="QQ5" s="2152"/>
      <c r="QR5" s="2152"/>
      <c r="QS5" s="2152"/>
      <c r="QT5" s="2152"/>
      <c r="QU5" s="2152"/>
      <c r="QV5" s="2152"/>
      <c r="QW5" s="2152"/>
      <c r="QX5" s="2152"/>
      <c r="QY5" s="2152"/>
      <c r="QZ5" s="2152"/>
      <c r="RA5" s="2152"/>
      <c r="RB5" s="2152"/>
      <c r="RC5" s="2152"/>
      <c r="RD5" s="2152"/>
      <c r="RE5" s="2152"/>
      <c r="RF5" s="2152"/>
      <c r="RG5" s="2152"/>
      <c r="RH5" s="2152"/>
      <c r="RI5" s="2152"/>
      <c r="RJ5" s="2152"/>
      <c r="RK5" s="2152"/>
      <c r="RL5" s="2152"/>
      <c r="RM5" s="2152"/>
      <c r="RN5" s="2152"/>
      <c r="RO5" s="2152"/>
      <c r="RP5" s="2152"/>
      <c r="RQ5" s="2152"/>
      <c r="RR5" s="2152"/>
      <c r="RS5" s="2152"/>
      <c r="RT5" s="2152"/>
      <c r="RU5" s="2152"/>
      <c r="RV5" s="2152"/>
      <c r="RW5" s="2152"/>
      <c r="RX5" s="2152"/>
      <c r="RY5" s="2152"/>
      <c r="RZ5" s="2152"/>
      <c r="SA5" s="2152"/>
      <c r="SB5" s="2152"/>
      <c r="SC5" s="2152"/>
      <c r="SD5" s="2152"/>
      <c r="SE5" s="2152"/>
      <c r="SF5" s="2152"/>
      <c r="SG5" s="2152"/>
      <c r="SH5" s="2152"/>
      <c r="SI5" s="2152"/>
      <c r="SJ5" s="2152"/>
      <c r="SK5" s="2152"/>
      <c r="SL5" s="2152"/>
      <c r="SM5" s="2152"/>
      <c r="SN5" s="2152"/>
      <c r="SO5" s="2152"/>
      <c r="SP5" s="2152"/>
      <c r="SQ5" s="2152"/>
      <c r="SR5" s="2152"/>
      <c r="SS5" s="2152"/>
      <c r="ST5" s="2152"/>
      <c r="SU5" s="2152"/>
      <c r="SV5" s="2152"/>
      <c r="SW5" s="2152"/>
      <c r="SX5" s="2152"/>
      <c r="SY5" s="2152"/>
      <c r="SZ5" s="2152"/>
      <c r="TA5" s="2152"/>
      <c r="TB5" s="2152"/>
      <c r="TC5" s="2152"/>
      <c r="TD5" s="2152"/>
      <c r="TE5" s="2152"/>
      <c r="TF5" s="2152"/>
      <c r="TG5" s="2152"/>
      <c r="TH5" s="2152"/>
      <c r="TI5" s="2152"/>
      <c r="TJ5" s="2152"/>
      <c r="TK5" s="2152"/>
      <c r="TL5" s="2152"/>
      <c r="TM5" s="2152"/>
      <c r="TN5" s="2152"/>
      <c r="TO5" s="2152"/>
      <c r="TP5" s="2152"/>
      <c r="TQ5" s="2152"/>
      <c r="TR5" s="2152"/>
      <c r="TS5" s="2152"/>
      <c r="TT5" s="2152"/>
      <c r="TU5" s="2152"/>
      <c r="TV5" s="2152"/>
      <c r="TW5" s="2152"/>
      <c r="TX5" s="2152"/>
      <c r="TY5" s="2152"/>
      <c r="TZ5" s="2152"/>
      <c r="UA5" s="2152"/>
      <c r="UB5" s="2152"/>
      <c r="UC5" s="2152"/>
      <c r="UD5" s="2152"/>
      <c r="UE5" s="2152"/>
      <c r="UF5" s="2152"/>
      <c r="UG5" s="2152"/>
      <c r="UH5" s="2152"/>
      <c r="UI5" s="2152"/>
      <c r="UJ5" s="2152"/>
      <c r="UK5" s="2152"/>
      <c r="UL5" s="2152"/>
      <c r="UM5" s="2152"/>
      <c r="UN5" s="2152"/>
      <c r="UO5" s="2152"/>
      <c r="UP5" s="2152"/>
      <c r="UQ5" s="2152"/>
      <c r="UR5" s="2152"/>
      <c r="US5" s="2152"/>
      <c r="UT5" s="2152"/>
      <c r="UU5" s="2152"/>
      <c r="UV5" s="2152"/>
      <c r="UW5" s="2152"/>
      <c r="UX5" s="2152"/>
      <c r="UY5" s="2152"/>
      <c r="UZ5" s="2152"/>
      <c r="VA5" s="2152"/>
      <c r="VB5" s="2152"/>
      <c r="VC5" s="2152"/>
      <c r="VD5" s="2152"/>
      <c r="VE5" s="2152"/>
      <c r="VF5" s="2152"/>
      <c r="VG5" s="2152"/>
      <c r="VH5" s="2152"/>
      <c r="VI5" s="2152"/>
      <c r="VJ5" s="2152"/>
      <c r="VK5" s="2152"/>
      <c r="VL5" s="2152"/>
      <c r="VM5" s="2152"/>
      <c r="VN5" s="2152"/>
      <c r="VO5" s="2152"/>
      <c r="VP5" s="2152"/>
      <c r="VQ5" s="2152"/>
      <c r="VR5" s="2152"/>
      <c r="VS5" s="2152"/>
      <c r="VT5" s="2152"/>
      <c r="VU5" s="2152"/>
      <c r="VV5" s="2152"/>
      <c r="VW5" s="2152"/>
      <c r="VX5" s="2152"/>
      <c r="VY5" s="2152"/>
      <c r="VZ5" s="2152"/>
      <c r="WA5" s="2152"/>
      <c r="WB5" s="2152"/>
      <c r="WC5" s="2152"/>
      <c r="WD5" s="2152"/>
      <c r="WE5" s="2152"/>
      <c r="WF5" s="2152"/>
      <c r="WG5" s="2152"/>
      <c r="WH5" s="2152"/>
      <c r="WI5" s="2152"/>
      <c r="WJ5" s="2152"/>
      <c r="WK5" s="2152"/>
      <c r="WL5" s="2152"/>
      <c r="WM5" s="2152"/>
      <c r="WN5" s="2152"/>
      <c r="WO5" s="2152"/>
      <c r="WP5" s="2152"/>
      <c r="WQ5" s="2152"/>
      <c r="WR5" s="2152"/>
      <c r="WS5" s="2152"/>
      <c r="WT5" s="2152"/>
      <c r="WU5" s="2152"/>
      <c r="WV5" s="2152"/>
      <c r="WW5" s="2152"/>
      <c r="WX5" s="2152"/>
      <c r="WY5" s="2152"/>
      <c r="WZ5" s="2152"/>
      <c r="XA5" s="2152"/>
      <c r="XB5" s="2152"/>
      <c r="XC5" s="2152"/>
      <c r="XD5" s="2152"/>
      <c r="XE5" s="2152"/>
      <c r="XF5" s="2152"/>
      <c r="XG5" s="2152"/>
      <c r="XH5" s="2152"/>
      <c r="XI5" s="2152"/>
      <c r="XJ5" s="2152"/>
      <c r="XK5" s="2152"/>
      <c r="XL5" s="2152"/>
      <c r="XM5" s="2152"/>
      <c r="XN5" s="2152"/>
      <c r="XO5" s="2152"/>
      <c r="XP5" s="2152"/>
      <c r="XQ5" s="2152"/>
      <c r="XR5" s="2152"/>
      <c r="XS5" s="2152"/>
      <c r="XT5" s="2152"/>
      <c r="XU5" s="2152"/>
      <c r="XV5" s="2152"/>
      <c r="XW5" s="2152"/>
      <c r="XX5" s="2152"/>
      <c r="XY5" s="2152"/>
      <c r="XZ5" s="2152"/>
      <c r="YA5" s="2152"/>
      <c r="YB5" s="2152"/>
      <c r="YC5" s="2152"/>
      <c r="YD5" s="2152"/>
      <c r="YE5" s="2152"/>
      <c r="YF5" s="2152"/>
      <c r="YG5" s="2152"/>
      <c r="YH5" s="2152"/>
      <c r="YI5" s="2152"/>
      <c r="YJ5" s="2152"/>
      <c r="YK5" s="2152"/>
      <c r="YL5" s="2152"/>
      <c r="YM5" s="2152"/>
      <c r="YN5" s="2152"/>
      <c r="YO5" s="2152"/>
      <c r="YP5" s="2152"/>
      <c r="YQ5" s="2152"/>
      <c r="YR5" s="2152"/>
      <c r="YS5" s="2152"/>
      <c r="YT5" s="2152"/>
      <c r="YU5" s="2152"/>
      <c r="YV5" s="2152"/>
      <c r="YW5" s="2152"/>
      <c r="YX5" s="2152"/>
      <c r="YY5" s="2152"/>
      <c r="YZ5" s="2152"/>
      <c r="ZA5" s="2152"/>
      <c r="ZB5" s="2152"/>
      <c r="ZC5" s="2152"/>
      <c r="ZD5" s="2152"/>
      <c r="ZE5" s="2152"/>
      <c r="ZF5" s="2152"/>
      <c r="ZG5" s="2152"/>
      <c r="ZH5" s="2152"/>
      <c r="ZI5" s="2152"/>
      <c r="ZJ5" s="2152"/>
      <c r="ZK5" s="2152"/>
      <c r="ZL5" s="2152"/>
      <c r="ZM5" s="2152"/>
      <c r="ZN5" s="2152"/>
      <c r="ZO5" s="2152"/>
      <c r="ZP5" s="2152"/>
      <c r="ZQ5" s="2152"/>
      <c r="ZR5" s="2152"/>
      <c r="ZS5" s="2152"/>
      <c r="ZT5" s="2152"/>
      <c r="ZU5" s="2152"/>
      <c r="ZV5" s="2152"/>
      <c r="ZW5" s="2152"/>
      <c r="ZX5" s="2152"/>
      <c r="ZY5" s="2152"/>
      <c r="ZZ5" s="2152"/>
      <c r="AAA5" s="2152"/>
      <c r="AAB5" s="2152"/>
      <c r="AAC5" s="2152"/>
      <c r="AAD5" s="2152"/>
      <c r="AAE5" s="2152"/>
      <c r="AAF5" s="2152"/>
      <c r="AAG5" s="2152"/>
      <c r="AAH5" s="2152"/>
      <c r="AAI5" s="2152"/>
      <c r="AAJ5" s="2152"/>
      <c r="AAK5" s="2152"/>
      <c r="AAL5" s="2152"/>
      <c r="AAM5" s="2152"/>
      <c r="AAN5" s="2152"/>
      <c r="AAO5" s="2152"/>
      <c r="AAP5" s="2152"/>
      <c r="AAQ5" s="2152"/>
      <c r="AAR5" s="2152"/>
      <c r="AAS5" s="2152"/>
      <c r="AAT5" s="2152"/>
      <c r="AAU5" s="2152"/>
      <c r="AAV5" s="2152"/>
      <c r="AAW5" s="2152"/>
      <c r="AAX5" s="2152"/>
      <c r="AAY5" s="2152"/>
      <c r="AAZ5" s="2152"/>
      <c r="ABA5" s="2152"/>
      <c r="ABB5" s="2152"/>
      <c r="ABC5" s="2152"/>
      <c r="ABD5" s="2152"/>
      <c r="ABE5" s="2152"/>
      <c r="ABF5" s="2152"/>
      <c r="ABG5" s="2152"/>
      <c r="ABH5" s="2152"/>
      <c r="ABI5" s="2152"/>
      <c r="ABJ5" s="2152"/>
      <c r="ABK5" s="2152"/>
      <c r="ABL5" s="2152"/>
      <c r="ABM5" s="2152"/>
      <c r="ABN5" s="2152"/>
      <c r="ABO5" s="2152"/>
      <c r="ABP5" s="2152"/>
      <c r="ABQ5" s="2152"/>
      <c r="ABR5" s="2152"/>
      <c r="ABS5" s="2152"/>
      <c r="ABT5" s="2152"/>
      <c r="ABU5" s="2152"/>
      <c r="ABV5" s="2152"/>
      <c r="ABW5" s="2152"/>
      <c r="ABX5" s="2152"/>
      <c r="ABY5" s="2152"/>
      <c r="ABZ5" s="2152"/>
      <c r="ACA5" s="2152"/>
      <c r="ACB5" s="2152"/>
      <c r="ACC5" s="2152"/>
      <c r="ACD5" s="2152"/>
      <c r="ACE5" s="2152"/>
      <c r="ACF5" s="2152"/>
      <c r="ACG5" s="2152"/>
      <c r="ACH5" s="2152"/>
      <c r="ACI5" s="2152"/>
      <c r="ACJ5" s="2152"/>
      <c r="ACK5" s="2152"/>
      <c r="ACL5" s="2152"/>
      <c r="ACM5" s="2152"/>
      <c r="ACN5" s="2152"/>
      <c r="ACO5" s="2152"/>
      <c r="ACP5" s="2152"/>
      <c r="ACQ5" s="2152"/>
      <c r="ACR5" s="2152"/>
      <c r="ACS5" s="2152"/>
      <c r="ACT5" s="2152"/>
      <c r="ACU5" s="2152"/>
      <c r="ACV5" s="2152"/>
      <c r="ACW5" s="2152"/>
      <c r="ACX5" s="2152"/>
      <c r="ACY5" s="2152"/>
      <c r="ACZ5" s="2152"/>
      <c r="ADA5" s="2152"/>
      <c r="ADB5" s="2152"/>
      <c r="ADC5" s="2152"/>
      <c r="ADD5" s="2152"/>
      <c r="ADE5" s="2152"/>
      <c r="ADF5" s="2152"/>
      <c r="ADG5" s="2152"/>
      <c r="ADH5" s="2152"/>
      <c r="ADI5" s="2152"/>
      <c r="ADJ5" s="2152"/>
      <c r="ADK5" s="2152"/>
      <c r="ADL5" s="2152"/>
      <c r="ADM5" s="2152"/>
      <c r="ADN5" s="2152"/>
      <c r="ADO5" s="2152"/>
      <c r="ADP5" s="2152"/>
      <c r="ADQ5" s="2152"/>
      <c r="ADR5" s="2152"/>
      <c r="ADS5" s="2152"/>
      <c r="ADT5" s="2152"/>
      <c r="ADU5" s="2152"/>
      <c r="ADV5" s="2152"/>
      <c r="ADW5" s="2152"/>
      <c r="ADX5" s="2152"/>
      <c r="ADY5" s="2152"/>
      <c r="ADZ5" s="2152"/>
      <c r="AEA5" s="2152"/>
      <c r="AEB5" s="2152"/>
      <c r="AEC5" s="2152"/>
      <c r="AED5" s="2152"/>
      <c r="AEE5" s="2152"/>
      <c r="AEF5" s="2152"/>
      <c r="AEG5" s="2152"/>
      <c r="AEH5" s="2152"/>
      <c r="AEI5" s="2152"/>
      <c r="AEJ5" s="2152"/>
      <c r="AEK5" s="2152"/>
      <c r="AEL5" s="2152"/>
      <c r="AEM5" s="2152"/>
      <c r="AEN5" s="2152"/>
      <c r="AEO5" s="2152"/>
      <c r="AEP5" s="2152"/>
      <c r="AEQ5" s="2152"/>
      <c r="AER5" s="2152"/>
      <c r="AES5" s="2152"/>
      <c r="AET5" s="2152"/>
      <c r="AEU5" s="2152"/>
      <c r="AEV5" s="2152"/>
      <c r="AEW5" s="2152"/>
      <c r="AEX5" s="2152"/>
      <c r="AEY5" s="2152"/>
      <c r="AEZ5" s="2152"/>
      <c r="AFA5" s="2152"/>
      <c r="AFB5" s="2152"/>
      <c r="AFC5" s="2152"/>
      <c r="AFD5" s="2152"/>
      <c r="AFE5" s="2152"/>
      <c r="AFF5" s="2152"/>
      <c r="AFG5" s="2152"/>
      <c r="AFH5" s="2152"/>
      <c r="AFI5" s="2152"/>
      <c r="AFJ5" s="2152"/>
      <c r="AFK5" s="2152"/>
      <c r="AFL5" s="2152"/>
      <c r="AFM5" s="2152"/>
      <c r="AFN5" s="2152"/>
      <c r="AFO5" s="2152"/>
      <c r="AFP5" s="2152"/>
      <c r="AFQ5" s="2152"/>
      <c r="AFR5" s="2152"/>
      <c r="AFS5" s="2152"/>
      <c r="AFT5" s="2152"/>
      <c r="AFU5" s="2152"/>
      <c r="AFV5" s="2152"/>
      <c r="AFW5" s="2152"/>
      <c r="AFX5" s="2152"/>
      <c r="AFY5" s="2152"/>
      <c r="AFZ5" s="2152"/>
      <c r="AGA5" s="2152"/>
      <c r="AGB5" s="2152"/>
      <c r="AGC5" s="2152"/>
      <c r="AGD5" s="2152"/>
      <c r="AGE5" s="2152"/>
      <c r="AGF5" s="2152"/>
      <c r="AGG5" s="2152"/>
      <c r="AGH5" s="2152"/>
      <c r="AGI5" s="2152"/>
      <c r="AGJ5" s="2152"/>
      <c r="AGK5" s="2152"/>
      <c r="AGL5" s="2152"/>
      <c r="AGM5" s="2152"/>
      <c r="AGN5" s="2152"/>
      <c r="AGO5" s="2152"/>
      <c r="AGP5" s="2152"/>
      <c r="AGQ5" s="2152"/>
      <c r="AGR5" s="2152"/>
      <c r="AGS5" s="2152"/>
      <c r="AGT5" s="2152"/>
      <c r="AGU5" s="2152"/>
      <c r="AGV5" s="2152"/>
      <c r="AGW5" s="2152"/>
      <c r="AGX5" s="2152"/>
      <c r="AGY5" s="2152"/>
      <c r="AGZ5" s="2152"/>
      <c r="AHA5" s="2152"/>
      <c r="AHB5" s="2152"/>
      <c r="AHC5" s="2152"/>
      <c r="AHD5" s="2152"/>
      <c r="AHE5" s="2152"/>
      <c r="AHF5" s="2152"/>
      <c r="AHG5" s="2152"/>
      <c r="AHH5" s="2152"/>
      <c r="AHI5" s="2152"/>
      <c r="AHJ5" s="2152"/>
      <c r="AHK5" s="2152"/>
      <c r="AHL5" s="2152"/>
      <c r="AHM5" s="2152"/>
      <c r="AHN5" s="2152"/>
      <c r="AHO5" s="2152"/>
      <c r="AHP5" s="2152"/>
      <c r="AHQ5" s="2152"/>
      <c r="AHR5" s="2152"/>
      <c r="AHS5" s="2152"/>
      <c r="AHT5" s="2152"/>
      <c r="AHU5" s="2152"/>
      <c r="AHV5" s="2152"/>
      <c r="AHW5" s="2152"/>
      <c r="AHX5" s="2152"/>
      <c r="AHY5" s="2152"/>
      <c r="AHZ5" s="2152"/>
      <c r="AIA5" s="2152"/>
      <c r="AIB5" s="2152"/>
      <c r="AIC5" s="2152"/>
      <c r="AID5" s="2152"/>
      <c r="AIE5" s="2152"/>
      <c r="AIF5" s="2152"/>
      <c r="AIG5" s="2152"/>
      <c r="AIH5" s="2152"/>
      <c r="AII5" s="2152"/>
      <c r="AIJ5" s="2152"/>
      <c r="AIK5" s="2152"/>
      <c r="AIL5" s="2152"/>
      <c r="AIM5" s="2152"/>
      <c r="AIN5" s="2152"/>
      <c r="AIO5" s="2152"/>
      <c r="AIP5" s="2152"/>
      <c r="AIQ5" s="2152"/>
      <c r="AIR5" s="2152"/>
      <c r="AIS5" s="2152"/>
      <c r="AIT5" s="2152"/>
      <c r="AIU5" s="2152"/>
      <c r="AIV5" s="2152"/>
      <c r="AIW5" s="2152"/>
      <c r="AIX5" s="2152"/>
      <c r="AIY5" s="2152"/>
      <c r="AIZ5" s="2152"/>
      <c r="AJA5" s="2152"/>
      <c r="AJB5" s="2152"/>
      <c r="AJC5" s="2152"/>
      <c r="AJD5" s="2152"/>
      <c r="AJE5" s="2152"/>
      <c r="AJF5" s="2152"/>
      <c r="AJG5" s="2152"/>
      <c r="AJH5" s="2152"/>
      <c r="AJI5" s="2152"/>
      <c r="AJJ5" s="2152"/>
      <c r="AJK5" s="2152"/>
      <c r="AJL5" s="2152"/>
      <c r="AJM5" s="2152"/>
      <c r="AJN5" s="2152"/>
      <c r="AJO5" s="2152"/>
      <c r="AJP5" s="2152"/>
      <c r="AJQ5" s="2152"/>
      <c r="AJR5" s="2152"/>
      <c r="AJS5" s="2152"/>
      <c r="AJT5" s="2152"/>
      <c r="AJU5" s="2152"/>
      <c r="AJV5" s="2152"/>
      <c r="AJW5" s="2152"/>
      <c r="AJX5" s="2152"/>
      <c r="AJY5" s="2152"/>
      <c r="AJZ5" s="2152"/>
      <c r="AKA5" s="2152"/>
      <c r="AKB5" s="2152"/>
      <c r="AKC5" s="2152"/>
      <c r="AKD5" s="2152"/>
      <c r="AKE5" s="2152"/>
      <c r="AKF5" s="2152"/>
      <c r="AKG5" s="2152"/>
      <c r="AKH5" s="2152"/>
      <c r="AKI5" s="2152"/>
      <c r="AKJ5" s="2152"/>
      <c r="AKK5" s="2152"/>
      <c r="AKL5" s="2152"/>
      <c r="AKM5" s="2152"/>
      <c r="AKN5" s="2152"/>
      <c r="AKO5" s="2152"/>
      <c r="AKP5" s="2152"/>
      <c r="AKQ5" s="2152"/>
      <c r="AKR5" s="2152"/>
      <c r="AKS5" s="2152"/>
      <c r="AKT5" s="2152"/>
      <c r="AKU5" s="2152"/>
      <c r="AKV5" s="2152"/>
      <c r="AKW5" s="2152"/>
      <c r="AKX5" s="2152"/>
      <c r="AKY5" s="2152"/>
      <c r="AKZ5" s="2152"/>
      <c r="ALA5" s="2152"/>
      <c r="ALB5" s="2152"/>
      <c r="ALC5" s="2152"/>
      <c r="ALD5" s="2152"/>
      <c r="ALE5" s="2152"/>
      <c r="ALF5" s="2152"/>
      <c r="ALG5" s="2152"/>
      <c r="ALH5" s="2152"/>
      <c r="ALI5" s="2152"/>
      <c r="ALJ5" s="2152"/>
      <c r="ALK5" s="2152"/>
      <c r="ALL5" s="2152"/>
      <c r="ALM5" s="2152"/>
      <c r="ALN5" s="2152"/>
      <c r="ALO5" s="2152"/>
      <c r="ALP5" s="2152"/>
      <c r="ALQ5" s="2152"/>
      <c r="ALR5" s="2152"/>
      <c r="ALS5" s="2152"/>
      <c r="ALT5" s="2152"/>
      <c r="ALU5" s="2152"/>
      <c r="ALV5" s="2152"/>
      <c r="ALW5" s="2152"/>
      <c r="ALX5" s="2152"/>
      <c r="ALY5" s="2152"/>
      <c r="ALZ5" s="2152"/>
      <c r="AMA5" s="2152"/>
      <c r="AMB5" s="2152"/>
      <c r="AMC5" s="2152"/>
      <c r="AMD5" s="2152"/>
      <c r="AME5" s="2152"/>
      <c r="AMF5" s="2152"/>
      <c r="AMG5" s="2152"/>
      <c r="AMH5" s="2152"/>
      <c r="AMI5" s="2152"/>
      <c r="AMJ5" s="2152"/>
      <c r="AMK5" s="2152"/>
      <c r="AML5" s="2152"/>
      <c r="AMM5" s="2152"/>
      <c r="AMN5" s="2152"/>
      <c r="AMO5" s="2152"/>
      <c r="AMP5" s="2152"/>
      <c r="AMQ5" s="2152"/>
      <c r="AMR5" s="2152"/>
      <c r="AMS5" s="2152"/>
      <c r="AMT5" s="2152"/>
      <c r="AMU5" s="2152"/>
      <c r="AMV5" s="2152"/>
      <c r="AMW5" s="2152"/>
      <c r="AMX5" s="2152"/>
      <c r="AMY5" s="2152"/>
      <c r="AMZ5" s="2152"/>
      <c r="ANA5" s="2152"/>
      <c r="ANB5" s="2152"/>
      <c r="ANC5" s="2152"/>
      <c r="AND5" s="2152"/>
      <c r="ANE5" s="2152"/>
      <c r="ANF5" s="2152"/>
      <c r="ANG5" s="2152"/>
      <c r="ANH5" s="2152"/>
      <c r="ANI5" s="2152"/>
      <c r="ANJ5" s="2152"/>
      <c r="ANK5" s="2152"/>
      <c r="ANL5" s="2152"/>
      <c r="ANM5" s="2152"/>
      <c r="ANN5" s="2152"/>
      <c r="ANO5" s="2152"/>
      <c r="ANP5" s="2152"/>
      <c r="ANQ5" s="2152"/>
      <c r="ANR5" s="2152"/>
      <c r="ANS5" s="2152"/>
      <c r="ANT5" s="2152"/>
      <c r="ANU5" s="2152"/>
      <c r="ANV5" s="2152"/>
      <c r="ANW5" s="2152"/>
      <c r="ANX5" s="2152"/>
      <c r="ANY5" s="2152"/>
      <c r="ANZ5" s="2152"/>
      <c r="AOA5" s="2152"/>
      <c r="AOB5" s="2152"/>
      <c r="AOC5" s="2152"/>
      <c r="AOD5" s="2152"/>
      <c r="AOE5" s="2152"/>
      <c r="AOF5" s="2152"/>
      <c r="AOG5" s="2152"/>
      <c r="AOH5" s="2152"/>
      <c r="AOI5" s="2152"/>
      <c r="AOJ5" s="2152"/>
      <c r="AOK5" s="2152"/>
      <c r="AOL5" s="2152"/>
      <c r="AOM5" s="2152"/>
      <c r="AON5" s="2152"/>
      <c r="AOO5" s="2152"/>
      <c r="AOP5" s="2152"/>
      <c r="AOQ5" s="2152"/>
      <c r="AOR5" s="2152"/>
      <c r="AOS5" s="2152"/>
      <c r="AOT5" s="2152"/>
      <c r="AOU5" s="2152"/>
      <c r="AOV5" s="2152"/>
      <c r="AOW5" s="2152"/>
      <c r="AOX5" s="2152"/>
      <c r="AOY5" s="2152"/>
      <c r="AOZ5" s="2152"/>
      <c r="APA5" s="2152"/>
      <c r="APB5" s="2152"/>
      <c r="APC5" s="2152"/>
      <c r="APD5" s="2152"/>
      <c r="APE5" s="2152"/>
      <c r="APF5" s="2152"/>
      <c r="APG5" s="2152"/>
      <c r="APH5" s="2152"/>
      <c r="API5" s="2152"/>
      <c r="APJ5" s="2152"/>
      <c r="APK5" s="2152"/>
      <c r="APL5" s="2152"/>
      <c r="APM5" s="2152"/>
      <c r="APN5" s="2152"/>
      <c r="APO5" s="2152"/>
      <c r="APP5" s="2152"/>
      <c r="APQ5" s="2152"/>
      <c r="APR5" s="2152"/>
      <c r="APS5" s="2152"/>
      <c r="APT5" s="2152"/>
      <c r="APU5" s="2152"/>
      <c r="APV5" s="2152"/>
      <c r="APW5" s="2152"/>
      <c r="APX5" s="2152"/>
      <c r="APY5" s="2152"/>
      <c r="APZ5" s="2152"/>
      <c r="AQA5" s="2152"/>
      <c r="AQB5" s="2152"/>
      <c r="AQC5" s="2152"/>
      <c r="AQD5" s="2152"/>
      <c r="AQE5" s="2152"/>
      <c r="AQF5" s="2152"/>
      <c r="AQG5" s="2152"/>
      <c r="AQH5" s="2152"/>
      <c r="AQI5" s="2152"/>
      <c r="AQJ5" s="2152"/>
      <c r="AQK5" s="2152"/>
      <c r="AQL5" s="2152"/>
      <c r="AQM5" s="2152"/>
      <c r="AQN5" s="2152"/>
      <c r="AQO5" s="2152"/>
      <c r="AQP5" s="2152"/>
      <c r="AQQ5" s="2152"/>
      <c r="AQR5" s="2152"/>
      <c r="AQS5" s="2152"/>
      <c r="AQT5" s="2152"/>
      <c r="AQU5" s="2152"/>
      <c r="AQV5" s="2152"/>
      <c r="AQW5" s="2152"/>
      <c r="AQX5" s="2152"/>
      <c r="AQY5" s="2152"/>
      <c r="AQZ5" s="2152"/>
      <c r="ARA5" s="2152"/>
      <c r="ARB5" s="2152"/>
      <c r="ARC5" s="2152"/>
      <c r="ARD5" s="2152"/>
      <c r="ARE5" s="2152"/>
      <c r="ARF5" s="2152"/>
      <c r="ARG5" s="2152"/>
      <c r="ARH5" s="2152"/>
      <c r="ARI5" s="2152"/>
      <c r="ARJ5" s="2152"/>
      <c r="ARK5" s="2152"/>
      <c r="ARL5" s="2152"/>
      <c r="ARM5" s="2152"/>
      <c r="ARN5" s="2152"/>
      <c r="ARO5" s="2152"/>
      <c r="ARP5" s="2152"/>
      <c r="ARQ5" s="2152"/>
      <c r="ARR5" s="2152"/>
      <c r="ARS5" s="2152"/>
      <c r="ART5" s="2152"/>
      <c r="ARU5" s="2152"/>
      <c r="ARV5" s="2152"/>
      <c r="ARW5" s="2152"/>
      <c r="ARX5" s="2152"/>
      <c r="ARY5" s="2152"/>
      <c r="ARZ5" s="2152"/>
      <c r="ASA5" s="2152"/>
      <c r="ASB5" s="2152"/>
      <c r="ASC5" s="2152"/>
      <c r="ASD5" s="2152"/>
      <c r="ASE5" s="2152"/>
      <c r="ASF5" s="2152"/>
      <c r="ASG5" s="2152"/>
      <c r="ASH5" s="2152"/>
      <c r="ASI5" s="2152"/>
      <c r="ASJ5" s="2152"/>
      <c r="ASK5" s="2152"/>
      <c r="ASL5" s="2152"/>
      <c r="ASM5" s="2152"/>
      <c r="ASN5" s="2152"/>
      <c r="ASO5" s="2152"/>
      <c r="ASP5" s="2152"/>
      <c r="ASQ5" s="2152"/>
      <c r="ASR5" s="2152"/>
      <c r="ASS5" s="2152"/>
      <c r="AST5" s="2152"/>
      <c r="ASU5" s="2152"/>
      <c r="ASV5" s="2152"/>
      <c r="ASW5" s="2152"/>
      <c r="ASX5" s="2152"/>
      <c r="ASY5" s="2152"/>
      <c r="ASZ5" s="2152"/>
      <c r="ATA5" s="2152"/>
      <c r="ATB5" s="2152"/>
      <c r="ATC5" s="2152"/>
      <c r="ATD5" s="2152"/>
      <c r="ATE5" s="2152"/>
      <c r="ATF5" s="2152"/>
      <c r="ATG5" s="2152"/>
      <c r="ATH5" s="2152"/>
      <c r="ATI5" s="2152"/>
      <c r="ATJ5" s="2152"/>
      <c r="ATK5" s="2152"/>
      <c r="ATL5" s="2152"/>
      <c r="ATM5" s="2152"/>
      <c r="ATN5" s="2152"/>
      <c r="ATO5" s="2152"/>
      <c r="ATP5" s="2152"/>
      <c r="ATQ5" s="2152"/>
      <c r="ATR5" s="2152"/>
      <c r="ATS5" s="2152"/>
      <c r="ATT5" s="2152"/>
      <c r="ATU5" s="2152"/>
      <c r="ATV5" s="2152"/>
      <c r="ATW5" s="2152"/>
      <c r="ATX5" s="2152"/>
      <c r="ATY5" s="2152"/>
      <c r="ATZ5" s="2152"/>
      <c r="AUA5" s="2152"/>
      <c r="AUB5" s="2152"/>
      <c r="AUC5" s="2152"/>
      <c r="AUD5" s="2152"/>
      <c r="AUE5" s="2152"/>
      <c r="AUF5" s="2152"/>
      <c r="AUG5" s="2152"/>
      <c r="AUH5" s="2152"/>
      <c r="AUI5" s="2152"/>
      <c r="AUJ5" s="2152"/>
      <c r="AUK5" s="2152"/>
      <c r="AUL5" s="2152"/>
      <c r="AUM5" s="2152"/>
      <c r="AUN5" s="2152"/>
      <c r="AUO5" s="2152"/>
      <c r="AUP5" s="2152"/>
      <c r="AUQ5" s="2152"/>
      <c r="AUR5" s="2152"/>
      <c r="AUS5" s="2152"/>
      <c r="AUT5" s="2152"/>
      <c r="AUU5" s="2152"/>
      <c r="AUV5" s="2152"/>
      <c r="AUW5" s="2152"/>
      <c r="AUX5" s="2152"/>
      <c r="AUY5" s="2152"/>
      <c r="AUZ5" s="2152"/>
      <c r="AVA5" s="2152"/>
      <c r="AVB5" s="2152"/>
      <c r="AVC5" s="2152"/>
      <c r="AVD5" s="2152"/>
      <c r="AVE5" s="2152"/>
      <c r="AVF5" s="2152"/>
      <c r="AVG5" s="2152"/>
      <c r="AVH5" s="2152"/>
      <c r="AVI5" s="2152"/>
      <c r="AVJ5" s="2152"/>
      <c r="AVK5" s="2152"/>
      <c r="AVL5" s="2152"/>
      <c r="AVM5" s="2152"/>
      <c r="AVN5" s="2152"/>
      <c r="AVO5" s="2152"/>
      <c r="AVP5" s="2152"/>
      <c r="AVQ5" s="2152"/>
      <c r="AVR5" s="2152"/>
      <c r="AVS5" s="2152"/>
      <c r="AVT5" s="2152"/>
      <c r="AVU5" s="2152"/>
      <c r="AVV5" s="2152"/>
      <c r="AVW5" s="2152"/>
      <c r="AVX5" s="2152"/>
      <c r="AVY5" s="2152"/>
      <c r="AVZ5" s="2152"/>
      <c r="AWA5" s="2152"/>
      <c r="AWB5" s="2152"/>
      <c r="AWC5" s="2152"/>
      <c r="AWD5" s="2152"/>
      <c r="AWE5" s="2152"/>
      <c r="AWF5" s="2152"/>
      <c r="AWG5" s="2152"/>
      <c r="AWH5" s="2152"/>
      <c r="AWI5" s="2152"/>
      <c r="AWJ5" s="2152"/>
      <c r="AWK5" s="2152"/>
      <c r="AWL5" s="2152"/>
      <c r="AWM5" s="2152"/>
      <c r="AWN5" s="2152"/>
      <c r="AWO5" s="2152"/>
      <c r="AWP5" s="2152"/>
      <c r="AWQ5" s="2152"/>
      <c r="AWR5" s="2152"/>
      <c r="AWS5" s="2152"/>
      <c r="AWT5" s="2152"/>
      <c r="AWU5" s="2152"/>
      <c r="AWV5" s="2152"/>
      <c r="AWW5" s="2152"/>
      <c r="AWX5" s="2152"/>
      <c r="AWY5" s="2152"/>
      <c r="AWZ5" s="2152"/>
      <c r="AXA5" s="2152"/>
      <c r="AXB5" s="2152"/>
      <c r="AXC5" s="2152"/>
      <c r="AXD5" s="2152"/>
      <c r="AXE5" s="2152"/>
      <c r="AXF5" s="2152"/>
      <c r="AXG5" s="2152"/>
      <c r="AXH5" s="2152"/>
      <c r="AXI5" s="2152"/>
      <c r="AXJ5" s="2152"/>
      <c r="AXK5" s="2152"/>
      <c r="AXL5" s="2152"/>
      <c r="AXM5" s="2152"/>
      <c r="AXN5" s="2152"/>
      <c r="AXO5" s="2152"/>
      <c r="AXP5" s="2152"/>
      <c r="AXQ5" s="2152"/>
      <c r="AXR5" s="2152"/>
      <c r="AXS5" s="2152"/>
      <c r="AXT5" s="2152"/>
      <c r="AXU5" s="2152"/>
      <c r="AXV5" s="2152"/>
      <c r="AXW5" s="2152"/>
      <c r="AXX5" s="2152"/>
      <c r="AXY5" s="2152"/>
      <c r="AXZ5" s="2152"/>
      <c r="AYA5" s="2152"/>
      <c r="AYB5" s="2152"/>
      <c r="AYC5" s="2152"/>
      <c r="AYD5" s="2152"/>
      <c r="AYE5" s="2152"/>
      <c r="AYF5" s="2152"/>
      <c r="AYG5" s="2152"/>
      <c r="AYH5" s="2152"/>
      <c r="AYI5" s="2152"/>
      <c r="AYJ5" s="2152"/>
      <c r="AYK5" s="2152"/>
      <c r="AYL5" s="2152"/>
      <c r="AYM5" s="2152"/>
      <c r="AYN5" s="2152"/>
      <c r="AYO5" s="2152"/>
      <c r="AYP5" s="2152"/>
      <c r="AYQ5" s="2152"/>
      <c r="AYR5" s="2152"/>
      <c r="AYS5" s="2152"/>
      <c r="AYT5" s="2152"/>
      <c r="AYU5" s="2152"/>
      <c r="AYV5" s="2152"/>
      <c r="AYW5" s="2152"/>
      <c r="AYX5" s="2152"/>
      <c r="AYY5" s="2152"/>
      <c r="AYZ5" s="2152"/>
      <c r="AZA5" s="2152"/>
      <c r="AZB5" s="2152"/>
      <c r="AZC5" s="2152"/>
      <c r="AZD5" s="2152"/>
      <c r="AZE5" s="2152"/>
      <c r="AZF5" s="2152"/>
      <c r="AZG5" s="2152"/>
      <c r="AZH5" s="2152"/>
      <c r="AZI5" s="2152"/>
      <c r="AZJ5" s="2152"/>
      <c r="AZK5" s="2152"/>
      <c r="AZL5" s="2152"/>
      <c r="AZM5" s="2152"/>
      <c r="AZN5" s="2152"/>
      <c r="AZO5" s="2152"/>
      <c r="AZP5" s="2152"/>
      <c r="AZQ5" s="2152"/>
      <c r="AZR5" s="2152"/>
      <c r="AZS5" s="2152"/>
      <c r="AZT5" s="2152"/>
      <c r="AZU5" s="2152"/>
      <c r="AZV5" s="2152"/>
      <c r="AZW5" s="2152"/>
      <c r="AZX5" s="2152"/>
      <c r="AZY5" s="2152"/>
      <c r="AZZ5" s="2152"/>
      <c r="BAA5" s="2152"/>
      <c r="BAB5" s="2152"/>
      <c r="BAC5" s="2152"/>
      <c r="BAD5" s="2152"/>
      <c r="BAE5" s="2152"/>
      <c r="BAF5" s="2152"/>
      <c r="BAG5" s="2152"/>
      <c r="BAH5" s="2152"/>
      <c r="BAI5" s="2152"/>
      <c r="BAJ5" s="2152"/>
      <c r="BAK5" s="2152"/>
      <c r="BAL5" s="2152"/>
      <c r="BAM5" s="2152"/>
      <c r="BAN5" s="2152"/>
      <c r="BAO5" s="2152"/>
      <c r="BAP5" s="2152"/>
      <c r="BAQ5" s="2152"/>
      <c r="BAR5" s="2152"/>
      <c r="BAS5" s="2152"/>
      <c r="BAT5" s="2152"/>
      <c r="BAU5" s="2152"/>
      <c r="BAV5" s="2152"/>
      <c r="BAW5" s="2152"/>
      <c r="BAX5" s="2152"/>
      <c r="BAY5" s="2152"/>
      <c r="BAZ5" s="2152"/>
      <c r="BBA5" s="2152"/>
      <c r="BBB5" s="2152"/>
      <c r="BBC5" s="2152"/>
      <c r="BBD5" s="2152"/>
      <c r="BBE5" s="2152"/>
      <c r="BBF5" s="2152"/>
      <c r="BBG5" s="2152"/>
      <c r="BBH5" s="2152"/>
      <c r="BBI5" s="2152"/>
      <c r="BBJ5" s="2152"/>
      <c r="BBK5" s="2152"/>
      <c r="BBL5" s="2152"/>
      <c r="BBM5" s="2152"/>
      <c r="BBN5" s="2152"/>
      <c r="BBO5" s="2152"/>
      <c r="BBP5" s="2152"/>
      <c r="BBQ5" s="2152"/>
      <c r="BBR5" s="2152"/>
      <c r="BBS5" s="2152"/>
      <c r="BBT5" s="2152"/>
      <c r="BBU5" s="2152"/>
      <c r="BBV5" s="2152"/>
      <c r="BBW5" s="2152"/>
      <c r="BBX5" s="2152"/>
      <c r="BBY5" s="2152"/>
      <c r="BBZ5" s="2152"/>
      <c r="BCA5" s="2152"/>
      <c r="BCB5" s="2152"/>
      <c r="BCC5" s="2152"/>
      <c r="BCD5" s="2152"/>
      <c r="BCE5" s="2152"/>
      <c r="BCF5" s="2152"/>
      <c r="BCG5" s="2152"/>
      <c r="BCH5" s="2152"/>
      <c r="BCI5" s="2152"/>
      <c r="BCJ5" s="2152"/>
      <c r="BCK5" s="2152"/>
      <c r="BCL5" s="2152"/>
      <c r="BCM5" s="2152"/>
      <c r="BCN5" s="2152"/>
      <c r="BCO5" s="2152"/>
      <c r="BCP5" s="2152"/>
      <c r="BCQ5" s="2152"/>
      <c r="BCR5" s="2152"/>
      <c r="BCS5" s="2152"/>
      <c r="BCT5" s="2152"/>
      <c r="BCU5" s="2152"/>
      <c r="BCV5" s="2152"/>
      <c r="BCW5" s="2152"/>
      <c r="BCX5" s="2152"/>
      <c r="BCY5" s="2152"/>
      <c r="BCZ5" s="2152"/>
      <c r="BDA5" s="2152"/>
      <c r="BDB5" s="2152"/>
      <c r="BDC5" s="2152"/>
      <c r="BDD5" s="2152"/>
      <c r="BDE5" s="2152"/>
      <c r="BDF5" s="2152"/>
      <c r="BDG5" s="2152"/>
      <c r="BDH5" s="2152"/>
      <c r="BDI5" s="2152"/>
      <c r="BDJ5" s="2152"/>
      <c r="BDK5" s="2152"/>
      <c r="BDL5" s="2152"/>
      <c r="BDM5" s="2152"/>
      <c r="BDN5" s="2152"/>
      <c r="BDO5" s="2152"/>
      <c r="BDP5" s="2152"/>
      <c r="BDQ5" s="2152"/>
      <c r="BDR5" s="2152"/>
      <c r="BDS5" s="2152"/>
      <c r="BDT5" s="2152"/>
      <c r="BDU5" s="2152"/>
      <c r="BDV5" s="2152"/>
      <c r="BDW5" s="2152"/>
      <c r="BDX5" s="2152"/>
      <c r="BDY5" s="2152"/>
      <c r="BDZ5" s="2152"/>
      <c r="BEA5" s="2152"/>
      <c r="BEB5" s="2152"/>
      <c r="BEC5" s="2152"/>
      <c r="BED5" s="2152"/>
      <c r="BEE5" s="2152"/>
      <c r="BEF5" s="2152"/>
      <c r="BEG5" s="2152"/>
      <c r="BEH5" s="2152"/>
      <c r="BEI5" s="2152"/>
      <c r="BEJ5" s="2152"/>
      <c r="BEK5" s="2152"/>
      <c r="BEL5" s="2152"/>
      <c r="BEM5" s="2152"/>
      <c r="BEN5" s="2152"/>
      <c r="BEO5" s="2152"/>
      <c r="BEP5" s="2152"/>
      <c r="BEQ5" s="2152"/>
      <c r="BER5" s="2152"/>
      <c r="BES5" s="2152"/>
      <c r="BET5" s="2152"/>
      <c r="BEU5" s="2152"/>
      <c r="BEV5" s="2152"/>
      <c r="BEW5" s="2152"/>
      <c r="BEX5" s="2152"/>
      <c r="BEY5" s="2152"/>
      <c r="BEZ5" s="2152"/>
      <c r="BFA5" s="2152"/>
      <c r="BFB5" s="2152"/>
      <c r="BFC5" s="2152"/>
      <c r="BFD5" s="2152"/>
      <c r="BFE5" s="2152"/>
      <c r="BFF5" s="2152"/>
      <c r="BFG5" s="2152"/>
      <c r="BFH5" s="2152"/>
      <c r="BFI5" s="2152"/>
      <c r="BFJ5" s="2152"/>
      <c r="BFK5" s="2152"/>
      <c r="BFL5" s="2152"/>
      <c r="BFM5" s="2152"/>
      <c r="BFN5" s="2152"/>
      <c r="BFO5" s="2152"/>
      <c r="BFP5" s="2152"/>
      <c r="BFQ5" s="2152"/>
      <c r="BFR5" s="2152"/>
      <c r="BFS5" s="2152"/>
      <c r="BFT5" s="2152"/>
      <c r="BFU5" s="2152"/>
      <c r="BFV5" s="2152"/>
      <c r="BFW5" s="2152"/>
      <c r="BFX5" s="2152"/>
      <c r="BFY5" s="2152"/>
      <c r="BFZ5" s="2152"/>
      <c r="BGA5" s="2152"/>
      <c r="BGB5" s="2152"/>
      <c r="BGC5" s="2152"/>
      <c r="BGD5" s="2152"/>
      <c r="BGE5" s="2152"/>
      <c r="BGF5" s="2152"/>
      <c r="BGG5" s="2152"/>
      <c r="BGH5" s="2152"/>
      <c r="BGI5" s="2152"/>
      <c r="BGJ5" s="2152"/>
      <c r="BGK5" s="2152"/>
      <c r="BGL5" s="2152"/>
      <c r="BGM5" s="2152"/>
      <c r="BGN5" s="2152"/>
      <c r="BGO5" s="2152"/>
      <c r="BGP5" s="2152"/>
      <c r="BGQ5" s="2152"/>
      <c r="BGR5" s="2152"/>
      <c r="BGS5" s="2152"/>
      <c r="BGT5" s="2152"/>
      <c r="BGU5" s="2152"/>
      <c r="BGV5" s="2152"/>
      <c r="BGW5" s="2152"/>
      <c r="BGX5" s="2152"/>
      <c r="BGY5" s="2152"/>
      <c r="BGZ5" s="2152"/>
      <c r="BHA5" s="2152"/>
      <c r="BHB5" s="2152"/>
      <c r="BHC5" s="2152"/>
      <c r="BHD5" s="2152"/>
      <c r="BHE5" s="2152"/>
      <c r="BHF5" s="2152"/>
      <c r="BHG5" s="2152"/>
      <c r="BHH5" s="2152"/>
      <c r="BHI5" s="2152"/>
      <c r="BHJ5" s="2152"/>
      <c r="BHK5" s="2152"/>
      <c r="BHL5" s="2152"/>
      <c r="BHM5" s="2152"/>
      <c r="BHN5" s="2152"/>
      <c r="BHO5" s="2152"/>
      <c r="BHP5" s="2152"/>
      <c r="BHQ5" s="2152"/>
      <c r="BHR5" s="2152"/>
      <c r="BHS5" s="2152"/>
      <c r="BHT5" s="2152"/>
      <c r="BHU5" s="2152"/>
      <c r="BHV5" s="2152"/>
      <c r="BHW5" s="2152"/>
      <c r="BHX5" s="2152"/>
      <c r="BHY5" s="2152"/>
      <c r="BHZ5" s="2152"/>
      <c r="BIA5" s="2152"/>
      <c r="BIB5" s="2152"/>
      <c r="BIC5" s="2152"/>
      <c r="BID5" s="2152"/>
      <c r="BIE5" s="2152"/>
      <c r="BIF5" s="2152"/>
      <c r="BIG5" s="2152"/>
      <c r="BIH5" s="2152"/>
      <c r="BII5" s="2152"/>
      <c r="BIJ5" s="2152"/>
      <c r="BIK5" s="2152"/>
      <c r="BIL5" s="2152"/>
      <c r="BIM5" s="2152"/>
      <c r="BIN5" s="2152"/>
      <c r="BIO5" s="2152"/>
      <c r="BIP5" s="2152"/>
      <c r="BIQ5" s="2152"/>
      <c r="BIR5" s="2152"/>
      <c r="BIS5" s="2152"/>
      <c r="BIT5" s="2152"/>
      <c r="BIU5" s="2152"/>
      <c r="BIV5" s="2152"/>
      <c r="BIW5" s="2152"/>
      <c r="BIX5" s="2152"/>
      <c r="BIY5" s="2152"/>
      <c r="BIZ5" s="2152"/>
      <c r="BJA5" s="2152"/>
      <c r="BJB5" s="2152"/>
      <c r="BJC5" s="2152"/>
      <c r="BJD5" s="2152"/>
      <c r="BJE5" s="2152"/>
      <c r="BJF5" s="2152"/>
      <c r="BJG5" s="2152"/>
      <c r="BJH5" s="2152"/>
      <c r="BJI5" s="2152"/>
      <c r="BJJ5" s="2152"/>
      <c r="BJK5" s="2152"/>
      <c r="BJL5" s="2152"/>
      <c r="BJM5" s="2152"/>
      <c r="BJN5" s="2152"/>
      <c r="BJO5" s="2152"/>
      <c r="BJP5" s="2152"/>
      <c r="BJQ5" s="2152"/>
      <c r="BJR5" s="2152"/>
      <c r="BJS5" s="2152"/>
      <c r="BJT5" s="2152"/>
      <c r="BJU5" s="2152"/>
      <c r="BJV5" s="2152"/>
      <c r="BJW5" s="2152"/>
      <c r="BJX5" s="2152"/>
      <c r="BJY5" s="2152"/>
      <c r="BJZ5" s="2152"/>
      <c r="BKA5" s="2152"/>
      <c r="BKB5" s="2152"/>
      <c r="BKC5" s="2152"/>
      <c r="BKD5" s="2152"/>
      <c r="BKE5" s="2152"/>
      <c r="BKF5" s="2152"/>
      <c r="BKG5" s="2152"/>
      <c r="BKH5" s="2152"/>
      <c r="BKI5" s="2152"/>
      <c r="BKJ5" s="2152"/>
      <c r="BKK5" s="2152"/>
      <c r="BKL5" s="2152"/>
      <c r="BKM5" s="2152"/>
      <c r="BKN5" s="2152"/>
      <c r="BKO5" s="2152"/>
      <c r="BKP5" s="2152"/>
      <c r="BKQ5" s="2152"/>
      <c r="BKR5" s="2152"/>
      <c r="BKS5" s="2152"/>
      <c r="BKT5" s="2152"/>
      <c r="BKU5" s="2152"/>
      <c r="BKV5" s="2152"/>
      <c r="BKW5" s="2152"/>
      <c r="BKX5" s="2152"/>
      <c r="BKY5" s="2152"/>
      <c r="BKZ5" s="2152"/>
      <c r="BLA5" s="2152"/>
      <c r="BLB5" s="2152"/>
      <c r="BLC5" s="2152"/>
      <c r="BLD5" s="2152"/>
      <c r="BLE5" s="2152"/>
      <c r="BLF5" s="2152"/>
      <c r="BLG5" s="2152"/>
      <c r="BLH5" s="2152"/>
      <c r="BLI5" s="2152"/>
      <c r="BLJ5" s="2152"/>
      <c r="BLK5" s="2152"/>
      <c r="BLL5" s="2152"/>
      <c r="BLM5" s="2152"/>
      <c r="BLN5" s="2152"/>
      <c r="BLO5" s="2152"/>
      <c r="BLP5" s="2152"/>
      <c r="BLQ5" s="2152"/>
      <c r="BLR5" s="2152"/>
      <c r="BLS5" s="2152"/>
      <c r="BLT5" s="2152"/>
      <c r="BLU5" s="2152"/>
      <c r="BLV5" s="2152"/>
      <c r="BLW5" s="2152"/>
      <c r="BLX5" s="2152"/>
      <c r="BLY5" s="2152"/>
      <c r="BLZ5" s="2152"/>
      <c r="BMA5" s="2152"/>
      <c r="BMB5" s="2152"/>
      <c r="BMC5" s="2152"/>
      <c r="BMD5" s="2152"/>
      <c r="BME5" s="2152"/>
      <c r="BMF5" s="2152"/>
      <c r="BMG5" s="2152"/>
      <c r="BMH5" s="2152"/>
      <c r="BMI5" s="2152"/>
      <c r="BMJ5" s="2152"/>
      <c r="BMK5" s="2152"/>
      <c r="BML5" s="2152"/>
      <c r="BMM5" s="2152"/>
      <c r="BMN5" s="2152"/>
      <c r="BMO5" s="2152"/>
      <c r="BMP5" s="2152"/>
      <c r="BMQ5" s="2152"/>
      <c r="BMR5" s="2152"/>
      <c r="BMS5" s="2152"/>
      <c r="BMT5" s="2152"/>
      <c r="BMU5" s="2152"/>
      <c r="BMV5" s="2152"/>
      <c r="BMW5" s="2152"/>
      <c r="BMX5" s="2152"/>
      <c r="BMY5" s="2152"/>
      <c r="BMZ5" s="2152"/>
      <c r="BNA5" s="2152"/>
      <c r="BNB5" s="2152"/>
      <c r="BNC5" s="2152"/>
      <c r="BND5" s="2152"/>
      <c r="BNE5" s="2152"/>
      <c r="BNF5" s="2152"/>
      <c r="BNG5" s="2152"/>
      <c r="BNH5" s="2152"/>
      <c r="BNI5" s="2152"/>
      <c r="BNJ5" s="2152"/>
      <c r="BNK5" s="2152"/>
      <c r="BNL5" s="2152"/>
      <c r="BNM5" s="2152"/>
      <c r="BNN5" s="2152"/>
      <c r="BNO5" s="2152"/>
      <c r="BNP5" s="2152"/>
      <c r="BNQ5" s="2152"/>
      <c r="BNR5" s="2152"/>
      <c r="BNS5" s="2152"/>
      <c r="BNT5" s="2152"/>
      <c r="BNU5" s="2152"/>
      <c r="BNV5" s="2152"/>
      <c r="BNW5" s="2152"/>
      <c r="BNX5" s="2152"/>
      <c r="BNY5" s="2152"/>
      <c r="BNZ5" s="2152"/>
      <c r="BOA5" s="2152"/>
      <c r="BOB5" s="2152"/>
      <c r="BOC5" s="2152"/>
      <c r="BOD5" s="2152"/>
      <c r="BOE5" s="2152"/>
      <c r="BOF5" s="2152"/>
      <c r="BOG5" s="2152"/>
      <c r="BOH5" s="2152"/>
      <c r="BOI5" s="2152"/>
      <c r="BOJ5" s="2152"/>
      <c r="BOK5" s="2152"/>
      <c r="BOL5" s="2152"/>
      <c r="BOM5" s="2152"/>
      <c r="BON5" s="2152"/>
      <c r="BOO5" s="2152"/>
      <c r="BOP5" s="2152"/>
      <c r="BOQ5" s="2152"/>
      <c r="BOR5" s="2152"/>
      <c r="BOS5" s="2152"/>
      <c r="BOT5" s="2152"/>
      <c r="BOU5" s="2152"/>
      <c r="BOV5" s="2152"/>
      <c r="BOW5" s="2152"/>
      <c r="BOX5" s="2152"/>
      <c r="BOY5" s="2152"/>
      <c r="BOZ5" s="2152"/>
      <c r="BPA5" s="2152"/>
      <c r="BPB5" s="2152"/>
      <c r="BPC5" s="2152"/>
      <c r="BPD5" s="2152"/>
      <c r="BPE5" s="2152"/>
      <c r="BPF5" s="2152"/>
      <c r="BPG5" s="2152"/>
      <c r="BPH5" s="2152"/>
      <c r="BPI5" s="2152"/>
      <c r="BPJ5" s="2152"/>
      <c r="BPK5" s="2152"/>
      <c r="BPL5" s="2152"/>
      <c r="BPM5" s="2152"/>
      <c r="BPN5" s="2152"/>
      <c r="BPO5" s="2152"/>
      <c r="BPP5" s="2152"/>
      <c r="BPQ5" s="2152"/>
      <c r="BPR5" s="2152"/>
      <c r="BPS5" s="2152"/>
      <c r="BPT5" s="2152"/>
      <c r="BPU5" s="2152"/>
      <c r="BPV5" s="2152"/>
      <c r="BPW5" s="2152"/>
      <c r="BPX5" s="2152"/>
      <c r="BPY5" s="2152"/>
      <c r="BPZ5" s="2152"/>
      <c r="BQA5" s="2152"/>
      <c r="BQB5" s="2152"/>
      <c r="BQC5" s="2152"/>
      <c r="BQD5" s="2152"/>
      <c r="BQE5" s="2152"/>
      <c r="BQF5" s="2152"/>
      <c r="BQG5" s="2152"/>
      <c r="BQH5" s="2152"/>
      <c r="BQI5" s="2152"/>
      <c r="BQJ5" s="2152"/>
      <c r="BQK5" s="2152"/>
      <c r="BQL5" s="2152"/>
      <c r="BQM5" s="2152"/>
      <c r="BQN5" s="2152"/>
      <c r="BQO5" s="2152"/>
      <c r="BQP5" s="2152"/>
      <c r="BQQ5" s="2152"/>
      <c r="BQR5" s="2152"/>
      <c r="BQS5" s="2152"/>
      <c r="BQT5" s="2152"/>
      <c r="BQU5" s="2152"/>
      <c r="BQV5" s="2152"/>
      <c r="BQW5" s="2152"/>
      <c r="BQX5" s="2152"/>
      <c r="BQY5" s="2152"/>
      <c r="BQZ5" s="2152"/>
      <c r="BRA5" s="2152"/>
      <c r="BRB5" s="2152"/>
      <c r="BRC5" s="2152"/>
      <c r="BRD5" s="2152"/>
      <c r="BRE5" s="2152"/>
      <c r="BRF5" s="2152"/>
      <c r="BRG5" s="2152"/>
      <c r="BRH5" s="2152"/>
      <c r="BRI5" s="2152"/>
      <c r="BRJ5" s="2152"/>
      <c r="BRK5" s="2152"/>
      <c r="BRL5" s="2152"/>
      <c r="BRM5" s="2152"/>
      <c r="BRN5" s="2152"/>
      <c r="BRO5" s="2152"/>
      <c r="BRP5" s="2152"/>
      <c r="BRQ5" s="2152"/>
      <c r="BRR5" s="2152"/>
      <c r="BRS5" s="2152"/>
      <c r="BRT5" s="2152"/>
      <c r="BRU5" s="2152"/>
      <c r="BRV5" s="2152"/>
      <c r="BRW5" s="2152"/>
      <c r="BRX5" s="2152"/>
      <c r="BRY5" s="2152"/>
      <c r="BRZ5" s="2152"/>
      <c r="BSA5" s="2152"/>
      <c r="BSB5" s="2152"/>
      <c r="BSC5" s="2152"/>
      <c r="BSD5" s="2152"/>
      <c r="BSE5" s="2152"/>
      <c r="BSF5" s="2152"/>
      <c r="BSG5" s="2152"/>
      <c r="BSH5" s="2152"/>
      <c r="BSI5" s="2152"/>
      <c r="BSJ5" s="2152"/>
      <c r="BSK5" s="2152"/>
      <c r="BSL5" s="2152"/>
      <c r="BSM5" s="2152"/>
      <c r="BSN5" s="2152"/>
      <c r="BSO5" s="2152"/>
      <c r="BSP5" s="2152"/>
      <c r="BSQ5" s="2152"/>
      <c r="BSR5" s="2152"/>
      <c r="BSS5" s="2152"/>
      <c r="BST5" s="2152"/>
      <c r="BSU5" s="2152"/>
      <c r="BSV5" s="2152"/>
      <c r="BSW5" s="2152"/>
      <c r="BSX5" s="2152"/>
      <c r="BSY5" s="2152"/>
      <c r="BSZ5" s="2152"/>
      <c r="BTA5" s="2152"/>
      <c r="BTB5" s="2152"/>
      <c r="BTC5" s="2152"/>
      <c r="BTD5" s="2152"/>
      <c r="BTE5" s="2152"/>
      <c r="BTF5" s="2152"/>
      <c r="BTG5" s="2152"/>
      <c r="BTH5" s="2152"/>
      <c r="BTI5" s="2152"/>
      <c r="BTJ5" s="2152"/>
      <c r="BTK5" s="2152"/>
      <c r="BTL5" s="2152"/>
      <c r="BTM5" s="2152"/>
      <c r="BTN5" s="2152"/>
      <c r="BTO5" s="2152"/>
      <c r="BTP5" s="2152"/>
      <c r="BTQ5" s="2152"/>
      <c r="BTR5" s="2152"/>
      <c r="BTS5" s="2152"/>
      <c r="BTT5" s="2152"/>
      <c r="BTU5" s="2152"/>
      <c r="BTV5" s="2152"/>
      <c r="BTW5" s="2152"/>
      <c r="BTX5" s="2152"/>
      <c r="BTY5" s="2152"/>
      <c r="BTZ5" s="2152"/>
      <c r="BUA5" s="2152"/>
      <c r="BUB5" s="2152"/>
      <c r="BUC5" s="2152"/>
      <c r="BUD5" s="2152"/>
      <c r="BUE5" s="2152"/>
      <c r="BUF5" s="2152"/>
      <c r="BUG5" s="2152"/>
      <c r="BUH5" s="2152"/>
      <c r="BUI5" s="2152"/>
      <c r="BUJ5" s="2152"/>
      <c r="BUK5" s="2152"/>
      <c r="BUL5" s="2152"/>
      <c r="BUM5" s="2152"/>
      <c r="BUN5" s="2152"/>
      <c r="BUO5" s="2152"/>
      <c r="BUP5" s="2152"/>
      <c r="BUQ5" s="2152"/>
      <c r="BUR5" s="2152"/>
      <c r="BUS5" s="2152"/>
      <c r="BUT5" s="2152"/>
      <c r="BUU5" s="2152"/>
      <c r="BUV5" s="2152"/>
      <c r="BUW5" s="2152"/>
      <c r="BUX5" s="2152"/>
      <c r="BUY5" s="2152"/>
      <c r="BUZ5" s="2152"/>
      <c r="BVA5" s="2152"/>
      <c r="BVB5" s="2152"/>
      <c r="BVC5" s="2152"/>
      <c r="BVD5" s="2152"/>
      <c r="BVE5" s="2152"/>
      <c r="BVF5" s="2152"/>
      <c r="BVG5" s="2152"/>
      <c r="BVH5" s="2152"/>
      <c r="BVI5" s="2152"/>
      <c r="BVJ5" s="2152"/>
      <c r="BVK5" s="2152"/>
      <c r="BVL5" s="2152"/>
      <c r="BVM5" s="2152"/>
      <c r="BVN5" s="2152"/>
      <c r="BVO5" s="2152"/>
      <c r="BVP5" s="2152"/>
      <c r="BVQ5" s="2152"/>
      <c r="BVR5" s="2152"/>
      <c r="BVS5" s="2152"/>
      <c r="BVT5" s="2152"/>
      <c r="BVU5" s="2152"/>
      <c r="BVV5" s="2152"/>
      <c r="BVW5" s="2152"/>
      <c r="BVX5" s="2152"/>
      <c r="BVY5" s="2152"/>
      <c r="BVZ5" s="2152"/>
      <c r="BWA5" s="2152"/>
      <c r="BWB5" s="2152"/>
      <c r="BWC5" s="2152"/>
      <c r="BWD5" s="2152"/>
      <c r="BWE5" s="2152"/>
      <c r="BWF5" s="2152"/>
      <c r="BWG5" s="2152"/>
      <c r="BWH5" s="2152"/>
      <c r="BWI5" s="2152"/>
      <c r="BWJ5" s="2152"/>
      <c r="BWK5" s="2152"/>
      <c r="BWL5" s="2152"/>
      <c r="BWM5" s="2152"/>
      <c r="BWN5" s="2152"/>
      <c r="BWO5" s="2152"/>
      <c r="BWP5" s="2152"/>
      <c r="BWQ5" s="2152"/>
      <c r="BWR5" s="2152"/>
      <c r="BWS5" s="2152"/>
      <c r="BWT5" s="2152"/>
      <c r="BWU5" s="2152"/>
      <c r="BWV5" s="2152"/>
      <c r="BWW5" s="2152"/>
      <c r="BWX5" s="2152"/>
      <c r="BWY5" s="2152"/>
      <c r="BWZ5" s="2152"/>
      <c r="BXA5" s="2152"/>
      <c r="BXB5" s="2152"/>
      <c r="BXC5" s="2152"/>
      <c r="BXD5" s="2152"/>
      <c r="BXE5" s="2152"/>
      <c r="BXF5" s="2152"/>
      <c r="BXG5" s="2152"/>
      <c r="BXH5" s="2152"/>
      <c r="BXI5" s="2152"/>
      <c r="BXJ5" s="2152"/>
      <c r="BXK5" s="2152"/>
      <c r="BXL5" s="2152"/>
      <c r="BXM5" s="2152"/>
      <c r="BXN5" s="2152"/>
      <c r="BXO5" s="2152"/>
      <c r="BXP5" s="2152"/>
      <c r="BXQ5" s="2152"/>
      <c r="BXR5" s="2152"/>
      <c r="BXS5" s="2152"/>
      <c r="BXT5" s="2152"/>
      <c r="BXU5" s="2152"/>
      <c r="BXV5" s="2152"/>
      <c r="BXW5" s="2152"/>
      <c r="BXX5" s="2152"/>
      <c r="BXY5" s="2152"/>
      <c r="BXZ5" s="2152"/>
      <c r="BYA5" s="2152"/>
      <c r="BYB5" s="2152"/>
      <c r="BYC5" s="2152"/>
      <c r="BYD5" s="2152"/>
      <c r="BYE5" s="2152"/>
      <c r="BYF5" s="2152"/>
      <c r="BYG5" s="2152"/>
      <c r="BYH5" s="2152"/>
      <c r="BYI5" s="2152"/>
      <c r="BYJ5" s="2152"/>
      <c r="BYK5" s="2152"/>
      <c r="BYL5" s="2152"/>
      <c r="BYM5" s="2152"/>
      <c r="BYN5" s="2152"/>
      <c r="BYO5" s="2152"/>
      <c r="BYP5" s="2152"/>
      <c r="BYQ5" s="2152"/>
      <c r="BYR5" s="2152"/>
      <c r="BYS5" s="2152"/>
      <c r="BYT5" s="2152"/>
      <c r="BYU5" s="2152"/>
      <c r="BYV5" s="2152"/>
      <c r="BYW5" s="2152"/>
      <c r="BYX5" s="2152"/>
      <c r="BYY5" s="2152"/>
      <c r="BYZ5" s="2152"/>
      <c r="BZA5" s="2152"/>
      <c r="BZB5" s="2152"/>
      <c r="BZC5" s="2152"/>
      <c r="BZD5" s="2152"/>
      <c r="BZE5" s="2152"/>
      <c r="BZF5" s="2152"/>
      <c r="BZG5" s="2152"/>
      <c r="BZH5" s="2152"/>
      <c r="BZI5" s="2152"/>
      <c r="BZJ5" s="2152"/>
      <c r="BZK5" s="2152"/>
      <c r="BZL5" s="2152"/>
      <c r="BZM5" s="2152"/>
      <c r="BZN5" s="2152"/>
      <c r="BZO5" s="2152"/>
      <c r="BZP5" s="2152"/>
      <c r="BZQ5" s="2152"/>
      <c r="BZR5" s="2152"/>
      <c r="BZS5" s="2152"/>
      <c r="BZT5" s="2152"/>
      <c r="BZU5" s="2152"/>
      <c r="BZV5" s="2152"/>
      <c r="BZW5" s="2152"/>
      <c r="BZX5" s="2152"/>
      <c r="BZY5" s="2152"/>
      <c r="BZZ5" s="2152"/>
      <c r="CAA5" s="2152"/>
      <c r="CAB5" s="2152"/>
      <c r="CAC5" s="2152"/>
      <c r="CAD5" s="2152"/>
      <c r="CAE5" s="2152"/>
      <c r="CAF5" s="2152"/>
      <c r="CAG5" s="2152"/>
      <c r="CAH5" s="2152"/>
      <c r="CAI5" s="2152"/>
      <c r="CAJ5" s="2152"/>
      <c r="CAK5" s="2152"/>
      <c r="CAL5" s="2152"/>
      <c r="CAM5" s="2152"/>
      <c r="CAN5" s="2152"/>
      <c r="CAO5" s="2152"/>
      <c r="CAP5" s="2152"/>
      <c r="CAQ5" s="2152"/>
      <c r="CAR5" s="2152"/>
      <c r="CAS5" s="2152"/>
      <c r="CAT5" s="2152"/>
      <c r="CAU5" s="2152"/>
      <c r="CAV5" s="2152"/>
      <c r="CAW5" s="2152"/>
      <c r="CAX5" s="2152"/>
      <c r="CAY5" s="2152"/>
      <c r="CAZ5" s="2152"/>
      <c r="CBA5" s="2152"/>
      <c r="CBB5" s="2152"/>
      <c r="CBC5" s="2152"/>
      <c r="CBD5" s="2152"/>
      <c r="CBE5" s="2152"/>
      <c r="CBF5" s="2152"/>
      <c r="CBG5" s="2152"/>
      <c r="CBH5" s="2152"/>
      <c r="CBI5" s="2152"/>
      <c r="CBJ5" s="2152"/>
      <c r="CBK5" s="2152"/>
      <c r="CBL5" s="2152"/>
      <c r="CBM5" s="2152"/>
      <c r="CBN5" s="2152"/>
      <c r="CBO5" s="2152"/>
      <c r="CBP5" s="2152"/>
      <c r="CBQ5" s="2152"/>
      <c r="CBR5" s="2152"/>
      <c r="CBS5" s="2152"/>
      <c r="CBT5" s="2152"/>
      <c r="CBU5" s="2152"/>
      <c r="CBV5" s="2152"/>
      <c r="CBW5" s="2152"/>
      <c r="CBX5" s="2152"/>
      <c r="CBY5" s="2152"/>
      <c r="CBZ5" s="2152"/>
      <c r="CCA5" s="2152"/>
      <c r="CCB5" s="2152"/>
      <c r="CCC5" s="2152"/>
      <c r="CCD5" s="2152"/>
      <c r="CCE5" s="2152"/>
      <c r="CCF5" s="2152"/>
      <c r="CCG5" s="2152"/>
      <c r="CCH5" s="2152"/>
      <c r="CCI5" s="2152"/>
      <c r="CCJ5" s="2152"/>
      <c r="CCK5" s="2152"/>
      <c r="CCL5" s="2152"/>
      <c r="CCM5" s="2152"/>
      <c r="CCN5" s="2152"/>
      <c r="CCO5" s="2152"/>
      <c r="CCP5" s="2152"/>
      <c r="CCQ5" s="2152"/>
      <c r="CCR5" s="2152"/>
      <c r="CCS5" s="2152"/>
      <c r="CCT5" s="2152"/>
      <c r="CCU5" s="2152"/>
      <c r="CCV5" s="2152"/>
      <c r="CCW5" s="2152"/>
      <c r="CCX5" s="2152"/>
      <c r="CCY5" s="2152"/>
      <c r="CCZ5" s="2152"/>
      <c r="CDA5" s="2152"/>
      <c r="CDB5" s="2152"/>
      <c r="CDC5" s="2152"/>
      <c r="CDD5" s="2152"/>
      <c r="CDE5" s="2152"/>
      <c r="CDF5" s="2152"/>
      <c r="CDG5" s="2152"/>
      <c r="CDH5" s="2152"/>
      <c r="CDI5" s="2152"/>
      <c r="CDJ5" s="2152"/>
      <c r="CDK5" s="2152"/>
      <c r="CDL5" s="2152"/>
      <c r="CDM5" s="2152"/>
      <c r="CDN5" s="2152"/>
      <c r="CDO5" s="2152"/>
      <c r="CDP5" s="2152"/>
      <c r="CDQ5" s="2152"/>
      <c r="CDR5" s="2152"/>
      <c r="CDS5" s="2152"/>
      <c r="CDT5" s="2152"/>
      <c r="CDU5" s="2152"/>
      <c r="CDV5" s="2152"/>
      <c r="CDW5" s="2152"/>
      <c r="CDX5" s="2152"/>
      <c r="CDY5" s="2152"/>
      <c r="CDZ5" s="2152"/>
      <c r="CEA5" s="2152"/>
      <c r="CEB5" s="2152"/>
      <c r="CEC5" s="2152"/>
      <c r="CED5" s="2152"/>
      <c r="CEE5" s="2152"/>
      <c r="CEF5" s="2152"/>
      <c r="CEG5" s="2152"/>
      <c r="CEH5" s="2152"/>
      <c r="CEI5" s="2152"/>
      <c r="CEJ5" s="2152"/>
      <c r="CEK5" s="2152"/>
      <c r="CEL5" s="2152"/>
      <c r="CEM5" s="2152"/>
      <c r="CEN5" s="2152"/>
      <c r="CEO5" s="2152"/>
      <c r="CEP5" s="2152"/>
      <c r="CEQ5" s="2152"/>
      <c r="CER5" s="2152"/>
      <c r="CES5" s="2152"/>
      <c r="CET5" s="2152"/>
      <c r="CEU5" s="2152"/>
      <c r="CEV5" s="2152"/>
      <c r="CEW5" s="2152"/>
      <c r="CEX5" s="2152"/>
      <c r="CEY5" s="2152"/>
      <c r="CEZ5" s="2152"/>
      <c r="CFA5" s="2152"/>
      <c r="CFB5" s="2152"/>
      <c r="CFC5" s="2152"/>
      <c r="CFD5" s="2152"/>
      <c r="CFE5" s="2152"/>
      <c r="CFF5" s="2152"/>
      <c r="CFG5" s="2152"/>
      <c r="CFH5" s="2152"/>
      <c r="CFI5" s="2152"/>
      <c r="CFJ5" s="2152"/>
      <c r="CFK5" s="2152"/>
      <c r="CFL5" s="2152"/>
      <c r="CFM5" s="2152"/>
      <c r="CFN5" s="2152"/>
      <c r="CFO5" s="2152"/>
      <c r="CFP5" s="2152"/>
      <c r="CFQ5" s="2152"/>
      <c r="CFR5" s="2152"/>
      <c r="CFS5" s="2152"/>
      <c r="CFT5" s="2152"/>
      <c r="CFU5" s="2152"/>
      <c r="CFV5" s="2152"/>
      <c r="CFW5" s="2152"/>
      <c r="CFX5" s="2152"/>
      <c r="CFY5" s="2152"/>
      <c r="CFZ5" s="2152"/>
      <c r="CGA5" s="2152"/>
      <c r="CGB5" s="2152"/>
      <c r="CGC5" s="2152"/>
      <c r="CGD5" s="2152"/>
      <c r="CGE5" s="2152"/>
      <c r="CGF5" s="2152"/>
      <c r="CGG5" s="2152"/>
      <c r="CGH5" s="2152"/>
      <c r="CGI5" s="2152"/>
      <c r="CGJ5" s="2152"/>
      <c r="CGK5" s="2152"/>
      <c r="CGL5" s="2152"/>
      <c r="CGM5" s="2152"/>
      <c r="CGN5" s="2152"/>
      <c r="CGO5" s="2152"/>
      <c r="CGP5" s="2152"/>
      <c r="CGQ5" s="2152"/>
      <c r="CGR5" s="2152"/>
      <c r="CGS5" s="2152"/>
      <c r="CGT5" s="2152"/>
      <c r="CGU5" s="2152"/>
      <c r="CGV5" s="2152"/>
      <c r="CGW5" s="2152"/>
      <c r="CGX5" s="2152"/>
      <c r="CGY5" s="2152"/>
      <c r="CGZ5" s="2152"/>
      <c r="CHA5" s="2152"/>
      <c r="CHB5" s="2152"/>
      <c r="CHC5" s="2152"/>
      <c r="CHD5" s="2152"/>
      <c r="CHE5" s="2152"/>
      <c r="CHF5" s="2152"/>
      <c r="CHG5" s="2152"/>
      <c r="CHH5" s="2152"/>
      <c r="CHI5" s="2152"/>
      <c r="CHJ5" s="2152"/>
      <c r="CHK5" s="2152"/>
      <c r="CHL5" s="2152"/>
      <c r="CHM5" s="2152"/>
      <c r="CHN5" s="2152"/>
      <c r="CHO5" s="2152"/>
      <c r="CHP5" s="2152"/>
      <c r="CHQ5" s="2152"/>
      <c r="CHR5" s="2152"/>
      <c r="CHS5" s="2152"/>
      <c r="CHT5" s="2152"/>
      <c r="CHU5" s="2152"/>
      <c r="CHV5" s="2152"/>
      <c r="CHW5" s="2152"/>
      <c r="CHX5" s="2152"/>
      <c r="CHY5" s="2152"/>
      <c r="CHZ5" s="2152"/>
      <c r="CIA5" s="2152"/>
      <c r="CIB5" s="2152"/>
      <c r="CIC5" s="2152"/>
      <c r="CID5" s="2152"/>
      <c r="CIE5" s="2152"/>
      <c r="CIF5" s="2152"/>
      <c r="CIG5" s="2152"/>
      <c r="CIH5" s="2152"/>
      <c r="CII5" s="2152"/>
      <c r="CIJ5" s="2152"/>
      <c r="CIK5" s="2152"/>
      <c r="CIL5" s="2152"/>
      <c r="CIM5" s="2152"/>
      <c r="CIN5" s="2152"/>
      <c r="CIO5" s="2152"/>
      <c r="CIP5" s="2152"/>
      <c r="CIQ5" s="2152"/>
      <c r="CIR5" s="2152"/>
      <c r="CIS5" s="2152"/>
      <c r="CIT5" s="2152"/>
      <c r="CIU5" s="2152"/>
      <c r="CIV5" s="2152"/>
      <c r="CIW5" s="2152"/>
      <c r="CIX5" s="2152"/>
      <c r="CIY5" s="2152"/>
      <c r="CIZ5" s="2152"/>
      <c r="CJA5" s="2152"/>
      <c r="CJB5" s="2152"/>
      <c r="CJC5" s="2152"/>
      <c r="CJD5" s="2152"/>
      <c r="CJE5" s="2152"/>
      <c r="CJF5" s="2152"/>
      <c r="CJG5" s="2152"/>
      <c r="CJH5" s="2152"/>
      <c r="CJI5" s="2152"/>
      <c r="CJJ5" s="2152"/>
      <c r="CJK5" s="2152"/>
      <c r="CJL5" s="2152"/>
      <c r="CJM5" s="2152"/>
      <c r="CJN5" s="2152"/>
      <c r="CJO5" s="2152"/>
      <c r="CJP5" s="2152"/>
      <c r="CJQ5" s="2152"/>
      <c r="CJR5" s="2152"/>
      <c r="CJS5" s="2152"/>
      <c r="CJT5" s="2152"/>
      <c r="CJU5" s="2152"/>
      <c r="CJV5" s="2152"/>
      <c r="CJW5" s="2152"/>
      <c r="CJX5" s="2152"/>
      <c r="CJY5" s="2152"/>
      <c r="CJZ5" s="2152"/>
      <c r="CKA5" s="2152"/>
      <c r="CKB5" s="2152"/>
      <c r="CKC5" s="2152"/>
      <c r="CKD5" s="2152"/>
      <c r="CKE5" s="2152"/>
      <c r="CKF5" s="2152"/>
      <c r="CKG5" s="2152"/>
      <c r="CKH5" s="2152"/>
      <c r="CKI5" s="2152"/>
      <c r="CKJ5" s="2152"/>
      <c r="CKK5" s="2152"/>
      <c r="CKL5" s="2152"/>
      <c r="CKM5" s="2152"/>
      <c r="CKN5" s="2152"/>
      <c r="CKO5" s="2152"/>
      <c r="CKP5" s="2152"/>
      <c r="CKQ5" s="2152"/>
      <c r="CKR5" s="2152"/>
      <c r="CKS5" s="2152"/>
      <c r="CKT5" s="2152"/>
      <c r="CKU5" s="2152"/>
      <c r="CKV5" s="2152"/>
      <c r="CKW5" s="2152"/>
      <c r="CKX5" s="2152"/>
      <c r="CKY5" s="2152"/>
      <c r="CKZ5" s="2152"/>
      <c r="CLA5" s="2152"/>
      <c r="CLB5" s="2152"/>
      <c r="CLC5" s="2152"/>
      <c r="CLD5" s="2152"/>
      <c r="CLE5" s="2152"/>
      <c r="CLF5" s="2152"/>
      <c r="CLG5" s="2152"/>
      <c r="CLH5" s="2152"/>
      <c r="CLI5" s="2152"/>
      <c r="CLJ5" s="2152"/>
      <c r="CLK5" s="2152"/>
      <c r="CLL5" s="2152"/>
      <c r="CLM5" s="2152"/>
      <c r="CLN5" s="2152"/>
      <c r="CLO5" s="2152"/>
      <c r="CLP5" s="2152"/>
      <c r="CLQ5" s="2152"/>
      <c r="CLR5" s="2152"/>
      <c r="CLS5" s="2152"/>
      <c r="CLT5" s="2152"/>
      <c r="CLU5" s="2152"/>
      <c r="CLV5" s="2152"/>
      <c r="CLW5" s="2152"/>
      <c r="CLX5" s="2152"/>
      <c r="CLY5" s="2152"/>
      <c r="CLZ5" s="2152"/>
      <c r="CMA5" s="2152"/>
      <c r="CMB5" s="2152"/>
      <c r="CMC5" s="2152"/>
      <c r="CMD5" s="2152"/>
      <c r="CME5" s="2152"/>
      <c r="CMF5" s="2152"/>
      <c r="CMG5" s="2152"/>
      <c r="CMH5" s="2152"/>
      <c r="CMI5" s="2152"/>
      <c r="CMJ5" s="2152"/>
      <c r="CMK5" s="2152"/>
      <c r="CML5" s="2152"/>
      <c r="CMM5" s="2152"/>
      <c r="CMN5" s="2152"/>
      <c r="CMO5" s="2152"/>
      <c r="CMP5" s="2152"/>
      <c r="CMQ5" s="2152"/>
      <c r="CMR5" s="2152"/>
      <c r="CMS5" s="2152"/>
      <c r="CMT5" s="2152"/>
      <c r="CMU5" s="2152"/>
      <c r="CMV5" s="2152"/>
      <c r="CMW5" s="2152"/>
      <c r="CMX5" s="2152"/>
      <c r="CMY5" s="2152"/>
      <c r="CMZ5" s="2152"/>
      <c r="CNA5" s="2152"/>
      <c r="CNB5" s="2152"/>
      <c r="CNC5" s="2152"/>
      <c r="CND5" s="2152"/>
      <c r="CNE5" s="2152"/>
      <c r="CNF5" s="2152"/>
      <c r="CNG5" s="2152"/>
      <c r="CNH5" s="2152"/>
      <c r="CNI5" s="2152"/>
      <c r="CNJ5" s="2152"/>
      <c r="CNK5" s="2152"/>
      <c r="CNL5" s="2152"/>
      <c r="CNM5" s="2152"/>
      <c r="CNN5" s="2152"/>
      <c r="CNO5" s="2152"/>
      <c r="CNP5" s="2152"/>
      <c r="CNQ5" s="2152"/>
      <c r="CNR5" s="2152"/>
      <c r="CNS5" s="2152"/>
      <c r="CNT5" s="2152"/>
      <c r="CNU5" s="2152"/>
      <c r="CNV5" s="2152"/>
      <c r="CNW5" s="2152"/>
      <c r="CNX5" s="2152"/>
      <c r="CNY5" s="2152"/>
      <c r="CNZ5" s="2152"/>
      <c r="COA5" s="2152"/>
      <c r="COB5" s="2152"/>
      <c r="COC5" s="2152"/>
      <c r="COD5" s="2152"/>
      <c r="COE5" s="2152"/>
      <c r="COF5" s="2152"/>
      <c r="COG5" s="2152"/>
      <c r="COH5" s="2152"/>
      <c r="COI5" s="2152"/>
      <c r="COJ5" s="2152"/>
      <c r="COK5" s="2152"/>
      <c r="COL5" s="2152"/>
      <c r="COM5" s="2152"/>
      <c r="CON5" s="2152"/>
      <c r="COO5" s="2152"/>
      <c r="COP5" s="2152"/>
      <c r="COQ5" s="2152"/>
      <c r="COR5" s="2152"/>
      <c r="COS5" s="2152"/>
      <c r="COT5" s="2152"/>
      <c r="COU5" s="2152"/>
      <c r="COV5" s="2152"/>
      <c r="COW5" s="2152"/>
      <c r="COX5" s="2152"/>
      <c r="COY5" s="2152"/>
      <c r="COZ5" s="2152"/>
      <c r="CPA5" s="2152"/>
      <c r="CPB5" s="2152"/>
      <c r="CPC5" s="2152"/>
      <c r="CPD5" s="2152"/>
      <c r="CPE5" s="2152"/>
      <c r="CPF5" s="2152"/>
      <c r="CPG5" s="2152"/>
      <c r="CPH5" s="2152"/>
      <c r="CPI5" s="2152"/>
      <c r="CPJ5" s="2152"/>
      <c r="CPK5" s="2152"/>
      <c r="CPL5" s="2152"/>
      <c r="CPM5" s="2152"/>
      <c r="CPN5" s="2152"/>
      <c r="CPO5" s="2152"/>
      <c r="CPP5" s="2152"/>
      <c r="CPQ5" s="2152"/>
      <c r="CPR5" s="2152"/>
      <c r="CPS5" s="2152"/>
      <c r="CPT5" s="2152"/>
      <c r="CPU5" s="2152"/>
      <c r="CPV5" s="2152"/>
      <c r="CPW5" s="2152"/>
      <c r="CPX5" s="2152"/>
      <c r="CPY5" s="2152"/>
      <c r="CPZ5" s="2152"/>
      <c r="CQA5" s="2152"/>
      <c r="CQB5" s="2152"/>
      <c r="CQC5" s="2152"/>
      <c r="CQD5" s="2152"/>
      <c r="CQE5" s="2152"/>
      <c r="CQF5" s="2152"/>
      <c r="CQG5" s="2152"/>
      <c r="CQH5" s="2152"/>
      <c r="CQI5" s="2152"/>
      <c r="CQJ5" s="2152"/>
      <c r="CQK5" s="2152"/>
      <c r="CQL5" s="2152"/>
      <c r="CQM5" s="2152"/>
      <c r="CQN5" s="2152"/>
      <c r="CQO5" s="2152"/>
      <c r="CQP5" s="2152"/>
      <c r="CQQ5" s="2152"/>
      <c r="CQR5" s="2152"/>
      <c r="CQS5" s="2152"/>
      <c r="CQT5" s="2152"/>
      <c r="CQU5" s="2152"/>
      <c r="CQV5" s="2152"/>
      <c r="CQW5" s="2152"/>
      <c r="CQX5" s="2152"/>
      <c r="CQY5" s="2152"/>
      <c r="CQZ5" s="2152"/>
      <c r="CRA5" s="2152"/>
      <c r="CRB5" s="2152"/>
      <c r="CRC5" s="2152"/>
      <c r="CRD5" s="2152"/>
      <c r="CRE5" s="2152"/>
      <c r="CRF5" s="2152"/>
      <c r="CRG5" s="2152"/>
      <c r="CRH5" s="2152"/>
      <c r="CRI5" s="2152"/>
      <c r="CRJ5" s="2152"/>
      <c r="CRK5" s="2152"/>
      <c r="CRL5" s="2152"/>
      <c r="CRM5" s="2152"/>
      <c r="CRN5" s="2152"/>
      <c r="CRO5" s="2152"/>
      <c r="CRP5" s="2152"/>
      <c r="CRQ5" s="2152"/>
      <c r="CRR5" s="2152"/>
      <c r="CRS5" s="2152"/>
      <c r="CRT5" s="2152"/>
      <c r="CRU5" s="2152"/>
      <c r="CRV5" s="2152"/>
      <c r="CRW5" s="2152"/>
      <c r="CRX5" s="2152"/>
      <c r="CRY5" s="2152"/>
      <c r="CRZ5" s="2152"/>
      <c r="CSA5" s="2152"/>
      <c r="CSB5" s="2152"/>
      <c r="CSC5" s="2152"/>
      <c r="CSD5" s="2152"/>
      <c r="CSE5" s="2152"/>
      <c r="CSF5" s="2152"/>
      <c r="CSG5" s="2152"/>
      <c r="CSH5" s="2152"/>
      <c r="CSI5" s="2152"/>
      <c r="CSJ5" s="2152"/>
      <c r="CSK5" s="2152"/>
      <c r="CSL5" s="2152"/>
      <c r="CSM5" s="2152"/>
      <c r="CSN5" s="2152"/>
      <c r="CSO5" s="2152"/>
      <c r="CSP5" s="2152"/>
      <c r="CSQ5" s="2152"/>
      <c r="CSR5" s="2152"/>
      <c r="CSS5" s="2152"/>
      <c r="CST5" s="2152"/>
      <c r="CSU5" s="2152"/>
      <c r="CSV5" s="2152"/>
      <c r="CSW5" s="2152"/>
      <c r="CSX5" s="2152"/>
      <c r="CSY5" s="2152"/>
      <c r="CSZ5" s="2152"/>
      <c r="CTA5" s="2152"/>
      <c r="CTB5" s="2152"/>
      <c r="CTC5" s="2152"/>
      <c r="CTD5" s="2152"/>
      <c r="CTE5" s="2152"/>
      <c r="CTF5" s="2152"/>
      <c r="CTG5" s="2152"/>
      <c r="CTH5" s="2152"/>
      <c r="CTI5" s="2152"/>
      <c r="CTJ5" s="2152"/>
      <c r="CTK5" s="2152"/>
      <c r="CTL5" s="2152"/>
      <c r="CTM5" s="2152"/>
      <c r="CTN5" s="2152"/>
      <c r="CTO5" s="2152"/>
      <c r="CTP5" s="2152"/>
      <c r="CTQ5" s="2152"/>
      <c r="CTR5" s="2152"/>
      <c r="CTS5" s="2152"/>
      <c r="CTT5" s="2152"/>
      <c r="CTU5" s="2152"/>
      <c r="CTV5" s="2152"/>
      <c r="CTW5" s="2152"/>
      <c r="CTX5" s="2152"/>
      <c r="CTY5" s="2152"/>
      <c r="CTZ5" s="2152"/>
      <c r="CUA5" s="2152"/>
      <c r="CUB5" s="2152"/>
      <c r="CUC5" s="2152"/>
      <c r="CUD5" s="2152"/>
      <c r="CUE5" s="2152"/>
      <c r="CUF5" s="2152"/>
      <c r="CUG5" s="2152"/>
      <c r="CUH5" s="2152"/>
      <c r="CUI5" s="2152"/>
      <c r="CUJ5" s="2152"/>
      <c r="CUK5" s="2152"/>
      <c r="CUL5" s="2152"/>
      <c r="CUM5" s="2152"/>
      <c r="CUN5" s="2152"/>
      <c r="CUO5" s="2152"/>
      <c r="CUP5" s="2152"/>
      <c r="CUQ5" s="2152"/>
      <c r="CUR5" s="2152"/>
      <c r="CUS5" s="2152"/>
      <c r="CUT5" s="2152"/>
      <c r="CUU5" s="2152"/>
      <c r="CUV5" s="2152"/>
      <c r="CUW5" s="2152"/>
      <c r="CUX5" s="2152"/>
      <c r="CUY5" s="2152"/>
      <c r="CUZ5" s="2152"/>
      <c r="CVA5" s="2152"/>
      <c r="CVB5" s="2152"/>
      <c r="CVC5" s="2152"/>
      <c r="CVD5" s="2152"/>
      <c r="CVE5" s="2152"/>
      <c r="CVF5" s="2152"/>
      <c r="CVG5" s="2152"/>
      <c r="CVH5" s="2152"/>
      <c r="CVI5" s="2152"/>
      <c r="CVJ5" s="2152"/>
      <c r="CVK5" s="2152"/>
      <c r="CVL5" s="2152"/>
      <c r="CVM5" s="2152"/>
      <c r="CVN5" s="2152"/>
      <c r="CVO5" s="2152"/>
      <c r="CVP5" s="2152"/>
      <c r="CVQ5" s="2152"/>
      <c r="CVR5" s="2152"/>
      <c r="CVS5" s="2152"/>
      <c r="CVT5" s="2152"/>
      <c r="CVU5" s="2152"/>
      <c r="CVV5" s="2152"/>
      <c r="CVW5" s="2152"/>
      <c r="CVX5" s="2152"/>
      <c r="CVY5" s="2152"/>
      <c r="CVZ5" s="2152"/>
      <c r="CWA5" s="2152"/>
      <c r="CWB5" s="2152"/>
      <c r="CWC5" s="2152"/>
      <c r="CWD5" s="2152"/>
      <c r="CWE5" s="2152"/>
      <c r="CWF5" s="2152"/>
      <c r="CWG5" s="2152"/>
      <c r="CWH5" s="2152"/>
      <c r="CWI5" s="2152"/>
      <c r="CWJ5" s="2152"/>
      <c r="CWK5" s="2152"/>
      <c r="CWL5" s="2152"/>
      <c r="CWM5" s="2152"/>
      <c r="CWN5" s="2152"/>
      <c r="CWO5" s="2152"/>
      <c r="CWP5" s="2152"/>
      <c r="CWQ5" s="2152"/>
      <c r="CWR5" s="2152"/>
      <c r="CWS5" s="2152"/>
      <c r="CWT5" s="2152"/>
      <c r="CWU5" s="2152"/>
      <c r="CWV5" s="2152"/>
      <c r="CWW5" s="2152"/>
      <c r="CWX5" s="2152"/>
      <c r="CWY5" s="2152"/>
      <c r="CWZ5" s="2152"/>
      <c r="CXA5" s="2152"/>
      <c r="CXB5" s="2152"/>
      <c r="CXC5" s="2152"/>
      <c r="CXD5" s="2152"/>
      <c r="CXE5" s="2152"/>
      <c r="CXF5" s="2152"/>
      <c r="CXG5" s="2152"/>
      <c r="CXH5" s="2152"/>
      <c r="CXI5" s="2152"/>
      <c r="CXJ5" s="2152"/>
      <c r="CXK5" s="2152"/>
      <c r="CXL5" s="2152"/>
      <c r="CXM5" s="2152"/>
      <c r="CXN5" s="2152"/>
      <c r="CXO5" s="2152"/>
      <c r="CXP5" s="2152"/>
      <c r="CXQ5" s="2152"/>
      <c r="CXR5" s="2152"/>
      <c r="CXS5" s="2152"/>
      <c r="CXT5" s="2152"/>
      <c r="CXU5" s="2152"/>
      <c r="CXV5" s="2152"/>
      <c r="CXW5" s="2152"/>
      <c r="CXX5" s="2152"/>
      <c r="CXY5" s="2152"/>
      <c r="CXZ5" s="2152"/>
      <c r="CYA5" s="2152"/>
      <c r="CYB5" s="2152"/>
      <c r="CYC5" s="2152"/>
      <c r="CYD5" s="2152"/>
      <c r="CYE5" s="2152"/>
      <c r="CYF5" s="2152"/>
      <c r="CYG5" s="2152"/>
      <c r="CYH5" s="2152"/>
      <c r="CYI5" s="2152"/>
      <c r="CYJ5" s="2152"/>
      <c r="CYK5" s="2152"/>
      <c r="CYL5" s="2152"/>
      <c r="CYM5" s="2152"/>
      <c r="CYN5" s="2152"/>
      <c r="CYO5" s="2152"/>
      <c r="CYP5" s="2152"/>
      <c r="CYQ5" s="2152"/>
      <c r="CYR5" s="2152"/>
      <c r="CYS5" s="2152"/>
      <c r="CYT5" s="2152"/>
      <c r="CYU5" s="2152"/>
      <c r="CYV5" s="2152"/>
      <c r="CYW5" s="2152"/>
      <c r="CYX5" s="2152"/>
      <c r="CYY5" s="2152"/>
      <c r="CYZ5" s="2152"/>
      <c r="CZA5" s="2152"/>
      <c r="CZB5" s="2152"/>
      <c r="CZC5" s="2152"/>
      <c r="CZD5" s="2152"/>
      <c r="CZE5" s="2152"/>
      <c r="CZF5" s="2152"/>
      <c r="CZG5" s="2152"/>
      <c r="CZH5" s="2152"/>
      <c r="CZI5" s="2152"/>
      <c r="CZJ5" s="2152"/>
      <c r="CZK5" s="2152"/>
      <c r="CZL5" s="2152"/>
      <c r="CZM5" s="2152"/>
      <c r="CZN5" s="2152"/>
      <c r="CZO5" s="2152"/>
      <c r="CZP5" s="2152"/>
      <c r="CZQ5" s="2152"/>
      <c r="CZR5" s="2152"/>
      <c r="CZS5" s="2152"/>
      <c r="CZT5" s="2152"/>
      <c r="CZU5" s="2152"/>
      <c r="CZV5" s="2152"/>
      <c r="CZW5" s="2152"/>
      <c r="CZX5" s="2152"/>
      <c r="CZY5" s="2152"/>
      <c r="CZZ5" s="2152"/>
      <c r="DAA5" s="2152"/>
      <c r="DAB5" s="2152"/>
      <c r="DAC5" s="2152"/>
      <c r="DAD5" s="2152"/>
      <c r="DAE5" s="2152"/>
      <c r="DAF5" s="2152"/>
      <c r="DAG5" s="2152"/>
      <c r="DAH5" s="2152"/>
      <c r="DAI5" s="2152"/>
      <c r="DAJ5" s="2152"/>
      <c r="DAK5" s="2152"/>
      <c r="DAL5" s="2152"/>
      <c r="DAM5" s="2152"/>
      <c r="DAN5" s="2152"/>
      <c r="DAO5" s="2152"/>
      <c r="DAP5" s="2152"/>
      <c r="DAQ5" s="2152"/>
      <c r="DAR5" s="2152"/>
      <c r="DAS5" s="2152"/>
      <c r="DAT5" s="2152"/>
      <c r="DAU5" s="2152"/>
      <c r="DAV5" s="2152"/>
      <c r="DAW5" s="2152"/>
      <c r="DAX5" s="2152"/>
      <c r="DAY5" s="2152"/>
      <c r="DAZ5" s="2152"/>
      <c r="DBA5" s="2152"/>
      <c r="DBB5" s="2152"/>
      <c r="DBC5" s="2152"/>
      <c r="DBD5" s="2152"/>
      <c r="DBE5" s="2152"/>
      <c r="DBF5" s="2152"/>
      <c r="DBG5" s="2152"/>
      <c r="DBH5" s="2152"/>
      <c r="DBI5" s="2152"/>
      <c r="DBJ5" s="2152"/>
      <c r="DBK5" s="2152"/>
      <c r="DBL5" s="2152"/>
      <c r="DBM5" s="2152"/>
      <c r="DBN5" s="2152"/>
      <c r="DBO5" s="2152"/>
      <c r="DBP5" s="2152"/>
      <c r="DBQ5" s="2152"/>
      <c r="DBR5" s="2152"/>
      <c r="DBS5" s="2152"/>
      <c r="DBT5" s="2152"/>
      <c r="DBU5" s="2152"/>
      <c r="DBV5" s="2152"/>
      <c r="DBW5" s="2152"/>
      <c r="DBX5" s="2152"/>
      <c r="DBY5" s="2152"/>
      <c r="DBZ5" s="2152"/>
      <c r="DCA5" s="2152"/>
      <c r="DCB5" s="2152"/>
      <c r="DCC5" s="2152"/>
      <c r="DCD5" s="2152"/>
      <c r="DCE5" s="2152"/>
      <c r="DCF5" s="2152"/>
      <c r="DCG5" s="2152"/>
      <c r="DCH5" s="2152"/>
      <c r="DCI5" s="2152"/>
      <c r="DCJ5" s="2152"/>
      <c r="DCK5" s="2152"/>
      <c r="DCL5" s="2152"/>
      <c r="DCM5" s="2152"/>
      <c r="DCN5" s="2152"/>
      <c r="DCO5" s="2152"/>
      <c r="DCP5" s="2152"/>
      <c r="DCQ5" s="2152"/>
      <c r="DCR5" s="2152"/>
      <c r="DCS5" s="2152"/>
      <c r="DCT5" s="2152"/>
      <c r="DCU5" s="2152"/>
      <c r="DCV5" s="2152"/>
      <c r="DCW5" s="2152"/>
      <c r="DCX5" s="2152"/>
      <c r="DCY5" s="2152"/>
      <c r="DCZ5" s="2152"/>
      <c r="DDA5" s="2152"/>
      <c r="DDB5" s="2152"/>
      <c r="DDC5" s="2152"/>
      <c r="DDD5" s="2152"/>
      <c r="DDE5" s="2152"/>
      <c r="DDF5" s="2152"/>
      <c r="DDG5" s="2152"/>
      <c r="DDH5" s="2152"/>
      <c r="DDI5" s="2152"/>
      <c r="DDJ5" s="2152"/>
      <c r="DDK5" s="2152"/>
      <c r="DDL5" s="2152"/>
      <c r="DDM5" s="2152"/>
      <c r="DDN5" s="2152"/>
      <c r="DDO5" s="2152"/>
      <c r="DDP5" s="2152"/>
      <c r="DDQ5" s="2152"/>
      <c r="DDR5" s="2152"/>
      <c r="DDS5" s="2152"/>
      <c r="DDT5" s="2152"/>
      <c r="DDU5" s="2152"/>
      <c r="DDV5" s="2152"/>
      <c r="DDW5" s="2152"/>
      <c r="DDX5" s="2152"/>
      <c r="DDY5" s="2152"/>
      <c r="DDZ5" s="2152"/>
      <c r="DEA5" s="2152"/>
      <c r="DEB5" s="2152"/>
      <c r="DEC5" s="2152"/>
      <c r="DED5" s="2152"/>
      <c r="DEE5" s="2152"/>
      <c r="DEF5" s="2152"/>
      <c r="DEG5" s="2152"/>
      <c r="DEH5" s="2152"/>
      <c r="DEI5" s="2152"/>
      <c r="DEJ5" s="2152"/>
      <c r="DEK5" s="2152"/>
      <c r="DEL5" s="2152"/>
      <c r="DEM5" s="2152"/>
      <c r="DEN5" s="2152"/>
      <c r="DEO5" s="2152"/>
      <c r="DEP5" s="2152"/>
      <c r="DEQ5" s="2152"/>
      <c r="DER5" s="2152"/>
      <c r="DES5" s="2152"/>
      <c r="DET5" s="2152"/>
      <c r="DEU5" s="2152"/>
      <c r="DEV5" s="2152"/>
      <c r="DEW5" s="2152"/>
      <c r="DEX5" s="2152"/>
      <c r="DEY5" s="2152"/>
      <c r="DEZ5" s="2152"/>
      <c r="DFA5" s="2152"/>
      <c r="DFB5" s="2152"/>
      <c r="DFC5" s="2152"/>
      <c r="DFD5" s="2152"/>
      <c r="DFE5" s="2152"/>
      <c r="DFF5" s="2152"/>
      <c r="DFG5" s="2152"/>
      <c r="DFH5" s="2152"/>
      <c r="DFI5" s="2152"/>
      <c r="DFJ5" s="2152"/>
      <c r="DFK5" s="2152"/>
      <c r="DFL5" s="2152"/>
      <c r="DFM5" s="2152"/>
      <c r="DFN5" s="2152"/>
      <c r="DFO5" s="2152"/>
      <c r="DFP5" s="2152"/>
      <c r="DFQ5" s="2152"/>
      <c r="DFR5" s="2152"/>
      <c r="DFS5" s="2152"/>
      <c r="DFT5" s="2152"/>
      <c r="DFU5" s="2152"/>
      <c r="DFV5" s="2152"/>
      <c r="DFW5" s="2152"/>
      <c r="DFX5" s="2152"/>
      <c r="DFY5" s="2152"/>
      <c r="DFZ5" s="2152"/>
      <c r="DGA5" s="2152"/>
      <c r="DGB5" s="2152"/>
      <c r="DGC5" s="2152"/>
      <c r="DGD5" s="2152"/>
      <c r="DGE5" s="2152"/>
      <c r="DGF5" s="2152"/>
      <c r="DGG5" s="2152"/>
      <c r="DGH5" s="2152"/>
      <c r="DGI5" s="2152"/>
      <c r="DGJ5" s="2152"/>
      <c r="DGK5" s="2152"/>
      <c r="DGL5" s="2152"/>
      <c r="DGM5" s="2152"/>
      <c r="DGN5" s="2152"/>
      <c r="DGO5" s="2152"/>
      <c r="DGP5" s="2152"/>
      <c r="DGQ5" s="2152"/>
      <c r="DGR5" s="2152"/>
      <c r="DGS5" s="2152"/>
      <c r="DGT5" s="2152"/>
      <c r="DGU5" s="2152"/>
      <c r="DGV5" s="2152"/>
      <c r="DGW5" s="2152"/>
      <c r="DGX5" s="2152"/>
      <c r="DGY5" s="2152"/>
      <c r="DGZ5" s="2152"/>
      <c r="DHA5" s="2152"/>
      <c r="DHB5" s="2152"/>
      <c r="DHC5" s="2152"/>
      <c r="DHD5" s="2152"/>
      <c r="DHE5" s="2152"/>
      <c r="DHF5" s="2152"/>
      <c r="DHG5" s="2152"/>
      <c r="DHH5" s="2152"/>
      <c r="DHI5" s="2152"/>
      <c r="DHJ5" s="2152"/>
      <c r="DHK5" s="2152"/>
      <c r="DHL5" s="2152"/>
      <c r="DHM5" s="2152"/>
      <c r="DHN5" s="2152"/>
      <c r="DHO5" s="2152"/>
      <c r="DHP5" s="2152"/>
      <c r="DHQ5" s="2152"/>
      <c r="DHR5" s="2152"/>
      <c r="DHS5" s="2152"/>
      <c r="DHT5" s="2152"/>
      <c r="DHU5" s="2152"/>
      <c r="DHV5" s="2152"/>
      <c r="DHW5" s="2152"/>
      <c r="DHX5" s="2152"/>
      <c r="DHY5" s="2152"/>
      <c r="DHZ5" s="2152"/>
      <c r="DIA5" s="2152"/>
      <c r="DIB5" s="2152"/>
      <c r="DIC5" s="2152"/>
      <c r="DID5" s="2152"/>
      <c r="DIE5" s="2152"/>
      <c r="DIF5" s="2152"/>
      <c r="DIG5" s="2152"/>
      <c r="DIH5" s="2152"/>
      <c r="DII5" s="2152"/>
      <c r="DIJ5" s="2152"/>
      <c r="DIK5" s="2152"/>
      <c r="DIL5" s="2152"/>
      <c r="DIM5" s="2152"/>
      <c r="DIN5" s="2152"/>
      <c r="DIO5" s="2152"/>
      <c r="DIP5" s="2152"/>
      <c r="DIQ5" s="2152"/>
      <c r="DIR5" s="2152"/>
      <c r="DIS5" s="2152"/>
      <c r="DIT5" s="2152"/>
      <c r="DIU5" s="2152"/>
      <c r="DIV5" s="2152"/>
      <c r="DIW5" s="2152"/>
      <c r="DIX5" s="2152"/>
      <c r="DIY5" s="2152"/>
      <c r="DIZ5" s="2152"/>
      <c r="DJA5" s="2152"/>
      <c r="DJB5" s="2152"/>
      <c r="DJC5" s="2152"/>
      <c r="DJD5" s="2152"/>
      <c r="DJE5" s="2152"/>
      <c r="DJF5" s="2152"/>
      <c r="DJG5" s="2152"/>
      <c r="DJH5" s="2152"/>
      <c r="DJI5" s="2152"/>
      <c r="DJJ5" s="2152"/>
      <c r="DJK5" s="2152"/>
      <c r="DJL5" s="2152"/>
      <c r="DJM5" s="2152"/>
      <c r="DJN5" s="2152"/>
      <c r="DJO5" s="2152"/>
      <c r="DJP5" s="2152"/>
      <c r="DJQ5" s="2152"/>
      <c r="DJR5" s="2152"/>
      <c r="DJS5" s="2152"/>
      <c r="DJT5" s="2152"/>
      <c r="DJU5" s="2152"/>
      <c r="DJV5" s="2152"/>
      <c r="DJW5" s="2152"/>
      <c r="DJX5" s="2152"/>
      <c r="DJY5" s="2152"/>
      <c r="DJZ5" s="2152"/>
      <c r="DKA5" s="2152"/>
      <c r="DKB5" s="2152"/>
      <c r="DKC5" s="2152"/>
      <c r="DKD5" s="2152"/>
      <c r="DKE5" s="2152"/>
      <c r="DKF5" s="2152"/>
      <c r="DKG5" s="2152"/>
      <c r="DKH5" s="2152"/>
      <c r="DKI5" s="2152"/>
      <c r="DKJ5" s="2152"/>
      <c r="DKK5" s="2152"/>
      <c r="DKL5" s="2152"/>
      <c r="DKM5" s="2152"/>
      <c r="DKN5" s="2152"/>
      <c r="DKO5" s="2152"/>
      <c r="DKP5" s="2152"/>
      <c r="DKQ5" s="2152"/>
      <c r="DKR5" s="2152"/>
      <c r="DKS5" s="2152"/>
      <c r="DKT5" s="2152"/>
      <c r="DKU5" s="2152"/>
      <c r="DKV5" s="2152"/>
      <c r="DKW5" s="2152"/>
      <c r="DKX5" s="2152"/>
      <c r="DKY5" s="2152"/>
      <c r="DKZ5" s="2152"/>
      <c r="DLA5" s="2152"/>
      <c r="DLB5" s="2152"/>
      <c r="DLC5" s="2152"/>
      <c r="DLD5" s="2152"/>
      <c r="DLE5" s="2152"/>
      <c r="DLF5" s="2152"/>
      <c r="DLG5" s="2152"/>
      <c r="DLH5" s="2152"/>
      <c r="DLI5" s="2152"/>
      <c r="DLJ5" s="2152"/>
      <c r="DLK5" s="2152"/>
      <c r="DLL5" s="2152"/>
      <c r="DLM5" s="2152"/>
      <c r="DLN5" s="2152"/>
      <c r="DLO5" s="2152"/>
      <c r="DLP5" s="2152"/>
      <c r="DLQ5" s="2152"/>
      <c r="DLR5" s="2152"/>
      <c r="DLS5" s="2152"/>
      <c r="DLT5" s="2152"/>
      <c r="DLU5" s="2152"/>
      <c r="DLV5" s="2152"/>
      <c r="DLW5" s="2152"/>
      <c r="DLX5" s="2152"/>
      <c r="DLY5" s="2152"/>
      <c r="DLZ5" s="2152"/>
      <c r="DMA5" s="2152"/>
      <c r="DMB5" s="2152"/>
      <c r="DMC5" s="2152"/>
      <c r="DMD5" s="2152"/>
      <c r="DME5" s="2152"/>
      <c r="DMF5" s="2152"/>
      <c r="DMG5" s="2152"/>
      <c r="DMH5" s="2152"/>
      <c r="DMI5" s="2152"/>
      <c r="DMJ5" s="2152"/>
      <c r="DMK5" s="2152"/>
      <c r="DML5" s="2152"/>
      <c r="DMM5" s="2152"/>
      <c r="DMN5" s="2152"/>
      <c r="DMO5" s="2152"/>
      <c r="DMP5" s="2152"/>
      <c r="DMQ5" s="2152"/>
      <c r="DMR5" s="2152"/>
      <c r="DMS5" s="2152"/>
      <c r="DMT5" s="2152"/>
      <c r="DMU5" s="2152"/>
      <c r="DMV5" s="2152"/>
      <c r="DMW5" s="2152"/>
      <c r="DMX5" s="2152"/>
      <c r="DMY5" s="2152"/>
      <c r="DMZ5" s="2152"/>
      <c r="DNA5" s="2152"/>
      <c r="DNB5" s="2152"/>
      <c r="DNC5" s="2152"/>
      <c r="DND5" s="2152"/>
      <c r="DNE5" s="2152"/>
      <c r="DNF5" s="2152"/>
      <c r="DNG5" s="2152"/>
      <c r="DNH5" s="2152"/>
      <c r="DNI5" s="2152"/>
      <c r="DNJ5" s="2152"/>
      <c r="DNK5" s="2152"/>
      <c r="DNL5" s="2152"/>
      <c r="DNM5" s="2152"/>
      <c r="DNN5" s="2152"/>
      <c r="DNO5" s="2152"/>
      <c r="DNP5" s="2152"/>
      <c r="DNQ5" s="2152"/>
      <c r="DNR5" s="2152"/>
      <c r="DNS5" s="2152"/>
      <c r="DNT5" s="2152"/>
      <c r="DNU5" s="2152"/>
      <c r="DNV5" s="2152"/>
      <c r="DNW5" s="2152"/>
      <c r="DNX5" s="2152"/>
      <c r="DNY5" s="2152"/>
      <c r="DNZ5" s="2152"/>
      <c r="DOA5" s="2152"/>
      <c r="DOB5" s="2152"/>
      <c r="DOC5" s="2152"/>
      <c r="DOD5" s="2152"/>
      <c r="DOE5" s="2152"/>
      <c r="DOF5" s="2152"/>
      <c r="DOG5" s="2152"/>
      <c r="DOH5" s="2152"/>
      <c r="DOI5" s="2152"/>
      <c r="DOJ5" s="2152"/>
      <c r="DOK5" s="2152"/>
      <c r="DOL5" s="2152"/>
      <c r="DOM5" s="2152"/>
      <c r="DON5" s="2152"/>
      <c r="DOO5" s="2152"/>
      <c r="DOP5" s="2152"/>
      <c r="DOQ5" s="2152"/>
      <c r="DOR5" s="2152"/>
      <c r="DOS5" s="2152"/>
      <c r="DOT5" s="2152"/>
      <c r="DOU5" s="2152"/>
      <c r="DOV5" s="2152"/>
      <c r="DOW5" s="2152"/>
      <c r="DOX5" s="2152"/>
      <c r="DOY5" s="2152"/>
      <c r="DOZ5" s="2152"/>
      <c r="DPA5" s="2152"/>
      <c r="DPB5" s="2152"/>
      <c r="DPC5" s="2152"/>
      <c r="DPD5" s="2152"/>
      <c r="DPE5" s="2152"/>
      <c r="DPF5" s="2152"/>
      <c r="DPG5" s="2152"/>
      <c r="DPH5" s="2152"/>
      <c r="DPI5" s="2152"/>
      <c r="DPJ5" s="2152"/>
      <c r="DPK5" s="2152"/>
      <c r="DPL5" s="2152"/>
      <c r="DPM5" s="2152"/>
      <c r="DPN5" s="2152"/>
      <c r="DPO5" s="2152"/>
      <c r="DPP5" s="2152"/>
      <c r="DPQ5" s="2152"/>
      <c r="DPR5" s="2152"/>
      <c r="DPS5" s="2152"/>
      <c r="DPT5" s="2152"/>
      <c r="DPU5" s="2152"/>
      <c r="DPV5" s="2152"/>
      <c r="DPW5" s="2152"/>
      <c r="DPX5" s="2152"/>
      <c r="DPY5" s="2152"/>
      <c r="DPZ5" s="2152"/>
      <c r="DQA5" s="2152"/>
      <c r="DQB5" s="2152"/>
      <c r="DQC5" s="2152"/>
      <c r="DQD5" s="2152"/>
      <c r="DQE5" s="2152"/>
      <c r="DQF5" s="2152"/>
      <c r="DQG5" s="2152"/>
      <c r="DQH5" s="2152"/>
      <c r="DQI5" s="2152"/>
      <c r="DQJ5" s="2152"/>
      <c r="DQK5" s="2152"/>
      <c r="DQL5" s="2152"/>
      <c r="DQM5" s="2152"/>
      <c r="DQN5" s="2152"/>
      <c r="DQO5" s="2152"/>
      <c r="DQP5" s="2152"/>
      <c r="DQQ5" s="2152"/>
      <c r="DQR5" s="2152"/>
      <c r="DQS5" s="2152"/>
      <c r="DQT5" s="2152"/>
      <c r="DQU5" s="2152"/>
      <c r="DQV5" s="2152"/>
      <c r="DQW5" s="2152"/>
      <c r="DQX5" s="2152"/>
      <c r="DQY5" s="2152"/>
      <c r="DQZ5" s="2152"/>
      <c r="DRA5" s="2152"/>
      <c r="DRB5" s="2152"/>
      <c r="DRC5" s="2152"/>
      <c r="DRD5" s="2152"/>
      <c r="DRE5" s="2152"/>
      <c r="DRF5" s="2152"/>
      <c r="DRG5" s="2152"/>
      <c r="DRH5" s="2152"/>
      <c r="DRI5" s="2152"/>
      <c r="DRJ5" s="2152"/>
      <c r="DRK5" s="2152"/>
      <c r="DRL5" s="2152"/>
      <c r="DRM5" s="2152"/>
      <c r="DRN5" s="2152"/>
      <c r="DRO5" s="2152"/>
      <c r="DRP5" s="2152"/>
      <c r="DRQ5" s="2152"/>
      <c r="DRR5" s="2152"/>
      <c r="DRS5" s="2152"/>
      <c r="DRT5" s="2152"/>
      <c r="DRU5" s="2152"/>
      <c r="DRV5" s="2152"/>
      <c r="DRW5" s="2152"/>
      <c r="DRX5" s="2152"/>
      <c r="DRY5" s="2152"/>
      <c r="DRZ5" s="2152"/>
      <c r="DSA5" s="2152"/>
      <c r="DSB5" s="2152"/>
      <c r="DSC5" s="2152"/>
      <c r="DSD5" s="2152"/>
      <c r="DSE5" s="2152"/>
      <c r="DSF5" s="2152"/>
      <c r="DSG5" s="2152"/>
      <c r="DSH5" s="2152"/>
      <c r="DSI5" s="2152"/>
      <c r="DSJ5" s="2152"/>
      <c r="DSK5" s="2152"/>
      <c r="DSL5" s="2152"/>
      <c r="DSM5" s="2152"/>
      <c r="DSN5" s="2152"/>
      <c r="DSO5" s="2152"/>
      <c r="DSP5" s="2152"/>
      <c r="DSQ5" s="2152"/>
      <c r="DSR5" s="2152"/>
      <c r="DSS5" s="2152"/>
      <c r="DST5" s="2152"/>
      <c r="DSU5" s="2152"/>
      <c r="DSV5" s="2152"/>
      <c r="DSW5" s="2152"/>
      <c r="DSX5" s="2152"/>
      <c r="DSY5" s="2152"/>
      <c r="DSZ5" s="2152"/>
      <c r="DTA5" s="2152"/>
      <c r="DTB5" s="2152"/>
      <c r="DTC5" s="2152"/>
      <c r="DTD5" s="2152"/>
      <c r="DTE5" s="2152"/>
      <c r="DTF5" s="2152"/>
      <c r="DTG5" s="2152"/>
      <c r="DTH5" s="2152"/>
      <c r="DTI5" s="2152"/>
      <c r="DTJ5" s="2152"/>
      <c r="DTK5" s="2152"/>
      <c r="DTL5" s="2152"/>
      <c r="DTM5" s="2152"/>
      <c r="DTN5" s="2152"/>
      <c r="DTO5" s="2152"/>
      <c r="DTP5" s="2152"/>
      <c r="DTQ5" s="2152"/>
      <c r="DTR5" s="2152"/>
      <c r="DTS5" s="2152"/>
      <c r="DTT5" s="2152"/>
      <c r="DTU5" s="2152"/>
      <c r="DTV5" s="2152"/>
      <c r="DTW5" s="2152"/>
      <c r="DTX5" s="2152"/>
      <c r="DTY5" s="2152"/>
      <c r="DTZ5" s="2152"/>
      <c r="DUA5" s="2152"/>
      <c r="DUB5" s="2152"/>
      <c r="DUC5" s="2152"/>
      <c r="DUD5" s="2152"/>
      <c r="DUE5" s="2152"/>
      <c r="DUF5" s="2152"/>
      <c r="DUG5" s="2152"/>
      <c r="DUH5" s="2152"/>
      <c r="DUI5" s="2152"/>
      <c r="DUJ5" s="2152"/>
      <c r="DUK5" s="2152"/>
      <c r="DUL5" s="2152"/>
      <c r="DUM5" s="2152"/>
      <c r="DUN5" s="2152"/>
      <c r="DUO5" s="2152"/>
      <c r="DUP5" s="2152"/>
      <c r="DUQ5" s="2152"/>
      <c r="DUR5" s="2152"/>
      <c r="DUS5" s="2152"/>
      <c r="DUT5" s="2152"/>
      <c r="DUU5" s="2152"/>
      <c r="DUV5" s="2152"/>
      <c r="DUW5" s="2152"/>
      <c r="DUX5" s="2152"/>
      <c r="DUY5" s="2152"/>
      <c r="DUZ5" s="2152"/>
      <c r="DVA5" s="2152"/>
      <c r="DVB5" s="2152"/>
      <c r="DVC5" s="2152"/>
      <c r="DVD5" s="2152"/>
      <c r="DVE5" s="2152"/>
      <c r="DVF5" s="2152"/>
      <c r="DVG5" s="2152"/>
      <c r="DVH5" s="2152"/>
      <c r="DVI5" s="2152"/>
      <c r="DVJ5" s="2152"/>
      <c r="DVK5" s="2152"/>
      <c r="DVL5" s="2152"/>
      <c r="DVM5" s="2152"/>
      <c r="DVN5" s="2152"/>
      <c r="DVO5" s="2152"/>
      <c r="DVP5" s="2152"/>
      <c r="DVQ5" s="2152"/>
      <c r="DVR5" s="2152"/>
      <c r="DVS5" s="2152"/>
      <c r="DVT5" s="2152"/>
      <c r="DVU5" s="2152"/>
      <c r="DVV5" s="2152"/>
      <c r="DVW5" s="2152"/>
      <c r="DVX5" s="2152"/>
      <c r="DVY5" s="2152"/>
      <c r="DVZ5" s="2152"/>
      <c r="DWA5" s="2152"/>
      <c r="DWB5" s="2152"/>
      <c r="DWC5" s="2152"/>
      <c r="DWD5" s="2152"/>
      <c r="DWE5" s="2152"/>
      <c r="DWF5" s="2152"/>
      <c r="DWG5" s="2152"/>
      <c r="DWH5" s="2152"/>
      <c r="DWI5" s="2152"/>
      <c r="DWJ5" s="2152"/>
      <c r="DWK5" s="2152"/>
      <c r="DWL5" s="2152"/>
      <c r="DWM5" s="2152"/>
      <c r="DWN5" s="2152"/>
      <c r="DWO5" s="2152"/>
      <c r="DWP5" s="2152"/>
      <c r="DWQ5" s="2152"/>
      <c r="DWR5" s="2152"/>
      <c r="DWS5" s="2152"/>
      <c r="DWT5" s="2152"/>
      <c r="DWU5" s="2152"/>
      <c r="DWV5" s="2152"/>
      <c r="DWW5" s="2152"/>
      <c r="DWX5" s="2152"/>
      <c r="DWY5" s="2152"/>
      <c r="DWZ5" s="2152"/>
      <c r="DXA5" s="2152"/>
      <c r="DXB5" s="2152"/>
      <c r="DXC5" s="2152"/>
      <c r="DXD5" s="2152"/>
      <c r="DXE5" s="2152"/>
      <c r="DXF5" s="2152"/>
      <c r="DXG5" s="2152"/>
      <c r="DXH5" s="2152"/>
      <c r="DXI5" s="2152"/>
      <c r="DXJ5" s="2152"/>
      <c r="DXK5" s="2152"/>
      <c r="DXL5" s="2152"/>
      <c r="DXM5" s="2152"/>
      <c r="DXN5" s="2152"/>
      <c r="DXO5" s="2152"/>
      <c r="DXP5" s="2152"/>
      <c r="DXQ5" s="2152"/>
      <c r="DXR5" s="2152"/>
      <c r="DXS5" s="2152"/>
      <c r="DXT5" s="2152"/>
      <c r="DXU5" s="2152"/>
      <c r="DXV5" s="2152"/>
      <c r="DXW5" s="2152"/>
      <c r="DXX5" s="2152"/>
      <c r="DXY5" s="2152"/>
      <c r="DXZ5" s="2152"/>
      <c r="DYA5" s="2152"/>
      <c r="DYB5" s="2152"/>
      <c r="DYC5" s="2152"/>
      <c r="DYD5" s="2152"/>
      <c r="DYE5" s="2152"/>
      <c r="DYF5" s="2152"/>
      <c r="DYG5" s="2152"/>
      <c r="DYH5" s="2152"/>
      <c r="DYI5" s="2152"/>
      <c r="DYJ5" s="2152"/>
      <c r="DYK5" s="2152"/>
      <c r="DYL5" s="2152"/>
      <c r="DYM5" s="2152"/>
      <c r="DYN5" s="2152"/>
      <c r="DYO5" s="2152"/>
      <c r="DYP5" s="2152"/>
      <c r="DYQ5" s="2152"/>
      <c r="DYR5" s="2152"/>
      <c r="DYS5" s="2152"/>
      <c r="DYT5" s="2152"/>
      <c r="DYU5" s="2152"/>
      <c r="DYV5" s="2152"/>
      <c r="DYW5" s="2152"/>
      <c r="DYX5" s="2152"/>
      <c r="DYY5" s="2152"/>
      <c r="DYZ5" s="2152"/>
      <c r="DZA5" s="2152"/>
      <c r="DZB5" s="2152"/>
      <c r="DZC5" s="2152"/>
      <c r="DZD5" s="2152"/>
      <c r="DZE5" s="2152"/>
      <c r="DZF5" s="2152"/>
      <c r="DZG5" s="2152"/>
      <c r="DZH5" s="2152"/>
      <c r="DZI5" s="2152"/>
      <c r="DZJ5" s="2152"/>
      <c r="DZK5" s="2152"/>
      <c r="DZL5" s="2152"/>
      <c r="DZM5" s="2152"/>
      <c r="DZN5" s="2152"/>
      <c r="DZO5" s="2152"/>
      <c r="DZP5" s="2152"/>
      <c r="DZQ5" s="2152"/>
      <c r="DZR5" s="2152"/>
      <c r="DZS5" s="2152"/>
      <c r="DZT5" s="2152"/>
      <c r="DZU5" s="2152"/>
      <c r="DZV5" s="2152"/>
      <c r="DZW5" s="2152"/>
      <c r="DZX5" s="2152"/>
      <c r="DZY5" s="2152"/>
      <c r="DZZ5" s="2152"/>
      <c r="EAA5" s="2152"/>
      <c r="EAB5" s="2152"/>
      <c r="EAC5" s="2152"/>
      <c r="EAD5" s="2152"/>
      <c r="EAE5" s="2152"/>
      <c r="EAF5" s="2152"/>
      <c r="EAG5" s="2152"/>
      <c r="EAH5" s="2152"/>
      <c r="EAI5" s="2152"/>
      <c r="EAJ5" s="2152"/>
      <c r="EAK5" s="2152"/>
      <c r="EAL5" s="2152"/>
      <c r="EAM5" s="2152"/>
      <c r="EAN5" s="2152"/>
      <c r="EAO5" s="2152"/>
      <c r="EAP5" s="2152"/>
      <c r="EAQ5" s="2152"/>
      <c r="EAR5" s="2152"/>
      <c r="EAS5" s="2152"/>
      <c r="EAT5" s="2152"/>
      <c r="EAU5" s="2152"/>
      <c r="EAV5" s="2152"/>
      <c r="EAW5" s="2152"/>
      <c r="EAX5" s="2152"/>
      <c r="EAY5" s="2152"/>
      <c r="EAZ5" s="2152"/>
      <c r="EBA5" s="2152"/>
      <c r="EBB5" s="2152"/>
      <c r="EBC5" s="2152"/>
      <c r="EBD5" s="2152"/>
      <c r="EBE5" s="2152"/>
      <c r="EBF5" s="2152"/>
      <c r="EBG5" s="2152"/>
      <c r="EBH5" s="2152"/>
      <c r="EBI5" s="2152"/>
      <c r="EBJ5" s="2152"/>
      <c r="EBK5" s="2152"/>
      <c r="EBL5" s="2152"/>
      <c r="EBM5" s="2152"/>
      <c r="EBN5" s="2152"/>
      <c r="EBO5" s="2152"/>
      <c r="EBP5" s="2152"/>
      <c r="EBQ5" s="2152"/>
      <c r="EBR5" s="2152"/>
      <c r="EBS5" s="2152"/>
      <c r="EBT5" s="2152"/>
      <c r="EBU5" s="2152"/>
      <c r="EBV5" s="2152"/>
      <c r="EBW5" s="2152"/>
      <c r="EBX5" s="2152"/>
      <c r="EBY5" s="2152"/>
      <c r="EBZ5" s="2152"/>
      <c r="ECA5" s="2152"/>
      <c r="ECB5" s="2152"/>
      <c r="ECC5" s="2152"/>
      <c r="ECD5" s="2152"/>
      <c r="ECE5" s="2152"/>
      <c r="ECF5" s="2152"/>
      <c r="ECG5" s="2152"/>
      <c r="ECH5" s="2152"/>
      <c r="ECI5" s="2152"/>
      <c r="ECJ5" s="2152"/>
      <c r="ECK5" s="2152"/>
      <c r="ECL5" s="2152"/>
      <c r="ECM5" s="2152"/>
      <c r="ECN5" s="2152"/>
      <c r="ECO5" s="2152"/>
      <c r="ECP5" s="2152"/>
      <c r="ECQ5" s="2152"/>
      <c r="ECR5" s="2152"/>
      <c r="ECS5" s="2152"/>
      <c r="ECT5" s="2152"/>
      <c r="ECU5" s="2152"/>
      <c r="ECV5" s="2152"/>
      <c r="ECW5" s="2152"/>
      <c r="ECX5" s="2152"/>
      <c r="ECY5" s="2152"/>
      <c r="ECZ5" s="2152"/>
      <c r="EDA5" s="2152"/>
      <c r="EDB5" s="2152"/>
      <c r="EDC5" s="2152"/>
      <c r="EDD5" s="2152"/>
      <c r="EDE5" s="2152"/>
      <c r="EDF5" s="2152"/>
      <c r="EDG5" s="2152"/>
      <c r="EDH5" s="2152"/>
      <c r="EDI5" s="2152"/>
      <c r="EDJ5" s="2152"/>
      <c r="EDK5" s="2152"/>
      <c r="EDL5" s="2152"/>
      <c r="EDM5" s="2152"/>
      <c r="EDN5" s="2152"/>
      <c r="EDO5" s="2152"/>
      <c r="EDP5" s="2152"/>
      <c r="EDQ5" s="2152"/>
      <c r="EDR5" s="2152"/>
      <c r="EDS5" s="2152"/>
      <c r="EDT5" s="2152"/>
      <c r="EDU5" s="2152"/>
      <c r="EDV5" s="2152"/>
      <c r="EDW5" s="2152"/>
      <c r="EDX5" s="2152"/>
      <c r="EDY5" s="2152"/>
      <c r="EDZ5" s="2152"/>
      <c r="EEA5" s="2152"/>
      <c r="EEB5" s="2152"/>
      <c r="EEC5" s="2152"/>
      <c r="EED5" s="2152"/>
      <c r="EEE5" s="2152"/>
      <c r="EEF5" s="2152"/>
      <c r="EEG5" s="2152"/>
      <c r="EEH5" s="2152"/>
      <c r="EEI5" s="2152"/>
      <c r="EEJ5" s="2152"/>
      <c r="EEK5" s="2152"/>
      <c r="EEL5" s="2152"/>
      <c r="EEM5" s="2152"/>
      <c r="EEN5" s="2152"/>
      <c r="EEO5" s="2152"/>
      <c r="EEP5" s="2152"/>
      <c r="EEQ5" s="2152"/>
      <c r="EER5" s="2152"/>
      <c r="EES5" s="2152"/>
      <c r="EET5" s="2152"/>
      <c r="EEU5" s="2152"/>
      <c r="EEV5" s="2152"/>
      <c r="EEW5" s="2152"/>
      <c r="EEX5" s="2152"/>
      <c r="EEY5" s="2152"/>
      <c r="EEZ5" s="2152"/>
      <c r="EFA5" s="2152"/>
      <c r="EFB5" s="2152"/>
      <c r="EFC5" s="2152"/>
      <c r="EFD5" s="2152"/>
      <c r="EFE5" s="2152"/>
      <c r="EFF5" s="2152"/>
      <c r="EFG5" s="2152"/>
      <c r="EFH5" s="2152"/>
      <c r="EFI5" s="2152"/>
      <c r="EFJ5" s="2152"/>
      <c r="EFK5" s="2152"/>
      <c r="EFL5" s="2152"/>
      <c r="EFM5" s="2152"/>
      <c r="EFN5" s="2152"/>
      <c r="EFO5" s="2152"/>
      <c r="EFP5" s="2152"/>
      <c r="EFQ5" s="2152"/>
      <c r="EFR5" s="2152"/>
      <c r="EFS5" s="2152"/>
      <c r="EFT5" s="2152"/>
      <c r="EFU5" s="2152"/>
      <c r="EFV5" s="2152"/>
      <c r="EFW5" s="2152"/>
      <c r="EFX5" s="2152"/>
      <c r="EFY5" s="2152"/>
      <c r="EFZ5" s="2152"/>
      <c r="EGA5" s="2152"/>
      <c r="EGB5" s="2152"/>
      <c r="EGC5" s="2152"/>
      <c r="EGD5" s="2152"/>
      <c r="EGE5" s="2152"/>
      <c r="EGF5" s="2152"/>
      <c r="EGG5" s="2152"/>
      <c r="EGH5" s="2152"/>
      <c r="EGI5" s="2152"/>
      <c r="EGJ5" s="2152"/>
      <c r="EGK5" s="2152"/>
      <c r="EGL5" s="2152"/>
      <c r="EGM5" s="2152"/>
      <c r="EGN5" s="2152"/>
      <c r="EGO5" s="2152"/>
      <c r="EGP5" s="2152"/>
      <c r="EGQ5" s="2152"/>
      <c r="EGR5" s="2152"/>
      <c r="EGS5" s="2152"/>
      <c r="EGT5" s="2152"/>
      <c r="EGU5" s="2152"/>
      <c r="EGV5" s="2152"/>
      <c r="EGW5" s="2152"/>
      <c r="EGX5" s="2152"/>
      <c r="EGY5" s="2152"/>
      <c r="EGZ5" s="2152"/>
      <c r="EHA5" s="2152"/>
      <c r="EHB5" s="2152"/>
      <c r="EHC5" s="2152"/>
      <c r="EHD5" s="2152"/>
      <c r="EHE5" s="2152"/>
      <c r="EHF5" s="2152"/>
      <c r="EHG5" s="2152"/>
      <c r="EHH5" s="2152"/>
      <c r="EHI5" s="2152"/>
      <c r="EHJ5" s="2152"/>
      <c r="EHK5" s="2152"/>
      <c r="EHL5" s="2152"/>
      <c r="EHM5" s="2152"/>
      <c r="EHN5" s="2152"/>
      <c r="EHO5" s="2152"/>
      <c r="EHP5" s="2152"/>
      <c r="EHQ5" s="2152"/>
      <c r="EHR5" s="2152"/>
      <c r="EHS5" s="2152"/>
      <c r="EHT5" s="2152"/>
      <c r="EHU5" s="2152"/>
      <c r="EHV5" s="2152"/>
      <c r="EHW5" s="2152"/>
      <c r="EHX5" s="2152"/>
      <c r="EHY5" s="2152"/>
      <c r="EHZ5" s="2152"/>
      <c r="EIA5" s="2152"/>
      <c r="EIB5" s="2152"/>
      <c r="EIC5" s="2152"/>
      <c r="EID5" s="2152"/>
      <c r="EIE5" s="2152"/>
      <c r="EIF5" s="2152"/>
      <c r="EIG5" s="2152"/>
      <c r="EIH5" s="2152"/>
      <c r="EII5" s="2152"/>
      <c r="EIJ5" s="2152"/>
      <c r="EIK5" s="2152"/>
      <c r="EIL5" s="2152"/>
      <c r="EIM5" s="2152"/>
      <c r="EIN5" s="2152"/>
      <c r="EIO5" s="2152"/>
      <c r="EIP5" s="2152"/>
      <c r="EIQ5" s="2152"/>
      <c r="EIR5" s="2152"/>
      <c r="EIS5" s="2152"/>
      <c r="EIT5" s="2152"/>
      <c r="EIU5" s="2152"/>
      <c r="EIV5" s="2152"/>
      <c r="EIW5" s="2152"/>
      <c r="EIX5" s="2152"/>
      <c r="EIY5" s="2152"/>
      <c r="EIZ5" s="2152"/>
      <c r="EJA5" s="2152"/>
      <c r="EJB5" s="2152"/>
      <c r="EJC5" s="2152"/>
      <c r="EJD5" s="2152"/>
      <c r="EJE5" s="2152"/>
      <c r="EJF5" s="2152"/>
      <c r="EJG5" s="2152"/>
      <c r="EJH5" s="2152"/>
      <c r="EJI5" s="2152"/>
      <c r="EJJ5" s="2152"/>
      <c r="EJK5" s="2152"/>
      <c r="EJL5" s="2152"/>
      <c r="EJM5" s="2152"/>
      <c r="EJN5" s="2152"/>
      <c r="EJO5" s="2152"/>
      <c r="EJP5" s="2152"/>
      <c r="EJQ5" s="2152"/>
      <c r="EJR5" s="2152"/>
      <c r="EJS5" s="2152"/>
      <c r="EJT5" s="2152"/>
      <c r="EJU5" s="2152"/>
      <c r="EJV5" s="2152"/>
      <c r="EJW5" s="2152"/>
      <c r="EJX5" s="2152"/>
      <c r="EJY5" s="2152"/>
      <c r="EJZ5" s="2152"/>
      <c r="EKA5" s="2152"/>
      <c r="EKB5" s="2152"/>
      <c r="EKC5" s="2152"/>
      <c r="EKD5" s="2152"/>
      <c r="EKE5" s="2152"/>
      <c r="EKF5" s="2152"/>
      <c r="EKG5" s="2152"/>
      <c r="EKH5" s="2152"/>
      <c r="EKI5" s="2152"/>
      <c r="EKJ5" s="2152"/>
      <c r="EKK5" s="2152"/>
      <c r="EKL5" s="2152"/>
      <c r="EKM5" s="2152"/>
      <c r="EKN5" s="2152"/>
      <c r="EKO5" s="2152"/>
      <c r="EKP5" s="2152"/>
      <c r="EKQ5" s="2152"/>
      <c r="EKR5" s="2152"/>
      <c r="EKS5" s="2152"/>
      <c r="EKT5" s="2152"/>
      <c r="EKU5" s="2152"/>
      <c r="EKV5" s="2152"/>
      <c r="EKW5" s="2152"/>
      <c r="EKX5" s="2152"/>
      <c r="EKY5" s="2152"/>
      <c r="EKZ5" s="2152"/>
      <c r="ELA5" s="2152"/>
      <c r="ELB5" s="2152"/>
      <c r="ELC5" s="2152"/>
      <c r="ELD5" s="2152"/>
      <c r="ELE5" s="2152"/>
      <c r="ELF5" s="2152"/>
      <c r="ELG5" s="2152"/>
      <c r="ELH5" s="2152"/>
      <c r="ELI5" s="2152"/>
      <c r="ELJ5" s="2152"/>
      <c r="ELK5" s="2152"/>
      <c r="ELL5" s="2152"/>
      <c r="ELM5" s="2152"/>
      <c r="ELN5" s="2152"/>
      <c r="ELO5" s="2152"/>
      <c r="ELP5" s="2152"/>
      <c r="ELQ5" s="2152"/>
      <c r="ELR5" s="2152"/>
      <c r="ELS5" s="2152"/>
      <c r="ELT5" s="2152"/>
      <c r="ELU5" s="2152"/>
      <c r="ELV5" s="2152"/>
      <c r="ELW5" s="2152"/>
      <c r="ELX5" s="2152"/>
      <c r="ELY5" s="2152"/>
      <c r="ELZ5" s="2152"/>
      <c r="EMA5" s="2152"/>
      <c r="EMB5" s="2152"/>
      <c r="EMC5" s="2152"/>
      <c r="EMD5" s="2152"/>
      <c r="EME5" s="2152"/>
      <c r="EMF5" s="2152"/>
      <c r="EMG5" s="2152"/>
      <c r="EMH5" s="2152"/>
      <c r="EMI5" s="2152"/>
      <c r="EMJ5" s="2152"/>
      <c r="EMK5" s="2152"/>
      <c r="EML5" s="2152"/>
      <c r="EMM5" s="2152"/>
      <c r="EMN5" s="2152"/>
      <c r="EMO5" s="2152"/>
      <c r="EMP5" s="2152"/>
      <c r="EMQ5" s="2152"/>
      <c r="EMR5" s="2152"/>
      <c r="EMS5" s="2152"/>
      <c r="EMT5" s="2152"/>
      <c r="EMU5" s="2152"/>
      <c r="EMV5" s="2152"/>
      <c r="EMW5" s="2152"/>
      <c r="EMX5" s="2152"/>
      <c r="EMY5" s="2152"/>
      <c r="EMZ5" s="2152"/>
      <c r="ENA5" s="2152"/>
      <c r="ENB5" s="2152"/>
      <c r="ENC5" s="2152"/>
      <c r="END5" s="2152"/>
      <c r="ENE5" s="2152"/>
      <c r="ENF5" s="2152"/>
      <c r="ENG5" s="2152"/>
      <c r="ENH5" s="2152"/>
      <c r="ENI5" s="2152"/>
      <c r="ENJ5" s="2152"/>
      <c r="ENK5" s="2152"/>
      <c r="ENL5" s="2152"/>
      <c r="ENM5" s="2152"/>
      <c r="ENN5" s="2152"/>
      <c r="ENO5" s="2152"/>
      <c r="ENP5" s="2152"/>
      <c r="ENQ5" s="2152"/>
      <c r="ENR5" s="2152"/>
      <c r="ENS5" s="2152"/>
      <c r="ENT5" s="2152"/>
      <c r="ENU5" s="2152"/>
      <c r="ENV5" s="2152"/>
      <c r="ENW5" s="2152"/>
      <c r="ENX5" s="2152"/>
      <c r="ENY5" s="2152"/>
      <c r="ENZ5" s="2152"/>
      <c r="EOA5" s="2152"/>
      <c r="EOB5" s="2152"/>
      <c r="EOC5" s="2152"/>
      <c r="EOD5" s="2152"/>
      <c r="EOE5" s="2152"/>
      <c r="EOF5" s="2152"/>
      <c r="EOG5" s="2152"/>
      <c r="EOH5" s="2152"/>
      <c r="EOI5" s="2152"/>
      <c r="EOJ5" s="2152"/>
      <c r="EOK5" s="2152"/>
      <c r="EOL5" s="2152"/>
      <c r="EOM5" s="2152"/>
      <c r="EON5" s="2152"/>
      <c r="EOO5" s="2152"/>
      <c r="EOP5" s="2152"/>
      <c r="EOQ5" s="2152"/>
      <c r="EOR5" s="2152"/>
      <c r="EOS5" s="2152"/>
      <c r="EOT5" s="2152"/>
      <c r="EOU5" s="2152"/>
      <c r="EOV5" s="2152"/>
      <c r="EOW5" s="2152"/>
      <c r="EOX5" s="2152"/>
      <c r="EOY5" s="2152"/>
      <c r="EOZ5" s="2152"/>
      <c r="EPA5" s="2152"/>
      <c r="EPB5" s="2152"/>
      <c r="EPC5" s="2152"/>
      <c r="EPD5" s="2152"/>
      <c r="EPE5" s="2152"/>
      <c r="EPF5" s="2152"/>
      <c r="EPG5" s="2152"/>
      <c r="EPH5" s="2152"/>
      <c r="EPI5" s="2152"/>
      <c r="EPJ5" s="2152"/>
      <c r="EPK5" s="2152"/>
      <c r="EPL5" s="2152"/>
      <c r="EPM5" s="2152"/>
      <c r="EPN5" s="2152"/>
      <c r="EPO5" s="2152"/>
      <c r="EPP5" s="2152"/>
      <c r="EPQ5" s="2152"/>
      <c r="EPR5" s="2152"/>
      <c r="EPS5" s="2152"/>
      <c r="EPT5" s="2152"/>
      <c r="EPU5" s="2152"/>
      <c r="EPV5" s="2152"/>
      <c r="EPW5" s="2152"/>
      <c r="EPX5" s="2152"/>
      <c r="EPY5" s="2152"/>
      <c r="EPZ5" s="2152"/>
      <c r="EQA5" s="2152"/>
      <c r="EQB5" s="2152"/>
      <c r="EQC5" s="2152"/>
      <c r="EQD5" s="2152"/>
      <c r="EQE5" s="2152"/>
      <c r="EQF5" s="2152"/>
      <c r="EQG5" s="2152"/>
      <c r="EQH5" s="2152"/>
      <c r="EQI5" s="2152"/>
      <c r="EQJ5" s="2152"/>
      <c r="EQK5" s="2152"/>
      <c r="EQL5" s="2152"/>
      <c r="EQM5" s="2152"/>
      <c r="EQN5" s="2152"/>
      <c r="EQO5" s="2152"/>
      <c r="EQP5" s="2152"/>
      <c r="EQQ5" s="2152"/>
      <c r="EQR5" s="2152"/>
      <c r="EQS5" s="2152"/>
      <c r="EQT5" s="2152"/>
      <c r="EQU5" s="2152"/>
      <c r="EQV5" s="2152"/>
      <c r="EQW5" s="2152"/>
      <c r="EQX5" s="2152"/>
      <c r="EQY5" s="2152"/>
      <c r="EQZ5" s="2152"/>
      <c r="ERA5" s="2152"/>
      <c r="ERB5" s="2152"/>
      <c r="ERC5" s="2152"/>
      <c r="ERD5" s="2152"/>
      <c r="ERE5" s="2152"/>
      <c r="ERF5" s="2152"/>
      <c r="ERG5" s="2152"/>
      <c r="ERH5" s="2152"/>
      <c r="ERI5" s="2152"/>
      <c r="ERJ5" s="2152"/>
      <c r="ERK5" s="2152"/>
      <c r="ERL5" s="2152"/>
      <c r="ERM5" s="2152"/>
      <c r="ERN5" s="2152"/>
      <c r="ERO5" s="2152"/>
      <c r="ERP5" s="2152"/>
      <c r="ERQ5" s="2152"/>
      <c r="ERR5" s="2152"/>
      <c r="ERS5" s="2152"/>
      <c r="ERT5" s="2152"/>
      <c r="ERU5" s="2152"/>
      <c r="ERV5" s="2152"/>
      <c r="ERW5" s="2152"/>
      <c r="ERX5" s="2152"/>
      <c r="ERY5" s="2152"/>
      <c r="ERZ5" s="2152"/>
      <c r="ESA5" s="2152"/>
      <c r="ESB5" s="2152"/>
      <c r="ESC5" s="2152"/>
      <c r="ESD5" s="2152"/>
      <c r="ESE5" s="2152"/>
      <c r="ESF5" s="2152"/>
      <c r="ESG5" s="2152"/>
      <c r="ESH5" s="2152"/>
      <c r="ESI5" s="2152"/>
      <c r="ESJ5" s="2152"/>
      <c r="ESK5" s="2152"/>
      <c r="ESL5" s="2152"/>
      <c r="ESM5" s="2152"/>
      <c r="ESN5" s="2152"/>
      <c r="ESO5" s="2152"/>
      <c r="ESP5" s="2152"/>
      <c r="ESQ5" s="2152"/>
      <c r="ESR5" s="2152"/>
      <c r="ESS5" s="2152"/>
      <c r="EST5" s="2152"/>
      <c r="ESU5" s="2152"/>
      <c r="ESV5" s="2152"/>
      <c r="ESW5" s="2152"/>
      <c r="ESX5" s="2152"/>
      <c r="ESY5" s="2152"/>
      <c r="ESZ5" s="2152"/>
      <c r="ETA5" s="2152"/>
      <c r="ETB5" s="2152"/>
      <c r="ETC5" s="2152"/>
      <c r="ETD5" s="2152"/>
      <c r="ETE5" s="2152"/>
      <c r="ETF5" s="2152"/>
      <c r="ETG5" s="2152"/>
      <c r="ETH5" s="2152"/>
      <c r="ETI5" s="2152"/>
      <c r="ETJ5" s="2152"/>
      <c r="ETK5" s="2152"/>
      <c r="ETL5" s="2152"/>
      <c r="ETM5" s="2152"/>
      <c r="ETN5" s="2152"/>
      <c r="ETO5" s="2152"/>
      <c r="ETP5" s="2152"/>
      <c r="ETQ5" s="2152"/>
      <c r="ETR5" s="2152"/>
      <c r="ETS5" s="2152"/>
      <c r="ETT5" s="2152"/>
      <c r="ETU5" s="2152"/>
      <c r="ETV5" s="2152"/>
      <c r="ETW5" s="2152"/>
      <c r="ETX5" s="2152"/>
      <c r="ETY5" s="2152"/>
      <c r="ETZ5" s="2152"/>
      <c r="EUA5" s="2152"/>
      <c r="EUB5" s="2152"/>
      <c r="EUC5" s="2152"/>
      <c r="EUD5" s="2152"/>
      <c r="EUE5" s="2152"/>
      <c r="EUF5" s="2152"/>
      <c r="EUG5" s="2152"/>
      <c r="EUH5" s="2152"/>
      <c r="EUI5" s="2152"/>
      <c r="EUJ5" s="2152"/>
      <c r="EUK5" s="2152"/>
      <c r="EUL5" s="2152"/>
      <c r="EUM5" s="2152"/>
      <c r="EUN5" s="2152"/>
      <c r="EUO5" s="2152"/>
      <c r="EUP5" s="2152"/>
      <c r="EUQ5" s="2152"/>
      <c r="EUR5" s="2152"/>
      <c r="EUS5" s="2152"/>
      <c r="EUT5" s="2152"/>
      <c r="EUU5" s="2152"/>
      <c r="EUV5" s="2152"/>
      <c r="EUW5" s="2152"/>
      <c r="EUX5" s="2152"/>
      <c r="EUY5" s="2152"/>
      <c r="EUZ5" s="2152"/>
      <c r="EVA5" s="2152"/>
      <c r="EVB5" s="2152"/>
      <c r="EVC5" s="2152"/>
      <c r="EVD5" s="2152"/>
      <c r="EVE5" s="2152"/>
      <c r="EVF5" s="2152"/>
      <c r="EVG5" s="2152"/>
      <c r="EVH5" s="2152"/>
      <c r="EVI5" s="2152"/>
      <c r="EVJ5" s="2152"/>
      <c r="EVK5" s="2152"/>
      <c r="EVL5" s="2152"/>
      <c r="EVM5" s="2152"/>
      <c r="EVN5" s="2152"/>
      <c r="EVO5" s="2152"/>
      <c r="EVP5" s="2152"/>
      <c r="EVQ5" s="2152"/>
      <c r="EVR5" s="2152"/>
      <c r="EVS5" s="2152"/>
      <c r="EVT5" s="2152"/>
      <c r="EVU5" s="2152"/>
      <c r="EVV5" s="2152"/>
      <c r="EVW5" s="2152"/>
      <c r="EVX5" s="2152"/>
      <c r="EVY5" s="2152"/>
      <c r="EVZ5" s="2152"/>
      <c r="EWA5" s="2152"/>
      <c r="EWB5" s="2152"/>
      <c r="EWC5" s="2152"/>
      <c r="EWD5" s="2152"/>
      <c r="EWE5" s="2152"/>
      <c r="EWF5" s="2152"/>
      <c r="EWG5" s="2152"/>
      <c r="EWH5" s="2152"/>
      <c r="EWI5" s="2152"/>
      <c r="EWJ5" s="2152"/>
      <c r="EWK5" s="2152"/>
      <c r="EWL5" s="2152"/>
      <c r="EWM5" s="2152"/>
      <c r="EWN5" s="2152"/>
      <c r="EWO5" s="2152"/>
      <c r="EWP5" s="2152"/>
      <c r="EWQ5" s="2152"/>
      <c r="EWR5" s="2152"/>
      <c r="EWS5" s="2152"/>
      <c r="EWT5" s="2152"/>
      <c r="EWU5" s="2152"/>
      <c r="EWV5" s="2152"/>
      <c r="EWW5" s="2152"/>
      <c r="EWX5" s="2152"/>
      <c r="EWY5" s="2152"/>
      <c r="EWZ5" s="2152"/>
      <c r="EXA5" s="2152"/>
      <c r="EXB5" s="2152"/>
      <c r="EXC5" s="2152"/>
      <c r="EXD5" s="2152"/>
      <c r="EXE5" s="2152"/>
      <c r="EXF5" s="2152"/>
      <c r="EXG5" s="2152"/>
      <c r="EXH5" s="2152"/>
      <c r="EXI5" s="2152"/>
      <c r="EXJ5" s="2152"/>
      <c r="EXK5" s="2152"/>
      <c r="EXL5" s="2152"/>
      <c r="EXM5" s="2152"/>
      <c r="EXN5" s="2152"/>
      <c r="EXO5" s="2152"/>
      <c r="EXP5" s="2152"/>
      <c r="EXQ5" s="2152"/>
      <c r="EXR5" s="2152"/>
      <c r="EXS5" s="2152"/>
      <c r="EXT5" s="2152"/>
      <c r="EXU5" s="2152"/>
      <c r="EXV5" s="2152"/>
      <c r="EXW5" s="2152"/>
      <c r="EXX5" s="2152"/>
      <c r="EXY5" s="2152"/>
      <c r="EXZ5" s="2152"/>
      <c r="EYA5" s="2152"/>
      <c r="EYB5" s="2152"/>
      <c r="EYC5" s="2152"/>
      <c r="EYD5" s="2152"/>
      <c r="EYE5" s="2152"/>
      <c r="EYF5" s="2152"/>
      <c r="EYG5" s="2152"/>
      <c r="EYH5" s="2152"/>
      <c r="EYI5" s="2152"/>
      <c r="EYJ5" s="2152"/>
      <c r="EYK5" s="2152"/>
      <c r="EYL5" s="2152"/>
      <c r="EYM5" s="2152"/>
      <c r="EYN5" s="2152"/>
      <c r="EYO5" s="2152"/>
      <c r="EYP5" s="2152"/>
      <c r="EYQ5" s="2152"/>
      <c r="EYR5" s="2152"/>
      <c r="EYS5" s="2152"/>
      <c r="EYT5" s="2152"/>
      <c r="EYU5" s="2152"/>
      <c r="EYV5" s="2152"/>
      <c r="EYW5" s="2152"/>
      <c r="EYX5" s="2152"/>
      <c r="EYY5" s="2152"/>
      <c r="EYZ5" s="2152"/>
      <c r="EZA5" s="2152"/>
      <c r="EZB5" s="2152"/>
      <c r="EZC5" s="2152"/>
      <c r="EZD5" s="2152"/>
      <c r="EZE5" s="2152"/>
      <c r="EZF5" s="2152"/>
      <c r="EZG5" s="2152"/>
      <c r="EZH5" s="2152"/>
      <c r="EZI5" s="2152"/>
      <c r="EZJ5" s="2152"/>
      <c r="EZK5" s="2152"/>
      <c r="EZL5" s="2152"/>
      <c r="EZM5" s="2152"/>
      <c r="EZN5" s="2152"/>
      <c r="EZO5" s="2152"/>
      <c r="EZP5" s="2152"/>
      <c r="EZQ5" s="2152"/>
      <c r="EZR5" s="2152"/>
      <c r="EZS5" s="2152"/>
      <c r="EZT5" s="2152"/>
      <c r="EZU5" s="2152"/>
      <c r="EZV5" s="2152"/>
      <c r="EZW5" s="2152"/>
      <c r="EZX5" s="2152"/>
      <c r="EZY5" s="2152"/>
      <c r="EZZ5" s="2152"/>
      <c r="FAA5" s="2152"/>
      <c r="FAB5" s="2152"/>
      <c r="FAC5" s="2152"/>
      <c r="FAD5" s="2152"/>
      <c r="FAE5" s="2152"/>
      <c r="FAF5" s="2152"/>
      <c r="FAG5" s="2152"/>
      <c r="FAH5" s="2152"/>
      <c r="FAI5" s="2152"/>
      <c r="FAJ5" s="2152"/>
      <c r="FAK5" s="2152"/>
      <c r="FAL5" s="2152"/>
      <c r="FAM5" s="2152"/>
      <c r="FAN5" s="2152"/>
      <c r="FAO5" s="2152"/>
      <c r="FAP5" s="2152"/>
      <c r="FAQ5" s="2152"/>
      <c r="FAR5" s="2152"/>
      <c r="FAS5" s="2152"/>
      <c r="FAT5" s="2152"/>
      <c r="FAU5" s="2152"/>
      <c r="FAV5" s="2152"/>
      <c r="FAW5" s="2152"/>
      <c r="FAX5" s="2152"/>
      <c r="FAY5" s="2152"/>
      <c r="FAZ5" s="2152"/>
      <c r="FBA5" s="2152"/>
      <c r="FBB5" s="2152"/>
      <c r="FBC5" s="2152"/>
      <c r="FBD5" s="2152"/>
      <c r="FBE5" s="2152"/>
      <c r="FBF5" s="2152"/>
      <c r="FBG5" s="2152"/>
      <c r="FBH5" s="2152"/>
      <c r="FBI5" s="2152"/>
      <c r="FBJ5" s="2152"/>
      <c r="FBK5" s="2152"/>
      <c r="FBL5" s="2152"/>
      <c r="FBM5" s="2152"/>
      <c r="FBN5" s="2152"/>
      <c r="FBO5" s="2152"/>
      <c r="FBP5" s="2152"/>
      <c r="FBQ5" s="2152"/>
      <c r="FBR5" s="2152"/>
      <c r="FBS5" s="2152"/>
      <c r="FBT5" s="2152"/>
      <c r="FBU5" s="2152"/>
      <c r="FBV5" s="2152"/>
      <c r="FBW5" s="2152"/>
      <c r="FBX5" s="2152"/>
      <c r="FBY5" s="2152"/>
      <c r="FBZ5" s="2152"/>
      <c r="FCA5" s="2152"/>
      <c r="FCB5" s="2152"/>
      <c r="FCC5" s="2152"/>
      <c r="FCD5" s="2152"/>
      <c r="FCE5" s="2152"/>
      <c r="FCF5" s="2152"/>
      <c r="FCG5" s="2152"/>
      <c r="FCH5" s="2152"/>
      <c r="FCI5" s="2152"/>
      <c r="FCJ5" s="2152"/>
      <c r="FCK5" s="2152"/>
      <c r="FCL5" s="2152"/>
      <c r="FCM5" s="2152"/>
      <c r="FCN5" s="2152"/>
      <c r="FCO5" s="2152"/>
      <c r="FCP5" s="2152"/>
      <c r="FCQ5" s="2152"/>
      <c r="FCR5" s="2152"/>
      <c r="FCS5" s="2152"/>
      <c r="FCT5" s="2152"/>
      <c r="FCU5" s="2152"/>
      <c r="FCV5" s="2152"/>
      <c r="FCW5" s="2152"/>
      <c r="FCX5" s="2152"/>
      <c r="FCY5" s="2152"/>
      <c r="FCZ5" s="2152"/>
      <c r="FDA5" s="2152"/>
      <c r="FDB5" s="2152"/>
      <c r="FDC5" s="2152"/>
      <c r="FDD5" s="2152"/>
      <c r="FDE5" s="2152"/>
      <c r="FDF5" s="2152"/>
      <c r="FDG5" s="2152"/>
      <c r="FDH5" s="2152"/>
      <c r="FDI5" s="2152"/>
      <c r="FDJ5" s="2152"/>
      <c r="FDK5" s="2152"/>
      <c r="FDL5" s="2152"/>
      <c r="FDM5" s="2152"/>
      <c r="FDN5" s="2152"/>
      <c r="FDO5" s="2152"/>
      <c r="FDP5" s="2152"/>
      <c r="FDQ5" s="2152"/>
      <c r="FDR5" s="2152"/>
      <c r="FDS5" s="2152"/>
      <c r="FDT5" s="2152"/>
      <c r="FDU5" s="2152"/>
      <c r="FDV5" s="2152"/>
      <c r="FDW5" s="2152"/>
      <c r="FDX5" s="2152"/>
      <c r="FDY5" s="2152"/>
      <c r="FDZ5" s="2152"/>
      <c r="FEA5" s="2152"/>
      <c r="FEB5" s="2152"/>
      <c r="FEC5" s="2152"/>
      <c r="FED5" s="2152"/>
      <c r="FEE5" s="2152"/>
      <c r="FEF5" s="2152"/>
      <c r="FEG5" s="2152"/>
      <c r="FEH5" s="2152"/>
      <c r="FEI5" s="2152"/>
      <c r="FEJ5" s="2152"/>
      <c r="FEK5" s="2152"/>
      <c r="FEL5" s="2152"/>
      <c r="FEM5" s="2152"/>
      <c r="FEN5" s="2152"/>
      <c r="FEO5" s="2152"/>
      <c r="FEP5" s="2152"/>
      <c r="FEQ5" s="2152"/>
      <c r="FER5" s="2152"/>
      <c r="FES5" s="2152"/>
      <c r="FET5" s="2152"/>
      <c r="FEU5" s="2152"/>
      <c r="FEV5" s="2152"/>
      <c r="FEW5" s="2152"/>
      <c r="FEX5" s="2152"/>
      <c r="FEY5" s="2152"/>
      <c r="FEZ5" s="2152"/>
      <c r="FFA5" s="2152"/>
      <c r="FFB5" s="2152"/>
      <c r="FFC5" s="2152"/>
      <c r="FFD5" s="2152"/>
      <c r="FFE5" s="2152"/>
      <c r="FFF5" s="2152"/>
      <c r="FFG5" s="2152"/>
      <c r="FFH5" s="2152"/>
      <c r="FFI5" s="2152"/>
      <c r="FFJ5" s="2152"/>
      <c r="FFK5" s="2152"/>
      <c r="FFL5" s="2152"/>
      <c r="FFM5" s="2152"/>
      <c r="FFN5" s="2152"/>
      <c r="FFO5" s="2152"/>
      <c r="FFP5" s="2152"/>
      <c r="FFQ5" s="2152"/>
      <c r="FFR5" s="2152"/>
      <c r="FFS5" s="2152"/>
      <c r="FFT5" s="2152"/>
      <c r="FFU5" s="2152"/>
      <c r="FFV5" s="2152"/>
      <c r="FFW5" s="2152"/>
      <c r="FFX5" s="2152"/>
      <c r="FFY5" s="2152"/>
      <c r="FFZ5" s="2152"/>
      <c r="FGA5" s="2152"/>
      <c r="FGB5" s="2152"/>
      <c r="FGC5" s="2152"/>
      <c r="FGD5" s="2152"/>
      <c r="FGE5" s="2152"/>
      <c r="FGF5" s="2152"/>
      <c r="FGG5" s="2152"/>
      <c r="FGH5" s="2152"/>
      <c r="FGI5" s="2152"/>
      <c r="FGJ5" s="2152"/>
      <c r="FGK5" s="2152"/>
      <c r="FGL5" s="2152"/>
      <c r="FGM5" s="2152"/>
      <c r="FGN5" s="2152"/>
      <c r="FGO5" s="2152"/>
      <c r="FGP5" s="2152"/>
      <c r="FGQ5" s="2152"/>
      <c r="FGR5" s="2152"/>
      <c r="FGS5" s="2152"/>
      <c r="FGT5" s="2152"/>
      <c r="FGU5" s="2152"/>
      <c r="FGV5" s="2152"/>
      <c r="FGW5" s="2152"/>
      <c r="FGX5" s="2152"/>
      <c r="FGY5" s="2152"/>
      <c r="FGZ5" s="2152"/>
      <c r="FHA5" s="2152"/>
      <c r="FHB5" s="2152"/>
      <c r="FHC5" s="2152"/>
      <c r="FHD5" s="2152"/>
      <c r="FHE5" s="2152"/>
      <c r="FHF5" s="2152"/>
      <c r="FHG5" s="2152"/>
      <c r="FHH5" s="2152"/>
      <c r="FHI5" s="2152"/>
      <c r="FHJ5" s="2152"/>
      <c r="FHK5" s="2152"/>
      <c r="FHL5" s="2152"/>
      <c r="FHM5" s="2152"/>
      <c r="FHN5" s="2152"/>
      <c r="FHO5" s="2152"/>
      <c r="FHP5" s="2152"/>
      <c r="FHQ5" s="2152"/>
      <c r="FHR5" s="2152"/>
      <c r="FHS5" s="2152"/>
      <c r="FHT5" s="2152"/>
      <c r="FHU5" s="2152"/>
      <c r="FHV5" s="2152"/>
      <c r="FHW5" s="2152"/>
      <c r="FHX5" s="2152"/>
      <c r="FHY5" s="2152"/>
      <c r="FHZ5" s="2152"/>
      <c r="FIA5" s="2152"/>
      <c r="FIB5" s="2152"/>
      <c r="FIC5" s="2152"/>
      <c r="FID5" s="2152"/>
      <c r="FIE5" s="2152"/>
      <c r="FIF5" s="2152"/>
      <c r="FIG5" s="2152"/>
      <c r="FIH5" s="2152"/>
      <c r="FII5" s="2152"/>
      <c r="FIJ5" s="2152"/>
      <c r="FIK5" s="2152"/>
      <c r="FIL5" s="2152"/>
      <c r="FIM5" s="2152"/>
      <c r="FIN5" s="2152"/>
      <c r="FIO5" s="2152"/>
      <c r="FIP5" s="2152"/>
      <c r="FIQ5" s="2152"/>
      <c r="FIR5" s="2152"/>
      <c r="FIS5" s="2152"/>
      <c r="FIT5" s="2152"/>
      <c r="FIU5" s="2152"/>
      <c r="FIV5" s="2152"/>
      <c r="FIW5" s="2152"/>
      <c r="FIX5" s="2152"/>
      <c r="FIY5" s="2152"/>
      <c r="FIZ5" s="2152"/>
      <c r="FJA5" s="2152"/>
      <c r="FJB5" s="2152"/>
      <c r="FJC5" s="2152"/>
      <c r="FJD5" s="2152"/>
      <c r="FJE5" s="2152"/>
      <c r="FJF5" s="2152"/>
      <c r="FJG5" s="2152"/>
      <c r="FJH5" s="2152"/>
      <c r="FJI5" s="2152"/>
      <c r="FJJ5" s="2152"/>
      <c r="FJK5" s="2152"/>
      <c r="FJL5" s="2152"/>
      <c r="FJM5" s="2152"/>
      <c r="FJN5" s="2152"/>
      <c r="FJO5" s="2152"/>
      <c r="FJP5" s="2152"/>
      <c r="FJQ5" s="2152"/>
      <c r="FJR5" s="2152"/>
      <c r="FJS5" s="2152"/>
      <c r="FJT5" s="2152"/>
      <c r="FJU5" s="2152"/>
      <c r="FJV5" s="2152"/>
      <c r="FJW5" s="2152"/>
      <c r="FJX5" s="2152"/>
      <c r="FJY5" s="2152"/>
      <c r="FJZ5" s="2152"/>
      <c r="FKA5" s="2152"/>
      <c r="FKB5" s="2152"/>
      <c r="FKC5" s="2152"/>
      <c r="FKD5" s="2152"/>
      <c r="FKE5" s="2152"/>
      <c r="FKF5" s="2152"/>
      <c r="FKG5" s="2152"/>
      <c r="FKH5" s="2152"/>
      <c r="FKI5" s="2152"/>
      <c r="FKJ5" s="2152"/>
      <c r="FKK5" s="2152"/>
      <c r="FKL5" s="2152"/>
      <c r="FKM5" s="2152"/>
      <c r="FKN5" s="2152"/>
      <c r="FKO5" s="2152"/>
      <c r="FKP5" s="2152"/>
      <c r="FKQ5" s="2152"/>
      <c r="FKR5" s="2152"/>
      <c r="FKS5" s="2152"/>
      <c r="FKT5" s="2152"/>
      <c r="FKU5" s="2152"/>
      <c r="FKV5" s="2152"/>
      <c r="FKW5" s="2152"/>
      <c r="FKX5" s="2152"/>
      <c r="FKY5" s="2152"/>
      <c r="FKZ5" s="2152"/>
      <c r="FLA5" s="2152"/>
      <c r="FLB5" s="2152"/>
      <c r="FLC5" s="2152"/>
      <c r="FLD5" s="2152"/>
      <c r="FLE5" s="2152"/>
      <c r="FLF5" s="2152"/>
      <c r="FLG5" s="2152"/>
      <c r="FLH5" s="2152"/>
      <c r="FLI5" s="2152"/>
      <c r="FLJ5" s="2152"/>
      <c r="FLK5" s="2152"/>
      <c r="FLL5" s="2152"/>
      <c r="FLM5" s="2152"/>
      <c r="FLN5" s="2152"/>
      <c r="FLO5" s="2152"/>
      <c r="FLP5" s="2152"/>
      <c r="FLQ5" s="2152"/>
      <c r="FLR5" s="2152"/>
      <c r="FLS5" s="2152"/>
      <c r="FLT5" s="2152"/>
      <c r="FLU5" s="2152"/>
      <c r="FLV5" s="2152"/>
      <c r="FLW5" s="2152"/>
      <c r="FLX5" s="2152"/>
      <c r="FLY5" s="2152"/>
      <c r="FLZ5" s="2152"/>
      <c r="FMA5" s="2152"/>
      <c r="FMB5" s="2152"/>
      <c r="FMC5" s="2152"/>
      <c r="FMD5" s="2152"/>
      <c r="FME5" s="2152"/>
      <c r="FMF5" s="2152"/>
      <c r="FMG5" s="2152"/>
      <c r="FMH5" s="2152"/>
      <c r="FMI5" s="2152"/>
      <c r="FMJ5" s="2152"/>
      <c r="FMK5" s="2152"/>
      <c r="FML5" s="2152"/>
      <c r="FMM5" s="2152"/>
      <c r="FMN5" s="2152"/>
      <c r="FMO5" s="2152"/>
      <c r="FMP5" s="2152"/>
      <c r="FMQ5" s="2152"/>
      <c r="FMR5" s="2152"/>
      <c r="FMS5" s="2152"/>
      <c r="FMT5" s="2152"/>
      <c r="FMU5" s="2152"/>
      <c r="FMV5" s="2152"/>
      <c r="FMW5" s="2152"/>
      <c r="FMX5" s="2152"/>
      <c r="FMY5" s="2152"/>
      <c r="FMZ5" s="2152"/>
      <c r="FNA5" s="2152"/>
      <c r="FNB5" s="2152"/>
      <c r="FNC5" s="2152"/>
      <c r="FND5" s="2152"/>
      <c r="FNE5" s="2152"/>
      <c r="FNF5" s="2152"/>
      <c r="FNG5" s="2152"/>
      <c r="FNH5" s="2152"/>
      <c r="FNI5" s="2152"/>
      <c r="FNJ5" s="2152"/>
      <c r="FNK5" s="2152"/>
      <c r="FNL5" s="2152"/>
      <c r="FNM5" s="2152"/>
      <c r="FNN5" s="2152"/>
      <c r="FNO5" s="2152"/>
      <c r="FNP5" s="2152"/>
      <c r="FNQ5" s="2152"/>
      <c r="FNR5" s="2152"/>
      <c r="FNS5" s="2152"/>
      <c r="FNT5" s="2152"/>
      <c r="FNU5" s="2152"/>
      <c r="FNV5" s="2152"/>
      <c r="FNW5" s="2152"/>
      <c r="FNX5" s="2152"/>
      <c r="FNY5" s="2152"/>
      <c r="FNZ5" s="2152"/>
      <c r="FOA5" s="2152"/>
      <c r="FOB5" s="2152"/>
      <c r="FOC5" s="2152"/>
      <c r="FOD5" s="2152"/>
      <c r="FOE5" s="2152"/>
      <c r="FOF5" s="2152"/>
      <c r="FOG5" s="2152"/>
      <c r="FOH5" s="2152"/>
      <c r="FOI5" s="2152"/>
      <c r="FOJ5" s="2152"/>
      <c r="FOK5" s="2152"/>
      <c r="FOL5" s="2152"/>
      <c r="FOM5" s="2152"/>
      <c r="FON5" s="2152"/>
      <c r="FOO5" s="2152"/>
      <c r="FOP5" s="2152"/>
      <c r="FOQ5" s="2152"/>
      <c r="FOR5" s="2152"/>
      <c r="FOS5" s="2152"/>
      <c r="FOT5" s="2152"/>
      <c r="FOU5" s="2152"/>
      <c r="FOV5" s="2152"/>
      <c r="FOW5" s="2152"/>
      <c r="FOX5" s="2152"/>
      <c r="FOY5" s="2152"/>
      <c r="FOZ5" s="2152"/>
      <c r="FPA5" s="2152"/>
      <c r="FPB5" s="2152"/>
      <c r="FPC5" s="2152"/>
      <c r="FPD5" s="2152"/>
      <c r="FPE5" s="2152"/>
      <c r="FPF5" s="2152"/>
      <c r="FPG5" s="2152"/>
      <c r="FPH5" s="2152"/>
      <c r="FPI5" s="2152"/>
      <c r="FPJ5" s="2152"/>
      <c r="FPK5" s="2152"/>
      <c r="FPL5" s="2152"/>
      <c r="FPM5" s="2152"/>
      <c r="FPN5" s="2152"/>
      <c r="FPO5" s="2152"/>
      <c r="FPP5" s="2152"/>
      <c r="FPQ5" s="2152"/>
      <c r="FPR5" s="2152"/>
      <c r="FPS5" s="2152"/>
      <c r="FPT5" s="2152"/>
      <c r="FPU5" s="2152"/>
      <c r="FPV5" s="2152"/>
      <c r="FPW5" s="2152"/>
      <c r="FPX5" s="2152"/>
      <c r="FPY5" s="2152"/>
      <c r="FPZ5" s="2152"/>
      <c r="FQA5" s="2152"/>
      <c r="FQB5" s="2152"/>
      <c r="FQC5" s="2152"/>
      <c r="FQD5" s="2152"/>
      <c r="FQE5" s="2152"/>
      <c r="FQF5" s="2152"/>
      <c r="FQG5" s="2152"/>
      <c r="FQH5" s="2152"/>
      <c r="FQI5" s="2152"/>
      <c r="FQJ5" s="2152"/>
      <c r="FQK5" s="2152"/>
      <c r="FQL5" s="2152"/>
      <c r="FQM5" s="2152"/>
      <c r="FQN5" s="2152"/>
      <c r="FQO5" s="2152"/>
      <c r="FQP5" s="2152"/>
      <c r="FQQ5" s="2152"/>
      <c r="FQR5" s="2152"/>
      <c r="FQS5" s="2152"/>
      <c r="FQT5" s="2152"/>
      <c r="FQU5" s="2152"/>
      <c r="FQV5" s="2152"/>
      <c r="FQW5" s="2152"/>
      <c r="FQX5" s="2152"/>
      <c r="FQY5" s="2152"/>
      <c r="FQZ5" s="2152"/>
      <c r="FRA5" s="2152"/>
      <c r="FRB5" s="2152"/>
      <c r="FRC5" s="2152"/>
      <c r="FRD5" s="2152"/>
      <c r="FRE5" s="2152"/>
      <c r="FRF5" s="2152"/>
      <c r="FRG5" s="2152"/>
      <c r="FRH5" s="2152"/>
      <c r="FRI5" s="2152"/>
      <c r="FRJ5" s="2152"/>
      <c r="FRK5" s="2152"/>
      <c r="FRL5" s="2152"/>
      <c r="FRM5" s="2152"/>
      <c r="FRN5" s="2152"/>
      <c r="FRO5" s="2152"/>
      <c r="FRP5" s="2152"/>
      <c r="FRQ5" s="2152"/>
      <c r="FRR5" s="2152"/>
      <c r="FRS5" s="2152"/>
      <c r="FRT5" s="2152"/>
      <c r="FRU5" s="2152"/>
      <c r="FRV5" s="2152"/>
      <c r="FRW5" s="2152"/>
      <c r="FRX5" s="2152"/>
      <c r="FRY5" s="2152"/>
      <c r="FRZ5" s="2152"/>
      <c r="FSA5" s="2152"/>
      <c r="FSB5" s="2152"/>
      <c r="FSC5" s="2152"/>
      <c r="FSD5" s="2152"/>
      <c r="FSE5" s="2152"/>
      <c r="FSF5" s="2152"/>
      <c r="FSG5" s="2152"/>
      <c r="FSH5" s="2152"/>
      <c r="FSI5" s="2152"/>
      <c r="FSJ5" s="2152"/>
      <c r="FSK5" s="2152"/>
      <c r="FSL5" s="2152"/>
      <c r="FSM5" s="2152"/>
      <c r="FSN5" s="2152"/>
      <c r="FSO5" s="2152"/>
      <c r="FSP5" s="2152"/>
      <c r="FSQ5" s="2152"/>
      <c r="FSR5" s="2152"/>
      <c r="FSS5" s="2152"/>
      <c r="FST5" s="2152"/>
      <c r="FSU5" s="2152"/>
      <c r="FSV5" s="2152"/>
      <c r="FSW5" s="2152"/>
      <c r="FSX5" s="2152"/>
      <c r="FSY5" s="2152"/>
      <c r="FSZ5" s="2152"/>
      <c r="FTA5" s="2152"/>
      <c r="FTB5" s="2152"/>
      <c r="FTC5" s="2152"/>
      <c r="FTD5" s="2152"/>
      <c r="FTE5" s="2152"/>
      <c r="FTF5" s="2152"/>
      <c r="FTG5" s="2152"/>
      <c r="FTH5" s="2152"/>
      <c r="FTI5" s="2152"/>
      <c r="FTJ5" s="2152"/>
      <c r="FTK5" s="2152"/>
      <c r="FTL5" s="2152"/>
      <c r="FTM5" s="2152"/>
      <c r="FTN5" s="2152"/>
      <c r="FTO5" s="2152"/>
      <c r="FTP5" s="2152"/>
      <c r="FTQ5" s="2152"/>
      <c r="FTR5" s="2152"/>
      <c r="FTS5" s="2152"/>
      <c r="FTT5" s="2152"/>
      <c r="FTU5" s="2152"/>
      <c r="FTV5" s="2152"/>
      <c r="FTW5" s="2152"/>
      <c r="FTX5" s="2152"/>
      <c r="FTY5" s="2152"/>
      <c r="FTZ5" s="2152"/>
      <c r="FUA5" s="2152"/>
      <c r="FUB5" s="2152"/>
      <c r="FUC5" s="2152"/>
      <c r="FUD5" s="2152"/>
      <c r="FUE5" s="2152"/>
      <c r="FUF5" s="2152"/>
      <c r="FUG5" s="2152"/>
      <c r="FUH5" s="2152"/>
      <c r="FUI5" s="2152"/>
      <c r="FUJ5" s="2152"/>
      <c r="FUK5" s="2152"/>
      <c r="FUL5" s="2152"/>
      <c r="FUM5" s="2152"/>
      <c r="FUN5" s="2152"/>
      <c r="FUO5" s="2152"/>
      <c r="FUP5" s="2152"/>
      <c r="FUQ5" s="2152"/>
      <c r="FUR5" s="2152"/>
      <c r="FUS5" s="2152"/>
      <c r="FUT5" s="2152"/>
      <c r="FUU5" s="2152"/>
      <c r="FUV5" s="2152"/>
      <c r="FUW5" s="2152"/>
      <c r="FUX5" s="2152"/>
      <c r="FUY5" s="2152"/>
      <c r="FUZ5" s="2152"/>
      <c r="FVA5" s="2152"/>
      <c r="FVB5" s="2152"/>
      <c r="FVC5" s="2152"/>
      <c r="FVD5" s="2152"/>
      <c r="FVE5" s="2152"/>
      <c r="FVF5" s="2152"/>
      <c r="FVG5" s="2152"/>
      <c r="FVH5" s="2152"/>
      <c r="FVI5" s="2152"/>
      <c r="FVJ5" s="2152"/>
      <c r="FVK5" s="2152"/>
      <c r="FVL5" s="2152"/>
      <c r="FVM5" s="2152"/>
      <c r="FVN5" s="2152"/>
      <c r="FVO5" s="2152"/>
      <c r="FVP5" s="2152"/>
      <c r="FVQ5" s="2152"/>
      <c r="FVR5" s="2152"/>
      <c r="FVS5" s="2152"/>
      <c r="FVT5" s="2152"/>
      <c r="FVU5" s="2152"/>
      <c r="FVV5" s="2152"/>
      <c r="FVW5" s="2152"/>
      <c r="FVX5" s="2152"/>
      <c r="FVY5" s="2152"/>
      <c r="FVZ5" s="2152"/>
      <c r="FWA5" s="2152"/>
      <c r="FWB5" s="2152"/>
      <c r="FWC5" s="2152"/>
      <c r="FWD5" s="2152"/>
      <c r="FWE5" s="2152"/>
      <c r="FWF5" s="2152"/>
      <c r="FWG5" s="2152"/>
      <c r="FWH5" s="2152"/>
      <c r="FWI5" s="2152"/>
      <c r="FWJ5" s="2152"/>
      <c r="FWK5" s="2152"/>
      <c r="FWL5" s="2152"/>
      <c r="FWM5" s="2152"/>
      <c r="FWN5" s="2152"/>
      <c r="FWO5" s="2152"/>
      <c r="FWP5" s="2152"/>
      <c r="FWQ5" s="2152"/>
      <c r="FWR5" s="2152"/>
      <c r="FWS5" s="2152"/>
      <c r="FWT5" s="2152"/>
      <c r="FWU5" s="2152"/>
      <c r="FWV5" s="2152"/>
      <c r="FWW5" s="2152"/>
      <c r="FWX5" s="2152"/>
      <c r="FWY5" s="2152"/>
      <c r="FWZ5" s="2152"/>
      <c r="FXA5" s="2152"/>
      <c r="FXB5" s="2152"/>
      <c r="FXC5" s="2152"/>
      <c r="FXD5" s="2152"/>
      <c r="FXE5" s="2152"/>
      <c r="FXF5" s="2152"/>
      <c r="FXG5" s="2152"/>
      <c r="FXH5" s="2152"/>
      <c r="FXI5" s="2152"/>
      <c r="FXJ5" s="2152"/>
      <c r="FXK5" s="2152"/>
      <c r="FXL5" s="2152"/>
      <c r="FXM5" s="2152"/>
      <c r="FXN5" s="2152"/>
      <c r="FXO5" s="2152"/>
      <c r="FXP5" s="2152"/>
      <c r="FXQ5" s="2152"/>
      <c r="FXR5" s="2152"/>
      <c r="FXS5" s="2152"/>
      <c r="FXT5" s="2152"/>
      <c r="FXU5" s="2152"/>
      <c r="FXV5" s="2152"/>
      <c r="FXW5" s="2152"/>
      <c r="FXX5" s="2152"/>
      <c r="FXY5" s="2152"/>
      <c r="FXZ5" s="2152"/>
      <c r="FYA5" s="2152"/>
      <c r="FYB5" s="2152"/>
      <c r="FYC5" s="2152"/>
      <c r="FYD5" s="2152"/>
      <c r="FYE5" s="2152"/>
      <c r="FYF5" s="2152"/>
      <c r="FYG5" s="2152"/>
      <c r="FYH5" s="2152"/>
      <c r="FYI5" s="2152"/>
      <c r="FYJ5" s="2152"/>
      <c r="FYK5" s="2152"/>
      <c r="FYL5" s="2152"/>
      <c r="FYM5" s="2152"/>
      <c r="FYN5" s="2152"/>
      <c r="FYO5" s="2152"/>
      <c r="FYP5" s="2152"/>
      <c r="FYQ5" s="2152"/>
      <c r="FYR5" s="2152"/>
      <c r="FYS5" s="2152"/>
      <c r="FYT5" s="2152"/>
      <c r="FYU5" s="2152"/>
      <c r="FYV5" s="2152"/>
      <c r="FYW5" s="2152"/>
      <c r="FYX5" s="2152"/>
      <c r="FYY5" s="2152"/>
      <c r="FYZ5" s="2152"/>
      <c r="FZA5" s="2152"/>
      <c r="FZB5" s="2152"/>
      <c r="FZC5" s="2152"/>
      <c r="FZD5" s="2152"/>
      <c r="FZE5" s="2152"/>
      <c r="FZF5" s="2152"/>
      <c r="FZG5" s="2152"/>
      <c r="FZH5" s="2152"/>
      <c r="FZI5" s="2152"/>
      <c r="FZJ5" s="2152"/>
      <c r="FZK5" s="2152"/>
      <c r="FZL5" s="2152"/>
      <c r="FZM5" s="2152"/>
      <c r="FZN5" s="2152"/>
      <c r="FZO5" s="2152"/>
      <c r="FZP5" s="2152"/>
      <c r="FZQ5" s="2152"/>
      <c r="FZR5" s="2152"/>
      <c r="FZS5" s="2152"/>
      <c r="FZT5" s="2152"/>
      <c r="FZU5" s="2152"/>
      <c r="FZV5" s="2152"/>
      <c r="FZW5" s="2152"/>
      <c r="FZX5" s="2152"/>
      <c r="FZY5" s="2152"/>
      <c r="FZZ5" s="2152"/>
      <c r="GAA5" s="2152"/>
      <c r="GAB5" s="2152"/>
      <c r="GAC5" s="2152"/>
      <c r="GAD5" s="2152"/>
      <c r="GAE5" s="2152"/>
      <c r="GAF5" s="2152"/>
      <c r="GAG5" s="2152"/>
      <c r="GAH5" s="2152"/>
      <c r="GAI5" s="2152"/>
      <c r="GAJ5" s="2152"/>
      <c r="GAK5" s="2152"/>
      <c r="GAL5" s="2152"/>
      <c r="GAM5" s="2152"/>
      <c r="GAN5" s="2152"/>
      <c r="GAO5" s="2152"/>
      <c r="GAP5" s="2152"/>
      <c r="GAQ5" s="2152"/>
      <c r="GAR5" s="2152"/>
      <c r="GAS5" s="2152"/>
      <c r="GAT5" s="2152"/>
      <c r="GAU5" s="2152"/>
      <c r="GAV5" s="2152"/>
      <c r="GAW5" s="2152"/>
      <c r="GAX5" s="2152"/>
      <c r="GAY5" s="2152"/>
      <c r="GAZ5" s="2152"/>
      <c r="GBA5" s="2152"/>
      <c r="GBB5" s="2152"/>
      <c r="GBC5" s="2152"/>
      <c r="GBD5" s="2152"/>
      <c r="GBE5" s="2152"/>
      <c r="GBF5" s="2152"/>
      <c r="GBG5" s="2152"/>
      <c r="GBH5" s="2152"/>
      <c r="GBI5" s="2152"/>
      <c r="GBJ5" s="2152"/>
      <c r="GBK5" s="2152"/>
      <c r="GBL5" s="2152"/>
      <c r="GBM5" s="2152"/>
      <c r="GBN5" s="2152"/>
      <c r="GBO5" s="2152"/>
      <c r="GBP5" s="2152"/>
      <c r="GBQ5" s="2152"/>
      <c r="GBR5" s="2152"/>
      <c r="GBS5" s="2152"/>
      <c r="GBT5" s="2152"/>
      <c r="GBU5" s="2152"/>
      <c r="GBV5" s="2152"/>
      <c r="GBW5" s="2152"/>
      <c r="GBX5" s="2152"/>
      <c r="GBY5" s="2152"/>
      <c r="GBZ5" s="2152"/>
      <c r="GCA5" s="2152"/>
      <c r="GCB5" s="2152"/>
      <c r="GCC5" s="2152"/>
      <c r="GCD5" s="2152"/>
      <c r="GCE5" s="2152"/>
      <c r="GCF5" s="2152"/>
      <c r="GCG5" s="2152"/>
      <c r="GCH5" s="2152"/>
      <c r="GCI5" s="2152"/>
      <c r="GCJ5" s="2152"/>
      <c r="GCK5" s="2152"/>
      <c r="GCL5" s="2152"/>
      <c r="GCM5" s="2152"/>
      <c r="GCN5" s="2152"/>
      <c r="GCO5" s="2152"/>
      <c r="GCP5" s="2152"/>
      <c r="GCQ5" s="2152"/>
      <c r="GCR5" s="2152"/>
      <c r="GCS5" s="2152"/>
      <c r="GCT5" s="2152"/>
      <c r="GCU5" s="2152"/>
      <c r="GCV5" s="2152"/>
      <c r="GCW5" s="2152"/>
      <c r="GCX5" s="2152"/>
      <c r="GCY5" s="2152"/>
      <c r="GCZ5" s="2152"/>
      <c r="GDA5" s="2152"/>
      <c r="GDB5" s="2152"/>
      <c r="GDC5" s="2152"/>
      <c r="GDD5" s="2152"/>
      <c r="GDE5" s="2152"/>
      <c r="GDF5" s="2152"/>
      <c r="GDG5" s="2152"/>
      <c r="GDH5" s="2152"/>
      <c r="GDI5" s="2152"/>
      <c r="GDJ5" s="2152"/>
      <c r="GDK5" s="2152"/>
      <c r="GDL5" s="2152"/>
      <c r="GDM5" s="2152"/>
      <c r="GDN5" s="2152"/>
      <c r="GDO5" s="2152"/>
      <c r="GDP5" s="2152"/>
      <c r="GDQ5" s="2152"/>
      <c r="GDR5" s="2152"/>
      <c r="GDS5" s="2152"/>
      <c r="GDT5" s="2152"/>
      <c r="GDU5" s="2152"/>
      <c r="GDV5" s="2152"/>
      <c r="GDW5" s="2152"/>
      <c r="GDX5" s="2152"/>
      <c r="GDY5" s="2152"/>
      <c r="GDZ5" s="2152"/>
      <c r="GEA5" s="2152"/>
      <c r="GEB5" s="2152"/>
      <c r="GEC5" s="2152"/>
      <c r="GED5" s="2152"/>
      <c r="GEE5" s="2152"/>
      <c r="GEF5" s="2152"/>
      <c r="GEG5" s="2152"/>
      <c r="GEH5" s="2152"/>
      <c r="GEI5" s="2152"/>
      <c r="GEJ5" s="2152"/>
      <c r="GEK5" s="2152"/>
      <c r="GEL5" s="2152"/>
      <c r="GEM5" s="2152"/>
      <c r="GEN5" s="2152"/>
      <c r="GEO5" s="2152"/>
      <c r="GEP5" s="2152"/>
      <c r="GEQ5" s="2152"/>
      <c r="GER5" s="2152"/>
      <c r="GES5" s="2152"/>
      <c r="GET5" s="2152"/>
      <c r="GEU5" s="2152"/>
      <c r="GEV5" s="2152"/>
      <c r="GEW5" s="2152"/>
      <c r="GEX5" s="2152"/>
      <c r="GEY5" s="2152"/>
      <c r="GEZ5" s="2152"/>
      <c r="GFA5" s="2152"/>
      <c r="GFB5" s="2152"/>
      <c r="GFC5" s="2152"/>
      <c r="GFD5" s="2152"/>
      <c r="GFE5" s="2152"/>
      <c r="GFF5" s="2152"/>
      <c r="GFG5" s="2152"/>
      <c r="GFH5" s="2152"/>
      <c r="GFI5" s="2152"/>
      <c r="GFJ5" s="2152"/>
      <c r="GFK5" s="2152"/>
      <c r="GFL5" s="2152"/>
      <c r="GFM5" s="2152"/>
      <c r="GFN5" s="2152"/>
      <c r="GFO5" s="2152"/>
      <c r="GFP5" s="2152"/>
      <c r="GFQ5" s="2152"/>
      <c r="GFR5" s="2152"/>
      <c r="GFS5" s="2152"/>
      <c r="GFT5" s="2152"/>
      <c r="GFU5" s="2152"/>
      <c r="GFV5" s="2152"/>
      <c r="GFW5" s="2152"/>
      <c r="GFX5" s="2152"/>
      <c r="GFY5" s="2152"/>
      <c r="GFZ5" s="2152"/>
      <c r="GGA5" s="2152"/>
      <c r="GGB5" s="2152"/>
      <c r="GGC5" s="2152"/>
      <c r="GGD5" s="2152"/>
      <c r="GGE5" s="2152"/>
      <c r="GGF5" s="2152"/>
      <c r="GGG5" s="2152"/>
      <c r="GGH5" s="2152"/>
      <c r="GGI5" s="2152"/>
      <c r="GGJ5" s="2152"/>
      <c r="GGK5" s="2152"/>
      <c r="GGL5" s="2152"/>
      <c r="GGM5" s="2152"/>
      <c r="GGN5" s="2152"/>
      <c r="GGO5" s="2152"/>
      <c r="GGP5" s="2152"/>
      <c r="GGQ5" s="2152"/>
      <c r="GGR5" s="2152"/>
      <c r="GGS5" s="2152"/>
      <c r="GGT5" s="2152"/>
      <c r="GGU5" s="2152"/>
      <c r="GGV5" s="2152"/>
      <c r="GGW5" s="2152"/>
      <c r="GGX5" s="2152"/>
      <c r="GGY5" s="2152"/>
      <c r="GGZ5" s="2152"/>
      <c r="GHA5" s="2152"/>
      <c r="GHB5" s="2152"/>
      <c r="GHC5" s="2152"/>
      <c r="GHD5" s="2152"/>
      <c r="GHE5" s="2152"/>
      <c r="GHF5" s="2152"/>
      <c r="GHG5" s="2152"/>
      <c r="GHH5" s="2152"/>
      <c r="GHI5" s="2152"/>
      <c r="GHJ5" s="2152"/>
      <c r="GHK5" s="2152"/>
      <c r="GHL5" s="2152"/>
      <c r="GHM5" s="2152"/>
      <c r="GHN5" s="2152"/>
      <c r="GHO5" s="2152"/>
      <c r="GHP5" s="2152"/>
      <c r="GHQ5" s="2152"/>
      <c r="GHR5" s="2152"/>
      <c r="GHS5" s="2152"/>
      <c r="GHT5" s="2152"/>
      <c r="GHU5" s="2152"/>
      <c r="GHV5" s="2152"/>
      <c r="GHW5" s="2152"/>
      <c r="GHX5" s="2152"/>
      <c r="GHY5" s="2152"/>
      <c r="GHZ5" s="2152"/>
      <c r="GIA5" s="2152"/>
      <c r="GIB5" s="2152"/>
      <c r="GIC5" s="2152"/>
      <c r="GID5" s="2152"/>
      <c r="GIE5" s="2152"/>
      <c r="GIF5" s="2152"/>
      <c r="GIG5" s="2152"/>
      <c r="GIH5" s="2152"/>
      <c r="GII5" s="2152"/>
      <c r="GIJ5" s="2152"/>
      <c r="GIK5" s="2152"/>
      <c r="GIL5" s="2152"/>
      <c r="GIM5" s="2152"/>
      <c r="GIN5" s="2152"/>
      <c r="GIO5" s="2152"/>
      <c r="GIP5" s="2152"/>
      <c r="GIQ5" s="2152"/>
      <c r="GIR5" s="2152"/>
      <c r="GIS5" s="2152"/>
      <c r="GIT5" s="2152"/>
      <c r="GIU5" s="2152"/>
      <c r="GIV5" s="2152"/>
      <c r="GIW5" s="2152"/>
      <c r="GIX5" s="2152"/>
      <c r="GIY5" s="2152"/>
      <c r="GIZ5" s="2152"/>
      <c r="GJA5" s="2152"/>
      <c r="GJB5" s="2152"/>
      <c r="GJC5" s="2152"/>
      <c r="GJD5" s="2152"/>
      <c r="GJE5" s="2152"/>
      <c r="GJF5" s="2152"/>
      <c r="GJG5" s="2152"/>
      <c r="GJH5" s="2152"/>
      <c r="GJI5" s="2152"/>
      <c r="GJJ5" s="2152"/>
      <c r="GJK5" s="2152"/>
      <c r="GJL5" s="2152"/>
      <c r="GJM5" s="2152"/>
      <c r="GJN5" s="2152"/>
      <c r="GJO5" s="2152"/>
      <c r="GJP5" s="2152"/>
      <c r="GJQ5" s="2152"/>
      <c r="GJR5" s="2152"/>
      <c r="GJS5" s="2152"/>
      <c r="GJT5" s="2152"/>
      <c r="GJU5" s="2152"/>
      <c r="GJV5" s="2152"/>
      <c r="GJW5" s="2152"/>
      <c r="GJX5" s="2152"/>
      <c r="GJY5" s="2152"/>
      <c r="GJZ5" s="2152"/>
      <c r="GKA5" s="2152"/>
      <c r="GKB5" s="2152"/>
      <c r="GKC5" s="2152"/>
      <c r="GKD5" s="2152"/>
      <c r="GKE5" s="2152"/>
      <c r="GKF5" s="2152"/>
      <c r="GKG5" s="2152"/>
      <c r="GKH5" s="2152"/>
      <c r="GKI5" s="2152"/>
      <c r="GKJ5" s="2152"/>
      <c r="GKK5" s="2152"/>
      <c r="GKL5" s="2152"/>
      <c r="GKM5" s="2152"/>
      <c r="GKN5" s="2152"/>
      <c r="GKO5" s="2152"/>
      <c r="GKP5" s="2152"/>
      <c r="GKQ5" s="2152"/>
      <c r="GKR5" s="2152"/>
      <c r="GKS5" s="2152"/>
      <c r="GKT5" s="2152"/>
      <c r="GKU5" s="2152"/>
      <c r="GKV5" s="2152"/>
      <c r="GKW5" s="2152"/>
      <c r="GKX5" s="2152"/>
      <c r="GKY5" s="2152"/>
      <c r="GKZ5" s="2152"/>
      <c r="GLA5" s="2152"/>
      <c r="GLB5" s="2152"/>
      <c r="GLC5" s="2152"/>
      <c r="GLD5" s="2152"/>
      <c r="GLE5" s="2152"/>
      <c r="GLF5" s="2152"/>
      <c r="GLG5" s="2152"/>
      <c r="GLH5" s="2152"/>
      <c r="GLI5" s="2152"/>
      <c r="GLJ5" s="2152"/>
      <c r="GLK5" s="2152"/>
      <c r="GLL5" s="2152"/>
      <c r="GLM5" s="2152"/>
      <c r="GLN5" s="2152"/>
      <c r="GLO5" s="2152"/>
      <c r="GLP5" s="2152"/>
      <c r="GLQ5" s="2152"/>
      <c r="GLR5" s="2152"/>
      <c r="GLS5" s="2152"/>
      <c r="GLT5" s="2152"/>
      <c r="GLU5" s="2152"/>
      <c r="GLV5" s="2152"/>
      <c r="GLW5" s="2152"/>
      <c r="GLX5" s="2152"/>
      <c r="GLY5" s="2152"/>
      <c r="GLZ5" s="2152"/>
      <c r="GMA5" s="2152"/>
      <c r="GMB5" s="2152"/>
      <c r="GMC5" s="2152"/>
      <c r="GMD5" s="2152"/>
      <c r="GME5" s="2152"/>
      <c r="GMF5" s="2152"/>
      <c r="GMG5" s="2152"/>
      <c r="GMH5" s="2152"/>
      <c r="GMI5" s="2152"/>
      <c r="GMJ5" s="2152"/>
      <c r="GMK5" s="2152"/>
      <c r="GML5" s="2152"/>
      <c r="GMM5" s="2152"/>
      <c r="GMN5" s="2152"/>
      <c r="GMO5" s="2152"/>
      <c r="GMP5" s="2152"/>
      <c r="GMQ5" s="2152"/>
      <c r="GMR5" s="2152"/>
      <c r="GMS5" s="2152"/>
      <c r="GMT5" s="2152"/>
      <c r="GMU5" s="2152"/>
      <c r="GMV5" s="2152"/>
      <c r="GMW5" s="2152"/>
      <c r="GMX5" s="2152"/>
      <c r="GMY5" s="2152"/>
      <c r="GMZ5" s="2152"/>
      <c r="GNA5" s="2152"/>
      <c r="GNB5" s="2152"/>
      <c r="GNC5" s="2152"/>
      <c r="GND5" s="2152"/>
      <c r="GNE5" s="2152"/>
      <c r="GNF5" s="2152"/>
      <c r="GNG5" s="2152"/>
      <c r="GNH5" s="2152"/>
      <c r="GNI5" s="2152"/>
      <c r="GNJ5" s="2152"/>
      <c r="GNK5" s="2152"/>
      <c r="GNL5" s="2152"/>
      <c r="GNM5" s="2152"/>
      <c r="GNN5" s="2152"/>
      <c r="GNO5" s="2152"/>
      <c r="GNP5" s="2152"/>
      <c r="GNQ5" s="2152"/>
      <c r="GNR5" s="2152"/>
      <c r="GNS5" s="2152"/>
      <c r="GNT5" s="2152"/>
      <c r="GNU5" s="2152"/>
      <c r="GNV5" s="2152"/>
      <c r="GNW5" s="2152"/>
      <c r="GNX5" s="2152"/>
      <c r="GNY5" s="2152"/>
      <c r="GNZ5" s="2152"/>
      <c r="GOA5" s="2152"/>
      <c r="GOB5" s="2152"/>
      <c r="GOC5" s="2152"/>
      <c r="GOD5" s="2152"/>
      <c r="GOE5" s="2152"/>
      <c r="GOF5" s="2152"/>
      <c r="GOG5" s="2152"/>
      <c r="GOH5" s="2152"/>
      <c r="GOI5" s="2152"/>
      <c r="GOJ5" s="2152"/>
      <c r="GOK5" s="2152"/>
      <c r="GOL5" s="2152"/>
      <c r="GOM5" s="2152"/>
      <c r="GON5" s="2152"/>
      <c r="GOO5" s="2152"/>
      <c r="GOP5" s="2152"/>
      <c r="GOQ5" s="2152"/>
      <c r="GOR5" s="2152"/>
      <c r="GOS5" s="2152"/>
      <c r="GOT5" s="2152"/>
      <c r="GOU5" s="2152"/>
      <c r="GOV5" s="2152"/>
      <c r="GOW5" s="2152"/>
      <c r="GOX5" s="2152"/>
      <c r="GOY5" s="2152"/>
      <c r="GOZ5" s="2152"/>
      <c r="GPA5" s="2152"/>
      <c r="GPB5" s="2152"/>
      <c r="GPC5" s="2152"/>
      <c r="GPD5" s="2152"/>
      <c r="GPE5" s="2152"/>
      <c r="GPF5" s="2152"/>
      <c r="GPG5" s="2152"/>
      <c r="GPH5" s="2152"/>
      <c r="GPI5" s="2152"/>
      <c r="GPJ5" s="2152"/>
      <c r="GPK5" s="2152"/>
      <c r="GPL5" s="2152"/>
      <c r="GPM5" s="2152"/>
      <c r="GPN5" s="2152"/>
      <c r="GPO5" s="2152"/>
      <c r="GPP5" s="2152"/>
      <c r="GPQ5" s="2152"/>
      <c r="GPR5" s="2152"/>
      <c r="GPS5" s="2152"/>
      <c r="GPT5" s="2152"/>
      <c r="GPU5" s="2152"/>
      <c r="GPV5" s="2152"/>
      <c r="GPW5" s="2152"/>
      <c r="GPX5" s="2152"/>
      <c r="GPY5" s="2152"/>
      <c r="GPZ5" s="2152"/>
      <c r="GQA5" s="2152"/>
      <c r="GQB5" s="2152"/>
      <c r="GQC5" s="2152"/>
      <c r="GQD5" s="2152"/>
      <c r="GQE5" s="2152"/>
      <c r="GQF5" s="2152"/>
      <c r="GQG5" s="2152"/>
      <c r="GQH5" s="2152"/>
      <c r="GQI5" s="2152"/>
      <c r="GQJ5" s="2152"/>
      <c r="GQK5" s="2152"/>
      <c r="GQL5" s="2152"/>
      <c r="GQM5" s="2152"/>
      <c r="GQN5" s="2152"/>
      <c r="GQO5" s="2152"/>
      <c r="GQP5" s="2152"/>
      <c r="GQQ5" s="2152"/>
      <c r="GQR5" s="2152"/>
      <c r="GQS5" s="2152"/>
      <c r="GQT5" s="2152"/>
      <c r="GQU5" s="2152"/>
      <c r="GQV5" s="2152"/>
      <c r="GQW5" s="2152"/>
      <c r="GQX5" s="2152"/>
      <c r="GQY5" s="2152"/>
      <c r="GQZ5" s="2152"/>
      <c r="GRA5" s="2152"/>
      <c r="GRB5" s="2152"/>
      <c r="GRC5" s="2152"/>
      <c r="GRD5" s="2152"/>
      <c r="GRE5" s="2152"/>
      <c r="GRF5" s="2152"/>
      <c r="GRG5" s="2152"/>
      <c r="GRH5" s="2152"/>
      <c r="GRI5" s="2152"/>
      <c r="GRJ5" s="2152"/>
      <c r="GRK5" s="2152"/>
      <c r="GRL5" s="2152"/>
      <c r="GRM5" s="2152"/>
      <c r="GRN5" s="2152"/>
      <c r="GRO5" s="2152"/>
      <c r="GRP5" s="2152"/>
      <c r="GRQ5" s="2152"/>
      <c r="GRR5" s="2152"/>
      <c r="GRS5" s="2152"/>
      <c r="GRT5" s="2152"/>
      <c r="GRU5" s="2152"/>
      <c r="GRV5" s="2152"/>
      <c r="GRW5" s="2152"/>
      <c r="GRX5" s="2152"/>
      <c r="GRY5" s="2152"/>
      <c r="GRZ5" s="2152"/>
      <c r="GSA5" s="2152"/>
      <c r="GSB5" s="2152"/>
      <c r="GSC5" s="2152"/>
      <c r="GSD5" s="2152"/>
      <c r="GSE5" s="2152"/>
      <c r="GSF5" s="2152"/>
      <c r="GSG5" s="2152"/>
      <c r="GSH5" s="2152"/>
      <c r="GSI5" s="2152"/>
      <c r="GSJ5" s="2152"/>
      <c r="GSK5" s="2152"/>
      <c r="GSL5" s="2152"/>
      <c r="GSM5" s="2152"/>
      <c r="GSN5" s="2152"/>
      <c r="GSO5" s="2152"/>
      <c r="GSP5" s="2152"/>
      <c r="GSQ5" s="2152"/>
      <c r="GSR5" s="2152"/>
      <c r="GSS5" s="2152"/>
      <c r="GST5" s="2152"/>
      <c r="GSU5" s="2152"/>
      <c r="GSV5" s="2152"/>
      <c r="GSW5" s="2152"/>
      <c r="GSX5" s="2152"/>
      <c r="GSY5" s="2152"/>
      <c r="GSZ5" s="2152"/>
      <c r="GTA5" s="2152"/>
      <c r="GTB5" s="2152"/>
      <c r="GTC5" s="2152"/>
      <c r="GTD5" s="2152"/>
      <c r="GTE5" s="2152"/>
      <c r="GTF5" s="2152"/>
      <c r="GTG5" s="2152"/>
      <c r="GTH5" s="2152"/>
      <c r="GTI5" s="2152"/>
      <c r="GTJ5" s="2152"/>
      <c r="GTK5" s="2152"/>
      <c r="GTL5" s="2152"/>
      <c r="GTM5" s="2152"/>
      <c r="GTN5" s="2152"/>
      <c r="GTO5" s="2152"/>
      <c r="GTP5" s="2152"/>
      <c r="GTQ5" s="2152"/>
      <c r="GTR5" s="2152"/>
      <c r="GTS5" s="2152"/>
      <c r="GTT5" s="2152"/>
      <c r="GTU5" s="2152"/>
      <c r="GTV5" s="2152"/>
      <c r="GTW5" s="2152"/>
      <c r="GTX5" s="2152"/>
      <c r="GTY5" s="2152"/>
      <c r="GTZ5" s="2152"/>
      <c r="GUA5" s="2152"/>
      <c r="GUB5" s="2152"/>
      <c r="GUC5" s="2152"/>
      <c r="GUD5" s="2152"/>
      <c r="GUE5" s="2152"/>
      <c r="GUF5" s="2152"/>
      <c r="GUG5" s="2152"/>
      <c r="GUH5" s="2152"/>
      <c r="GUI5" s="2152"/>
      <c r="GUJ5" s="2152"/>
      <c r="GUK5" s="2152"/>
      <c r="GUL5" s="2152"/>
      <c r="GUM5" s="2152"/>
      <c r="GUN5" s="2152"/>
      <c r="GUO5" s="2152"/>
      <c r="GUP5" s="2152"/>
      <c r="GUQ5" s="2152"/>
      <c r="GUR5" s="2152"/>
      <c r="GUS5" s="2152"/>
      <c r="GUT5" s="2152"/>
      <c r="GUU5" s="2152"/>
      <c r="GUV5" s="2152"/>
      <c r="GUW5" s="2152"/>
      <c r="GUX5" s="2152"/>
      <c r="GUY5" s="2152"/>
      <c r="GUZ5" s="2152"/>
      <c r="GVA5" s="2152"/>
      <c r="GVB5" s="2152"/>
      <c r="GVC5" s="2152"/>
      <c r="GVD5" s="2152"/>
      <c r="GVE5" s="2152"/>
      <c r="GVF5" s="2152"/>
      <c r="GVG5" s="2152"/>
      <c r="GVH5" s="2152"/>
      <c r="GVI5" s="2152"/>
      <c r="GVJ5" s="2152"/>
      <c r="GVK5" s="2152"/>
      <c r="GVL5" s="2152"/>
      <c r="GVM5" s="2152"/>
      <c r="GVN5" s="2152"/>
      <c r="GVO5" s="2152"/>
      <c r="GVP5" s="2152"/>
      <c r="GVQ5" s="2152"/>
      <c r="GVR5" s="2152"/>
      <c r="GVS5" s="2152"/>
      <c r="GVT5" s="2152"/>
      <c r="GVU5" s="2152"/>
      <c r="GVV5" s="2152"/>
      <c r="GVW5" s="2152"/>
      <c r="GVX5" s="2152"/>
      <c r="GVY5" s="2152"/>
      <c r="GVZ5" s="2152"/>
      <c r="GWA5" s="2152"/>
      <c r="GWB5" s="2152"/>
      <c r="GWC5" s="2152"/>
      <c r="GWD5" s="2152"/>
      <c r="GWE5" s="2152"/>
      <c r="GWF5" s="2152"/>
      <c r="GWG5" s="2152"/>
      <c r="GWH5" s="2152"/>
      <c r="GWI5" s="2152"/>
      <c r="GWJ5" s="2152"/>
      <c r="GWK5" s="2152"/>
      <c r="GWL5" s="2152"/>
      <c r="GWM5" s="2152"/>
      <c r="GWN5" s="2152"/>
      <c r="GWO5" s="2152"/>
      <c r="GWP5" s="2152"/>
      <c r="GWQ5" s="2152"/>
      <c r="GWR5" s="2152"/>
      <c r="GWS5" s="2152"/>
      <c r="GWT5" s="2152"/>
      <c r="GWU5" s="2152"/>
      <c r="GWV5" s="2152"/>
      <c r="GWW5" s="2152"/>
      <c r="GWX5" s="2152"/>
      <c r="GWY5" s="2152"/>
      <c r="GWZ5" s="2152"/>
      <c r="GXA5" s="2152"/>
      <c r="GXB5" s="2152"/>
      <c r="GXC5" s="2152"/>
      <c r="GXD5" s="2152"/>
      <c r="GXE5" s="2152"/>
      <c r="GXF5" s="2152"/>
      <c r="GXG5" s="2152"/>
      <c r="GXH5" s="2152"/>
      <c r="GXI5" s="2152"/>
      <c r="GXJ5" s="2152"/>
      <c r="GXK5" s="2152"/>
      <c r="GXL5" s="2152"/>
      <c r="GXM5" s="2152"/>
      <c r="GXN5" s="2152"/>
      <c r="GXO5" s="2152"/>
      <c r="GXP5" s="2152"/>
      <c r="GXQ5" s="2152"/>
      <c r="GXR5" s="2152"/>
      <c r="GXS5" s="2152"/>
      <c r="GXT5" s="2152"/>
      <c r="GXU5" s="2152"/>
      <c r="GXV5" s="2152"/>
      <c r="GXW5" s="2152"/>
      <c r="GXX5" s="2152"/>
      <c r="GXY5" s="2152"/>
      <c r="GXZ5" s="2152"/>
      <c r="GYA5" s="2152"/>
      <c r="GYB5" s="2152"/>
      <c r="GYC5" s="2152"/>
      <c r="GYD5" s="2152"/>
      <c r="GYE5" s="2152"/>
      <c r="GYF5" s="2152"/>
      <c r="GYG5" s="2152"/>
      <c r="GYH5" s="2152"/>
      <c r="GYI5" s="2152"/>
      <c r="GYJ5" s="2152"/>
      <c r="GYK5" s="2152"/>
      <c r="GYL5" s="2152"/>
      <c r="GYM5" s="2152"/>
      <c r="GYN5" s="2152"/>
      <c r="GYO5" s="2152"/>
      <c r="GYP5" s="2152"/>
      <c r="GYQ5" s="2152"/>
      <c r="GYR5" s="2152"/>
      <c r="GYS5" s="2152"/>
      <c r="GYT5" s="2152"/>
      <c r="GYU5" s="2152"/>
      <c r="GYV5" s="2152"/>
      <c r="GYW5" s="2152"/>
      <c r="GYX5" s="2152"/>
      <c r="GYY5" s="2152"/>
      <c r="GYZ5" s="2152"/>
      <c r="GZA5" s="2152"/>
      <c r="GZB5" s="2152"/>
      <c r="GZC5" s="2152"/>
      <c r="GZD5" s="2152"/>
      <c r="GZE5" s="2152"/>
      <c r="GZF5" s="2152"/>
      <c r="GZG5" s="2152"/>
      <c r="GZH5" s="2152"/>
      <c r="GZI5" s="2152"/>
      <c r="GZJ5" s="2152"/>
      <c r="GZK5" s="2152"/>
      <c r="GZL5" s="2152"/>
      <c r="GZM5" s="2152"/>
      <c r="GZN5" s="2152"/>
      <c r="GZO5" s="2152"/>
      <c r="GZP5" s="2152"/>
      <c r="GZQ5" s="2152"/>
      <c r="GZR5" s="2152"/>
      <c r="GZS5" s="2152"/>
      <c r="GZT5" s="2152"/>
      <c r="GZU5" s="2152"/>
      <c r="GZV5" s="2152"/>
      <c r="GZW5" s="2152"/>
      <c r="GZX5" s="2152"/>
      <c r="GZY5" s="2152"/>
      <c r="GZZ5" s="2152"/>
      <c r="HAA5" s="2152"/>
      <c r="HAB5" s="2152"/>
      <c r="HAC5" s="2152"/>
      <c r="HAD5" s="2152"/>
      <c r="HAE5" s="2152"/>
      <c r="HAF5" s="2152"/>
      <c r="HAG5" s="2152"/>
      <c r="HAH5" s="2152"/>
      <c r="HAI5" s="2152"/>
      <c r="HAJ5" s="2152"/>
      <c r="HAK5" s="2152"/>
      <c r="HAL5" s="2152"/>
      <c r="HAM5" s="2152"/>
      <c r="HAN5" s="2152"/>
      <c r="HAO5" s="2152"/>
      <c r="HAP5" s="2152"/>
      <c r="HAQ5" s="2152"/>
      <c r="HAR5" s="2152"/>
      <c r="HAS5" s="2152"/>
      <c r="HAT5" s="2152"/>
      <c r="HAU5" s="2152"/>
      <c r="HAV5" s="2152"/>
      <c r="HAW5" s="2152"/>
      <c r="HAX5" s="2152"/>
      <c r="HAY5" s="2152"/>
      <c r="HAZ5" s="2152"/>
      <c r="HBA5" s="2152"/>
      <c r="HBB5" s="2152"/>
      <c r="HBC5" s="2152"/>
      <c r="HBD5" s="2152"/>
      <c r="HBE5" s="2152"/>
      <c r="HBF5" s="2152"/>
      <c r="HBG5" s="2152"/>
      <c r="HBH5" s="2152"/>
      <c r="HBI5" s="2152"/>
      <c r="HBJ5" s="2152"/>
      <c r="HBK5" s="2152"/>
      <c r="HBL5" s="2152"/>
      <c r="HBM5" s="2152"/>
      <c r="HBN5" s="2152"/>
      <c r="HBO5" s="2152"/>
      <c r="HBP5" s="2152"/>
      <c r="HBQ5" s="2152"/>
      <c r="HBR5" s="2152"/>
      <c r="HBS5" s="2152"/>
      <c r="HBT5" s="2152"/>
      <c r="HBU5" s="2152"/>
      <c r="HBV5" s="2152"/>
      <c r="HBW5" s="2152"/>
      <c r="HBX5" s="2152"/>
      <c r="HBY5" s="2152"/>
      <c r="HBZ5" s="2152"/>
      <c r="HCA5" s="2152"/>
      <c r="HCB5" s="2152"/>
      <c r="HCC5" s="2152"/>
      <c r="HCD5" s="2152"/>
      <c r="HCE5" s="2152"/>
      <c r="HCF5" s="2152"/>
      <c r="HCG5" s="2152"/>
      <c r="HCH5" s="2152"/>
      <c r="HCI5" s="2152"/>
      <c r="HCJ5" s="2152"/>
      <c r="HCK5" s="2152"/>
      <c r="HCL5" s="2152"/>
      <c r="HCM5" s="2152"/>
      <c r="HCN5" s="2152"/>
      <c r="HCO5" s="2152"/>
      <c r="HCP5" s="2152"/>
      <c r="HCQ5" s="2152"/>
      <c r="HCR5" s="2152"/>
      <c r="HCS5" s="2152"/>
      <c r="HCT5" s="2152"/>
      <c r="HCU5" s="2152"/>
      <c r="HCV5" s="2152"/>
      <c r="HCW5" s="2152"/>
      <c r="HCX5" s="2152"/>
      <c r="HCY5" s="2152"/>
      <c r="HCZ5" s="2152"/>
      <c r="HDA5" s="2152"/>
      <c r="HDB5" s="2152"/>
      <c r="HDC5" s="2152"/>
      <c r="HDD5" s="2152"/>
      <c r="HDE5" s="2152"/>
      <c r="HDF5" s="2152"/>
      <c r="HDG5" s="2152"/>
      <c r="HDH5" s="2152"/>
      <c r="HDI5" s="2152"/>
      <c r="HDJ5" s="2152"/>
      <c r="HDK5" s="2152"/>
      <c r="HDL5" s="2152"/>
      <c r="HDM5" s="2152"/>
      <c r="HDN5" s="2152"/>
      <c r="HDO5" s="2152"/>
      <c r="HDP5" s="2152"/>
      <c r="HDQ5" s="2152"/>
      <c r="HDR5" s="2152"/>
      <c r="HDS5" s="2152"/>
      <c r="HDT5" s="2152"/>
      <c r="HDU5" s="2152"/>
      <c r="HDV5" s="2152"/>
      <c r="HDW5" s="2152"/>
      <c r="HDX5" s="2152"/>
      <c r="HDY5" s="2152"/>
      <c r="HDZ5" s="2152"/>
      <c r="HEA5" s="2152"/>
      <c r="HEB5" s="2152"/>
      <c r="HEC5" s="2152"/>
      <c r="HED5" s="2152"/>
      <c r="HEE5" s="2152"/>
      <c r="HEF5" s="2152"/>
      <c r="HEG5" s="2152"/>
      <c r="HEH5" s="2152"/>
      <c r="HEI5" s="2152"/>
      <c r="HEJ5" s="2152"/>
      <c r="HEK5" s="2152"/>
      <c r="HEL5" s="2152"/>
      <c r="HEM5" s="2152"/>
      <c r="HEN5" s="2152"/>
      <c r="HEO5" s="2152"/>
      <c r="HEP5" s="2152"/>
      <c r="HEQ5" s="2152"/>
      <c r="HER5" s="2152"/>
      <c r="HES5" s="2152"/>
      <c r="HET5" s="2152"/>
      <c r="HEU5" s="2152"/>
      <c r="HEV5" s="2152"/>
      <c r="HEW5" s="2152"/>
      <c r="HEX5" s="2152"/>
      <c r="HEY5" s="2152"/>
      <c r="HEZ5" s="2152"/>
      <c r="HFA5" s="2152"/>
      <c r="HFB5" s="2152"/>
      <c r="HFC5" s="2152"/>
      <c r="HFD5" s="2152"/>
      <c r="HFE5" s="2152"/>
      <c r="HFF5" s="2152"/>
      <c r="HFG5" s="2152"/>
      <c r="HFH5" s="2152"/>
      <c r="HFI5" s="2152"/>
      <c r="HFJ5" s="2152"/>
      <c r="HFK5" s="2152"/>
      <c r="HFL5" s="2152"/>
      <c r="HFM5" s="2152"/>
      <c r="HFN5" s="2152"/>
      <c r="HFO5" s="2152"/>
      <c r="HFP5" s="2152"/>
      <c r="HFQ5" s="2152"/>
      <c r="HFR5" s="2152"/>
      <c r="HFS5" s="2152"/>
      <c r="HFT5" s="2152"/>
      <c r="HFU5" s="2152"/>
      <c r="HFV5" s="2152"/>
      <c r="HFW5" s="2152"/>
      <c r="HFX5" s="2152"/>
      <c r="HFY5" s="2152"/>
      <c r="HFZ5" s="2152"/>
      <c r="HGA5" s="2152"/>
      <c r="HGB5" s="2152"/>
      <c r="HGC5" s="2152"/>
      <c r="HGD5" s="2152"/>
      <c r="HGE5" s="2152"/>
      <c r="HGF5" s="2152"/>
      <c r="HGG5" s="2152"/>
      <c r="HGH5" s="2152"/>
      <c r="HGI5" s="2152"/>
      <c r="HGJ5" s="2152"/>
      <c r="HGK5" s="2152"/>
      <c r="HGL5" s="2152"/>
      <c r="HGM5" s="2152"/>
      <c r="HGN5" s="2152"/>
      <c r="HGO5" s="2152"/>
      <c r="HGP5" s="2152"/>
      <c r="HGQ5" s="2152"/>
      <c r="HGR5" s="2152"/>
      <c r="HGS5" s="2152"/>
      <c r="HGT5" s="2152"/>
      <c r="HGU5" s="2152"/>
      <c r="HGV5" s="2152"/>
      <c r="HGW5" s="2152"/>
      <c r="HGX5" s="2152"/>
      <c r="HGY5" s="2152"/>
      <c r="HGZ5" s="2152"/>
      <c r="HHA5" s="2152"/>
      <c r="HHB5" s="2152"/>
      <c r="HHC5" s="2152"/>
      <c r="HHD5" s="2152"/>
      <c r="HHE5" s="2152"/>
      <c r="HHF5" s="2152"/>
      <c r="HHG5" s="2152"/>
      <c r="HHH5" s="2152"/>
      <c r="HHI5" s="2152"/>
      <c r="HHJ5" s="2152"/>
      <c r="HHK5" s="2152"/>
      <c r="HHL5" s="2152"/>
      <c r="HHM5" s="2152"/>
      <c r="HHN5" s="2152"/>
      <c r="HHO5" s="2152"/>
      <c r="HHP5" s="2152"/>
      <c r="HHQ5" s="2152"/>
      <c r="HHR5" s="2152"/>
      <c r="HHS5" s="2152"/>
      <c r="HHT5" s="2152"/>
      <c r="HHU5" s="2152"/>
      <c r="HHV5" s="2152"/>
      <c r="HHW5" s="2152"/>
      <c r="HHX5" s="2152"/>
      <c r="HHY5" s="2152"/>
      <c r="HHZ5" s="2152"/>
      <c r="HIA5" s="2152"/>
      <c r="HIB5" s="2152"/>
      <c r="HIC5" s="2152"/>
      <c r="HID5" s="2152"/>
      <c r="HIE5" s="2152"/>
      <c r="HIF5" s="2152"/>
      <c r="HIG5" s="2152"/>
      <c r="HIH5" s="2152"/>
      <c r="HII5" s="2152"/>
      <c r="HIJ5" s="2152"/>
      <c r="HIK5" s="2152"/>
      <c r="HIL5" s="2152"/>
      <c r="HIM5" s="2152"/>
      <c r="HIN5" s="2152"/>
      <c r="HIO5" s="2152"/>
      <c r="HIP5" s="2152"/>
      <c r="HIQ5" s="2152"/>
      <c r="HIR5" s="2152"/>
      <c r="HIS5" s="2152"/>
      <c r="HIT5" s="2152"/>
      <c r="HIU5" s="2152"/>
      <c r="HIV5" s="2152"/>
      <c r="HIW5" s="2152"/>
      <c r="HIX5" s="2152"/>
      <c r="HIY5" s="2152"/>
      <c r="HIZ5" s="2152"/>
      <c r="HJA5" s="2152"/>
      <c r="HJB5" s="2152"/>
      <c r="HJC5" s="2152"/>
      <c r="HJD5" s="2152"/>
      <c r="HJE5" s="2152"/>
      <c r="HJF5" s="2152"/>
      <c r="HJG5" s="2152"/>
      <c r="HJH5" s="2152"/>
      <c r="HJI5" s="2152"/>
      <c r="HJJ5" s="2152"/>
      <c r="HJK5" s="2152"/>
      <c r="HJL5" s="2152"/>
      <c r="HJM5" s="2152"/>
      <c r="HJN5" s="2152"/>
      <c r="HJO5" s="2152"/>
      <c r="HJP5" s="2152"/>
      <c r="HJQ5" s="2152"/>
      <c r="HJR5" s="2152"/>
      <c r="HJS5" s="2152"/>
      <c r="HJT5" s="2152"/>
      <c r="HJU5" s="2152"/>
      <c r="HJV5" s="2152"/>
      <c r="HJW5" s="2152"/>
      <c r="HJX5" s="2152"/>
      <c r="HJY5" s="2152"/>
      <c r="HJZ5" s="2152"/>
      <c r="HKA5" s="2152"/>
      <c r="HKB5" s="2152"/>
      <c r="HKC5" s="2152"/>
      <c r="HKD5" s="2152"/>
      <c r="HKE5" s="2152"/>
      <c r="HKF5" s="2152"/>
      <c r="HKG5" s="2152"/>
      <c r="HKH5" s="2152"/>
      <c r="HKI5" s="2152"/>
      <c r="HKJ5" s="2152"/>
      <c r="HKK5" s="2152"/>
      <c r="HKL5" s="2152"/>
      <c r="HKM5" s="2152"/>
      <c r="HKN5" s="2152"/>
      <c r="HKO5" s="2152"/>
      <c r="HKP5" s="2152"/>
      <c r="HKQ5" s="2152"/>
      <c r="HKR5" s="2152"/>
      <c r="HKS5" s="2152"/>
      <c r="HKT5" s="2152"/>
      <c r="HKU5" s="2152"/>
      <c r="HKV5" s="2152"/>
      <c r="HKW5" s="2152"/>
      <c r="HKX5" s="2152"/>
      <c r="HKY5" s="2152"/>
      <c r="HKZ5" s="2152"/>
      <c r="HLA5" s="2152"/>
      <c r="HLB5" s="2152"/>
      <c r="HLC5" s="2152"/>
      <c r="HLD5" s="2152"/>
      <c r="HLE5" s="2152"/>
      <c r="HLF5" s="2152"/>
      <c r="HLG5" s="2152"/>
      <c r="HLH5" s="2152"/>
      <c r="HLI5" s="2152"/>
      <c r="HLJ5" s="2152"/>
      <c r="HLK5" s="2152"/>
      <c r="HLL5" s="2152"/>
      <c r="HLM5" s="2152"/>
      <c r="HLN5" s="2152"/>
      <c r="HLO5" s="2152"/>
      <c r="HLP5" s="2152"/>
      <c r="HLQ5" s="2152"/>
      <c r="HLR5" s="2152"/>
      <c r="HLS5" s="2152"/>
      <c r="HLT5" s="2152"/>
      <c r="HLU5" s="2152"/>
      <c r="HLV5" s="2152"/>
      <c r="HLW5" s="2152"/>
      <c r="HLX5" s="2152"/>
      <c r="HLY5" s="2152"/>
      <c r="HLZ5" s="2152"/>
      <c r="HMA5" s="2152"/>
      <c r="HMB5" s="2152"/>
      <c r="HMC5" s="2152"/>
      <c r="HMD5" s="2152"/>
      <c r="HME5" s="2152"/>
      <c r="HMF5" s="2152"/>
      <c r="HMG5" s="2152"/>
      <c r="HMH5" s="2152"/>
      <c r="HMI5" s="2152"/>
      <c r="HMJ5" s="2152"/>
      <c r="HMK5" s="2152"/>
      <c r="HML5" s="2152"/>
      <c r="HMM5" s="2152"/>
      <c r="HMN5" s="2152"/>
      <c r="HMO5" s="2152"/>
      <c r="HMP5" s="2152"/>
      <c r="HMQ5" s="2152"/>
      <c r="HMR5" s="2152"/>
      <c r="HMS5" s="2152"/>
      <c r="HMT5" s="2152"/>
      <c r="HMU5" s="2152"/>
      <c r="HMV5" s="2152"/>
      <c r="HMW5" s="2152"/>
      <c r="HMX5" s="2152"/>
      <c r="HMY5" s="2152"/>
      <c r="HMZ5" s="2152"/>
      <c r="HNA5" s="2152"/>
      <c r="HNB5" s="2152"/>
      <c r="HNC5" s="2152"/>
      <c r="HND5" s="2152"/>
      <c r="HNE5" s="2152"/>
      <c r="HNF5" s="2152"/>
      <c r="HNG5" s="2152"/>
      <c r="HNH5" s="2152"/>
      <c r="HNI5" s="2152"/>
      <c r="HNJ5" s="2152"/>
      <c r="HNK5" s="2152"/>
      <c r="HNL5" s="2152"/>
      <c r="HNM5" s="2152"/>
      <c r="HNN5" s="2152"/>
      <c r="HNO5" s="2152"/>
      <c r="HNP5" s="2152"/>
      <c r="HNQ5" s="2152"/>
      <c r="HNR5" s="2152"/>
      <c r="HNS5" s="2152"/>
      <c r="HNT5" s="2152"/>
      <c r="HNU5" s="2152"/>
      <c r="HNV5" s="2152"/>
      <c r="HNW5" s="2152"/>
      <c r="HNX5" s="2152"/>
      <c r="HNY5" s="2152"/>
      <c r="HNZ5" s="2152"/>
      <c r="HOA5" s="2152"/>
      <c r="HOB5" s="2152"/>
      <c r="HOC5" s="2152"/>
      <c r="HOD5" s="2152"/>
      <c r="HOE5" s="2152"/>
      <c r="HOF5" s="2152"/>
      <c r="HOG5" s="2152"/>
      <c r="HOH5" s="2152"/>
      <c r="HOI5" s="2152"/>
      <c r="HOJ5" s="2152"/>
      <c r="HOK5" s="2152"/>
      <c r="HOL5" s="2152"/>
      <c r="HOM5" s="2152"/>
      <c r="HON5" s="2152"/>
      <c r="HOO5" s="2152"/>
      <c r="HOP5" s="2152"/>
      <c r="HOQ5" s="2152"/>
      <c r="HOR5" s="2152"/>
      <c r="HOS5" s="2152"/>
      <c r="HOT5" s="2152"/>
      <c r="HOU5" s="2152"/>
      <c r="HOV5" s="2152"/>
      <c r="HOW5" s="2152"/>
      <c r="HOX5" s="2152"/>
      <c r="HOY5" s="2152"/>
      <c r="HOZ5" s="2152"/>
      <c r="HPA5" s="2152"/>
      <c r="HPB5" s="2152"/>
      <c r="HPC5" s="2152"/>
      <c r="HPD5" s="2152"/>
      <c r="HPE5" s="2152"/>
      <c r="HPF5" s="2152"/>
      <c r="HPG5" s="2152"/>
      <c r="HPH5" s="2152"/>
      <c r="HPI5" s="2152"/>
      <c r="HPJ5" s="2152"/>
      <c r="HPK5" s="2152"/>
      <c r="HPL5" s="2152"/>
      <c r="HPM5" s="2152"/>
      <c r="HPN5" s="2152"/>
      <c r="HPO5" s="2152"/>
      <c r="HPP5" s="2152"/>
      <c r="HPQ5" s="2152"/>
      <c r="HPR5" s="2152"/>
      <c r="HPS5" s="2152"/>
      <c r="HPT5" s="2152"/>
      <c r="HPU5" s="2152"/>
      <c r="HPV5" s="2152"/>
      <c r="HPW5" s="2152"/>
      <c r="HPX5" s="2152"/>
      <c r="HPY5" s="2152"/>
      <c r="HPZ5" s="2152"/>
      <c r="HQA5" s="2152"/>
      <c r="HQB5" s="2152"/>
      <c r="HQC5" s="2152"/>
      <c r="HQD5" s="2152"/>
      <c r="HQE5" s="2152"/>
      <c r="HQF5" s="2152"/>
      <c r="HQG5" s="2152"/>
      <c r="HQH5" s="2152"/>
      <c r="HQI5" s="2152"/>
      <c r="HQJ5" s="2152"/>
      <c r="HQK5" s="2152"/>
      <c r="HQL5" s="2152"/>
      <c r="HQM5" s="2152"/>
      <c r="HQN5" s="2152"/>
      <c r="HQO5" s="2152"/>
      <c r="HQP5" s="2152"/>
      <c r="HQQ5" s="2152"/>
      <c r="HQR5" s="2152"/>
      <c r="HQS5" s="2152"/>
      <c r="HQT5" s="2152"/>
      <c r="HQU5" s="2152"/>
      <c r="HQV5" s="2152"/>
      <c r="HQW5" s="2152"/>
      <c r="HQX5" s="2152"/>
      <c r="HQY5" s="2152"/>
      <c r="HQZ5" s="2152"/>
      <c r="HRA5" s="2152"/>
      <c r="HRB5" s="2152"/>
      <c r="HRC5" s="2152"/>
      <c r="HRD5" s="2152"/>
      <c r="HRE5" s="2152"/>
      <c r="HRF5" s="2152"/>
      <c r="HRG5" s="2152"/>
      <c r="HRH5" s="2152"/>
      <c r="HRI5" s="2152"/>
      <c r="HRJ5" s="2152"/>
      <c r="HRK5" s="2152"/>
      <c r="HRL5" s="2152"/>
      <c r="HRM5" s="2152"/>
      <c r="HRN5" s="2152"/>
      <c r="HRO5" s="2152"/>
      <c r="HRP5" s="2152"/>
      <c r="HRQ5" s="2152"/>
      <c r="HRR5" s="2152"/>
      <c r="HRS5" s="2152"/>
      <c r="HRT5" s="2152"/>
      <c r="HRU5" s="2152"/>
      <c r="HRV5" s="2152"/>
      <c r="HRW5" s="2152"/>
      <c r="HRX5" s="2152"/>
      <c r="HRY5" s="2152"/>
      <c r="HRZ5" s="2152"/>
      <c r="HSA5" s="2152"/>
      <c r="HSB5" s="2152"/>
      <c r="HSC5" s="2152"/>
      <c r="HSD5" s="2152"/>
      <c r="HSE5" s="2152"/>
      <c r="HSF5" s="2152"/>
      <c r="HSG5" s="2152"/>
      <c r="HSH5" s="2152"/>
      <c r="HSI5" s="2152"/>
      <c r="HSJ5" s="2152"/>
      <c r="HSK5" s="2152"/>
      <c r="HSL5" s="2152"/>
      <c r="HSM5" s="2152"/>
      <c r="HSN5" s="2152"/>
      <c r="HSO5" s="2152"/>
      <c r="HSP5" s="2152"/>
      <c r="HSQ5" s="2152"/>
      <c r="HSR5" s="2152"/>
      <c r="HSS5" s="2152"/>
      <c r="HST5" s="2152"/>
      <c r="HSU5" s="2152"/>
      <c r="HSV5" s="2152"/>
      <c r="HSW5" s="2152"/>
      <c r="HSX5" s="2152"/>
      <c r="HSY5" s="2152"/>
      <c r="HSZ5" s="2152"/>
      <c r="HTA5" s="2152"/>
      <c r="HTB5" s="2152"/>
      <c r="HTC5" s="2152"/>
      <c r="HTD5" s="2152"/>
      <c r="HTE5" s="2152"/>
      <c r="HTF5" s="2152"/>
      <c r="HTG5" s="2152"/>
      <c r="HTH5" s="2152"/>
      <c r="HTI5" s="2152"/>
      <c r="HTJ5" s="2152"/>
      <c r="HTK5" s="2152"/>
      <c r="HTL5" s="2152"/>
      <c r="HTM5" s="2152"/>
      <c r="HTN5" s="2152"/>
      <c r="HTO5" s="2152"/>
      <c r="HTP5" s="2152"/>
      <c r="HTQ5" s="2152"/>
      <c r="HTR5" s="2152"/>
      <c r="HTS5" s="2152"/>
      <c r="HTT5" s="2152"/>
      <c r="HTU5" s="2152"/>
      <c r="HTV5" s="2152"/>
      <c r="HTW5" s="2152"/>
      <c r="HTX5" s="2152"/>
      <c r="HTY5" s="2152"/>
      <c r="HTZ5" s="2152"/>
      <c r="HUA5" s="2152"/>
      <c r="HUB5" s="2152"/>
      <c r="HUC5" s="2152"/>
      <c r="HUD5" s="2152"/>
      <c r="HUE5" s="2152"/>
      <c r="HUF5" s="2152"/>
      <c r="HUG5" s="2152"/>
      <c r="HUH5" s="2152"/>
      <c r="HUI5" s="2152"/>
      <c r="HUJ5" s="2152"/>
      <c r="HUK5" s="2152"/>
      <c r="HUL5" s="2152"/>
      <c r="HUM5" s="2152"/>
      <c r="HUN5" s="2152"/>
      <c r="HUO5" s="2152"/>
      <c r="HUP5" s="2152"/>
      <c r="HUQ5" s="2152"/>
      <c r="HUR5" s="2152"/>
      <c r="HUS5" s="2152"/>
      <c r="HUT5" s="2152"/>
      <c r="HUU5" s="2152"/>
      <c r="HUV5" s="2152"/>
      <c r="HUW5" s="2152"/>
      <c r="HUX5" s="2152"/>
      <c r="HUY5" s="2152"/>
      <c r="HUZ5" s="2152"/>
      <c r="HVA5" s="2152"/>
      <c r="HVB5" s="2152"/>
      <c r="HVC5" s="2152"/>
      <c r="HVD5" s="2152"/>
      <c r="HVE5" s="2152"/>
      <c r="HVF5" s="2152"/>
      <c r="HVG5" s="2152"/>
      <c r="HVH5" s="2152"/>
      <c r="HVI5" s="2152"/>
      <c r="HVJ5" s="2152"/>
      <c r="HVK5" s="2152"/>
      <c r="HVL5" s="2152"/>
      <c r="HVM5" s="2152"/>
      <c r="HVN5" s="2152"/>
      <c r="HVO5" s="2152"/>
      <c r="HVP5" s="2152"/>
      <c r="HVQ5" s="2152"/>
      <c r="HVR5" s="2152"/>
      <c r="HVS5" s="2152"/>
      <c r="HVT5" s="2152"/>
      <c r="HVU5" s="2152"/>
      <c r="HVV5" s="2152"/>
      <c r="HVW5" s="2152"/>
      <c r="HVX5" s="2152"/>
      <c r="HVY5" s="2152"/>
      <c r="HVZ5" s="2152"/>
      <c r="HWA5" s="2152"/>
      <c r="HWB5" s="2152"/>
      <c r="HWC5" s="2152"/>
      <c r="HWD5" s="2152"/>
      <c r="HWE5" s="2152"/>
      <c r="HWF5" s="2152"/>
      <c r="HWG5" s="2152"/>
      <c r="HWH5" s="2152"/>
      <c r="HWI5" s="2152"/>
      <c r="HWJ5" s="2152"/>
      <c r="HWK5" s="2152"/>
      <c r="HWL5" s="2152"/>
      <c r="HWM5" s="2152"/>
      <c r="HWN5" s="2152"/>
      <c r="HWO5" s="2152"/>
      <c r="HWP5" s="2152"/>
      <c r="HWQ5" s="2152"/>
      <c r="HWR5" s="2152"/>
      <c r="HWS5" s="2152"/>
      <c r="HWT5" s="2152"/>
      <c r="HWU5" s="2152"/>
      <c r="HWV5" s="2152"/>
      <c r="HWW5" s="2152"/>
      <c r="HWX5" s="2152"/>
      <c r="HWY5" s="2152"/>
      <c r="HWZ5" s="2152"/>
      <c r="HXA5" s="2152"/>
      <c r="HXB5" s="2152"/>
      <c r="HXC5" s="2152"/>
      <c r="HXD5" s="2152"/>
      <c r="HXE5" s="2152"/>
      <c r="HXF5" s="2152"/>
      <c r="HXG5" s="2152"/>
      <c r="HXH5" s="2152"/>
      <c r="HXI5" s="2152"/>
      <c r="HXJ5" s="2152"/>
      <c r="HXK5" s="2152"/>
      <c r="HXL5" s="2152"/>
      <c r="HXM5" s="2152"/>
      <c r="HXN5" s="2152"/>
      <c r="HXO5" s="2152"/>
      <c r="HXP5" s="2152"/>
      <c r="HXQ5" s="2152"/>
      <c r="HXR5" s="2152"/>
      <c r="HXS5" s="2152"/>
      <c r="HXT5" s="2152"/>
      <c r="HXU5" s="2152"/>
      <c r="HXV5" s="2152"/>
      <c r="HXW5" s="2152"/>
      <c r="HXX5" s="2152"/>
      <c r="HXY5" s="2152"/>
      <c r="HXZ5" s="2152"/>
      <c r="HYA5" s="2152"/>
      <c r="HYB5" s="2152"/>
      <c r="HYC5" s="2152"/>
      <c r="HYD5" s="2152"/>
      <c r="HYE5" s="2152"/>
      <c r="HYF5" s="2152"/>
      <c r="HYG5" s="2152"/>
      <c r="HYH5" s="2152"/>
      <c r="HYI5" s="2152"/>
      <c r="HYJ5" s="2152"/>
      <c r="HYK5" s="2152"/>
      <c r="HYL5" s="2152"/>
      <c r="HYM5" s="2152"/>
      <c r="HYN5" s="2152"/>
      <c r="HYO5" s="2152"/>
      <c r="HYP5" s="2152"/>
      <c r="HYQ5" s="2152"/>
      <c r="HYR5" s="2152"/>
      <c r="HYS5" s="2152"/>
      <c r="HYT5" s="2152"/>
      <c r="HYU5" s="2152"/>
      <c r="HYV5" s="2152"/>
      <c r="HYW5" s="2152"/>
      <c r="HYX5" s="2152"/>
      <c r="HYY5" s="2152"/>
      <c r="HYZ5" s="2152"/>
      <c r="HZA5" s="2152"/>
      <c r="HZB5" s="2152"/>
      <c r="HZC5" s="2152"/>
      <c r="HZD5" s="2152"/>
      <c r="HZE5" s="2152"/>
      <c r="HZF5" s="2152"/>
      <c r="HZG5" s="2152"/>
      <c r="HZH5" s="2152"/>
      <c r="HZI5" s="2152"/>
      <c r="HZJ5" s="2152"/>
      <c r="HZK5" s="2152"/>
      <c r="HZL5" s="2152"/>
      <c r="HZM5" s="2152"/>
      <c r="HZN5" s="2152"/>
      <c r="HZO5" s="2152"/>
      <c r="HZP5" s="2152"/>
      <c r="HZQ5" s="2152"/>
      <c r="HZR5" s="2152"/>
      <c r="HZS5" s="2152"/>
      <c r="HZT5" s="2152"/>
      <c r="HZU5" s="2152"/>
      <c r="HZV5" s="2152"/>
      <c r="HZW5" s="2152"/>
      <c r="HZX5" s="2152"/>
      <c r="HZY5" s="2152"/>
      <c r="HZZ5" s="2152"/>
      <c r="IAA5" s="2152"/>
      <c r="IAB5" s="2152"/>
      <c r="IAC5" s="2152"/>
      <c r="IAD5" s="2152"/>
      <c r="IAE5" s="2152"/>
      <c r="IAF5" s="2152"/>
      <c r="IAG5" s="2152"/>
      <c r="IAH5" s="2152"/>
      <c r="IAI5" s="2152"/>
      <c r="IAJ5" s="2152"/>
      <c r="IAK5" s="2152"/>
      <c r="IAL5" s="2152"/>
      <c r="IAM5" s="2152"/>
      <c r="IAN5" s="2152"/>
      <c r="IAO5" s="2152"/>
      <c r="IAP5" s="2152"/>
      <c r="IAQ5" s="2152"/>
      <c r="IAR5" s="2152"/>
      <c r="IAS5" s="2152"/>
      <c r="IAT5" s="2152"/>
      <c r="IAU5" s="2152"/>
      <c r="IAV5" s="2152"/>
      <c r="IAW5" s="2152"/>
      <c r="IAX5" s="2152"/>
      <c r="IAY5" s="2152"/>
      <c r="IAZ5" s="2152"/>
      <c r="IBA5" s="2152"/>
      <c r="IBB5" s="2152"/>
      <c r="IBC5" s="2152"/>
      <c r="IBD5" s="2152"/>
      <c r="IBE5" s="2152"/>
      <c r="IBF5" s="2152"/>
      <c r="IBG5" s="2152"/>
      <c r="IBH5" s="2152"/>
      <c r="IBI5" s="2152"/>
      <c r="IBJ5" s="2152"/>
      <c r="IBK5" s="2152"/>
      <c r="IBL5" s="2152"/>
      <c r="IBM5" s="2152"/>
      <c r="IBN5" s="2152"/>
      <c r="IBO5" s="2152"/>
      <c r="IBP5" s="2152"/>
      <c r="IBQ5" s="2152"/>
      <c r="IBR5" s="2152"/>
      <c r="IBS5" s="2152"/>
      <c r="IBT5" s="2152"/>
      <c r="IBU5" s="2152"/>
      <c r="IBV5" s="2152"/>
      <c r="IBW5" s="2152"/>
      <c r="IBX5" s="2152"/>
      <c r="IBY5" s="2152"/>
      <c r="IBZ5" s="2152"/>
      <c r="ICA5" s="2152"/>
      <c r="ICB5" s="2152"/>
      <c r="ICC5" s="2152"/>
      <c r="ICD5" s="2152"/>
      <c r="ICE5" s="2152"/>
      <c r="ICF5" s="2152"/>
      <c r="ICG5" s="2152"/>
      <c r="ICH5" s="2152"/>
      <c r="ICI5" s="2152"/>
      <c r="ICJ5" s="2152"/>
      <c r="ICK5" s="2152"/>
      <c r="ICL5" s="2152"/>
      <c r="ICM5" s="2152"/>
      <c r="ICN5" s="2152"/>
      <c r="ICO5" s="2152"/>
      <c r="ICP5" s="2152"/>
      <c r="ICQ5" s="2152"/>
      <c r="ICR5" s="2152"/>
      <c r="ICS5" s="2152"/>
      <c r="ICT5" s="2152"/>
      <c r="ICU5" s="2152"/>
      <c r="ICV5" s="2152"/>
      <c r="ICW5" s="2152"/>
      <c r="ICX5" s="2152"/>
      <c r="ICY5" s="2152"/>
      <c r="ICZ5" s="2152"/>
      <c r="IDA5" s="2152"/>
      <c r="IDB5" s="2152"/>
      <c r="IDC5" s="2152"/>
      <c r="IDD5" s="2152"/>
      <c r="IDE5" s="2152"/>
      <c r="IDF5" s="2152"/>
      <c r="IDG5" s="2152"/>
      <c r="IDH5" s="2152"/>
      <c r="IDI5" s="2152"/>
      <c r="IDJ5" s="2152"/>
      <c r="IDK5" s="2152"/>
      <c r="IDL5" s="2152"/>
      <c r="IDM5" s="2152"/>
      <c r="IDN5" s="2152"/>
      <c r="IDO5" s="2152"/>
      <c r="IDP5" s="2152"/>
      <c r="IDQ5" s="2152"/>
      <c r="IDR5" s="2152"/>
      <c r="IDS5" s="2152"/>
      <c r="IDT5" s="2152"/>
      <c r="IDU5" s="2152"/>
      <c r="IDV5" s="2152"/>
      <c r="IDW5" s="2152"/>
      <c r="IDX5" s="2152"/>
      <c r="IDY5" s="2152"/>
      <c r="IDZ5" s="2152"/>
      <c r="IEA5" s="2152"/>
      <c r="IEB5" s="2152"/>
      <c r="IEC5" s="2152"/>
      <c r="IED5" s="2152"/>
      <c r="IEE5" s="2152"/>
      <c r="IEF5" s="2152"/>
      <c r="IEG5" s="2152"/>
      <c r="IEH5" s="2152"/>
      <c r="IEI5" s="2152"/>
      <c r="IEJ5" s="2152"/>
      <c r="IEK5" s="2152"/>
      <c r="IEL5" s="2152"/>
      <c r="IEM5" s="2152"/>
      <c r="IEN5" s="2152"/>
      <c r="IEO5" s="2152"/>
      <c r="IEP5" s="2152"/>
      <c r="IEQ5" s="2152"/>
      <c r="IER5" s="2152"/>
      <c r="IES5" s="2152"/>
      <c r="IET5" s="2152"/>
      <c r="IEU5" s="2152"/>
      <c r="IEV5" s="2152"/>
      <c r="IEW5" s="2152"/>
      <c r="IEX5" s="2152"/>
      <c r="IEY5" s="2152"/>
      <c r="IEZ5" s="2152"/>
      <c r="IFA5" s="2152"/>
      <c r="IFB5" s="2152"/>
      <c r="IFC5" s="2152"/>
      <c r="IFD5" s="2152"/>
      <c r="IFE5" s="2152"/>
      <c r="IFF5" s="2152"/>
      <c r="IFG5" s="2152"/>
      <c r="IFH5" s="2152"/>
      <c r="IFI5" s="2152"/>
      <c r="IFJ5" s="2152"/>
      <c r="IFK5" s="2152"/>
      <c r="IFL5" s="2152"/>
      <c r="IFM5" s="2152"/>
      <c r="IFN5" s="2152"/>
      <c r="IFO5" s="2152"/>
      <c r="IFP5" s="2152"/>
      <c r="IFQ5" s="2152"/>
      <c r="IFR5" s="2152"/>
      <c r="IFS5" s="2152"/>
      <c r="IFT5" s="2152"/>
      <c r="IFU5" s="2152"/>
      <c r="IFV5" s="2152"/>
      <c r="IFW5" s="2152"/>
      <c r="IFX5" s="2152"/>
      <c r="IFY5" s="2152"/>
      <c r="IFZ5" s="2152"/>
      <c r="IGA5" s="2152"/>
      <c r="IGB5" s="2152"/>
      <c r="IGC5" s="2152"/>
      <c r="IGD5" s="2152"/>
      <c r="IGE5" s="2152"/>
      <c r="IGF5" s="2152"/>
      <c r="IGG5" s="2152"/>
      <c r="IGH5" s="2152"/>
      <c r="IGI5" s="2152"/>
      <c r="IGJ5" s="2152"/>
      <c r="IGK5" s="2152"/>
      <c r="IGL5" s="2152"/>
      <c r="IGM5" s="2152"/>
      <c r="IGN5" s="2152"/>
      <c r="IGO5" s="2152"/>
      <c r="IGP5" s="2152"/>
      <c r="IGQ5" s="2152"/>
      <c r="IGR5" s="2152"/>
      <c r="IGS5" s="2152"/>
      <c r="IGT5" s="2152"/>
      <c r="IGU5" s="2152"/>
      <c r="IGV5" s="2152"/>
      <c r="IGW5" s="2152"/>
      <c r="IGX5" s="2152"/>
      <c r="IGY5" s="2152"/>
      <c r="IGZ5" s="2152"/>
      <c r="IHA5" s="2152"/>
      <c r="IHB5" s="2152"/>
      <c r="IHC5" s="2152"/>
      <c r="IHD5" s="2152"/>
      <c r="IHE5" s="2152"/>
      <c r="IHF5" s="2152"/>
      <c r="IHG5" s="2152"/>
      <c r="IHH5" s="2152"/>
      <c r="IHI5" s="2152"/>
      <c r="IHJ5" s="2152"/>
      <c r="IHK5" s="2152"/>
      <c r="IHL5" s="2152"/>
      <c r="IHM5" s="2152"/>
      <c r="IHN5" s="2152"/>
      <c r="IHO5" s="2152"/>
      <c r="IHP5" s="2152"/>
      <c r="IHQ5" s="2152"/>
      <c r="IHR5" s="2152"/>
      <c r="IHS5" s="2152"/>
      <c r="IHT5" s="2152"/>
      <c r="IHU5" s="2152"/>
      <c r="IHV5" s="2152"/>
      <c r="IHW5" s="2152"/>
      <c r="IHX5" s="2152"/>
      <c r="IHY5" s="2152"/>
      <c r="IHZ5" s="2152"/>
      <c r="IIA5" s="2152"/>
      <c r="IIB5" s="2152"/>
      <c r="IIC5" s="2152"/>
      <c r="IID5" s="2152"/>
      <c r="IIE5" s="2152"/>
      <c r="IIF5" s="2152"/>
      <c r="IIG5" s="2152"/>
      <c r="IIH5" s="2152"/>
      <c r="III5" s="2152"/>
      <c r="IIJ5" s="2152"/>
      <c r="IIK5" s="2152"/>
      <c r="IIL5" s="2152"/>
      <c r="IIM5" s="2152"/>
      <c r="IIN5" s="2152"/>
      <c r="IIO5" s="2152"/>
      <c r="IIP5" s="2152"/>
      <c r="IIQ5" s="2152"/>
      <c r="IIR5" s="2152"/>
      <c r="IIS5" s="2152"/>
      <c r="IIT5" s="2152"/>
      <c r="IIU5" s="2152"/>
      <c r="IIV5" s="2152"/>
      <c r="IIW5" s="2152"/>
      <c r="IIX5" s="2152"/>
      <c r="IIY5" s="2152"/>
      <c r="IIZ5" s="2152"/>
      <c r="IJA5" s="2152"/>
      <c r="IJB5" s="2152"/>
      <c r="IJC5" s="2152"/>
      <c r="IJD5" s="2152"/>
      <c r="IJE5" s="2152"/>
      <c r="IJF5" s="2152"/>
      <c r="IJG5" s="2152"/>
      <c r="IJH5" s="2152"/>
      <c r="IJI5" s="2152"/>
      <c r="IJJ5" s="2152"/>
      <c r="IJK5" s="2152"/>
      <c r="IJL5" s="2152"/>
      <c r="IJM5" s="2152"/>
      <c r="IJN5" s="2152"/>
      <c r="IJO5" s="2152"/>
      <c r="IJP5" s="2152"/>
      <c r="IJQ5" s="2152"/>
      <c r="IJR5" s="2152"/>
      <c r="IJS5" s="2152"/>
      <c r="IJT5" s="2152"/>
      <c r="IJU5" s="2152"/>
      <c r="IJV5" s="2152"/>
      <c r="IJW5" s="2152"/>
      <c r="IJX5" s="2152"/>
      <c r="IJY5" s="2152"/>
      <c r="IJZ5" s="2152"/>
      <c r="IKA5" s="2152"/>
      <c r="IKB5" s="2152"/>
      <c r="IKC5" s="2152"/>
      <c r="IKD5" s="2152"/>
      <c r="IKE5" s="2152"/>
      <c r="IKF5" s="2152"/>
      <c r="IKG5" s="2152"/>
      <c r="IKH5" s="2152"/>
      <c r="IKI5" s="2152"/>
      <c r="IKJ5" s="2152"/>
      <c r="IKK5" s="2152"/>
      <c r="IKL5" s="2152"/>
      <c r="IKM5" s="2152"/>
      <c r="IKN5" s="2152"/>
      <c r="IKO5" s="2152"/>
      <c r="IKP5" s="2152"/>
      <c r="IKQ5" s="2152"/>
      <c r="IKR5" s="2152"/>
      <c r="IKS5" s="2152"/>
      <c r="IKT5" s="2152"/>
      <c r="IKU5" s="2152"/>
      <c r="IKV5" s="2152"/>
      <c r="IKW5" s="2152"/>
      <c r="IKX5" s="2152"/>
      <c r="IKY5" s="2152"/>
      <c r="IKZ5" s="2152"/>
      <c r="ILA5" s="2152"/>
      <c r="ILB5" s="2152"/>
      <c r="ILC5" s="2152"/>
      <c r="ILD5" s="2152"/>
      <c r="ILE5" s="2152"/>
      <c r="ILF5" s="2152"/>
      <c r="ILG5" s="2152"/>
      <c r="ILH5" s="2152"/>
      <c r="ILI5" s="2152"/>
      <c r="ILJ5" s="2152"/>
      <c r="ILK5" s="2152"/>
      <c r="ILL5" s="2152"/>
      <c r="ILM5" s="2152"/>
      <c r="ILN5" s="2152"/>
      <c r="ILO5" s="2152"/>
      <c r="ILP5" s="2152"/>
      <c r="ILQ5" s="2152"/>
      <c r="ILR5" s="2152"/>
      <c r="ILS5" s="2152"/>
      <c r="ILT5" s="2152"/>
      <c r="ILU5" s="2152"/>
      <c r="ILV5" s="2152"/>
      <c r="ILW5" s="2152"/>
      <c r="ILX5" s="2152"/>
      <c r="ILY5" s="2152"/>
      <c r="ILZ5" s="2152"/>
      <c r="IMA5" s="2152"/>
      <c r="IMB5" s="2152"/>
      <c r="IMC5" s="2152"/>
      <c r="IMD5" s="2152"/>
      <c r="IME5" s="2152"/>
      <c r="IMF5" s="2152"/>
      <c r="IMG5" s="2152"/>
      <c r="IMH5" s="2152"/>
      <c r="IMI5" s="2152"/>
      <c r="IMJ5" s="2152"/>
      <c r="IMK5" s="2152"/>
      <c r="IML5" s="2152"/>
      <c r="IMM5" s="2152"/>
      <c r="IMN5" s="2152"/>
      <c r="IMO5" s="2152"/>
      <c r="IMP5" s="2152"/>
      <c r="IMQ5" s="2152"/>
      <c r="IMR5" s="2152"/>
      <c r="IMS5" s="2152"/>
      <c r="IMT5" s="2152"/>
      <c r="IMU5" s="2152"/>
      <c r="IMV5" s="2152"/>
      <c r="IMW5" s="2152"/>
      <c r="IMX5" s="2152"/>
      <c r="IMY5" s="2152"/>
      <c r="IMZ5" s="2152"/>
      <c r="INA5" s="2152"/>
      <c r="INB5" s="2152"/>
      <c r="INC5" s="2152"/>
      <c r="IND5" s="2152"/>
      <c r="INE5" s="2152"/>
      <c r="INF5" s="2152"/>
      <c r="ING5" s="2152"/>
      <c r="INH5" s="2152"/>
      <c r="INI5" s="2152"/>
      <c r="INJ5" s="2152"/>
      <c r="INK5" s="2152"/>
      <c r="INL5" s="2152"/>
      <c r="INM5" s="2152"/>
      <c r="INN5" s="2152"/>
      <c r="INO5" s="2152"/>
      <c r="INP5" s="2152"/>
      <c r="INQ5" s="2152"/>
      <c r="INR5" s="2152"/>
      <c r="INS5" s="2152"/>
      <c r="INT5" s="2152"/>
      <c r="INU5" s="2152"/>
      <c r="INV5" s="2152"/>
      <c r="INW5" s="2152"/>
      <c r="INX5" s="2152"/>
      <c r="INY5" s="2152"/>
      <c r="INZ5" s="2152"/>
      <c r="IOA5" s="2152"/>
      <c r="IOB5" s="2152"/>
      <c r="IOC5" s="2152"/>
      <c r="IOD5" s="2152"/>
      <c r="IOE5" s="2152"/>
      <c r="IOF5" s="2152"/>
      <c r="IOG5" s="2152"/>
      <c r="IOH5" s="2152"/>
      <c r="IOI5" s="2152"/>
      <c r="IOJ5" s="2152"/>
      <c r="IOK5" s="2152"/>
      <c r="IOL5" s="2152"/>
      <c r="IOM5" s="2152"/>
      <c r="ION5" s="2152"/>
      <c r="IOO5" s="2152"/>
      <c r="IOP5" s="2152"/>
      <c r="IOQ5" s="2152"/>
      <c r="IOR5" s="2152"/>
      <c r="IOS5" s="2152"/>
      <c r="IOT5" s="2152"/>
      <c r="IOU5" s="2152"/>
      <c r="IOV5" s="2152"/>
      <c r="IOW5" s="2152"/>
      <c r="IOX5" s="2152"/>
      <c r="IOY5" s="2152"/>
      <c r="IOZ5" s="2152"/>
      <c r="IPA5" s="2152"/>
      <c r="IPB5" s="2152"/>
      <c r="IPC5" s="2152"/>
      <c r="IPD5" s="2152"/>
      <c r="IPE5" s="2152"/>
      <c r="IPF5" s="2152"/>
      <c r="IPG5" s="2152"/>
      <c r="IPH5" s="2152"/>
      <c r="IPI5" s="2152"/>
      <c r="IPJ5" s="2152"/>
      <c r="IPK5" s="2152"/>
      <c r="IPL5" s="2152"/>
      <c r="IPM5" s="2152"/>
      <c r="IPN5" s="2152"/>
      <c r="IPO5" s="2152"/>
      <c r="IPP5" s="2152"/>
      <c r="IPQ5" s="2152"/>
      <c r="IPR5" s="2152"/>
      <c r="IPS5" s="2152"/>
      <c r="IPT5" s="2152"/>
      <c r="IPU5" s="2152"/>
      <c r="IPV5" s="2152"/>
      <c r="IPW5" s="2152"/>
      <c r="IPX5" s="2152"/>
      <c r="IPY5" s="2152"/>
      <c r="IPZ5" s="2152"/>
      <c r="IQA5" s="2152"/>
      <c r="IQB5" s="2152"/>
      <c r="IQC5" s="2152"/>
      <c r="IQD5" s="2152"/>
      <c r="IQE5" s="2152"/>
      <c r="IQF5" s="2152"/>
      <c r="IQG5" s="2152"/>
      <c r="IQH5" s="2152"/>
      <c r="IQI5" s="2152"/>
      <c r="IQJ5" s="2152"/>
      <c r="IQK5" s="2152"/>
      <c r="IQL5" s="2152"/>
      <c r="IQM5" s="2152"/>
      <c r="IQN5" s="2152"/>
      <c r="IQO5" s="2152"/>
      <c r="IQP5" s="2152"/>
      <c r="IQQ5" s="2152"/>
      <c r="IQR5" s="2152"/>
      <c r="IQS5" s="2152"/>
      <c r="IQT5" s="2152"/>
      <c r="IQU5" s="2152"/>
      <c r="IQV5" s="2152"/>
      <c r="IQW5" s="2152"/>
      <c r="IQX5" s="2152"/>
      <c r="IQY5" s="2152"/>
      <c r="IQZ5" s="2152"/>
      <c r="IRA5" s="2152"/>
      <c r="IRB5" s="2152"/>
      <c r="IRC5" s="2152"/>
      <c r="IRD5" s="2152"/>
      <c r="IRE5" s="2152"/>
      <c r="IRF5" s="2152"/>
      <c r="IRG5" s="2152"/>
      <c r="IRH5" s="2152"/>
      <c r="IRI5" s="2152"/>
      <c r="IRJ5" s="2152"/>
      <c r="IRK5" s="2152"/>
      <c r="IRL5" s="2152"/>
      <c r="IRM5" s="2152"/>
      <c r="IRN5" s="2152"/>
      <c r="IRO5" s="2152"/>
      <c r="IRP5" s="2152"/>
      <c r="IRQ5" s="2152"/>
      <c r="IRR5" s="2152"/>
      <c r="IRS5" s="2152"/>
      <c r="IRT5" s="2152"/>
      <c r="IRU5" s="2152"/>
      <c r="IRV5" s="2152"/>
      <c r="IRW5" s="2152"/>
      <c r="IRX5" s="2152"/>
      <c r="IRY5" s="2152"/>
      <c r="IRZ5" s="2152"/>
      <c r="ISA5" s="2152"/>
      <c r="ISB5" s="2152"/>
      <c r="ISC5" s="2152"/>
      <c r="ISD5" s="2152"/>
      <c r="ISE5" s="2152"/>
      <c r="ISF5" s="2152"/>
      <c r="ISG5" s="2152"/>
      <c r="ISH5" s="2152"/>
      <c r="ISI5" s="2152"/>
      <c r="ISJ5" s="2152"/>
      <c r="ISK5" s="2152"/>
      <c r="ISL5" s="2152"/>
      <c r="ISM5" s="2152"/>
      <c r="ISN5" s="2152"/>
      <c r="ISO5" s="2152"/>
      <c r="ISP5" s="2152"/>
      <c r="ISQ5" s="2152"/>
      <c r="ISR5" s="2152"/>
      <c r="ISS5" s="2152"/>
      <c r="IST5" s="2152"/>
      <c r="ISU5" s="2152"/>
      <c r="ISV5" s="2152"/>
      <c r="ISW5" s="2152"/>
      <c r="ISX5" s="2152"/>
      <c r="ISY5" s="2152"/>
      <c r="ISZ5" s="2152"/>
      <c r="ITA5" s="2152"/>
      <c r="ITB5" s="2152"/>
      <c r="ITC5" s="2152"/>
      <c r="ITD5" s="2152"/>
      <c r="ITE5" s="2152"/>
      <c r="ITF5" s="2152"/>
      <c r="ITG5" s="2152"/>
      <c r="ITH5" s="2152"/>
      <c r="ITI5" s="2152"/>
      <c r="ITJ5" s="2152"/>
      <c r="ITK5" s="2152"/>
      <c r="ITL5" s="2152"/>
      <c r="ITM5" s="2152"/>
      <c r="ITN5" s="2152"/>
      <c r="ITO5" s="2152"/>
      <c r="ITP5" s="2152"/>
      <c r="ITQ5" s="2152"/>
      <c r="ITR5" s="2152"/>
      <c r="ITS5" s="2152"/>
      <c r="ITT5" s="2152"/>
      <c r="ITU5" s="2152"/>
      <c r="ITV5" s="2152"/>
      <c r="ITW5" s="2152"/>
      <c r="ITX5" s="2152"/>
      <c r="ITY5" s="2152"/>
      <c r="ITZ5" s="2152"/>
      <c r="IUA5" s="2152"/>
      <c r="IUB5" s="2152"/>
      <c r="IUC5" s="2152"/>
      <c r="IUD5" s="2152"/>
      <c r="IUE5" s="2152"/>
      <c r="IUF5" s="2152"/>
      <c r="IUG5" s="2152"/>
      <c r="IUH5" s="2152"/>
      <c r="IUI5" s="2152"/>
      <c r="IUJ5" s="2152"/>
      <c r="IUK5" s="2152"/>
      <c r="IUL5" s="2152"/>
      <c r="IUM5" s="2152"/>
      <c r="IUN5" s="2152"/>
      <c r="IUO5" s="2152"/>
      <c r="IUP5" s="2152"/>
      <c r="IUQ5" s="2152"/>
      <c r="IUR5" s="2152"/>
      <c r="IUS5" s="2152"/>
      <c r="IUT5" s="2152"/>
      <c r="IUU5" s="2152"/>
      <c r="IUV5" s="2152"/>
      <c r="IUW5" s="2152"/>
      <c r="IUX5" s="2152"/>
      <c r="IUY5" s="2152"/>
      <c r="IUZ5" s="2152"/>
      <c r="IVA5" s="2152"/>
      <c r="IVB5" s="2152"/>
      <c r="IVC5" s="2152"/>
      <c r="IVD5" s="2152"/>
      <c r="IVE5" s="2152"/>
      <c r="IVF5" s="2152"/>
      <c r="IVG5" s="2152"/>
      <c r="IVH5" s="2152"/>
      <c r="IVI5" s="2152"/>
      <c r="IVJ5" s="2152"/>
      <c r="IVK5" s="2152"/>
      <c r="IVL5" s="2152"/>
      <c r="IVM5" s="2152"/>
      <c r="IVN5" s="2152"/>
      <c r="IVO5" s="2152"/>
      <c r="IVP5" s="2152"/>
      <c r="IVQ5" s="2152"/>
      <c r="IVR5" s="2152"/>
      <c r="IVS5" s="2152"/>
      <c r="IVT5" s="2152"/>
      <c r="IVU5" s="2152"/>
      <c r="IVV5" s="2152"/>
      <c r="IVW5" s="2152"/>
      <c r="IVX5" s="2152"/>
      <c r="IVY5" s="2152"/>
      <c r="IVZ5" s="2152"/>
      <c r="IWA5" s="2152"/>
      <c r="IWB5" s="2152"/>
      <c r="IWC5" s="2152"/>
      <c r="IWD5" s="2152"/>
      <c r="IWE5" s="2152"/>
      <c r="IWF5" s="2152"/>
      <c r="IWG5" s="2152"/>
      <c r="IWH5" s="2152"/>
      <c r="IWI5" s="2152"/>
      <c r="IWJ5" s="2152"/>
      <c r="IWK5" s="2152"/>
      <c r="IWL5" s="2152"/>
      <c r="IWM5" s="2152"/>
      <c r="IWN5" s="2152"/>
      <c r="IWO5" s="2152"/>
      <c r="IWP5" s="2152"/>
      <c r="IWQ5" s="2152"/>
      <c r="IWR5" s="2152"/>
      <c r="IWS5" s="2152"/>
      <c r="IWT5" s="2152"/>
      <c r="IWU5" s="2152"/>
      <c r="IWV5" s="2152"/>
      <c r="IWW5" s="2152"/>
      <c r="IWX5" s="2152"/>
      <c r="IWY5" s="2152"/>
      <c r="IWZ5" s="2152"/>
      <c r="IXA5" s="2152"/>
      <c r="IXB5" s="2152"/>
      <c r="IXC5" s="2152"/>
      <c r="IXD5" s="2152"/>
      <c r="IXE5" s="2152"/>
      <c r="IXF5" s="2152"/>
      <c r="IXG5" s="2152"/>
      <c r="IXH5" s="2152"/>
      <c r="IXI5" s="2152"/>
      <c r="IXJ5" s="2152"/>
      <c r="IXK5" s="2152"/>
      <c r="IXL5" s="2152"/>
      <c r="IXM5" s="2152"/>
      <c r="IXN5" s="2152"/>
      <c r="IXO5" s="2152"/>
      <c r="IXP5" s="2152"/>
      <c r="IXQ5" s="2152"/>
      <c r="IXR5" s="2152"/>
      <c r="IXS5" s="2152"/>
      <c r="IXT5" s="2152"/>
      <c r="IXU5" s="2152"/>
      <c r="IXV5" s="2152"/>
      <c r="IXW5" s="2152"/>
      <c r="IXX5" s="2152"/>
      <c r="IXY5" s="2152"/>
      <c r="IXZ5" s="2152"/>
      <c r="IYA5" s="2152"/>
      <c r="IYB5" s="2152"/>
      <c r="IYC5" s="2152"/>
      <c r="IYD5" s="2152"/>
      <c r="IYE5" s="2152"/>
      <c r="IYF5" s="2152"/>
      <c r="IYG5" s="2152"/>
      <c r="IYH5" s="2152"/>
      <c r="IYI5" s="2152"/>
      <c r="IYJ5" s="2152"/>
      <c r="IYK5" s="2152"/>
      <c r="IYL5" s="2152"/>
      <c r="IYM5" s="2152"/>
      <c r="IYN5" s="2152"/>
      <c r="IYO5" s="2152"/>
      <c r="IYP5" s="2152"/>
      <c r="IYQ5" s="2152"/>
      <c r="IYR5" s="2152"/>
      <c r="IYS5" s="2152"/>
      <c r="IYT5" s="2152"/>
      <c r="IYU5" s="2152"/>
      <c r="IYV5" s="2152"/>
      <c r="IYW5" s="2152"/>
      <c r="IYX5" s="2152"/>
      <c r="IYY5" s="2152"/>
      <c r="IYZ5" s="2152"/>
      <c r="IZA5" s="2152"/>
      <c r="IZB5" s="2152"/>
      <c r="IZC5" s="2152"/>
      <c r="IZD5" s="2152"/>
      <c r="IZE5" s="2152"/>
      <c r="IZF5" s="2152"/>
      <c r="IZG5" s="2152"/>
      <c r="IZH5" s="2152"/>
      <c r="IZI5" s="2152"/>
      <c r="IZJ5" s="2152"/>
      <c r="IZK5" s="2152"/>
      <c r="IZL5" s="2152"/>
      <c r="IZM5" s="2152"/>
      <c r="IZN5" s="2152"/>
      <c r="IZO5" s="2152"/>
      <c r="IZP5" s="2152"/>
      <c r="IZQ5" s="2152"/>
      <c r="IZR5" s="2152"/>
      <c r="IZS5" s="2152"/>
      <c r="IZT5" s="2152"/>
      <c r="IZU5" s="2152"/>
      <c r="IZV5" s="2152"/>
      <c r="IZW5" s="2152"/>
      <c r="IZX5" s="2152"/>
      <c r="IZY5" s="2152"/>
      <c r="IZZ5" s="2152"/>
      <c r="JAA5" s="2152"/>
      <c r="JAB5" s="2152"/>
      <c r="JAC5" s="2152"/>
      <c r="JAD5" s="2152"/>
      <c r="JAE5" s="2152"/>
      <c r="JAF5" s="2152"/>
      <c r="JAG5" s="2152"/>
      <c r="JAH5" s="2152"/>
      <c r="JAI5" s="2152"/>
      <c r="JAJ5" s="2152"/>
      <c r="JAK5" s="2152"/>
      <c r="JAL5" s="2152"/>
      <c r="JAM5" s="2152"/>
      <c r="JAN5" s="2152"/>
      <c r="JAO5" s="2152"/>
      <c r="JAP5" s="2152"/>
      <c r="JAQ5" s="2152"/>
      <c r="JAR5" s="2152"/>
      <c r="JAS5" s="2152"/>
      <c r="JAT5" s="2152"/>
      <c r="JAU5" s="2152"/>
      <c r="JAV5" s="2152"/>
      <c r="JAW5" s="2152"/>
      <c r="JAX5" s="2152"/>
      <c r="JAY5" s="2152"/>
      <c r="JAZ5" s="2152"/>
      <c r="JBA5" s="2152"/>
      <c r="JBB5" s="2152"/>
      <c r="JBC5" s="2152"/>
      <c r="JBD5" s="2152"/>
      <c r="JBE5" s="2152"/>
      <c r="JBF5" s="2152"/>
      <c r="JBG5" s="2152"/>
      <c r="JBH5" s="2152"/>
      <c r="JBI5" s="2152"/>
      <c r="JBJ5" s="2152"/>
      <c r="JBK5" s="2152"/>
      <c r="JBL5" s="2152"/>
      <c r="JBM5" s="2152"/>
      <c r="JBN5" s="2152"/>
      <c r="JBO5" s="2152"/>
      <c r="JBP5" s="2152"/>
      <c r="JBQ5" s="2152"/>
      <c r="JBR5" s="2152"/>
      <c r="JBS5" s="2152"/>
      <c r="JBT5" s="2152"/>
      <c r="JBU5" s="2152"/>
      <c r="JBV5" s="2152"/>
      <c r="JBW5" s="2152"/>
      <c r="JBX5" s="2152"/>
      <c r="JBY5" s="2152"/>
      <c r="JBZ5" s="2152"/>
      <c r="JCA5" s="2152"/>
      <c r="JCB5" s="2152"/>
      <c r="JCC5" s="2152"/>
      <c r="JCD5" s="2152"/>
      <c r="JCE5" s="2152"/>
      <c r="JCF5" s="2152"/>
      <c r="JCG5" s="2152"/>
      <c r="JCH5" s="2152"/>
      <c r="JCI5" s="2152"/>
      <c r="JCJ5" s="2152"/>
      <c r="JCK5" s="2152"/>
      <c r="JCL5" s="2152"/>
      <c r="JCM5" s="2152"/>
      <c r="JCN5" s="2152"/>
      <c r="JCO5" s="2152"/>
      <c r="JCP5" s="2152"/>
      <c r="JCQ5" s="2152"/>
      <c r="JCR5" s="2152"/>
      <c r="JCS5" s="2152"/>
      <c r="JCT5" s="2152"/>
      <c r="JCU5" s="2152"/>
      <c r="JCV5" s="2152"/>
      <c r="JCW5" s="2152"/>
      <c r="JCX5" s="2152"/>
      <c r="JCY5" s="2152"/>
      <c r="JCZ5" s="2152"/>
      <c r="JDA5" s="2152"/>
      <c r="JDB5" s="2152"/>
      <c r="JDC5" s="2152"/>
      <c r="JDD5" s="2152"/>
      <c r="JDE5" s="2152"/>
      <c r="JDF5" s="2152"/>
      <c r="JDG5" s="2152"/>
      <c r="JDH5" s="2152"/>
      <c r="JDI5" s="2152"/>
      <c r="JDJ5" s="2152"/>
      <c r="JDK5" s="2152"/>
      <c r="JDL5" s="2152"/>
      <c r="JDM5" s="2152"/>
      <c r="JDN5" s="2152"/>
      <c r="JDO5" s="2152"/>
      <c r="JDP5" s="2152"/>
      <c r="JDQ5" s="2152"/>
      <c r="JDR5" s="2152"/>
      <c r="JDS5" s="2152"/>
      <c r="JDT5" s="2152"/>
      <c r="JDU5" s="2152"/>
      <c r="JDV5" s="2152"/>
      <c r="JDW5" s="2152"/>
      <c r="JDX5" s="2152"/>
      <c r="JDY5" s="2152"/>
      <c r="JDZ5" s="2152"/>
      <c r="JEA5" s="2152"/>
      <c r="JEB5" s="2152"/>
      <c r="JEC5" s="2152"/>
      <c r="JED5" s="2152"/>
      <c r="JEE5" s="2152"/>
      <c r="JEF5" s="2152"/>
      <c r="JEG5" s="2152"/>
      <c r="JEH5" s="2152"/>
      <c r="JEI5" s="2152"/>
      <c r="JEJ5" s="2152"/>
      <c r="JEK5" s="2152"/>
      <c r="JEL5" s="2152"/>
      <c r="JEM5" s="2152"/>
      <c r="JEN5" s="2152"/>
      <c r="JEO5" s="2152"/>
      <c r="JEP5" s="2152"/>
      <c r="JEQ5" s="2152"/>
      <c r="JER5" s="2152"/>
      <c r="JES5" s="2152"/>
      <c r="JET5" s="2152"/>
      <c r="JEU5" s="2152"/>
      <c r="JEV5" s="2152"/>
      <c r="JEW5" s="2152"/>
      <c r="JEX5" s="2152"/>
      <c r="JEY5" s="2152"/>
      <c r="JEZ5" s="2152"/>
      <c r="JFA5" s="2152"/>
      <c r="JFB5" s="2152"/>
      <c r="JFC5" s="2152"/>
      <c r="JFD5" s="2152"/>
      <c r="JFE5" s="2152"/>
      <c r="JFF5" s="2152"/>
      <c r="JFG5" s="2152"/>
      <c r="JFH5" s="2152"/>
      <c r="JFI5" s="2152"/>
      <c r="JFJ5" s="2152"/>
      <c r="JFK5" s="2152"/>
      <c r="JFL5" s="2152"/>
      <c r="JFM5" s="2152"/>
      <c r="JFN5" s="2152"/>
      <c r="JFO5" s="2152"/>
      <c r="JFP5" s="2152"/>
      <c r="JFQ5" s="2152"/>
      <c r="JFR5" s="2152"/>
      <c r="JFS5" s="2152"/>
      <c r="JFT5" s="2152"/>
      <c r="JFU5" s="2152"/>
      <c r="JFV5" s="2152"/>
      <c r="JFW5" s="2152"/>
      <c r="JFX5" s="2152"/>
      <c r="JFY5" s="2152"/>
      <c r="JFZ5" s="2152"/>
      <c r="JGA5" s="2152"/>
      <c r="JGB5" s="2152"/>
      <c r="JGC5" s="2152"/>
      <c r="JGD5" s="2152"/>
      <c r="JGE5" s="2152"/>
      <c r="JGF5" s="2152"/>
      <c r="JGG5" s="2152"/>
      <c r="JGH5" s="2152"/>
      <c r="JGI5" s="2152"/>
      <c r="JGJ5" s="2152"/>
      <c r="JGK5" s="2152"/>
      <c r="JGL5" s="2152"/>
      <c r="JGM5" s="2152"/>
      <c r="JGN5" s="2152"/>
      <c r="JGO5" s="2152"/>
      <c r="JGP5" s="2152"/>
      <c r="JGQ5" s="2152"/>
      <c r="JGR5" s="2152"/>
      <c r="JGS5" s="2152"/>
      <c r="JGT5" s="2152"/>
      <c r="JGU5" s="2152"/>
      <c r="JGV5" s="2152"/>
      <c r="JGW5" s="2152"/>
      <c r="JGX5" s="2152"/>
      <c r="JGY5" s="2152"/>
      <c r="JGZ5" s="2152"/>
      <c r="JHA5" s="2152"/>
      <c r="JHB5" s="2152"/>
      <c r="JHC5" s="2152"/>
      <c r="JHD5" s="2152"/>
      <c r="JHE5" s="2152"/>
      <c r="JHF5" s="2152"/>
      <c r="JHG5" s="2152"/>
      <c r="JHH5" s="2152"/>
      <c r="JHI5" s="2152"/>
      <c r="JHJ5" s="2152"/>
      <c r="JHK5" s="2152"/>
      <c r="JHL5" s="2152"/>
      <c r="JHM5" s="2152"/>
      <c r="JHN5" s="2152"/>
      <c r="JHO5" s="2152"/>
      <c r="JHP5" s="2152"/>
      <c r="JHQ5" s="2152"/>
      <c r="JHR5" s="2152"/>
      <c r="JHS5" s="2152"/>
      <c r="JHT5" s="2152"/>
      <c r="JHU5" s="2152"/>
      <c r="JHV5" s="2152"/>
      <c r="JHW5" s="2152"/>
      <c r="JHX5" s="2152"/>
      <c r="JHY5" s="2152"/>
      <c r="JHZ5" s="2152"/>
      <c r="JIA5" s="2152"/>
      <c r="JIB5" s="2152"/>
      <c r="JIC5" s="2152"/>
      <c r="JID5" s="2152"/>
      <c r="JIE5" s="2152"/>
      <c r="JIF5" s="2152"/>
      <c r="JIG5" s="2152"/>
      <c r="JIH5" s="2152"/>
      <c r="JII5" s="2152"/>
      <c r="JIJ5" s="2152"/>
      <c r="JIK5" s="2152"/>
      <c r="JIL5" s="2152"/>
      <c r="JIM5" s="2152"/>
      <c r="JIN5" s="2152"/>
      <c r="JIO5" s="2152"/>
      <c r="JIP5" s="2152"/>
      <c r="JIQ5" s="2152"/>
      <c r="JIR5" s="2152"/>
      <c r="JIS5" s="2152"/>
      <c r="JIT5" s="2152"/>
      <c r="JIU5" s="2152"/>
      <c r="JIV5" s="2152"/>
      <c r="JIW5" s="2152"/>
      <c r="JIX5" s="2152"/>
      <c r="JIY5" s="2152"/>
      <c r="JIZ5" s="2152"/>
      <c r="JJA5" s="2152"/>
      <c r="JJB5" s="2152"/>
      <c r="JJC5" s="2152"/>
      <c r="JJD5" s="2152"/>
      <c r="JJE5" s="2152"/>
      <c r="JJF5" s="2152"/>
      <c r="JJG5" s="2152"/>
      <c r="JJH5" s="2152"/>
      <c r="JJI5" s="2152"/>
      <c r="JJJ5" s="2152"/>
      <c r="JJK5" s="2152"/>
      <c r="JJL5" s="2152"/>
      <c r="JJM5" s="2152"/>
      <c r="JJN5" s="2152"/>
      <c r="JJO5" s="2152"/>
      <c r="JJP5" s="2152"/>
      <c r="JJQ5" s="2152"/>
      <c r="JJR5" s="2152"/>
      <c r="JJS5" s="2152"/>
      <c r="JJT5" s="2152"/>
      <c r="JJU5" s="2152"/>
      <c r="JJV5" s="2152"/>
      <c r="JJW5" s="2152"/>
      <c r="JJX5" s="2152"/>
      <c r="JJY5" s="2152"/>
      <c r="JJZ5" s="2152"/>
      <c r="JKA5" s="2152"/>
      <c r="JKB5" s="2152"/>
      <c r="JKC5" s="2152"/>
      <c r="JKD5" s="2152"/>
      <c r="JKE5" s="2152"/>
      <c r="JKF5" s="2152"/>
      <c r="JKG5" s="2152"/>
      <c r="JKH5" s="2152"/>
      <c r="JKI5" s="2152"/>
      <c r="JKJ5" s="2152"/>
      <c r="JKK5" s="2152"/>
      <c r="JKL5" s="2152"/>
      <c r="JKM5" s="2152"/>
      <c r="JKN5" s="2152"/>
      <c r="JKO5" s="2152"/>
      <c r="JKP5" s="2152"/>
      <c r="JKQ5" s="2152"/>
      <c r="JKR5" s="2152"/>
      <c r="JKS5" s="2152"/>
      <c r="JKT5" s="2152"/>
      <c r="JKU5" s="2152"/>
      <c r="JKV5" s="2152"/>
      <c r="JKW5" s="2152"/>
      <c r="JKX5" s="2152"/>
      <c r="JKY5" s="2152"/>
      <c r="JKZ5" s="2152"/>
      <c r="JLA5" s="2152"/>
      <c r="JLB5" s="2152"/>
      <c r="JLC5" s="2152"/>
      <c r="JLD5" s="2152"/>
      <c r="JLE5" s="2152"/>
      <c r="JLF5" s="2152"/>
      <c r="JLG5" s="2152"/>
      <c r="JLH5" s="2152"/>
      <c r="JLI5" s="2152"/>
      <c r="JLJ5" s="2152"/>
      <c r="JLK5" s="2152"/>
      <c r="JLL5" s="2152"/>
      <c r="JLM5" s="2152"/>
      <c r="JLN5" s="2152"/>
      <c r="JLO5" s="2152"/>
      <c r="JLP5" s="2152"/>
      <c r="JLQ5" s="2152"/>
      <c r="JLR5" s="2152"/>
      <c r="JLS5" s="2152"/>
      <c r="JLT5" s="2152"/>
      <c r="JLU5" s="2152"/>
      <c r="JLV5" s="2152"/>
      <c r="JLW5" s="2152"/>
      <c r="JLX5" s="2152"/>
      <c r="JLY5" s="2152"/>
      <c r="JLZ5" s="2152"/>
      <c r="JMA5" s="2152"/>
      <c r="JMB5" s="2152"/>
      <c r="JMC5" s="2152"/>
      <c r="JMD5" s="2152"/>
      <c r="JME5" s="2152"/>
      <c r="JMF5" s="2152"/>
      <c r="JMG5" s="2152"/>
      <c r="JMH5" s="2152"/>
      <c r="JMI5" s="2152"/>
      <c r="JMJ5" s="2152"/>
      <c r="JMK5" s="2152"/>
      <c r="JML5" s="2152"/>
      <c r="JMM5" s="2152"/>
      <c r="JMN5" s="2152"/>
      <c r="JMO5" s="2152"/>
      <c r="JMP5" s="2152"/>
      <c r="JMQ5" s="2152"/>
      <c r="JMR5" s="2152"/>
      <c r="JMS5" s="2152"/>
      <c r="JMT5" s="2152"/>
      <c r="JMU5" s="2152"/>
      <c r="JMV5" s="2152"/>
      <c r="JMW5" s="2152"/>
      <c r="JMX5" s="2152"/>
      <c r="JMY5" s="2152"/>
      <c r="JMZ5" s="2152"/>
      <c r="JNA5" s="2152"/>
      <c r="JNB5" s="2152"/>
      <c r="JNC5" s="2152"/>
      <c r="JND5" s="2152"/>
      <c r="JNE5" s="2152"/>
      <c r="JNF5" s="2152"/>
      <c r="JNG5" s="2152"/>
      <c r="JNH5" s="2152"/>
      <c r="JNI5" s="2152"/>
      <c r="JNJ5" s="2152"/>
      <c r="JNK5" s="2152"/>
      <c r="JNL5" s="2152"/>
      <c r="JNM5" s="2152"/>
      <c r="JNN5" s="2152"/>
      <c r="JNO5" s="2152"/>
      <c r="JNP5" s="2152"/>
      <c r="JNQ5" s="2152"/>
      <c r="JNR5" s="2152"/>
      <c r="JNS5" s="2152"/>
      <c r="JNT5" s="2152"/>
      <c r="JNU5" s="2152"/>
      <c r="JNV5" s="2152"/>
      <c r="JNW5" s="2152"/>
      <c r="JNX5" s="2152"/>
      <c r="JNY5" s="2152"/>
      <c r="JNZ5" s="2152"/>
      <c r="JOA5" s="2152"/>
      <c r="JOB5" s="2152"/>
      <c r="JOC5" s="2152"/>
      <c r="JOD5" s="2152"/>
      <c r="JOE5" s="2152"/>
      <c r="JOF5" s="2152"/>
      <c r="JOG5" s="2152"/>
      <c r="JOH5" s="2152"/>
      <c r="JOI5" s="2152"/>
      <c r="JOJ5" s="2152"/>
      <c r="JOK5" s="2152"/>
      <c r="JOL5" s="2152"/>
      <c r="JOM5" s="2152"/>
      <c r="JON5" s="2152"/>
      <c r="JOO5" s="2152"/>
      <c r="JOP5" s="2152"/>
      <c r="JOQ5" s="2152"/>
      <c r="JOR5" s="2152"/>
      <c r="JOS5" s="2152"/>
      <c r="JOT5" s="2152"/>
      <c r="JOU5" s="2152"/>
      <c r="JOV5" s="2152"/>
      <c r="JOW5" s="2152"/>
      <c r="JOX5" s="2152"/>
      <c r="JOY5" s="2152"/>
      <c r="JOZ5" s="2152"/>
      <c r="JPA5" s="2152"/>
      <c r="JPB5" s="2152"/>
      <c r="JPC5" s="2152"/>
      <c r="JPD5" s="2152"/>
      <c r="JPE5" s="2152"/>
      <c r="JPF5" s="2152"/>
      <c r="JPG5" s="2152"/>
      <c r="JPH5" s="2152"/>
      <c r="JPI5" s="2152"/>
      <c r="JPJ5" s="2152"/>
      <c r="JPK5" s="2152"/>
      <c r="JPL5" s="2152"/>
      <c r="JPM5" s="2152"/>
      <c r="JPN5" s="2152"/>
      <c r="JPO5" s="2152"/>
      <c r="JPP5" s="2152"/>
      <c r="JPQ5" s="2152"/>
      <c r="JPR5" s="2152"/>
      <c r="JPS5" s="2152"/>
      <c r="JPT5" s="2152"/>
      <c r="JPU5" s="2152"/>
      <c r="JPV5" s="2152"/>
      <c r="JPW5" s="2152"/>
      <c r="JPX5" s="2152"/>
      <c r="JPY5" s="2152"/>
      <c r="JPZ5" s="2152"/>
      <c r="JQA5" s="2152"/>
      <c r="JQB5" s="2152"/>
      <c r="JQC5" s="2152"/>
      <c r="JQD5" s="2152"/>
      <c r="JQE5" s="2152"/>
      <c r="JQF5" s="2152"/>
      <c r="JQG5" s="2152"/>
      <c r="JQH5" s="2152"/>
      <c r="JQI5" s="2152"/>
      <c r="JQJ5" s="2152"/>
      <c r="JQK5" s="2152"/>
      <c r="JQL5" s="2152"/>
      <c r="JQM5" s="2152"/>
      <c r="JQN5" s="2152"/>
      <c r="JQO5" s="2152"/>
      <c r="JQP5" s="2152"/>
      <c r="JQQ5" s="2152"/>
      <c r="JQR5" s="2152"/>
      <c r="JQS5" s="2152"/>
      <c r="JQT5" s="2152"/>
      <c r="JQU5" s="2152"/>
      <c r="JQV5" s="2152"/>
      <c r="JQW5" s="2152"/>
      <c r="JQX5" s="2152"/>
      <c r="JQY5" s="2152"/>
      <c r="JQZ5" s="2152"/>
      <c r="JRA5" s="2152"/>
      <c r="JRB5" s="2152"/>
      <c r="JRC5" s="2152"/>
      <c r="JRD5" s="2152"/>
      <c r="JRE5" s="2152"/>
      <c r="JRF5" s="2152"/>
      <c r="JRG5" s="2152"/>
      <c r="JRH5" s="2152"/>
      <c r="JRI5" s="2152"/>
      <c r="JRJ5" s="2152"/>
      <c r="JRK5" s="2152"/>
      <c r="JRL5" s="2152"/>
      <c r="JRM5" s="2152"/>
      <c r="JRN5" s="2152"/>
      <c r="JRO5" s="2152"/>
      <c r="JRP5" s="2152"/>
      <c r="JRQ5" s="2152"/>
      <c r="JRR5" s="2152"/>
      <c r="JRS5" s="2152"/>
      <c r="JRT5" s="2152"/>
      <c r="JRU5" s="2152"/>
      <c r="JRV5" s="2152"/>
      <c r="JRW5" s="2152"/>
      <c r="JRX5" s="2152"/>
      <c r="JRY5" s="2152"/>
      <c r="JRZ5" s="2152"/>
      <c r="JSA5" s="2152"/>
      <c r="JSB5" s="2152"/>
      <c r="JSC5" s="2152"/>
      <c r="JSD5" s="2152"/>
      <c r="JSE5" s="2152"/>
      <c r="JSF5" s="2152"/>
      <c r="JSG5" s="2152"/>
      <c r="JSH5" s="2152"/>
      <c r="JSI5" s="2152"/>
      <c r="JSJ5" s="2152"/>
      <c r="JSK5" s="2152"/>
      <c r="JSL5" s="2152"/>
      <c r="JSM5" s="2152"/>
      <c r="JSN5" s="2152"/>
      <c r="JSO5" s="2152"/>
      <c r="JSP5" s="2152"/>
      <c r="JSQ5" s="2152"/>
      <c r="JSR5" s="2152"/>
      <c r="JSS5" s="2152"/>
      <c r="JST5" s="2152"/>
      <c r="JSU5" s="2152"/>
      <c r="JSV5" s="2152"/>
      <c r="JSW5" s="2152"/>
      <c r="JSX5" s="2152"/>
      <c r="JSY5" s="2152"/>
      <c r="JSZ5" s="2152"/>
      <c r="JTA5" s="2152"/>
      <c r="JTB5" s="2152"/>
      <c r="JTC5" s="2152"/>
      <c r="JTD5" s="2152"/>
      <c r="JTE5" s="2152"/>
      <c r="JTF5" s="2152"/>
      <c r="JTG5" s="2152"/>
      <c r="JTH5" s="2152"/>
      <c r="JTI5" s="2152"/>
      <c r="JTJ5" s="2152"/>
      <c r="JTK5" s="2152"/>
      <c r="JTL5" s="2152"/>
      <c r="JTM5" s="2152"/>
      <c r="JTN5" s="2152"/>
      <c r="JTO5" s="2152"/>
      <c r="JTP5" s="2152"/>
      <c r="JTQ5" s="2152"/>
      <c r="JTR5" s="2152"/>
      <c r="JTS5" s="2152"/>
      <c r="JTT5" s="2152"/>
      <c r="JTU5" s="2152"/>
      <c r="JTV5" s="2152"/>
      <c r="JTW5" s="2152"/>
      <c r="JTX5" s="2152"/>
      <c r="JTY5" s="2152"/>
      <c r="JTZ5" s="2152"/>
      <c r="JUA5" s="2152"/>
      <c r="JUB5" s="2152"/>
      <c r="JUC5" s="2152"/>
      <c r="JUD5" s="2152"/>
      <c r="JUE5" s="2152"/>
      <c r="JUF5" s="2152"/>
      <c r="JUG5" s="2152"/>
      <c r="JUH5" s="2152"/>
      <c r="JUI5" s="2152"/>
      <c r="JUJ5" s="2152"/>
      <c r="JUK5" s="2152"/>
      <c r="JUL5" s="2152"/>
      <c r="JUM5" s="2152"/>
      <c r="JUN5" s="2152"/>
      <c r="JUO5" s="2152"/>
      <c r="JUP5" s="2152"/>
      <c r="JUQ5" s="2152"/>
      <c r="JUR5" s="2152"/>
      <c r="JUS5" s="2152"/>
      <c r="JUT5" s="2152"/>
      <c r="JUU5" s="2152"/>
      <c r="JUV5" s="2152"/>
      <c r="JUW5" s="2152"/>
      <c r="JUX5" s="2152"/>
      <c r="JUY5" s="2152"/>
      <c r="JUZ5" s="2152"/>
      <c r="JVA5" s="2152"/>
      <c r="JVB5" s="2152"/>
      <c r="JVC5" s="2152"/>
      <c r="JVD5" s="2152"/>
      <c r="JVE5" s="2152"/>
      <c r="JVF5" s="2152"/>
      <c r="JVG5" s="2152"/>
      <c r="JVH5" s="2152"/>
      <c r="JVI5" s="2152"/>
      <c r="JVJ5" s="2152"/>
      <c r="JVK5" s="2152"/>
      <c r="JVL5" s="2152"/>
      <c r="JVM5" s="2152"/>
      <c r="JVN5" s="2152"/>
      <c r="JVO5" s="2152"/>
      <c r="JVP5" s="2152"/>
      <c r="JVQ5" s="2152"/>
      <c r="JVR5" s="2152"/>
      <c r="JVS5" s="2152"/>
      <c r="JVT5" s="2152"/>
      <c r="JVU5" s="2152"/>
      <c r="JVV5" s="2152"/>
      <c r="JVW5" s="2152"/>
      <c r="JVX5" s="2152"/>
      <c r="JVY5" s="2152"/>
      <c r="JVZ5" s="2152"/>
      <c r="JWA5" s="2152"/>
      <c r="JWB5" s="2152"/>
      <c r="JWC5" s="2152"/>
      <c r="JWD5" s="2152"/>
      <c r="JWE5" s="2152"/>
      <c r="JWF5" s="2152"/>
      <c r="JWG5" s="2152"/>
      <c r="JWH5" s="2152"/>
      <c r="JWI5" s="2152"/>
      <c r="JWJ5" s="2152"/>
      <c r="JWK5" s="2152"/>
      <c r="JWL5" s="2152"/>
      <c r="JWM5" s="2152"/>
      <c r="JWN5" s="2152"/>
      <c r="JWO5" s="2152"/>
      <c r="JWP5" s="2152"/>
      <c r="JWQ5" s="2152"/>
      <c r="JWR5" s="2152"/>
      <c r="JWS5" s="2152"/>
      <c r="JWT5" s="2152"/>
      <c r="JWU5" s="2152"/>
      <c r="JWV5" s="2152"/>
      <c r="JWW5" s="2152"/>
      <c r="JWX5" s="2152"/>
      <c r="JWY5" s="2152"/>
      <c r="JWZ5" s="2152"/>
      <c r="JXA5" s="2152"/>
      <c r="JXB5" s="2152"/>
      <c r="JXC5" s="2152"/>
      <c r="JXD5" s="2152"/>
      <c r="JXE5" s="2152"/>
      <c r="JXF5" s="2152"/>
      <c r="JXG5" s="2152"/>
      <c r="JXH5" s="2152"/>
      <c r="JXI5" s="2152"/>
      <c r="JXJ5" s="2152"/>
      <c r="JXK5" s="2152"/>
      <c r="JXL5" s="2152"/>
      <c r="JXM5" s="2152"/>
      <c r="JXN5" s="2152"/>
      <c r="JXO5" s="2152"/>
      <c r="JXP5" s="2152"/>
      <c r="JXQ5" s="2152"/>
      <c r="JXR5" s="2152"/>
      <c r="JXS5" s="2152"/>
      <c r="JXT5" s="2152"/>
      <c r="JXU5" s="2152"/>
      <c r="JXV5" s="2152"/>
      <c r="JXW5" s="2152"/>
      <c r="JXX5" s="2152"/>
      <c r="JXY5" s="2152"/>
      <c r="JXZ5" s="2152"/>
      <c r="JYA5" s="2152"/>
      <c r="JYB5" s="2152"/>
      <c r="JYC5" s="2152"/>
      <c r="JYD5" s="2152"/>
      <c r="JYE5" s="2152"/>
      <c r="JYF5" s="2152"/>
      <c r="JYG5" s="2152"/>
      <c r="JYH5" s="2152"/>
      <c r="JYI5" s="2152"/>
      <c r="JYJ5" s="2152"/>
      <c r="JYK5" s="2152"/>
      <c r="JYL5" s="2152"/>
      <c r="JYM5" s="2152"/>
      <c r="JYN5" s="2152"/>
      <c r="JYO5" s="2152"/>
      <c r="JYP5" s="2152"/>
      <c r="JYQ5" s="2152"/>
      <c r="JYR5" s="2152"/>
      <c r="JYS5" s="2152"/>
      <c r="JYT5" s="2152"/>
      <c r="JYU5" s="2152"/>
      <c r="JYV5" s="2152"/>
      <c r="JYW5" s="2152"/>
      <c r="JYX5" s="2152"/>
      <c r="JYY5" s="2152"/>
      <c r="JYZ5" s="2152"/>
      <c r="JZA5" s="2152"/>
      <c r="JZB5" s="2152"/>
      <c r="JZC5" s="2152"/>
      <c r="JZD5" s="2152"/>
      <c r="JZE5" s="2152"/>
      <c r="JZF5" s="2152"/>
      <c r="JZG5" s="2152"/>
      <c r="JZH5" s="2152"/>
      <c r="JZI5" s="2152"/>
      <c r="JZJ5" s="2152"/>
      <c r="JZK5" s="2152"/>
      <c r="JZL5" s="2152"/>
      <c r="JZM5" s="2152"/>
      <c r="JZN5" s="2152"/>
      <c r="JZO5" s="2152"/>
      <c r="JZP5" s="2152"/>
      <c r="JZQ5" s="2152"/>
      <c r="JZR5" s="2152"/>
      <c r="JZS5" s="2152"/>
      <c r="JZT5" s="2152"/>
      <c r="JZU5" s="2152"/>
      <c r="JZV5" s="2152"/>
      <c r="JZW5" s="2152"/>
      <c r="JZX5" s="2152"/>
      <c r="JZY5" s="2152"/>
      <c r="JZZ5" s="2152"/>
      <c r="KAA5" s="2152"/>
      <c r="KAB5" s="2152"/>
      <c r="KAC5" s="2152"/>
      <c r="KAD5" s="2152"/>
      <c r="KAE5" s="2152"/>
      <c r="KAF5" s="2152"/>
      <c r="KAG5" s="2152"/>
      <c r="KAH5" s="2152"/>
      <c r="KAI5" s="2152"/>
      <c r="KAJ5" s="2152"/>
      <c r="KAK5" s="2152"/>
      <c r="KAL5" s="2152"/>
      <c r="KAM5" s="2152"/>
      <c r="KAN5" s="2152"/>
      <c r="KAO5" s="2152"/>
      <c r="KAP5" s="2152"/>
      <c r="KAQ5" s="2152"/>
      <c r="KAR5" s="2152"/>
      <c r="KAS5" s="2152"/>
      <c r="KAT5" s="2152"/>
      <c r="KAU5" s="2152"/>
      <c r="KAV5" s="2152"/>
      <c r="KAW5" s="2152"/>
      <c r="KAX5" s="2152"/>
      <c r="KAY5" s="2152"/>
      <c r="KAZ5" s="2152"/>
      <c r="KBA5" s="2152"/>
      <c r="KBB5" s="2152"/>
      <c r="KBC5" s="2152"/>
      <c r="KBD5" s="2152"/>
      <c r="KBE5" s="2152"/>
      <c r="KBF5" s="2152"/>
      <c r="KBG5" s="2152"/>
      <c r="KBH5" s="2152"/>
      <c r="KBI5" s="2152"/>
      <c r="KBJ5" s="2152"/>
      <c r="KBK5" s="2152"/>
      <c r="KBL5" s="2152"/>
      <c r="KBM5" s="2152"/>
      <c r="KBN5" s="2152"/>
      <c r="KBO5" s="2152"/>
      <c r="KBP5" s="2152"/>
      <c r="KBQ5" s="2152"/>
      <c r="KBR5" s="2152"/>
      <c r="KBS5" s="2152"/>
      <c r="KBT5" s="2152"/>
      <c r="KBU5" s="2152"/>
      <c r="KBV5" s="2152"/>
      <c r="KBW5" s="2152"/>
      <c r="KBX5" s="2152"/>
      <c r="KBY5" s="2152"/>
      <c r="KBZ5" s="2152"/>
      <c r="KCA5" s="2152"/>
      <c r="KCB5" s="2152"/>
      <c r="KCC5" s="2152"/>
      <c r="KCD5" s="2152"/>
      <c r="KCE5" s="2152"/>
      <c r="KCF5" s="2152"/>
      <c r="KCG5" s="2152"/>
      <c r="KCH5" s="2152"/>
      <c r="KCI5" s="2152"/>
      <c r="KCJ5" s="2152"/>
      <c r="KCK5" s="2152"/>
      <c r="KCL5" s="2152"/>
      <c r="KCM5" s="2152"/>
      <c r="KCN5" s="2152"/>
      <c r="KCO5" s="2152"/>
      <c r="KCP5" s="2152"/>
      <c r="KCQ5" s="2152"/>
      <c r="KCR5" s="2152"/>
      <c r="KCS5" s="2152"/>
      <c r="KCT5" s="2152"/>
      <c r="KCU5" s="2152"/>
      <c r="KCV5" s="2152"/>
      <c r="KCW5" s="2152"/>
      <c r="KCX5" s="2152"/>
      <c r="KCY5" s="2152"/>
      <c r="KCZ5" s="2152"/>
      <c r="KDA5" s="2152"/>
      <c r="KDB5" s="2152"/>
      <c r="KDC5" s="2152"/>
      <c r="KDD5" s="2152"/>
      <c r="KDE5" s="2152"/>
      <c r="KDF5" s="2152"/>
      <c r="KDG5" s="2152"/>
      <c r="KDH5" s="2152"/>
      <c r="KDI5" s="2152"/>
      <c r="KDJ5" s="2152"/>
      <c r="KDK5" s="2152"/>
      <c r="KDL5" s="2152"/>
      <c r="KDM5" s="2152"/>
      <c r="KDN5" s="2152"/>
      <c r="KDO5" s="2152"/>
      <c r="KDP5" s="2152"/>
      <c r="KDQ5" s="2152"/>
      <c r="KDR5" s="2152"/>
      <c r="KDS5" s="2152"/>
      <c r="KDT5" s="2152"/>
      <c r="KDU5" s="2152"/>
      <c r="KDV5" s="2152"/>
      <c r="KDW5" s="2152"/>
      <c r="KDX5" s="2152"/>
      <c r="KDY5" s="2152"/>
      <c r="KDZ5" s="2152"/>
      <c r="KEA5" s="2152"/>
      <c r="KEB5" s="2152"/>
      <c r="KEC5" s="2152"/>
      <c r="KED5" s="2152"/>
      <c r="KEE5" s="2152"/>
      <c r="KEF5" s="2152"/>
      <c r="KEG5" s="2152"/>
      <c r="KEH5" s="2152"/>
      <c r="KEI5" s="2152"/>
      <c r="KEJ5" s="2152"/>
      <c r="KEK5" s="2152"/>
      <c r="KEL5" s="2152"/>
      <c r="KEM5" s="2152"/>
      <c r="KEN5" s="2152"/>
      <c r="KEO5" s="2152"/>
      <c r="KEP5" s="2152"/>
      <c r="KEQ5" s="2152"/>
      <c r="KER5" s="2152"/>
      <c r="KES5" s="2152"/>
      <c r="KET5" s="2152"/>
      <c r="KEU5" s="2152"/>
      <c r="KEV5" s="2152"/>
      <c r="KEW5" s="2152"/>
      <c r="KEX5" s="2152"/>
      <c r="KEY5" s="2152"/>
      <c r="KEZ5" s="2152"/>
      <c r="KFA5" s="2152"/>
      <c r="KFB5" s="2152"/>
      <c r="KFC5" s="2152"/>
      <c r="KFD5" s="2152"/>
      <c r="KFE5" s="2152"/>
      <c r="KFF5" s="2152"/>
      <c r="KFG5" s="2152"/>
      <c r="KFH5" s="2152"/>
      <c r="KFI5" s="2152"/>
      <c r="KFJ5" s="2152"/>
      <c r="KFK5" s="2152"/>
      <c r="KFL5" s="2152"/>
      <c r="KFM5" s="2152"/>
      <c r="KFN5" s="2152"/>
      <c r="KFO5" s="2152"/>
      <c r="KFP5" s="2152"/>
      <c r="KFQ5" s="2152"/>
      <c r="KFR5" s="2152"/>
      <c r="KFS5" s="2152"/>
      <c r="KFT5" s="2152"/>
      <c r="KFU5" s="2152"/>
      <c r="KFV5" s="2152"/>
      <c r="KFW5" s="2152"/>
      <c r="KFX5" s="2152"/>
      <c r="KFY5" s="2152"/>
      <c r="KFZ5" s="2152"/>
      <c r="KGA5" s="2152"/>
      <c r="KGB5" s="2152"/>
      <c r="KGC5" s="2152"/>
      <c r="KGD5" s="2152"/>
      <c r="KGE5" s="2152"/>
      <c r="KGF5" s="2152"/>
      <c r="KGG5" s="2152"/>
      <c r="KGH5" s="2152"/>
      <c r="KGI5" s="2152"/>
      <c r="KGJ5" s="2152"/>
      <c r="KGK5" s="2152"/>
      <c r="KGL5" s="2152"/>
      <c r="KGM5" s="2152"/>
      <c r="KGN5" s="2152"/>
      <c r="KGO5" s="2152"/>
      <c r="KGP5" s="2152"/>
      <c r="KGQ5" s="2152"/>
      <c r="KGR5" s="2152"/>
      <c r="KGS5" s="2152"/>
      <c r="KGT5" s="2152"/>
      <c r="KGU5" s="2152"/>
      <c r="KGV5" s="2152"/>
      <c r="KGW5" s="2152"/>
      <c r="KGX5" s="2152"/>
      <c r="KGY5" s="2152"/>
      <c r="KGZ5" s="2152"/>
      <c r="KHA5" s="2152"/>
      <c r="KHB5" s="2152"/>
      <c r="KHC5" s="2152"/>
      <c r="KHD5" s="2152"/>
      <c r="KHE5" s="2152"/>
      <c r="KHF5" s="2152"/>
      <c r="KHG5" s="2152"/>
      <c r="KHH5" s="2152"/>
      <c r="KHI5" s="2152"/>
      <c r="KHJ5" s="2152"/>
      <c r="KHK5" s="2152"/>
      <c r="KHL5" s="2152"/>
      <c r="KHM5" s="2152"/>
      <c r="KHN5" s="2152"/>
      <c r="KHO5" s="2152"/>
      <c r="KHP5" s="2152"/>
      <c r="KHQ5" s="2152"/>
      <c r="KHR5" s="2152"/>
      <c r="KHS5" s="2152"/>
      <c r="KHT5" s="2152"/>
      <c r="KHU5" s="2152"/>
      <c r="KHV5" s="2152"/>
      <c r="KHW5" s="2152"/>
      <c r="KHX5" s="2152"/>
      <c r="KHY5" s="2152"/>
      <c r="KHZ5" s="2152"/>
      <c r="KIA5" s="2152"/>
      <c r="KIB5" s="2152"/>
      <c r="KIC5" s="2152"/>
      <c r="KID5" s="2152"/>
      <c r="KIE5" s="2152"/>
      <c r="KIF5" s="2152"/>
      <c r="KIG5" s="2152"/>
      <c r="KIH5" s="2152"/>
      <c r="KII5" s="2152"/>
      <c r="KIJ5" s="2152"/>
      <c r="KIK5" s="2152"/>
      <c r="KIL5" s="2152"/>
      <c r="KIM5" s="2152"/>
      <c r="KIN5" s="2152"/>
      <c r="KIO5" s="2152"/>
      <c r="KIP5" s="2152"/>
      <c r="KIQ5" s="2152"/>
      <c r="KIR5" s="2152"/>
      <c r="KIS5" s="2152"/>
      <c r="KIT5" s="2152"/>
      <c r="KIU5" s="2152"/>
      <c r="KIV5" s="2152"/>
      <c r="KIW5" s="2152"/>
      <c r="KIX5" s="2152"/>
      <c r="KIY5" s="2152"/>
      <c r="KIZ5" s="2152"/>
      <c r="KJA5" s="2152"/>
      <c r="KJB5" s="2152"/>
      <c r="KJC5" s="2152"/>
      <c r="KJD5" s="2152"/>
      <c r="KJE5" s="2152"/>
      <c r="KJF5" s="2152"/>
      <c r="KJG5" s="2152"/>
      <c r="KJH5" s="2152"/>
      <c r="KJI5" s="2152"/>
      <c r="KJJ5" s="2152"/>
      <c r="KJK5" s="2152"/>
      <c r="KJL5" s="2152"/>
      <c r="KJM5" s="2152"/>
      <c r="KJN5" s="2152"/>
      <c r="KJO5" s="2152"/>
      <c r="KJP5" s="2152"/>
      <c r="KJQ5" s="2152"/>
      <c r="KJR5" s="2152"/>
      <c r="KJS5" s="2152"/>
      <c r="KJT5" s="2152"/>
      <c r="KJU5" s="2152"/>
      <c r="KJV5" s="2152"/>
      <c r="KJW5" s="2152"/>
      <c r="KJX5" s="2152"/>
      <c r="KJY5" s="2152"/>
      <c r="KJZ5" s="2152"/>
      <c r="KKA5" s="2152"/>
      <c r="KKB5" s="2152"/>
      <c r="KKC5" s="2152"/>
      <c r="KKD5" s="2152"/>
      <c r="KKE5" s="2152"/>
      <c r="KKF5" s="2152"/>
      <c r="KKG5" s="2152"/>
      <c r="KKH5" s="2152"/>
      <c r="KKI5" s="2152"/>
      <c r="KKJ5" s="2152"/>
      <c r="KKK5" s="2152"/>
      <c r="KKL5" s="2152"/>
      <c r="KKM5" s="2152"/>
      <c r="KKN5" s="2152"/>
      <c r="KKO5" s="2152"/>
      <c r="KKP5" s="2152"/>
      <c r="KKQ5" s="2152"/>
      <c r="KKR5" s="2152"/>
      <c r="KKS5" s="2152"/>
      <c r="KKT5" s="2152"/>
      <c r="KKU5" s="2152"/>
      <c r="KKV5" s="2152"/>
      <c r="KKW5" s="2152"/>
      <c r="KKX5" s="2152"/>
      <c r="KKY5" s="2152"/>
      <c r="KKZ5" s="2152"/>
      <c r="KLA5" s="2152"/>
      <c r="KLB5" s="2152"/>
      <c r="KLC5" s="2152"/>
      <c r="KLD5" s="2152"/>
      <c r="KLE5" s="2152"/>
      <c r="KLF5" s="2152"/>
      <c r="KLG5" s="2152"/>
      <c r="KLH5" s="2152"/>
      <c r="KLI5" s="2152"/>
      <c r="KLJ5" s="2152"/>
      <c r="KLK5" s="2152"/>
      <c r="KLL5" s="2152"/>
      <c r="KLM5" s="2152"/>
      <c r="KLN5" s="2152"/>
      <c r="KLO5" s="2152"/>
      <c r="KLP5" s="2152"/>
      <c r="KLQ5" s="2152"/>
      <c r="KLR5" s="2152"/>
      <c r="KLS5" s="2152"/>
      <c r="KLT5" s="2152"/>
      <c r="KLU5" s="2152"/>
      <c r="KLV5" s="2152"/>
      <c r="KLW5" s="2152"/>
      <c r="KLX5" s="2152"/>
      <c r="KLY5" s="2152"/>
      <c r="KLZ5" s="2152"/>
      <c r="KMA5" s="2152"/>
      <c r="KMB5" s="2152"/>
      <c r="KMC5" s="2152"/>
      <c r="KMD5" s="2152"/>
      <c r="KME5" s="2152"/>
      <c r="KMF5" s="2152"/>
      <c r="KMG5" s="2152"/>
      <c r="KMH5" s="2152"/>
      <c r="KMI5" s="2152"/>
      <c r="KMJ5" s="2152"/>
      <c r="KMK5" s="2152"/>
      <c r="KML5" s="2152"/>
      <c r="KMM5" s="2152"/>
      <c r="KMN5" s="2152"/>
      <c r="KMO5" s="2152"/>
      <c r="KMP5" s="2152"/>
      <c r="KMQ5" s="2152"/>
      <c r="KMR5" s="2152"/>
      <c r="KMS5" s="2152"/>
      <c r="KMT5" s="2152"/>
      <c r="KMU5" s="2152"/>
      <c r="KMV5" s="2152"/>
      <c r="KMW5" s="2152"/>
      <c r="KMX5" s="2152"/>
      <c r="KMY5" s="2152"/>
      <c r="KMZ5" s="2152"/>
      <c r="KNA5" s="2152"/>
      <c r="KNB5" s="2152"/>
      <c r="KNC5" s="2152"/>
      <c r="KND5" s="2152"/>
      <c r="KNE5" s="2152"/>
      <c r="KNF5" s="2152"/>
      <c r="KNG5" s="2152"/>
      <c r="KNH5" s="2152"/>
      <c r="KNI5" s="2152"/>
      <c r="KNJ5" s="2152"/>
      <c r="KNK5" s="2152"/>
      <c r="KNL5" s="2152"/>
      <c r="KNM5" s="2152"/>
      <c r="KNN5" s="2152"/>
      <c r="KNO5" s="2152"/>
      <c r="KNP5" s="2152"/>
      <c r="KNQ5" s="2152"/>
      <c r="KNR5" s="2152"/>
      <c r="KNS5" s="2152"/>
      <c r="KNT5" s="2152"/>
      <c r="KNU5" s="2152"/>
      <c r="KNV5" s="2152"/>
      <c r="KNW5" s="2152"/>
      <c r="KNX5" s="2152"/>
      <c r="KNY5" s="2152"/>
      <c r="KNZ5" s="2152"/>
      <c r="KOA5" s="2152"/>
      <c r="KOB5" s="2152"/>
      <c r="KOC5" s="2152"/>
      <c r="KOD5" s="2152"/>
      <c r="KOE5" s="2152"/>
      <c r="KOF5" s="2152"/>
      <c r="KOG5" s="2152"/>
      <c r="KOH5" s="2152"/>
      <c r="KOI5" s="2152"/>
      <c r="KOJ5" s="2152"/>
      <c r="KOK5" s="2152"/>
      <c r="KOL5" s="2152"/>
      <c r="KOM5" s="2152"/>
      <c r="KON5" s="2152"/>
      <c r="KOO5" s="2152"/>
      <c r="KOP5" s="2152"/>
      <c r="KOQ5" s="2152"/>
      <c r="KOR5" s="2152"/>
      <c r="KOS5" s="2152"/>
      <c r="KOT5" s="2152"/>
      <c r="KOU5" s="2152"/>
      <c r="KOV5" s="2152"/>
      <c r="KOW5" s="2152"/>
      <c r="KOX5" s="2152"/>
      <c r="KOY5" s="2152"/>
      <c r="KOZ5" s="2152"/>
      <c r="KPA5" s="2152"/>
      <c r="KPB5" s="2152"/>
      <c r="KPC5" s="2152"/>
      <c r="KPD5" s="2152"/>
      <c r="KPE5" s="2152"/>
      <c r="KPF5" s="2152"/>
      <c r="KPG5" s="2152"/>
      <c r="KPH5" s="2152"/>
      <c r="KPI5" s="2152"/>
      <c r="KPJ5" s="2152"/>
      <c r="KPK5" s="2152"/>
      <c r="KPL5" s="2152"/>
      <c r="KPM5" s="2152"/>
      <c r="KPN5" s="2152"/>
      <c r="KPO5" s="2152"/>
      <c r="KPP5" s="2152"/>
      <c r="KPQ5" s="2152"/>
      <c r="KPR5" s="2152"/>
      <c r="KPS5" s="2152"/>
      <c r="KPT5" s="2152"/>
      <c r="KPU5" s="2152"/>
      <c r="KPV5" s="2152"/>
      <c r="KPW5" s="2152"/>
      <c r="KPX5" s="2152"/>
      <c r="KPY5" s="2152"/>
      <c r="KPZ5" s="2152"/>
      <c r="KQA5" s="2152"/>
      <c r="KQB5" s="2152"/>
      <c r="KQC5" s="2152"/>
      <c r="KQD5" s="2152"/>
      <c r="KQE5" s="2152"/>
      <c r="KQF5" s="2152"/>
      <c r="KQG5" s="2152"/>
      <c r="KQH5" s="2152"/>
      <c r="KQI5" s="2152"/>
      <c r="KQJ5" s="2152"/>
      <c r="KQK5" s="2152"/>
      <c r="KQL5" s="2152"/>
      <c r="KQM5" s="2152"/>
      <c r="KQN5" s="2152"/>
      <c r="KQO5" s="2152"/>
      <c r="KQP5" s="2152"/>
      <c r="KQQ5" s="2152"/>
      <c r="KQR5" s="2152"/>
      <c r="KQS5" s="2152"/>
      <c r="KQT5" s="2152"/>
      <c r="KQU5" s="2152"/>
      <c r="KQV5" s="2152"/>
      <c r="KQW5" s="2152"/>
      <c r="KQX5" s="2152"/>
      <c r="KQY5" s="2152"/>
      <c r="KQZ5" s="2152"/>
      <c r="KRA5" s="2152"/>
      <c r="KRB5" s="2152"/>
      <c r="KRC5" s="2152"/>
      <c r="KRD5" s="2152"/>
      <c r="KRE5" s="2152"/>
      <c r="KRF5" s="2152"/>
      <c r="KRG5" s="2152"/>
      <c r="KRH5" s="2152"/>
      <c r="KRI5" s="2152"/>
      <c r="KRJ5" s="2152"/>
      <c r="KRK5" s="2152"/>
      <c r="KRL5" s="2152"/>
      <c r="KRM5" s="2152"/>
      <c r="KRN5" s="2152"/>
      <c r="KRO5" s="2152"/>
      <c r="KRP5" s="2152"/>
      <c r="KRQ5" s="2152"/>
      <c r="KRR5" s="2152"/>
      <c r="KRS5" s="2152"/>
      <c r="KRT5" s="2152"/>
      <c r="KRU5" s="2152"/>
      <c r="KRV5" s="2152"/>
      <c r="KRW5" s="2152"/>
      <c r="KRX5" s="2152"/>
      <c r="KRY5" s="2152"/>
      <c r="KRZ5" s="2152"/>
      <c r="KSA5" s="2152"/>
      <c r="KSB5" s="2152"/>
      <c r="KSC5" s="2152"/>
      <c r="KSD5" s="2152"/>
      <c r="KSE5" s="2152"/>
      <c r="KSF5" s="2152"/>
      <c r="KSG5" s="2152"/>
      <c r="KSH5" s="2152"/>
      <c r="KSI5" s="2152"/>
      <c r="KSJ5" s="2152"/>
      <c r="KSK5" s="2152"/>
      <c r="KSL5" s="2152"/>
      <c r="KSM5" s="2152"/>
      <c r="KSN5" s="2152"/>
      <c r="KSO5" s="2152"/>
      <c r="KSP5" s="2152"/>
      <c r="KSQ5" s="2152"/>
      <c r="KSR5" s="2152"/>
      <c r="KSS5" s="2152"/>
      <c r="KST5" s="2152"/>
      <c r="KSU5" s="2152"/>
      <c r="KSV5" s="2152"/>
      <c r="KSW5" s="2152"/>
      <c r="KSX5" s="2152"/>
      <c r="KSY5" s="2152"/>
      <c r="KSZ5" s="2152"/>
      <c r="KTA5" s="2152"/>
      <c r="KTB5" s="2152"/>
      <c r="KTC5" s="2152"/>
      <c r="KTD5" s="2152"/>
      <c r="KTE5" s="2152"/>
      <c r="KTF5" s="2152"/>
      <c r="KTG5" s="2152"/>
      <c r="KTH5" s="2152"/>
      <c r="KTI5" s="2152"/>
      <c r="KTJ5" s="2152"/>
      <c r="KTK5" s="2152"/>
      <c r="KTL5" s="2152"/>
      <c r="KTM5" s="2152"/>
      <c r="KTN5" s="2152"/>
      <c r="KTO5" s="2152"/>
      <c r="KTP5" s="2152"/>
      <c r="KTQ5" s="2152"/>
      <c r="KTR5" s="2152"/>
      <c r="KTS5" s="2152"/>
      <c r="KTT5" s="2152"/>
      <c r="KTU5" s="2152"/>
      <c r="KTV5" s="2152"/>
      <c r="KTW5" s="2152"/>
      <c r="KTX5" s="2152"/>
      <c r="KTY5" s="2152"/>
      <c r="KTZ5" s="2152"/>
      <c r="KUA5" s="2152"/>
      <c r="KUB5" s="2152"/>
      <c r="KUC5" s="2152"/>
      <c r="KUD5" s="2152"/>
      <c r="KUE5" s="2152"/>
      <c r="KUF5" s="2152"/>
      <c r="KUG5" s="2152"/>
      <c r="KUH5" s="2152"/>
      <c r="KUI5" s="2152"/>
      <c r="KUJ5" s="2152"/>
      <c r="KUK5" s="2152"/>
      <c r="KUL5" s="2152"/>
      <c r="KUM5" s="2152"/>
      <c r="KUN5" s="2152"/>
      <c r="KUO5" s="2152"/>
      <c r="KUP5" s="2152"/>
      <c r="KUQ5" s="2152"/>
      <c r="KUR5" s="2152"/>
      <c r="KUS5" s="2152"/>
      <c r="KUT5" s="2152"/>
      <c r="KUU5" s="2152"/>
      <c r="KUV5" s="2152"/>
      <c r="KUW5" s="2152"/>
      <c r="KUX5" s="2152"/>
      <c r="KUY5" s="2152"/>
      <c r="KUZ5" s="2152"/>
      <c r="KVA5" s="2152"/>
      <c r="KVB5" s="2152"/>
      <c r="KVC5" s="2152"/>
      <c r="KVD5" s="2152"/>
      <c r="KVE5" s="2152"/>
      <c r="KVF5" s="2152"/>
      <c r="KVG5" s="2152"/>
      <c r="KVH5" s="2152"/>
      <c r="KVI5" s="2152"/>
      <c r="KVJ5" s="2152"/>
      <c r="KVK5" s="2152"/>
      <c r="KVL5" s="2152"/>
      <c r="KVM5" s="2152"/>
      <c r="KVN5" s="2152"/>
      <c r="KVO5" s="2152"/>
      <c r="KVP5" s="2152"/>
      <c r="KVQ5" s="2152"/>
      <c r="KVR5" s="2152"/>
      <c r="KVS5" s="2152"/>
      <c r="KVT5" s="2152"/>
      <c r="KVU5" s="2152"/>
      <c r="KVV5" s="2152"/>
      <c r="KVW5" s="2152"/>
      <c r="KVX5" s="2152"/>
      <c r="KVY5" s="2152"/>
      <c r="KVZ5" s="2152"/>
      <c r="KWA5" s="2152"/>
      <c r="KWB5" s="2152"/>
      <c r="KWC5" s="2152"/>
      <c r="KWD5" s="2152"/>
      <c r="KWE5" s="2152"/>
      <c r="KWF5" s="2152"/>
      <c r="KWG5" s="2152"/>
      <c r="KWH5" s="2152"/>
      <c r="KWI5" s="2152"/>
      <c r="KWJ5" s="2152"/>
      <c r="KWK5" s="2152"/>
      <c r="KWL5" s="2152"/>
      <c r="KWM5" s="2152"/>
      <c r="KWN5" s="2152"/>
      <c r="KWO5" s="2152"/>
      <c r="KWP5" s="2152"/>
      <c r="KWQ5" s="2152"/>
      <c r="KWR5" s="2152"/>
      <c r="KWS5" s="2152"/>
      <c r="KWT5" s="2152"/>
      <c r="KWU5" s="2152"/>
      <c r="KWV5" s="2152"/>
      <c r="KWW5" s="2152"/>
      <c r="KWX5" s="2152"/>
      <c r="KWY5" s="2152"/>
      <c r="KWZ5" s="2152"/>
      <c r="KXA5" s="2152"/>
      <c r="KXB5" s="2152"/>
      <c r="KXC5" s="2152"/>
      <c r="KXD5" s="2152"/>
      <c r="KXE5" s="2152"/>
      <c r="KXF5" s="2152"/>
      <c r="KXG5" s="2152"/>
      <c r="KXH5" s="2152"/>
      <c r="KXI5" s="2152"/>
      <c r="KXJ5" s="2152"/>
      <c r="KXK5" s="2152"/>
      <c r="KXL5" s="2152"/>
      <c r="KXM5" s="2152"/>
      <c r="KXN5" s="2152"/>
      <c r="KXO5" s="2152"/>
      <c r="KXP5" s="2152"/>
      <c r="KXQ5" s="2152"/>
      <c r="KXR5" s="2152"/>
      <c r="KXS5" s="2152"/>
      <c r="KXT5" s="2152"/>
      <c r="KXU5" s="2152"/>
      <c r="KXV5" s="2152"/>
      <c r="KXW5" s="2152"/>
      <c r="KXX5" s="2152"/>
      <c r="KXY5" s="2152"/>
      <c r="KXZ5" s="2152"/>
      <c r="KYA5" s="2152"/>
      <c r="KYB5" s="2152"/>
      <c r="KYC5" s="2152"/>
      <c r="KYD5" s="2152"/>
      <c r="KYE5" s="2152"/>
      <c r="KYF5" s="2152"/>
      <c r="KYG5" s="2152"/>
      <c r="KYH5" s="2152"/>
      <c r="KYI5" s="2152"/>
      <c r="KYJ5" s="2152"/>
      <c r="KYK5" s="2152"/>
      <c r="KYL5" s="2152"/>
      <c r="KYM5" s="2152"/>
      <c r="KYN5" s="2152"/>
      <c r="KYO5" s="2152"/>
      <c r="KYP5" s="2152"/>
      <c r="KYQ5" s="2152"/>
      <c r="KYR5" s="2152"/>
      <c r="KYS5" s="2152"/>
      <c r="KYT5" s="2152"/>
      <c r="KYU5" s="2152"/>
      <c r="KYV5" s="2152"/>
      <c r="KYW5" s="2152"/>
      <c r="KYX5" s="2152"/>
      <c r="KYY5" s="2152"/>
      <c r="KYZ5" s="2152"/>
      <c r="KZA5" s="2152"/>
      <c r="KZB5" s="2152"/>
      <c r="KZC5" s="2152"/>
      <c r="KZD5" s="2152"/>
      <c r="KZE5" s="2152"/>
      <c r="KZF5" s="2152"/>
      <c r="KZG5" s="2152"/>
      <c r="KZH5" s="2152"/>
      <c r="KZI5" s="2152"/>
      <c r="KZJ5" s="2152"/>
      <c r="KZK5" s="2152"/>
      <c r="KZL5" s="2152"/>
      <c r="KZM5" s="2152"/>
      <c r="KZN5" s="2152"/>
      <c r="KZO5" s="2152"/>
      <c r="KZP5" s="2152"/>
      <c r="KZQ5" s="2152"/>
      <c r="KZR5" s="2152"/>
      <c r="KZS5" s="2152"/>
      <c r="KZT5" s="2152"/>
      <c r="KZU5" s="2152"/>
      <c r="KZV5" s="2152"/>
      <c r="KZW5" s="2152"/>
      <c r="KZX5" s="2152"/>
      <c r="KZY5" s="2152"/>
      <c r="KZZ5" s="2152"/>
      <c r="LAA5" s="2152"/>
      <c r="LAB5" s="2152"/>
      <c r="LAC5" s="2152"/>
      <c r="LAD5" s="2152"/>
      <c r="LAE5" s="2152"/>
      <c r="LAF5" s="2152"/>
      <c r="LAG5" s="2152"/>
      <c r="LAH5" s="2152"/>
      <c r="LAI5" s="2152"/>
      <c r="LAJ5" s="2152"/>
      <c r="LAK5" s="2152"/>
      <c r="LAL5" s="2152"/>
      <c r="LAM5" s="2152"/>
      <c r="LAN5" s="2152"/>
      <c r="LAO5" s="2152"/>
      <c r="LAP5" s="2152"/>
      <c r="LAQ5" s="2152"/>
      <c r="LAR5" s="2152"/>
      <c r="LAS5" s="2152"/>
      <c r="LAT5" s="2152"/>
      <c r="LAU5" s="2152"/>
      <c r="LAV5" s="2152"/>
      <c r="LAW5" s="2152"/>
      <c r="LAX5" s="2152"/>
      <c r="LAY5" s="2152"/>
      <c r="LAZ5" s="2152"/>
      <c r="LBA5" s="2152"/>
      <c r="LBB5" s="2152"/>
      <c r="LBC5" s="2152"/>
      <c r="LBD5" s="2152"/>
      <c r="LBE5" s="2152"/>
      <c r="LBF5" s="2152"/>
      <c r="LBG5" s="2152"/>
      <c r="LBH5" s="2152"/>
      <c r="LBI5" s="2152"/>
      <c r="LBJ5" s="2152"/>
      <c r="LBK5" s="2152"/>
      <c r="LBL5" s="2152"/>
      <c r="LBM5" s="2152"/>
      <c r="LBN5" s="2152"/>
      <c r="LBO5" s="2152"/>
      <c r="LBP5" s="2152"/>
      <c r="LBQ5" s="2152"/>
      <c r="LBR5" s="2152"/>
      <c r="LBS5" s="2152"/>
      <c r="LBT5" s="2152"/>
      <c r="LBU5" s="2152"/>
      <c r="LBV5" s="2152"/>
      <c r="LBW5" s="2152"/>
      <c r="LBX5" s="2152"/>
      <c r="LBY5" s="2152"/>
      <c r="LBZ5" s="2152"/>
      <c r="LCA5" s="2152"/>
      <c r="LCB5" s="2152"/>
      <c r="LCC5" s="2152"/>
      <c r="LCD5" s="2152"/>
      <c r="LCE5" s="2152"/>
      <c r="LCF5" s="2152"/>
      <c r="LCG5" s="2152"/>
      <c r="LCH5" s="2152"/>
      <c r="LCI5" s="2152"/>
      <c r="LCJ5" s="2152"/>
      <c r="LCK5" s="2152"/>
      <c r="LCL5" s="2152"/>
      <c r="LCM5" s="2152"/>
      <c r="LCN5" s="2152"/>
      <c r="LCO5" s="2152"/>
      <c r="LCP5" s="2152"/>
      <c r="LCQ5" s="2152"/>
      <c r="LCR5" s="2152"/>
      <c r="LCS5" s="2152"/>
      <c r="LCT5" s="2152"/>
      <c r="LCU5" s="2152"/>
      <c r="LCV5" s="2152"/>
      <c r="LCW5" s="2152"/>
      <c r="LCX5" s="2152"/>
      <c r="LCY5" s="2152"/>
      <c r="LCZ5" s="2152"/>
      <c r="LDA5" s="2152"/>
      <c r="LDB5" s="2152"/>
      <c r="LDC5" s="2152"/>
      <c r="LDD5" s="2152"/>
      <c r="LDE5" s="2152"/>
      <c r="LDF5" s="2152"/>
      <c r="LDG5" s="2152"/>
      <c r="LDH5" s="2152"/>
      <c r="LDI5" s="2152"/>
      <c r="LDJ5" s="2152"/>
      <c r="LDK5" s="2152"/>
      <c r="LDL5" s="2152"/>
      <c r="LDM5" s="2152"/>
      <c r="LDN5" s="2152"/>
      <c r="LDO5" s="2152"/>
      <c r="LDP5" s="2152"/>
      <c r="LDQ5" s="2152"/>
      <c r="LDR5" s="2152"/>
      <c r="LDS5" s="2152"/>
      <c r="LDT5" s="2152"/>
      <c r="LDU5" s="2152"/>
      <c r="LDV5" s="2152"/>
      <c r="LDW5" s="2152"/>
      <c r="LDX5" s="2152"/>
      <c r="LDY5" s="2152"/>
      <c r="LDZ5" s="2152"/>
      <c r="LEA5" s="2152"/>
      <c r="LEB5" s="2152"/>
      <c r="LEC5" s="2152"/>
      <c r="LED5" s="2152"/>
      <c r="LEE5" s="2152"/>
      <c r="LEF5" s="2152"/>
      <c r="LEG5" s="2152"/>
      <c r="LEH5" s="2152"/>
      <c r="LEI5" s="2152"/>
      <c r="LEJ5" s="2152"/>
      <c r="LEK5" s="2152"/>
      <c r="LEL5" s="2152"/>
      <c r="LEM5" s="2152"/>
      <c r="LEN5" s="2152"/>
      <c r="LEO5" s="2152"/>
      <c r="LEP5" s="2152"/>
      <c r="LEQ5" s="2152"/>
      <c r="LER5" s="2152"/>
      <c r="LES5" s="2152"/>
      <c r="LET5" s="2152"/>
      <c r="LEU5" s="2152"/>
      <c r="LEV5" s="2152"/>
      <c r="LEW5" s="2152"/>
      <c r="LEX5" s="2152"/>
      <c r="LEY5" s="2152"/>
      <c r="LEZ5" s="2152"/>
      <c r="LFA5" s="2152"/>
      <c r="LFB5" s="2152"/>
      <c r="LFC5" s="2152"/>
      <c r="LFD5" s="2152"/>
      <c r="LFE5" s="2152"/>
      <c r="LFF5" s="2152"/>
      <c r="LFG5" s="2152"/>
      <c r="LFH5" s="2152"/>
      <c r="LFI5" s="2152"/>
      <c r="LFJ5" s="2152"/>
      <c r="LFK5" s="2152"/>
      <c r="LFL5" s="2152"/>
      <c r="LFM5" s="2152"/>
      <c r="LFN5" s="2152"/>
      <c r="LFO5" s="2152"/>
      <c r="LFP5" s="2152"/>
      <c r="LFQ5" s="2152"/>
      <c r="LFR5" s="2152"/>
      <c r="LFS5" s="2152"/>
      <c r="LFT5" s="2152"/>
      <c r="LFU5" s="2152"/>
      <c r="LFV5" s="2152"/>
      <c r="LFW5" s="2152"/>
      <c r="LFX5" s="2152"/>
      <c r="LFY5" s="2152"/>
      <c r="LFZ5" s="2152"/>
      <c r="LGA5" s="2152"/>
      <c r="LGB5" s="2152"/>
      <c r="LGC5" s="2152"/>
      <c r="LGD5" s="2152"/>
      <c r="LGE5" s="2152"/>
      <c r="LGF5" s="2152"/>
      <c r="LGG5" s="2152"/>
      <c r="LGH5" s="2152"/>
      <c r="LGI5" s="2152"/>
      <c r="LGJ5" s="2152"/>
      <c r="LGK5" s="2152"/>
      <c r="LGL5" s="2152"/>
      <c r="LGM5" s="2152"/>
      <c r="LGN5" s="2152"/>
      <c r="LGO5" s="2152"/>
      <c r="LGP5" s="2152"/>
      <c r="LGQ5" s="2152"/>
      <c r="LGR5" s="2152"/>
      <c r="LGS5" s="2152"/>
      <c r="LGT5" s="2152"/>
      <c r="LGU5" s="2152"/>
      <c r="LGV5" s="2152"/>
      <c r="LGW5" s="2152"/>
      <c r="LGX5" s="2152"/>
      <c r="LGY5" s="2152"/>
      <c r="LGZ5" s="2152"/>
      <c r="LHA5" s="2152"/>
      <c r="LHB5" s="2152"/>
      <c r="LHC5" s="2152"/>
      <c r="LHD5" s="2152"/>
      <c r="LHE5" s="2152"/>
      <c r="LHF5" s="2152"/>
      <c r="LHG5" s="2152"/>
      <c r="LHH5" s="2152"/>
      <c r="LHI5" s="2152"/>
      <c r="LHJ5" s="2152"/>
      <c r="LHK5" s="2152"/>
      <c r="LHL5" s="2152"/>
      <c r="LHM5" s="2152"/>
      <c r="LHN5" s="2152"/>
      <c r="LHO5" s="2152"/>
      <c r="LHP5" s="2152"/>
      <c r="LHQ5" s="2152"/>
      <c r="LHR5" s="2152"/>
      <c r="LHS5" s="2152"/>
      <c r="LHT5" s="2152"/>
      <c r="LHU5" s="2152"/>
      <c r="LHV5" s="2152"/>
      <c r="LHW5" s="2152"/>
      <c r="LHX5" s="2152"/>
      <c r="LHY5" s="2152"/>
      <c r="LHZ5" s="2152"/>
      <c r="LIA5" s="2152"/>
      <c r="LIB5" s="2152"/>
      <c r="LIC5" s="2152"/>
      <c r="LID5" s="2152"/>
      <c r="LIE5" s="2152"/>
      <c r="LIF5" s="2152"/>
      <c r="LIG5" s="2152"/>
      <c r="LIH5" s="2152"/>
      <c r="LII5" s="2152"/>
      <c r="LIJ5" s="2152"/>
      <c r="LIK5" s="2152"/>
      <c r="LIL5" s="2152"/>
      <c r="LIM5" s="2152"/>
      <c r="LIN5" s="2152"/>
      <c r="LIO5" s="2152"/>
      <c r="LIP5" s="2152"/>
      <c r="LIQ5" s="2152"/>
      <c r="LIR5" s="2152"/>
      <c r="LIS5" s="2152"/>
      <c r="LIT5" s="2152"/>
      <c r="LIU5" s="2152"/>
      <c r="LIV5" s="2152"/>
      <c r="LIW5" s="2152"/>
      <c r="LIX5" s="2152"/>
      <c r="LIY5" s="2152"/>
      <c r="LIZ5" s="2152"/>
      <c r="LJA5" s="2152"/>
      <c r="LJB5" s="2152"/>
      <c r="LJC5" s="2152"/>
      <c r="LJD5" s="2152"/>
      <c r="LJE5" s="2152"/>
      <c r="LJF5" s="2152"/>
      <c r="LJG5" s="2152"/>
      <c r="LJH5" s="2152"/>
      <c r="LJI5" s="2152"/>
      <c r="LJJ5" s="2152"/>
      <c r="LJK5" s="2152"/>
      <c r="LJL5" s="2152"/>
      <c r="LJM5" s="2152"/>
      <c r="LJN5" s="2152"/>
      <c r="LJO5" s="2152"/>
      <c r="LJP5" s="2152"/>
      <c r="LJQ5" s="2152"/>
      <c r="LJR5" s="2152"/>
      <c r="LJS5" s="2152"/>
      <c r="LJT5" s="2152"/>
      <c r="LJU5" s="2152"/>
      <c r="LJV5" s="2152"/>
      <c r="LJW5" s="2152"/>
      <c r="LJX5" s="2152"/>
      <c r="LJY5" s="2152"/>
      <c r="LJZ5" s="2152"/>
      <c r="LKA5" s="2152"/>
      <c r="LKB5" s="2152"/>
      <c r="LKC5" s="2152"/>
      <c r="LKD5" s="2152"/>
      <c r="LKE5" s="2152"/>
      <c r="LKF5" s="2152"/>
      <c r="LKG5" s="2152"/>
      <c r="LKH5" s="2152"/>
      <c r="LKI5" s="2152"/>
      <c r="LKJ5" s="2152"/>
      <c r="LKK5" s="2152"/>
      <c r="LKL5" s="2152"/>
      <c r="LKM5" s="2152"/>
      <c r="LKN5" s="2152"/>
      <c r="LKO5" s="2152"/>
      <c r="LKP5" s="2152"/>
      <c r="LKQ5" s="2152"/>
      <c r="LKR5" s="2152"/>
      <c r="LKS5" s="2152"/>
      <c r="LKT5" s="2152"/>
      <c r="LKU5" s="2152"/>
      <c r="LKV5" s="2152"/>
      <c r="LKW5" s="2152"/>
      <c r="LKX5" s="2152"/>
      <c r="LKY5" s="2152"/>
      <c r="LKZ5" s="2152"/>
      <c r="LLA5" s="2152"/>
      <c r="LLB5" s="2152"/>
      <c r="LLC5" s="2152"/>
      <c r="LLD5" s="2152"/>
      <c r="LLE5" s="2152"/>
      <c r="LLF5" s="2152"/>
      <c r="LLG5" s="2152"/>
      <c r="LLH5" s="2152"/>
      <c r="LLI5" s="2152"/>
      <c r="LLJ5" s="2152"/>
      <c r="LLK5" s="2152"/>
      <c r="LLL5" s="2152"/>
      <c r="LLM5" s="2152"/>
      <c r="LLN5" s="2152"/>
      <c r="LLO5" s="2152"/>
      <c r="LLP5" s="2152"/>
      <c r="LLQ5" s="2152"/>
      <c r="LLR5" s="2152"/>
      <c r="LLS5" s="2152"/>
      <c r="LLT5" s="2152"/>
      <c r="LLU5" s="2152"/>
      <c r="LLV5" s="2152"/>
      <c r="LLW5" s="2152"/>
      <c r="LLX5" s="2152"/>
      <c r="LLY5" s="2152"/>
      <c r="LLZ5" s="2152"/>
      <c r="LMA5" s="2152"/>
      <c r="LMB5" s="2152"/>
      <c r="LMC5" s="2152"/>
      <c r="LMD5" s="2152"/>
      <c r="LME5" s="2152"/>
      <c r="LMF5" s="2152"/>
      <c r="LMG5" s="2152"/>
      <c r="LMH5" s="2152"/>
      <c r="LMI5" s="2152"/>
      <c r="LMJ5" s="2152"/>
      <c r="LMK5" s="2152"/>
      <c r="LML5" s="2152"/>
      <c r="LMM5" s="2152"/>
      <c r="LMN5" s="2152"/>
      <c r="LMO5" s="2152"/>
      <c r="LMP5" s="2152"/>
      <c r="LMQ5" s="2152"/>
      <c r="LMR5" s="2152"/>
      <c r="LMS5" s="2152"/>
      <c r="LMT5" s="2152"/>
      <c r="LMU5" s="2152"/>
      <c r="LMV5" s="2152"/>
      <c r="LMW5" s="2152"/>
      <c r="LMX5" s="2152"/>
      <c r="LMY5" s="2152"/>
      <c r="LMZ5" s="2152"/>
      <c r="LNA5" s="2152"/>
      <c r="LNB5" s="2152"/>
      <c r="LNC5" s="2152"/>
      <c r="LND5" s="2152"/>
      <c r="LNE5" s="2152"/>
      <c r="LNF5" s="2152"/>
      <c r="LNG5" s="2152"/>
      <c r="LNH5" s="2152"/>
      <c r="LNI5" s="2152"/>
      <c r="LNJ5" s="2152"/>
      <c r="LNK5" s="2152"/>
      <c r="LNL5" s="2152"/>
      <c r="LNM5" s="2152"/>
      <c r="LNN5" s="2152"/>
      <c r="LNO5" s="2152"/>
      <c r="LNP5" s="2152"/>
      <c r="LNQ5" s="2152"/>
      <c r="LNR5" s="2152"/>
      <c r="LNS5" s="2152"/>
      <c r="LNT5" s="2152"/>
      <c r="LNU5" s="2152"/>
      <c r="LNV5" s="2152"/>
      <c r="LNW5" s="2152"/>
      <c r="LNX5" s="2152"/>
      <c r="LNY5" s="2152"/>
      <c r="LNZ5" s="2152"/>
      <c r="LOA5" s="2152"/>
      <c r="LOB5" s="2152"/>
      <c r="LOC5" s="2152"/>
      <c r="LOD5" s="2152"/>
      <c r="LOE5" s="2152"/>
      <c r="LOF5" s="2152"/>
      <c r="LOG5" s="2152"/>
      <c r="LOH5" s="2152"/>
      <c r="LOI5" s="2152"/>
      <c r="LOJ5" s="2152"/>
      <c r="LOK5" s="2152"/>
      <c r="LOL5" s="2152"/>
      <c r="LOM5" s="2152"/>
      <c r="LON5" s="2152"/>
      <c r="LOO5" s="2152"/>
      <c r="LOP5" s="2152"/>
      <c r="LOQ5" s="2152"/>
      <c r="LOR5" s="2152"/>
      <c r="LOS5" s="2152"/>
      <c r="LOT5" s="2152"/>
      <c r="LOU5" s="2152"/>
      <c r="LOV5" s="2152"/>
      <c r="LOW5" s="2152"/>
      <c r="LOX5" s="2152"/>
      <c r="LOY5" s="2152"/>
      <c r="LOZ5" s="2152"/>
      <c r="LPA5" s="2152"/>
      <c r="LPB5" s="2152"/>
      <c r="LPC5" s="2152"/>
      <c r="LPD5" s="2152"/>
      <c r="LPE5" s="2152"/>
      <c r="LPF5" s="2152"/>
      <c r="LPG5" s="2152"/>
      <c r="LPH5" s="2152"/>
      <c r="LPI5" s="2152"/>
      <c r="LPJ5" s="2152"/>
      <c r="LPK5" s="2152"/>
      <c r="LPL5" s="2152"/>
      <c r="LPM5" s="2152"/>
      <c r="LPN5" s="2152"/>
      <c r="LPO5" s="2152"/>
      <c r="LPP5" s="2152"/>
      <c r="LPQ5" s="2152"/>
      <c r="LPR5" s="2152"/>
      <c r="LPS5" s="2152"/>
      <c r="LPT5" s="2152"/>
      <c r="LPU5" s="2152"/>
      <c r="LPV5" s="2152"/>
      <c r="LPW5" s="2152"/>
      <c r="LPX5" s="2152"/>
      <c r="LPY5" s="2152"/>
      <c r="LPZ5" s="2152"/>
      <c r="LQA5" s="2152"/>
      <c r="LQB5" s="2152"/>
      <c r="LQC5" s="2152"/>
      <c r="LQD5" s="2152"/>
      <c r="LQE5" s="2152"/>
      <c r="LQF5" s="2152"/>
      <c r="LQG5" s="2152"/>
      <c r="LQH5" s="2152"/>
      <c r="LQI5" s="2152"/>
      <c r="LQJ5" s="2152"/>
      <c r="LQK5" s="2152"/>
      <c r="LQL5" s="2152"/>
      <c r="LQM5" s="2152"/>
      <c r="LQN5" s="2152"/>
      <c r="LQO5" s="2152"/>
      <c r="LQP5" s="2152"/>
      <c r="LQQ5" s="2152"/>
      <c r="LQR5" s="2152"/>
      <c r="LQS5" s="2152"/>
      <c r="LQT5" s="2152"/>
      <c r="LQU5" s="2152"/>
      <c r="LQV5" s="2152"/>
      <c r="LQW5" s="2152"/>
      <c r="LQX5" s="2152"/>
      <c r="LQY5" s="2152"/>
      <c r="LQZ5" s="2152"/>
      <c r="LRA5" s="2152"/>
      <c r="LRB5" s="2152"/>
      <c r="LRC5" s="2152"/>
      <c r="LRD5" s="2152"/>
      <c r="LRE5" s="2152"/>
      <c r="LRF5" s="2152"/>
      <c r="LRG5" s="2152"/>
      <c r="LRH5" s="2152"/>
      <c r="LRI5" s="2152"/>
      <c r="LRJ5" s="2152"/>
      <c r="LRK5" s="2152"/>
      <c r="LRL5" s="2152"/>
      <c r="LRM5" s="2152"/>
      <c r="LRN5" s="2152"/>
      <c r="LRO5" s="2152"/>
      <c r="LRP5" s="2152"/>
      <c r="LRQ5" s="2152"/>
      <c r="LRR5" s="2152"/>
      <c r="LRS5" s="2152"/>
      <c r="LRT5" s="2152"/>
      <c r="LRU5" s="2152"/>
      <c r="LRV5" s="2152"/>
      <c r="LRW5" s="2152"/>
      <c r="LRX5" s="2152"/>
      <c r="LRY5" s="2152"/>
      <c r="LRZ5" s="2152"/>
      <c r="LSA5" s="2152"/>
      <c r="LSB5" s="2152"/>
      <c r="LSC5" s="2152"/>
      <c r="LSD5" s="2152"/>
      <c r="LSE5" s="2152"/>
      <c r="LSF5" s="2152"/>
      <c r="LSG5" s="2152"/>
      <c r="LSH5" s="2152"/>
      <c r="LSI5" s="2152"/>
      <c r="LSJ5" s="2152"/>
      <c r="LSK5" s="2152"/>
      <c r="LSL5" s="2152"/>
      <c r="LSM5" s="2152"/>
      <c r="LSN5" s="2152"/>
      <c r="LSO5" s="2152"/>
      <c r="LSP5" s="2152"/>
      <c r="LSQ5" s="2152"/>
      <c r="LSR5" s="2152"/>
      <c r="LSS5" s="2152"/>
      <c r="LST5" s="2152"/>
      <c r="LSU5" s="2152"/>
      <c r="LSV5" s="2152"/>
      <c r="LSW5" s="2152"/>
      <c r="LSX5" s="2152"/>
      <c r="LSY5" s="2152"/>
      <c r="LSZ5" s="2152"/>
      <c r="LTA5" s="2152"/>
      <c r="LTB5" s="2152"/>
      <c r="LTC5" s="2152"/>
      <c r="LTD5" s="2152"/>
      <c r="LTE5" s="2152"/>
      <c r="LTF5" s="2152"/>
      <c r="LTG5" s="2152"/>
      <c r="LTH5" s="2152"/>
      <c r="LTI5" s="2152"/>
      <c r="LTJ5" s="2152"/>
      <c r="LTK5" s="2152"/>
      <c r="LTL5" s="2152"/>
      <c r="LTM5" s="2152"/>
      <c r="LTN5" s="2152"/>
      <c r="LTO5" s="2152"/>
      <c r="LTP5" s="2152"/>
      <c r="LTQ5" s="2152"/>
      <c r="LTR5" s="2152"/>
      <c r="LTS5" s="2152"/>
      <c r="LTT5" s="2152"/>
      <c r="LTU5" s="2152"/>
      <c r="LTV5" s="2152"/>
      <c r="LTW5" s="2152"/>
      <c r="LTX5" s="2152"/>
      <c r="LTY5" s="2152"/>
      <c r="LTZ5" s="2152"/>
      <c r="LUA5" s="2152"/>
      <c r="LUB5" s="2152"/>
      <c r="LUC5" s="2152"/>
      <c r="LUD5" s="2152"/>
      <c r="LUE5" s="2152"/>
      <c r="LUF5" s="2152"/>
      <c r="LUG5" s="2152"/>
      <c r="LUH5" s="2152"/>
      <c r="LUI5" s="2152"/>
      <c r="LUJ5" s="2152"/>
      <c r="LUK5" s="2152"/>
      <c r="LUL5" s="2152"/>
      <c r="LUM5" s="2152"/>
      <c r="LUN5" s="2152"/>
      <c r="LUO5" s="2152"/>
      <c r="LUP5" s="2152"/>
      <c r="LUQ5" s="2152"/>
      <c r="LUR5" s="2152"/>
      <c r="LUS5" s="2152"/>
      <c r="LUT5" s="2152"/>
      <c r="LUU5" s="2152"/>
      <c r="LUV5" s="2152"/>
      <c r="LUW5" s="2152"/>
      <c r="LUX5" s="2152"/>
      <c r="LUY5" s="2152"/>
      <c r="LUZ5" s="2152"/>
      <c r="LVA5" s="2152"/>
      <c r="LVB5" s="2152"/>
      <c r="LVC5" s="2152"/>
      <c r="LVD5" s="2152"/>
      <c r="LVE5" s="2152"/>
      <c r="LVF5" s="2152"/>
      <c r="LVG5" s="2152"/>
      <c r="LVH5" s="2152"/>
      <c r="LVI5" s="2152"/>
      <c r="LVJ5" s="2152"/>
      <c r="LVK5" s="2152"/>
      <c r="LVL5" s="2152"/>
      <c r="LVM5" s="2152"/>
      <c r="LVN5" s="2152"/>
      <c r="LVO5" s="2152"/>
      <c r="LVP5" s="2152"/>
      <c r="LVQ5" s="2152"/>
      <c r="LVR5" s="2152"/>
      <c r="LVS5" s="2152"/>
      <c r="LVT5" s="2152"/>
      <c r="LVU5" s="2152"/>
      <c r="LVV5" s="2152"/>
      <c r="LVW5" s="2152"/>
      <c r="LVX5" s="2152"/>
      <c r="LVY5" s="2152"/>
      <c r="LVZ5" s="2152"/>
      <c r="LWA5" s="2152"/>
      <c r="LWB5" s="2152"/>
      <c r="LWC5" s="2152"/>
      <c r="LWD5" s="2152"/>
      <c r="LWE5" s="2152"/>
      <c r="LWF5" s="2152"/>
      <c r="LWG5" s="2152"/>
      <c r="LWH5" s="2152"/>
      <c r="LWI5" s="2152"/>
      <c r="LWJ5" s="2152"/>
      <c r="LWK5" s="2152"/>
      <c r="LWL5" s="2152"/>
      <c r="LWM5" s="2152"/>
      <c r="LWN5" s="2152"/>
      <c r="LWO5" s="2152"/>
      <c r="LWP5" s="2152"/>
      <c r="LWQ5" s="2152"/>
      <c r="LWR5" s="2152"/>
      <c r="LWS5" s="2152"/>
      <c r="LWT5" s="2152"/>
      <c r="LWU5" s="2152"/>
      <c r="LWV5" s="2152"/>
      <c r="LWW5" s="2152"/>
      <c r="LWX5" s="2152"/>
      <c r="LWY5" s="2152"/>
      <c r="LWZ5" s="2152"/>
      <c r="LXA5" s="2152"/>
      <c r="LXB5" s="2152"/>
      <c r="LXC5" s="2152"/>
      <c r="LXD5" s="2152"/>
      <c r="LXE5" s="2152"/>
      <c r="LXF5" s="2152"/>
      <c r="LXG5" s="2152"/>
      <c r="LXH5" s="2152"/>
      <c r="LXI5" s="2152"/>
      <c r="LXJ5" s="2152"/>
      <c r="LXK5" s="2152"/>
      <c r="LXL5" s="2152"/>
      <c r="LXM5" s="2152"/>
      <c r="LXN5" s="2152"/>
      <c r="LXO5" s="2152"/>
      <c r="LXP5" s="2152"/>
      <c r="LXQ5" s="2152"/>
      <c r="LXR5" s="2152"/>
      <c r="LXS5" s="2152"/>
      <c r="LXT5" s="2152"/>
      <c r="LXU5" s="2152"/>
      <c r="LXV5" s="2152"/>
      <c r="LXW5" s="2152"/>
      <c r="LXX5" s="2152"/>
      <c r="LXY5" s="2152"/>
      <c r="LXZ5" s="2152"/>
      <c r="LYA5" s="2152"/>
      <c r="LYB5" s="2152"/>
      <c r="LYC5" s="2152"/>
      <c r="LYD5" s="2152"/>
      <c r="LYE5" s="2152"/>
      <c r="LYF5" s="2152"/>
      <c r="LYG5" s="2152"/>
      <c r="LYH5" s="2152"/>
      <c r="LYI5" s="2152"/>
      <c r="LYJ5" s="2152"/>
      <c r="LYK5" s="2152"/>
      <c r="LYL5" s="2152"/>
      <c r="LYM5" s="2152"/>
      <c r="LYN5" s="2152"/>
      <c r="LYO5" s="2152"/>
      <c r="LYP5" s="2152"/>
      <c r="LYQ5" s="2152"/>
      <c r="LYR5" s="2152"/>
      <c r="LYS5" s="2152"/>
      <c r="LYT5" s="2152"/>
      <c r="LYU5" s="2152"/>
      <c r="LYV5" s="2152"/>
      <c r="LYW5" s="2152"/>
      <c r="LYX5" s="2152"/>
      <c r="LYY5" s="2152"/>
      <c r="LYZ5" s="2152"/>
      <c r="LZA5" s="2152"/>
      <c r="LZB5" s="2152"/>
      <c r="LZC5" s="2152"/>
      <c r="LZD5" s="2152"/>
      <c r="LZE5" s="2152"/>
      <c r="LZF5" s="2152"/>
      <c r="LZG5" s="2152"/>
      <c r="LZH5" s="2152"/>
      <c r="LZI5" s="2152"/>
      <c r="LZJ5" s="2152"/>
      <c r="LZK5" s="2152"/>
      <c r="LZL5" s="2152"/>
      <c r="LZM5" s="2152"/>
      <c r="LZN5" s="2152"/>
      <c r="LZO5" s="2152"/>
      <c r="LZP5" s="2152"/>
      <c r="LZQ5" s="2152"/>
      <c r="LZR5" s="2152"/>
      <c r="LZS5" s="2152"/>
      <c r="LZT5" s="2152"/>
      <c r="LZU5" s="2152"/>
      <c r="LZV5" s="2152"/>
      <c r="LZW5" s="2152"/>
      <c r="LZX5" s="2152"/>
      <c r="LZY5" s="2152"/>
      <c r="LZZ5" s="2152"/>
      <c r="MAA5" s="2152"/>
      <c r="MAB5" s="2152"/>
      <c r="MAC5" s="2152"/>
      <c r="MAD5" s="2152"/>
      <c r="MAE5" s="2152"/>
      <c r="MAF5" s="2152"/>
      <c r="MAG5" s="2152"/>
      <c r="MAH5" s="2152"/>
      <c r="MAI5" s="2152"/>
      <c r="MAJ5" s="2152"/>
      <c r="MAK5" s="2152"/>
      <c r="MAL5" s="2152"/>
      <c r="MAM5" s="2152"/>
      <c r="MAN5" s="2152"/>
      <c r="MAO5" s="2152"/>
      <c r="MAP5" s="2152"/>
      <c r="MAQ5" s="2152"/>
      <c r="MAR5" s="2152"/>
      <c r="MAS5" s="2152"/>
      <c r="MAT5" s="2152"/>
      <c r="MAU5" s="2152"/>
      <c r="MAV5" s="2152"/>
      <c r="MAW5" s="2152"/>
      <c r="MAX5" s="2152"/>
      <c r="MAY5" s="2152"/>
      <c r="MAZ5" s="2152"/>
      <c r="MBA5" s="2152"/>
      <c r="MBB5" s="2152"/>
      <c r="MBC5" s="2152"/>
      <c r="MBD5" s="2152"/>
      <c r="MBE5" s="2152"/>
      <c r="MBF5" s="2152"/>
      <c r="MBG5" s="2152"/>
      <c r="MBH5" s="2152"/>
      <c r="MBI5" s="2152"/>
      <c r="MBJ5" s="2152"/>
      <c r="MBK5" s="2152"/>
      <c r="MBL5" s="2152"/>
      <c r="MBM5" s="2152"/>
      <c r="MBN5" s="2152"/>
      <c r="MBO5" s="2152"/>
      <c r="MBP5" s="2152"/>
      <c r="MBQ5" s="2152"/>
      <c r="MBR5" s="2152"/>
      <c r="MBS5" s="2152"/>
      <c r="MBT5" s="2152"/>
      <c r="MBU5" s="2152"/>
      <c r="MBV5" s="2152"/>
      <c r="MBW5" s="2152"/>
      <c r="MBX5" s="2152"/>
      <c r="MBY5" s="2152"/>
      <c r="MBZ5" s="2152"/>
      <c r="MCA5" s="2152"/>
      <c r="MCB5" s="2152"/>
      <c r="MCC5" s="2152"/>
      <c r="MCD5" s="2152"/>
      <c r="MCE5" s="2152"/>
      <c r="MCF5" s="2152"/>
      <c r="MCG5" s="2152"/>
      <c r="MCH5" s="2152"/>
      <c r="MCI5" s="2152"/>
      <c r="MCJ5" s="2152"/>
      <c r="MCK5" s="2152"/>
      <c r="MCL5" s="2152"/>
      <c r="MCM5" s="2152"/>
      <c r="MCN5" s="2152"/>
      <c r="MCO5" s="2152"/>
      <c r="MCP5" s="2152"/>
      <c r="MCQ5" s="2152"/>
      <c r="MCR5" s="2152"/>
      <c r="MCS5" s="2152"/>
      <c r="MCT5" s="2152"/>
      <c r="MCU5" s="2152"/>
      <c r="MCV5" s="2152"/>
      <c r="MCW5" s="2152"/>
      <c r="MCX5" s="2152"/>
      <c r="MCY5" s="2152"/>
      <c r="MCZ5" s="2152"/>
      <c r="MDA5" s="2152"/>
      <c r="MDB5" s="2152"/>
      <c r="MDC5" s="2152"/>
      <c r="MDD5" s="2152"/>
      <c r="MDE5" s="2152"/>
      <c r="MDF5" s="2152"/>
      <c r="MDG5" s="2152"/>
      <c r="MDH5" s="2152"/>
      <c r="MDI5" s="2152"/>
      <c r="MDJ5" s="2152"/>
      <c r="MDK5" s="2152"/>
      <c r="MDL5" s="2152"/>
      <c r="MDM5" s="2152"/>
      <c r="MDN5" s="2152"/>
      <c r="MDO5" s="2152"/>
      <c r="MDP5" s="2152"/>
      <c r="MDQ5" s="2152"/>
      <c r="MDR5" s="2152"/>
      <c r="MDS5" s="2152"/>
      <c r="MDT5" s="2152"/>
      <c r="MDU5" s="2152"/>
      <c r="MDV5" s="2152"/>
      <c r="MDW5" s="2152"/>
      <c r="MDX5" s="2152"/>
      <c r="MDY5" s="2152"/>
      <c r="MDZ5" s="2152"/>
      <c r="MEA5" s="2152"/>
      <c r="MEB5" s="2152"/>
      <c r="MEC5" s="2152"/>
      <c r="MED5" s="2152"/>
      <c r="MEE5" s="2152"/>
      <c r="MEF5" s="2152"/>
      <c r="MEG5" s="2152"/>
      <c r="MEH5" s="2152"/>
      <c r="MEI5" s="2152"/>
      <c r="MEJ5" s="2152"/>
      <c r="MEK5" s="2152"/>
      <c r="MEL5" s="2152"/>
      <c r="MEM5" s="2152"/>
      <c r="MEN5" s="2152"/>
      <c r="MEO5" s="2152"/>
      <c r="MEP5" s="2152"/>
      <c r="MEQ5" s="2152"/>
      <c r="MER5" s="2152"/>
      <c r="MES5" s="2152"/>
      <c r="MET5" s="2152"/>
      <c r="MEU5" s="2152"/>
      <c r="MEV5" s="2152"/>
      <c r="MEW5" s="2152"/>
      <c r="MEX5" s="2152"/>
      <c r="MEY5" s="2152"/>
      <c r="MEZ5" s="2152"/>
      <c r="MFA5" s="2152"/>
      <c r="MFB5" s="2152"/>
      <c r="MFC5" s="2152"/>
      <c r="MFD5" s="2152"/>
      <c r="MFE5" s="2152"/>
      <c r="MFF5" s="2152"/>
      <c r="MFG5" s="2152"/>
      <c r="MFH5" s="2152"/>
      <c r="MFI5" s="2152"/>
      <c r="MFJ5" s="2152"/>
      <c r="MFK5" s="2152"/>
      <c r="MFL5" s="2152"/>
      <c r="MFM5" s="2152"/>
      <c r="MFN5" s="2152"/>
      <c r="MFO5" s="2152"/>
      <c r="MFP5" s="2152"/>
      <c r="MFQ5" s="2152"/>
      <c r="MFR5" s="2152"/>
      <c r="MFS5" s="2152"/>
      <c r="MFT5" s="2152"/>
      <c r="MFU5" s="2152"/>
      <c r="MFV5" s="2152"/>
      <c r="MFW5" s="2152"/>
      <c r="MFX5" s="2152"/>
      <c r="MFY5" s="2152"/>
      <c r="MFZ5" s="2152"/>
      <c r="MGA5" s="2152"/>
      <c r="MGB5" s="2152"/>
      <c r="MGC5" s="2152"/>
      <c r="MGD5" s="2152"/>
      <c r="MGE5" s="2152"/>
      <c r="MGF5" s="2152"/>
      <c r="MGG5" s="2152"/>
      <c r="MGH5" s="2152"/>
      <c r="MGI5" s="2152"/>
      <c r="MGJ5" s="2152"/>
      <c r="MGK5" s="2152"/>
      <c r="MGL5" s="2152"/>
      <c r="MGM5" s="2152"/>
      <c r="MGN5" s="2152"/>
      <c r="MGO5" s="2152"/>
      <c r="MGP5" s="2152"/>
      <c r="MGQ5" s="2152"/>
      <c r="MGR5" s="2152"/>
      <c r="MGS5" s="2152"/>
      <c r="MGT5" s="2152"/>
      <c r="MGU5" s="2152"/>
      <c r="MGV5" s="2152"/>
      <c r="MGW5" s="2152"/>
      <c r="MGX5" s="2152"/>
      <c r="MGY5" s="2152"/>
      <c r="MGZ5" s="2152"/>
      <c r="MHA5" s="2152"/>
      <c r="MHB5" s="2152"/>
      <c r="MHC5" s="2152"/>
      <c r="MHD5" s="2152"/>
      <c r="MHE5" s="2152"/>
      <c r="MHF5" s="2152"/>
      <c r="MHG5" s="2152"/>
      <c r="MHH5" s="2152"/>
      <c r="MHI5" s="2152"/>
      <c r="MHJ5" s="2152"/>
      <c r="MHK5" s="2152"/>
      <c r="MHL5" s="2152"/>
      <c r="MHM5" s="2152"/>
      <c r="MHN5" s="2152"/>
      <c r="MHO5" s="2152"/>
      <c r="MHP5" s="2152"/>
      <c r="MHQ5" s="2152"/>
      <c r="MHR5" s="2152"/>
      <c r="MHS5" s="2152"/>
      <c r="MHT5" s="2152"/>
      <c r="MHU5" s="2152"/>
      <c r="MHV5" s="2152"/>
      <c r="MHW5" s="2152"/>
      <c r="MHX5" s="2152"/>
      <c r="MHY5" s="2152"/>
      <c r="MHZ5" s="2152"/>
      <c r="MIA5" s="2152"/>
      <c r="MIB5" s="2152"/>
      <c r="MIC5" s="2152"/>
      <c r="MID5" s="2152"/>
      <c r="MIE5" s="2152"/>
      <c r="MIF5" s="2152"/>
      <c r="MIG5" s="2152"/>
      <c r="MIH5" s="2152"/>
      <c r="MII5" s="2152"/>
      <c r="MIJ5" s="2152"/>
      <c r="MIK5" s="2152"/>
      <c r="MIL5" s="2152"/>
      <c r="MIM5" s="2152"/>
      <c r="MIN5" s="2152"/>
      <c r="MIO5" s="2152"/>
      <c r="MIP5" s="2152"/>
      <c r="MIQ5" s="2152"/>
      <c r="MIR5" s="2152"/>
      <c r="MIS5" s="2152"/>
      <c r="MIT5" s="2152"/>
      <c r="MIU5" s="2152"/>
      <c r="MIV5" s="2152"/>
      <c r="MIW5" s="2152"/>
      <c r="MIX5" s="2152"/>
      <c r="MIY5" s="2152"/>
      <c r="MIZ5" s="2152"/>
      <c r="MJA5" s="2152"/>
      <c r="MJB5" s="2152"/>
      <c r="MJC5" s="2152"/>
      <c r="MJD5" s="2152"/>
      <c r="MJE5" s="2152"/>
      <c r="MJF5" s="2152"/>
      <c r="MJG5" s="2152"/>
      <c r="MJH5" s="2152"/>
      <c r="MJI5" s="2152"/>
      <c r="MJJ5" s="2152"/>
      <c r="MJK5" s="2152"/>
      <c r="MJL5" s="2152"/>
      <c r="MJM5" s="2152"/>
      <c r="MJN5" s="2152"/>
      <c r="MJO5" s="2152"/>
      <c r="MJP5" s="2152"/>
      <c r="MJQ5" s="2152"/>
      <c r="MJR5" s="2152"/>
      <c r="MJS5" s="2152"/>
      <c r="MJT5" s="2152"/>
      <c r="MJU5" s="2152"/>
      <c r="MJV5" s="2152"/>
      <c r="MJW5" s="2152"/>
      <c r="MJX5" s="2152"/>
      <c r="MJY5" s="2152"/>
      <c r="MJZ5" s="2152"/>
      <c r="MKA5" s="2152"/>
      <c r="MKB5" s="2152"/>
      <c r="MKC5" s="2152"/>
      <c r="MKD5" s="2152"/>
      <c r="MKE5" s="2152"/>
      <c r="MKF5" s="2152"/>
      <c r="MKG5" s="2152"/>
      <c r="MKH5" s="2152"/>
      <c r="MKI5" s="2152"/>
      <c r="MKJ5" s="2152"/>
      <c r="MKK5" s="2152"/>
      <c r="MKL5" s="2152"/>
      <c r="MKM5" s="2152"/>
      <c r="MKN5" s="2152"/>
      <c r="MKO5" s="2152"/>
      <c r="MKP5" s="2152"/>
      <c r="MKQ5" s="2152"/>
      <c r="MKR5" s="2152"/>
      <c r="MKS5" s="2152"/>
      <c r="MKT5" s="2152"/>
      <c r="MKU5" s="2152"/>
      <c r="MKV5" s="2152"/>
      <c r="MKW5" s="2152"/>
      <c r="MKX5" s="2152"/>
      <c r="MKY5" s="2152"/>
      <c r="MKZ5" s="2152"/>
      <c r="MLA5" s="2152"/>
      <c r="MLB5" s="2152"/>
      <c r="MLC5" s="2152"/>
      <c r="MLD5" s="2152"/>
      <c r="MLE5" s="2152"/>
      <c r="MLF5" s="2152"/>
      <c r="MLG5" s="2152"/>
      <c r="MLH5" s="2152"/>
      <c r="MLI5" s="2152"/>
      <c r="MLJ5" s="2152"/>
      <c r="MLK5" s="2152"/>
      <c r="MLL5" s="2152"/>
      <c r="MLM5" s="2152"/>
      <c r="MLN5" s="2152"/>
      <c r="MLO5" s="2152"/>
      <c r="MLP5" s="2152"/>
      <c r="MLQ5" s="2152"/>
      <c r="MLR5" s="2152"/>
      <c r="MLS5" s="2152"/>
      <c r="MLT5" s="2152"/>
      <c r="MLU5" s="2152"/>
      <c r="MLV5" s="2152"/>
      <c r="MLW5" s="2152"/>
      <c r="MLX5" s="2152"/>
      <c r="MLY5" s="2152"/>
      <c r="MLZ5" s="2152"/>
      <c r="MMA5" s="2152"/>
      <c r="MMB5" s="2152"/>
      <c r="MMC5" s="2152"/>
      <c r="MMD5" s="2152"/>
      <c r="MME5" s="2152"/>
      <c r="MMF5" s="2152"/>
      <c r="MMG5" s="2152"/>
      <c r="MMH5" s="2152"/>
      <c r="MMI5" s="2152"/>
      <c r="MMJ5" s="2152"/>
      <c r="MMK5" s="2152"/>
      <c r="MML5" s="2152"/>
      <c r="MMM5" s="2152"/>
      <c r="MMN5" s="2152"/>
      <c r="MMO5" s="2152"/>
      <c r="MMP5" s="2152"/>
      <c r="MMQ5" s="2152"/>
      <c r="MMR5" s="2152"/>
      <c r="MMS5" s="2152"/>
      <c r="MMT5" s="2152"/>
      <c r="MMU5" s="2152"/>
      <c r="MMV5" s="2152"/>
      <c r="MMW5" s="2152"/>
      <c r="MMX5" s="2152"/>
      <c r="MMY5" s="2152"/>
      <c r="MMZ5" s="2152"/>
      <c r="MNA5" s="2152"/>
      <c r="MNB5" s="2152"/>
      <c r="MNC5" s="2152"/>
      <c r="MND5" s="2152"/>
      <c r="MNE5" s="2152"/>
      <c r="MNF5" s="2152"/>
      <c r="MNG5" s="2152"/>
      <c r="MNH5" s="2152"/>
      <c r="MNI5" s="2152"/>
      <c r="MNJ5" s="2152"/>
      <c r="MNK5" s="2152"/>
      <c r="MNL5" s="2152"/>
      <c r="MNM5" s="2152"/>
      <c r="MNN5" s="2152"/>
      <c r="MNO5" s="2152"/>
      <c r="MNP5" s="2152"/>
      <c r="MNQ5" s="2152"/>
      <c r="MNR5" s="2152"/>
      <c r="MNS5" s="2152"/>
      <c r="MNT5" s="2152"/>
      <c r="MNU5" s="2152"/>
      <c r="MNV5" s="2152"/>
      <c r="MNW5" s="2152"/>
      <c r="MNX5" s="2152"/>
      <c r="MNY5" s="2152"/>
      <c r="MNZ5" s="2152"/>
      <c r="MOA5" s="2152"/>
      <c r="MOB5" s="2152"/>
      <c r="MOC5" s="2152"/>
      <c r="MOD5" s="2152"/>
      <c r="MOE5" s="2152"/>
      <c r="MOF5" s="2152"/>
      <c r="MOG5" s="2152"/>
      <c r="MOH5" s="2152"/>
      <c r="MOI5" s="2152"/>
      <c r="MOJ5" s="2152"/>
      <c r="MOK5" s="2152"/>
      <c r="MOL5" s="2152"/>
      <c r="MOM5" s="2152"/>
      <c r="MON5" s="2152"/>
      <c r="MOO5" s="2152"/>
      <c r="MOP5" s="2152"/>
      <c r="MOQ5" s="2152"/>
      <c r="MOR5" s="2152"/>
      <c r="MOS5" s="2152"/>
      <c r="MOT5" s="2152"/>
      <c r="MOU5" s="2152"/>
      <c r="MOV5" s="2152"/>
      <c r="MOW5" s="2152"/>
      <c r="MOX5" s="2152"/>
      <c r="MOY5" s="2152"/>
      <c r="MOZ5" s="2152"/>
      <c r="MPA5" s="2152"/>
      <c r="MPB5" s="2152"/>
      <c r="MPC5" s="2152"/>
      <c r="MPD5" s="2152"/>
      <c r="MPE5" s="2152"/>
      <c r="MPF5" s="2152"/>
      <c r="MPG5" s="2152"/>
      <c r="MPH5" s="2152"/>
      <c r="MPI5" s="2152"/>
      <c r="MPJ5" s="2152"/>
      <c r="MPK5" s="2152"/>
      <c r="MPL5" s="2152"/>
      <c r="MPM5" s="2152"/>
      <c r="MPN5" s="2152"/>
      <c r="MPO5" s="2152"/>
      <c r="MPP5" s="2152"/>
      <c r="MPQ5" s="2152"/>
      <c r="MPR5" s="2152"/>
      <c r="MPS5" s="2152"/>
      <c r="MPT5" s="2152"/>
      <c r="MPU5" s="2152"/>
      <c r="MPV5" s="2152"/>
      <c r="MPW5" s="2152"/>
      <c r="MPX5" s="2152"/>
      <c r="MPY5" s="2152"/>
      <c r="MPZ5" s="2152"/>
      <c r="MQA5" s="2152"/>
      <c r="MQB5" s="2152"/>
      <c r="MQC5" s="2152"/>
      <c r="MQD5" s="2152"/>
      <c r="MQE5" s="2152"/>
      <c r="MQF5" s="2152"/>
      <c r="MQG5" s="2152"/>
      <c r="MQH5" s="2152"/>
      <c r="MQI5" s="2152"/>
      <c r="MQJ5" s="2152"/>
      <c r="MQK5" s="2152"/>
      <c r="MQL5" s="2152"/>
      <c r="MQM5" s="2152"/>
      <c r="MQN5" s="2152"/>
      <c r="MQO5" s="2152"/>
      <c r="MQP5" s="2152"/>
      <c r="MQQ5" s="2152"/>
      <c r="MQR5" s="2152"/>
      <c r="MQS5" s="2152"/>
      <c r="MQT5" s="2152"/>
      <c r="MQU5" s="2152"/>
      <c r="MQV5" s="2152"/>
      <c r="MQW5" s="2152"/>
      <c r="MQX5" s="2152"/>
      <c r="MQY5" s="2152"/>
      <c r="MQZ5" s="2152"/>
      <c r="MRA5" s="2152"/>
      <c r="MRB5" s="2152"/>
      <c r="MRC5" s="2152"/>
      <c r="MRD5" s="2152"/>
      <c r="MRE5" s="2152"/>
      <c r="MRF5" s="2152"/>
      <c r="MRG5" s="2152"/>
      <c r="MRH5" s="2152"/>
      <c r="MRI5" s="2152"/>
      <c r="MRJ5" s="2152"/>
      <c r="MRK5" s="2152"/>
      <c r="MRL5" s="2152"/>
      <c r="MRM5" s="2152"/>
      <c r="MRN5" s="2152"/>
      <c r="MRO5" s="2152"/>
      <c r="MRP5" s="2152"/>
      <c r="MRQ5" s="2152"/>
      <c r="MRR5" s="2152"/>
      <c r="MRS5" s="2152"/>
      <c r="MRT5" s="2152"/>
      <c r="MRU5" s="2152"/>
      <c r="MRV5" s="2152"/>
      <c r="MRW5" s="2152"/>
      <c r="MRX5" s="2152"/>
      <c r="MRY5" s="2152"/>
      <c r="MRZ5" s="2152"/>
      <c r="MSA5" s="2152"/>
      <c r="MSB5" s="2152"/>
      <c r="MSC5" s="2152"/>
      <c r="MSD5" s="2152"/>
      <c r="MSE5" s="2152"/>
      <c r="MSF5" s="2152"/>
      <c r="MSG5" s="2152"/>
      <c r="MSH5" s="2152"/>
      <c r="MSI5" s="2152"/>
      <c r="MSJ5" s="2152"/>
      <c r="MSK5" s="2152"/>
      <c r="MSL5" s="2152"/>
      <c r="MSM5" s="2152"/>
      <c r="MSN5" s="2152"/>
      <c r="MSO5" s="2152"/>
      <c r="MSP5" s="2152"/>
      <c r="MSQ5" s="2152"/>
      <c r="MSR5" s="2152"/>
      <c r="MSS5" s="2152"/>
      <c r="MST5" s="2152"/>
      <c r="MSU5" s="2152"/>
      <c r="MSV5" s="2152"/>
      <c r="MSW5" s="2152"/>
      <c r="MSX5" s="2152"/>
      <c r="MSY5" s="2152"/>
      <c r="MSZ5" s="2152"/>
      <c r="MTA5" s="2152"/>
      <c r="MTB5" s="2152"/>
      <c r="MTC5" s="2152"/>
      <c r="MTD5" s="2152"/>
      <c r="MTE5" s="2152"/>
      <c r="MTF5" s="2152"/>
      <c r="MTG5" s="2152"/>
      <c r="MTH5" s="2152"/>
      <c r="MTI5" s="2152"/>
      <c r="MTJ5" s="2152"/>
      <c r="MTK5" s="2152"/>
      <c r="MTL5" s="2152"/>
      <c r="MTM5" s="2152"/>
      <c r="MTN5" s="2152"/>
      <c r="MTO5" s="2152"/>
      <c r="MTP5" s="2152"/>
      <c r="MTQ5" s="2152"/>
      <c r="MTR5" s="2152"/>
      <c r="MTS5" s="2152"/>
      <c r="MTT5" s="2152"/>
      <c r="MTU5" s="2152"/>
      <c r="MTV5" s="2152"/>
      <c r="MTW5" s="2152"/>
      <c r="MTX5" s="2152"/>
      <c r="MTY5" s="2152"/>
      <c r="MTZ5" s="2152"/>
      <c r="MUA5" s="2152"/>
      <c r="MUB5" s="2152"/>
      <c r="MUC5" s="2152"/>
      <c r="MUD5" s="2152"/>
      <c r="MUE5" s="2152"/>
      <c r="MUF5" s="2152"/>
      <c r="MUG5" s="2152"/>
      <c r="MUH5" s="2152"/>
      <c r="MUI5" s="2152"/>
      <c r="MUJ5" s="2152"/>
      <c r="MUK5" s="2152"/>
      <c r="MUL5" s="2152"/>
      <c r="MUM5" s="2152"/>
      <c r="MUN5" s="2152"/>
      <c r="MUO5" s="2152"/>
      <c r="MUP5" s="2152"/>
      <c r="MUQ5" s="2152"/>
      <c r="MUR5" s="2152"/>
      <c r="MUS5" s="2152"/>
      <c r="MUT5" s="2152"/>
      <c r="MUU5" s="2152"/>
      <c r="MUV5" s="2152"/>
      <c r="MUW5" s="2152"/>
      <c r="MUX5" s="2152"/>
      <c r="MUY5" s="2152"/>
      <c r="MUZ5" s="2152"/>
      <c r="MVA5" s="2152"/>
      <c r="MVB5" s="2152"/>
      <c r="MVC5" s="2152"/>
      <c r="MVD5" s="2152"/>
      <c r="MVE5" s="2152"/>
      <c r="MVF5" s="2152"/>
      <c r="MVG5" s="2152"/>
      <c r="MVH5" s="2152"/>
      <c r="MVI5" s="2152"/>
      <c r="MVJ5" s="2152"/>
      <c r="MVK5" s="2152"/>
      <c r="MVL5" s="2152"/>
      <c r="MVM5" s="2152"/>
      <c r="MVN5" s="2152"/>
      <c r="MVO5" s="2152"/>
      <c r="MVP5" s="2152"/>
      <c r="MVQ5" s="2152"/>
      <c r="MVR5" s="2152"/>
      <c r="MVS5" s="2152"/>
      <c r="MVT5" s="2152"/>
      <c r="MVU5" s="2152"/>
      <c r="MVV5" s="2152"/>
      <c r="MVW5" s="2152"/>
      <c r="MVX5" s="2152"/>
      <c r="MVY5" s="2152"/>
      <c r="MVZ5" s="2152"/>
      <c r="MWA5" s="2152"/>
      <c r="MWB5" s="2152"/>
      <c r="MWC5" s="2152"/>
      <c r="MWD5" s="2152"/>
      <c r="MWE5" s="2152"/>
      <c r="MWF5" s="2152"/>
      <c r="MWG5" s="2152"/>
      <c r="MWH5" s="2152"/>
      <c r="MWI5" s="2152"/>
      <c r="MWJ5" s="2152"/>
      <c r="MWK5" s="2152"/>
      <c r="MWL5" s="2152"/>
      <c r="MWM5" s="2152"/>
      <c r="MWN5" s="2152"/>
      <c r="MWO5" s="2152"/>
      <c r="MWP5" s="2152"/>
      <c r="MWQ5" s="2152"/>
      <c r="MWR5" s="2152"/>
      <c r="MWS5" s="2152"/>
      <c r="MWT5" s="2152"/>
      <c r="MWU5" s="2152"/>
      <c r="MWV5" s="2152"/>
      <c r="MWW5" s="2152"/>
      <c r="MWX5" s="2152"/>
      <c r="MWY5" s="2152"/>
      <c r="MWZ5" s="2152"/>
      <c r="MXA5" s="2152"/>
      <c r="MXB5" s="2152"/>
      <c r="MXC5" s="2152"/>
      <c r="MXD5" s="2152"/>
      <c r="MXE5" s="2152"/>
      <c r="MXF5" s="2152"/>
      <c r="MXG5" s="2152"/>
      <c r="MXH5" s="2152"/>
      <c r="MXI5" s="2152"/>
      <c r="MXJ5" s="2152"/>
      <c r="MXK5" s="2152"/>
      <c r="MXL5" s="2152"/>
      <c r="MXM5" s="2152"/>
      <c r="MXN5" s="2152"/>
      <c r="MXO5" s="2152"/>
      <c r="MXP5" s="2152"/>
      <c r="MXQ5" s="2152"/>
      <c r="MXR5" s="2152"/>
      <c r="MXS5" s="2152"/>
      <c r="MXT5" s="2152"/>
      <c r="MXU5" s="2152"/>
      <c r="MXV5" s="2152"/>
      <c r="MXW5" s="2152"/>
      <c r="MXX5" s="2152"/>
      <c r="MXY5" s="2152"/>
      <c r="MXZ5" s="2152"/>
      <c r="MYA5" s="2152"/>
      <c r="MYB5" s="2152"/>
      <c r="MYC5" s="2152"/>
      <c r="MYD5" s="2152"/>
      <c r="MYE5" s="2152"/>
      <c r="MYF5" s="2152"/>
      <c r="MYG5" s="2152"/>
      <c r="MYH5" s="2152"/>
      <c r="MYI5" s="2152"/>
      <c r="MYJ5" s="2152"/>
      <c r="MYK5" s="2152"/>
      <c r="MYL5" s="2152"/>
      <c r="MYM5" s="2152"/>
      <c r="MYN5" s="2152"/>
      <c r="MYO5" s="2152"/>
      <c r="MYP5" s="2152"/>
      <c r="MYQ5" s="2152"/>
      <c r="MYR5" s="2152"/>
      <c r="MYS5" s="2152"/>
      <c r="MYT5" s="2152"/>
      <c r="MYU5" s="2152"/>
      <c r="MYV5" s="2152"/>
      <c r="MYW5" s="2152"/>
      <c r="MYX5" s="2152"/>
      <c r="MYY5" s="2152"/>
      <c r="MYZ5" s="2152"/>
      <c r="MZA5" s="2152"/>
      <c r="MZB5" s="2152"/>
      <c r="MZC5" s="2152"/>
      <c r="MZD5" s="2152"/>
      <c r="MZE5" s="2152"/>
      <c r="MZF5" s="2152"/>
      <c r="MZG5" s="2152"/>
      <c r="MZH5" s="2152"/>
      <c r="MZI5" s="2152"/>
      <c r="MZJ5" s="2152"/>
      <c r="MZK5" s="2152"/>
      <c r="MZL5" s="2152"/>
      <c r="MZM5" s="2152"/>
      <c r="MZN5" s="2152"/>
      <c r="MZO5" s="2152"/>
      <c r="MZP5" s="2152"/>
      <c r="MZQ5" s="2152"/>
      <c r="MZR5" s="2152"/>
      <c r="MZS5" s="2152"/>
      <c r="MZT5" s="2152"/>
      <c r="MZU5" s="2152"/>
      <c r="MZV5" s="2152"/>
      <c r="MZW5" s="2152"/>
      <c r="MZX5" s="2152"/>
      <c r="MZY5" s="2152"/>
      <c r="MZZ5" s="2152"/>
      <c r="NAA5" s="2152"/>
      <c r="NAB5" s="2152"/>
      <c r="NAC5" s="2152"/>
      <c r="NAD5" s="2152"/>
      <c r="NAE5" s="2152"/>
      <c r="NAF5" s="2152"/>
      <c r="NAG5" s="2152"/>
      <c r="NAH5" s="2152"/>
      <c r="NAI5" s="2152"/>
      <c r="NAJ5" s="2152"/>
      <c r="NAK5" s="2152"/>
      <c r="NAL5" s="2152"/>
      <c r="NAM5" s="2152"/>
      <c r="NAN5" s="2152"/>
      <c r="NAO5" s="2152"/>
      <c r="NAP5" s="2152"/>
      <c r="NAQ5" s="2152"/>
      <c r="NAR5" s="2152"/>
      <c r="NAS5" s="2152"/>
      <c r="NAT5" s="2152"/>
      <c r="NAU5" s="2152"/>
      <c r="NAV5" s="2152"/>
      <c r="NAW5" s="2152"/>
      <c r="NAX5" s="2152"/>
      <c r="NAY5" s="2152"/>
      <c r="NAZ5" s="2152"/>
      <c r="NBA5" s="2152"/>
      <c r="NBB5" s="2152"/>
      <c r="NBC5" s="2152"/>
      <c r="NBD5" s="2152"/>
      <c r="NBE5" s="2152"/>
      <c r="NBF5" s="2152"/>
      <c r="NBG5" s="2152"/>
      <c r="NBH5" s="2152"/>
      <c r="NBI5" s="2152"/>
      <c r="NBJ5" s="2152"/>
      <c r="NBK5" s="2152"/>
      <c r="NBL5" s="2152"/>
      <c r="NBM5" s="2152"/>
      <c r="NBN5" s="2152"/>
      <c r="NBO5" s="2152"/>
      <c r="NBP5" s="2152"/>
      <c r="NBQ5" s="2152"/>
      <c r="NBR5" s="2152"/>
      <c r="NBS5" s="2152"/>
      <c r="NBT5" s="2152"/>
      <c r="NBU5" s="2152"/>
      <c r="NBV5" s="2152"/>
      <c r="NBW5" s="2152"/>
      <c r="NBX5" s="2152"/>
      <c r="NBY5" s="2152"/>
      <c r="NBZ5" s="2152"/>
      <c r="NCA5" s="2152"/>
      <c r="NCB5" s="2152"/>
      <c r="NCC5" s="2152"/>
      <c r="NCD5" s="2152"/>
      <c r="NCE5" s="2152"/>
      <c r="NCF5" s="2152"/>
      <c r="NCG5" s="2152"/>
      <c r="NCH5" s="2152"/>
      <c r="NCI5" s="2152"/>
      <c r="NCJ5" s="2152"/>
      <c r="NCK5" s="2152"/>
      <c r="NCL5" s="2152"/>
      <c r="NCM5" s="2152"/>
      <c r="NCN5" s="2152"/>
      <c r="NCO5" s="2152"/>
      <c r="NCP5" s="2152"/>
      <c r="NCQ5" s="2152"/>
      <c r="NCR5" s="2152"/>
      <c r="NCS5" s="2152"/>
      <c r="NCT5" s="2152"/>
      <c r="NCU5" s="2152"/>
      <c r="NCV5" s="2152"/>
      <c r="NCW5" s="2152"/>
      <c r="NCX5" s="2152"/>
      <c r="NCY5" s="2152"/>
      <c r="NCZ5" s="2152"/>
      <c r="NDA5" s="2152"/>
      <c r="NDB5" s="2152"/>
      <c r="NDC5" s="2152"/>
      <c r="NDD5" s="2152"/>
      <c r="NDE5" s="2152"/>
      <c r="NDF5" s="2152"/>
      <c r="NDG5" s="2152"/>
      <c r="NDH5" s="2152"/>
      <c r="NDI5" s="2152"/>
      <c r="NDJ5" s="2152"/>
      <c r="NDK5" s="2152"/>
      <c r="NDL5" s="2152"/>
      <c r="NDM5" s="2152"/>
      <c r="NDN5" s="2152"/>
      <c r="NDO5" s="2152"/>
      <c r="NDP5" s="2152"/>
      <c r="NDQ5" s="2152"/>
      <c r="NDR5" s="2152"/>
      <c r="NDS5" s="2152"/>
      <c r="NDT5" s="2152"/>
      <c r="NDU5" s="2152"/>
      <c r="NDV5" s="2152"/>
      <c r="NDW5" s="2152"/>
      <c r="NDX5" s="2152"/>
      <c r="NDY5" s="2152"/>
      <c r="NDZ5" s="2152"/>
      <c r="NEA5" s="2152"/>
      <c r="NEB5" s="2152"/>
      <c r="NEC5" s="2152"/>
      <c r="NED5" s="2152"/>
      <c r="NEE5" s="2152"/>
      <c r="NEF5" s="2152"/>
      <c r="NEG5" s="2152"/>
      <c r="NEH5" s="2152"/>
      <c r="NEI5" s="2152"/>
      <c r="NEJ5" s="2152"/>
      <c r="NEK5" s="2152"/>
      <c r="NEL5" s="2152"/>
      <c r="NEM5" s="2152"/>
      <c r="NEN5" s="2152"/>
      <c r="NEO5" s="2152"/>
      <c r="NEP5" s="2152"/>
      <c r="NEQ5" s="2152"/>
      <c r="NER5" s="2152"/>
      <c r="NES5" s="2152"/>
      <c r="NET5" s="2152"/>
      <c r="NEU5" s="2152"/>
      <c r="NEV5" s="2152"/>
      <c r="NEW5" s="2152"/>
      <c r="NEX5" s="2152"/>
      <c r="NEY5" s="2152"/>
      <c r="NEZ5" s="2152"/>
      <c r="NFA5" s="2152"/>
      <c r="NFB5" s="2152"/>
      <c r="NFC5" s="2152"/>
      <c r="NFD5" s="2152"/>
      <c r="NFE5" s="2152"/>
      <c r="NFF5" s="2152"/>
      <c r="NFG5" s="2152"/>
      <c r="NFH5" s="2152"/>
      <c r="NFI5" s="2152"/>
      <c r="NFJ5" s="2152"/>
      <c r="NFK5" s="2152"/>
      <c r="NFL5" s="2152"/>
      <c r="NFM5" s="2152"/>
      <c r="NFN5" s="2152"/>
      <c r="NFO5" s="2152"/>
      <c r="NFP5" s="2152"/>
      <c r="NFQ5" s="2152"/>
      <c r="NFR5" s="2152"/>
      <c r="NFS5" s="2152"/>
      <c r="NFT5" s="2152"/>
      <c r="NFU5" s="2152"/>
      <c r="NFV5" s="2152"/>
      <c r="NFW5" s="2152"/>
      <c r="NFX5" s="2152"/>
      <c r="NFY5" s="2152"/>
      <c r="NFZ5" s="2152"/>
      <c r="NGA5" s="2152"/>
      <c r="NGB5" s="2152"/>
      <c r="NGC5" s="2152"/>
      <c r="NGD5" s="2152"/>
      <c r="NGE5" s="2152"/>
      <c r="NGF5" s="2152"/>
      <c r="NGG5" s="2152"/>
      <c r="NGH5" s="2152"/>
      <c r="NGI5" s="2152"/>
      <c r="NGJ5" s="2152"/>
      <c r="NGK5" s="2152"/>
      <c r="NGL5" s="2152"/>
      <c r="NGM5" s="2152"/>
      <c r="NGN5" s="2152"/>
      <c r="NGO5" s="2152"/>
      <c r="NGP5" s="2152"/>
      <c r="NGQ5" s="2152"/>
      <c r="NGR5" s="2152"/>
      <c r="NGS5" s="2152"/>
      <c r="NGT5" s="2152"/>
      <c r="NGU5" s="2152"/>
      <c r="NGV5" s="2152"/>
      <c r="NGW5" s="2152"/>
      <c r="NGX5" s="2152"/>
      <c r="NGY5" s="2152"/>
      <c r="NGZ5" s="2152"/>
      <c r="NHA5" s="2152"/>
      <c r="NHB5" s="2152"/>
      <c r="NHC5" s="2152"/>
      <c r="NHD5" s="2152"/>
      <c r="NHE5" s="2152"/>
      <c r="NHF5" s="2152"/>
      <c r="NHG5" s="2152"/>
      <c r="NHH5" s="2152"/>
      <c r="NHI5" s="2152"/>
      <c r="NHJ5" s="2152"/>
      <c r="NHK5" s="2152"/>
      <c r="NHL5" s="2152"/>
      <c r="NHM5" s="2152"/>
      <c r="NHN5" s="2152"/>
      <c r="NHO5" s="2152"/>
      <c r="NHP5" s="2152"/>
      <c r="NHQ5" s="2152"/>
      <c r="NHR5" s="2152"/>
      <c r="NHS5" s="2152"/>
      <c r="NHT5" s="2152"/>
      <c r="NHU5" s="2152"/>
      <c r="NHV5" s="2152"/>
      <c r="NHW5" s="2152"/>
      <c r="NHX5" s="2152"/>
      <c r="NHY5" s="2152"/>
      <c r="NHZ5" s="2152"/>
      <c r="NIA5" s="2152"/>
      <c r="NIB5" s="2152"/>
      <c r="NIC5" s="2152"/>
      <c r="NID5" s="2152"/>
      <c r="NIE5" s="2152"/>
      <c r="NIF5" s="2152"/>
      <c r="NIG5" s="2152"/>
      <c r="NIH5" s="2152"/>
      <c r="NII5" s="2152"/>
      <c r="NIJ5" s="2152"/>
      <c r="NIK5" s="2152"/>
      <c r="NIL5" s="2152"/>
      <c r="NIM5" s="2152"/>
      <c r="NIN5" s="2152"/>
      <c r="NIO5" s="2152"/>
      <c r="NIP5" s="2152"/>
      <c r="NIQ5" s="2152"/>
      <c r="NIR5" s="2152"/>
      <c r="NIS5" s="2152"/>
      <c r="NIT5" s="2152"/>
      <c r="NIU5" s="2152"/>
      <c r="NIV5" s="2152"/>
      <c r="NIW5" s="2152"/>
      <c r="NIX5" s="2152"/>
      <c r="NIY5" s="2152"/>
      <c r="NIZ5" s="2152"/>
      <c r="NJA5" s="2152"/>
      <c r="NJB5" s="2152"/>
      <c r="NJC5" s="2152"/>
      <c r="NJD5" s="2152"/>
      <c r="NJE5" s="2152"/>
      <c r="NJF5" s="2152"/>
      <c r="NJG5" s="2152"/>
      <c r="NJH5" s="2152"/>
      <c r="NJI5" s="2152"/>
      <c r="NJJ5" s="2152"/>
      <c r="NJK5" s="2152"/>
      <c r="NJL5" s="2152"/>
      <c r="NJM5" s="2152"/>
      <c r="NJN5" s="2152"/>
      <c r="NJO5" s="2152"/>
      <c r="NJP5" s="2152"/>
      <c r="NJQ5" s="2152"/>
      <c r="NJR5" s="2152"/>
      <c r="NJS5" s="2152"/>
      <c r="NJT5" s="2152"/>
      <c r="NJU5" s="2152"/>
      <c r="NJV5" s="2152"/>
      <c r="NJW5" s="2152"/>
      <c r="NJX5" s="2152"/>
      <c r="NJY5" s="2152"/>
      <c r="NJZ5" s="2152"/>
      <c r="NKA5" s="2152"/>
      <c r="NKB5" s="2152"/>
      <c r="NKC5" s="2152"/>
      <c r="NKD5" s="2152"/>
      <c r="NKE5" s="2152"/>
      <c r="NKF5" s="2152"/>
      <c r="NKG5" s="2152"/>
      <c r="NKH5" s="2152"/>
      <c r="NKI5" s="2152"/>
      <c r="NKJ5" s="2152"/>
      <c r="NKK5" s="2152"/>
      <c r="NKL5" s="2152"/>
      <c r="NKM5" s="2152"/>
      <c r="NKN5" s="2152"/>
      <c r="NKO5" s="2152"/>
      <c r="NKP5" s="2152"/>
      <c r="NKQ5" s="2152"/>
      <c r="NKR5" s="2152"/>
      <c r="NKS5" s="2152"/>
      <c r="NKT5" s="2152"/>
      <c r="NKU5" s="2152"/>
      <c r="NKV5" s="2152"/>
      <c r="NKW5" s="2152"/>
      <c r="NKX5" s="2152"/>
      <c r="NKY5" s="2152"/>
      <c r="NKZ5" s="2152"/>
      <c r="NLA5" s="2152"/>
      <c r="NLB5" s="2152"/>
      <c r="NLC5" s="2152"/>
      <c r="NLD5" s="2152"/>
      <c r="NLE5" s="2152"/>
      <c r="NLF5" s="2152"/>
      <c r="NLG5" s="2152"/>
      <c r="NLH5" s="2152"/>
      <c r="NLI5" s="2152"/>
      <c r="NLJ5" s="2152"/>
      <c r="NLK5" s="2152"/>
      <c r="NLL5" s="2152"/>
      <c r="NLM5" s="2152"/>
      <c r="NLN5" s="2152"/>
      <c r="NLO5" s="2152"/>
      <c r="NLP5" s="2152"/>
      <c r="NLQ5" s="2152"/>
      <c r="NLR5" s="2152"/>
      <c r="NLS5" s="2152"/>
      <c r="NLT5" s="2152"/>
      <c r="NLU5" s="2152"/>
      <c r="NLV5" s="2152"/>
      <c r="NLW5" s="2152"/>
      <c r="NLX5" s="2152"/>
      <c r="NLY5" s="2152"/>
      <c r="NLZ5" s="2152"/>
      <c r="NMA5" s="2152"/>
      <c r="NMB5" s="2152"/>
      <c r="NMC5" s="2152"/>
      <c r="NMD5" s="2152"/>
      <c r="NME5" s="2152"/>
      <c r="NMF5" s="2152"/>
      <c r="NMG5" s="2152"/>
      <c r="NMH5" s="2152"/>
      <c r="NMI5" s="2152"/>
      <c r="NMJ5" s="2152"/>
      <c r="NMK5" s="2152"/>
      <c r="NML5" s="2152"/>
      <c r="NMM5" s="2152"/>
      <c r="NMN5" s="2152"/>
      <c r="NMO5" s="2152"/>
      <c r="NMP5" s="2152"/>
      <c r="NMQ5" s="2152"/>
      <c r="NMR5" s="2152"/>
      <c r="NMS5" s="2152"/>
      <c r="NMT5" s="2152"/>
      <c r="NMU5" s="2152"/>
      <c r="NMV5" s="2152"/>
      <c r="NMW5" s="2152"/>
      <c r="NMX5" s="2152"/>
      <c r="NMY5" s="2152"/>
      <c r="NMZ5" s="2152"/>
      <c r="NNA5" s="2152"/>
      <c r="NNB5" s="2152"/>
      <c r="NNC5" s="2152"/>
      <c r="NND5" s="2152"/>
      <c r="NNE5" s="2152"/>
      <c r="NNF5" s="2152"/>
      <c r="NNG5" s="2152"/>
      <c r="NNH5" s="2152"/>
      <c r="NNI5" s="2152"/>
      <c r="NNJ5" s="2152"/>
      <c r="NNK5" s="2152"/>
      <c r="NNL5" s="2152"/>
      <c r="NNM5" s="2152"/>
      <c r="NNN5" s="2152"/>
      <c r="NNO5" s="2152"/>
      <c r="NNP5" s="2152"/>
      <c r="NNQ5" s="2152"/>
      <c r="NNR5" s="2152"/>
      <c r="NNS5" s="2152"/>
      <c r="NNT5" s="2152"/>
      <c r="NNU5" s="2152"/>
      <c r="NNV5" s="2152"/>
      <c r="NNW5" s="2152"/>
      <c r="NNX5" s="2152"/>
      <c r="NNY5" s="2152"/>
      <c r="NNZ5" s="2152"/>
      <c r="NOA5" s="2152"/>
      <c r="NOB5" s="2152"/>
      <c r="NOC5" s="2152"/>
      <c r="NOD5" s="2152"/>
      <c r="NOE5" s="2152"/>
      <c r="NOF5" s="2152"/>
      <c r="NOG5" s="2152"/>
      <c r="NOH5" s="2152"/>
      <c r="NOI5" s="2152"/>
      <c r="NOJ5" s="2152"/>
      <c r="NOK5" s="2152"/>
      <c r="NOL5" s="2152"/>
      <c r="NOM5" s="2152"/>
      <c r="NON5" s="2152"/>
      <c r="NOO5" s="2152"/>
      <c r="NOP5" s="2152"/>
      <c r="NOQ5" s="2152"/>
      <c r="NOR5" s="2152"/>
      <c r="NOS5" s="2152"/>
      <c r="NOT5" s="2152"/>
      <c r="NOU5" s="2152"/>
      <c r="NOV5" s="2152"/>
      <c r="NOW5" s="2152"/>
      <c r="NOX5" s="2152"/>
      <c r="NOY5" s="2152"/>
      <c r="NOZ5" s="2152"/>
      <c r="NPA5" s="2152"/>
      <c r="NPB5" s="2152"/>
      <c r="NPC5" s="2152"/>
      <c r="NPD5" s="2152"/>
      <c r="NPE5" s="2152"/>
      <c r="NPF5" s="2152"/>
      <c r="NPG5" s="2152"/>
      <c r="NPH5" s="2152"/>
      <c r="NPI5" s="2152"/>
      <c r="NPJ5" s="2152"/>
      <c r="NPK5" s="2152"/>
      <c r="NPL5" s="2152"/>
      <c r="NPM5" s="2152"/>
      <c r="NPN5" s="2152"/>
      <c r="NPO5" s="2152"/>
      <c r="NPP5" s="2152"/>
      <c r="NPQ5" s="2152"/>
      <c r="NPR5" s="2152"/>
      <c r="NPS5" s="2152"/>
      <c r="NPT5" s="2152"/>
      <c r="NPU5" s="2152"/>
      <c r="NPV5" s="2152"/>
      <c r="NPW5" s="2152"/>
      <c r="NPX5" s="2152"/>
      <c r="NPY5" s="2152"/>
      <c r="NPZ5" s="2152"/>
      <c r="NQA5" s="2152"/>
      <c r="NQB5" s="2152"/>
      <c r="NQC5" s="2152"/>
      <c r="NQD5" s="2152"/>
      <c r="NQE5" s="2152"/>
      <c r="NQF5" s="2152"/>
      <c r="NQG5" s="2152"/>
      <c r="NQH5" s="2152"/>
      <c r="NQI5" s="2152"/>
      <c r="NQJ5" s="2152"/>
      <c r="NQK5" s="2152"/>
      <c r="NQL5" s="2152"/>
      <c r="NQM5" s="2152"/>
      <c r="NQN5" s="2152"/>
      <c r="NQO5" s="2152"/>
      <c r="NQP5" s="2152"/>
      <c r="NQQ5" s="2152"/>
      <c r="NQR5" s="2152"/>
      <c r="NQS5" s="2152"/>
      <c r="NQT5" s="2152"/>
      <c r="NQU5" s="2152"/>
      <c r="NQV5" s="2152"/>
      <c r="NQW5" s="2152"/>
      <c r="NQX5" s="2152"/>
      <c r="NQY5" s="2152"/>
      <c r="NQZ5" s="2152"/>
      <c r="NRA5" s="2152"/>
      <c r="NRB5" s="2152"/>
      <c r="NRC5" s="2152"/>
      <c r="NRD5" s="2152"/>
      <c r="NRE5" s="2152"/>
      <c r="NRF5" s="2152"/>
      <c r="NRG5" s="2152"/>
      <c r="NRH5" s="2152"/>
      <c r="NRI5" s="2152"/>
      <c r="NRJ5" s="2152"/>
      <c r="NRK5" s="2152"/>
      <c r="NRL5" s="2152"/>
      <c r="NRM5" s="2152"/>
      <c r="NRN5" s="2152"/>
      <c r="NRO5" s="2152"/>
      <c r="NRP5" s="2152"/>
      <c r="NRQ5" s="2152"/>
      <c r="NRR5" s="2152"/>
      <c r="NRS5" s="2152"/>
      <c r="NRT5" s="2152"/>
      <c r="NRU5" s="2152"/>
      <c r="NRV5" s="2152"/>
      <c r="NRW5" s="2152"/>
      <c r="NRX5" s="2152"/>
      <c r="NRY5" s="2152"/>
      <c r="NRZ5" s="2152"/>
      <c r="NSA5" s="2152"/>
      <c r="NSB5" s="2152"/>
      <c r="NSC5" s="2152"/>
      <c r="NSD5" s="2152"/>
      <c r="NSE5" s="2152"/>
      <c r="NSF5" s="2152"/>
      <c r="NSG5" s="2152"/>
      <c r="NSH5" s="2152"/>
      <c r="NSI5" s="2152"/>
      <c r="NSJ5" s="2152"/>
      <c r="NSK5" s="2152"/>
      <c r="NSL5" s="2152"/>
      <c r="NSM5" s="2152"/>
      <c r="NSN5" s="2152"/>
      <c r="NSO5" s="2152"/>
      <c r="NSP5" s="2152"/>
      <c r="NSQ5" s="2152"/>
      <c r="NSR5" s="2152"/>
      <c r="NSS5" s="2152"/>
      <c r="NST5" s="2152"/>
      <c r="NSU5" s="2152"/>
      <c r="NSV5" s="2152"/>
      <c r="NSW5" s="2152"/>
      <c r="NSX5" s="2152"/>
      <c r="NSY5" s="2152"/>
      <c r="NSZ5" s="2152"/>
      <c r="NTA5" s="2152"/>
      <c r="NTB5" s="2152"/>
      <c r="NTC5" s="2152"/>
      <c r="NTD5" s="2152"/>
      <c r="NTE5" s="2152"/>
      <c r="NTF5" s="2152"/>
      <c r="NTG5" s="2152"/>
      <c r="NTH5" s="2152"/>
      <c r="NTI5" s="2152"/>
      <c r="NTJ5" s="2152"/>
      <c r="NTK5" s="2152"/>
      <c r="NTL5" s="2152"/>
      <c r="NTM5" s="2152"/>
      <c r="NTN5" s="2152"/>
      <c r="NTO5" s="2152"/>
      <c r="NTP5" s="2152"/>
      <c r="NTQ5" s="2152"/>
      <c r="NTR5" s="2152"/>
      <c r="NTS5" s="2152"/>
      <c r="NTT5" s="2152"/>
      <c r="NTU5" s="2152"/>
      <c r="NTV5" s="2152"/>
      <c r="NTW5" s="2152"/>
      <c r="NTX5" s="2152"/>
      <c r="NTY5" s="2152"/>
      <c r="NTZ5" s="2152"/>
      <c r="NUA5" s="2152"/>
      <c r="NUB5" s="2152"/>
      <c r="NUC5" s="2152"/>
      <c r="NUD5" s="2152"/>
      <c r="NUE5" s="2152"/>
      <c r="NUF5" s="2152"/>
      <c r="NUG5" s="2152"/>
      <c r="NUH5" s="2152"/>
      <c r="NUI5" s="2152"/>
      <c r="NUJ5" s="2152"/>
      <c r="NUK5" s="2152"/>
      <c r="NUL5" s="2152"/>
      <c r="NUM5" s="2152"/>
      <c r="NUN5" s="2152"/>
      <c r="NUO5" s="2152"/>
      <c r="NUP5" s="2152"/>
      <c r="NUQ5" s="2152"/>
      <c r="NUR5" s="2152"/>
      <c r="NUS5" s="2152"/>
      <c r="NUT5" s="2152"/>
      <c r="NUU5" s="2152"/>
      <c r="NUV5" s="2152"/>
      <c r="NUW5" s="2152"/>
      <c r="NUX5" s="2152"/>
      <c r="NUY5" s="2152"/>
      <c r="NUZ5" s="2152"/>
      <c r="NVA5" s="2152"/>
      <c r="NVB5" s="2152"/>
      <c r="NVC5" s="2152"/>
      <c r="NVD5" s="2152"/>
      <c r="NVE5" s="2152"/>
      <c r="NVF5" s="2152"/>
      <c r="NVG5" s="2152"/>
      <c r="NVH5" s="2152"/>
      <c r="NVI5" s="2152"/>
      <c r="NVJ5" s="2152"/>
      <c r="NVK5" s="2152"/>
      <c r="NVL5" s="2152"/>
      <c r="NVM5" s="2152"/>
      <c r="NVN5" s="2152"/>
      <c r="NVO5" s="2152"/>
      <c r="NVP5" s="2152"/>
      <c r="NVQ5" s="2152"/>
      <c r="NVR5" s="2152"/>
      <c r="NVS5" s="2152"/>
      <c r="NVT5" s="2152"/>
      <c r="NVU5" s="2152"/>
      <c r="NVV5" s="2152"/>
      <c r="NVW5" s="2152"/>
      <c r="NVX5" s="2152"/>
      <c r="NVY5" s="2152"/>
      <c r="NVZ5" s="2152"/>
      <c r="NWA5" s="2152"/>
      <c r="NWB5" s="2152"/>
      <c r="NWC5" s="2152"/>
      <c r="NWD5" s="2152"/>
      <c r="NWE5" s="2152"/>
      <c r="NWF5" s="2152"/>
      <c r="NWG5" s="2152"/>
      <c r="NWH5" s="2152"/>
      <c r="NWI5" s="2152"/>
      <c r="NWJ5" s="2152"/>
      <c r="NWK5" s="2152"/>
      <c r="NWL5" s="2152"/>
      <c r="NWM5" s="2152"/>
      <c r="NWN5" s="2152"/>
      <c r="NWO5" s="2152"/>
      <c r="NWP5" s="2152"/>
      <c r="NWQ5" s="2152"/>
      <c r="NWR5" s="2152"/>
      <c r="NWS5" s="2152"/>
      <c r="NWT5" s="2152"/>
      <c r="NWU5" s="2152"/>
      <c r="NWV5" s="2152"/>
      <c r="NWW5" s="2152"/>
      <c r="NWX5" s="2152"/>
      <c r="NWY5" s="2152"/>
      <c r="NWZ5" s="2152"/>
      <c r="NXA5" s="2152"/>
      <c r="NXB5" s="2152"/>
      <c r="NXC5" s="2152"/>
      <c r="NXD5" s="2152"/>
      <c r="NXE5" s="2152"/>
      <c r="NXF5" s="2152"/>
      <c r="NXG5" s="2152"/>
      <c r="NXH5" s="2152"/>
      <c r="NXI5" s="2152"/>
      <c r="NXJ5" s="2152"/>
      <c r="NXK5" s="2152"/>
      <c r="NXL5" s="2152"/>
      <c r="NXM5" s="2152"/>
      <c r="NXN5" s="2152"/>
      <c r="NXO5" s="2152"/>
      <c r="NXP5" s="2152"/>
      <c r="NXQ5" s="2152"/>
      <c r="NXR5" s="2152"/>
      <c r="NXS5" s="2152"/>
      <c r="NXT5" s="2152"/>
      <c r="NXU5" s="2152"/>
      <c r="NXV5" s="2152"/>
      <c r="NXW5" s="2152"/>
      <c r="NXX5" s="2152"/>
      <c r="NXY5" s="2152"/>
      <c r="NXZ5" s="2152"/>
      <c r="NYA5" s="2152"/>
      <c r="NYB5" s="2152"/>
      <c r="NYC5" s="2152"/>
      <c r="NYD5" s="2152"/>
      <c r="NYE5" s="2152"/>
      <c r="NYF5" s="2152"/>
      <c r="NYG5" s="2152"/>
      <c r="NYH5" s="2152"/>
      <c r="NYI5" s="2152"/>
      <c r="NYJ5" s="2152"/>
      <c r="NYK5" s="2152"/>
      <c r="NYL5" s="2152"/>
      <c r="NYM5" s="2152"/>
      <c r="NYN5" s="2152"/>
      <c r="NYO5" s="2152"/>
      <c r="NYP5" s="2152"/>
      <c r="NYQ5" s="2152"/>
      <c r="NYR5" s="2152"/>
      <c r="NYS5" s="2152"/>
      <c r="NYT5" s="2152"/>
      <c r="NYU5" s="2152"/>
      <c r="NYV5" s="2152"/>
      <c r="NYW5" s="2152"/>
      <c r="NYX5" s="2152"/>
      <c r="NYY5" s="2152"/>
      <c r="NYZ5" s="2152"/>
      <c r="NZA5" s="2152"/>
      <c r="NZB5" s="2152"/>
      <c r="NZC5" s="2152"/>
      <c r="NZD5" s="2152"/>
      <c r="NZE5" s="2152"/>
      <c r="NZF5" s="2152"/>
      <c r="NZG5" s="2152"/>
      <c r="NZH5" s="2152"/>
      <c r="NZI5" s="2152"/>
      <c r="NZJ5" s="2152"/>
      <c r="NZK5" s="2152"/>
      <c r="NZL5" s="2152"/>
      <c r="NZM5" s="2152"/>
      <c r="NZN5" s="2152"/>
      <c r="NZO5" s="2152"/>
      <c r="NZP5" s="2152"/>
      <c r="NZQ5" s="2152"/>
      <c r="NZR5" s="2152"/>
      <c r="NZS5" s="2152"/>
      <c r="NZT5" s="2152"/>
      <c r="NZU5" s="2152"/>
      <c r="NZV5" s="2152"/>
      <c r="NZW5" s="2152"/>
      <c r="NZX5" s="2152"/>
      <c r="NZY5" s="2152"/>
      <c r="NZZ5" s="2152"/>
      <c r="OAA5" s="2152"/>
      <c r="OAB5" s="2152"/>
      <c r="OAC5" s="2152"/>
      <c r="OAD5" s="2152"/>
      <c r="OAE5" s="2152"/>
      <c r="OAF5" s="2152"/>
      <c r="OAG5" s="2152"/>
      <c r="OAH5" s="2152"/>
      <c r="OAI5" s="2152"/>
      <c r="OAJ5" s="2152"/>
      <c r="OAK5" s="2152"/>
      <c r="OAL5" s="2152"/>
      <c r="OAM5" s="2152"/>
      <c r="OAN5" s="2152"/>
      <c r="OAO5" s="2152"/>
      <c r="OAP5" s="2152"/>
      <c r="OAQ5" s="2152"/>
      <c r="OAR5" s="2152"/>
      <c r="OAS5" s="2152"/>
      <c r="OAT5" s="2152"/>
      <c r="OAU5" s="2152"/>
      <c r="OAV5" s="2152"/>
      <c r="OAW5" s="2152"/>
      <c r="OAX5" s="2152"/>
      <c r="OAY5" s="2152"/>
      <c r="OAZ5" s="2152"/>
      <c r="OBA5" s="2152"/>
      <c r="OBB5" s="2152"/>
      <c r="OBC5" s="2152"/>
      <c r="OBD5" s="2152"/>
      <c r="OBE5" s="2152"/>
      <c r="OBF5" s="2152"/>
      <c r="OBG5" s="2152"/>
      <c r="OBH5" s="2152"/>
      <c r="OBI5" s="2152"/>
      <c r="OBJ5" s="2152"/>
      <c r="OBK5" s="2152"/>
      <c r="OBL5" s="2152"/>
      <c r="OBM5" s="2152"/>
      <c r="OBN5" s="2152"/>
      <c r="OBO5" s="2152"/>
      <c r="OBP5" s="2152"/>
      <c r="OBQ5" s="2152"/>
      <c r="OBR5" s="2152"/>
      <c r="OBS5" s="2152"/>
      <c r="OBT5" s="2152"/>
      <c r="OBU5" s="2152"/>
      <c r="OBV5" s="2152"/>
      <c r="OBW5" s="2152"/>
      <c r="OBX5" s="2152"/>
      <c r="OBY5" s="2152"/>
      <c r="OBZ5" s="2152"/>
      <c r="OCA5" s="2152"/>
      <c r="OCB5" s="2152"/>
      <c r="OCC5" s="2152"/>
      <c r="OCD5" s="2152"/>
      <c r="OCE5" s="2152"/>
      <c r="OCF5" s="2152"/>
      <c r="OCG5" s="2152"/>
      <c r="OCH5" s="2152"/>
      <c r="OCI5" s="2152"/>
      <c r="OCJ5" s="2152"/>
      <c r="OCK5" s="2152"/>
      <c r="OCL5" s="2152"/>
      <c r="OCM5" s="2152"/>
      <c r="OCN5" s="2152"/>
      <c r="OCO5" s="2152"/>
      <c r="OCP5" s="2152"/>
      <c r="OCQ5" s="2152"/>
      <c r="OCR5" s="2152"/>
      <c r="OCS5" s="2152"/>
      <c r="OCT5" s="2152"/>
      <c r="OCU5" s="2152"/>
      <c r="OCV5" s="2152"/>
      <c r="OCW5" s="2152"/>
      <c r="OCX5" s="2152"/>
      <c r="OCY5" s="2152"/>
      <c r="OCZ5" s="2152"/>
      <c r="ODA5" s="2152"/>
      <c r="ODB5" s="2152"/>
      <c r="ODC5" s="2152"/>
      <c r="ODD5" s="2152"/>
      <c r="ODE5" s="2152"/>
      <c r="ODF5" s="2152"/>
      <c r="ODG5" s="2152"/>
      <c r="ODH5" s="2152"/>
      <c r="ODI5" s="2152"/>
      <c r="ODJ5" s="2152"/>
      <c r="ODK5" s="2152"/>
      <c r="ODL5" s="2152"/>
      <c r="ODM5" s="2152"/>
      <c r="ODN5" s="2152"/>
      <c r="ODO5" s="2152"/>
      <c r="ODP5" s="2152"/>
      <c r="ODQ5" s="2152"/>
      <c r="ODR5" s="2152"/>
      <c r="ODS5" s="2152"/>
      <c r="ODT5" s="2152"/>
      <c r="ODU5" s="2152"/>
      <c r="ODV5" s="2152"/>
      <c r="ODW5" s="2152"/>
      <c r="ODX5" s="2152"/>
      <c r="ODY5" s="2152"/>
      <c r="ODZ5" s="2152"/>
      <c r="OEA5" s="2152"/>
      <c r="OEB5" s="2152"/>
      <c r="OEC5" s="2152"/>
      <c r="OED5" s="2152"/>
      <c r="OEE5" s="2152"/>
      <c r="OEF5" s="2152"/>
      <c r="OEG5" s="2152"/>
      <c r="OEH5" s="2152"/>
      <c r="OEI5" s="2152"/>
      <c r="OEJ5" s="2152"/>
      <c r="OEK5" s="2152"/>
      <c r="OEL5" s="2152"/>
      <c r="OEM5" s="2152"/>
      <c r="OEN5" s="2152"/>
      <c r="OEO5" s="2152"/>
      <c r="OEP5" s="2152"/>
      <c r="OEQ5" s="2152"/>
      <c r="OER5" s="2152"/>
      <c r="OES5" s="2152"/>
      <c r="OET5" s="2152"/>
      <c r="OEU5" s="2152"/>
      <c r="OEV5" s="2152"/>
      <c r="OEW5" s="2152"/>
      <c r="OEX5" s="2152"/>
      <c r="OEY5" s="2152"/>
      <c r="OEZ5" s="2152"/>
      <c r="OFA5" s="2152"/>
      <c r="OFB5" s="2152"/>
      <c r="OFC5" s="2152"/>
      <c r="OFD5" s="2152"/>
      <c r="OFE5" s="2152"/>
      <c r="OFF5" s="2152"/>
      <c r="OFG5" s="2152"/>
      <c r="OFH5" s="2152"/>
      <c r="OFI5" s="2152"/>
      <c r="OFJ5" s="2152"/>
      <c r="OFK5" s="2152"/>
      <c r="OFL5" s="2152"/>
      <c r="OFM5" s="2152"/>
      <c r="OFN5" s="2152"/>
      <c r="OFO5" s="2152"/>
      <c r="OFP5" s="2152"/>
      <c r="OFQ5" s="2152"/>
      <c r="OFR5" s="2152"/>
      <c r="OFS5" s="2152"/>
      <c r="OFT5" s="2152"/>
      <c r="OFU5" s="2152"/>
      <c r="OFV5" s="2152"/>
      <c r="OFW5" s="2152"/>
      <c r="OFX5" s="2152"/>
      <c r="OFY5" s="2152"/>
      <c r="OFZ5" s="2152"/>
      <c r="OGA5" s="2152"/>
      <c r="OGB5" s="2152"/>
      <c r="OGC5" s="2152"/>
      <c r="OGD5" s="2152"/>
      <c r="OGE5" s="2152"/>
      <c r="OGF5" s="2152"/>
      <c r="OGG5" s="2152"/>
      <c r="OGH5" s="2152"/>
      <c r="OGI5" s="2152"/>
      <c r="OGJ5" s="2152"/>
      <c r="OGK5" s="2152"/>
      <c r="OGL5" s="2152"/>
      <c r="OGM5" s="2152"/>
      <c r="OGN5" s="2152"/>
      <c r="OGO5" s="2152"/>
      <c r="OGP5" s="2152"/>
      <c r="OGQ5" s="2152"/>
      <c r="OGR5" s="2152"/>
      <c r="OGS5" s="2152"/>
      <c r="OGT5" s="2152"/>
      <c r="OGU5" s="2152"/>
      <c r="OGV5" s="2152"/>
      <c r="OGW5" s="2152"/>
      <c r="OGX5" s="2152"/>
      <c r="OGY5" s="2152"/>
      <c r="OGZ5" s="2152"/>
      <c r="OHA5" s="2152"/>
      <c r="OHB5" s="2152"/>
      <c r="OHC5" s="2152"/>
      <c r="OHD5" s="2152"/>
      <c r="OHE5" s="2152"/>
      <c r="OHF5" s="2152"/>
      <c r="OHG5" s="2152"/>
      <c r="OHH5" s="2152"/>
      <c r="OHI5" s="2152"/>
      <c r="OHJ5" s="2152"/>
      <c r="OHK5" s="2152"/>
      <c r="OHL5" s="2152"/>
      <c r="OHM5" s="2152"/>
      <c r="OHN5" s="2152"/>
      <c r="OHO5" s="2152"/>
      <c r="OHP5" s="2152"/>
      <c r="OHQ5" s="2152"/>
      <c r="OHR5" s="2152"/>
      <c r="OHS5" s="2152"/>
      <c r="OHT5" s="2152"/>
      <c r="OHU5" s="2152"/>
      <c r="OHV5" s="2152"/>
      <c r="OHW5" s="2152"/>
      <c r="OHX5" s="2152"/>
      <c r="OHY5" s="2152"/>
      <c r="OHZ5" s="2152"/>
      <c r="OIA5" s="2152"/>
      <c r="OIB5" s="2152"/>
      <c r="OIC5" s="2152"/>
      <c r="OID5" s="2152"/>
      <c r="OIE5" s="2152"/>
      <c r="OIF5" s="2152"/>
      <c r="OIG5" s="2152"/>
      <c r="OIH5" s="2152"/>
      <c r="OII5" s="2152"/>
      <c r="OIJ5" s="2152"/>
      <c r="OIK5" s="2152"/>
      <c r="OIL5" s="2152"/>
      <c r="OIM5" s="2152"/>
      <c r="OIN5" s="2152"/>
      <c r="OIO5" s="2152"/>
      <c r="OIP5" s="2152"/>
      <c r="OIQ5" s="2152"/>
      <c r="OIR5" s="2152"/>
      <c r="OIS5" s="2152"/>
      <c r="OIT5" s="2152"/>
      <c r="OIU5" s="2152"/>
      <c r="OIV5" s="2152"/>
      <c r="OIW5" s="2152"/>
      <c r="OIX5" s="2152"/>
      <c r="OIY5" s="2152"/>
      <c r="OIZ5" s="2152"/>
      <c r="OJA5" s="2152"/>
      <c r="OJB5" s="2152"/>
      <c r="OJC5" s="2152"/>
      <c r="OJD5" s="2152"/>
      <c r="OJE5" s="2152"/>
      <c r="OJF5" s="2152"/>
      <c r="OJG5" s="2152"/>
      <c r="OJH5" s="2152"/>
      <c r="OJI5" s="2152"/>
      <c r="OJJ5" s="2152"/>
      <c r="OJK5" s="2152"/>
      <c r="OJL5" s="2152"/>
      <c r="OJM5" s="2152"/>
      <c r="OJN5" s="2152"/>
      <c r="OJO5" s="2152"/>
      <c r="OJP5" s="2152"/>
      <c r="OJQ5" s="2152"/>
      <c r="OJR5" s="2152"/>
      <c r="OJS5" s="2152"/>
      <c r="OJT5" s="2152"/>
      <c r="OJU5" s="2152"/>
      <c r="OJV5" s="2152"/>
      <c r="OJW5" s="2152"/>
      <c r="OJX5" s="2152"/>
      <c r="OJY5" s="2152"/>
      <c r="OJZ5" s="2152"/>
      <c r="OKA5" s="2152"/>
      <c r="OKB5" s="2152"/>
      <c r="OKC5" s="2152"/>
      <c r="OKD5" s="2152"/>
      <c r="OKE5" s="2152"/>
      <c r="OKF5" s="2152"/>
      <c r="OKG5" s="2152"/>
      <c r="OKH5" s="2152"/>
      <c r="OKI5" s="2152"/>
      <c r="OKJ5" s="2152"/>
      <c r="OKK5" s="2152"/>
      <c r="OKL5" s="2152"/>
      <c r="OKM5" s="2152"/>
      <c r="OKN5" s="2152"/>
      <c r="OKO5" s="2152"/>
      <c r="OKP5" s="2152"/>
      <c r="OKQ5" s="2152"/>
      <c r="OKR5" s="2152"/>
      <c r="OKS5" s="2152"/>
      <c r="OKT5" s="2152"/>
      <c r="OKU5" s="2152"/>
      <c r="OKV5" s="2152"/>
      <c r="OKW5" s="2152"/>
      <c r="OKX5" s="2152"/>
      <c r="OKY5" s="2152"/>
      <c r="OKZ5" s="2152"/>
      <c r="OLA5" s="2152"/>
      <c r="OLB5" s="2152"/>
      <c r="OLC5" s="2152"/>
      <c r="OLD5" s="2152"/>
      <c r="OLE5" s="2152"/>
      <c r="OLF5" s="2152"/>
      <c r="OLG5" s="2152"/>
      <c r="OLH5" s="2152"/>
      <c r="OLI5" s="2152"/>
      <c r="OLJ5" s="2152"/>
      <c r="OLK5" s="2152"/>
      <c r="OLL5" s="2152"/>
      <c r="OLM5" s="2152"/>
      <c r="OLN5" s="2152"/>
      <c r="OLO5" s="2152"/>
      <c r="OLP5" s="2152"/>
      <c r="OLQ5" s="2152"/>
      <c r="OLR5" s="2152"/>
      <c r="OLS5" s="2152"/>
      <c r="OLT5" s="2152"/>
      <c r="OLU5" s="2152"/>
      <c r="OLV5" s="2152"/>
      <c r="OLW5" s="2152"/>
      <c r="OLX5" s="2152"/>
      <c r="OLY5" s="2152"/>
      <c r="OLZ5" s="2152"/>
      <c r="OMA5" s="2152"/>
      <c r="OMB5" s="2152"/>
      <c r="OMC5" s="2152"/>
      <c r="OMD5" s="2152"/>
      <c r="OME5" s="2152"/>
      <c r="OMF5" s="2152"/>
      <c r="OMG5" s="2152"/>
      <c r="OMH5" s="2152"/>
      <c r="OMI5" s="2152"/>
      <c r="OMJ5" s="2152"/>
      <c r="OMK5" s="2152"/>
      <c r="OML5" s="2152"/>
      <c r="OMM5" s="2152"/>
      <c r="OMN5" s="2152"/>
      <c r="OMO5" s="2152"/>
      <c r="OMP5" s="2152"/>
      <c r="OMQ5" s="2152"/>
      <c r="OMR5" s="2152"/>
      <c r="OMS5" s="2152"/>
      <c r="OMT5" s="2152"/>
      <c r="OMU5" s="2152"/>
      <c r="OMV5" s="2152"/>
      <c r="OMW5" s="2152"/>
      <c r="OMX5" s="2152"/>
      <c r="OMY5" s="2152"/>
      <c r="OMZ5" s="2152"/>
      <c r="ONA5" s="2152"/>
      <c r="ONB5" s="2152"/>
      <c r="ONC5" s="2152"/>
      <c r="OND5" s="2152"/>
      <c r="ONE5" s="2152"/>
      <c r="ONF5" s="2152"/>
      <c r="ONG5" s="2152"/>
      <c r="ONH5" s="2152"/>
      <c r="ONI5" s="2152"/>
      <c r="ONJ5" s="2152"/>
      <c r="ONK5" s="2152"/>
      <c r="ONL5" s="2152"/>
      <c r="ONM5" s="2152"/>
      <c r="ONN5" s="2152"/>
      <c r="ONO5" s="2152"/>
      <c r="ONP5" s="2152"/>
      <c r="ONQ5" s="2152"/>
      <c r="ONR5" s="2152"/>
      <c r="ONS5" s="2152"/>
      <c r="ONT5" s="2152"/>
      <c r="ONU5" s="2152"/>
      <c r="ONV5" s="2152"/>
      <c r="ONW5" s="2152"/>
      <c r="ONX5" s="2152"/>
      <c r="ONY5" s="2152"/>
      <c r="ONZ5" s="2152"/>
      <c r="OOA5" s="2152"/>
      <c r="OOB5" s="2152"/>
      <c r="OOC5" s="2152"/>
      <c r="OOD5" s="2152"/>
      <c r="OOE5" s="2152"/>
      <c r="OOF5" s="2152"/>
      <c r="OOG5" s="2152"/>
      <c r="OOH5" s="2152"/>
      <c r="OOI5" s="2152"/>
      <c r="OOJ5" s="2152"/>
      <c r="OOK5" s="2152"/>
      <c r="OOL5" s="2152"/>
      <c r="OOM5" s="2152"/>
      <c r="OON5" s="2152"/>
      <c r="OOO5" s="2152"/>
      <c r="OOP5" s="2152"/>
      <c r="OOQ5" s="2152"/>
      <c r="OOR5" s="2152"/>
      <c r="OOS5" s="2152"/>
      <c r="OOT5" s="2152"/>
      <c r="OOU5" s="2152"/>
      <c r="OOV5" s="2152"/>
      <c r="OOW5" s="2152"/>
      <c r="OOX5" s="2152"/>
      <c r="OOY5" s="2152"/>
      <c r="OOZ5" s="2152"/>
      <c r="OPA5" s="2152"/>
      <c r="OPB5" s="2152"/>
      <c r="OPC5" s="2152"/>
      <c r="OPD5" s="2152"/>
      <c r="OPE5" s="2152"/>
      <c r="OPF5" s="2152"/>
      <c r="OPG5" s="2152"/>
      <c r="OPH5" s="2152"/>
      <c r="OPI5" s="2152"/>
      <c r="OPJ5" s="2152"/>
      <c r="OPK5" s="2152"/>
      <c r="OPL5" s="2152"/>
      <c r="OPM5" s="2152"/>
      <c r="OPN5" s="2152"/>
      <c r="OPO5" s="2152"/>
      <c r="OPP5" s="2152"/>
      <c r="OPQ5" s="2152"/>
      <c r="OPR5" s="2152"/>
      <c r="OPS5" s="2152"/>
      <c r="OPT5" s="2152"/>
      <c r="OPU5" s="2152"/>
      <c r="OPV5" s="2152"/>
      <c r="OPW5" s="2152"/>
      <c r="OPX5" s="2152"/>
      <c r="OPY5" s="2152"/>
      <c r="OPZ5" s="2152"/>
      <c r="OQA5" s="2152"/>
      <c r="OQB5" s="2152"/>
      <c r="OQC5" s="2152"/>
      <c r="OQD5" s="2152"/>
      <c r="OQE5" s="2152"/>
      <c r="OQF5" s="2152"/>
      <c r="OQG5" s="2152"/>
      <c r="OQH5" s="2152"/>
      <c r="OQI5" s="2152"/>
      <c r="OQJ5" s="2152"/>
      <c r="OQK5" s="2152"/>
      <c r="OQL5" s="2152"/>
      <c r="OQM5" s="2152"/>
      <c r="OQN5" s="2152"/>
      <c r="OQO5" s="2152"/>
      <c r="OQP5" s="2152"/>
      <c r="OQQ5" s="2152"/>
      <c r="OQR5" s="2152"/>
      <c r="OQS5" s="2152"/>
      <c r="OQT5" s="2152"/>
      <c r="OQU5" s="2152"/>
      <c r="OQV5" s="2152"/>
      <c r="OQW5" s="2152"/>
      <c r="OQX5" s="2152"/>
      <c r="OQY5" s="2152"/>
      <c r="OQZ5" s="2152"/>
      <c r="ORA5" s="2152"/>
      <c r="ORB5" s="2152"/>
      <c r="ORC5" s="2152"/>
      <c r="ORD5" s="2152"/>
      <c r="ORE5" s="2152"/>
      <c r="ORF5" s="2152"/>
      <c r="ORG5" s="2152"/>
      <c r="ORH5" s="2152"/>
      <c r="ORI5" s="2152"/>
      <c r="ORJ5" s="2152"/>
      <c r="ORK5" s="2152"/>
      <c r="ORL5" s="2152"/>
      <c r="ORM5" s="2152"/>
      <c r="ORN5" s="2152"/>
      <c r="ORO5" s="2152"/>
      <c r="ORP5" s="2152"/>
      <c r="ORQ5" s="2152"/>
      <c r="ORR5" s="2152"/>
      <c r="ORS5" s="2152"/>
      <c r="ORT5" s="2152"/>
      <c r="ORU5" s="2152"/>
      <c r="ORV5" s="2152"/>
      <c r="ORW5" s="2152"/>
      <c r="ORX5" s="2152"/>
      <c r="ORY5" s="2152"/>
      <c r="ORZ5" s="2152"/>
      <c r="OSA5" s="2152"/>
      <c r="OSB5" s="2152"/>
      <c r="OSC5" s="2152"/>
      <c r="OSD5" s="2152"/>
      <c r="OSE5" s="2152"/>
      <c r="OSF5" s="2152"/>
      <c r="OSG5" s="2152"/>
      <c r="OSH5" s="2152"/>
      <c r="OSI5" s="2152"/>
      <c r="OSJ5" s="2152"/>
      <c r="OSK5" s="2152"/>
      <c r="OSL5" s="2152"/>
      <c r="OSM5" s="2152"/>
      <c r="OSN5" s="2152"/>
      <c r="OSO5" s="2152"/>
      <c r="OSP5" s="2152"/>
      <c r="OSQ5" s="2152"/>
      <c r="OSR5" s="2152"/>
      <c r="OSS5" s="2152"/>
      <c r="OST5" s="2152"/>
      <c r="OSU5" s="2152"/>
      <c r="OSV5" s="2152"/>
      <c r="OSW5" s="2152"/>
      <c r="OSX5" s="2152"/>
      <c r="OSY5" s="2152"/>
      <c r="OSZ5" s="2152"/>
      <c r="OTA5" s="2152"/>
      <c r="OTB5" s="2152"/>
      <c r="OTC5" s="2152"/>
      <c r="OTD5" s="2152"/>
      <c r="OTE5" s="2152"/>
      <c r="OTF5" s="2152"/>
      <c r="OTG5" s="2152"/>
      <c r="OTH5" s="2152"/>
      <c r="OTI5" s="2152"/>
      <c r="OTJ5" s="2152"/>
      <c r="OTK5" s="2152"/>
      <c r="OTL5" s="2152"/>
      <c r="OTM5" s="2152"/>
      <c r="OTN5" s="2152"/>
      <c r="OTO5" s="2152"/>
      <c r="OTP5" s="2152"/>
      <c r="OTQ5" s="2152"/>
      <c r="OTR5" s="2152"/>
      <c r="OTS5" s="2152"/>
      <c r="OTT5" s="2152"/>
      <c r="OTU5" s="2152"/>
      <c r="OTV5" s="2152"/>
      <c r="OTW5" s="2152"/>
      <c r="OTX5" s="2152"/>
      <c r="OTY5" s="2152"/>
      <c r="OTZ5" s="2152"/>
      <c r="OUA5" s="2152"/>
      <c r="OUB5" s="2152"/>
      <c r="OUC5" s="2152"/>
      <c r="OUD5" s="2152"/>
      <c r="OUE5" s="2152"/>
      <c r="OUF5" s="2152"/>
      <c r="OUG5" s="2152"/>
      <c r="OUH5" s="2152"/>
      <c r="OUI5" s="2152"/>
      <c r="OUJ5" s="2152"/>
      <c r="OUK5" s="2152"/>
      <c r="OUL5" s="2152"/>
      <c r="OUM5" s="2152"/>
      <c r="OUN5" s="2152"/>
      <c r="OUO5" s="2152"/>
      <c r="OUP5" s="2152"/>
      <c r="OUQ5" s="2152"/>
      <c r="OUR5" s="2152"/>
      <c r="OUS5" s="2152"/>
      <c r="OUT5" s="2152"/>
      <c r="OUU5" s="2152"/>
      <c r="OUV5" s="2152"/>
      <c r="OUW5" s="2152"/>
      <c r="OUX5" s="2152"/>
      <c r="OUY5" s="2152"/>
      <c r="OUZ5" s="2152"/>
      <c r="OVA5" s="2152"/>
      <c r="OVB5" s="2152"/>
      <c r="OVC5" s="2152"/>
      <c r="OVD5" s="2152"/>
      <c r="OVE5" s="2152"/>
      <c r="OVF5" s="2152"/>
      <c r="OVG5" s="2152"/>
      <c r="OVH5" s="2152"/>
      <c r="OVI5" s="2152"/>
      <c r="OVJ5" s="2152"/>
      <c r="OVK5" s="2152"/>
      <c r="OVL5" s="2152"/>
      <c r="OVM5" s="2152"/>
      <c r="OVN5" s="2152"/>
      <c r="OVO5" s="2152"/>
      <c r="OVP5" s="2152"/>
      <c r="OVQ5" s="2152"/>
      <c r="OVR5" s="2152"/>
      <c r="OVS5" s="2152"/>
      <c r="OVT5" s="2152"/>
      <c r="OVU5" s="2152"/>
      <c r="OVV5" s="2152"/>
      <c r="OVW5" s="2152"/>
      <c r="OVX5" s="2152"/>
      <c r="OVY5" s="2152"/>
      <c r="OVZ5" s="2152"/>
      <c r="OWA5" s="2152"/>
      <c r="OWB5" s="2152"/>
      <c r="OWC5" s="2152"/>
      <c r="OWD5" s="2152"/>
      <c r="OWE5" s="2152"/>
      <c r="OWF5" s="2152"/>
      <c r="OWG5" s="2152"/>
      <c r="OWH5" s="2152"/>
      <c r="OWI5" s="2152"/>
      <c r="OWJ5" s="2152"/>
      <c r="OWK5" s="2152"/>
      <c r="OWL5" s="2152"/>
      <c r="OWM5" s="2152"/>
      <c r="OWN5" s="2152"/>
      <c r="OWO5" s="2152"/>
      <c r="OWP5" s="2152"/>
      <c r="OWQ5" s="2152"/>
      <c r="OWR5" s="2152"/>
      <c r="OWS5" s="2152"/>
      <c r="OWT5" s="2152"/>
      <c r="OWU5" s="2152"/>
      <c r="OWV5" s="2152"/>
      <c r="OWW5" s="2152"/>
      <c r="OWX5" s="2152"/>
      <c r="OWY5" s="2152"/>
      <c r="OWZ5" s="2152"/>
      <c r="OXA5" s="2152"/>
      <c r="OXB5" s="2152"/>
      <c r="OXC5" s="2152"/>
      <c r="OXD5" s="2152"/>
      <c r="OXE5" s="2152"/>
      <c r="OXF5" s="2152"/>
      <c r="OXG5" s="2152"/>
      <c r="OXH5" s="2152"/>
      <c r="OXI5" s="2152"/>
      <c r="OXJ5" s="2152"/>
      <c r="OXK5" s="2152"/>
      <c r="OXL5" s="2152"/>
      <c r="OXM5" s="2152"/>
      <c r="OXN5" s="2152"/>
      <c r="OXO5" s="2152"/>
      <c r="OXP5" s="2152"/>
      <c r="OXQ5" s="2152"/>
      <c r="OXR5" s="2152"/>
      <c r="OXS5" s="2152"/>
      <c r="OXT5" s="2152"/>
      <c r="OXU5" s="2152"/>
      <c r="OXV5" s="2152"/>
      <c r="OXW5" s="2152"/>
      <c r="OXX5" s="2152"/>
      <c r="OXY5" s="2152"/>
      <c r="OXZ5" s="2152"/>
      <c r="OYA5" s="2152"/>
      <c r="OYB5" s="2152"/>
      <c r="OYC5" s="2152"/>
      <c r="OYD5" s="2152"/>
      <c r="OYE5" s="2152"/>
      <c r="OYF5" s="2152"/>
      <c r="OYG5" s="2152"/>
      <c r="OYH5" s="2152"/>
      <c r="OYI5" s="2152"/>
      <c r="OYJ5" s="2152"/>
      <c r="OYK5" s="2152"/>
      <c r="OYL5" s="2152"/>
      <c r="OYM5" s="2152"/>
      <c r="OYN5" s="2152"/>
      <c r="OYO5" s="2152"/>
      <c r="OYP5" s="2152"/>
      <c r="OYQ5" s="2152"/>
      <c r="OYR5" s="2152"/>
      <c r="OYS5" s="2152"/>
      <c r="OYT5" s="2152"/>
      <c r="OYU5" s="2152"/>
      <c r="OYV5" s="2152"/>
      <c r="OYW5" s="2152"/>
      <c r="OYX5" s="2152"/>
      <c r="OYY5" s="2152"/>
      <c r="OYZ5" s="2152"/>
      <c r="OZA5" s="2152"/>
      <c r="OZB5" s="2152"/>
      <c r="OZC5" s="2152"/>
      <c r="OZD5" s="2152"/>
      <c r="OZE5" s="2152"/>
      <c r="OZF5" s="2152"/>
      <c r="OZG5" s="2152"/>
      <c r="OZH5" s="2152"/>
      <c r="OZI5" s="2152"/>
      <c r="OZJ5" s="2152"/>
      <c r="OZK5" s="2152"/>
      <c r="OZL5" s="2152"/>
      <c r="OZM5" s="2152"/>
      <c r="OZN5" s="2152"/>
      <c r="OZO5" s="2152"/>
      <c r="OZP5" s="2152"/>
      <c r="OZQ5" s="2152"/>
      <c r="OZR5" s="2152"/>
      <c r="OZS5" s="2152"/>
      <c r="OZT5" s="2152"/>
      <c r="OZU5" s="2152"/>
      <c r="OZV5" s="2152"/>
      <c r="OZW5" s="2152"/>
      <c r="OZX5" s="2152"/>
      <c r="OZY5" s="2152"/>
      <c r="OZZ5" s="2152"/>
      <c r="PAA5" s="2152"/>
      <c r="PAB5" s="2152"/>
      <c r="PAC5" s="2152"/>
      <c r="PAD5" s="2152"/>
      <c r="PAE5" s="2152"/>
      <c r="PAF5" s="2152"/>
      <c r="PAG5" s="2152"/>
      <c r="PAH5" s="2152"/>
      <c r="PAI5" s="2152"/>
      <c r="PAJ5" s="2152"/>
      <c r="PAK5" s="2152"/>
      <c r="PAL5" s="2152"/>
      <c r="PAM5" s="2152"/>
      <c r="PAN5" s="2152"/>
      <c r="PAO5" s="2152"/>
      <c r="PAP5" s="2152"/>
      <c r="PAQ5" s="2152"/>
      <c r="PAR5" s="2152"/>
      <c r="PAS5" s="2152"/>
      <c r="PAT5" s="2152"/>
      <c r="PAU5" s="2152"/>
      <c r="PAV5" s="2152"/>
      <c r="PAW5" s="2152"/>
      <c r="PAX5" s="2152"/>
      <c r="PAY5" s="2152"/>
      <c r="PAZ5" s="2152"/>
      <c r="PBA5" s="2152"/>
      <c r="PBB5" s="2152"/>
      <c r="PBC5" s="2152"/>
      <c r="PBD5" s="2152"/>
      <c r="PBE5" s="2152"/>
      <c r="PBF5" s="2152"/>
      <c r="PBG5" s="2152"/>
      <c r="PBH5" s="2152"/>
      <c r="PBI5" s="2152"/>
      <c r="PBJ5" s="2152"/>
      <c r="PBK5" s="2152"/>
      <c r="PBL5" s="2152"/>
      <c r="PBM5" s="2152"/>
      <c r="PBN5" s="2152"/>
      <c r="PBO5" s="2152"/>
      <c r="PBP5" s="2152"/>
      <c r="PBQ5" s="2152"/>
      <c r="PBR5" s="2152"/>
      <c r="PBS5" s="2152"/>
      <c r="PBT5" s="2152"/>
      <c r="PBU5" s="2152"/>
      <c r="PBV5" s="2152"/>
      <c r="PBW5" s="2152"/>
      <c r="PBX5" s="2152"/>
      <c r="PBY5" s="2152"/>
      <c r="PBZ5" s="2152"/>
      <c r="PCA5" s="2152"/>
      <c r="PCB5" s="2152"/>
      <c r="PCC5" s="2152"/>
      <c r="PCD5" s="2152"/>
      <c r="PCE5" s="2152"/>
      <c r="PCF5" s="2152"/>
      <c r="PCG5" s="2152"/>
      <c r="PCH5" s="2152"/>
      <c r="PCI5" s="2152"/>
      <c r="PCJ5" s="2152"/>
      <c r="PCK5" s="2152"/>
      <c r="PCL5" s="2152"/>
      <c r="PCM5" s="2152"/>
      <c r="PCN5" s="2152"/>
      <c r="PCO5" s="2152"/>
      <c r="PCP5" s="2152"/>
      <c r="PCQ5" s="2152"/>
      <c r="PCR5" s="2152"/>
      <c r="PCS5" s="2152"/>
      <c r="PCT5" s="2152"/>
      <c r="PCU5" s="2152"/>
      <c r="PCV5" s="2152"/>
      <c r="PCW5" s="2152"/>
      <c r="PCX5" s="2152"/>
      <c r="PCY5" s="2152"/>
      <c r="PCZ5" s="2152"/>
      <c r="PDA5" s="2152"/>
      <c r="PDB5" s="2152"/>
      <c r="PDC5" s="2152"/>
      <c r="PDD5" s="2152"/>
      <c r="PDE5" s="2152"/>
      <c r="PDF5" s="2152"/>
      <c r="PDG5" s="2152"/>
      <c r="PDH5" s="2152"/>
      <c r="PDI5" s="2152"/>
      <c r="PDJ5" s="2152"/>
      <c r="PDK5" s="2152"/>
      <c r="PDL5" s="2152"/>
      <c r="PDM5" s="2152"/>
      <c r="PDN5" s="2152"/>
      <c r="PDO5" s="2152"/>
      <c r="PDP5" s="2152"/>
      <c r="PDQ5" s="2152"/>
      <c r="PDR5" s="2152"/>
      <c r="PDS5" s="2152"/>
      <c r="PDT5" s="2152"/>
      <c r="PDU5" s="2152"/>
      <c r="PDV5" s="2152"/>
      <c r="PDW5" s="2152"/>
      <c r="PDX5" s="2152"/>
      <c r="PDY5" s="2152"/>
      <c r="PDZ5" s="2152"/>
      <c r="PEA5" s="2152"/>
      <c r="PEB5" s="2152"/>
      <c r="PEC5" s="2152"/>
      <c r="PED5" s="2152"/>
      <c r="PEE5" s="2152"/>
      <c r="PEF5" s="2152"/>
      <c r="PEG5" s="2152"/>
      <c r="PEH5" s="2152"/>
      <c r="PEI5" s="2152"/>
      <c r="PEJ5" s="2152"/>
      <c r="PEK5" s="2152"/>
      <c r="PEL5" s="2152"/>
      <c r="PEM5" s="2152"/>
      <c r="PEN5" s="2152"/>
      <c r="PEO5" s="2152"/>
      <c r="PEP5" s="2152"/>
      <c r="PEQ5" s="2152"/>
      <c r="PER5" s="2152"/>
      <c r="PES5" s="2152"/>
      <c r="PET5" s="2152"/>
      <c r="PEU5" s="2152"/>
      <c r="PEV5" s="2152"/>
      <c r="PEW5" s="2152"/>
      <c r="PEX5" s="2152"/>
      <c r="PEY5" s="2152"/>
      <c r="PEZ5" s="2152"/>
      <c r="PFA5" s="2152"/>
      <c r="PFB5" s="2152"/>
      <c r="PFC5" s="2152"/>
      <c r="PFD5" s="2152"/>
      <c r="PFE5" s="2152"/>
      <c r="PFF5" s="2152"/>
      <c r="PFG5" s="2152"/>
      <c r="PFH5" s="2152"/>
      <c r="PFI5" s="2152"/>
      <c r="PFJ5" s="2152"/>
      <c r="PFK5" s="2152"/>
      <c r="PFL5" s="2152"/>
      <c r="PFM5" s="2152"/>
      <c r="PFN5" s="2152"/>
      <c r="PFO5" s="2152"/>
      <c r="PFP5" s="2152"/>
      <c r="PFQ5" s="2152"/>
      <c r="PFR5" s="2152"/>
      <c r="PFS5" s="2152"/>
      <c r="PFT5" s="2152"/>
      <c r="PFU5" s="2152"/>
      <c r="PFV5" s="2152"/>
      <c r="PFW5" s="2152"/>
      <c r="PFX5" s="2152"/>
      <c r="PFY5" s="2152"/>
      <c r="PFZ5" s="2152"/>
      <c r="PGA5" s="2152"/>
      <c r="PGB5" s="2152"/>
      <c r="PGC5" s="2152"/>
      <c r="PGD5" s="2152"/>
      <c r="PGE5" s="2152"/>
      <c r="PGF5" s="2152"/>
      <c r="PGG5" s="2152"/>
      <c r="PGH5" s="2152"/>
      <c r="PGI5" s="2152"/>
      <c r="PGJ5" s="2152"/>
      <c r="PGK5" s="2152"/>
      <c r="PGL5" s="2152"/>
      <c r="PGM5" s="2152"/>
      <c r="PGN5" s="2152"/>
      <c r="PGO5" s="2152"/>
      <c r="PGP5" s="2152"/>
      <c r="PGQ5" s="2152"/>
      <c r="PGR5" s="2152"/>
      <c r="PGS5" s="2152"/>
      <c r="PGT5" s="2152"/>
      <c r="PGU5" s="2152"/>
      <c r="PGV5" s="2152"/>
      <c r="PGW5" s="2152"/>
      <c r="PGX5" s="2152"/>
      <c r="PGY5" s="2152"/>
      <c r="PGZ5" s="2152"/>
      <c r="PHA5" s="2152"/>
      <c r="PHB5" s="2152"/>
      <c r="PHC5" s="2152"/>
      <c r="PHD5" s="2152"/>
      <c r="PHE5" s="2152"/>
      <c r="PHF5" s="2152"/>
      <c r="PHG5" s="2152"/>
      <c r="PHH5" s="2152"/>
      <c r="PHI5" s="2152"/>
      <c r="PHJ5" s="2152"/>
      <c r="PHK5" s="2152"/>
      <c r="PHL5" s="2152"/>
      <c r="PHM5" s="2152"/>
      <c r="PHN5" s="2152"/>
      <c r="PHO5" s="2152"/>
      <c r="PHP5" s="2152"/>
      <c r="PHQ5" s="2152"/>
      <c r="PHR5" s="2152"/>
      <c r="PHS5" s="2152"/>
      <c r="PHT5" s="2152"/>
      <c r="PHU5" s="2152"/>
      <c r="PHV5" s="2152"/>
      <c r="PHW5" s="2152"/>
      <c r="PHX5" s="2152"/>
      <c r="PHY5" s="2152"/>
      <c r="PHZ5" s="2152"/>
      <c r="PIA5" s="2152"/>
      <c r="PIB5" s="2152"/>
      <c r="PIC5" s="2152"/>
      <c r="PID5" s="2152"/>
      <c r="PIE5" s="2152"/>
      <c r="PIF5" s="2152"/>
      <c r="PIG5" s="2152"/>
      <c r="PIH5" s="2152"/>
      <c r="PII5" s="2152"/>
      <c r="PIJ5" s="2152"/>
      <c r="PIK5" s="2152"/>
      <c r="PIL5" s="2152"/>
      <c r="PIM5" s="2152"/>
      <c r="PIN5" s="2152"/>
      <c r="PIO5" s="2152"/>
      <c r="PIP5" s="2152"/>
      <c r="PIQ5" s="2152"/>
      <c r="PIR5" s="2152"/>
      <c r="PIS5" s="2152"/>
      <c r="PIT5" s="2152"/>
      <c r="PIU5" s="2152"/>
      <c r="PIV5" s="2152"/>
      <c r="PIW5" s="2152"/>
      <c r="PIX5" s="2152"/>
      <c r="PIY5" s="2152"/>
      <c r="PIZ5" s="2152"/>
      <c r="PJA5" s="2152"/>
      <c r="PJB5" s="2152"/>
      <c r="PJC5" s="2152"/>
      <c r="PJD5" s="2152"/>
      <c r="PJE5" s="2152"/>
      <c r="PJF5" s="2152"/>
      <c r="PJG5" s="2152"/>
      <c r="PJH5" s="2152"/>
      <c r="PJI5" s="2152"/>
      <c r="PJJ5" s="2152"/>
      <c r="PJK5" s="2152"/>
      <c r="PJL5" s="2152"/>
      <c r="PJM5" s="2152"/>
      <c r="PJN5" s="2152"/>
      <c r="PJO5" s="2152"/>
      <c r="PJP5" s="2152"/>
      <c r="PJQ5" s="2152"/>
      <c r="PJR5" s="2152"/>
      <c r="PJS5" s="2152"/>
      <c r="PJT5" s="2152"/>
      <c r="PJU5" s="2152"/>
      <c r="PJV5" s="2152"/>
      <c r="PJW5" s="2152"/>
      <c r="PJX5" s="2152"/>
      <c r="PJY5" s="2152"/>
      <c r="PJZ5" s="2152"/>
      <c r="PKA5" s="2152"/>
      <c r="PKB5" s="2152"/>
      <c r="PKC5" s="2152"/>
      <c r="PKD5" s="2152"/>
      <c r="PKE5" s="2152"/>
      <c r="PKF5" s="2152"/>
      <c r="PKG5" s="2152"/>
      <c r="PKH5" s="2152"/>
      <c r="PKI5" s="2152"/>
      <c r="PKJ5" s="2152"/>
      <c r="PKK5" s="2152"/>
      <c r="PKL5" s="2152"/>
      <c r="PKM5" s="2152"/>
      <c r="PKN5" s="2152"/>
      <c r="PKO5" s="2152"/>
      <c r="PKP5" s="2152"/>
      <c r="PKQ5" s="2152"/>
      <c r="PKR5" s="2152"/>
      <c r="PKS5" s="2152"/>
      <c r="PKT5" s="2152"/>
      <c r="PKU5" s="2152"/>
      <c r="PKV5" s="2152"/>
      <c r="PKW5" s="2152"/>
      <c r="PKX5" s="2152"/>
      <c r="PKY5" s="2152"/>
      <c r="PKZ5" s="2152"/>
      <c r="PLA5" s="2152"/>
      <c r="PLB5" s="2152"/>
      <c r="PLC5" s="2152"/>
      <c r="PLD5" s="2152"/>
      <c r="PLE5" s="2152"/>
      <c r="PLF5" s="2152"/>
      <c r="PLG5" s="2152"/>
      <c r="PLH5" s="2152"/>
      <c r="PLI5" s="2152"/>
      <c r="PLJ5" s="2152"/>
      <c r="PLK5" s="2152"/>
      <c r="PLL5" s="2152"/>
      <c r="PLM5" s="2152"/>
      <c r="PLN5" s="2152"/>
      <c r="PLO5" s="2152"/>
      <c r="PLP5" s="2152"/>
      <c r="PLQ5" s="2152"/>
      <c r="PLR5" s="2152"/>
      <c r="PLS5" s="2152"/>
      <c r="PLT5" s="2152"/>
      <c r="PLU5" s="2152"/>
      <c r="PLV5" s="2152"/>
      <c r="PLW5" s="2152"/>
      <c r="PLX5" s="2152"/>
      <c r="PLY5" s="2152"/>
      <c r="PLZ5" s="2152"/>
      <c r="PMA5" s="2152"/>
      <c r="PMB5" s="2152"/>
      <c r="PMC5" s="2152"/>
      <c r="PMD5" s="2152"/>
      <c r="PME5" s="2152"/>
      <c r="PMF5" s="2152"/>
      <c r="PMG5" s="2152"/>
      <c r="PMH5" s="2152"/>
      <c r="PMI5" s="2152"/>
      <c r="PMJ5" s="2152"/>
      <c r="PMK5" s="2152"/>
      <c r="PML5" s="2152"/>
      <c r="PMM5" s="2152"/>
      <c r="PMN5" s="2152"/>
      <c r="PMO5" s="2152"/>
      <c r="PMP5" s="2152"/>
      <c r="PMQ5" s="2152"/>
      <c r="PMR5" s="2152"/>
      <c r="PMS5" s="2152"/>
      <c r="PMT5" s="2152"/>
      <c r="PMU5" s="2152"/>
      <c r="PMV5" s="2152"/>
      <c r="PMW5" s="2152"/>
      <c r="PMX5" s="2152"/>
      <c r="PMY5" s="2152"/>
      <c r="PMZ5" s="2152"/>
      <c r="PNA5" s="2152"/>
      <c r="PNB5" s="2152"/>
      <c r="PNC5" s="2152"/>
      <c r="PND5" s="2152"/>
      <c r="PNE5" s="2152"/>
      <c r="PNF5" s="2152"/>
      <c r="PNG5" s="2152"/>
      <c r="PNH5" s="2152"/>
      <c r="PNI5" s="2152"/>
      <c r="PNJ5" s="2152"/>
      <c r="PNK5" s="2152"/>
      <c r="PNL5" s="2152"/>
      <c r="PNM5" s="2152"/>
      <c r="PNN5" s="2152"/>
      <c r="PNO5" s="2152"/>
      <c r="PNP5" s="2152"/>
      <c r="PNQ5" s="2152"/>
      <c r="PNR5" s="2152"/>
      <c r="PNS5" s="2152"/>
      <c r="PNT5" s="2152"/>
      <c r="PNU5" s="2152"/>
      <c r="PNV5" s="2152"/>
      <c r="PNW5" s="2152"/>
      <c r="PNX5" s="2152"/>
      <c r="PNY5" s="2152"/>
      <c r="PNZ5" s="2152"/>
      <c r="POA5" s="2152"/>
      <c r="POB5" s="2152"/>
      <c r="POC5" s="2152"/>
      <c r="POD5" s="2152"/>
      <c r="POE5" s="2152"/>
      <c r="POF5" s="2152"/>
      <c r="POG5" s="2152"/>
      <c r="POH5" s="2152"/>
      <c r="POI5" s="2152"/>
      <c r="POJ5" s="2152"/>
      <c r="POK5" s="2152"/>
      <c r="POL5" s="2152"/>
      <c r="POM5" s="2152"/>
      <c r="PON5" s="2152"/>
      <c r="POO5" s="2152"/>
      <c r="POP5" s="2152"/>
      <c r="POQ5" s="2152"/>
      <c r="POR5" s="2152"/>
      <c r="POS5" s="2152"/>
      <c r="POT5" s="2152"/>
      <c r="POU5" s="2152"/>
      <c r="POV5" s="2152"/>
      <c r="POW5" s="2152"/>
      <c r="POX5" s="2152"/>
      <c r="POY5" s="2152"/>
      <c r="POZ5" s="2152"/>
      <c r="PPA5" s="2152"/>
      <c r="PPB5" s="2152"/>
      <c r="PPC5" s="2152"/>
      <c r="PPD5" s="2152"/>
      <c r="PPE5" s="2152"/>
      <c r="PPF5" s="2152"/>
      <c r="PPG5" s="2152"/>
      <c r="PPH5" s="2152"/>
      <c r="PPI5" s="2152"/>
      <c r="PPJ5" s="2152"/>
      <c r="PPK5" s="2152"/>
      <c r="PPL5" s="2152"/>
      <c r="PPM5" s="2152"/>
      <c r="PPN5" s="2152"/>
      <c r="PPO5" s="2152"/>
      <c r="PPP5" s="2152"/>
      <c r="PPQ5" s="2152"/>
      <c r="PPR5" s="2152"/>
      <c r="PPS5" s="2152"/>
      <c r="PPT5" s="2152"/>
      <c r="PPU5" s="2152"/>
      <c r="PPV5" s="2152"/>
      <c r="PPW5" s="2152"/>
      <c r="PPX5" s="2152"/>
      <c r="PPY5" s="2152"/>
      <c r="PPZ5" s="2152"/>
      <c r="PQA5" s="2152"/>
      <c r="PQB5" s="2152"/>
      <c r="PQC5" s="2152"/>
      <c r="PQD5" s="2152"/>
      <c r="PQE5" s="2152"/>
      <c r="PQF5" s="2152"/>
      <c r="PQG5" s="2152"/>
      <c r="PQH5" s="2152"/>
      <c r="PQI5" s="2152"/>
      <c r="PQJ5" s="2152"/>
      <c r="PQK5" s="2152"/>
      <c r="PQL5" s="2152"/>
      <c r="PQM5" s="2152"/>
      <c r="PQN5" s="2152"/>
      <c r="PQO5" s="2152"/>
      <c r="PQP5" s="2152"/>
      <c r="PQQ5" s="2152"/>
      <c r="PQR5" s="2152"/>
      <c r="PQS5" s="2152"/>
      <c r="PQT5" s="2152"/>
      <c r="PQU5" s="2152"/>
      <c r="PQV5" s="2152"/>
      <c r="PQW5" s="2152"/>
      <c r="PQX5" s="2152"/>
      <c r="PQY5" s="2152"/>
      <c r="PQZ5" s="2152"/>
      <c r="PRA5" s="2152"/>
      <c r="PRB5" s="2152"/>
      <c r="PRC5" s="2152"/>
      <c r="PRD5" s="2152"/>
      <c r="PRE5" s="2152"/>
      <c r="PRF5" s="2152"/>
      <c r="PRG5" s="2152"/>
      <c r="PRH5" s="2152"/>
      <c r="PRI5" s="2152"/>
      <c r="PRJ5" s="2152"/>
      <c r="PRK5" s="2152"/>
      <c r="PRL5" s="2152"/>
      <c r="PRM5" s="2152"/>
      <c r="PRN5" s="2152"/>
      <c r="PRO5" s="2152"/>
      <c r="PRP5" s="2152"/>
      <c r="PRQ5" s="2152"/>
      <c r="PRR5" s="2152"/>
      <c r="PRS5" s="2152"/>
      <c r="PRT5" s="2152"/>
      <c r="PRU5" s="2152"/>
      <c r="PRV5" s="2152"/>
      <c r="PRW5" s="2152"/>
      <c r="PRX5" s="2152"/>
      <c r="PRY5" s="2152"/>
      <c r="PRZ5" s="2152"/>
      <c r="PSA5" s="2152"/>
      <c r="PSB5" s="2152"/>
      <c r="PSC5" s="2152"/>
      <c r="PSD5" s="2152"/>
      <c r="PSE5" s="2152"/>
      <c r="PSF5" s="2152"/>
      <c r="PSG5" s="2152"/>
      <c r="PSH5" s="2152"/>
      <c r="PSI5" s="2152"/>
      <c r="PSJ5" s="2152"/>
      <c r="PSK5" s="2152"/>
      <c r="PSL5" s="2152"/>
      <c r="PSM5" s="2152"/>
      <c r="PSN5" s="2152"/>
      <c r="PSO5" s="2152"/>
      <c r="PSP5" s="2152"/>
      <c r="PSQ5" s="2152"/>
      <c r="PSR5" s="2152"/>
      <c r="PSS5" s="2152"/>
      <c r="PST5" s="2152"/>
      <c r="PSU5" s="2152"/>
      <c r="PSV5" s="2152"/>
      <c r="PSW5" s="2152"/>
      <c r="PSX5" s="2152"/>
      <c r="PSY5" s="2152"/>
      <c r="PSZ5" s="2152"/>
      <c r="PTA5" s="2152"/>
      <c r="PTB5" s="2152"/>
      <c r="PTC5" s="2152"/>
      <c r="PTD5" s="2152"/>
      <c r="PTE5" s="2152"/>
      <c r="PTF5" s="2152"/>
      <c r="PTG5" s="2152"/>
      <c r="PTH5" s="2152"/>
      <c r="PTI5" s="2152"/>
      <c r="PTJ5" s="2152"/>
      <c r="PTK5" s="2152"/>
      <c r="PTL5" s="2152"/>
      <c r="PTM5" s="2152"/>
      <c r="PTN5" s="2152"/>
      <c r="PTO5" s="2152"/>
      <c r="PTP5" s="2152"/>
      <c r="PTQ5" s="2152"/>
      <c r="PTR5" s="2152"/>
      <c r="PTS5" s="2152"/>
      <c r="PTT5" s="2152"/>
      <c r="PTU5" s="2152"/>
      <c r="PTV5" s="2152"/>
      <c r="PTW5" s="2152"/>
      <c r="PTX5" s="2152"/>
      <c r="PTY5" s="2152"/>
      <c r="PTZ5" s="2152"/>
      <c r="PUA5" s="2152"/>
      <c r="PUB5" s="2152"/>
      <c r="PUC5" s="2152"/>
      <c r="PUD5" s="2152"/>
      <c r="PUE5" s="2152"/>
      <c r="PUF5" s="2152"/>
      <c r="PUG5" s="2152"/>
      <c r="PUH5" s="2152"/>
      <c r="PUI5" s="2152"/>
      <c r="PUJ5" s="2152"/>
      <c r="PUK5" s="2152"/>
      <c r="PUL5" s="2152"/>
      <c r="PUM5" s="2152"/>
      <c r="PUN5" s="2152"/>
      <c r="PUO5" s="2152"/>
      <c r="PUP5" s="2152"/>
      <c r="PUQ5" s="2152"/>
      <c r="PUR5" s="2152"/>
      <c r="PUS5" s="2152"/>
      <c r="PUT5" s="2152"/>
      <c r="PUU5" s="2152"/>
      <c r="PUV5" s="2152"/>
      <c r="PUW5" s="2152"/>
      <c r="PUX5" s="2152"/>
      <c r="PUY5" s="2152"/>
      <c r="PUZ5" s="2152"/>
      <c r="PVA5" s="2152"/>
      <c r="PVB5" s="2152"/>
      <c r="PVC5" s="2152"/>
      <c r="PVD5" s="2152"/>
      <c r="PVE5" s="2152"/>
      <c r="PVF5" s="2152"/>
      <c r="PVG5" s="2152"/>
      <c r="PVH5" s="2152"/>
      <c r="PVI5" s="2152"/>
      <c r="PVJ5" s="2152"/>
      <c r="PVK5" s="2152"/>
      <c r="PVL5" s="2152"/>
      <c r="PVM5" s="2152"/>
      <c r="PVN5" s="2152"/>
      <c r="PVO5" s="2152"/>
      <c r="PVP5" s="2152"/>
      <c r="PVQ5" s="2152"/>
      <c r="PVR5" s="2152"/>
      <c r="PVS5" s="2152"/>
      <c r="PVT5" s="2152"/>
      <c r="PVU5" s="2152"/>
      <c r="PVV5" s="2152"/>
      <c r="PVW5" s="2152"/>
      <c r="PVX5" s="2152"/>
      <c r="PVY5" s="2152"/>
      <c r="PVZ5" s="2152"/>
      <c r="PWA5" s="2152"/>
      <c r="PWB5" s="2152"/>
      <c r="PWC5" s="2152"/>
      <c r="PWD5" s="2152"/>
      <c r="PWE5" s="2152"/>
      <c r="PWF5" s="2152"/>
      <c r="PWG5" s="2152"/>
      <c r="PWH5" s="2152"/>
      <c r="PWI5" s="2152"/>
      <c r="PWJ5" s="2152"/>
      <c r="PWK5" s="2152"/>
      <c r="PWL5" s="2152"/>
      <c r="PWM5" s="2152"/>
      <c r="PWN5" s="2152"/>
      <c r="PWO5" s="2152"/>
      <c r="PWP5" s="2152"/>
      <c r="PWQ5" s="2152"/>
      <c r="PWR5" s="2152"/>
      <c r="PWS5" s="2152"/>
      <c r="PWT5" s="2152"/>
      <c r="PWU5" s="2152"/>
      <c r="PWV5" s="2152"/>
      <c r="PWW5" s="2152"/>
      <c r="PWX5" s="2152"/>
      <c r="PWY5" s="2152"/>
      <c r="PWZ5" s="2152"/>
      <c r="PXA5" s="2152"/>
      <c r="PXB5" s="2152"/>
      <c r="PXC5" s="2152"/>
      <c r="PXD5" s="2152"/>
      <c r="PXE5" s="2152"/>
      <c r="PXF5" s="2152"/>
      <c r="PXG5" s="2152"/>
      <c r="PXH5" s="2152"/>
      <c r="PXI5" s="2152"/>
      <c r="PXJ5" s="2152"/>
      <c r="PXK5" s="2152"/>
      <c r="PXL5" s="2152"/>
      <c r="PXM5" s="2152"/>
      <c r="PXN5" s="2152"/>
      <c r="PXO5" s="2152"/>
      <c r="PXP5" s="2152"/>
      <c r="PXQ5" s="2152"/>
      <c r="PXR5" s="2152"/>
      <c r="PXS5" s="2152"/>
      <c r="PXT5" s="2152"/>
      <c r="PXU5" s="2152"/>
      <c r="PXV5" s="2152"/>
      <c r="PXW5" s="2152"/>
      <c r="PXX5" s="2152"/>
      <c r="PXY5" s="2152"/>
      <c r="PXZ5" s="2152"/>
      <c r="PYA5" s="2152"/>
      <c r="PYB5" s="2152"/>
      <c r="PYC5" s="2152"/>
      <c r="PYD5" s="2152"/>
      <c r="PYE5" s="2152"/>
      <c r="PYF5" s="2152"/>
      <c r="PYG5" s="2152"/>
      <c r="PYH5" s="2152"/>
      <c r="PYI5" s="2152"/>
      <c r="PYJ5" s="2152"/>
      <c r="PYK5" s="2152"/>
      <c r="PYL5" s="2152"/>
      <c r="PYM5" s="2152"/>
      <c r="PYN5" s="2152"/>
      <c r="PYO5" s="2152"/>
      <c r="PYP5" s="2152"/>
      <c r="PYQ5" s="2152"/>
      <c r="PYR5" s="2152"/>
      <c r="PYS5" s="2152"/>
      <c r="PYT5" s="2152"/>
      <c r="PYU5" s="2152"/>
      <c r="PYV5" s="2152"/>
      <c r="PYW5" s="2152"/>
      <c r="PYX5" s="2152"/>
      <c r="PYY5" s="2152"/>
      <c r="PYZ5" s="2152"/>
      <c r="PZA5" s="2152"/>
      <c r="PZB5" s="2152"/>
      <c r="PZC5" s="2152"/>
      <c r="PZD5" s="2152"/>
      <c r="PZE5" s="2152"/>
      <c r="PZF5" s="2152"/>
      <c r="PZG5" s="2152"/>
      <c r="PZH5" s="2152"/>
      <c r="PZI5" s="2152"/>
      <c r="PZJ5" s="2152"/>
      <c r="PZK5" s="2152"/>
      <c r="PZL5" s="2152"/>
      <c r="PZM5" s="2152"/>
      <c r="PZN5" s="2152"/>
      <c r="PZO5" s="2152"/>
      <c r="PZP5" s="2152"/>
      <c r="PZQ5" s="2152"/>
      <c r="PZR5" s="2152"/>
      <c r="PZS5" s="2152"/>
      <c r="PZT5" s="2152"/>
      <c r="PZU5" s="2152"/>
      <c r="PZV5" s="2152"/>
      <c r="PZW5" s="2152"/>
      <c r="PZX5" s="2152"/>
      <c r="PZY5" s="2152"/>
      <c r="PZZ5" s="2152"/>
      <c r="QAA5" s="2152"/>
      <c r="QAB5" s="2152"/>
      <c r="QAC5" s="2152"/>
      <c r="QAD5" s="2152"/>
      <c r="QAE5" s="2152"/>
      <c r="QAF5" s="2152"/>
      <c r="QAG5" s="2152"/>
      <c r="QAH5" s="2152"/>
      <c r="QAI5" s="2152"/>
      <c r="QAJ5" s="2152"/>
      <c r="QAK5" s="2152"/>
      <c r="QAL5" s="2152"/>
      <c r="QAM5" s="2152"/>
      <c r="QAN5" s="2152"/>
      <c r="QAO5" s="2152"/>
      <c r="QAP5" s="2152"/>
      <c r="QAQ5" s="2152"/>
      <c r="QAR5" s="2152"/>
      <c r="QAS5" s="2152"/>
      <c r="QAT5" s="2152"/>
      <c r="QAU5" s="2152"/>
      <c r="QAV5" s="2152"/>
      <c r="QAW5" s="2152"/>
      <c r="QAX5" s="2152"/>
      <c r="QAY5" s="2152"/>
      <c r="QAZ5" s="2152"/>
      <c r="QBA5" s="2152"/>
      <c r="QBB5" s="2152"/>
      <c r="QBC5" s="2152"/>
      <c r="QBD5" s="2152"/>
      <c r="QBE5" s="2152"/>
      <c r="QBF5" s="2152"/>
      <c r="QBG5" s="2152"/>
      <c r="QBH5" s="2152"/>
      <c r="QBI5" s="2152"/>
      <c r="QBJ5" s="2152"/>
      <c r="QBK5" s="2152"/>
      <c r="QBL5" s="2152"/>
      <c r="QBM5" s="2152"/>
      <c r="QBN5" s="2152"/>
      <c r="QBO5" s="2152"/>
      <c r="QBP5" s="2152"/>
      <c r="QBQ5" s="2152"/>
      <c r="QBR5" s="2152"/>
      <c r="QBS5" s="2152"/>
      <c r="QBT5" s="2152"/>
      <c r="QBU5" s="2152"/>
      <c r="QBV5" s="2152"/>
      <c r="QBW5" s="2152"/>
      <c r="QBX5" s="2152"/>
      <c r="QBY5" s="2152"/>
      <c r="QBZ5" s="2152"/>
      <c r="QCA5" s="2152"/>
      <c r="QCB5" s="2152"/>
      <c r="QCC5" s="2152"/>
      <c r="QCD5" s="2152"/>
      <c r="QCE5" s="2152"/>
      <c r="QCF5" s="2152"/>
      <c r="QCG5" s="2152"/>
      <c r="QCH5" s="2152"/>
      <c r="QCI5" s="2152"/>
      <c r="QCJ5" s="2152"/>
      <c r="QCK5" s="2152"/>
      <c r="QCL5" s="2152"/>
      <c r="QCM5" s="2152"/>
      <c r="QCN5" s="2152"/>
      <c r="QCO5" s="2152"/>
      <c r="QCP5" s="2152"/>
      <c r="QCQ5" s="2152"/>
      <c r="QCR5" s="2152"/>
      <c r="QCS5" s="2152"/>
      <c r="QCT5" s="2152"/>
      <c r="QCU5" s="2152"/>
      <c r="QCV5" s="2152"/>
      <c r="QCW5" s="2152"/>
      <c r="QCX5" s="2152"/>
      <c r="QCY5" s="2152"/>
      <c r="QCZ5" s="2152"/>
      <c r="QDA5" s="2152"/>
      <c r="QDB5" s="2152"/>
      <c r="QDC5" s="2152"/>
      <c r="QDD5" s="2152"/>
      <c r="QDE5" s="2152"/>
      <c r="QDF5" s="2152"/>
      <c r="QDG5" s="2152"/>
      <c r="QDH5" s="2152"/>
      <c r="QDI5" s="2152"/>
      <c r="QDJ5" s="2152"/>
      <c r="QDK5" s="2152"/>
      <c r="QDL5" s="2152"/>
      <c r="QDM5" s="2152"/>
      <c r="QDN5" s="2152"/>
      <c r="QDO5" s="2152"/>
      <c r="QDP5" s="2152"/>
      <c r="QDQ5" s="2152"/>
      <c r="QDR5" s="2152"/>
      <c r="QDS5" s="2152"/>
      <c r="QDT5" s="2152"/>
      <c r="QDU5" s="2152"/>
      <c r="QDV5" s="2152"/>
      <c r="QDW5" s="2152"/>
      <c r="QDX5" s="2152"/>
      <c r="QDY5" s="2152"/>
      <c r="QDZ5" s="2152"/>
      <c r="QEA5" s="2152"/>
      <c r="QEB5" s="2152"/>
      <c r="QEC5" s="2152"/>
      <c r="QED5" s="2152"/>
      <c r="QEE5" s="2152"/>
      <c r="QEF5" s="2152"/>
      <c r="QEG5" s="2152"/>
      <c r="QEH5" s="2152"/>
      <c r="QEI5" s="2152"/>
      <c r="QEJ5" s="2152"/>
      <c r="QEK5" s="2152"/>
      <c r="QEL5" s="2152"/>
      <c r="QEM5" s="2152"/>
      <c r="QEN5" s="2152"/>
      <c r="QEO5" s="2152"/>
      <c r="QEP5" s="2152"/>
      <c r="QEQ5" s="2152"/>
      <c r="QER5" s="2152"/>
      <c r="QES5" s="2152"/>
      <c r="QET5" s="2152"/>
      <c r="QEU5" s="2152"/>
      <c r="QEV5" s="2152"/>
      <c r="QEW5" s="2152"/>
      <c r="QEX5" s="2152"/>
      <c r="QEY5" s="2152"/>
      <c r="QEZ5" s="2152"/>
      <c r="QFA5" s="2152"/>
      <c r="QFB5" s="2152"/>
      <c r="QFC5" s="2152"/>
      <c r="QFD5" s="2152"/>
      <c r="QFE5" s="2152"/>
      <c r="QFF5" s="2152"/>
      <c r="QFG5" s="2152"/>
      <c r="QFH5" s="2152"/>
      <c r="QFI5" s="2152"/>
      <c r="QFJ5" s="2152"/>
      <c r="QFK5" s="2152"/>
      <c r="QFL5" s="2152"/>
      <c r="QFM5" s="2152"/>
      <c r="QFN5" s="2152"/>
      <c r="QFO5" s="2152"/>
      <c r="QFP5" s="2152"/>
      <c r="QFQ5" s="2152"/>
      <c r="QFR5" s="2152"/>
      <c r="QFS5" s="2152"/>
      <c r="QFT5" s="2152"/>
      <c r="QFU5" s="2152"/>
      <c r="QFV5" s="2152"/>
      <c r="QFW5" s="2152"/>
      <c r="QFX5" s="2152"/>
      <c r="QFY5" s="2152"/>
      <c r="QFZ5" s="2152"/>
      <c r="QGA5" s="2152"/>
      <c r="QGB5" s="2152"/>
      <c r="QGC5" s="2152"/>
      <c r="QGD5" s="2152"/>
      <c r="QGE5" s="2152"/>
      <c r="QGF5" s="2152"/>
      <c r="QGG5" s="2152"/>
      <c r="QGH5" s="2152"/>
      <c r="QGI5" s="2152"/>
      <c r="QGJ5" s="2152"/>
      <c r="QGK5" s="2152"/>
      <c r="QGL5" s="2152"/>
      <c r="QGM5" s="2152"/>
      <c r="QGN5" s="2152"/>
      <c r="QGO5" s="2152"/>
      <c r="QGP5" s="2152"/>
      <c r="QGQ5" s="2152"/>
      <c r="QGR5" s="2152"/>
      <c r="QGS5" s="2152"/>
      <c r="QGT5" s="2152"/>
      <c r="QGU5" s="2152"/>
      <c r="QGV5" s="2152"/>
      <c r="QGW5" s="2152"/>
      <c r="QGX5" s="2152"/>
      <c r="QGY5" s="2152"/>
      <c r="QGZ5" s="2152"/>
      <c r="QHA5" s="2152"/>
      <c r="QHB5" s="2152"/>
      <c r="QHC5" s="2152"/>
      <c r="QHD5" s="2152"/>
      <c r="QHE5" s="2152"/>
      <c r="QHF5" s="2152"/>
      <c r="QHG5" s="2152"/>
      <c r="QHH5" s="2152"/>
      <c r="QHI5" s="2152"/>
      <c r="QHJ5" s="2152"/>
      <c r="QHK5" s="2152"/>
      <c r="QHL5" s="2152"/>
      <c r="QHM5" s="2152"/>
      <c r="QHN5" s="2152"/>
      <c r="QHO5" s="2152"/>
      <c r="QHP5" s="2152"/>
      <c r="QHQ5" s="2152"/>
      <c r="QHR5" s="2152"/>
      <c r="QHS5" s="2152"/>
      <c r="QHT5" s="2152"/>
      <c r="QHU5" s="2152"/>
      <c r="QHV5" s="2152"/>
      <c r="QHW5" s="2152"/>
      <c r="QHX5" s="2152"/>
      <c r="QHY5" s="2152"/>
      <c r="QHZ5" s="2152"/>
      <c r="QIA5" s="2152"/>
      <c r="QIB5" s="2152"/>
      <c r="QIC5" s="2152"/>
      <c r="QID5" s="2152"/>
      <c r="QIE5" s="2152"/>
      <c r="QIF5" s="2152"/>
      <c r="QIG5" s="2152"/>
      <c r="QIH5" s="2152"/>
      <c r="QII5" s="2152"/>
      <c r="QIJ5" s="2152"/>
      <c r="QIK5" s="2152"/>
      <c r="QIL5" s="2152"/>
      <c r="QIM5" s="2152"/>
      <c r="QIN5" s="2152"/>
      <c r="QIO5" s="2152"/>
      <c r="QIP5" s="2152"/>
      <c r="QIQ5" s="2152"/>
      <c r="QIR5" s="2152"/>
      <c r="QIS5" s="2152"/>
      <c r="QIT5" s="2152"/>
      <c r="QIU5" s="2152"/>
      <c r="QIV5" s="2152"/>
      <c r="QIW5" s="2152"/>
      <c r="QIX5" s="2152"/>
      <c r="QIY5" s="2152"/>
      <c r="QIZ5" s="2152"/>
      <c r="QJA5" s="2152"/>
      <c r="QJB5" s="2152"/>
      <c r="QJC5" s="2152"/>
      <c r="QJD5" s="2152"/>
      <c r="QJE5" s="2152"/>
      <c r="QJF5" s="2152"/>
      <c r="QJG5" s="2152"/>
      <c r="QJH5" s="2152"/>
      <c r="QJI5" s="2152"/>
      <c r="QJJ5" s="2152"/>
      <c r="QJK5" s="2152"/>
      <c r="QJL5" s="2152"/>
      <c r="QJM5" s="2152"/>
      <c r="QJN5" s="2152"/>
      <c r="QJO5" s="2152"/>
      <c r="QJP5" s="2152"/>
      <c r="QJQ5" s="2152"/>
      <c r="QJR5" s="2152"/>
      <c r="QJS5" s="2152"/>
      <c r="QJT5" s="2152"/>
      <c r="QJU5" s="2152"/>
      <c r="QJV5" s="2152"/>
      <c r="QJW5" s="2152"/>
      <c r="QJX5" s="2152"/>
      <c r="QJY5" s="2152"/>
      <c r="QJZ5" s="2152"/>
      <c r="QKA5" s="2152"/>
      <c r="QKB5" s="2152"/>
      <c r="QKC5" s="2152"/>
      <c r="QKD5" s="2152"/>
      <c r="QKE5" s="2152"/>
      <c r="QKF5" s="2152"/>
      <c r="QKG5" s="2152"/>
      <c r="QKH5" s="2152"/>
      <c r="QKI5" s="2152"/>
      <c r="QKJ5" s="2152"/>
      <c r="QKK5" s="2152"/>
      <c r="QKL5" s="2152"/>
      <c r="QKM5" s="2152"/>
      <c r="QKN5" s="2152"/>
      <c r="QKO5" s="2152"/>
      <c r="QKP5" s="2152"/>
      <c r="QKQ5" s="2152"/>
      <c r="QKR5" s="2152"/>
      <c r="QKS5" s="2152"/>
      <c r="QKT5" s="2152"/>
      <c r="QKU5" s="2152"/>
      <c r="QKV5" s="2152"/>
      <c r="QKW5" s="2152"/>
      <c r="QKX5" s="2152"/>
      <c r="QKY5" s="2152"/>
      <c r="QKZ5" s="2152"/>
      <c r="QLA5" s="2152"/>
      <c r="QLB5" s="2152"/>
      <c r="QLC5" s="2152"/>
      <c r="QLD5" s="2152"/>
      <c r="QLE5" s="2152"/>
      <c r="QLF5" s="2152"/>
      <c r="QLG5" s="2152"/>
      <c r="QLH5" s="2152"/>
      <c r="QLI5" s="2152"/>
      <c r="QLJ5" s="2152"/>
      <c r="QLK5" s="2152"/>
      <c r="QLL5" s="2152"/>
      <c r="QLM5" s="2152"/>
      <c r="QLN5" s="2152"/>
      <c r="QLO5" s="2152"/>
      <c r="QLP5" s="2152"/>
      <c r="QLQ5" s="2152"/>
      <c r="QLR5" s="2152"/>
      <c r="QLS5" s="2152"/>
      <c r="QLT5" s="2152"/>
      <c r="QLU5" s="2152"/>
      <c r="QLV5" s="2152"/>
      <c r="QLW5" s="2152"/>
      <c r="QLX5" s="2152"/>
      <c r="QLY5" s="2152"/>
      <c r="QLZ5" s="2152"/>
      <c r="QMA5" s="2152"/>
      <c r="QMB5" s="2152"/>
      <c r="QMC5" s="2152"/>
      <c r="QMD5" s="2152"/>
      <c r="QME5" s="2152"/>
      <c r="QMF5" s="2152"/>
      <c r="QMG5" s="2152"/>
      <c r="QMH5" s="2152"/>
      <c r="QMI5" s="2152"/>
      <c r="QMJ5" s="2152"/>
      <c r="QMK5" s="2152"/>
      <c r="QML5" s="2152"/>
      <c r="QMM5" s="2152"/>
      <c r="QMN5" s="2152"/>
      <c r="QMO5" s="2152"/>
      <c r="QMP5" s="2152"/>
      <c r="QMQ5" s="2152"/>
      <c r="QMR5" s="2152"/>
      <c r="QMS5" s="2152"/>
      <c r="QMT5" s="2152"/>
      <c r="QMU5" s="2152"/>
      <c r="QMV5" s="2152"/>
      <c r="QMW5" s="2152"/>
      <c r="QMX5" s="2152"/>
      <c r="QMY5" s="2152"/>
      <c r="QMZ5" s="2152"/>
      <c r="QNA5" s="2152"/>
      <c r="QNB5" s="2152"/>
      <c r="QNC5" s="2152"/>
      <c r="QND5" s="2152"/>
      <c r="QNE5" s="2152"/>
      <c r="QNF5" s="2152"/>
      <c r="QNG5" s="2152"/>
      <c r="QNH5" s="2152"/>
      <c r="QNI5" s="2152"/>
      <c r="QNJ5" s="2152"/>
      <c r="QNK5" s="2152"/>
      <c r="QNL5" s="2152"/>
      <c r="QNM5" s="2152"/>
      <c r="QNN5" s="2152"/>
      <c r="QNO5" s="2152"/>
      <c r="QNP5" s="2152"/>
      <c r="QNQ5" s="2152"/>
      <c r="QNR5" s="2152"/>
      <c r="QNS5" s="2152"/>
      <c r="QNT5" s="2152"/>
      <c r="QNU5" s="2152"/>
      <c r="QNV5" s="2152"/>
      <c r="QNW5" s="2152"/>
      <c r="QNX5" s="2152"/>
      <c r="QNY5" s="2152"/>
      <c r="QNZ5" s="2152"/>
      <c r="QOA5" s="2152"/>
      <c r="QOB5" s="2152"/>
      <c r="QOC5" s="2152"/>
      <c r="QOD5" s="2152"/>
      <c r="QOE5" s="2152"/>
      <c r="QOF5" s="2152"/>
      <c r="QOG5" s="2152"/>
      <c r="QOH5" s="2152"/>
      <c r="QOI5" s="2152"/>
      <c r="QOJ5" s="2152"/>
      <c r="QOK5" s="2152"/>
      <c r="QOL5" s="2152"/>
      <c r="QOM5" s="2152"/>
      <c r="QON5" s="2152"/>
      <c r="QOO5" s="2152"/>
      <c r="QOP5" s="2152"/>
      <c r="QOQ5" s="2152"/>
      <c r="QOR5" s="2152"/>
      <c r="QOS5" s="2152"/>
      <c r="QOT5" s="2152"/>
      <c r="QOU5" s="2152"/>
      <c r="QOV5" s="2152"/>
      <c r="QOW5" s="2152"/>
      <c r="QOX5" s="2152"/>
      <c r="QOY5" s="2152"/>
      <c r="QOZ5" s="2152"/>
      <c r="QPA5" s="2152"/>
      <c r="QPB5" s="2152"/>
      <c r="QPC5" s="2152"/>
      <c r="QPD5" s="2152"/>
      <c r="QPE5" s="2152"/>
      <c r="QPF5" s="2152"/>
      <c r="QPG5" s="2152"/>
      <c r="QPH5" s="2152"/>
      <c r="QPI5" s="2152"/>
      <c r="QPJ5" s="2152"/>
      <c r="QPK5" s="2152"/>
      <c r="QPL5" s="2152"/>
      <c r="QPM5" s="2152"/>
      <c r="QPN5" s="2152"/>
      <c r="QPO5" s="2152"/>
      <c r="QPP5" s="2152"/>
      <c r="QPQ5" s="2152"/>
      <c r="QPR5" s="2152"/>
      <c r="QPS5" s="2152"/>
      <c r="QPT5" s="2152"/>
      <c r="QPU5" s="2152"/>
      <c r="QPV5" s="2152"/>
      <c r="QPW5" s="2152"/>
      <c r="QPX5" s="2152"/>
      <c r="QPY5" s="2152"/>
      <c r="QPZ5" s="2152"/>
      <c r="QQA5" s="2152"/>
      <c r="QQB5" s="2152"/>
      <c r="QQC5" s="2152"/>
      <c r="QQD5" s="2152"/>
      <c r="QQE5" s="2152"/>
      <c r="QQF5" s="2152"/>
      <c r="QQG5" s="2152"/>
      <c r="QQH5" s="2152"/>
      <c r="QQI5" s="2152"/>
      <c r="QQJ5" s="2152"/>
      <c r="QQK5" s="2152"/>
      <c r="QQL5" s="2152"/>
      <c r="QQM5" s="2152"/>
      <c r="QQN5" s="2152"/>
      <c r="QQO5" s="2152"/>
      <c r="QQP5" s="2152"/>
      <c r="QQQ5" s="2152"/>
      <c r="QQR5" s="2152"/>
      <c r="QQS5" s="2152"/>
      <c r="QQT5" s="2152"/>
      <c r="QQU5" s="2152"/>
      <c r="QQV5" s="2152"/>
      <c r="QQW5" s="2152"/>
      <c r="QQX5" s="2152"/>
      <c r="QQY5" s="2152"/>
      <c r="QQZ5" s="2152"/>
      <c r="QRA5" s="2152"/>
      <c r="QRB5" s="2152"/>
      <c r="QRC5" s="2152"/>
      <c r="QRD5" s="2152"/>
      <c r="QRE5" s="2152"/>
      <c r="QRF5" s="2152"/>
      <c r="QRG5" s="2152"/>
      <c r="QRH5" s="2152"/>
      <c r="QRI5" s="2152"/>
      <c r="QRJ5" s="2152"/>
      <c r="QRK5" s="2152"/>
      <c r="QRL5" s="2152"/>
      <c r="QRM5" s="2152"/>
      <c r="QRN5" s="2152"/>
      <c r="QRO5" s="2152"/>
      <c r="QRP5" s="2152"/>
      <c r="QRQ5" s="2152"/>
      <c r="QRR5" s="2152"/>
      <c r="QRS5" s="2152"/>
      <c r="QRT5" s="2152"/>
      <c r="QRU5" s="2152"/>
      <c r="QRV5" s="2152"/>
      <c r="QRW5" s="2152"/>
      <c r="QRX5" s="2152"/>
      <c r="QRY5" s="2152"/>
      <c r="QRZ5" s="2152"/>
      <c r="QSA5" s="2152"/>
      <c r="QSB5" s="2152"/>
      <c r="QSC5" s="2152"/>
      <c r="QSD5" s="2152"/>
      <c r="QSE5" s="2152"/>
      <c r="QSF5" s="2152"/>
      <c r="QSG5" s="2152"/>
      <c r="QSH5" s="2152"/>
      <c r="QSI5" s="2152"/>
      <c r="QSJ5" s="2152"/>
      <c r="QSK5" s="2152"/>
      <c r="QSL5" s="2152"/>
      <c r="QSM5" s="2152"/>
      <c r="QSN5" s="2152"/>
      <c r="QSO5" s="2152"/>
      <c r="QSP5" s="2152"/>
      <c r="QSQ5" s="2152"/>
      <c r="QSR5" s="2152"/>
      <c r="QSS5" s="2152"/>
      <c r="QST5" s="2152"/>
      <c r="QSU5" s="2152"/>
      <c r="QSV5" s="2152"/>
      <c r="QSW5" s="2152"/>
      <c r="QSX5" s="2152"/>
      <c r="QSY5" s="2152"/>
      <c r="QSZ5" s="2152"/>
      <c r="QTA5" s="2152"/>
      <c r="QTB5" s="2152"/>
      <c r="QTC5" s="2152"/>
      <c r="QTD5" s="2152"/>
      <c r="QTE5" s="2152"/>
      <c r="QTF5" s="2152"/>
      <c r="QTG5" s="2152"/>
      <c r="QTH5" s="2152"/>
      <c r="QTI5" s="2152"/>
      <c r="QTJ5" s="2152"/>
      <c r="QTK5" s="2152"/>
      <c r="QTL5" s="2152"/>
      <c r="QTM5" s="2152"/>
      <c r="QTN5" s="2152"/>
      <c r="QTO5" s="2152"/>
      <c r="QTP5" s="2152"/>
      <c r="QTQ5" s="2152"/>
      <c r="QTR5" s="2152"/>
      <c r="QTS5" s="2152"/>
      <c r="QTT5" s="2152"/>
      <c r="QTU5" s="2152"/>
      <c r="QTV5" s="2152"/>
      <c r="QTW5" s="2152"/>
      <c r="QTX5" s="2152"/>
      <c r="QTY5" s="2152"/>
      <c r="QTZ5" s="2152"/>
      <c r="QUA5" s="2152"/>
      <c r="QUB5" s="2152"/>
      <c r="QUC5" s="2152"/>
      <c r="QUD5" s="2152"/>
      <c r="QUE5" s="2152"/>
      <c r="QUF5" s="2152"/>
      <c r="QUG5" s="2152"/>
      <c r="QUH5" s="2152"/>
      <c r="QUI5" s="2152"/>
      <c r="QUJ5" s="2152"/>
      <c r="QUK5" s="2152"/>
      <c r="QUL5" s="2152"/>
      <c r="QUM5" s="2152"/>
      <c r="QUN5" s="2152"/>
      <c r="QUO5" s="2152"/>
      <c r="QUP5" s="2152"/>
      <c r="QUQ5" s="2152"/>
      <c r="QUR5" s="2152"/>
      <c r="QUS5" s="2152"/>
      <c r="QUT5" s="2152"/>
      <c r="QUU5" s="2152"/>
      <c r="QUV5" s="2152"/>
      <c r="QUW5" s="2152"/>
      <c r="QUX5" s="2152"/>
      <c r="QUY5" s="2152"/>
      <c r="QUZ5" s="2152"/>
      <c r="QVA5" s="2152"/>
      <c r="QVB5" s="2152"/>
      <c r="QVC5" s="2152"/>
      <c r="QVD5" s="2152"/>
      <c r="QVE5" s="2152"/>
      <c r="QVF5" s="2152"/>
      <c r="QVG5" s="2152"/>
      <c r="QVH5" s="2152"/>
      <c r="QVI5" s="2152"/>
      <c r="QVJ5" s="2152"/>
      <c r="QVK5" s="2152"/>
      <c r="QVL5" s="2152"/>
      <c r="QVM5" s="2152"/>
      <c r="QVN5" s="2152"/>
      <c r="QVO5" s="2152"/>
      <c r="QVP5" s="2152"/>
      <c r="QVQ5" s="2152"/>
      <c r="QVR5" s="2152"/>
      <c r="QVS5" s="2152"/>
      <c r="QVT5" s="2152"/>
      <c r="QVU5" s="2152"/>
      <c r="QVV5" s="2152"/>
      <c r="QVW5" s="2152"/>
      <c r="QVX5" s="2152"/>
      <c r="QVY5" s="2152"/>
      <c r="QVZ5" s="2152"/>
      <c r="QWA5" s="2152"/>
      <c r="QWB5" s="2152"/>
      <c r="QWC5" s="2152"/>
      <c r="QWD5" s="2152"/>
      <c r="QWE5" s="2152"/>
      <c r="QWF5" s="2152"/>
      <c r="QWG5" s="2152"/>
      <c r="QWH5" s="2152"/>
      <c r="QWI5" s="2152"/>
      <c r="QWJ5" s="2152"/>
      <c r="QWK5" s="2152"/>
      <c r="QWL5" s="2152"/>
      <c r="QWM5" s="2152"/>
      <c r="QWN5" s="2152"/>
      <c r="QWO5" s="2152"/>
      <c r="QWP5" s="2152"/>
      <c r="QWQ5" s="2152"/>
      <c r="QWR5" s="2152"/>
      <c r="QWS5" s="2152"/>
      <c r="QWT5" s="2152"/>
      <c r="QWU5" s="2152"/>
      <c r="QWV5" s="2152"/>
      <c r="QWW5" s="2152"/>
      <c r="QWX5" s="2152"/>
      <c r="QWY5" s="2152"/>
      <c r="QWZ5" s="2152"/>
      <c r="QXA5" s="2152"/>
      <c r="QXB5" s="2152"/>
      <c r="QXC5" s="2152"/>
      <c r="QXD5" s="2152"/>
      <c r="QXE5" s="2152"/>
      <c r="QXF5" s="2152"/>
      <c r="QXG5" s="2152"/>
      <c r="QXH5" s="2152"/>
      <c r="QXI5" s="2152"/>
      <c r="QXJ5" s="2152"/>
      <c r="QXK5" s="2152"/>
      <c r="QXL5" s="2152"/>
      <c r="QXM5" s="2152"/>
      <c r="QXN5" s="2152"/>
      <c r="QXO5" s="2152"/>
      <c r="QXP5" s="2152"/>
      <c r="QXQ5" s="2152"/>
      <c r="QXR5" s="2152"/>
      <c r="QXS5" s="2152"/>
      <c r="QXT5" s="2152"/>
      <c r="QXU5" s="2152"/>
      <c r="QXV5" s="2152"/>
      <c r="QXW5" s="2152"/>
      <c r="QXX5" s="2152"/>
      <c r="QXY5" s="2152"/>
      <c r="QXZ5" s="2152"/>
      <c r="QYA5" s="2152"/>
      <c r="QYB5" s="2152"/>
      <c r="QYC5" s="2152"/>
      <c r="QYD5" s="2152"/>
      <c r="QYE5" s="2152"/>
      <c r="QYF5" s="2152"/>
      <c r="QYG5" s="2152"/>
      <c r="QYH5" s="2152"/>
      <c r="QYI5" s="2152"/>
      <c r="QYJ5" s="2152"/>
      <c r="QYK5" s="2152"/>
      <c r="QYL5" s="2152"/>
      <c r="QYM5" s="2152"/>
      <c r="QYN5" s="2152"/>
      <c r="QYO5" s="2152"/>
      <c r="QYP5" s="2152"/>
      <c r="QYQ5" s="2152"/>
      <c r="QYR5" s="2152"/>
      <c r="QYS5" s="2152"/>
      <c r="QYT5" s="2152"/>
      <c r="QYU5" s="2152"/>
      <c r="QYV5" s="2152"/>
      <c r="QYW5" s="2152"/>
      <c r="QYX5" s="2152"/>
      <c r="QYY5" s="2152"/>
      <c r="QYZ5" s="2152"/>
      <c r="QZA5" s="2152"/>
      <c r="QZB5" s="2152"/>
      <c r="QZC5" s="2152"/>
      <c r="QZD5" s="2152"/>
      <c r="QZE5" s="2152"/>
      <c r="QZF5" s="2152"/>
      <c r="QZG5" s="2152"/>
      <c r="QZH5" s="2152"/>
      <c r="QZI5" s="2152"/>
      <c r="QZJ5" s="2152"/>
      <c r="QZK5" s="2152"/>
      <c r="QZL5" s="2152"/>
      <c r="QZM5" s="2152"/>
      <c r="QZN5" s="2152"/>
      <c r="QZO5" s="2152"/>
      <c r="QZP5" s="2152"/>
      <c r="QZQ5" s="2152"/>
      <c r="QZR5" s="2152"/>
      <c r="QZS5" s="2152"/>
      <c r="QZT5" s="2152"/>
      <c r="QZU5" s="2152"/>
      <c r="QZV5" s="2152"/>
      <c r="QZW5" s="2152"/>
      <c r="QZX5" s="2152"/>
      <c r="QZY5" s="2152"/>
      <c r="QZZ5" s="2152"/>
      <c r="RAA5" s="2152"/>
      <c r="RAB5" s="2152"/>
      <c r="RAC5" s="2152"/>
      <c r="RAD5" s="2152"/>
      <c r="RAE5" s="2152"/>
      <c r="RAF5" s="2152"/>
      <c r="RAG5" s="2152"/>
      <c r="RAH5" s="2152"/>
      <c r="RAI5" s="2152"/>
      <c r="RAJ5" s="2152"/>
      <c r="RAK5" s="2152"/>
      <c r="RAL5" s="2152"/>
      <c r="RAM5" s="2152"/>
      <c r="RAN5" s="2152"/>
      <c r="RAO5" s="2152"/>
      <c r="RAP5" s="2152"/>
      <c r="RAQ5" s="2152"/>
      <c r="RAR5" s="2152"/>
      <c r="RAS5" s="2152"/>
      <c r="RAT5" s="2152"/>
      <c r="RAU5" s="2152"/>
      <c r="RAV5" s="2152"/>
      <c r="RAW5" s="2152"/>
      <c r="RAX5" s="2152"/>
      <c r="RAY5" s="2152"/>
      <c r="RAZ5" s="2152"/>
      <c r="RBA5" s="2152"/>
      <c r="RBB5" s="2152"/>
      <c r="RBC5" s="2152"/>
      <c r="RBD5" s="2152"/>
      <c r="RBE5" s="2152"/>
      <c r="RBF5" s="2152"/>
      <c r="RBG5" s="2152"/>
      <c r="RBH5" s="2152"/>
      <c r="RBI5" s="2152"/>
      <c r="RBJ5" s="2152"/>
      <c r="RBK5" s="2152"/>
      <c r="RBL5" s="2152"/>
      <c r="RBM5" s="2152"/>
      <c r="RBN5" s="2152"/>
      <c r="RBO5" s="2152"/>
      <c r="RBP5" s="2152"/>
      <c r="RBQ5" s="2152"/>
      <c r="RBR5" s="2152"/>
      <c r="RBS5" s="2152"/>
      <c r="RBT5" s="2152"/>
      <c r="RBU5" s="2152"/>
      <c r="RBV5" s="2152"/>
      <c r="RBW5" s="2152"/>
      <c r="RBX5" s="2152"/>
      <c r="RBY5" s="2152"/>
      <c r="RBZ5" s="2152"/>
      <c r="RCA5" s="2152"/>
      <c r="RCB5" s="2152"/>
      <c r="RCC5" s="2152"/>
      <c r="RCD5" s="2152"/>
      <c r="RCE5" s="2152"/>
      <c r="RCF5" s="2152"/>
      <c r="RCG5" s="2152"/>
      <c r="RCH5" s="2152"/>
      <c r="RCI5" s="2152"/>
      <c r="RCJ5" s="2152"/>
      <c r="RCK5" s="2152"/>
      <c r="RCL5" s="2152"/>
      <c r="RCM5" s="2152"/>
      <c r="RCN5" s="2152"/>
      <c r="RCO5" s="2152"/>
      <c r="RCP5" s="2152"/>
      <c r="RCQ5" s="2152"/>
      <c r="RCR5" s="2152"/>
      <c r="RCS5" s="2152"/>
      <c r="RCT5" s="2152"/>
      <c r="RCU5" s="2152"/>
      <c r="RCV5" s="2152"/>
      <c r="RCW5" s="2152"/>
      <c r="RCX5" s="2152"/>
      <c r="RCY5" s="2152"/>
      <c r="RCZ5" s="2152"/>
      <c r="RDA5" s="2152"/>
      <c r="RDB5" s="2152"/>
      <c r="RDC5" s="2152"/>
      <c r="RDD5" s="2152"/>
      <c r="RDE5" s="2152"/>
      <c r="RDF5" s="2152"/>
      <c r="RDG5" s="2152"/>
      <c r="RDH5" s="2152"/>
      <c r="RDI5" s="2152"/>
      <c r="RDJ5" s="2152"/>
      <c r="RDK5" s="2152"/>
      <c r="RDL5" s="2152"/>
      <c r="RDM5" s="2152"/>
      <c r="RDN5" s="2152"/>
      <c r="RDO5" s="2152"/>
      <c r="RDP5" s="2152"/>
      <c r="RDQ5" s="2152"/>
      <c r="RDR5" s="2152"/>
      <c r="RDS5" s="2152"/>
      <c r="RDT5" s="2152"/>
      <c r="RDU5" s="2152"/>
      <c r="RDV5" s="2152"/>
      <c r="RDW5" s="2152"/>
      <c r="RDX5" s="2152"/>
      <c r="RDY5" s="2152"/>
      <c r="RDZ5" s="2152"/>
      <c r="REA5" s="2152"/>
      <c r="REB5" s="2152"/>
      <c r="REC5" s="2152"/>
      <c r="RED5" s="2152"/>
      <c r="REE5" s="2152"/>
      <c r="REF5" s="2152"/>
      <c r="REG5" s="2152"/>
      <c r="REH5" s="2152"/>
      <c r="REI5" s="2152"/>
      <c r="REJ5" s="2152"/>
      <c r="REK5" s="2152"/>
      <c r="REL5" s="2152"/>
      <c r="REM5" s="2152"/>
      <c r="REN5" s="2152"/>
      <c r="REO5" s="2152"/>
      <c r="REP5" s="2152"/>
      <c r="REQ5" s="2152"/>
      <c r="RER5" s="2152"/>
      <c r="RES5" s="2152"/>
      <c r="RET5" s="2152"/>
      <c r="REU5" s="2152"/>
      <c r="REV5" s="2152"/>
      <c r="REW5" s="2152"/>
      <c r="REX5" s="2152"/>
      <c r="REY5" s="2152"/>
      <c r="REZ5" s="2152"/>
      <c r="RFA5" s="2152"/>
      <c r="RFB5" s="2152"/>
      <c r="RFC5" s="2152"/>
      <c r="RFD5" s="2152"/>
      <c r="RFE5" s="2152"/>
      <c r="RFF5" s="2152"/>
      <c r="RFG5" s="2152"/>
      <c r="RFH5" s="2152"/>
      <c r="RFI5" s="2152"/>
      <c r="RFJ5" s="2152"/>
      <c r="RFK5" s="2152"/>
      <c r="RFL5" s="2152"/>
      <c r="RFM5" s="2152"/>
      <c r="RFN5" s="2152"/>
      <c r="RFO5" s="2152"/>
      <c r="RFP5" s="2152"/>
      <c r="RFQ5" s="2152"/>
      <c r="RFR5" s="2152"/>
      <c r="RFS5" s="2152"/>
      <c r="RFT5" s="2152"/>
      <c r="RFU5" s="2152"/>
      <c r="RFV5" s="2152"/>
      <c r="RFW5" s="2152"/>
      <c r="RFX5" s="2152"/>
      <c r="RFY5" s="2152"/>
      <c r="RFZ5" s="2152"/>
      <c r="RGA5" s="2152"/>
      <c r="RGB5" s="2152"/>
      <c r="RGC5" s="2152"/>
      <c r="RGD5" s="2152"/>
      <c r="RGE5" s="2152"/>
      <c r="RGF5" s="2152"/>
      <c r="RGG5" s="2152"/>
      <c r="RGH5" s="2152"/>
      <c r="RGI5" s="2152"/>
      <c r="RGJ5" s="2152"/>
      <c r="RGK5" s="2152"/>
      <c r="RGL5" s="2152"/>
      <c r="RGM5" s="2152"/>
      <c r="RGN5" s="2152"/>
      <c r="RGO5" s="2152"/>
      <c r="RGP5" s="2152"/>
      <c r="RGQ5" s="2152"/>
      <c r="RGR5" s="2152"/>
      <c r="RGS5" s="2152"/>
      <c r="RGT5" s="2152"/>
      <c r="RGU5" s="2152"/>
      <c r="RGV5" s="2152"/>
      <c r="RGW5" s="2152"/>
      <c r="RGX5" s="2152"/>
      <c r="RGY5" s="2152"/>
      <c r="RGZ5" s="2152"/>
      <c r="RHA5" s="2152"/>
      <c r="RHB5" s="2152"/>
      <c r="RHC5" s="2152"/>
      <c r="RHD5" s="2152"/>
      <c r="RHE5" s="2152"/>
      <c r="RHF5" s="2152"/>
      <c r="RHG5" s="2152"/>
      <c r="RHH5" s="2152"/>
      <c r="RHI5" s="2152"/>
      <c r="RHJ5" s="2152"/>
      <c r="RHK5" s="2152"/>
      <c r="RHL5" s="2152"/>
      <c r="RHM5" s="2152"/>
      <c r="RHN5" s="2152"/>
      <c r="RHO5" s="2152"/>
      <c r="RHP5" s="2152"/>
      <c r="RHQ5" s="2152"/>
      <c r="RHR5" s="2152"/>
      <c r="RHS5" s="2152"/>
      <c r="RHT5" s="2152"/>
      <c r="RHU5" s="2152"/>
      <c r="RHV5" s="2152"/>
      <c r="RHW5" s="2152"/>
      <c r="RHX5" s="2152"/>
      <c r="RHY5" s="2152"/>
      <c r="RHZ5" s="2152"/>
      <c r="RIA5" s="2152"/>
      <c r="RIB5" s="2152"/>
      <c r="RIC5" s="2152"/>
      <c r="RID5" s="2152"/>
      <c r="RIE5" s="2152"/>
      <c r="RIF5" s="2152"/>
      <c r="RIG5" s="2152"/>
      <c r="RIH5" s="2152"/>
      <c r="RII5" s="2152"/>
      <c r="RIJ5" s="2152"/>
      <c r="RIK5" s="2152"/>
      <c r="RIL5" s="2152"/>
      <c r="RIM5" s="2152"/>
      <c r="RIN5" s="2152"/>
      <c r="RIO5" s="2152"/>
      <c r="RIP5" s="2152"/>
      <c r="RIQ5" s="2152"/>
      <c r="RIR5" s="2152"/>
      <c r="RIS5" s="2152"/>
      <c r="RIT5" s="2152"/>
      <c r="RIU5" s="2152"/>
      <c r="RIV5" s="2152"/>
      <c r="RIW5" s="2152"/>
      <c r="RIX5" s="2152"/>
      <c r="RIY5" s="2152"/>
      <c r="RIZ5" s="2152"/>
      <c r="RJA5" s="2152"/>
      <c r="RJB5" s="2152"/>
      <c r="RJC5" s="2152"/>
      <c r="RJD5" s="2152"/>
      <c r="RJE5" s="2152"/>
      <c r="RJF5" s="2152"/>
      <c r="RJG5" s="2152"/>
      <c r="RJH5" s="2152"/>
      <c r="RJI5" s="2152"/>
      <c r="RJJ5" s="2152"/>
      <c r="RJK5" s="2152"/>
      <c r="RJL5" s="2152"/>
      <c r="RJM5" s="2152"/>
      <c r="RJN5" s="2152"/>
      <c r="RJO5" s="2152"/>
      <c r="RJP5" s="2152"/>
      <c r="RJQ5" s="2152"/>
      <c r="RJR5" s="2152"/>
      <c r="RJS5" s="2152"/>
      <c r="RJT5" s="2152"/>
      <c r="RJU5" s="2152"/>
      <c r="RJV5" s="2152"/>
      <c r="RJW5" s="2152"/>
      <c r="RJX5" s="2152"/>
      <c r="RJY5" s="2152"/>
      <c r="RJZ5" s="2152"/>
      <c r="RKA5" s="2152"/>
      <c r="RKB5" s="2152"/>
      <c r="RKC5" s="2152"/>
      <c r="RKD5" s="2152"/>
      <c r="RKE5" s="2152"/>
      <c r="RKF5" s="2152"/>
      <c r="RKG5" s="2152"/>
      <c r="RKH5" s="2152"/>
      <c r="RKI5" s="2152"/>
      <c r="RKJ5" s="2152"/>
      <c r="RKK5" s="2152"/>
      <c r="RKL5" s="2152"/>
      <c r="RKM5" s="2152"/>
      <c r="RKN5" s="2152"/>
      <c r="RKO5" s="2152"/>
      <c r="RKP5" s="2152"/>
      <c r="RKQ5" s="2152"/>
      <c r="RKR5" s="2152"/>
      <c r="RKS5" s="2152"/>
      <c r="RKT5" s="2152"/>
      <c r="RKU5" s="2152"/>
      <c r="RKV5" s="2152"/>
      <c r="RKW5" s="2152"/>
      <c r="RKX5" s="2152"/>
      <c r="RKY5" s="2152"/>
      <c r="RKZ5" s="2152"/>
      <c r="RLA5" s="2152"/>
      <c r="RLB5" s="2152"/>
      <c r="RLC5" s="2152"/>
      <c r="RLD5" s="2152"/>
      <c r="RLE5" s="2152"/>
      <c r="RLF5" s="2152"/>
      <c r="RLG5" s="2152"/>
      <c r="RLH5" s="2152"/>
      <c r="RLI5" s="2152"/>
      <c r="RLJ5" s="2152"/>
      <c r="RLK5" s="2152"/>
      <c r="RLL5" s="2152"/>
      <c r="RLM5" s="2152"/>
      <c r="RLN5" s="2152"/>
      <c r="RLO5" s="2152"/>
      <c r="RLP5" s="2152"/>
      <c r="RLQ5" s="2152"/>
      <c r="RLR5" s="2152"/>
      <c r="RLS5" s="2152"/>
      <c r="RLT5" s="2152"/>
      <c r="RLU5" s="2152"/>
      <c r="RLV5" s="2152"/>
      <c r="RLW5" s="2152"/>
      <c r="RLX5" s="2152"/>
      <c r="RLY5" s="2152"/>
      <c r="RLZ5" s="2152"/>
      <c r="RMA5" s="2152"/>
      <c r="RMB5" s="2152"/>
      <c r="RMC5" s="2152"/>
      <c r="RMD5" s="2152"/>
      <c r="RME5" s="2152"/>
      <c r="RMF5" s="2152"/>
      <c r="RMG5" s="2152"/>
      <c r="RMH5" s="2152"/>
      <c r="RMI5" s="2152"/>
      <c r="RMJ5" s="2152"/>
      <c r="RMK5" s="2152"/>
      <c r="RML5" s="2152"/>
      <c r="RMM5" s="2152"/>
      <c r="RMN5" s="2152"/>
      <c r="RMO5" s="2152"/>
      <c r="RMP5" s="2152"/>
      <c r="RMQ5" s="2152"/>
      <c r="RMR5" s="2152"/>
      <c r="RMS5" s="2152"/>
      <c r="RMT5" s="2152"/>
      <c r="RMU5" s="2152"/>
      <c r="RMV5" s="2152"/>
      <c r="RMW5" s="2152"/>
      <c r="RMX5" s="2152"/>
      <c r="RMY5" s="2152"/>
      <c r="RMZ5" s="2152"/>
      <c r="RNA5" s="2152"/>
      <c r="RNB5" s="2152"/>
      <c r="RNC5" s="2152"/>
      <c r="RND5" s="2152"/>
      <c r="RNE5" s="2152"/>
      <c r="RNF5" s="2152"/>
      <c r="RNG5" s="2152"/>
      <c r="RNH5" s="2152"/>
      <c r="RNI5" s="2152"/>
      <c r="RNJ5" s="2152"/>
      <c r="RNK5" s="2152"/>
      <c r="RNL5" s="2152"/>
      <c r="RNM5" s="2152"/>
      <c r="RNN5" s="2152"/>
      <c r="RNO5" s="2152"/>
      <c r="RNP5" s="2152"/>
      <c r="RNQ5" s="2152"/>
      <c r="RNR5" s="2152"/>
      <c r="RNS5" s="2152"/>
      <c r="RNT5" s="2152"/>
      <c r="RNU5" s="2152"/>
      <c r="RNV5" s="2152"/>
      <c r="RNW5" s="2152"/>
      <c r="RNX5" s="2152"/>
      <c r="RNY5" s="2152"/>
      <c r="RNZ5" s="2152"/>
      <c r="ROA5" s="2152"/>
      <c r="ROB5" s="2152"/>
      <c r="ROC5" s="2152"/>
      <c r="ROD5" s="2152"/>
      <c r="ROE5" s="2152"/>
      <c r="ROF5" s="2152"/>
      <c r="ROG5" s="2152"/>
      <c r="ROH5" s="2152"/>
      <c r="ROI5" s="2152"/>
      <c r="ROJ5" s="2152"/>
      <c r="ROK5" s="2152"/>
      <c r="ROL5" s="2152"/>
      <c r="ROM5" s="2152"/>
      <c r="RON5" s="2152"/>
      <c r="ROO5" s="2152"/>
      <c r="ROP5" s="2152"/>
      <c r="ROQ5" s="2152"/>
      <c r="ROR5" s="2152"/>
      <c r="ROS5" s="2152"/>
      <c r="ROT5" s="2152"/>
      <c r="ROU5" s="2152"/>
      <c r="ROV5" s="2152"/>
      <c r="ROW5" s="2152"/>
      <c r="ROX5" s="2152"/>
      <c r="ROY5" s="2152"/>
      <c r="ROZ5" s="2152"/>
      <c r="RPA5" s="2152"/>
      <c r="RPB5" s="2152"/>
      <c r="RPC5" s="2152"/>
      <c r="RPD5" s="2152"/>
      <c r="RPE5" s="2152"/>
      <c r="RPF5" s="2152"/>
      <c r="RPG5" s="2152"/>
      <c r="RPH5" s="2152"/>
      <c r="RPI5" s="2152"/>
      <c r="RPJ5" s="2152"/>
      <c r="RPK5" s="2152"/>
      <c r="RPL5" s="2152"/>
      <c r="RPM5" s="2152"/>
      <c r="RPN5" s="2152"/>
      <c r="RPO5" s="2152"/>
      <c r="RPP5" s="2152"/>
      <c r="RPQ5" s="2152"/>
      <c r="RPR5" s="2152"/>
      <c r="RPS5" s="2152"/>
      <c r="RPT5" s="2152"/>
      <c r="RPU5" s="2152"/>
      <c r="RPV5" s="2152"/>
      <c r="RPW5" s="2152"/>
      <c r="RPX5" s="2152"/>
      <c r="RPY5" s="2152"/>
      <c r="RPZ5" s="2152"/>
      <c r="RQA5" s="2152"/>
      <c r="RQB5" s="2152"/>
      <c r="RQC5" s="2152"/>
      <c r="RQD5" s="2152"/>
      <c r="RQE5" s="2152"/>
      <c r="RQF5" s="2152"/>
      <c r="RQG5" s="2152"/>
      <c r="RQH5" s="2152"/>
      <c r="RQI5" s="2152"/>
      <c r="RQJ5" s="2152"/>
      <c r="RQK5" s="2152"/>
      <c r="RQL5" s="2152"/>
      <c r="RQM5" s="2152"/>
      <c r="RQN5" s="2152"/>
      <c r="RQO5" s="2152"/>
      <c r="RQP5" s="2152"/>
      <c r="RQQ5" s="2152"/>
      <c r="RQR5" s="2152"/>
      <c r="RQS5" s="2152"/>
      <c r="RQT5" s="2152"/>
      <c r="RQU5" s="2152"/>
      <c r="RQV5" s="2152"/>
      <c r="RQW5" s="2152"/>
      <c r="RQX5" s="2152"/>
      <c r="RQY5" s="2152"/>
      <c r="RQZ5" s="2152"/>
      <c r="RRA5" s="2152"/>
      <c r="RRB5" s="2152"/>
      <c r="RRC5" s="2152"/>
      <c r="RRD5" s="2152"/>
      <c r="RRE5" s="2152"/>
      <c r="RRF5" s="2152"/>
      <c r="RRG5" s="2152"/>
      <c r="RRH5" s="2152"/>
      <c r="RRI5" s="2152"/>
      <c r="RRJ5" s="2152"/>
      <c r="RRK5" s="2152"/>
      <c r="RRL5" s="2152"/>
      <c r="RRM5" s="2152"/>
      <c r="RRN5" s="2152"/>
      <c r="RRO5" s="2152"/>
      <c r="RRP5" s="2152"/>
      <c r="RRQ5" s="2152"/>
      <c r="RRR5" s="2152"/>
      <c r="RRS5" s="2152"/>
      <c r="RRT5" s="2152"/>
      <c r="RRU5" s="2152"/>
      <c r="RRV5" s="2152"/>
      <c r="RRW5" s="2152"/>
      <c r="RRX5" s="2152"/>
      <c r="RRY5" s="2152"/>
      <c r="RRZ5" s="2152"/>
      <c r="RSA5" s="2152"/>
      <c r="RSB5" s="2152"/>
      <c r="RSC5" s="2152"/>
      <c r="RSD5" s="2152"/>
      <c r="RSE5" s="2152"/>
      <c r="RSF5" s="2152"/>
      <c r="RSG5" s="2152"/>
      <c r="RSH5" s="2152"/>
      <c r="RSI5" s="2152"/>
      <c r="RSJ5" s="2152"/>
      <c r="RSK5" s="2152"/>
      <c r="RSL5" s="2152"/>
      <c r="RSM5" s="2152"/>
      <c r="RSN5" s="2152"/>
      <c r="RSO5" s="2152"/>
      <c r="RSP5" s="2152"/>
      <c r="RSQ5" s="2152"/>
      <c r="RSR5" s="2152"/>
      <c r="RSS5" s="2152"/>
      <c r="RST5" s="2152"/>
      <c r="RSU5" s="2152"/>
      <c r="RSV5" s="2152"/>
      <c r="RSW5" s="2152"/>
      <c r="RSX5" s="2152"/>
      <c r="RSY5" s="2152"/>
      <c r="RSZ5" s="2152"/>
      <c r="RTA5" s="2152"/>
      <c r="RTB5" s="2152"/>
      <c r="RTC5" s="2152"/>
      <c r="RTD5" s="2152"/>
      <c r="RTE5" s="2152"/>
      <c r="RTF5" s="2152"/>
      <c r="RTG5" s="2152"/>
      <c r="RTH5" s="2152"/>
      <c r="RTI5" s="2152"/>
      <c r="RTJ5" s="2152"/>
      <c r="RTK5" s="2152"/>
      <c r="RTL5" s="2152"/>
      <c r="RTM5" s="2152"/>
      <c r="RTN5" s="2152"/>
      <c r="RTO5" s="2152"/>
      <c r="RTP5" s="2152"/>
      <c r="RTQ5" s="2152"/>
      <c r="RTR5" s="2152"/>
      <c r="RTS5" s="2152"/>
      <c r="RTT5" s="2152"/>
      <c r="RTU5" s="2152"/>
      <c r="RTV5" s="2152"/>
      <c r="RTW5" s="2152"/>
      <c r="RTX5" s="2152"/>
      <c r="RTY5" s="2152"/>
      <c r="RTZ5" s="2152"/>
      <c r="RUA5" s="2152"/>
      <c r="RUB5" s="2152"/>
      <c r="RUC5" s="2152"/>
      <c r="RUD5" s="2152"/>
      <c r="RUE5" s="2152"/>
      <c r="RUF5" s="2152"/>
      <c r="RUG5" s="2152"/>
      <c r="RUH5" s="2152"/>
      <c r="RUI5" s="2152"/>
      <c r="RUJ5" s="2152"/>
      <c r="RUK5" s="2152"/>
      <c r="RUL5" s="2152"/>
      <c r="RUM5" s="2152"/>
      <c r="RUN5" s="2152"/>
      <c r="RUO5" s="2152"/>
      <c r="RUP5" s="2152"/>
      <c r="RUQ5" s="2152"/>
      <c r="RUR5" s="2152"/>
      <c r="RUS5" s="2152"/>
      <c r="RUT5" s="2152"/>
      <c r="RUU5" s="2152"/>
      <c r="RUV5" s="2152"/>
      <c r="RUW5" s="2152"/>
      <c r="RUX5" s="2152"/>
      <c r="RUY5" s="2152"/>
      <c r="RUZ5" s="2152"/>
      <c r="RVA5" s="2152"/>
      <c r="RVB5" s="2152"/>
      <c r="RVC5" s="2152"/>
      <c r="RVD5" s="2152"/>
      <c r="RVE5" s="2152"/>
      <c r="RVF5" s="2152"/>
      <c r="RVG5" s="2152"/>
      <c r="RVH5" s="2152"/>
      <c r="RVI5" s="2152"/>
      <c r="RVJ5" s="2152"/>
      <c r="RVK5" s="2152"/>
      <c r="RVL5" s="2152"/>
      <c r="RVM5" s="2152"/>
      <c r="RVN5" s="2152"/>
      <c r="RVO5" s="2152"/>
      <c r="RVP5" s="2152"/>
      <c r="RVQ5" s="2152"/>
      <c r="RVR5" s="2152"/>
      <c r="RVS5" s="2152"/>
      <c r="RVT5" s="2152"/>
      <c r="RVU5" s="2152"/>
      <c r="RVV5" s="2152"/>
      <c r="RVW5" s="2152"/>
      <c r="RVX5" s="2152"/>
      <c r="RVY5" s="2152"/>
      <c r="RVZ5" s="2152"/>
      <c r="RWA5" s="2152"/>
      <c r="RWB5" s="2152"/>
      <c r="RWC5" s="2152"/>
      <c r="RWD5" s="2152"/>
      <c r="RWE5" s="2152"/>
      <c r="RWF5" s="2152"/>
      <c r="RWG5" s="2152"/>
      <c r="RWH5" s="2152"/>
      <c r="RWI5" s="2152"/>
      <c r="RWJ5" s="2152"/>
      <c r="RWK5" s="2152"/>
      <c r="RWL5" s="2152"/>
      <c r="RWM5" s="2152"/>
      <c r="RWN5" s="2152"/>
      <c r="RWO5" s="2152"/>
      <c r="RWP5" s="2152"/>
      <c r="RWQ5" s="2152"/>
      <c r="RWR5" s="2152"/>
      <c r="RWS5" s="2152"/>
      <c r="RWT5" s="2152"/>
      <c r="RWU5" s="2152"/>
      <c r="RWV5" s="2152"/>
      <c r="RWW5" s="2152"/>
      <c r="RWX5" s="2152"/>
      <c r="RWY5" s="2152"/>
      <c r="RWZ5" s="2152"/>
      <c r="RXA5" s="2152"/>
      <c r="RXB5" s="2152"/>
      <c r="RXC5" s="2152"/>
      <c r="RXD5" s="2152"/>
      <c r="RXE5" s="2152"/>
      <c r="RXF5" s="2152"/>
      <c r="RXG5" s="2152"/>
      <c r="RXH5" s="2152"/>
      <c r="RXI5" s="2152"/>
      <c r="RXJ5" s="2152"/>
      <c r="RXK5" s="2152"/>
      <c r="RXL5" s="2152"/>
      <c r="RXM5" s="2152"/>
      <c r="RXN5" s="2152"/>
      <c r="RXO5" s="2152"/>
      <c r="RXP5" s="2152"/>
      <c r="RXQ5" s="2152"/>
      <c r="RXR5" s="2152"/>
      <c r="RXS5" s="2152"/>
      <c r="RXT5" s="2152"/>
      <c r="RXU5" s="2152"/>
      <c r="RXV5" s="2152"/>
      <c r="RXW5" s="2152"/>
      <c r="RXX5" s="2152"/>
      <c r="RXY5" s="2152"/>
      <c r="RXZ5" s="2152"/>
      <c r="RYA5" s="2152"/>
      <c r="RYB5" s="2152"/>
      <c r="RYC5" s="2152"/>
      <c r="RYD5" s="2152"/>
      <c r="RYE5" s="2152"/>
      <c r="RYF5" s="2152"/>
      <c r="RYG5" s="2152"/>
      <c r="RYH5" s="2152"/>
      <c r="RYI5" s="2152"/>
      <c r="RYJ5" s="2152"/>
      <c r="RYK5" s="2152"/>
      <c r="RYL5" s="2152"/>
      <c r="RYM5" s="2152"/>
      <c r="RYN5" s="2152"/>
      <c r="RYO5" s="2152"/>
      <c r="RYP5" s="2152"/>
      <c r="RYQ5" s="2152"/>
      <c r="RYR5" s="2152"/>
      <c r="RYS5" s="2152"/>
      <c r="RYT5" s="2152"/>
      <c r="RYU5" s="2152"/>
      <c r="RYV5" s="2152"/>
      <c r="RYW5" s="2152"/>
      <c r="RYX5" s="2152"/>
      <c r="RYY5" s="2152"/>
      <c r="RYZ5" s="2152"/>
      <c r="RZA5" s="2152"/>
      <c r="RZB5" s="2152"/>
      <c r="RZC5" s="2152"/>
      <c r="RZD5" s="2152"/>
      <c r="RZE5" s="2152"/>
      <c r="RZF5" s="2152"/>
      <c r="RZG5" s="2152"/>
      <c r="RZH5" s="2152"/>
      <c r="RZI5" s="2152"/>
      <c r="RZJ5" s="2152"/>
      <c r="RZK5" s="2152"/>
      <c r="RZL5" s="2152"/>
      <c r="RZM5" s="2152"/>
      <c r="RZN5" s="2152"/>
      <c r="RZO5" s="2152"/>
      <c r="RZP5" s="2152"/>
      <c r="RZQ5" s="2152"/>
      <c r="RZR5" s="2152"/>
      <c r="RZS5" s="2152"/>
      <c r="RZT5" s="2152"/>
      <c r="RZU5" s="2152"/>
      <c r="RZV5" s="2152"/>
      <c r="RZW5" s="2152"/>
      <c r="RZX5" s="2152"/>
      <c r="RZY5" s="2152"/>
      <c r="RZZ5" s="2152"/>
      <c r="SAA5" s="2152"/>
      <c r="SAB5" s="2152"/>
      <c r="SAC5" s="2152"/>
      <c r="SAD5" s="2152"/>
      <c r="SAE5" s="2152"/>
      <c r="SAF5" s="2152"/>
      <c r="SAG5" s="2152"/>
      <c r="SAH5" s="2152"/>
      <c r="SAI5" s="2152"/>
      <c r="SAJ5" s="2152"/>
      <c r="SAK5" s="2152"/>
      <c r="SAL5" s="2152"/>
      <c r="SAM5" s="2152"/>
      <c r="SAN5" s="2152"/>
      <c r="SAO5" s="2152"/>
      <c r="SAP5" s="2152"/>
      <c r="SAQ5" s="2152"/>
      <c r="SAR5" s="2152"/>
      <c r="SAS5" s="2152"/>
      <c r="SAT5" s="2152"/>
      <c r="SAU5" s="2152"/>
      <c r="SAV5" s="2152"/>
      <c r="SAW5" s="2152"/>
      <c r="SAX5" s="2152"/>
      <c r="SAY5" s="2152"/>
      <c r="SAZ5" s="2152"/>
      <c r="SBA5" s="2152"/>
      <c r="SBB5" s="2152"/>
      <c r="SBC5" s="2152"/>
      <c r="SBD5" s="2152"/>
      <c r="SBE5" s="2152"/>
      <c r="SBF5" s="2152"/>
      <c r="SBG5" s="2152"/>
      <c r="SBH5" s="2152"/>
      <c r="SBI5" s="2152"/>
      <c r="SBJ5" s="2152"/>
      <c r="SBK5" s="2152"/>
      <c r="SBL5" s="2152"/>
      <c r="SBM5" s="2152"/>
      <c r="SBN5" s="2152"/>
      <c r="SBO5" s="2152"/>
      <c r="SBP5" s="2152"/>
      <c r="SBQ5" s="2152"/>
      <c r="SBR5" s="2152"/>
      <c r="SBS5" s="2152"/>
      <c r="SBT5" s="2152"/>
      <c r="SBU5" s="2152"/>
      <c r="SBV5" s="2152"/>
      <c r="SBW5" s="2152"/>
      <c r="SBX5" s="2152"/>
      <c r="SBY5" s="2152"/>
      <c r="SBZ5" s="2152"/>
      <c r="SCA5" s="2152"/>
      <c r="SCB5" s="2152"/>
      <c r="SCC5" s="2152"/>
      <c r="SCD5" s="2152"/>
      <c r="SCE5" s="2152"/>
      <c r="SCF5" s="2152"/>
      <c r="SCG5" s="2152"/>
      <c r="SCH5" s="2152"/>
      <c r="SCI5" s="2152"/>
      <c r="SCJ5" s="2152"/>
      <c r="SCK5" s="2152"/>
      <c r="SCL5" s="2152"/>
      <c r="SCM5" s="2152"/>
      <c r="SCN5" s="2152"/>
      <c r="SCO5" s="2152"/>
      <c r="SCP5" s="2152"/>
      <c r="SCQ5" s="2152"/>
      <c r="SCR5" s="2152"/>
      <c r="SCS5" s="2152"/>
      <c r="SCT5" s="2152"/>
      <c r="SCU5" s="2152"/>
      <c r="SCV5" s="2152"/>
      <c r="SCW5" s="2152"/>
      <c r="SCX5" s="2152"/>
      <c r="SCY5" s="2152"/>
      <c r="SCZ5" s="2152"/>
      <c r="SDA5" s="2152"/>
      <c r="SDB5" s="2152"/>
      <c r="SDC5" s="2152"/>
      <c r="SDD5" s="2152"/>
      <c r="SDE5" s="2152"/>
      <c r="SDF5" s="2152"/>
      <c r="SDG5" s="2152"/>
      <c r="SDH5" s="2152"/>
      <c r="SDI5" s="2152"/>
      <c r="SDJ5" s="2152"/>
      <c r="SDK5" s="2152"/>
      <c r="SDL5" s="2152"/>
      <c r="SDM5" s="2152"/>
      <c r="SDN5" s="2152"/>
      <c r="SDO5" s="2152"/>
      <c r="SDP5" s="2152"/>
      <c r="SDQ5" s="2152"/>
      <c r="SDR5" s="2152"/>
      <c r="SDS5" s="2152"/>
      <c r="SDT5" s="2152"/>
      <c r="SDU5" s="2152"/>
      <c r="SDV5" s="2152"/>
      <c r="SDW5" s="2152"/>
      <c r="SDX5" s="2152"/>
      <c r="SDY5" s="2152"/>
      <c r="SDZ5" s="2152"/>
      <c r="SEA5" s="2152"/>
      <c r="SEB5" s="2152"/>
      <c r="SEC5" s="2152"/>
      <c r="SED5" s="2152"/>
      <c r="SEE5" s="2152"/>
      <c r="SEF5" s="2152"/>
      <c r="SEG5" s="2152"/>
      <c r="SEH5" s="2152"/>
      <c r="SEI5" s="2152"/>
      <c r="SEJ5" s="2152"/>
      <c r="SEK5" s="2152"/>
      <c r="SEL5" s="2152"/>
      <c r="SEM5" s="2152"/>
      <c r="SEN5" s="2152"/>
      <c r="SEO5" s="2152"/>
      <c r="SEP5" s="2152"/>
      <c r="SEQ5" s="2152"/>
      <c r="SER5" s="2152"/>
      <c r="SES5" s="2152"/>
      <c r="SET5" s="2152"/>
      <c r="SEU5" s="2152"/>
      <c r="SEV5" s="2152"/>
      <c r="SEW5" s="2152"/>
      <c r="SEX5" s="2152"/>
      <c r="SEY5" s="2152"/>
      <c r="SEZ5" s="2152"/>
      <c r="SFA5" s="2152"/>
      <c r="SFB5" s="2152"/>
      <c r="SFC5" s="2152"/>
      <c r="SFD5" s="2152"/>
      <c r="SFE5" s="2152"/>
      <c r="SFF5" s="2152"/>
      <c r="SFG5" s="2152"/>
      <c r="SFH5" s="2152"/>
      <c r="SFI5" s="2152"/>
      <c r="SFJ5" s="2152"/>
      <c r="SFK5" s="2152"/>
      <c r="SFL5" s="2152"/>
      <c r="SFM5" s="2152"/>
      <c r="SFN5" s="2152"/>
      <c r="SFO5" s="2152"/>
      <c r="SFP5" s="2152"/>
      <c r="SFQ5" s="2152"/>
      <c r="SFR5" s="2152"/>
      <c r="SFS5" s="2152"/>
      <c r="SFT5" s="2152"/>
      <c r="SFU5" s="2152"/>
      <c r="SFV5" s="2152"/>
      <c r="SFW5" s="2152"/>
      <c r="SFX5" s="2152"/>
      <c r="SFY5" s="2152"/>
      <c r="SFZ5" s="2152"/>
      <c r="SGA5" s="2152"/>
      <c r="SGB5" s="2152"/>
      <c r="SGC5" s="2152"/>
      <c r="SGD5" s="2152"/>
      <c r="SGE5" s="2152"/>
      <c r="SGF5" s="2152"/>
      <c r="SGG5" s="2152"/>
      <c r="SGH5" s="2152"/>
      <c r="SGI5" s="2152"/>
      <c r="SGJ5" s="2152"/>
      <c r="SGK5" s="2152"/>
      <c r="SGL5" s="2152"/>
      <c r="SGM5" s="2152"/>
      <c r="SGN5" s="2152"/>
      <c r="SGO5" s="2152"/>
      <c r="SGP5" s="2152"/>
      <c r="SGQ5" s="2152"/>
      <c r="SGR5" s="2152"/>
      <c r="SGS5" s="2152"/>
      <c r="SGT5" s="2152"/>
      <c r="SGU5" s="2152"/>
      <c r="SGV5" s="2152"/>
      <c r="SGW5" s="2152"/>
      <c r="SGX5" s="2152"/>
      <c r="SGY5" s="2152"/>
      <c r="SGZ5" s="2152"/>
      <c r="SHA5" s="2152"/>
      <c r="SHB5" s="2152"/>
      <c r="SHC5" s="2152"/>
      <c r="SHD5" s="2152"/>
      <c r="SHE5" s="2152"/>
      <c r="SHF5" s="2152"/>
      <c r="SHG5" s="2152"/>
      <c r="SHH5" s="2152"/>
      <c r="SHI5" s="2152"/>
      <c r="SHJ5" s="2152"/>
      <c r="SHK5" s="2152"/>
      <c r="SHL5" s="2152"/>
      <c r="SHM5" s="2152"/>
      <c r="SHN5" s="2152"/>
      <c r="SHO5" s="2152"/>
      <c r="SHP5" s="2152"/>
      <c r="SHQ5" s="2152"/>
      <c r="SHR5" s="2152"/>
      <c r="SHS5" s="2152"/>
      <c r="SHT5" s="2152"/>
      <c r="SHU5" s="2152"/>
      <c r="SHV5" s="2152"/>
      <c r="SHW5" s="2152"/>
      <c r="SHX5" s="2152"/>
      <c r="SHY5" s="2152"/>
      <c r="SHZ5" s="2152"/>
      <c r="SIA5" s="2152"/>
      <c r="SIB5" s="2152"/>
      <c r="SIC5" s="2152"/>
      <c r="SID5" s="2152"/>
      <c r="SIE5" s="2152"/>
      <c r="SIF5" s="2152"/>
      <c r="SIG5" s="2152"/>
      <c r="SIH5" s="2152"/>
      <c r="SII5" s="2152"/>
      <c r="SIJ5" s="2152"/>
      <c r="SIK5" s="2152"/>
      <c r="SIL5" s="2152"/>
      <c r="SIM5" s="2152"/>
      <c r="SIN5" s="2152"/>
      <c r="SIO5" s="2152"/>
      <c r="SIP5" s="2152"/>
      <c r="SIQ5" s="2152"/>
      <c r="SIR5" s="2152"/>
      <c r="SIS5" s="2152"/>
      <c r="SIT5" s="2152"/>
      <c r="SIU5" s="2152"/>
      <c r="SIV5" s="2152"/>
      <c r="SIW5" s="2152"/>
      <c r="SIX5" s="2152"/>
      <c r="SIY5" s="2152"/>
      <c r="SIZ5" s="2152"/>
      <c r="SJA5" s="2152"/>
      <c r="SJB5" s="2152"/>
      <c r="SJC5" s="2152"/>
      <c r="SJD5" s="2152"/>
      <c r="SJE5" s="2152"/>
      <c r="SJF5" s="2152"/>
      <c r="SJG5" s="2152"/>
      <c r="SJH5" s="2152"/>
      <c r="SJI5" s="2152"/>
      <c r="SJJ5" s="2152"/>
      <c r="SJK5" s="2152"/>
      <c r="SJL5" s="2152"/>
      <c r="SJM5" s="2152"/>
      <c r="SJN5" s="2152"/>
      <c r="SJO5" s="2152"/>
      <c r="SJP5" s="2152"/>
      <c r="SJQ5" s="2152"/>
      <c r="SJR5" s="2152"/>
      <c r="SJS5" s="2152"/>
      <c r="SJT5" s="2152"/>
      <c r="SJU5" s="2152"/>
      <c r="SJV5" s="2152"/>
      <c r="SJW5" s="2152"/>
      <c r="SJX5" s="2152"/>
      <c r="SJY5" s="2152"/>
      <c r="SJZ5" s="2152"/>
      <c r="SKA5" s="2152"/>
      <c r="SKB5" s="2152"/>
      <c r="SKC5" s="2152"/>
      <c r="SKD5" s="2152"/>
      <c r="SKE5" s="2152"/>
      <c r="SKF5" s="2152"/>
      <c r="SKG5" s="2152"/>
      <c r="SKH5" s="2152"/>
      <c r="SKI5" s="2152"/>
      <c r="SKJ5" s="2152"/>
      <c r="SKK5" s="2152"/>
      <c r="SKL5" s="2152"/>
      <c r="SKM5" s="2152"/>
      <c r="SKN5" s="2152"/>
      <c r="SKO5" s="2152"/>
      <c r="SKP5" s="2152"/>
      <c r="SKQ5" s="2152"/>
      <c r="SKR5" s="2152"/>
      <c r="SKS5" s="2152"/>
      <c r="SKT5" s="2152"/>
      <c r="SKU5" s="2152"/>
      <c r="SKV5" s="2152"/>
      <c r="SKW5" s="2152"/>
      <c r="SKX5" s="2152"/>
      <c r="SKY5" s="2152"/>
      <c r="SKZ5" s="2152"/>
      <c r="SLA5" s="2152"/>
      <c r="SLB5" s="2152"/>
      <c r="SLC5" s="2152"/>
      <c r="SLD5" s="2152"/>
      <c r="SLE5" s="2152"/>
      <c r="SLF5" s="2152"/>
      <c r="SLG5" s="2152"/>
      <c r="SLH5" s="2152"/>
      <c r="SLI5" s="2152"/>
      <c r="SLJ5" s="2152"/>
      <c r="SLK5" s="2152"/>
      <c r="SLL5" s="2152"/>
      <c r="SLM5" s="2152"/>
      <c r="SLN5" s="2152"/>
      <c r="SLO5" s="2152"/>
      <c r="SLP5" s="2152"/>
      <c r="SLQ5" s="2152"/>
      <c r="SLR5" s="2152"/>
      <c r="SLS5" s="2152"/>
      <c r="SLT5" s="2152"/>
      <c r="SLU5" s="2152"/>
      <c r="SLV5" s="2152"/>
      <c r="SLW5" s="2152"/>
      <c r="SLX5" s="2152"/>
      <c r="SLY5" s="2152"/>
      <c r="SLZ5" s="2152"/>
      <c r="SMA5" s="2152"/>
      <c r="SMB5" s="2152"/>
      <c r="SMC5" s="2152"/>
      <c r="SMD5" s="2152"/>
      <c r="SME5" s="2152"/>
      <c r="SMF5" s="2152"/>
      <c r="SMG5" s="2152"/>
      <c r="SMH5" s="2152"/>
      <c r="SMI5" s="2152"/>
      <c r="SMJ5" s="2152"/>
      <c r="SMK5" s="2152"/>
      <c r="SML5" s="2152"/>
      <c r="SMM5" s="2152"/>
      <c r="SMN5" s="2152"/>
      <c r="SMO5" s="2152"/>
      <c r="SMP5" s="2152"/>
      <c r="SMQ5" s="2152"/>
      <c r="SMR5" s="2152"/>
      <c r="SMS5" s="2152"/>
      <c r="SMT5" s="2152"/>
      <c r="SMU5" s="2152"/>
      <c r="SMV5" s="2152"/>
      <c r="SMW5" s="2152"/>
      <c r="SMX5" s="2152"/>
      <c r="SMY5" s="2152"/>
      <c r="SMZ5" s="2152"/>
      <c r="SNA5" s="2152"/>
      <c r="SNB5" s="2152"/>
      <c r="SNC5" s="2152"/>
      <c r="SND5" s="2152"/>
      <c r="SNE5" s="2152"/>
      <c r="SNF5" s="2152"/>
      <c r="SNG5" s="2152"/>
      <c r="SNH5" s="2152"/>
      <c r="SNI5" s="2152"/>
      <c r="SNJ5" s="2152"/>
      <c r="SNK5" s="2152"/>
      <c r="SNL5" s="2152"/>
      <c r="SNM5" s="2152"/>
      <c r="SNN5" s="2152"/>
      <c r="SNO5" s="2152"/>
      <c r="SNP5" s="2152"/>
      <c r="SNQ5" s="2152"/>
      <c r="SNR5" s="2152"/>
      <c r="SNS5" s="2152"/>
      <c r="SNT5" s="2152"/>
      <c r="SNU5" s="2152"/>
      <c r="SNV5" s="2152"/>
      <c r="SNW5" s="2152"/>
      <c r="SNX5" s="2152"/>
      <c r="SNY5" s="2152"/>
      <c r="SNZ5" s="2152"/>
      <c r="SOA5" s="2152"/>
      <c r="SOB5" s="2152"/>
      <c r="SOC5" s="2152"/>
      <c r="SOD5" s="2152"/>
      <c r="SOE5" s="2152"/>
      <c r="SOF5" s="2152"/>
      <c r="SOG5" s="2152"/>
      <c r="SOH5" s="2152"/>
      <c r="SOI5" s="2152"/>
      <c r="SOJ5" s="2152"/>
      <c r="SOK5" s="2152"/>
      <c r="SOL5" s="2152"/>
      <c r="SOM5" s="2152"/>
      <c r="SON5" s="2152"/>
      <c r="SOO5" s="2152"/>
      <c r="SOP5" s="2152"/>
      <c r="SOQ5" s="2152"/>
      <c r="SOR5" s="2152"/>
      <c r="SOS5" s="2152"/>
      <c r="SOT5" s="2152"/>
      <c r="SOU5" s="2152"/>
      <c r="SOV5" s="2152"/>
      <c r="SOW5" s="2152"/>
      <c r="SOX5" s="2152"/>
      <c r="SOY5" s="2152"/>
      <c r="SOZ5" s="2152"/>
      <c r="SPA5" s="2152"/>
      <c r="SPB5" s="2152"/>
      <c r="SPC5" s="2152"/>
      <c r="SPD5" s="2152"/>
      <c r="SPE5" s="2152"/>
      <c r="SPF5" s="2152"/>
      <c r="SPG5" s="2152"/>
      <c r="SPH5" s="2152"/>
      <c r="SPI5" s="2152"/>
      <c r="SPJ5" s="2152"/>
      <c r="SPK5" s="2152"/>
      <c r="SPL5" s="2152"/>
      <c r="SPM5" s="2152"/>
      <c r="SPN5" s="2152"/>
      <c r="SPO5" s="2152"/>
      <c r="SPP5" s="2152"/>
      <c r="SPQ5" s="2152"/>
      <c r="SPR5" s="2152"/>
      <c r="SPS5" s="2152"/>
      <c r="SPT5" s="2152"/>
      <c r="SPU5" s="2152"/>
      <c r="SPV5" s="2152"/>
      <c r="SPW5" s="2152"/>
      <c r="SPX5" s="2152"/>
      <c r="SPY5" s="2152"/>
      <c r="SPZ5" s="2152"/>
      <c r="SQA5" s="2152"/>
      <c r="SQB5" s="2152"/>
      <c r="SQC5" s="2152"/>
      <c r="SQD5" s="2152"/>
      <c r="SQE5" s="2152"/>
      <c r="SQF5" s="2152"/>
      <c r="SQG5" s="2152"/>
      <c r="SQH5" s="2152"/>
      <c r="SQI5" s="2152"/>
      <c r="SQJ5" s="2152"/>
      <c r="SQK5" s="2152"/>
      <c r="SQL5" s="2152"/>
      <c r="SQM5" s="2152"/>
      <c r="SQN5" s="2152"/>
      <c r="SQO5" s="2152"/>
      <c r="SQP5" s="2152"/>
      <c r="SQQ5" s="2152"/>
      <c r="SQR5" s="2152"/>
      <c r="SQS5" s="2152"/>
      <c r="SQT5" s="2152"/>
      <c r="SQU5" s="2152"/>
      <c r="SQV5" s="2152"/>
      <c r="SQW5" s="2152"/>
      <c r="SQX5" s="2152"/>
      <c r="SQY5" s="2152"/>
      <c r="SQZ5" s="2152"/>
      <c r="SRA5" s="2152"/>
      <c r="SRB5" s="2152"/>
      <c r="SRC5" s="2152"/>
      <c r="SRD5" s="2152"/>
      <c r="SRE5" s="2152"/>
      <c r="SRF5" s="2152"/>
      <c r="SRG5" s="2152"/>
      <c r="SRH5" s="2152"/>
      <c r="SRI5" s="2152"/>
      <c r="SRJ5" s="2152"/>
      <c r="SRK5" s="2152"/>
      <c r="SRL5" s="2152"/>
      <c r="SRM5" s="2152"/>
      <c r="SRN5" s="2152"/>
      <c r="SRO5" s="2152"/>
      <c r="SRP5" s="2152"/>
      <c r="SRQ5" s="2152"/>
      <c r="SRR5" s="2152"/>
      <c r="SRS5" s="2152"/>
      <c r="SRT5" s="2152"/>
      <c r="SRU5" s="2152"/>
      <c r="SRV5" s="2152"/>
      <c r="SRW5" s="2152"/>
      <c r="SRX5" s="2152"/>
      <c r="SRY5" s="2152"/>
      <c r="SRZ5" s="2152"/>
      <c r="SSA5" s="2152"/>
      <c r="SSB5" s="2152"/>
      <c r="SSC5" s="2152"/>
      <c r="SSD5" s="2152"/>
      <c r="SSE5" s="2152"/>
      <c r="SSF5" s="2152"/>
      <c r="SSG5" s="2152"/>
      <c r="SSH5" s="2152"/>
      <c r="SSI5" s="2152"/>
      <c r="SSJ5" s="2152"/>
      <c r="SSK5" s="2152"/>
      <c r="SSL5" s="2152"/>
      <c r="SSM5" s="2152"/>
      <c r="SSN5" s="2152"/>
      <c r="SSO5" s="2152"/>
      <c r="SSP5" s="2152"/>
      <c r="SSQ5" s="2152"/>
      <c r="SSR5" s="2152"/>
      <c r="SSS5" s="2152"/>
      <c r="SST5" s="2152"/>
      <c r="SSU5" s="2152"/>
      <c r="SSV5" s="2152"/>
      <c r="SSW5" s="2152"/>
      <c r="SSX5" s="2152"/>
      <c r="SSY5" s="2152"/>
      <c r="SSZ5" s="2152"/>
      <c r="STA5" s="2152"/>
      <c r="STB5" s="2152"/>
      <c r="STC5" s="2152"/>
      <c r="STD5" s="2152"/>
      <c r="STE5" s="2152"/>
      <c r="STF5" s="2152"/>
      <c r="STG5" s="2152"/>
      <c r="STH5" s="2152"/>
      <c r="STI5" s="2152"/>
      <c r="STJ5" s="2152"/>
      <c r="STK5" s="2152"/>
      <c r="STL5" s="2152"/>
      <c r="STM5" s="2152"/>
      <c r="STN5" s="2152"/>
      <c r="STO5" s="2152"/>
      <c r="STP5" s="2152"/>
      <c r="STQ5" s="2152"/>
      <c r="STR5" s="2152"/>
      <c r="STS5" s="2152"/>
      <c r="STT5" s="2152"/>
      <c r="STU5" s="2152"/>
      <c r="STV5" s="2152"/>
      <c r="STW5" s="2152"/>
      <c r="STX5" s="2152"/>
      <c r="STY5" s="2152"/>
      <c r="STZ5" s="2152"/>
      <c r="SUA5" s="2152"/>
      <c r="SUB5" s="2152"/>
      <c r="SUC5" s="2152"/>
      <c r="SUD5" s="2152"/>
      <c r="SUE5" s="2152"/>
      <c r="SUF5" s="2152"/>
      <c r="SUG5" s="2152"/>
      <c r="SUH5" s="2152"/>
      <c r="SUI5" s="2152"/>
      <c r="SUJ5" s="2152"/>
      <c r="SUK5" s="2152"/>
      <c r="SUL5" s="2152"/>
      <c r="SUM5" s="2152"/>
      <c r="SUN5" s="2152"/>
      <c r="SUO5" s="2152"/>
      <c r="SUP5" s="2152"/>
      <c r="SUQ5" s="2152"/>
      <c r="SUR5" s="2152"/>
      <c r="SUS5" s="2152"/>
      <c r="SUT5" s="2152"/>
      <c r="SUU5" s="2152"/>
      <c r="SUV5" s="2152"/>
      <c r="SUW5" s="2152"/>
      <c r="SUX5" s="2152"/>
      <c r="SUY5" s="2152"/>
      <c r="SUZ5" s="2152"/>
      <c r="SVA5" s="2152"/>
      <c r="SVB5" s="2152"/>
      <c r="SVC5" s="2152"/>
      <c r="SVD5" s="2152"/>
      <c r="SVE5" s="2152"/>
      <c r="SVF5" s="2152"/>
      <c r="SVG5" s="2152"/>
      <c r="SVH5" s="2152"/>
      <c r="SVI5" s="2152"/>
      <c r="SVJ5" s="2152"/>
      <c r="SVK5" s="2152"/>
      <c r="SVL5" s="2152"/>
      <c r="SVM5" s="2152"/>
      <c r="SVN5" s="2152"/>
      <c r="SVO5" s="2152"/>
      <c r="SVP5" s="2152"/>
      <c r="SVQ5" s="2152"/>
      <c r="SVR5" s="2152"/>
      <c r="SVS5" s="2152"/>
      <c r="SVT5" s="2152"/>
      <c r="SVU5" s="2152"/>
      <c r="SVV5" s="2152"/>
      <c r="SVW5" s="2152"/>
      <c r="SVX5" s="2152"/>
      <c r="SVY5" s="2152"/>
      <c r="SVZ5" s="2152"/>
      <c r="SWA5" s="2152"/>
      <c r="SWB5" s="2152"/>
      <c r="SWC5" s="2152"/>
      <c r="SWD5" s="2152"/>
      <c r="SWE5" s="2152"/>
      <c r="SWF5" s="2152"/>
      <c r="SWG5" s="2152"/>
      <c r="SWH5" s="2152"/>
      <c r="SWI5" s="2152"/>
      <c r="SWJ5" s="2152"/>
      <c r="SWK5" s="2152"/>
      <c r="SWL5" s="2152"/>
      <c r="SWM5" s="2152"/>
      <c r="SWN5" s="2152"/>
      <c r="SWO5" s="2152"/>
      <c r="SWP5" s="2152"/>
      <c r="SWQ5" s="2152"/>
      <c r="SWR5" s="2152"/>
      <c r="SWS5" s="2152"/>
      <c r="SWT5" s="2152"/>
      <c r="SWU5" s="2152"/>
      <c r="SWV5" s="2152"/>
      <c r="SWW5" s="2152"/>
      <c r="SWX5" s="2152"/>
      <c r="SWY5" s="2152"/>
      <c r="SWZ5" s="2152"/>
      <c r="SXA5" s="2152"/>
      <c r="SXB5" s="2152"/>
      <c r="SXC5" s="2152"/>
      <c r="SXD5" s="2152"/>
      <c r="SXE5" s="2152"/>
      <c r="SXF5" s="2152"/>
      <c r="SXG5" s="2152"/>
      <c r="SXH5" s="2152"/>
      <c r="SXI5" s="2152"/>
      <c r="SXJ5" s="2152"/>
      <c r="SXK5" s="2152"/>
      <c r="SXL5" s="2152"/>
      <c r="SXM5" s="2152"/>
      <c r="SXN5" s="2152"/>
      <c r="SXO5" s="2152"/>
      <c r="SXP5" s="2152"/>
      <c r="SXQ5" s="2152"/>
      <c r="SXR5" s="2152"/>
      <c r="SXS5" s="2152"/>
      <c r="SXT5" s="2152"/>
      <c r="SXU5" s="2152"/>
      <c r="SXV5" s="2152"/>
      <c r="SXW5" s="2152"/>
      <c r="SXX5" s="2152"/>
      <c r="SXY5" s="2152"/>
      <c r="SXZ5" s="2152"/>
      <c r="SYA5" s="2152"/>
      <c r="SYB5" s="2152"/>
      <c r="SYC5" s="2152"/>
      <c r="SYD5" s="2152"/>
      <c r="SYE5" s="2152"/>
      <c r="SYF5" s="2152"/>
      <c r="SYG5" s="2152"/>
      <c r="SYH5" s="2152"/>
      <c r="SYI5" s="2152"/>
      <c r="SYJ5" s="2152"/>
      <c r="SYK5" s="2152"/>
      <c r="SYL5" s="2152"/>
      <c r="SYM5" s="2152"/>
      <c r="SYN5" s="2152"/>
      <c r="SYO5" s="2152"/>
      <c r="SYP5" s="2152"/>
      <c r="SYQ5" s="2152"/>
      <c r="SYR5" s="2152"/>
      <c r="SYS5" s="2152"/>
      <c r="SYT5" s="2152"/>
      <c r="SYU5" s="2152"/>
      <c r="SYV5" s="2152"/>
      <c r="SYW5" s="2152"/>
      <c r="SYX5" s="2152"/>
      <c r="SYY5" s="2152"/>
      <c r="SYZ5" s="2152"/>
      <c r="SZA5" s="2152"/>
      <c r="SZB5" s="2152"/>
      <c r="SZC5" s="2152"/>
      <c r="SZD5" s="2152"/>
      <c r="SZE5" s="2152"/>
      <c r="SZF5" s="2152"/>
      <c r="SZG5" s="2152"/>
      <c r="SZH5" s="2152"/>
      <c r="SZI5" s="2152"/>
      <c r="SZJ5" s="2152"/>
      <c r="SZK5" s="2152"/>
      <c r="SZL5" s="2152"/>
      <c r="SZM5" s="2152"/>
      <c r="SZN5" s="2152"/>
      <c r="SZO5" s="2152"/>
      <c r="SZP5" s="2152"/>
      <c r="SZQ5" s="2152"/>
      <c r="SZR5" s="2152"/>
      <c r="SZS5" s="2152"/>
      <c r="SZT5" s="2152"/>
      <c r="SZU5" s="2152"/>
      <c r="SZV5" s="2152"/>
      <c r="SZW5" s="2152"/>
      <c r="SZX5" s="2152"/>
      <c r="SZY5" s="2152"/>
      <c r="SZZ5" s="2152"/>
      <c r="TAA5" s="2152"/>
      <c r="TAB5" s="2152"/>
      <c r="TAC5" s="2152"/>
      <c r="TAD5" s="2152"/>
      <c r="TAE5" s="2152"/>
      <c r="TAF5" s="2152"/>
      <c r="TAG5" s="2152"/>
      <c r="TAH5" s="2152"/>
      <c r="TAI5" s="2152"/>
      <c r="TAJ5" s="2152"/>
      <c r="TAK5" s="2152"/>
      <c r="TAL5" s="2152"/>
      <c r="TAM5" s="2152"/>
      <c r="TAN5" s="2152"/>
      <c r="TAO5" s="2152"/>
      <c r="TAP5" s="2152"/>
      <c r="TAQ5" s="2152"/>
      <c r="TAR5" s="2152"/>
      <c r="TAS5" s="2152"/>
      <c r="TAT5" s="2152"/>
      <c r="TAU5" s="2152"/>
      <c r="TAV5" s="2152"/>
      <c r="TAW5" s="2152"/>
      <c r="TAX5" s="2152"/>
      <c r="TAY5" s="2152"/>
      <c r="TAZ5" s="2152"/>
      <c r="TBA5" s="2152"/>
      <c r="TBB5" s="2152"/>
      <c r="TBC5" s="2152"/>
      <c r="TBD5" s="2152"/>
      <c r="TBE5" s="2152"/>
      <c r="TBF5" s="2152"/>
      <c r="TBG5" s="2152"/>
      <c r="TBH5" s="2152"/>
      <c r="TBI5" s="2152"/>
      <c r="TBJ5" s="2152"/>
      <c r="TBK5" s="2152"/>
      <c r="TBL5" s="2152"/>
      <c r="TBM5" s="2152"/>
      <c r="TBN5" s="2152"/>
      <c r="TBO5" s="2152"/>
      <c r="TBP5" s="2152"/>
      <c r="TBQ5" s="2152"/>
      <c r="TBR5" s="2152"/>
      <c r="TBS5" s="2152"/>
      <c r="TBT5" s="2152"/>
      <c r="TBU5" s="2152"/>
      <c r="TBV5" s="2152"/>
      <c r="TBW5" s="2152"/>
      <c r="TBX5" s="2152"/>
      <c r="TBY5" s="2152"/>
      <c r="TBZ5" s="2152"/>
      <c r="TCA5" s="2152"/>
      <c r="TCB5" s="2152"/>
      <c r="TCC5" s="2152"/>
      <c r="TCD5" s="2152"/>
      <c r="TCE5" s="2152"/>
      <c r="TCF5" s="2152"/>
      <c r="TCG5" s="2152"/>
      <c r="TCH5" s="2152"/>
      <c r="TCI5" s="2152"/>
      <c r="TCJ5" s="2152"/>
      <c r="TCK5" s="2152"/>
      <c r="TCL5" s="2152"/>
      <c r="TCM5" s="2152"/>
      <c r="TCN5" s="2152"/>
      <c r="TCO5" s="2152"/>
      <c r="TCP5" s="2152"/>
      <c r="TCQ5" s="2152"/>
      <c r="TCR5" s="2152"/>
      <c r="TCS5" s="2152"/>
      <c r="TCT5" s="2152"/>
      <c r="TCU5" s="2152"/>
      <c r="TCV5" s="2152"/>
      <c r="TCW5" s="2152"/>
      <c r="TCX5" s="2152"/>
      <c r="TCY5" s="2152"/>
      <c r="TCZ5" s="2152"/>
      <c r="TDA5" s="2152"/>
      <c r="TDB5" s="2152"/>
      <c r="TDC5" s="2152"/>
      <c r="TDD5" s="2152"/>
      <c r="TDE5" s="2152"/>
      <c r="TDF5" s="2152"/>
      <c r="TDG5" s="2152"/>
      <c r="TDH5" s="2152"/>
      <c r="TDI5" s="2152"/>
      <c r="TDJ5" s="2152"/>
      <c r="TDK5" s="2152"/>
      <c r="TDL5" s="2152"/>
      <c r="TDM5" s="2152"/>
      <c r="TDN5" s="2152"/>
      <c r="TDO5" s="2152"/>
      <c r="TDP5" s="2152"/>
      <c r="TDQ5" s="2152"/>
      <c r="TDR5" s="2152"/>
      <c r="TDS5" s="2152"/>
      <c r="TDT5" s="2152"/>
      <c r="TDU5" s="2152"/>
      <c r="TDV5" s="2152"/>
      <c r="TDW5" s="2152"/>
      <c r="TDX5" s="2152"/>
      <c r="TDY5" s="2152"/>
      <c r="TDZ5" s="2152"/>
      <c r="TEA5" s="2152"/>
      <c r="TEB5" s="2152"/>
      <c r="TEC5" s="2152"/>
      <c r="TED5" s="2152"/>
      <c r="TEE5" s="2152"/>
      <c r="TEF5" s="2152"/>
      <c r="TEG5" s="2152"/>
      <c r="TEH5" s="2152"/>
      <c r="TEI5" s="2152"/>
      <c r="TEJ5" s="2152"/>
      <c r="TEK5" s="2152"/>
      <c r="TEL5" s="2152"/>
      <c r="TEM5" s="2152"/>
      <c r="TEN5" s="2152"/>
      <c r="TEO5" s="2152"/>
      <c r="TEP5" s="2152"/>
      <c r="TEQ5" s="2152"/>
      <c r="TER5" s="2152"/>
      <c r="TES5" s="2152"/>
      <c r="TET5" s="2152"/>
      <c r="TEU5" s="2152"/>
      <c r="TEV5" s="2152"/>
      <c r="TEW5" s="2152"/>
      <c r="TEX5" s="2152"/>
      <c r="TEY5" s="2152"/>
      <c r="TEZ5" s="2152"/>
      <c r="TFA5" s="2152"/>
      <c r="TFB5" s="2152"/>
      <c r="TFC5" s="2152"/>
      <c r="TFD5" s="2152"/>
      <c r="TFE5" s="2152"/>
      <c r="TFF5" s="2152"/>
      <c r="TFG5" s="2152"/>
      <c r="TFH5" s="2152"/>
      <c r="TFI5" s="2152"/>
      <c r="TFJ5" s="2152"/>
      <c r="TFK5" s="2152"/>
      <c r="TFL5" s="2152"/>
      <c r="TFM5" s="2152"/>
      <c r="TFN5" s="2152"/>
      <c r="TFO5" s="2152"/>
      <c r="TFP5" s="2152"/>
      <c r="TFQ5" s="2152"/>
      <c r="TFR5" s="2152"/>
      <c r="TFS5" s="2152"/>
      <c r="TFT5" s="2152"/>
      <c r="TFU5" s="2152"/>
      <c r="TFV5" s="2152"/>
      <c r="TFW5" s="2152"/>
      <c r="TFX5" s="2152"/>
      <c r="TFY5" s="2152"/>
      <c r="TFZ5" s="2152"/>
      <c r="TGA5" s="2152"/>
      <c r="TGB5" s="2152"/>
      <c r="TGC5" s="2152"/>
      <c r="TGD5" s="2152"/>
      <c r="TGE5" s="2152"/>
      <c r="TGF5" s="2152"/>
      <c r="TGG5" s="2152"/>
      <c r="TGH5" s="2152"/>
      <c r="TGI5" s="2152"/>
      <c r="TGJ5" s="2152"/>
      <c r="TGK5" s="2152"/>
      <c r="TGL5" s="2152"/>
      <c r="TGM5" s="2152"/>
      <c r="TGN5" s="2152"/>
      <c r="TGO5" s="2152"/>
      <c r="TGP5" s="2152"/>
      <c r="TGQ5" s="2152"/>
      <c r="TGR5" s="2152"/>
      <c r="TGS5" s="2152"/>
      <c r="TGT5" s="2152"/>
      <c r="TGU5" s="2152"/>
      <c r="TGV5" s="2152"/>
      <c r="TGW5" s="2152"/>
      <c r="TGX5" s="2152"/>
      <c r="TGY5" s="2152"/>
      <c r="TGZ5" s="2152"/>
      <c r="THA5" s="2152"/>
      <c r="THB5" s="2152"/>
      <c r="THC5" s="2152"/>
      <c r="THD5" s="2152"/>
      <c r="THE5" s="2152"/>
      <c r="THF5" s="2152"/>
      <c r="THG5" s="2152"/>
      <c r="THH5" s="2152"/>
      <c r="THI5" s="2152"/>
      <c r="THJ5" s="2152"/>
      <c r="THK5" s="2152"/>
      <c r="THL5" s="2152"/>
      <c r="THM5" s="2152"/>
      <c r="THN5" s="2152"/>
      <c r="THO5" s="2152"/>
      <c r="THP5" s="2152"/>
      <c r="THQ5" s="2152"/>
      <c r="THR5" s="2152"/>
      <c r="THS5" s="2152"/>
      <c r="THT5" s="2152"/>
      <c r="THU5" s="2152"/>
      <c r="THV5" s="2152"/>
      <c r="THW5" s="2152"/>
      <c r="THX5" s="2152"/>
      <c r="THY5" s="2152"/>
      <c r="THZ5" s="2152"/>
      <c r="TIA5" s="2152"/>
      <c r="TIB5" s="2152"/>
      <c r="TIC5" s="2152"/>
      <c r="TID5" s="2152"/>
      <c r="TIE5" s="2152"/>
      <c r="TIF5" s="2152"/>
      <c r="TIG5" s="2152"/>
      <c r="TIH5" s="2152"/>
      <c r="TII5" s="2152"/>
      <c r="TIJ5" s="2152"/>
      <c r="TIK5" s="2152"/>
      <c r="TIL5" s="2152"/>
      <c r="TIM5" s="2152"/>
      <c r="TIN5" s="2152"/>
      <c r="TIO5" s="2152"/>
      <c r="TIP5" s="2152"/>
      <c r="TIQ5" s="2152"/>
      <c r="TIR5" s="2152"/>
      <c r="TIS5" s="2152"/>
      <c r="TIT5" s="2152"/>
      <c r="TIU5" s="2152"/>
      <c r="TIV5" s="2152"/>
      <c r="TIW5" s="2152"/>
      <c r="TIX5" s="2152"/>
      <c r="TIY5" s="2152"/>
      <c r="TIZ5" s="2152"/>
      <c r="TJA5" s="2152"/>
      <c r="TJB5" s="2152"/>
      <c r="TJC5" s="2152"/>
      <c r="TJD5" s="2152"/>
      <c r="TJE5" s="2152"/>
      <c r="TJF5" s="2152"/>
      <c r="TJG5" s="2152"/>
      <c r="TJH5" s="2152"/>
      <c r="TJI5" s="2152"/>
      <c r="TJJ5" s="2152"/>
      <c r="TJK5" s="2152"/>
      <c r="TJL5" s="2152"/>
      <c r="TJM5" s="2152"/>
      <c r="TJN5" s="2152"/>
      <c r="TJO5" s="2152"/>
      <c r="TJP5" s="2152"/>
      <c r="TJQ5" s="2152"/>
      <c r="TJR5" s="2152"/>
      <c r="TJS5" s="2152"/>
      <c r="TJT5" s="2152"/>
      <c r="TJU5" s="2152"/>
      <c r="TJV5" s="2152"/>
      <c r="TJW5" s="2152"/>
      <c r="TJX5" s="2152"/>
      <c r="TJY5" s="2152"/>
      <c r="TJZ5" s="2152"/>
      <c r="TKA5" s="2152"/>
      <c r="TKB5" s="2152"/>
      <c r="TKC5" s="2152"/>
      <c r="TKD5" s="2152"/>
      <c r="TKE5" s="2152"/>
      <c r="TKF5" s="2152"/>
      <c r="TKG5" s="2152"/>
      <c r="TKH5" s="2152"/>
      <c r="TKI5" s="2152"/>
      <c r="TKJ5" s="2152"/>
      <c r="TKK5" s="2152"/>
      <c r="TKL5" s="2152"/>
      <c r="TKM5" s="2152"/>
      <c r="TKN5" s="2152"/>
      <c r="TKO5" s="2152"/>
      <c r="TKP5" s="2152"/>
      <c r="TKQ5" s="2152"/>
      <c r="TKR5" s="2152"/>
      <c r="TKS5" s="2152"/>
      <c r="TKT5" s="2152"/>
      <c r="TKU5" s="2152"/>
      <c r="TKV5" s="2152"/>
      <c r="TKW5" s="2152"/>
      <c r="TKX5" s="2152"/>
      <c r="TKY5" s="2152"/>
      <c r="TKZ5" s="2152"/>
      <c r="TLA5" s="2152"/>
      <c r="TLB5" s="2152"/>
      <c r="TLC5" s="2152"/>
      <c r="TLD5" s="2152"/>
      <c r="TLE5" s="2152"/>
      <c r="TLF5" s="2152"/>
      <c r="TLG5" s="2152"/>
      <c r="TLH5" s="2152"/>
      <c r="TLI5" s="2152"/>
      <c r="TLJ5" s="2152"/>
      <c r="TLK5" s="2152"/>
      <c r="TLL5" s="2152"/>
      <c r="TLM5" s="2152"/>
      <c r="TLN5" s="2152"/>
      <c r="TLO5" s="2152"/>
      <c r="TLP5" s="2152"/>
      <c r="TLQ5" s="2152"/>
      <c r="TLR5" s="2152"/>
      <c r="TLS5" s="2152"/>
      <c r="TLT5" s="2152"/>
      <c r="TLU5" s="2152"/>
      <c r="TLV5" s="2152"/>
      <c r="TLW5" s="2152"/>
      <c r="TLX5" s="2152"/>
      <c r="TLY5" s="2152"/>
      <c r="TLZ5" s="2152"/>
      <c r="TMA5" s="2152"/>
      <c r="TMB5" s="2152"/>
      <c r="TMC5" s="2152"/>
      <c r="TMD5" s="2152"/>
      <c r="TME5" s="2152"/>
      <c r="TMF5" s="2152"/>
      <c r="TMG5" s="2152"/>
      <c r="TMH5" s="2152"/>
      <c r="TMI5" s="2152"/>
      <c r="TMJ5" s="2152"/>
      <c r="TMK5" s="2152"/>
      <c r="TML5" s="2152"/>
      <c r="TMM5" s="2152"/>
      <c r="TMN5" s="2152"/>
      <c r="TMO5" s="2152"/>
      <c r="TMP5" s="2152"/>
      <c r="TMQ5" s="2152"/>
      <c r="TMR5" s="2152"/>
      <c r="TMS5" s="2152"/>
      <c r="TMT5" s="2152"/>
      <c r="TMU5" s="2152"/>
      <c r="TMV5" s="2152"/>
      <c r="TMW5" s="2152"/>
      <c r="TMX5" s="2152"/>
      <c r="TMY5" s="2152"/>
      <c r="TMZ5" s="2152"/>
      <c r="TNA5" s="2152"/>
      <c r="TNB5" s="2152"/>
      <c r="TNC5" s="2152"/>
      <c r="TND5" s="2152"/>
      <c r="TNE5" s="2152"/>
      <c r="TNF5" s="2152"/>
      <c r="TNG5" s="2152"/>
      <c r="TNH5" s="2152"/>
      <c r="TNI5" s="2152"/>
      <c r="TNJ5" s="2152"/>
      <c r="TNK5" s="2152"/>
      <c r="TNL5" s="2152"/>
      <c r="TNM5" s="2152"/>
      <c r="TNN5" s="2152"/>
      <c r="TNO5" s="2152"/>
      <c r="TNP5" s="2152"/>
      <c r="TNQ5" s="2152"/>
      <c r="TNR5" s="2152"/>
      <c r="TNS5" s="2152"/>
      <c r="TNT5" s="2152"/>
      <c r="TNU5" s="2152"/>
      <c r="TNV5" s="2152"/>
      <c r="TNW5" s="2152"/>
      <c r="TNX5" s="2152"/>
      <c r="TNY5" s="2152"/>
      <c r="TNZ5" s="2152"/>
      <c r="TOA5" s="2152"/>
      <c r="TOB5" s="2152"/>
      <c r="TOC5" s="2152"/>
      <c r="TOD5" s="2152"/>
      <c r="TOE5" s="2152"/>
      <c r="TOF5" s="2152"/>
      <c r="TOG5" s="2152"/>
      <c r="TOH5" s="2152"/>
      <c r="TOI5" s="2152"/>
      <c r="TOJ5" s="2152"/>
      <c r="TOK5" s="2152"/>
      <c r="TOL5" s="2152"/>
      <c r="TOM5" s="2152"/>
      <c r="TON5" s="2152"/>
      <c r="TOO5" s="2152"/>
      <c r="TOP5" s="2152"/>
      <c r="TOQ5" s="2152"/>
      <c r="TOR5" s="2152"/>
      <c r="TOS5" s="2152"/>
      <c r="TOT5" s="2152"/>
      <c r="TOU5" s="2152"/>
      <c r="TOV5" s="2152"/>
      <c r="TOW5" s="2152"/>
      <c r="TOX5" s="2152"/>
      <c r="TOY5" s="2152"/>
      <c r="TOZ5" s="2152"/>
      <c r="TPA5" s="2152"/>
      <c r="TPB5" s="2152"/>
      <c r="TPC5" s="2152"/>
      <c r="TPD5" s="2152"/>
      <c r="TPE5" s="2152"/>
      <c r="TPF5" s="2152"/>
      <c r="TPG5" s="2152"/>
      <c r="TPH5" s="2152"/>
      <c r="TPI5" s="2152"/>
      <c r="TPJ5" s="2152"/>
      <c r="TPK5" s="2152"/>
      <c r="TPL5" s="2152"/>
      <c r="TPM5" s="2152"/>
      <c r="TPN5" s="2152"/>
      <c r="TPO5" s="2152"/>
      <c r="TPP5" s="2152"/>
      <c r="TPQ5" s="2152"/>
      <c r="TPR5" s="2152"/>
      <c r="TPS5" s="2152"/>
      <c r="TPT5" s="2152"/>
      <c r="TPU5" s="2152"/>
      <c r="TPV5" s="2152"/>
      <c r="TPW5" s="2152"/>
      <c r="TPX5" s="2152"/>
      <c r="TPY5" s="2152"/>
      <c r="TPZ5" s="2152"/>
      <c r="TQA5" s="2152"/>
      <c r="TQB5" s="2152"/>
      <c r="TQC5" s="2152"/>
      <c r="TQD5" s="2152"/>
      <c r="TQE5" s="2152"/>
      <c r="TQF5" s="2152"/>
      <c r="TQG5" s="2152"/>
      <c r="TQH5" s="2152"/>
      <c r="TQI5" s="2152"/>
      <c r="TQJ5" s="2152"/>
      <c r="TQK5" s="2152"/>
      <c r="TQL5" s="2152"/>
      <c r="TQM5" s="2152"/>
      <c r="TQN5" s="2152"/>
      <c r="TQO5" s="2152"/>
      <c r="TQP5" s="2152"/>
      <c r="TQQ5" s="2152"/>
      <c r="TQR5" s="2152"/>
      <c r="TQS5" s="2152"/>
      <c r="TQT5" s="2152"/>
      <c r="TQU5" s="2152"/>
      <c r="TQV5" s="2152"/>
      <c r="TQW5" s="2152"/>
      <c r="TQX5" s="2152"/>
      <c r="TQY5" s="2152"/>
      <c r="TQZ5" s="2152"/>
      <c r="TRA5" s="2152"/>
      <c r="TRB5" s="2152"/>
      <c r="TRC5" s="2152"/>
      <c r="TRD5" s="2152"/>
      <c r="TRE5" s="2152"/>
      <c r="TRF5" s="2152"/>
      <c r="TRG5" s="2152"/>
      <c r="TRH5" s="2152"/>
      <c r="TRI5" s="2152"/>
      <c r="TRJ5" s="2152"/>
      <c r="TRK5" s="2152"/>
      <c r="TRL5" s="2152"/>
      <c r="TRM5" s="2152"/>
      <c r="TRN5" s="2152"/>
      <c r="TRO5" s="2152"/>
      <c r="TRP5" s="2152"/>
      <c r="TRQ5" s="2152"/>
      <c r="TRR5" s="2152"/>
      <c r="TRS5" s="2152"/>
      <c r="TRT5" s="2152"/>
      <c r="TRU5" s="2152"/>
      <c r="TRV5" s="2152"/>
      <c r="TRW5" s="2152"/>
      <c r="TRX5" s="2152"/>
      <c r="TRY5" s="2152"/>
      <c r="TRZ5" s="2152"/>
      <c r="TSA5" s="2152"/>
      <c r="TSB5" s="2152"/>
      <c r="TSC5" s="2152"/>
      <c r="TSD5" s="2152"/>
      <c r="TSE5" s="2152"/>
      <c r="TSF5" s="2152"/>
      <c r="TSG5" s="2152"/>
      <c r="TSH5" s="2152"/>
      <c r="TSI5" s="2152"/>
      <c r="TSJ5" s="2152"/>
      <c r="TSK5" s="2152"/>
      <c r="TSL5" s="2152"/>
      <c r="TSM5" s="2152"/>
      <c r="TSN5" s="2152"/>
      <c r="TSO5" s="2152"/>
      <c r="TSP5" s="2152"/>
      <c r="TSQ5" s="2152"/>
      <c r="TSR5" s="2152"/>
      <c r="TSS5" s="2152"/>
      <c r="TST5" s="2152"/>
      <c r="TSU5" s="2152"/>
      <c r="TSV5" s="2152"/>
      <c r="TSW5" s="2152"/>
      <c r="TSX5" s="2152"/>
      <c r="TSY5" s="2152"/>
      <c r="TSZ5" s="2152"/>
      <c r="TTA5" s="2152"/>
      <c r="TTB5" s="2152"/>
      <c r="TTC5" s="2152"/>
      <c r="TTD5" s="2152"/>
      <c r="TTE5" s="2152"/>
      <c r="TTF5" s="2152"/>
      <c r="TTG5" s="2152"/>
      <c r="TTH5" s="2152"/>
      <c r="TTI5" s="2152"/>
      <c r="TTJ5" s="2152"/>
      <c r="TTK5" s="2152"/>
      <c r="TTL5" s="2152"/>
      <c r="TTM5" s="2152"/>
      <c r="TTN5" s="2152"/>
      <c r="TTO5" s="2152"/>
      <c r="TTP5" s="2152"/>
      <c r="TTQ5" s="2152"/>
      <c r="TTR5" s="2152"/>
      <c r="TTS5" s="2152"/>
      <c r="TTT5" s="2152"/>
      <c r="TTU5" s="2152"/>
      <c r="TTV5" s="2152"/>
      <c r="TTW5" s="2152"/>
      <c r="TTX5" s="2152"/>
      <c r="TTY5" s="2152"/>
      <c r="TTZ5" s="2152"/>
      <c r="TUA5" s="2152"/>
      <c r="TUB5" s="2152"/>
      <c r="TUC5" s="2152"/>
      <c r="TUD5" s="2152"/>
      <c r="TUE5" s="2152"/>
      <c r="TUF5" s="2152"/>
      <c r="TUG5" s="2152"/>
      <c r="TUH5" s="2152"/>
      <c r="TUI5" s="2152"/>
      <c r="TUJ5" s="2152"/>
      <c r="TUK5" s="2152"/>
      <c r="TUL5" s="2152"/>
      <c r="TUM5" s="2152"/>
      <c r="TUN5" s="2152"/>
      <c r="TUO5" s="2152"/>
      <c r="TUP5" s="2152"/>
      <c r="TUQ5" s="2152"/>
      <c r="TUR5" s="2152"/>
      <c r="TUS5" s="2152"/>
      <c r="TUT5" s="2152"/>
      <c r="TUU5" s="2152"/>
      <c r="TUV5" s="2152"/>
      <c r="TUW5" s="2152"/>
      <c r="TUX5" s="2152"/>
      <c r="TUY5" s="2152"/>
      <c r="TUZ5" s="2152"/>
      <c r="TVA5" s="2152"/>
      <c r="TVB5" s="2152"/>
      <c r="TVC5" s="2152"/>
      <c r="TVD5" s="2152"/>
      <c r="TVE5" s="2152"/>
      <c r="TVF5" s="2152"/>
      <c r="TVG5" s="2152"/>
      <c r="TVH5" s="2152"/>
      <c r="TVI5" s="2152"/>
      <c r="TVJ5" s="2152"/>
      <c r="TVK5" s="2152"/>
      <c r="TVL5" s="2152"/>
      <c r="TVM5" s="2152"/>
      <c r="TVN5" s="2152"/>
      <c r="TVO5" s="2152"/>
      <c r="TVP5" s="2152"/>
      <c r="TVQ5" s="2152"/>
      <c r="TVR5" s="2152"/>
      <c r="TVS5" s="2152"/>
      <c r="TVT5" s="2152"/>
      <c r="TVU5" s="2152"/>
      <c r="TVV5" s="2152"/>
      <c r="TVW5" s="2152"/>
      <c r="TVX5" s="2152"/>
      <c r="TVY5" s="2152"/>
      <c r="TVZ5" s="2152"/>
      <c r="TWA5" s="2152"/>
      <c r="TWB5" s="2152"/>
      <c r="TWC5" s="2152"/>
      <c r="TWD5" s="2152"/>
      <c r="TWE5" s="2152"/>
      <c r="TWF5" s="2152"/>
      <c r="TWG5" s="2152"/>
      <c r="TWH5" s="2152"/>
      <c r="TWI5" s="2152"/>
      <c r="TWJ5" s="2152"/>
      <c r="TWK5" s="2152"/>
      <c r="TWL5" s="2152"/>
      <c r="TWM5" s="2152"/>
      <c r="TWN5" s="2152"/>
      <c r="TWO5" s="2152"/>
      <c r="TWP5" s="2152"/>
      <c r="TWQ5" s="2152"/>
      <c r="TWR5" s="2152"/>
      <c r="TWS5" s="2152"/>
      <c r="TWT5" s="2152"/>
      <c r="TWU5" s="2152"/>
      <c r="TWV5" s="2152"/>
      <c r="TWW5" s="2152"/>
      <c r="TWX5" s="2152"/>
      <c r="TWY5" s="2152"/>
      <c r="TWZ5" s="2152"/>
      <c r="TXA5" s="2152"/>
      <c r="TXB5" s="2152"/>
      <c r="TXC5" s="2152"/>
      <c r="TXD5" s="2152"/>
      <c r="TXE5" s="2152"/>
      <c r="TXF5" s="2152"/>
      <c r="TXG5" s="2152"/>
      <c r="TXH5" s="2152"/>
      <c r="TXI5" s="2152"/>
      <c r="TXJ5" s="2152"/>
      <c r="TXK5" s="2152"/>
      <c r="TXL5" s="2152"/>
      <c r="TXM5" s="2152"/>
      <c r="TXN5" s="2152"/>
      <c r="TXO5" s="2152"/>
      <c r="TXP5" s="2152"/>
      <c r="TXQ5" s="2152"/>
      <c r="TXR5" s="2152"/>
      <c r="TXS5" s="2152"/>
      <c r="TXT5" s="2152"/>
      <c r="TXU5" s="2152"/>
      <c r="TXV5" s="2152"/>
      <c r="TXW5" s="2152"/>
      <c r="TXX5" s="2152"/>
      <c r="TXY5" s="2152"/>
      <c r="TXZ5" s="2152"/>
      <c r="TYA5" s="2152"/>
      <c r="TYB5" s="2152"/>
      <c r="TYC5" s="2152"/>
      <c r="TYD5" s="2152"/>
      <c r="TYE5" s="2152"/>
      <c r="TYF5" s="2152"/>
      <c r="TYG5" s="2152"/>
      <c r="TYH5" s="2152"/>
      <c r="TYI5" s="2152"/>
      <c r="TYJ5" s="2152"/>
      <c r="TYK5" s="2152"/>
      <c r="TYL5" s="2152"/>
      <c r="TYM5" s="2152"/>
      <c r="TYN5" s="2152"/>
      <c r="TYO5" s="2152"/>
      <c r="TYP5" s="2152"/>
      <c r="TYQ5" s="2152"/>
      <c r="TYR5" s="2152"/>
      <c r="TYS5" s="2152"/>
      <c r="TYT5" s="2152"/>
      <c r="TYU5" s="2152"/>
      <c r="TYV5" s="2152"/>
      <c r="TYW5" s="2152"/>
      <c r="TYX5" s="2152"/>
      <c r="TYY5" s="2152"/>
      <c r="TYZ5" s="2152"/>
      <c r="TZA5" s="2152"/>
      <c r="TZB5" s="2152"/>
      <c r="TZC5" s="2152"/>
      <c r="TZD5" s="2152"/>
      <c r="TZE5" s="2152"/>
      <c r="TZF5" s="2152"/>
      <c r="TZG5" s="2152"/>
      <c r="TZH5" s="2152"/>
      <c r="TZI5" s="2152"/>
      <c r="TZJ5" s="2152"/>
      <c r="TZK5" s="2152"/>
      <c r="TZL5" s="2152"/>
      <c r="TZM5" s="2152"/>
      <c r="TZN5" s="2152"/>
      <c r="TZO5" s="2152"/>
      <c r="TZP5" s="2152"/>
      <c r="TZQ5" s="2152"/>
      <c r="TZR5" s="2152"/>
      <c r="TZS5" s="2152"/>
      <c r="TZT5" s="2152"/>
      <c r="TZU5" s="2152"/>
      <c r="TZV5" s="2152"/>
      <c r="TZW5" s="2152"/>
      <c r="TZX5" s="2152"/>
      <c r="TZY5" s="2152"/>
      <c r="TZZ5" s="2152"/>
      <c r="UAA5" s="2152"/>
      <c r="UAB5" s="2152"/>
      <c r="UAC5" s="2152"/>
      <c r="UAD5" s="2152"/>
      <c r="UAE5" s="2152"/>
      <c r="UAF5" s="2152"/>
      <c r="UAG5" s="2152"/>
      <c r="UAH5" s="2152"/>
      <c r="UAI5" s="2152"/>
      <c r="UAJ5" s="2152"/>
      <c r="UAK5" s="2152"/>
      <c r="UAL5" s="2152"/>
      <c r="UAM5" s="2152"/>
      <c r="UAN5" s="2152"/>
      <c r="UAO5" s="2152"/>
      <c r="UAP5" s="2152"/>
      <c r="UAQ5" s="2152"/>
      <c r="UAR5" s="2152"/>
      <c r="UAS5" s="2152"/>
      <c r="UAT5" s="2152"/>
      <c r="UAU5" s="2152"/>
      <c r="UAV5" s="2152"/>
      <c r="UAW5" s="2152"/>
      <c r="UAX5" s="2152"/>
      <c r="UAY5" s="2152"/>
      <c r="UAZ5" s="2152"/>
      <c r="UBA5" s="2152"/>
      <c r="UBB5" s="2152"/>
      <c r="UBC5" s="2152"/>
      <c r="UBD5" s="2152"/>
      <c r="UBE5" s="2152"/>
      <c r="UBF5" s="2152"/>
      <c r="UBG5" s="2152"/>
      <c r="UBH5" s="2152"/>
      <c r="UBI5" s="2152"/>
      <c r="UBJ5" s="2152"/>
      <c r="UBK5" s="2152"/>
      <c r="UBL5" s="2152"/>
      <c r="UBM5" s="2152"/>
      <c r="UBN5" s="2152"/>
      <c r="UBO5" s="2152"/>
      <c r="UBP5" s="2152"/>
      <c r="UBQ5" s="2152"/>
      <c r="UBR5" s="2152"/>
      <c r="UBS5" s="2152"/>
      <c r="UBT5" s="2152"/>
      <c r="UBU5" s="2152"/>
      <c r="UBV5" s="2152"/>
      <c r="UBW5" s="2152"/>
      <c r="UBX5" s="2152"/>
      <c r="UBY5" s="2152"/>
      <c r="UBZ5" s="2152"/>
      <c r="UCA5" s="2152"/>
      <c r="UCB5" s="2152"/>
      <c r="UCC5" s="2152"/>
      <c r="UCD5" s="2152"/>
      <c r="UCE5" s="2152"/>
      <c r="UCF5" s="2152"/>
      <c r="UCG5" s="2152"/>
      <c r="UCH5" s="2152"/>
      <c r="UCI5" s="2152"/>
      <c r="UCJ5" s="2152"/>
      <c r="UCK5" s="2152"/>
      <c r="UCL5" s="2152"/>
      <c r="UCM5" s="2152"/>
      <c r="UCN5" s="2152"/>
      <c r="UCO5" s="2152"/>
      <c r="UCP5" s="2152"/>
      <c r="UCQ5" s="2152"/>
      <c r="UCR5" s="2152"/>
      <c r="UCS5" s="2152"/>
      <c r="UCT5" s="2152"/>
      <c r="UCU5" s="2152"/>
      <c r="UCV5" s="2152"/>
      <c r="UCW5" s="2152"/>
      <c r="UCX5" s="2152"/>
      <c r="UCY5" s="2152"/>
      <c r="UCZ5" s="2152"/>
      <c r="UDA5" s="2152"/>
      <c r="UDB5" s="2152"/>
      <c r="UDC5" s="2152"/>
      <c r="UDD5" s="2152"/>
      <c r="UDE5" s="2152"/>
      <c r="UDF5" s="2152"/>
      <c r="UDG5" s="2152"/>
      <c r="UDH5" s="2152"/>
      <c r="UDI5" s="2152"/>
      <c r="UDJ5" s="2152"/>
      <c r="UDK5" s="2152"/>
      <c r="UDL5" s="2152"/>
      <c r="UDM5" s="2152"/>
      <c r="UDN5" s="2152"/>
      <c r="UDO5" s="2152"/>
      <c r="UDP5" s="2152"/>
      <c r="UDQ5" s="2152"/>
      <c r="UDR5" s="2152"/>
      <c r="UDS5" s="2152"/>
      <c r="UDT5" s="2152"/>
      <c r="UDU5" s="2152"/>
      <c r="UDV5" s="2152"/>
      <c r="UDW5" s="2152"/>
      <c r="UDX5" s="2152"/>
      <c r="UDY5" s="2152"/>
      <c r="UDZ5" s="2152"/>
      <c r="UEA5" s="2152"/>
      <c r="UEB5" s="2152"/>
      <c r="UEC5" s="2152"/>
      <c r="UED5" s="2152"/>
      <c r="UEE5" s="2152"/>
      <c r="UEF5" s="2152"/>
      <c r="UEG5" s="2152"/>
      <c r="UEH5" s="2152"/>
      <c r="UEI5" s="2152"/>
      <c r="UEJ5" s="2152"/>
      <c r="UEK5" s="2152"/>
      <c r="UEL5" s="2152"/>
      <c r="UEM5" s="2152"/>
      <c r="UEN5" s="2152"/>
      <c r="UEO5" s="2152"/>
      <c r="UEP5" s="2152"/>
      <c r="UEQ5" s="2152"/>
      <c r="UER5" s="2152"/>
      <c r="UES5" s="2152"/>
      <c r="UET5" s="2152"/>
      <c r="UEU5" s="2152"/>
      <c r="UEV5" s="2152"/>
      <c r="UEW5" s="2152"/>
      <c r="UEX5" s="2152"/>
      <c r="UEY5" s="2152"/>
      <c r="UEZ5" s="2152"/>
      <c r="UFA5" s="2152"/>
      <c r="UFB5" s="2152"/>
      <c r="UFC5" s="2152"/>
      <c r="UFD5" s="2152"/>
      <c r="UFE5" s="2152"/>
      <c r="UFF5" s="2152"/>
      <c r="UFG5" s="2152"/>
      <c r="UFH5" s="2152"/>
      <c r="UFI5" s="2152"/>
      <c r="UFJ5" s="2152"/>
      <c r="UFK5" s="2152"/>
      <c r="UFL5" s="2152"/>
      <c r="UFM5" s="2152"/>
      <c r="UFN5" s="2152"/>
      <c r="UFO5" s="2152"/>
      <c r="UFP5" s="2152"/>
      <c r="UFQ5" s="2152"/>
      <c r="UFR5" s="2152"/>
      <c r="UFS5" s="2152"/>
      <c r="UFT5" s="2152"/>
      <c r="UFU5" s="2152"/>
      <c r="UFV5" s="2152"/>
      <c r="UFW5" s="2152"/>
      <c r="UFX5" s="2152"/>
      <c r="UFY5" s="2152"/>
      <c r="UFZ5" s="2152"/>
      <c r="UGA5" s="2152"/>
      <c r="UGB5" s="2152"/>
      <c r="UGC5" s="2152"/>
      <c r="UGD5" s="2152"/>
      <c r="UGE5" s="2152"/>
      <c r="UGF5" s="2152"/>
      <c r="UGG5" s="2152"/>
      <c r="UGH5" s="2152"/>
      <c r="UGI5" s="2152"/>
      <c r="UGJ5" s="2152"/>
      <c r="UGK5" s="2152"/>
      <c r="UGL5" s="2152"/>
      <c r="UGM5" s="2152"/>
      <c r="UGN5" s="2152"/>
      <c r="UGO5" s="2152"/>
      <c r="UGP5" s="2152"/>
      <c r="UGQ5" s="2152"/>
      <c r="UGR5" s="2152"/>
      <c r="UGS5" s="2152"/>
      <c r="UGT5" s="2152"/>
      <c r="UGU5" s="2152"/>
      <c r="UGV5" s="2152"/>
      <c r="UGW5" s="2152"/>
      <c r="UGX5" s="2152"/>
      <c r="UGY5" s="2152"/>
      <c r="UGZ5" s="2152"/>
      <c r="UHA5" s="2152"/>
      <c r="UHB5" s="2152"/>
      <c r="UHC5" s="2152"/>
      <c r="UHD5" s="2152"/>
      <c r="UHE5" s="2152"/>
      <c r="UHF5" s="2152"/>
      <c r="UHG5" s="2152"/>
      <c r="UHH5" s="2152"/>
      <c r="UHI5" s="2152"/>
      <c r="UHJ5" s="2152"/>
      <c r="UHK5" s="2152"/>
      <c r="UHL5" s="2152"/>
      <c r="UHM5" s="2152"/>
      <c r="UHN5" s="2152"/>
      <c r="UHO5" s="2152"/>
      <c r="UHP5" s="2152"/>
      <c r="UHQ5" s="2152"/>
      <c r="UHR5" s="2152"/>
      <c r="UHS5" s="2152"/>
      <c r="UHT5" s="2152"/>
      <c r="UHU5" s="2152"/>
      <c r="UHV5" s="2152"/>
      <c r="UHW5" s="2152"/>
      <c r="UHX5" s="2152"/>
      <c r="UHY5" s="2152"/>
      <c r="UHZ5" s="2152"/>
      <c r="UIA5" s="2152"/>
      <c r="UIB5" s="2152"/>
      <c r="UIC5" s="2152"/>
      <c r="UID5" s="2152"/>
      <c r="UIE5" s="2152"/>
      <c r="UIF5" s="2152"/>
      <c r="UIG5" s="2152"/>
      <c r="UIH5" s="2152"/>
      <c r="UII5" s="2152"/>
      <c r="UIJ5" s="2152"/>
      <c r="UIK5" s="2152"/>
      <c r="UIL5" s="2152"/>
      <c r="UIM5" s="2152"/>
      <c r="UIN5" s="2152"/>
      <c r="UIO5" s="2152"/>
      <c r="UIP5" s="2152"/>
      <c r="UIQ5" s="2152"/>
      <c r="UIR5" s="2152"/>
      <c r="UIS5" s="2152"/>
      <c r="UIT5" s="2152"/>
      <c r="UIU5" s="2152"/>
      <c r="UIV5" s="2152"/>
      <c r="UIW5" s="2152"/>
      <c r="UIX5" s="2152"/>
      <c r="UIY5" s="2152"/>
      <c r="UIZ5" s="2152"/>
      <c r="UJA5" s="2152"/>
      <c r="UJB5" s="2152"/>
      <c r="UJC5" s="2152"/>
      <c r="UJD5" s="2152"/>
      <c r="UJE5" s="2152"/>
      <c r="UJF5" s="2152"/>
      <c r="UJG5" s="2152"/>
      <c r="UJH5" s="2152"/>
      <c r="UJI5" s="2152"/>
      <c r="UJJ5" s="2152"/>
      <c r="UJK5" s="2152"/>
      <c r="UJL5" s="2152"/>
      <c r="UJM5" s="2152"/>
      <c r="UJN5" s="2152"/>
      <c r="UJO5" s="2152"/>
      <c r="UJP5" s="2152"/>
      <c r="UJQ5" s="2152"/>
      <c r="UJR5" s="2152"/>
      <c r="UJS5" s="2152"/>
      <c r="UJT5" s="2152"/>
      <c r="UJU5" s="2152"/>
      <c r="UJV5" s="2152"/>
      <c r="UJW5" s="2152"/>
      <c r="UJX5" s="2152"/>
      <c r="UJY5" s="2152"/>
      <c r="UJZ5" s="2152"/>
      <c r="UKA5" s="2152"/>
      <c r="UKB5" s="2152"/>
      <c r="UKC5" s="2152"/>
      <c r="UKD5" s="2152"/>
      <c r="UKE5" s="2152"/>
      <c r="UKF5" s="2152"/>
      <c r="UKG5" s="2152"/>
      <c r="UKH5" s="2152"/>
      <c r="UKI5" s="2152"/>
      <c r="UKJ5" s="2152"/>
      <c r="UKK5" s="2152"/>
      <c r="UKL5" s="2152"/>
      <c r="UKM5" s="2152"/>
      <c r="UKN5" s="2152"/>
      <c r="UKO5" s="2152"/>
      <c r="UKP5" s="2152"/>
      <c r="UKQ5" s="2152"/>
      <c r="UKR5" s="2152"/>
      <c r="UKS5" s="2152"/>
      <c r="UKT5" s="2152"/>
      <c r="UKU5" s="2152"/>
      <c r="UKV5" s="2152"/>
      <c r="UKW5" s="2152"/>
      <c r="UKX5" s="2152"/>
      <c r="UKY5" s="2152"/>
      <c r="UKZ5" s="2152"/>
      <c r="ULA5" s="2152"/>
      <c r="ULB5" s="2152"/>
      <c r="ULC5" s="2152"/>
      <c r="ULD5" s="2152"/>
      <c r="ULE5" s="2152"/>
      <c r="ULF5" s="2152"/>
      <c r="ULG5" s="2152"/>
      <c r="ULH5" s="2152"/>
      <c r="ULI5" s="2152"/>
      <c r="ULJ5" s="2152"/>
      <c r="ULK5" s="2152"/>
      <c r="ULL5" s="2152"/>
      <c r="ULM5" s="2152"/>
      <c r="ULN5" s="2152"/>
      <c r="ULO5" s="2152"/>
      <c r="ULP5" s="2152"/>
      <c r="ULQ5" s="2152"/>
      <c r="ULR5" s="2152"/>
      <c r="ULS5" s="2152"/>
      <c r="ULT5" s="2152"/>
      <c r="ULU5" s="2152"/>
      <c r="ULV5" s="2152"/>
      <c r="ULW5" s="2152"/>
      <c r="ULX5" s="2152"/>
      <c r="ULY5" s="2152"/>
      <c r="ULZ5" s="2152"/>
      <c r="UMA5" s="2152"/>
      <c r="UMB5" s="2152"/>
      <c r="UMC5" s="2152"/>
      <c r="UMD5" s="2152"/>
      <c r="UME5" s="2152"/>
      <c r="UMF5" s="2152"/>
      <c r="UMG5" s="2152"/>
      <c r="UMH5" s="2152"/>
      <c r="UMI5" s="2152"/>
      <c r="UMJ5" s="2152"/>
      <c r="UMK5" s="2152"/>
      <c r="UML5" s="2152"/>
      <c r="UMM5" s="2152"/>
      <c r="UMN5" s="2152"/>
      <c r="UMO5" s="2152"/>
      <c r="UMP5" s="2152"/>
      <c r="UMQ5" s="2152"/>
      <c r="UMR5" s="2152"/>
      <c r="UMS5" s="2152"/>
      <c r="UMT5" s="2152"/>
      <c r="UMU5" s="2152"/>
      <c r="UMV5" s="2152"/>
      <c r="UMW5" s="2152"/>
      <c r="UMX5" s="2152"/>
      <c r="UMY5" s="2152"/>
      <c r="UMZ5" s="2152"/>
      <c r="UNA5" s="2152"/>
      <c r="UNB5" s="2152"/>
      <c r="UNC5" s="2152"/>
      <c r="UND5" s="2152"/>
      <c r="UNE5" s="2152"/>
      <c r="UNF5" s="2152"/>
      <c r="UNG5" s="2152"/>
      <c r="UNH5" s="2152"/>
      <c r="UNI5" s="2152"/>
      <c r="UNJ5" s="2152"/>
      <c r="UNK5" s="2152"/>
      <c r="UNL5" s="2152"/>
      <c r="UNM5" s="2152"/>
      <c r="UNN5" s="2152"/>
      <c r="UNO5" s="2152"/>
      <c r="UNP5" s="2152"/>
      <c r="UNQ5" s="2152"/>
      <c r="UNR5" s="2152"/>
      <c r="UNS5" s="2152"/>
      <c r="UNT5" s="2152"/>
      <c r="UNU5" s="2152"/>
      <c r="UNV5" s="2152"/>
      <c r="UNW5" s="2152"/>
      <c r="UNX5" s="2152"/>
      <c r="UNY5" s="2152"/>
      <c r="UNZ5" s="2152"/>
      <c r="UOA5" s="2152"/>
      <c r="UOB5" s="2152"/>
      <c r="UOC5" s="2152"/>
      <c r="UOD5" s="2152"/>
      <c r="UOE5" s="2152"/>
      <c r="UOF5" s="2152"/>
      <c r="UOG5" s="2152"/>
      <c r="UOH5" s="2152"/>
      <c r="UOI5" s="2152"/>
      <c r="UOJ5" s="2152"/>
      <c r="UOK5" s="2152"/>
      <c r="UOL5" s="2152"/>
      <c r="UOM5" s="2152"/>
      <c r="UON5" s="2152"/>
      <c r="UOO5" s="2152"/>
      <c r="UOP5" s="2152"/>
      <c r="UOQ5" s="2152"/>
      <c r="UOR5" s="2152"/>
      <c r="UOS5" s="2152"/>
      <c r="UOT5" s="2152"/>
      <c r="UOU5" s="2152"/>
      <c r="UOV5" s="2152"/>
      <c r="UOW5" s="2152"/>
      <c r="UOX5" s="2152"/>
      <c r="UOY5" s="2152"/>
      <c r="UOZ5" s="2152"/>
      <c r="UPA5" s="2152"/>
      <c r="UPB5" s="2152"/>
      <c r="UPC5" s="2152"/>
      <c r="UPD5" s="2152"/>
      <c r="UPE5" s="2152"/>
      <c r="UPF5" s="2152"/>
      <c r="UPG5" s="2152"/>
      <c r="UPH5" s="2152"/>
      <c r="UPI5" s="2152"/>
      <c r="UPJ5" s="2152"/>
      <c r="UPK5" s="2152"/>
      <c r="UPL5" s="2152"/>
      <c r="UPM5" s="2152"/>
      <c r="UPN5" s="2152"/>
      <c r="UPO5" s="2152"/>
      <c r="UPP5" s="2152"/>
      <c r="UPQ5" s="2152"/>
      <c r="UPR5" s="2152"/>
      <c r="UPS5" s="2152"/>
      <c r="UPT5" s="2152"/>
      <c r="UPU5" s="2152"/>
      <c r="UPV5" s="2152"/>
      <c r="UPW5" s="2152"/>
      <c r="UPX5" s="2152"/>
      <c r="UPY5" s="2152"/>
      <c r="UPZ5" s="2152"/>
      <c r="UQA5" s="2152"/>
      <c r="UQB5" s="2152"/>
      <c r="UQC5" s="2152"/>
      <c r="UQD5" s="2152"/>
      <c r="UQE5" s="2152"/>
      <c r="UQF5" s="2152"/>
      <c r="UQG5" s="2152"/>
      <c r="UQH5" s="2152"/>
      <c r="UQI5" s="2152"/>
      <c r="UQJ5" s="2152"/>
      <c r="UQK5" s="2152"/>
      <c r="UQL5" s="2152"/>
      <c r="UQM5" s="2152"/>
      <c r="UQN5" s="2152"/>
      <c r="UQO5" s="2152"/>
      <c r="UQP5" s="2152"/>
      <c r="UQQ5" s="2152"/>
      <c r="UQR5" s="2152"/>
      <c r="UQS5" s="2152"/>
      <c r="UQT5" s="2152"/>
      <c r="UQU5" s="2152"/>
      <c r="UQV5" s="2152"/>
      <c r="UQW5" s="2152"/>
      <c r="UQX5" s="2152"/>
      <c r="UQY5" s="2152"/>
      <c r="UQZ5" s="2152"/>
      <c r="URA5" s="2152"/>
      <c r="URB5" s="2152"/>
      <c r="URC5" s="2152"/>
      <c r="URD5" s="2152"/>
      <c r="URE5" s="2152"/>
      <c r="URF5" s="2152"/>
      <c r="URG5" s="2152"/>
      <c r="URH5" s="2152"/>
      <c r="URI5" s="2152"/>
      <c r="URJ5" s="2152"/>
      <c r="URK5" s="2152"/>
      <c r="URL5" s="2152"/>
      <c r="URM5" s="2152"/>
      <c r="URN5" s="2152"/>
      <c r="URO5" s="2152"/>
      <c r="URP5" s="2152"/>
      <c r="URQ5" s="2152"/>
      <c r="URR5" s="2152"/>
      <c r="URS5" s="2152"/>
      <c r="URT5" s="2152"/>
      <c r="URU5" s="2152"/>
      <c r="URV5" s="2152"/>
      <c r="URW5" s="2152"/>
      <c r="URX5" s="2152"/>
      <c r="URY5" s="2152"/>
      <c r="URZ5" s="2152"/>
      <c r="USA5" s="2152"/>
      <c r="USB5" s="2152"/>
      <c r="USC5" s="2152"/>
      <c r="USD5" s="2152"/>
      <c r="USE5" s="2152"/>
      <c r="USF5" s="2152"/>
      <c r="USG5" s="2152"/>
      <c r="USH5" s="2152"/>
      <c r="USI5" s="2152"/>
      <c r="USJ5" s="2152"/>
      <c r="USK5" s="2152"/>
      <c r="USL5" s="2152"/>
      <c r="USM5" s="2152"/>
      <c r="USN5" s="2152"/>
      <c r="USO5" s="2152"/>
      <c r="USP5" s="2152"/>
      <c r="USQ5" s="2152"/>
      <c r="USR5" s="2152"/>
      <c r="USS5" s="2152"/>
      <c r="UST5" s="2152"/>
      <c r="USU5" s="2152"/>
      <c r="USV5" s="2152"/>
      <c r="USW5" s="2152"/>
      <c r="USX5" s="2152"/>
      <c r="USY5" s="2152"/>
      <c r="USZ5" s="2152"/>
      <c r="UTA5" s="2152"/>
      <c r="UTB5" s="2152"/>
      <c r="UTC5" s="2152"/>
      <c r="UTD5" s="2152"/>
      <c r="UTE5" s="2152"/>
      <c r="UTF5" s="2152"/>
      <c r="UTG5" s="2152"/>
      <c r="UTH5" s="2152"/>
      <c r="UTI5" s="2152"/>
      <c r="UTJ5" s="2152"/>
      <c r="UTK5" s="2152"/>
      <c r="UTL5" s="2152"/>
      <c r="UTM5" s="2152"/>
      <c r="UTN5" s="2152"/>
      <c r="UTO5" s="2152"/>
      <c r="UTP5" s="2152"/>
      <c r="UTQ5" s="2152"/>
      <c r="UTR5" s="2152"/>
      <c r="UTS5" s="2152"/>
      <c r="UTT5" s="2152"/>
      <c r="UTU5" s="2152"/>
      <c r="UTV5" s="2152"/>
      <c r="UTW5" s="2152"/>
      <c r="UTX5" s="2152"/>
      <c r="UTY5" s="2152"/>
      <c r="UTZ5" s="2152"/>
      <c r="UUA5" s="2152"/>
      <c r="UUB5" s="2152"/>
      <c r="UUC5" s="2152"/>
      <c r="UUD5" s="2152"/>
      <c r="UUE5" s="2152"/>
      <c r="UUF5" s="2152"/>
      <c r="UUG5" s="2152"/>
      <c r="UUH5" s="2152"/>
      <c r="UUI5" s="2152"/>
      <c r="UUJ5" s="2152"/>
      <c r="UUK5" s="2152"/>
      <c r="UUL5" s="2152"/>
      <c r="UUM5" s="2152"/>
      <c r="UUN5" s="2152"/>
      <c r="UUO5" s="2152"/>
      <c r="UUP5" s="2152"/>
      <c r="UUQ5" s="2152"/>
      <c r="UUR5" s="2152"/>
      <c r="UUS5" s="2152"/>
      <c r="UUT5" s="2152"/>
      <c r="UUU5" s="2152"/>
      <c r="UUV5" s="2152"/>
      <c r="UUW5" s="2152"/>
      <c r="UUX5" s="2152"/>
      <c r="UUY5" s="2152"/>
      <c r="UUZ5" s="2152"/>
      <c r="UVA5" s="2152"/>
      <c r="UVB5" s="2152"/>
      <c r="UVC5" s="2152"/>
      <c r="UVD5" s="2152"/>
      <c r="UVE5" s="2152"/>
      <c r="UVF5" s="2152"/>
      <c r="UVG5" s="2152"/>
      <c r="UVH5" s="2152"/>
      <c r="UVI5" s="2152"/>
      <c r="UVJ5" s="2152"/>
      <c r="UVK5" s="2152"/>
      <c r="UVL5" s="2152"/>
      <c r="UVM5" s="2152"/>
      <c r="UVN5" s="2152"/>
      <c r="UVO5" s="2152"/>
      <c r="UVP5" s="2152"/>
      <c r="UVQ5" s="2152"/>
      <c r="UVR5" s="2152"/>
      <c r="UVS5" s="2152"/>
      <c r="UVT5" s="2152"/>
      <c r="UVU5" s="2152"/>
      <c r="UVV5" s="2152"/>
      <c r="UVW5" s="2152"/>
      <c r="UVX5" s="2152"/>
      <c r="UVY5" s="2152"/>
      <c r="UVZ5" s="2152"/>
      <c r="UWA5" s="2152"/>
      <c r="UWB5" s="2152"/>
      <c r="UWC5" s="2152"/>
      <c r="UWD5" s="2152"/>
      <c r="UWE5" s="2152"/>
      <c r="UWF5" s="2152"/>
      <c r="UWG5" s="2152"/>
      <c r="UWH5" s="2152"/>
      <c r="UWI5" s="2152"/>
      <c r="UWJ5" s="2152"/>
      <c r="UWK5" s="2152"/>
      <c r="UWL5" s="2152"/>
      <c r="UWM5" s="2152"/>
      <c r="UWN5" s="2152"/>
      <c r="UWO5" s="2152"/>
      <c r="UWP5" s="2152"/>
      <c r="UWQ5" s="2152"/>
      <c r="UWR5" s="2152"/>
      <c r="UWS5" s="2152"/>
      <c r="UWT5" s="2152"/>
      <c r="UWU5" s="2152"/>
      <c r="UWV5" s="2152"/>
      <c r="UWW5" s="2152"/>
      <c r="UWX5" s="2152"/>
      <c r="UWY5" s="2152"/>
      <c r="UWZ5" s="2152"/>
      <c r="UXA5" s="2152"/>
      <c r="UXB5" s="2152"/>
      <c r="UXC5" s="2152"/>
      <c r="UXD5" s="2152"/>
      <c r="UXE5" s="2152"/>
      <c r="UXF5" s="2152"/>
      <c r="UXG5" s="2152"/>
      <c r="UXH5" s="2152"/>
      <c r="UXI5" s="2152"/>
      <c r="UXJ5" s="2152"/>
      <c r="UXK5" s="2152"/>
      <c r="UXL5" s="2152"/>
      <c r="UXM5" s="2152"/>
      <c r="UXN5" s="2152"/>
      <c r="UXO5" s="2152"/>
      <c r="UXP5" s="2152"/>
      <c r="UXQ5" s="2152"/>
      <c r="UXR5" s="2152"/>
      <c r="UXS5" s="2152"/>
      <c r="UXT5" s="2152"/>
      <c r="UXU5" s="2152"/>
      <c r="UXV5" s="2152"/>
      <c r="UXW5" s="2152"/>
      <c r="UXX5" s="2152"/>
      <c r="UXY5" s="2152"/>
      <c r="UXZ5" s="2152"/>
      <c r="UYA5" s="2152"/>
      <c r="UYB5" s="2152"/>
      <c r="UYC5" s="2152"/>
      <c r="UYD5" s="2152"/>
      <c r="UYE5" s="2152"/>
      <c r="UYF5" s="2152"/>
      <c r="UYG5" s="2152"/>
      <c r="UYH5" s="2152"/>
      <c r="UYI5" s="2152"/>
      <c r="UYJ5" s="2152"/>
      <c r="UYK5" s="2152"/>
      <c r="UYL5" s="2152"/>
      <c r="UYM5" s="2152"/>
      <c r="UYN5" s="2152"/>
      <c r="UYO5" s="2152"/>
      <c r="UYP5" s="2152"/>
      <c r="UYQ5" s="2152"/>
      <c r="UYR5" s="2152"/>
      <c r="UYS5" s="2152"/>
      <c r="UYT5" s="2152"/>
      <c r="UYU5" s="2152"/>
      <c r="UYV5" s="2152"/>
      <c r="UYW5" s="2152"/>
      <c r="UYX5" s="2152"/>
      <c r="UYY5" s="2152"/>
      <c r="UYZ5" s="2152"/>
      <c r="UZA5" s="2152"/>
      <c r="UZB5" s="2152"/>
      <c r="UZC5" s="2152"/>
      <c r="UZD5" s="2152"/>
      <c r="UZE5" s="2152"/>
      <c r="UZF5" s="2152"/>
      <c r="UZG5" s="2152"/>
      <c r="UZH5" s="2152"/>
      <c r="UZI5" s="2152"/>
      <c r="UZJ5" s="2152"/>
      <c r="UZK5" s="2152"/>
      <c r="UZL5" s="2152"/>
      <c r="UZM5" s="2152"/>
      <c r="UZN5" s="2152"/>
      <c r="UZO5" s="2152"/>
      <c r="UZP5" s="2152"/>
      <c r="UZQ5" s="2152"/>
      <c r="UZR5" s="2152"/>
      <c r="UZS5" s="2152"/>
      <c r="UZT5" s="2152"/>
      <c r="UZU5" s="2152"/>
      <c r="UZV5" s="2152"/>
      <c r="UZW5" s="2152"/>
      <c r="UZX5" s="2152"/>
      <c r="UZY5" s="2152"/>
      <c r="UZZ5" s="2152"/>
      <c r="VAA5" s="2152"/>
      <c r="VAB5" s="2152"/>
      <c r="VAC5" s="2152"/>
      <c r="VAD5" s="2152"/>
      <c r="VAE5" s="2152"/>
      <c r="VAF5" s="2152"/>
      <c r="VAG5" s="2152"/>
      <c r="VAH5" s="2152"/>
      <c r="VAI5" s="2152"/>
      <c r="VAJ5" s="2152"/>
      <c r="VAK5" s="2152"/>
      <c r="VAL5" s="2152"/>
      <c r="VAM5" s="2152"/>
      <c r="VAN5" s="2152"/>
      <c r="VAO5" s="2152"/>
      <c r="VAP5" s="2152"/>
      <c r="VAQ5" s="2152"/>
      <c r="VAR5" s="2152"/>
      <c r="VAS5" s="2152"/>
      <c r="VAT5" s="2152"/>
      <c r="VAU5" s="2152"/>
      <c r="VAV5" s="2152"/>
      <c r="VAW5" s="2152"/>
      <c r="VAX5" s="2152"/>
      <c r="VAY5" s="2152"/>
      <c r="VAZ5" s="2152"/>
      <c r="VBA5" s="2152"/>
      <c r="VBB5" s="2152"/>
      <c r="VBC5" s="2152"/>
      <c r="VBD5" s="2152"/>
      <c r="VBE5" s="2152"/>
      <c r="VBF5" s="2152"/>
      <c r="VBG5" s="2152"/>
      <c r="VBH5" s="2152"/>
      <c r="VBI5" s="2152"/>
      <c r="VBJ5" s="2152"/>
      <c r="VBK5" s="2152"/>
      <c r="VBL5" s="2152"/>
      <c r="VBM5" s="2152"/>
      <c r="VBN5" s="2152"/>
      <c r="VBO5" s="2152"/>
      <c r="VBP5" s="2152"/>
      <c r="VBQ5" s="2152"/>
      <c r="VBR5" s="2152"/>
      <c r="VBS5" s="2152"/>
      <c r="VBT5" s="2152"/>
      <c r="VBU5" s="2152"/>
      <c r="VBV5" s="2152"/>
      <c r="VBW5" s="2152"/>
      <c r="VBX5" s="2152"/>
      <c r="VBY5" s="2152"/>
      <c r="VBZ5" s="2152"/>
      <c r="VCA5" s="2152"/>
      <c r="VCB5" s="2152"/>
      <c r="VCC5" s="2152"/>
      <c r="VCD5" s="2152"/>
      <c r="VCE5" s="2152"/>
      <c r="VCF5" s="2152"/>
      <c r="VCG5" s="2152"/>
      <c r="VCH5" s="2152"/>
      <c r="VCI5" s="2152"/>
      <c r="VCJ5" s="2152"/>
      <c r="VCK5" s="2152"/>
      <c r="VCL5" s="2152"/>
      <c r="VCM5" s="2152"/>
      <c r="VCN5" s="2152"/>
      <c r="VCO5" s="2152"/>
      <c r="VCP5" s="2152"/>
      <c r="VCQ5" s="2152"/>
      <c r="VCR5" s="2152"/>
      <c r="VCS5" s="2152"/>
      <c r="VCT5" s="2152"/>
      <c r="VCU5" s="2152"/>
      <c r="VCV5" s="2152"/>
      <c r="VCW5" s="2152"/>
      <c r="VCX5" s="2152"/>
      <c r="VCY5" s="2152"/>
      <c r="VCZ5" s="2152"/>
      <c r="VDA5" s="2152"/>
      <c r="VDB5" s="2152"/>
      <c r="VDC5" s="2152"/>
      <c r="VDD5" s="2152"/>
      <c r="VDE5" s="2152"/>
      <c r="VDF5" s="2152"/>
      <c r="VDG5" s="2152"/>
      <c r="VDH5" s="2152"/>
      <c r="VDI5" s="2152"/>
      <c r="VDJ5" s="2152"/>
      <c r="VDK5" s="2152"/>
      <c r="VDL5" s="2152"/>
      <c r="VDM5" s="2152"/>
      <c r="VDN5" s="2152"/>
      <c r="VDO5" s="2152"/>
      <c r="VDP5" s="2152"/>
      <c r="VDQ5" s="2152"/>
      <c r="VDR5" s="2152"/>
      <c r="VDS5" s="2152"/>
      <c r="VDT5" s="2152"/>
      <c r="VDU5" s="2152"/>
      <c r="VDV5" s="2152"/>
      <c r="VDW5" s="2152"/>
      <c r="VDX5" s="2152"/>
      <c r="VDY5" s="2152"/>
      <c r="VDZ5" s="2152"/>
      <c r="VEA5" s="2152"/>
      <c r="VEB5" s="2152"/>
      <c r="VEC5" s="2152"/>
      <c r="VED5" s="2152"/>
      <c r="VEE5" s="2152"/>
      <c r="VEF5" s="2152"/>
      <c r="VEG5" s="2152"/>
      <c r="VEH5" s="2152"/>
      <c r="VEI5" s="2152"/>
      <c r="VEJ5" s="2152"/>
      <c r="VEK5" s="2152"/>
      <c r="VEL5" s="2152"/>
      <c r="VEM5" s="2152"/>
      <c r="VEN5" s="2152"/>
      <c r="VEO5" s="2152"/>
      <c r="VEP5" s="2152"/>
      <c r="VEQ5" s="2152"/>
      <c r="VER5" s="2152"/>
      <c r="VES5" s="2152"/>
      <c r="VET5" s="2152"/>
      <c r="VEU5" s="2152"/>
      <c r="VEV5" s="2152"/>
      <c r="VEW5" s="2152"/>
      <c r="VEX5" s="2152"/>
      <c r="VEY5" s="2152"/>
      <c r="VEZ5" s="2152"/>
      <c r="VFA5" s="2152"/>
      <c r="VFB5" s="2152"/>
      <c r="VFC5" s="2152"/>
      <c r="VFD5" s="2152"/>
      <c r="VFE5" s="2152"/>
      <c r="VFF5" s="2152"/>
      <c r="VFG5" s="2152"/>
      <c r="VFH5" s="2152"/>
      <c r="VFI5" s="2152"/>
      <c r="VFJ5" s="2152"/>
      <c r="VFK5" s="2152"/>
      <c r="VFL5" s="2152"/>
      <c r="VFM5" s="2152"/>
      <c r="VFN5" s="2152"/>
      <c r="VFO5" s="2152"/>
      <c r="VFP5" s="2152"/>
      <c r="VFQ5" s="2152"/>
      <c r="VFR5" s="2152"/>
      <c r="VFS5" s="2152"/>
      <c r="VFT5" s="2152"/>
      <c r="VFU5" s="2152"/>
      <c r="VFV5" s="2152"/>
      <c r="VFW5" s="2152"/>
      <c r="VFX5" s="2152"/>
      <c r="VFY5" s="2152"/>
      <c r="VFZ5" s="2152"/>
      <c r="VGA5" s="2152"/>
      <c r="VGB5" s="2152"/>
      <c r="VGC5" s="2152"/>
      <c r="VGD5" s="2152"/>
      <c r="VGE5" s="2152"/>
      <c r="VGF5" s="2152"/>
      <c r="VGG5" s="2152"/>
      <c r="VGH5" s="2152"/>
      <c r="VGI5" s="2152"/>
      <c r="VGJ5" s="2152"/>
      <c r="VGK5" s="2152"/>
      <c r="VGL5" s="2152"/>
      <c r="VGM5" s="2152"/>
      <c r="VGN5" s="2152"/>
      <c r="VGO5" s="2152"/>
      <c r="VGP5" s="2152"/>
      <c r="VGQ5" s="2152"/>
      <c r="VGR5" s="2152"/>
      <c r="VGS5" s="2152"/>
      <c r="VGT5" s="2152"/>
      <c r="VGU5" s="2152"/>
      <c r="VGV5" s="2152"/>
      <c r="VGW5" s="2152"/>
      <c r="VGX5" s="2152"/>
      <c r="VGY5" s="2152"/>
      <c r="VGZ5" s="2152"/>
      <c r="VHA5" s="2152"/>
      <c r="VHB5" s="2152"/>
      <c r="VHC5" s="2152"/>
      <c r="VHD5" s="2152"/>
      <c r="VHE5" s="2152"/>
      <c r="VHF5" s="2152"/>
      <c r="VHG5" s="2152"/>
      <c r="VHH5" s="2152"/>
      <c r="VHI5" s="2152"/>
      <c r="VHJ5" s="2152"/>
      <c r="VHK5" s="2152"/>
      <c r="VHL5" s="2152"/>
      <c r="VHM5" s="2152"/>
      <c r="VHN5" s="2152"/>
      <c r="VHO5" s="2152"/>
      <c r="VHP5" s="2152"/>
      <c r="VHQ5" s="2152"/>
      <c r="VHR5" s="2152"/>
      <c r="VHS5" s="2152"/>
      <c r="VHT5" s="2152"/>
      <c r="VHU5" s="2152"/>
      <c r="VHV5" s="2152"/>
      <c r="VHW5" s="2152"/>
      <c r="VHX5" s="2152"/>
      <c r="VHY5" s="2152"/>
      <c r="VHZ5" s="2152"/>
      <c r="VIA5" s="2152"/>
      <c r="VIB5" s="2152"/>
      <c r="VIC5" s="2152"/>
      <c r="VID5" s="2152"/>
      <c r="VIE5" s="2152"/>
      <c r="VIF5" s="2152"/>
      <c r="VIG5" s="2152"/>
      <c r="VIH5" s="2152"/>
      <c r="VII5" s="2152"/>
      <c r="VIJ5" s="2152"/>
      <c r="VIK5" s="2152"/>
      <c r="VIL5" s="2152"/>
      <c r="VIM5" s="2152"/>
      <c r="VIN5" s="2152"/>
      <c r="VIO5" s="2152"/>
      <c r="VIP5" s="2152"/>
      <c r="VIQ5" s="2152"/>
      <c r="VIR5" s="2152"/>
      <c r="VIS5" s="2152"/>
      <c r="VIT5" s="2152"/>
      <c r="VIU5" s="2152"/>
      <c r="VIV5" s="2152"/>
      <c r="VIW5" s="2152"/>
      <c r="VIX5" s="2152"/>
      <c r="VIY5" s="2152"/>
      <c r="VIZ5" s="2152"/>
      <c r="VJA5" s="2152"/>
      <c r="VJB5" s="2152"/>
      <c r="VJC5" s="2152"/>
      <c r="VJD5" s="2152"/>
      <c r="VJE5" s="2152"/>
      <c r="VJF5" s="2152"/>
      <c r="VJG5" s="2152"/>
      <c r="VJH5" s="2152"/>
      <c r="VJI5" s="2152"/>
      <c r="VJJ5" s="2152"/>
      <c r="VJK5" s="2152"/>
      <c r="VJL5" s="2152"/>
      <c r="VJM5" s="2152"/>
      <c r="VJN5" s="2152"/>
      <c r="VJO5" s="2152"/>
      <c r="VJP5" s="2152"/>
      <c r="VJQ5" s="2152"/>
      <c r="VJR5" s="2152"/>
      <c r="VJS5" s="2152"/>
      <c r="VJT5" s="2152"/>
      <c r="VJU5" s="2152"/>
      <c r="VJV5" s="2152"/>
      <c r="VJW5" s="2152"/>
      <c r="VJX5" s="2152"/>
      <c r="VJY5" s="2152"/>
      <c r="VJZ5" s="2152"/>
      <c r="VKA5" s="2152"/>
      <c r="VKB5" s="2152"/>
      <c r="VKC5" s="2152"/>
      <c r="VKD5" s="2152"/>
      <c r="VKE5" s="2152"/>
      <c r="VKF5" s="2152"/>
      <c r="VKG5" s="2152"/>
      <c r="VKH5" s="2152"/>
      <c r="VKI5" s="2152"/>
      <c r="VKJ5" s="2152"/>
      <c r="VKK5" s="2152"/>
      <c r="VKL5" s="2152"/>
      <c r="VKM5" s="2152"/>
      <c r="VKN5" s="2152"/>
      <c r="VKO5" s="2152"/>
      <c r="VKP5" s="2152"/>
      <c r="VKQ5" s="2152"/>
      <c r="VKR5" s="2152"/>
      <c r="VKS5" s="2152"/>
      <c r="VKT5" s="2152"/>
      <c r="VKU5" s="2152"/>
      <c r="VKV5" s="2152"/>
      <c r="VKW5" s="2152"/>
      <c r="VKX5" s="2152"/>
      <c r="VKY5" s="2152"/>
      <c r="VKZ5" s="2152"/>
      <c r="VLA5" s="2152"/>
      <c r="VLB5" s="2152"/>
      <c r="VLC5" s="2152"/>
      <c r="VLD5" s="2152"/>
      <c r="VLE5" s="2152"/>
      <c r="VLF5" s="2152"/>
      <c r="VLG5" s="2152"/>
      <c r="VLH5" s="2152"/>
      <c r="VLI5" s="2152"/>
      <c r="VLJ5" s="2152"/>
      <c r="VLK5" s="2152"/>
      <c r="VLL5" s="2152"/>
      <c r="VLM5" s="2152"/>
      <c r="VLN5" s="2152"/>
      <c r="VLO5" s="2152"/>
      <c r="VLP5" s="2152"/>
      <c r="VLQ5" s="2152"/>
      <c r="VLR5" s="2152"/>
      <c r="VLS5" s="2152"/>
      <c r="VLT5" s="2152"/>
      <c r="VLU5" s="2152"/>
      <c r="VLV5" s="2152"/>
      <c r="VLW5" s="2152"/>
      <c r="VLX5" s="2152"/>
      <c r="VLY5" s="2152"/>
      <c r="VLZ5" s="2152"/>
      <c r="VMA5" s="2152"/>
      <c r="VMB5" s="2152"/>
      <c r="VMC5" s="2152"/>
      <c r="VMD5" s="2152"/>
      <c r="VME5" s="2152"/>
      <c r="VMF5" s="2152"/>
      <c r="VMG5" s="2152"/>
      <c r="VMH5" s="2152"/>
      <c r="VMI5" s="2152"/>
      <c r="VMJ5" s="2152"/>
      <c r="VMK5" s="2152"/>
      <c r="VML5" s="2152"/>
      <c r="VMM5" s="2152"/>
      <c r="VMN5" s="2152"/>
      <c r="VMO5" s="2152"/>
      <c r="VMP5" s="2152"/>
      <c r="VMQ5" s="2152"/>
      <c r="VMR5" s="2152"/>
      <c r="VMS5" s="2152"/>
      <c r="VMT5" s="2152"/>
      <c r="VMU5" s="2152"/>
      <c r="VMV5" s="2152"/>
      <c r="VMW5" s="2152"/>
      <c r="VMX5" s="2152"/>
      <c r="VMY5" s="2152"/>
      <c r="VMZ5" s="2152"/>
      <c r="VNA5" s="2152"/>
      <c r="VNB5" s="2152"/>
      <c r="VNC5" s="2152"/>
      <c r="VND5" s="2152"/>
      <c r="VNE5" s="2152"/>
      <c r="VNF5" s="2152"/>
      <c r="VNG5" s="2152"/>
      <c r="VNH5" s="2152"/>
      <c r="VNI5" s="2152"/>
      <c r="VNJ5" s="2152"/>
      <c r="VNK5" s="2152"/>
      <c r="VNL5" s="2152"/>
      <c r="VNM5" s="2152"/>
      <c r="VNN5" s="2152"/>
      <c r="VNO5" s="2152"/>
      <c r="VNP5" s="2152"/>
      <c r="VNQ5" s="2152"/>
      <c r="VNR5" s="2152"/>
      <c r="VNS5" s="2152"/>
      <c r="VNT5" s="2152"/>
      <c r="VNU5" s="2152"/>
      <c r="VNV5" s="2152"/>
      <c r="VNW5" s="2152"/>
      <c r="VNX5" s="2152"/>
      <c r="VNY5" s="2152"/>
      <c r="VNZ5" s="2152"/>
      <c r="VOA5" s="2152"/>
      <c r="VOB5" s="2152"/>
      <c r="VOC5" s="2152"/>
      <c r="VOD5" s="2152"/>
      <c r="VOE5" s="2152"/>
      <c r="VOF5" s="2152"/>
      <c r="VOG5" s="2152"/>
      <c r="VOH5" s="2152"/>
      <c r="VOI5" s="2152"/>
      <c r="VOJ5" s="2152"/>
      <c r="VOK5" s="2152"/>
      <c r="VOL5" s="2152"/>
      <c r="VOM5" s="2152"/>
      <c r="VON5" s="2152"/>
      <c r="VOO5" s="2152"/>
      <c r="VOP5" s="2152"/>
      <c r="VOQ5" s="2152"/>
      <c r="VOR5" s="2152"/>
      <c r="VOS5" s="2152"/>
      <c r="VOT5" s="2152"/>
      <c r="VOU5" s="2152"/>
      <c r="VOV5" s="2152"/>
      <c r="VOW5" s="2152"/>
      <c r="VOX5" s="2152"/>
      <c r="VOY5" s="2152"/>
      <c r="VOZ5" s="2152"/>
      <c r="VPA5" s="2152"/>
      <c r="VPB5" s="2152"/>
      <c r="VPC5" s="2152"/>
      <c r="VPD5" s="2152"/>
      <c r="VPE5" s="2152"/>
      <c r="VPF5" s="2152"/>
      <c r="VPG5" s="2152"/>
      <c r="VPH5" s="2152"/>
      <c r="VPI5" s="2152"/>
      <c r="VPJ5" s="2152"/>
      <c r="VPK5" s="2152"/>
      <c r="VPL5" s="2152"/>
      <c r="VPM5" s="2152"/>
      <c r="VPN5" s="2152"/>
      <c r="VPO5" s="2152"/>
      <c r="VPP5" s="2152"/>
      <c r="VPQ5" s="2152"/>
      <c r="VPR5" s="2152"/>
      <c r="VPS5" s="2152"/>
      <c r="VPT5" s="2152"/>
      <c r="VPU5" s="2152"/>
      <c r="VPV5" s="2152"/>
      <c r="VPW5" s="2152"/>
      <c r="VPX5" s="2152"/>
      <c r="VPY5" s="2152"/>
      <c r="VPZ5" s="2152"/>
      <c r="VQA5" s="2152"/>
      <c r="VQB5" s="2152"/>
      <c r="VQC5" s="2152"/>
      <c r="VQD5" s="2152"/>
      <c r="VQE5" s="2152"/>
      <c r="VQF5" s="2152"/>
      <c r="VQG5" s="2152"/>
      <c r="VQH5" s="2152"/>
      <c r="VQI5" s="2152"/>
      <c r="VQJ5" s="2152"/>
      <c r="VQK5" s="2152"/>
      <c r="VQL5" s="2152"/>
      <c r="VQM5" s="2152"/>
      <c r="VQN5" s="2152"/>
      <c r="VQO5" s="2152"/>
      <c r="VQP5" s="2152"/>
      <c r="VQQ5" s="2152"/>
      <c r="VQR5" s="2152"/>
      <c r="VQS5" s="2152"/>
      <c r="VQT5" s="2152"/>
      <c r="VQU5" s="2152"/>
      <c r="VQV5" s="2152"/>
      <c r="VQW5" s="2152"/>
      <c r="VQX5" s="2152"/>
      <c r="VQY5" s="2152"/>
      <c r="VQZ5" s="2152"/>
      <c r="VRA5" s="2152"/>
      <c r="VRB5" s="2152"/>
      <c r="VRC5" s="2152"/>
      <c r="VRD5" s="2152"/>
      <c r="VRE5" s="2152"/>
      <c r="VRF5" s="2152"/>
      <c r="VRG5" s="2152"/>
      <c r="VRH5" s="2152"/>
      <c r="VRI5" s="2152"/>
      <c r="VRJ5" s="2152"/>
      <c r="VRK5" s="2152"/>
      <c r="VRL5" s="2152"/>
      <c r="VRM5" s="2152"/>
      <c r="VRN5" s="2152"/>
      <c r="VRO5" s="2152"/>
      <c r="VRP5" s="2152"/>
      <c r="VRQ5" s="2152"/>
      <c r="VRR5" s="2152"/>
      <c r="VRS5" s="2152"/>
      <c r="VRT5" s="2152"/>
      <c r="VRU5" s="2152"/>
      <c r="VRV5" s="2152"/>
      <c r="VRW5" s="2152"/>
      <c r="VRX5" s="2152"/>
      <c r="VRY5" s="2152"/>
      <c r="VRZ5" s="2152"/>
      <c r="VSA5" s="2152"/>
      <c r="VSB5" s="2152"/>
      <c r="VSC5" s="2152"/>
      <c r="VSD5" s="2152"/>
      <c r="VSE5" s="2152"/>
      <c r="VSF5" s="2152"/>
      <c r="VSG5" s="2152"/>
      <c r="VSH5" s="2152"/>
      <c r="VSI5" s="2152"/>
      <c r="VSJ5" s="2152"/>
      <c r="VSK5" s="2152"/>
      <c r="VSL5" s="2152"/>
      <c r="VSM5" s="2152"/>
      <c r="VSN5" s="2152"/>
      <c r="VSO5" s="2152"/>
      <c r="VSP5" s="2152"/>
      <c r="VSQ5" s="2152"/>
      <c r="VSR5" s="2152"/>
      <c r="VSS5" s="2152"/>
      <c r="VST5" s="2152"/>
      <c r="VSU5" s="2152"/>
      <c r="VSV5" s="2152"/>
      <c r="VSW5" s="2152"/>
      <c r="VSX5" s="2152"/>
      <c r="VSY5" s="2152"/>
      <c r="VSZ5" s="2152"/>
      <c r="VTA5" s="2152"/>
      <c r="VTB5" s="2152"/>
      <c r="VTC5" s="2152"/>
      <c r="VTD5" s="2152"/>
      <c r="VTE5" s="2152"/>
      <c r="VTF5" s="2152"/>
      <c r="VTG5" s="2152"/>
      <c r="VTH5" s="2152"/>
      <c r="VTI5" s="2152"/>
      <c r="VTJ5" s="2152"/>
      <c r="VTK5" s="2152"/>
      <c r="VTL5" s="2152"/>
      <c r="VTM5" s="2152"/>
      <c r="VTN5" s="2152"/>
      <c r="VTO5" s="2152"/>
      <c r="VTP5" s="2152"/>
      <c r="VTQ5" s="2152"/>
      <c r="VTR5" s="2152"/>
      <c r="VTS5" s="2152"/>
      <c r="VTT5" s="2152"/>
      <c r="VTU5" s="2152"/>
      <c r="VTV5" s="2152"/>
      <c r="VTW5" s="2152"/>
      <c r="VTX5" s="2152"/>
      <c r="VTY5" s="2152"/>
      <c r="VTZ5" s="2152"/>
      <c r="VUA5" s="2152"/>
      <c r="VUB5" s="2152"/>
      <c r="VUC5" s="2152"/>
      <c r="VUD5" s="2152"/>
      <c r="VUE5" s="2152"/>
      <c r="VUF5" s="2152"/>
      <c r="VUG5" s="2152"/>
      <c r="VUH5" s="2152"/>
      <c r="VUI5" s="2152"/>
      <c r="VUJ5" s="2152"/>
      <c r="VUK5" s="2152"/>
      <c r="VUL5" s="2152"/>
      <c r="VUM5" s="2152"/>
      <c r="VUN5" s="2152"/>
      <c r="VUO5" s="2152"/>
      <c r="VUP5" s="2152"/>
      <c r="VUQ5" s="2152"/>
      <c r="VUR5" s="2152"/>
      <c r="VUS5" s="2152"/>
      <c r="VUT5" s="2152"/>
      <c r="VUU5" s="2152"/>
      <c r="VUV5" s="2152"/>
      <c r="VUW5" s="2152"/>
      <c r="VUX5" s="2152"/>
      <c r="VUY5" s="2152"/>
      <c r="VUZ5" s="2152"/>
      <c r="VVA5" s="2152"/>
      <c r="VVB5" s="2152"/>
      <c r="VVC5" s="2152"/>
      <c r="VVD5" s="2152"/>
      <c r="VVE5" s="2152"/>
      <c r="VVF5" s="2152"/>
      <c r="VVG5" s="2152"/>
      <c r="VVH5" s="2152"/>
      <c r="VVI5" s="2152"/>
      <c r="VVJ5" s="2152"/>
      <c r="VVK5" s="2152"/>
      <c r="VVL5" s="2152"/>
      <c r="VVM5" s="2152"/>
      <c r="VVN5" s="2152"/>
      <c r="VVO5" s="2152"/>
      <c r="VVP5" s="2152"/>
      <c r="VVQ5" s="2152"/>
      <c r="VVR5" s="2152"/>
      <c r="VVS5" s="2152"/>
      <c r="VVT5" s="2152"/>
      <c r="VVU5" s="2152"/>
      <c r="VVV5" s="2152"/>
      <c r="VVW5" s="2152"/>
      <c r="VVX5" s="2152"/>
      <c r="VVY5" s="2152"/>
      <c r="VVZ5" s="2152"/>
      <c r="VWA5" s="2152"/>
      <c r="VWB5" s="2152"/>
      <c r="VWC5" s="2152"/>
      <c r="VWD5" s="2152"/>
      <c r="VWE5" s="2152"/>
      <c r="VWF5" s="2152"/>
      <c r="VWG5" s="2152"/>
      <c r="VWH5" s="2152"/>
      <c r="VWI5" s="2152"/>
      <c r="VWJ5" s="2152"/>
      <c r="VWK5" s="2152"/>
      <c r="VWL5" s="2152"/>
      <c r="VWM5" s="2152"/>
      <c r="VWN5" s="2152"/>
      <c r="VWO5" s="2152"/>
      <c r="VWP5" s="2152"/>
      <c r="VWQ5" s="2152"/>
      <c r="VWR5" s="2152"/>
      <c r="VWS5" s="2152"/>
      <c r="VWT5" s="2152"/>
      <c r="VWU5" s="2152"/>
      <c r="VWV5" s="2152"/>
      <c r="VWW5" s="2152"/>
      <c r="VWX5" s="2152"/>
      <c r="VWY5" s="2152"/>
      <c r="VWZ5" s="2152"/>
      <c r="VXA5" s="2152"/>
      <c r="VXB5" s="2152"/>
      <c r="VXC5" s="2152"/>
      <c r="VXD5" s="2152"/>
      <c r="VXE5" s="2152"/>
      <c r="VXF5" s="2152"/>
      <c r="VXG5" s="2152"/>
      <c r="VXH5" s="2152"/>
      <c r="VXI5" s="2152"/>
      <c r="VXJ5" s="2152"/>
      <c r="VXK5" s="2152"/>
      <c r="VXL5" s="2152"/>
      <c r="VXM5" s="2152"/>
      <c r="VXN5" s="2152"/>
      <c r="VXO5" s="2152"/>
      <c r="VXP5" s="2152"/>
      <c r="VXQ5" s="2152"/>
      <c r="VXR5" s="2152"/>
      <c r="VXS5" s="2152"/>
      <c r="VXT5" s="2152"/>
      <c r="VXU5" s="2152"/>
      <c r="VXV5" s="2152"/>
      <c r="VXW5" s="2152"/>
      <c r="VXX5" s="2152"/>
      <c r="VXY5" s="2152"/>
      <c r="VXZ5" s="2152"/>
      <c r="VYA5" s="2152"/>
      <c r="VYB5" s="2152"/>
      <c r="VYC5" s="2152"/>
      <c r="VYD5" s="2152"/>
      <c r="VYE5" s="2152"/>
      <c r="VYF5" s="2152"/>
      <c r="VYG5" s="2152"/>
      <c r="VYH5" s="2152"/>
      <c r="VYI5" s="2152"/>
      <c r="VYJ5" s="2152"/>
      <c r="VYK5" s="2152"/>
      <c r="VYL5" s="2152"/>
      <c r="VYM5" s="2152"/>
      <c r="VYN5" s="2152"/>
      <c r="VYO5" s="2152"/>
      <c r="VYP5" s="2152"/>
      <c r="VYQ5" s="2152"/>
      <c r="VYR5" s="2152"/>
      <c r="VYS5" s="2152"/>
      <c r="VYT5" s="2152"/>
      <c r="VYU5" s="2152"/>
      <c r="VYV5" s="2152"/>
      <c r="VYW5" s="2152"/>
      <c r="VYX5" s="2152"/>
      <c r="VYY5" s="2152"/>
      <c r="VYZ5" s="2152"/>
      <c r="VZA5" s="2152"/>
      <c r="VZB5" s="2152"/>
      <c r="VZC5" s="2152"/>
      <c r="VZD5" s="2152"/>
      <c r="VZE5" s="2152"/>
      <c r="VZF5" s="2152"/>
      <c r="VZG5" s="2152"/>
      <c r="VZH5" s="2152"/>
      <c r="VZI5" s="2152"/>
      <c r="VZJ5" s="2152"/>
      <c r="VZK5" s="2152"/>
      <c r="VZL5" s="2152"/>
      <c r="VZM5" s="2152"/>
      <c r="VZN5" s="2152"/>
      <c r="VZO5" s="2152"/>
      <c r="VZP5" s="2152"/>
      <c r="VZQ5" s="2152"/>
      <c r="VZR5" s="2152"/>
      <c r="VZS5" s="2152"/>
      <c r="VZT5" s="2152"/>
      <c r="VZU5" s="2152"/>
      <c r="VZV5" s="2152"/>
      <c r="VZW5" s="2152"/>
      <c r="VZX5" s="2152"/>
      <c r="VZY5" s="2152"/>
      <c r="VZZ5" s="2152"/>
      <c r="WAA5" s="2152"/>
      <c r="WAB5" s="2152"/>
      <c r="WAC5" s="2152"/>
      <c r="WAD5" s="2152"/>
      <c r="WAE5" s="2152"/>
      <c r="WAF5" s="2152"/>
      <c r="WAG5" s="2152"/>
      <c r="WAH5" s="2152"/>
      <c r="WAI5" s="2152"/>
      <c r="WAJ5" s="2152"/>
      <c r="WAK5" s="2152"/>
      <c r="WAL5" s="2152"/>
      <c r="WAM5" s="2152"/>
      <c r="WAN5" s="2152"/>
      <c r="WAO5" s="2152"/>
      <c r="WAP5" s="2152"/>
      <c r="WAQ5" s="2152"/>
      <c r="WAR5" s="2152"/>
      <c r="WAS5" s="2152"/>
      <c r="WAT5" s="2152"/>
      <c r="WAU5" s="2152"/>
      <c r="WAV5" s="2152"/>
      <c r="WAW5" s="2152"/>
      <c r="WAX5" s="2152"/>
      <c r="WAY5" s="2152"/>
      <c r="WAZ5" s="2152"/>
      <c r="WBA5" s="2152"/>
      <c r="WBB5" s="2152"/>
      <c r="WBC5" s="2152"/>
      <c r="WBD5" s="2152"/>
      <c r="WBE5" s="2152"/>
      <c r="WBF5" s="2152"/>
      <c r="WBG5" s="2152"/>
      <c r="WBH5" s="2152"/>
      <c r="WBI5" s="2152"/>
      <c r="WBJ5" s="2152"/>
      <c r="WBK5" s="2152"/>
      <c r="WBL5" s="2152"/>
      <c r="WBM5" s="2152"/>
      <c r="WBN5" s="2152"/>
      <c r="WBO5" s="2152"/>
      <c r="WBP5" s="2152"/>
      <c r="WBQ5" s="2152"/>
      <c r="WBR5" s="2152"/>
      <c r="WBS5" s="2152"/>
      <c r="WBT5" s="2152"/>
      <c r="WBU5" s="2152"/>
      <c r="WBV5" s="2152"/>
      <c r="WBW5" s="2152"/>
      <c r="WBX5" s="2152"/>
      <c r="WBY5" s="2152"/>
      <c r="WBZ5" s="2152"/>
      <c r="WCA5" s="2152"/>
      <c r="WCB5" s="2152"/>
      <c r="WCC5" s="2152"/>
      <c r="WCD5" s="2152"/>
      <c r="WCE5" s="2152"/>
      <c r="WCF5" s="2152"/>
      <c r="WCG5" s="2152"/>
      <c r="WCH5" s="2152"/>
      <c r="WCI5" s="2152"/>
      <c r="WCJ5" s="2152"/>
      <c r="WCK5" s="2152"/>
      <c r="WCL5" s="2152"/>
      <c r="WCM5" s="2152"/>
      <c r="WCN5" s="2152"/>
      <c r="WCO5" s="2152"/>
      <c r="WCP5" s="2152"/>
      <c r="WCQ5" s="2152"/>
      <c r="WCR5" s="2152"/>
      <c r="WCS5" s="2152"/>
      <c r="WCT5" s="2152"/>
      <c r="WCU5" s="2152"/>
      <c r="WCV5" s="2152"/>
      <c r="WCW5" s="2152"/>
      <c r="WCX5" s="2152"/>
      <c r="WCY5" s="2152"/>
      <c r="WCZ5" s="2152"/>
      <c r="WDA5" s="2152"/>
      <c r="WDB5" s="2152"/>
      <c r="WDC5" s="2152"/>
      <c r="WDD5" s="2152"/>
      <c r="WDE5" s="2152"/>
      <c r="WDF5" s="2152"/>
      <c r="WDG5" s="2152"/>
      <c r="WDH5" s="2152"/>
      <c r="WDI5" s="2152"/>
      <c r="WDJ5" s="2152"/>
      <c r="WDK5" s="2152"/>
      <c r="WDL5" s="2152"/>
      <c r="WDM5" s="2152"/>
      <c r="WDN5" s="2152"/>
      <c r="WDO5" s="2152"/>
      <c r="WDP5" s="2152"/>
      <c r="WDQ5" s="2152"/>
      <c r="WDR5" s="2152"/>
      <c r="WDS5" s="2152"/>
      <c r="WDT5" s="2152"/>
      <c r="WDU5" s="2152"/>
      <c r="WDV5" s="2152"/>
      <c r="WDW5" s="2152"/>
      <c r="WDX5" s="2152"/>
      <c r="WDY5" s="2152"/>
      <c r="WDZ5" s="2152"/>
      <c r="WEA5" s="2152"/>
      <c r="WEB5" s="2152"/>
      <c r="WEC5" s="2152"/>
      <c r="WED5" s="2152"/>
      <c r="WEE5" s="2152"/>
      <c r="WEF5" s="2152"/>
      <c r="WEG5" s="2152"/>
      <c r="WEH5" s="2152"/>
      <c r="WEI5" s="2152"/>
      <c r="WEJ5" s="2152"/>
      <c r="WEK5" s="2152"/>
      <c r="WEL5" s="2152"/>
      <c r="WEM5" s="2152"/>
      <c r="WEN5" s="2152"/>
      <c r="WEO5" s="2152"/>
      <c r="WEP5" s="2152"/>
      <c r="WEQ5" s="2152"/>
      <c r="WER5" s="2152"/>
      <c r="WES5" s="2152"/>
      <c r="WET5" s="2152"/>
      <c r="WEU5" s="2152"/>
      <c r="WEV5" s="2152"/>
      <c r="WEW5" s="2152"/>
      <c r="WEX5" s="2152"/>
      <c r="WEY5" s="2152"/>
      <c r="WEZ5" s="2152"/>
      <c r="WFA5" s="2152"/>
      <c r="WFB5" s="2152"/>
      <c r="WFC5" s="2152"/>
      <c r="WFD5" s="2152"/>
      <c r="WFE5" s="2152"/>
      <c r="WFF5" s="2152"/>
      <c r="WFG5" s="2152"/>
      <c r="WFH5" s="2152"/>
      <c r="WFI5" s="2152"/>
      <c r="WFJ5" s="2152"/>
      <c r="WFK5" s="2152"/>
      <c r="WFL5" s="2152"/>
      <c r="WFM5" s="2152"/>
      <c r="WFN5" s="2152"/>
      <c r="WFO5" s="2152"/>
      <c r="WFP5" s="2152"/>
      <c r="WFQ5" s="2152"/>
      <c r="WFR5" s="2152"/>
      <c r="WFS5" s="2152"/>
      <c r="WFT5" s="2152"/>
      <c r="WFU5" s="2152"/>
      <c r="WFV5" s="2152"/>
      <c r="WFW5" s="2152"/>
      <c r="WFX5" s="2152"/>
      <c r="WFY5" s="2152"/>
      <c r="WFZ5" s="2152"/>
      <c r="WGA5" s="2152"/>
      <c r="WGB5" s="2152"/>
      <c r="WGC5" s="2152"/>
      <c r="WGD5" s="2152"/>
      <c r="WGE5" s="2152"/>
      <c r="WGF5" s="2152"/>
      <c r="WGG5" s="2152"/>
      <c r="WGH5" s="2152"/>
      <c r="WGI5" s="2152"/>
      <c r="WGJ5" s="2152"/>
      <c r="WGK5" s="2152"/>
      <c r="WGL5" s="2152"/>
      <c r="WGM5" s="2152"/>
      <c r="WGN5" s="2152"/>
      <c r="WGO5" s="2152"/>
      <c r="WGP5" s="2152"/>
      <c r="WGQ5" s="2152"/>
      <c r="WGR5" s="2152"/>
      <c r="WGS5" s="2152"/>
      <c r="WGT5" s="2152"/>
      <c r="WGU5" s="2152"/>
      <c r="WGV5" s="2152"/>
      <c r="WGW5" s="2152"/>
      <c r="WGX5" s="2152"/>
      <c r="WGY5" s="2152"/>
      <c r="WGZ5" s="2152"/>
      <c r="WHA5" s="2152"/>
      <c r="WHB5" s="2152"/>
      <c r="WHC5" s="2152"/>
      <c r="WHD5" s="2152"/>
      <c r="WHE5" s="2152"/>
      <c r="WHF5" s="2152"/>
      <c r="WHG5" s="2152"/>
      <c r="WHH5" s="2152"/>
      <c r="WHI5" s="2152"/>
      <c r="WHJ5" s="2152"/>
      <c r="WHK5" s="2152"/>
      <c r="WHL5" s="2152"/>
      <c r="WHM5" s="2152"/>
      <c r="WHN5" s="2152"/>
      <c r="WHO5" s="2152"/>
      <c r="WHP5" s="2152"/>
      <c r="WHQ5" s="2152"/>
      <c r="WHR5" s="2152"/>
      <c r="WHS5" s="2152"/>
      <c r="WHT5" s="2152"/>
      <c r="WHU5" s="2152"/>
      <c r="WHV5" s="2152"/>
      <c r="WHW5" s="2152"/>
      <c r="WHX5" s="2152"/>
      <c r="WHY5" s="2152"/>
      <c r="WHZ5" s="2152"/>
      <c r="WIA5" s="2152"/>
      <c r="WIB5" s="2152"/>
      <c r="WIC5" s="2152"/>
      <c r="WID5" s="2152"/>
      <c r="WIE5" s="2152"/>
      <c r="WIF5" s="2152"/>
      <c r="WIG5" s="2152"/>
      <c r="WIH5" s="2152"/>
      <c r="WII5" s="2152"/>
      <c r="WIJ5" s="2152"/>
      <c r="WIK5" s="2152"/>
      <c r="WIL5" s="2152"/>
      <c r="WIM5" s="2152"/>
      <c r="WIN5" s="2152"/>
      <c r="WIO5" s="2152"/>
      <c r="WIP5" s="2152"/>
      <c r="WIQ5" s="2152"/>
      <c r="WIR5" s="2152"/>
      <c r="WIS5" s="2152"/>
      <c r="WIT5" s="2152"/>
      <c r="WIU5" s="2152"/>
      <c r="WIV5" s="2152"/>
      <c r="WIW5" s="2152"/>
      <c r="WIX5" s="2152"/>
      <c r="WIY5" s="2152"/>
      <c r="WIZ5" s="2152"/>
      <c r="WJA5" s="2152"/>
      <c r="WJB5" s="2152"/>
      <c r="WJC5" s="2152"/>
      <c r="WJD5" s="2152"/>
      <c r="WJE5" s="2152"/>
      <c r="WJF5" s="2152"/>
      <c r="WJG5" s="2152"/>
      <c r="WJH5" s="2152"/>
      <c r="WJI5" s="2152"/>
      <c r="WJJ5" s="2152"/>
      <c r="WJK5" s="2152"/>
      <c r="WJL5" s="2152"/>
      <c r="WJM5" s="2152"/>
      <c r="WJN5" s="2152"/>
      <c r="WJO5" s="2152"/>
      <c r="WJP5" s="2152"/>
      <c r="WJQ5" s="2152"/>
      <c r="WJR5" s="2152"/>
      <c r="WJS5" s="2152"/>
      <c r="WJT5" s="2152"/>
      <c r="WJU5" s="2152"/>
      <c r="WJV5" s="2152"/>
      <c r="WJW5" s="2152"/>
      <c r="WJX5" s="2152"/>
      <c r="WJY5" s="2152"/>
      <c r="WJZ5" s="2152"/>
      <c r="WKA5" s="2152"/>
      <c r="WKB5" s="2152"/>
      <c r="WKC5" s="2152"/>
      <c r="WKD5" s="2152"/>
      <c r="WKE5" s="2152"/>
      <c r="WKF5" s="2152"/>
      <c r="WKG5" s="2152"/>
      <c r="WKH5" s="2152"/>
      <c r="WKI5" s="2152"/>
      <c r="WKJ5" s="2152"/>
      <c r="WKK5" s="2152"/>
      <c r="WKL5" s="2152"/>
      <c r="WKM5" s="2152"/>
      <c r="WKN5" s="2152"/>
      <c r="WKO5" s="2152"/>
      <c r="WKP5" s="2152"/>
      <c r="WKQ5" s="2152"/>
      <c r="WKR5" s="2152"/>
      <c r="WKS5" s="2152"/>
      <c r="WKT5" s="2152"/>
      <c r="WKU5" s="2152"/>
      <c r="WKV5" s="2152"/>
      <c r="WKW5" s="2152"/>
      <c r="WKX5" s="2152"/>
      <c r="WKY5" s="2152"/>
      <c r="WKZ5" s="2152"/>
      <c r="WLA5" s="2152"/>
      <c r="WLB5" s="2152"/>
      <c r="WLC5" s="2152"/>
      <c r="WLD5" s="2152"/>
      <c r="WLE5" s="2152"/>
      <c r="WLF5" s="2152"/>
      <c r="WLG5" s="2152"/>
      <c r="WLH5" s="2152"/>
      <c r="WLI5" s="2152"/>
      <c r="WLJ5" s="2152"/>
      <c r="WLK5" s="2152"/>
      <c r="WLL5" s="2152"/>
      <c r="WLM5" s="2152"/>
      <c r="WLN5" s="2152"/>
      <c r="WLO5" s="2152"/>
      <c r="WLP5" s="2152"/>
      <c r="WLQ5" s="2152"/>
      <c r="WLR5" s="2152"/>
      <c r="WLS5" s="2152"/>
      <c r="WLT5" s="2152"/>
      <c r="WLU5" s="2152"/>
      <c r="WLV5" s="2152"/>
      <c r="WLW5" s="2152"/>
      <c r="WLX5" s="2152"/>
      <c r="WLY5" s="2152"/>
      <c r="WLZ5" s="2152"/>
      <c r="WMA5" s="2152"/>
      <c r="WMB5" s="2152"/>
      <c r="WMC5" s="2152"/>
      <c r="WMD5" s="2152"/>
      <c r="WME5" s="2152"/>
      <c r="WMF5" s="2152"/>
      <c r="WMG5" s="2152"/>
      <c r="WMH5" s="2152"/>
      <c r="WMI5" s="2152"/>
      <c r="WMJ5" s="2152"/>
      <c r="WMK5" s="2152"/>
      <c r="WML5" s="2152"/>
      <c r="WMM5" s="2152"/>
      <c r="WMN5" s="2152"/>
      <c r="WMO5" s="2152"/>
      <c r="WMP5" s="2152"/>
      <c r="WMQ5" s="2152"/>
      <c r="WMR5" s="2152"/>
      <c r="WMS5" s="2152"/>
      <c r="WMT5" s="2152"/>
      <c r="WMU5" s="2152"/>
      <c r="WMV5" s="2152"/>
      <c r="WMW5" s="2152"/>
      <c r="WMX5" s="2152"/>
      <c r="WMY5" s="2152"/>
      <c r="WMZ5" s="2152"/>
      <c r="WNA5" s="2152"/>
      <c r="WNB5" s="2152"/>
      <c r="WNC5" s="2152"/>
      <c r="WND5" s="2152"/>
      <c r="WNE5" s="2152"/>
      <c r="WNF5" s="2152"/>
      <c r="WNG5" s="2152"/>
      <c r="WNH5" s="2152"/>
      <c r="WNI5" s="2152"/>
      <c r="WNJ5" s="2152"/>
      <c r="WNK5" s="2152"/>
      <c r="WNL5" s="2152"/>
      <c r="WNM5" s="2152"/>
      <c r="WNN5" s="2152"/>
      <c r="WNO5" s="2152"/>
      <c r="WNP5" s="2152"/>
      <c r="WNQ5" s="2152"/>
      <c r="WNR5" s="2152"/>
      <c r="WNS5" s="2152"/>
      <c r="WNT5" s="2152"/>
      <c r="WNU5" s="2152"/>
      <c r="WNV5" s="2152"/>
      <c r="WNW5" s="2152"/>
      <c r="WNX5" s="2152"/>
      <c r="WNY5" s="2152"/>
      <c r="WNZ5" s="2152"/>
      <c r="WOA5" s="2152"/>
      <c r="WOB5" s="2152"/>
      <c r="WOC5" s="2152"/>
      <c r="WOD5" s="2152"/>
      <c r="WOE5" s="2152"/>
      <c r="WOF5" s="2152"/>
      <c r="WOG5" s="2152"/>
      <c r="WOH5" s="2152"/>
      <c r="WOI5" s="2152"/>
      <c r="WOJ5" s="2152"/>
      <c r="WOK5" s="2152"/>
      <c r="WOL5" s="2152"/>
      <c r="WOM5" s="2152"/>
      <c r="WON5" s="2152"/>
      <c r="WOO5" s="2152"/>
      <c r="WOP5" s="2152"/>
      <c r="WOQ5" s="2152"/>
      <c r="WOR5" s="2152"/>
      <c r="WOS5" s="2152"/>
      <c r="WOT5" s="2152"/>
      <c r="WOU5" s="2152"/>
      <c r="WOV5" s="2152"/>
      <c r="WOW5" s="2152"/>
      <c r="WOX5" s="2152"/>
      <c r="WOY5" s="2152"/>
      <c r="WOZ5" s="2152"/>
      <c r="WPA5" s="2152"/>
      <c r="WPB5" s="2152"/>
      <c r="WPC5" s="2152"/>
      <c r="WPD5" s="2152"/>
      <c r="WPE5" s="2152"/>
      <c r="WPF5" s="2152"/>
      <c r="WPG5" s="2152"/>
      <c r="WPH5" s="2152"/>
      <c r="WPI5" s="2152"/>
      <c r="WPJ5" s="2152"/>
      <c r="WPK5" s="2152"/>
      <c r="WPL5" s="2152"/>
      <c r="WPM5" s="2152"/>
      <c r="WPN5" s="2152"/>
      <c r="WPO5" s="2152"/>
      <c r="WPP5" s="2152"/>
      <c r="WPQ5" s="2152"/>
      <c r="WPR5" s="2152"/>
      <c r="WPS5" s="2152"/>
      <c r="WPT5" s="2152"/>
      <c r="WPU5" s="2152"/>
      <c r="WPV5" s="2152"/>
      <c r="WPW5" s="2152"/>
      <c r="WPX5" s="2152"/>
      <c r="WPY5" s="2152"/>
      <c r="WPZ5" s="2152"/>
      <c r="WQA5" s="2152"/>
      <c r="WQB5" s="2152"/>
      <c r="WQC5" s="2152"/>
      <c r="WQD5" s="2152"/>
      <c r="WQE5" s="2152"/>
      <c r="WQF5" s="2152"/>
      <c r="WQG5" s="2152"/>
      <c r="WQH5" s="2152"/>
      <c r="WQI5" s="2152"/>
      <c r="WQJ5" s="2152"/>
      <c r="WQK5" s="2152"/>
      <c r="WQL5" s="2152"/>
      <c r="WQM5" s="2152"/>
      <c r="WQN5" s="2152"/>
      <c r="WQO5" s="2152"/>
      <c r="WQP5" s="2152"/>
      <c r="WQQ5" s="2152"/>
      <c r="WQR5" s="2152"/>
      <c r="WQS5" s="2152"/>
      <c r="WQT5" s="2152"/>
      <c r="WQU5" s="2152"/>
      <c r="WQV5" s="2152"/>
      <c r="WQW5" s="2152"/>
      <c r="WQX5" s="2152"/>
      <c r="WQY5" s="2152"/>
      <c r="WQZ5" s="2152"/>
      <c r="WRA5" s="2152"/>
      <c r="WRB5" s="2152"/>
      <c r="WRC5" s="2152"/>
      <c r="WRD5" s="2152"/>
      <c r="WRE5" s="2152"/>
      <c r="WRF5" s="2152"/>
      <c r="WRG5" s="2152"/>
      <c r="WRH5" s="2152"/>
      <c r="WRI5" s="2152"/>
      <c r="WRJ5" s="2152"/>
      <c r="WRK5" s="2152"/>
      <c r="WRL5" s="2152"/>
      <c r="WRM5" s="2152"/>
      <c r="WRN5" s="2152"/>
      <c r="WRO5" s="2152"/>
      <c r="WRP5" s="2152"/>
      <c r="WRQ5" s="2152"/>
      <c r="WRR5" s="2152"/>
      <c r="WRS5" s="2152"/>
      <c r="WRT5" s="2152"/>
      <c r="WRU5" s="2152"/>
      <c r="WRV5" s="2152"/>
      <c r="WRW5" s="2152"/>
      <c r="WRX5" s="2152"/>
      <c r="WRY5" s="2152"/>
      <c r="WRZ5" s="2152"/>
      <c r="WSA5" s="2152"/>
      <c r="WSB5" s="2152"/>
      <c r="WSC5" s="2152"/>
      <c r="WSD5" s="2152"/>
      <c r="WSE5" s="2152"/>
      <c r="WSF5" s="2152"/>
      <c r="WSG5" s="2152"/>
      <c r="WSH5" s="2152"/>
      <c r="WSI5" s="2152"/>
      <c r="WSJ5" s="2152"/>
      <c r="WSK5" s="2152"/>
      <c r="WSL5" s="2152"/>
      <c r="WSM5" s="2152"/>
      <c r="WSN5" s="2152"/>
      <c r="WSO5" s="2152"/>
      <c r="WSP5" s="2152"/>
      <c r="WSQ5" s="2152"/>
      <c r="WSR5" s="2152"/>
      <c r="WSS5" s="2152"/>
      <c r="WST5" s="2152"/>
      <c r="WSU5" s="2152"/>
      <c r="WSV5" s="2152"/>
      <c r="WSW5" s="2152"/>
      <c r="WSX5" s="2152"/>
      <c r="WSY5" s="2152"/>
      <c r="WSZ5" s="2152"/>
      <c r="WTA5" s="2152"/>
      <c r="WTB5" s="2152"/>
      <c r="WTC5" s="2152"/>
      <c r="WTD5" s="2152"/>
      <c r="WTE5" s="2152"/>
      <c r="WTF5" s="2152"/>
      <c r="WTG5" s="2152"/>
      <c r="WTH5" s="2152"/>
      <c r="WTI5" s="2152"/>
      <c r="WTJ5" s="2152"/>
      <c r="WTK5" s="2152"/>
      <c r="WTL5" s="2152"/>
      <c r="WTM5" s="2152"/>
      <c r="WTN5" s="2152"/>
      <c r="WTO5" s="2152"/>
      <c r="WTP5" s="2152"/>
      <c r="WTQ5" s="2152"/>
      <c r="WTR5" s="2152"/>
      <c r="WTS5" s="2152"/>
      <c r="WTT5" s="2152"/>
      <c r="WTU5" s="2152"/>
      <c r="WTV5" s="2152"/>
      <c r="WTW5" s="2152"/>
      <c r="WTX5" s="2152"/>
      <c r="WTY5" s="2152"/>
      <c r="WTZ5" s="2152"/>
      <c r="WUA5" s="2152"/>
      <c r="WUB5" s="2152"/>
      <c r="WUC5" s="2152"/>
      <c r="WUD5" s="2152"/>
      <c r="WUE5" s="2152"/>
      <c r="WUF5" s="2152"/>
      <c r="WUG5" s="2152"/>
      <c r="WUH5" s="2152"/>
      <c r="WUI5" s="2152"/>
      <c r="WUJ5" s="2152"/>
      <c r="WUK5" s="2152"/>
      <c r="WUL5" s="2152"/>
      <c r="WUM5" s="2152"/>
      <c r="WUN5" s="2152"/>
      <c r="WUO5" s="2152"/>
      <c r="WUP5" s="2152"/>
      <c r="WUQ5" s="2152"/>
      <c r="WUR5" s="2152"/>
      <c r="WUS5" s="2152"/>
      <c r="WUT5" s="2152"/>
      <c r="WUU5" s="2152"/>
      <c r="WUV5" s="2152"/>
      <c r="WUW5" s="2152"/>
      <c r="WUX5" s="2152"/>
      <c r="WUY5" s="2152"/>
      <c r="WUZ5" s="2152"/>
      <c r="WVA5" s="2152"/>
      <c r="WVB5" s="2152"/>
      <c r="WVC5" s="2152"/>
      <c r="WVD5" s="2152"/>
      <c r="WVE5" s="2152"/>
      <c r="WVF5" s="2152"/>
      <c r="WVG5" s="2152"/>
      <c r="WVH5" s="2152"/>
      <c r="WVI5" s="2152"/>
      <c r="WVJ5" s="2152"/>
      <c r="WVK5" s="2152"/>
      <c r="WVL5" s="2152"/>
      <c r="WVM5" s="2152"/>
      <c r="WVN5" s="2152"/>
      <c r="WVO5" s="2152"/>
      <c r="WVP5" s="2152"/>
      <c r="WVQ5" s="2152"/>
      <c r="WVR5" s="2152"/>
      <c r="WVS5" s="2152"/>
      <c r="WVT5" s="2152"/>
      <c r="WVU5" s="2152"/>
      <c r="WVV5" s="2152"/>
      <c r="WVW5" s="2152"/>
      <c r="WVX5" s="2152"/>
      <c r="WVY5" s="2152"/>
      <c r="WVZ5" s="2152"/>
      <c r="WWA5" s="2152"/>
      <c r="WWB5" s="2152"/>
      <c r="WWC5" s="2152"/>
      <c r="WWD5" s="2152"/>
      <c r="WWE5" s="2152"/>
      <c r="WWF5" s="2152"/>
      <c r="WWG5" s="2152"/>
      <c r="WWH5" s="2152"/>
      <c r="WWI5" s="2152"/>
      <c r="WWJ5" s="2152"/>
      <c r="WWK5" s="2152"/>
      <c r="WWL5" s="2152"/>
      <c r="WWM5" s="2152"/>
      <c r="WWN5" s="2152"/>
      <c r="WWO5" s="2152"/>
      <c r="WWP5" s="2152"/>
      <c r="WWQ5" s="2152"/>
      <c r="WWR5" s="2152"/>
      <c r="WWS5" s="2152"/>
      <c r="WWT5" s="2152"/>
      <c r="WWU5" s="2152"/>
      <c r="WWV5" s="2152"/>
      <c r="WWW5" s="2152"/>
      <c r="WWX5" s="2152"/>
      <c r="WWY5" s="2152"/>
      <c r="WWZ5" s="2152"/>
      <c r="WXA5" s="2152"/>
      <c r="WXB5" s="2152"/>
      <c r="WXC5" s="2152"/>
      <c r="WXD5" s="2152"/>
      <c r="WXE5" s="2152"/>
      <c r="WXF5" s="2152"/>
      <c r="WXG5" s="2152"/>
      <c r="WXH5" s="2152"/>
      <c r="WXI5" s="2152"/>
      <c r="WXJ5" s="2152"/>
      <c r="WXK5" s="2152"/>
      <c r="WXL5" s="2152"/>
      <c r="WXM5" s="2152"/>
      <c r="WXN5" s="2152"/>
      <c r="WXO5" s="2152"/>
      <c r="WXP5" s="2152"/>
      <c r="WXQ5" s="2152"/>
      <c r="WXR5" s="2152"/>
      <c r="WXS5" s="2152"/>
      <c r="WXT5" s="2152"/>
      <c r="WXU5" s="2152"/>
      <c r="WXV5" s="2152"/>
      <c r="WXW5" s="2152"/>
      <c r="WXX5" s="2152"/>
      <c r="WXY5" s="2152"/>
      <c r="WXZ5" s="2152"/>
      <c r="WYA5" s="2152"/>
      <c r="WYB5" s="2152"/>
      <c r="WYC5" s="2152"/>
      <c r="WYD5" s="2152"/>
      <c r="WYE5" s="2152"/>
      <c r="WYF5" s="2152"/>
      <c r="WYG5" s="2152"/>
      <c r="WYH5" s="2152"/>
      <c r="WYI5" s="2152"/>
      <c r="WYJ5" s="2152"/>
      <c r="WYK5" s="2152"/>
      <c r="WYL5" s="2152"/>
      <c r="WYM5" s="2152"/>
      <c r="WYN5" s="2152"/>
      <c r="WYO5" s="2152"/>
      <c r="WYP5" s="2152"/>
      <c r="WYQ5" s="2152"/>
      <c r="WYR5" s="2152"/>
      <c r="WYS5" s="2152"/>
      <c r="WYT5" s="2152"/>
      <c r="WYU5" s="2152"/>
      <c r="WYV5" s="2152"/>
      <c r="WYW5" s="2152"/>
      <c r="WYX5" s="2152"/>
      <c r="WYY5" s="2152"/>
      <c r="WYZ5" s="2152"/>
      <c r="WZA5" s="2152"/>
      <c r="WZB5" s="2152"/>
      <c r="WZC5" s="2152"/>
      <c r="WZD5" s="2152"/>
      <c r="WZE5" s="2152"/>
      <c r="WZF5" s="2152"/>
      <c r="WZG5" s="2152"/>
      <c r="WZH5" s="2152"/>
      <c r="WZI5" s="2152"/>
      <c r="WZJ5" s="2152"/>
      <c r="WZK5" s="2152"/>
      <c r="WZL5" s="2152"/>
      <c r="WZM5" s="2152"/>
      <c r="WZN5" s="2152"/>
      <c r="WZO5" s="2152"/>
      <c r="WZP5" s="2152"/>
      <c r="WZQ5" s="2152"/>
      <c r="WZR5" s="2152"/>
      <c r="WZS5" s="2152"/>
      <c r="WZT5" s="2152"/>
      <c r="WZU5" s="2152"/>
      <c r="WZV5" s="2152"/>
      <c r="WZW5" s="2152"/>
      <c r="WZX5" s="2152"/>
      <c r="WZY5" s="2152"/>
      <c r="WZZ5" s="2152"/>
      <c r="XAA5" s="2152"/>
      <c r="XAB5" s="2152"/>
      <c r="XAC5" s="2152"/>
      <c r="XAD5" s="2152"/>
      <c r="XAE5" s="2152"/>
      <c r="XAF5" s="2152"/>
      <c r="XAG5" s="2152"/>
      <c r="XAH5" s="2152"/>
      <c r="XAI5" s="2152"/>
      <c r="XAJ5" s="2152"/>
      <c r="XAK5" s="2152"/>
      <c r="XAL5" s="2152"/>
      <c r="XAM5" s="2152"/>
      <c r="XAN5" s="2152"/>
      <c r="XAO5" s="2152"/>
      <c r="XAP5" s="2152"/>
      <c r="XAQ5" s="2152"/>
      <c r="XAR5" s="2152"/>
      <c r="XAS5" s="2152"/>
      <c r="XAT5" s="2152"/>
      <c r="XAU5" s="2152"/>
      <c r="XAV5" s="2152"/>
      <c r="XAW5" s="2152"/>
      <c r="XAX5" s="2152"/>
      <c r="XAY5" s="2152"/>
      <c r="XAZ5" s="2152"/>
      <c r="XBA5" s="2152"/>
      <c r="XBB5" s="2152"/>
      <c r="XBC5" s="2152"/>
      <c r="XBD5" s="2152"/>
      <c r="XBE5" s="2152"/>
      <c r="XBF5" s="2152"/>
      <c r="XBG5" s="2152"/>
      <c r="XBH5" s="2152"/>
      <c r="XBI5" s="2152"/>
      <c r="XBJ5" s="2152"/>
      <c r="XBK5" s="2152"/>
      <c r="XBL5" s="2152"/>
      <c r="XBM5" s="2152"/>
      <c r="XBN5" s="2152"/>
      <c r="XBO5" s="2152"/>
      <c r="XBP5" s="2152"/>
      <c r="XBQ5" s="2152"/>
      <c r="XBR5" s="2152"/>
      <c r="XBS5" s="2152"/>
      <c r="XBT5" s="2152"/>
      <c r="XBU5" s="2152"/>
      <c r="XBV5" s="2152"/>
      <c r="XBW5" s="2152"/>
      <c r="XBX5" s="2152"/>
      <c r="XBY5" s="2152"/>
      <c r="XBZ5" s="2152"/>
      <c r="XCA5" s="2152"/>
      <c r="XCB5" s="2152"/>
      <c r="XCC5" s="2152"/>
      <c r="XCD5" s="2152"/>
      <c r="XCE5" s="2152"/>
      <c r="XCF5" s="2152"/>
      <c r="XCG5" s="2152"/>
      <c r="XCH5" s="2152"/>
      <c r="XCI5" s="2152"/>
      <c r="XCJ5" s="2152"/>
      <c r="XCK5" s="2152"/>
      <c r="XCL5" s="2152"/>
      <c r="XCM5" s="2152"/>
      <c r="XCN5" s="2152"/>
      <c r="XCO5" s="2152"/>
      <c r="XCP5" s="2152"/>
      <c r="XCQ5" s="2152"/>
      <c r="XCR5" s="2152"/>
      <c r="XCS5" s="2152"/>
      <c r="XCT5" s="2152"/>
      <c r="XCU5" s="2152"/>
      <c r="XCV5" s="2152"/>
      <c r="XCW5" s="2152"/>
      <c r="XCX5" s="2152"/>
      <c r="XCY5" s="2152"/>
      <c r="XCZ5" s="2152"/>
      <c r="XDA5" s="2152"/>
      <c r="XDB5" s="2152"/>
      <c r="XDC5" s="2152"/>
      <c r="XDD5" s="2152"/>
      <c r="XDE5" s="2152"/>
      <c r="XDF5" s="2152"/>
      <c r="XDG5" s="2152"/>
      <c r="XDH5" s="2152"/>
      <c r="XDI5" s="2152"/>
      <c r="XDJ5" s="2152"/>
      <c r="XDK5" s="2152"/>
      <c r="XDL5" s="2152"/>
      <c r="XDM5" s="2152"/>
      <c r="XDN5" s="2152"/>
      <c r="XDO5" s="2152"/>
      <c r="XDP5" s="2152"/>
      <c r="XDQ5" s="2152"/>
      <c r="XDR5" s="2152"/>
      <c r="XDS5" s="2152"/>
      <c r="XDT5" s="2152"/>
      <c r="XDU5" s="2152"/>
      <c r="XDV5" s="2152"/>
      <c r="XDW5" s="2152"/>
      <c r="XDX5" s="2152"/>
      <c r="XDY5" s="2152"/>
      <c r="XDZ5" s="2152"/>
      <c r="XEA5" s="2152"/>
      <c r="XEB5" s="2152"/>
      <c r="XEC5" s="2152"/>
      <c r="XED5" s="2152"/>
      <c r="XEE5" s="2152"/>
      <c r="XEF5" s="2152"/>
      <c r="XEG5" s="2152"/>
      <c r="XEH5" s="2152"/>
      <c r="XEI5" s="2152"/>
      <c r="XEJ5" s="2152"/>
      <c r="XEK5" s="2152"/>
      <c r="XEL5" s="2152"/>
      <c r="XEM5" s="2152"/>
      <c r="XEN5" s="2152"/>
      <c r="XEO5" s="2152"/>
      <c r="XEP5" s="2152"/>
      <c r="XEQ5" s="2152"/>
      <c r="XER5" s="2152"/>
      <c r="XES5" s="2152"/>
      <c r="XET5" s="2152"/>
      <c r="XEU5" s="2152"/>
      <c r="XEV5" s="2152"/>
      <c r="XEW5" s="2152"/>
      <c r="XEX5" s="2152"/>
      <c r="XEY5" s="2152"/>
      <c r="XEZ5" s="2152"/>
      <c r="XFA5" s="2152"/>
      <c r="XFB5" s="2152"/>
      <c r="XFC5" s="2152"/>
      <c r="XFD5" s="2152"/>
    </row>
    <row r="6" spans="1:16384" s="77" customFormat="1" ht="15.75" customHeight="1" x14ac:dyDescent="0.2">
      <c r="A6" s="2152" t="s">
        <v>11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  <c r="AL6" s="2152"/>
      <c r="AM6" s="2152"/>
      <c r="AN6" s="2152"/>
      <c r="AO6" s="2152"/>
      <c r="AP6" s="2152"/>
      <c r="AQ6" s="2152"/>
      <c r="AR6" s="2152"/>
      <c r="AS6" s="2152"/>
      <c r="AT6" s="2152"/>
      <c r="AU6" s="2152"/>
      <c r="AV6" s="2152"/>
      <c r="AW6" s="2152"/>
      <c r="AX6" s="2152"/>
      <c r="AY6" s="2152"/>
      <c r="AZ6" s="2152"/>
      <c r="BA6" s="2152"/>
      <c r="BB6" s="2152"/>
      <c r="BC6" s="2152"/>
      <c r="BD6" s="2152"/>
      <c r="BE6" s="2152"/>
      <c r="BF6" s="2152"/>
      <c r="BG6" s="2152"/>
      <c r="BH6" s="2152"/>
      <c r="BI6" s="2152"/>
      <c r="BJ6" s="2152"/>
      <c r="BK6" s="2152"/>
      <c r="BL6" s="2152"/>
      <c r="BM6" s="2152"/>
      <c r="BN6" s="2152"/>
      <c r="BO6" s="2152"/>
      <c r="BP6" s="2152"/>
      <c r="BQ6" s="2152"/>
      <c r="BR6" s="2152"/>
      <c r="BS6" s="2152"/>
      <c r="BT6" s="2152"/>
      <c r="BU6" s="2152"/>
      <c r="BV6" s="2152"/>
      <c r="BW6" s="2152"/>
      <c r="BX6" s="2152"/>
      <c r="BY6" s="2152"/>
      <c r="BZ6" s="2152"/>
      <c r="CA6" s="2152"/>
      <c r="CB6" s="2152"/>
      <c r="CC6" s="2152"/>
      <c r="CD6" s="2152"/>
      <c r="CE6" s="2152"/>
      <c r="CF6" s="2152"/>
      <c r="CG6" s="2152"/>
      <c r="CH6" s="2152"/>
      <c r="CI6" s="2152"/>
      <c r="CJ6" s="2152"/>
      <c r="CK6" s="2152"/>
      <c r="CL6" s="2152"/>
      <c r="CM6" s="2152"/>
      <c r="CN6" s="2152"/>
      <c r="CO6" s="2152"/>
      <c r="CP6" s="2152"/>
      <c r="CQ6" s="2152"/>
      <c r="CR6" s="2152"/>
      <c r="CS6" s="2152"/>
      <c r="CT6" s="2152"/>
      <c r="CU6" s="2152"/>
      <c r="CV6" s="2152"/>
      <c r="CW6" s="2152"/>
      <c r="CX6" s="2152"/>
      <c r="CY6" s="2152"/>
      <c r="CZ6" s="2152"/>
      <c r="DA6" s="2152"/>
      <c r="DB6" s="2152"/>
      <c r="DC6" s="2152"/>
      <c r="DD6" s="2152"/>
      <c r="DE6" s="2152"/>
      <c r="DF6" s="2152"/>
      <c r="DG6" s="2152"/>
      <c r="DH6" s="2152"/>
      <c r="DI6" s="2152"/>
      <c r="DJ6" s="2152"/>
      <c r="DK6" s="2152"/>
      <c r="DL6" s="2152"/>
      <c r="DM6" s="2152"/>
      <c r="DN6" s="2152"/>
      <c r="DO6" s="2152"/>
      <c r="DP6" s="2152"/>
      <c r="DQ6" s="2152"/>
      <c r="DR6" s="2152"/>
      <c r="DS6" s="2152"/>
      <c r="DT6" s="2152"/>
      <c r="DU6" s="2152"/>
      <c r="DV6" s="2152"/>
      <c r="DW6" s="2152"/>
      <c r="DX6" s="2152"/>
      <c r="DY6" s="2152"/>
      <c r="DZ6" s="2152"/>
      <c r="EA6" s="2152"/>
      <c r="EB6" s="2152"/>
      <c r="EC6" s="2152"/>
      <c r="ED6" s="2152"/>
      <c r="EE6" s="2152"/>
      <c r="EF6" s="2152"/>
      <c r="EG6" s="2152"/>
      <c r="EH6" s="2152"/>
      <c r="EI6" s="2152"/>
      <c r="EJ6" s="2152"/>
      <c r="EK6" s="2152"/>
      <c r="EL6" s="2152"/>
      <c r="EM6" s="2152"/>
      <c r="EN6" s="2152"/>
      <c r="EO6" s="2152"/>
      <c r="EP6" s="2152"/>
      <c r="EQ6" s="2152"/>
      <c r="ER6" s="2152"/>
      <c r="ES6" s="2152"/>
      <c r="ET6" s="2152"/>
      <c r="EU6" s="2152"/>
      <c r="EV6" s="2152"/>
      <c r="EW6" s="2152"/>
      <c r="EX6" s="2152"/>
      <c r="EY6" s="2152"/>
      <c r="EZ6" s="2152"/>
      <c r="FA6" s="2152"/>
      <c r="FB6" s="2152"/>
      <c r="FC6" s="2152"/>
      <c r="FD6" s="2152"/>
      <c r="FE6" s="2152"/>
      <c r="FF6" s="2152"/>
      <c r="FG6" s="2152"/>
      <c r="FH6" s="2152"/>
      <c r="FI6" s="2152"/>
      <c r="FJ6" s="2152"/>
      <c r="FK6" s="2152"/>
      <c r="FL6" s="2152"/>
      <c r="FM6" s="2152"/>
      <c r="FN6" s="2152"/>
      <c r="FO6" s="2152"/>
      <c r="FP6" s="2152"/>
      <c r="FQ6" s="2152"/>
      <c r="FR6" s="2152"/>
      <c r="FS6" s="2152"/>
      <c r="FT6" s="2152"/>
      <c r="FU6" s="2152"/>
      <c r="FV6" s="2152"/>
      <c r="FW6" s="2152"/>
      <c r="FX6" s="2152"/>
      <c r="FY6" s="2152"/>
      <c r="FZ6" s="2152"/>
      <c r="GA6" s="2152"/>
      <c r="GB6" s="2152"/>
      <c r="GC6" s="2152"/>
      <c r="GD6" s="2152"/>
      <c r="GE6" s="2152"/>
      <c r="GF6" s="2152"/>
      <c r="GG6" s="2152"/>
      <c r="GH6" s="2152"/>
      <c r="GI6" s="2152"/>
      <c r="GJ6" s="2152"/>
      <c r="GK6" s="2152"/>
      <c r="GL6" s="2152"/>
      <c r="GM6" s="2152"/>
      <c r="GN6" s="2152"/>
      <c r="GO6" s="2152"/>
      <c r="GP6" s="2152"/>
      <c r="GQ6" s="2152"/>
      <c r="GR6" s="2152"/>
      <c r="GS6" s="2152"/>
      <c r="GT6" s="2152"/>
      <c r="GU6" s="2152"/>
      <c r="GV6" s="2152"/>
      <c r="GW6" s="2152"/>
      <c r="GX6" s="2152"/>
      <c r="GY6" s="2152"/>
      <c r="GZ6" s="2152"/>
      <c r="HA6" s="2152"/>
      <c r="HB6" s="2152"/>
      <c r="HC6" s="2152"/>
      <c r="HD6" s="2152"/>
      <c r="HE6" s="2152"/>
      <c r="HF6" s="2152"/>
      <c r="HG6" s="2152"/>
      <c r="HH6" s="2152"/>
      <c r="HI6" s="2152"/>
      <c r="HJ6" s="2152"/>
      <c r="HK6" s="2152"/>
      <c r="HL6" s="2152"/>
      <c r="HM6" s="2152"/>
      <c r="HN6" s="2152"/>
      <c r="HO6" s="2152"/>
      <c r="HP6" s="2152"/>
      <c r="HQ6" s="2152"/>
      <c r="HR6" s="2152"/>
      <c r="HS6" s="2152"/>
      <c r="HT6" s="2152"/>
      <c r="HU6" s="2152"/>
      <c r="HV6" s="2152"/>
      <c r="HW6" s="2152"/>
      <c r="HX6" s="2152"/>
      <c r="HY6" s="2152"/>
      <c r="HZ6" s="2152"/>
      <c r="IA6" s="2152"/>
      <c r="IB6" s="2152"/>
      <c r="IC6" s="2152"/>
      <c r="ID6" s="2152"/>
      <c r="IE6" s="2152"/>
      <c r="IF6" s="2152"/>
      <c r="IG6" s="2152"/>
      <c r="IH6" s="2152"/>
      <c r="II6" s="2152"/>
      <c r="IJ6" s="2152"/>
      <c r="IK6" s="2152"/>
      <c r="IL6" s="2152"/>
      <c r="IM6" s="2152"/>
      <c r="IN6" s="2152"/>
      <c r="IO6" s="2152"/>
      <c r="IP6" s="2152"/>
      <c r="IQ6" s="2152"/>
      <c r="IR6" s="2152"/>
      <c r="IS6" s="2152"/>
      <c r="IT6" s="2152"/>
      <c r="IU6" s="2152"/>
      <c r="IV6" s="2152"/>
      <c r="IW6" s="2152"/>
      <c r="IX6" s="2152"/>
      <c r="IY6" s="2152"/>
      <c r="IZ6" s="2152"/>
      <c r="JA6" s="2152"/>
      <c r="JB6" s="2152"/>
      <c r="JC6" s="2152"/>
      <c r="JD6" s="2152"/>
      <c r="JE6" s="2152"/>
      <c r="JF6" s="2152"/>
      <c r="JG6" s="2152"/>
      <c r="JH6" s="2152"/>
      <c r="JI6" s="2152"/>
      <c r="JJ6" s="2152"/>
      <c r="JK6" s="2152"/>
      <c r="JL6" s="2152"/>
      <c r="JM6" s="2152"/>
      <c r="JN6" s="2152"/>
      <c r="JO6" s="2152"/>
      <c r="JP6" s="2152"/>
      <c r="JQ6" s="2152"/>
      <c r="JR6" s="2152"/>
      <c r="JS6" s="2152"/>
      <c r="JT6" s="2152"/>
      <c r="JU6" s="2152"/>
      <c r="JV6" s="2152"/>
      <c r="JW6" s="2152"/>
      <c r="JX6" s="2152"/>
      <c r="JY6" s="2152"/>
      <c r="JZ6" s="2152"/>
      <c r="KA6" s="2152"/>
      <c r="KB6" s="2152"/>
      <c r="KC6" s="2152"/>
      <c r="KD6" s="2152"/>
      <c r="KE6" s="2152"/>
      <c r="KF6" s="2152"/>
      <c r="KG6" s="2152"/>
      <c r="KH6" s="2152"/>
      <c r="KI6" s="2152"/>
      <c r="KJ6" s="2152"/>
      <c r="KK6" s="2152"/>
      <c r="KL6" s="2152"/>
      <c r="KM6" s="2152"/>
      <c r="KN6" s="2152"/>
      <c r="KO6" s="2152"/>
      <c r="KP6" s="2152"/>
      <c r="KQ6" s="2152"/>
      <c r="KR6" s="2152"/>
      <c r="KS6" s="2152"/>
      <c r="KT6" s="2152"/>
      <c r="KU6" s="2152"/>
      <c r="KV6" s="2152"/>
      <c r="KW6" s="2152"/>
      <c r="KX6" s="2152"/>
      <c r="KY6" s="2152"/>
      <c r="KZ6" s="2152"/>
      <c r="LA6" s="2152"/>
      <c r="LB6" s="2152"/>
      <c r="LC6" s="2152"/>
      <c r="LD6" s="2152"/>
      <c r="LE6" s="2152"/>
      <c r="LF6" s="2152"/>
      <c r="LG6" s="2152"/>
      <c r="LH6" s="2152"/>
      <c r="LI6" s="2152"/>
      <c r="LJ6" s="2152"/>
      <c r="LK6" s="2152"/>
      <c r="LL6" s="2152"/>
      <c r="LM6" s="2152"/>
      <c r="LN6" s="2152"/>
      <c r="LO6" s="2152"/>
      <c r="LP6" s="2152"/>
      <c r="LQ6" s="2152"/>
      <c r="LR6" s="2152"/>
      <c r="LS6" s="2152"/>
      <c r="LT6" s="2152"/>
      <c r="LU6" s="2152"/>
      <c r="LV6" s="2152"/>
      <c r="LW6" s="2152"/>
      <c r="LX6" s="2152"/>
      <c r="LY6" s="2152"/>
      <c r="LZ6" s="2152"/>
      <c r="MA6" s="2152"/>
      <c r="MB6" s="2152"/>
      <c r="MC6" s="2152"/>
      <c r="MD6" s="2152"/>
      <c r="ME6" s="2152"/>
      <c r="MF6" s="2152"/>
      <c r="MG6" s="2152"/>
      <c r="MH6" s="2152"/>
      <c r="MI6" s="2152"/>
      <c r="MJ6" s="2152"/>
      <c r="MK6" s="2152"/>
      <c r="ML6" s="2152"/>
      <c r="MM6" s="2152"/>
      <c r="MN6" s="2152"/>
      <c r="MO6" s="2152"/>
      <c r="MP6" s="2152"/>
      <c r="MQ6" s="2152"/>
      <c r="MR6" s="2152"/>
      <c r="MS6" s="2152"/>
      <c r="MT6" s="2152"/>
      <c r="MU6" s="2152"/>
      <c r="MV6" s="2152"/>
      <c r="MW6" s="2152"/>
      <c r="MX6" s="2152"/>
      <c r="MY6" s="2152"/>
      <c r="MZ6" s="2152"/>
      <c r="NA6" s="2152"/>
      <c r="NB6" s="2152"/>
      <c r="NC6" s="2152"/>
      <c r="ND6" s="2152"/>
      <c r="NE6" s="2152"/>
      <c r="NF6" s="2152"/>
      <c r="NG6" s="2152"/>
      <c r="NH6" s="2152"/>
      <c r="NI6" s="2152"/>
      <c r="NJ6" s="2152"/>
      <c r="NK6" s="2152"/>
      <c r="NL6" s="2152"/>
      <c r="NM6" s="2152"/>
      <c r="NN6" s="2152"/>
      <c r="NO6" s="2152"/>
      <c r="NP6" s="2152"/>
      <c r="NQ6" s="2152"/>
      <c r="NR6" s="2152"/>
      <c r="NS6" s="2152"/>
      <c r="NT6" s="2152"/>
      <c r="NU6" s="2152"/>
      <c r="NV6" s="2152"/>
      <c r="NW6" s="2152"/>
      <c r="NX6" s="2152"/>
      <c r="NY6" s="2152"/>
      <c r="NZ6" s="2152"/>
      <c r="OA6" s="2152"/>
      <c r="OB6" s="2152"/>
      <c r="OC6" s="2152"/>
      <c r="OD6" s="2152"/>
      <c r="OE6" s="2152"/>
      <c r="OF6" s="2152"/>
      <c r="OG6" s="2152"/>
      <c r="OH6" s="2152"/>
      <c r="OI6" s="2152"/>
      <c r="OJ6" s="2152"/>
      <c r="OK6" s="2152"/>
      <c r="OL6" s="2152"/>
      <c r="OM6" s="2152"/>
      <c r="ON6" s="2152"/>
      <c r="OO6" s="2152"/>
      <c r="OP6" s="2152"/>
      <c r="OQ6" s="2152"/>
      <c r="OR6" s="2152"/>
      <c r="OS6" s="2152"/>
      <c r="OT6" s="2152"/>
      <c r="OU6" s="2152"/>
      <c r="OV6" s="2152"/>
      <c r="OW6" s="2152"/>
      <c r="OX6" s="2152"/>
      <c r="OY6" s="2152"/>
      <c r="OZ6" s="2152"/>
      <c r="PA6" s="2152"/>
      <c r="PB6" s="2152"/>
      <c r="PC6" s="2152"/>
      <c r="PD6" s="2152"/>
      <c r="PE6" s="2152"/>
      <c r="PF6" s="2152"/>
      <c r="PG6" s="2152"/>
      <c r="PH6" s="2152"/>
      <c r="PI6" s="2152"/>
      <c r="PJ6" s="2152"/>
      <c r="PK6" s="2152"/>
      <c r="PL6" s="2152"/>
      <c r="PM6" s="2152"/>
      <c r="PN6" s="2152"/>
      <c r="PO6" s="2152"/>
      <c r="PP6" s="2152"/>
      <c r="PQ6" s="2152"/>
      <c r="PR6" s="2152"/>
      <c r="PS6" s="2152"/>
      <c r="PT6" s="2152"/>
      <c r="PU6" s="2152"/>
      <c r="PV6" s="2152"/>
      <c r="PW6" s="2152"/>
      <c r="PX6" s="2152"/>
      <c r="PY6" s="2152"/>
      <c r="PZ6" s="2152"/>
      <c r="QA6" s="2152"/>
      <c r="QB6" s="2152"/>
      <c r="QC6" s="2152"/>
      <c r="QD6" s="2152"/>
      <c r="QE6" s="2152"/>
      <c r="QF6" s="2152"/>
      <c r="QG6" s="2152"/>
      <c r="QH6" s="2152"/>
      <c r="QI6" s="2152"/>
      <c r="QJ6" s="2152"/>
      <c r="QK6" s="2152"/>
      <c r="QL6" s="2152"/>
      <c r="QM6" s="2152"/>
      <c r="QN6" s="2152"/>
      <c r="QO6" s="2152"/>
      <c r="QP6" s="2152"/>
      <c r="QQ6" s="2152"/>
      <c r="QR6" s="2152"/>
      <c r="QS6" s="2152"/>
      <c r="QT6" s="2152"/>
      <c r="QU6" s="2152"/>
      <c r="QV6" s="2152"/>
      <c r="QW6" s="2152"/>
      <c r="QX6" s="2152"/>
      <c r="QY6" s="2152"/>
      <c r="QZ6" s="2152"/>
      <c r="RA6" s="2152"/>
      <c r="RB6" s="2152"/>
      <c r="RC6" s="2152"/>
      <c r="RD6" s="2152"/>
      <c r="RE6" s="2152"/>
      <c r="RF6" s="2152"/>
      <c r="RG6" s="2152"/>
      <c r="RH6" s="2152"/>
      <c r="RI6" s="2152"/>
      <c r="RJ6" s="2152"/>
      <c r="RK6" s="2152"/>
      <c r="RL6" s="2152"/>
      <c r="RM6" s="2152"/>
      <c r="RN6" s="2152"/>
      <c r="RO6" s="2152"/>
      <c r="RP6" s="2152"/>
      <c r="RQ6" s="2152"/>
      <c r="RR6" s="2152"/>
      <c r="RS6" s="2152"/>
      <c r="RT6" s="2152"/>
      <c r="RU6" s="2152"/>
      <c r="RV6" s="2152"/>
      <c r="RW6" s="2152"/>
      <c r="RX6" s="2152"/>
      <c r="RY6" s="2152"/>
      <c r="RZ6" s="2152"/>
      <c r="SA6" s="2152"/>
      <c r="SB6" s="2152"/>
      <c r="SC6" s="2152"/>
      <c r="SD6" s="2152"/>
      <c r="SE6" s="2152"/>
      <c r="SF6" s="2152"/>
      <c r="SG6" s="2152"/>
      <c r="SH6" s="2152"/>
      <c r="SI6" s="2152"/>
      <c r="SJ6" s="2152"/>
      <c r="SK6" s="2152"/>
      <c r="SL6" s="2152"/>
      <c r="SM6" s="2152"/>
      <c r="SN6" s="2152"/>
      <c r="SO6" s="2152"/>
      <c r="SP6" s="2152"/>
      <c r="SQ6" s="2152"/>
      <c r="SR6" s="2152"/>
      <c r="SS6" s="2152"/>
      <c r="ST6" s="2152"/>
      <c r="SU6" s="2152"/>
      <c r="SV6" s="2152"/>
      <c r="SW6" s="2152"/>
      <c r="SX6" s="2152"/>
      <c r="SY6" s="2152"/>
      <c r="SZ6" s="2152"/>
      <c r="TA6" s="2152"/>
      <c r="TB6" s="2152"/>
      <c r="TC6" s="2152"/>
      <c r="TD6" s="2152"/>
      <c r="TE6" s="2152"/>
      <c r="TF6" s="2152"/>
      <c r="TG6" s="2152"/>
      <c r="TH6" s="2152"/>
      <c r="TI6" s="2152"/>
      <c r="TJ6" s="2152"/>
      <c r="TK6" s="2152"/>
      <c r="TL6" s="2152"/>
      <c r="TM6" s="2152"/>
      <c r="TN6" s="2152"/>
      <c r="TO6" s="2152"/>
      <c r="TP6" s="2152"/>
      <c r="TQ6" s="2152"/>
      <c r="TR6" s="2152"/>
      <c r="TS6" s="2152"/>
      <c r="TT6" s="2152"/>
      <c r="TU6" s="2152"/>
      <c r="TV6" s="2152"/>
      <c r="TW6" s="2152"/>
      <c r="TX6" s="2152"/>
      <c r="TY6" s="2152"/>
      <c r="TZ6" s="2152"/>
      <c r="UA6" s="2152"/>
      <c r="UB6" s="2152"/>
      <c r="UC6" s="2152"/>
      <c r="UD6" s="2152"/>
      <c r="UE6" s="2152"/>
      <c r="UF6" s="2152"/>
      <c r="UG6" s="2152"/>
      <c r="UH6" s="2152"/>
      <c r="UI6" s="2152"/>
      <c r="UJ6" s="2152"/>
      <c r="UK6" s="2152"/>
      <c r="UL6" s="2152"/>
      <c r="UM6" s="2152"/>
      <c r="UN6" s="2152"/>
      <c r="UO6" s="2152"/>
      <c r="UP6" s="2152"/>
      <c r="UQ6" s="2152"/>
      <c r="UR6" s="2152"/>
      <c r="US6" s="2152"/>
      <c r="UT6" s="2152"/>
      <c r="UU6" s="2152"/>
      <c r="UV6" s="2152"/>
      <c r="UW6" s="2152"/>
      <c r="UX6" s="2152"/>
      <c r="UY6" s="2152"/>
      <c r="UZ6" s="2152"/>
      <c r="VA6" s="2152"/>
      <c r="VB6" s="2152"/>
      <c r="VC6" s="2152"/>
      <c r="VD6" s="2152"/>
      <c r="VE6" s="2152"/>
      <c r="VF6" s="2152"/>
      <c r="VG6" s="2152"/>
      <c r="VH6" s="2152"/>
      <c r="VI6" s="2152"/>
      <c r="VJ6" s="2152"/>
      <c r="VK6" s="2152"/>
      <c r="VL6" s="2152"/>
      <c r="VM6" s="2152"/>
      <c r="VN6" s="2152"/>
      <c r="VO6" s="2152"/>
      <c r="VP6" s="2152"/>
      <c r="VQ6" s="2152"/>
      <c r="VR6" s="2152"/>
      <c r="VS6" s="2152"/>
      <c r="VT6" s="2152"/>
      <c r="VU6" s="2152"/>
      <c r="VV6" s="2152"/>
      <c r="VW6" s="2152"/>
      <c r="VX6" s="2152"/>
      <c r="VY6" s="2152"/>
      <c r="VZ6" s="2152"/>
      <c r="WA6" s="2152"/>
      <c r="WB6" s="2152"/>
      <c r="WC6" s="2152"/>
      <c r="WD6" s="2152"/>
      <c r="WE6" s="2152"/>
      <c r="WF6" s="2152"/>
      <c r="WG6" s="2152"/>
      <c r="WH6" s="2152"/>
      <c r="WI6" s="2152"/>
      <c r="WJ6" s="2152"/>
      <c r="WK6" s="2152"/>
      <c r="WL6" s="2152"/>
      <c r="WM6" s="2152"/>
      <c r="WN6" s="2152"/>
      <c r="WO6" s="2152"/>
      <c r="WP6" s="2152"/>
      <c r="WQ6" s="2152"/>
      <c r="WR6" s="2152"/>
      <c r="WS6" s="2152"/>
      <c r="WT6" s="2152"/>
      <c r="WU6" s="2152"/>
      <c r="WV6" s="2152"/>
      <c r="WW6" s="2152"/>
      <c r="WX6" s="2152"/>
      <c r="WY6" s="2152"/>
      <c r="WZ6" s="2152"/>
      <c r="XA6" s="2152"/>
      <c r="XB6" s="2152"/>
      <c r="XC6" s="2152"/>
      <c r="XD6" s="2152"/>
      <c r="XE6" s="2152"/>
      <c r="XF6" s="2152"/>
      <c r="XG6" s="2152"/>
      <c r="XH6" s="2152"/>
      <c r="XI6" s="2152"/>
      <c r="XJ6" s="2152"/>
      <c r="XK6" s="2152"/>
      <c r="XL6" s="2152"/>
      <c r="XM6" s="2152"/>
      <c r="XN6" s="2152"/>
      <c r="XO6" s="2152"/>
      <c r="XP6" s="2152"/>
      <c r="XQ6" s="2152"/>
      <c r="XR6" s="2152"/>
      <c r="XS6" s="2152"/>
      <c r="XT6" s="2152"/>
      <c r="XU6" s="2152"/>
      <c r="XV6" s="2152"/>
      <c r="XW6" s="2152"/>
      <c r="XX6" s="2152"/>
      <c r="XY6" s="2152"/>
      <c r="XZ6" s="2152"/>
      <c r="YA6" s="2152"/>
      <c r="YB6" s="2152"/>
      <c r="YC6" s="2152"/>
      <c r="YD6" s="2152"/>
      <c r="YE6" s="2152"/>
      <c r="YF6" s="2152"/>
      <c r="YG6" s="2152"/>
      <c r="YH6" s="2152"/>
      <c r="YI6" s="2152"/>
      <c r="YJ6" s="2152"/>
      <c r="YK6" s="2152"/>
      <c r="YL6" s="2152"/>
      <c r="YM6" s="2152"/>
      <c r="YN6" s="2152"/>
      <c r="YO6" s="2152"/>
      <c r="YP6" s="2152"/>
      <c r="YQ6" s="2152"/>
      <c r="YR6" s="2152"/>
      <c r="YS6" s="2152"/>
      <c r="YT6" s="2152"/>
      <c r="YU6" s="2152"/>
      <c r="YV6" s="2152"/>
      <c r="YW6" s="2152"/>
      <c r="YX6" s="2152"/>
      <c r="YY6" s="2152"/>
      <c r="YZ6" s="2152"/>
      <c r="ZA6" s="2152"/>
      <c r="ZB6" s="2152"/>
      <c r="ZC6" s="2152"/>
      <c r="ZD6" s="2152"/>
      <c r="ZE6" s="2152"/>
      <c r="ZF6" s="2152"/>
      <c r="ZG6" s="2152"/>
      <c r="ZH6" s="2152"/>
      <c r="ZI6" s="2152"/>
      <c r="ZJ6" s="2152"/>
      <c r="ZK6" s="2152"/>
      <c r="ZL6" s="2152"/>
      <c r="ZM6" s="2152"/>
      <c r="ZN6" s="2152"/>
      <c r="ZO6" s="2152"/>
      <c r="ZP6" s="2152"/>
      <c r="ZQ6" s="2152"/>
      <c r="ZR6" s="2152"/>
      <c r="ZS6" s="2152"/>
      <c r="ZT6" s="2152"/>
      <c r="ZU6" s="2152"/>
      <c r="ZV6" s="2152"/>
      <c r="ZW6" s="2152"/>
      <c r="ZX6" s="2152"/>
      <c r="ZY6" s="2152"/>
      <c r="ZZ6" s="2152"/>
      <c r="AAA6" s="2152"/>
      <c r="AAB6" s="2152"/>
      <c r="AAC6" s="2152"/>
      <c r="AAD6" s="2152"/>
      <c r="AAE6" s="2152"/>
      <c r="AAF6" s="2152"/>
      <c r="AAG6" s="2152"/>
      <c r="AAH6" s="2152"/>
      <c r="AAI6" s="2152"/>
      <c r="AAJ6" s="2152"/>
      <c r="AAK6" s="2152"/>
      <c r="AAL6" s="2152"/>
      <c r="AAM6" s="2152"/>
      <c r="AAN6" s="2152"/>
      <c r="AAO6" s="2152"/>
      <c r="AAP6" s="2152"/>
      <c r="AAQ6" s="2152"/>
      <c r="AAR6" s="2152"/>
      <c r="AAS6" s="2152"/>
      <c r="AAT6" s="2152"/>
      <c r="AAU6" s="2152"/>
      <c r="AAV6" s="2152"/>
      <c r="AAW6" s="2152"/>
      <c r="AAX6" s="2152"/>
      <c r="AAY6" s="2152"/>
      <c r="AAZ6" s="2152"/>
      <c r="ABA6" s="2152"/>
      <c r="ABB6" s="2152"/>
      <c r="ABC6" s="2152"/>
      <c r="ABD6" s="2152"/>
      <c r="ABE6" s="2152"/>
      <c r="ABF6" s="2152"/>
      <c r="ABG6" s="2152"/>
      <c r="ABH6" s="2152"/>
      <c r="ABI6" s="2152"/>
      <c r="ABJ6" s="2152"/>
      <c r="ABK6" s="2152"/>
      <c r="ABL6" s="2152"/>
      <c r="ABM6" s="2152"/>
      <c r="ABN6" s="2152"/>
      <c r="ABO6" s="2152"/>
      <c r="ABP6" s="2152"/>
      <c r="ABQ6" s="2152"/>
      <c r="ABR6" s="2152"/>
      <c r="ABS6" s="2152"/>
      <c r="ABT6" s="2152"/>
      <c r="ABU6" s="2152"/>
      <c r="ABV6" s="2152"/>
      <c r="ABW6" s="2152"/>
      <c r="ABX6" s="2152"/>
      <c r="ABY6" s="2152"/>
      <c r="ABZ6" s="2152"/>
      <c r="ACA6" s="2152"/>
      <c r="ACB6" s="2152"/>
      <c r="ACC6" s="2152"/>
      <c r="ACD6" s="2152"/>
      <c r="ACE6" s="2152"/>
      <c r="ACF6" s="2152"/>
      <c r="ACG6" s="2152"/>
      <c r="ACH6" s="2152"/>
      <c r="ACI6" s="2152"/>
      <c r="ACJ6" s="2152"/>
      <c r="ACK6" s="2152"/>
      <c r="ACL6" s="2152"/>
      <c r="ACM6" s="2152"/>
      <c r="ACN6" s="2152"/>
      <c r="ACO6" s="2152"/>
      <c r="ACP6" s="2152"/>
      <c r="ACQ6" s="2152"/>
      <c r="ACR6" s="2152"/>
      <c r="ACS6" s="2152"/>
      <c r="ACT6" s="2152"/>
      <c r="ACU6" s="2152"/>
      <c r="ACV6" s="2152"/>
      <c r="ACW6" s="2152"/>
      <c r="ACX6" s="2152"/>
      <c r="ACY6" s="2152"/>
      <c r="ACZ6" s="2152"/>
      <c r="ADA6" s="2152"/>
      <c r="ADB6" s="2152"/>
      <c r="ADC6" s="2152"/>
      <c r="ADD6" s="2152"/>
      <c r="ADE6" s="2152"/>
      <c r="ADF6" s="2152"/>
      <c r="ADG6" s="2152"/>
      <c r="ADH6" s="2152"/>
      <c r="ADI6" s="2152"/>
      <c r="ADJ6" s="2152"/>
      <c r="ADK6" s="2152"/>
      <c r="ADL6" s="2152"/>
      <c r="ADM6" s="2152"/>
      <c r="ADN6" s="2152"/>
      <c r="ADO6" s="2152"/>
      <c r="ADP6" s="2152"/>
      <c r="ADQ6" s="2152"/>
      <c r="ADR6" s="2152"/>
      <c r="ADS6" s="2152"/>
      <c r="ADT6" s="2152"/>
      <c r="ADU6" s="2152"/>
      <c r="ADV6" s="2152"/>
      <c r="ADW6" s="2152"/>
      <c r="ADX6" s="2152"/>
      <c r="ADY6" s="2152"/>
      <c r="ADZ6" s="2152"/>
      <c r="AEA6" s="2152"/>
      <c r="AEB6" s="2152"/>
      <c r="AEC6" s="2152"/>
      <c r="AED6" s="2152"/>
      <c r="AEE6" s="2152"/>
      <c r="AEF6" s="2152"/>
      <c r="AEG6" s="2152"/>
      <c r="AEH6" s="2152"/>
      <c r="AEI6" s="2152"/>
      <c r="AEJ6" s="2152"/>
      <c r="AEK6" s="2152"/>
      <c r="AEL6" s="2152"/>
      <c r="AEM6" s="2152"/>
      <c r="AEN6" s="2152"/>
      <c r="AEO6" s="2152"/>
      <c r="AEP6" s="2152"/>
      <c r="AEQ6" s="2152"/>
      <c r="AER6" s="2152"/>
      <c r="AES6" s="2152"/>
      <c r="AET6" s="2152"/>
      <c r="AEU6" s="2152"/>
      <c r="AEV6" s="2152"/>
      <c r="AEW6" s="2152"/>
      <c r="AEX6" s="2152"/>
      <c r="AEY6" s="2152"/>
      <c r="AEZ6" s="2152"/>
      <c r="AFA6" s="2152"/>
      <c r="AFB6" s="2152"/>
      <c r="AFC6" s="2152"/>
      <c r="AFD6" s="2152"/>
      <c r="AFE6" s="2152"/>
      <c r="AFF6" s="2152"/>
      <c r="AFG6" s="2152"/>
      <c r="AFH6" s="2152"/>
      <c r="AFI6" s="2152"/>
      <c r="AFJ6" s="2152"/>
      <c r="AFK6" s="2152"/>
      <c r="AFL6" s="2152"/>
      <c r="AFM6" s="2152"/>
      <c r="AFN6" s="2152"/>
      <c r="AFO6" s="2152"/>
      <c r="AFP6" s="2152"/>
      <c r="AFQ6" s="2152"/>
      <c r="AFR6" s="2152"/>
      <c r="AFS6" s="2152"/>
      <c r="AFT6" s="2152"/>
      <c r="AFU6" s="2152"/>
      <c r="AFV6" s="2152"/>
      <c r="AFW6" s="2152"/>
      <c r="AFX6" s="2152"/>
      <c r="AFY6" s="2152"/>
      <c r="AFZ6" s="2152"/>
      <c r="AGA6" s="2152"/>
      <c r="AGB6" s="2152"/>
      <c r="AGC6" s="2152"/>
      <c r="AGD6" s="2152"/>
      <c r="AGE6" s="2152"/>
      <c r="AGF6" s="2152"/>
      <c r="AGG6" s="2152"/>
      <c r="AGH6" s="2152"/>
      <c r="AGI6" s="2152"/>
      <c r="AGJ6" s="2152"/>
      <c r="AGK6" s="2152"/>
      <c r="AGL6" s="2152"/>
      <c r="AGM6" s="2152"/>
      <c r="AGN6" s="2152"/>
      <c r="AGO6" s="2152"/>
      <c r="AGP6" s="2152"/>
      <c r="AGQ6" s="2152"/>
      <c r="AGR6" s="2152"/>
      <c r="AGS6" s="2152"/>
      <c r="AGT6" s="2152"/>
      <c r="AGU6" s="2152"/>
      <c r="AGV6" s="2152"/>
      <c r="AGW6" s="2152"/>
      <c r="AGX6" s="2152"/>
      <c r="AGY6" s="2152"/>
      <c r="AGZ6" s="2152"/>
      <c r="AHA6" s="2152"/>
      <c r="AHB6" s="2152"/>
      <c r="AHC6" s="2152"/>
      <c r="AHD6" s="2152"/>
      <c r="AHE6" s="2152"/>
      <c r="AHF6" s="2152"/>
      <c r="AHG6" s="2152"/>
      <c r="AHH6" s="2152"/>
      <c r="AHI6" s="2152"/>
      <c r="AHJ6" s="2152"/>
      <c r="AHK6" s="2152"/>
      <c r="AHL6" s="2152"/>
      <c r="AHM6" s="2152"/>
      <c r="AHN6" s="2152"/>
      <c r="AHO6" s="2152"/>
      <c r="AHP6" s="2152"/>
      <c r="AHQ6" s="2152"/>
      <c r="AHR6" s="2152"/>
      <c r="AHS6" s="2152"/>
      <c r="AHT6" s="2152"/>
      <c r="AHU6" s="2152"/>
      <c r="AHV6" s="2152"/>
      <c r="AHW6" s="2152"/>
      <c r="AHX6" s="2152"/>
      <c r="AHY6" s="2152"/>
      <c r="AHZ6" s="2152"/>
      <c r="AIA6" s="2152"/>
      <c r="AIB6" s="2152"/>
      <c r="AIC6" s="2152"/>
      <c r="AID6" s="2152"/>
      <c r="AIE6" s="2152"/>
      <c r="AIF6" s="2152"/>
      <c r="AIG6" s="2152"/>
      <c r="AIH6" s="2152"/>
      <c r="AII6" s="2152"/>
      <c r="AIJ6" s="2152"/>
      <c r="AIK6" s="2152"/>
      <c r="AIL6" s="2152"/>
      <c r="AIM6" s="2152"/>
      <c r="AIN6" s="2152"/>
      <c r="AIO6" s="2152"/>
      <c r="AIP6" s="2152"/>
      <c r="AIQ6" s="2152"/>
      <c r="AIR6" s="2152"/>
      <c r="AIS6" s="2152"/>
      <c r="AIT6" s="2152"/>
      <c r="AIU6" s="2152"/>
      <c r="AIV6" s="2152"/>
      <c r="AIW6" s="2152"/>
      <c r="AIX6" s="2152"/>
      <c r="AIY6" s="2152"/>
      <c r="AIZ6" s="2152"/>
      <c r="AJA6" s="2152"/>
      <c r="AJB6" s="2152"/>
      <c r="AJC6" s="2152"/>
      <c r="AJD6" s="2152"/>
      <c r="AJE6" s="2152"/>
      <c r="AJF6" s="2152"/>
      <c r="AJG6" s="2152"/>
      <c r="AJH6" s="2152"/>
      <c r="AJI6" s="2152"/>
      <c r="AJJ6" s="2152"/>
      <c r="AJK6" s="2152"/>
      <c r="AJL6" s="2152"/>
      <c r="AJM6" s="2152"/>
      <c r="AJN6" s="2152"/>
      <c r="AJO6" s="2152"/>
      <c r="AJP6" s="2152"/>
      <c r="AJQ6" s="2152"/>
      <c r="AJR6" s="2152"/>
      <c r="AJS6" s="2152"/>
      <c r="AJT6" s="2152"/>
      <c r="AJU6" s="2152"/>
      <c r="AJV6" s="2152"/>
      <c r="AJW6" s="2152"/>
      <c r="AJX6" s="2152"/>
      <c r="AJY6" s="2152"/>
      <c r="AJZ6" s="2152"/>
      <c r="AKA6" s="2152"/>
      <c r="AKB6" s="2152"/>
      <c r="AKC6" s="2152"/>
      <c r="AKD6" s="2152"/>
      <c r="AKE6" s="2152"/>
      <c r="AKF6" s="2152"/>
      <c r="AKG6" s="2152"/>
      <c r="AKH6" s="2152"/>
      <c r="AKI6" s="2152"/>
      <c r="AKJ6" s="2152"/>
      <c r="AKK6" s="2152"/>
      <c r="AKL6" s="2152"/>
      <c r="AKM6" s="2152"/>
      <c r="AKN6" s="2152"/>
      <c r="AKO6" s="2152"/>
      <c r="AKP6" s="2152"/>
      <c r="AKQ6" s="2152"/>
      <c r="AKR6" s="2152"/>
      <c r="AKS6" s="2152"/>
      <c r="AKT6" s="2152"/>
      <c r="AKU6" s="2152"/>
      <c r="AKV6" s="2152"/>
      <c r="AKW6" s="2152"/>
      <c r="AKX6" s="2152"/>
      <c r="AKY6" s="2152"/>
      <c r="AKZ6" s="2152"/>
      <c r="ALA6" s="2152"/>
      <c r="ALB6" s="2152"/>
      <c r="ALC6" s="2152"/>
      <c r="ALD6" s="2152"/>
      <c r="ALE6" s="2152"/>
      <c r="ALF6" s="2152"/>
      <c r="ALG6" s="2152"/>
      <c r="ALH6" s="2152"/>
      <c r="ALI6" s="2152"/>
      <c r="ALJ6" s="2152"/>
      <c r="ALK6" s="2152"/>
      <c r="ALL6" s="2152"/>
      <c r="ALM6" s="2152"/>
      <c r="ALN6" s="2152"/>
      <c r="ALO6" s="2152"/>
      <c r="ALP6" s="2152"/>
      <c r="ALQ6" s="2152"/>
      <c r="ALR6" s="2152"/>
      <c r="ALS6" s="2152"/>
      <c r="ALT6" s="2152"/>
      <c r="ALU6" s="2152"/>
      <c r="ALV6" s="2152"/>
      <c r="ALW6" s="2152"/>
      <c r="ALX6" s="2152"/>
      <c r="ALY6" s="2152"/>
      <c r="ALZ6" s="2152"/>
      <c r="AMA6" s="2152"/>
      <c r="AMB6" s="2152"/>
      <c r="AMC6" s="2152"/>
      <c r="AMD6" s="2152"/>
      <c r="AME6" s="2152"/>
      <c r="AMF6" s="2152"/>
      <c r="AMG6" s="2152"/>
      <c r="AMH6" s="2152"/>
      <c r="AMI6" s="2152"/>
      <c r="AMJ6" s="2152"/>
      <c r="AMK6" s="2152"/>
      <c r="AML6" s="2152"/>
      <c r="AMM6" s="2152"/>
      <c r="AMN6" s="2152"/>
      <c r="AMO6" s="2152"/>
      <c r="AMP6" s="2152"/>
      <c r="AMQ6" s="2152"/>
      <c r="AMR6" s="2152"/>
      <c r="AMS6" s="2152"/>
      <c r="AMT6" s="2152"/>
      <c r="AMU6" s="2152"/>
      <c r="AMV6" s="2152"/>
      <c r="AMW6" s="2152"/>
      <c r="AMX6" s="2152"/>
      <c r="AMY6" s="2152"/>
      <c r="AMZ6" s="2152"/>
      <c r="ANA6" s="2152"/>
      <c r="ANB6" s="2152"/>
      <c r="ANC6" s="2152"/>
      <c r="AND6" s="2152"/>
      <c r="ANE6" s="2152"/>
      <c r="ANF6" s="2152"/>
      <c r="ANG6" s="2152"/>
      <c r="ANH6" s="2152"/>
      <c r="ANI6" s="2152"/>
      <c r="ANJ6" s="2152"/>
      <c r="ANK6" s="2152"/>
      <c r="ANL6" s="2152"/>
      <c r="ANM6" s="2152"/>
      <c r="ANN6" s="2152"/>
      <c r="ANO6" s="2152"/>
      <c r="ANP6" s="2152"/>
      <c r="ANQ6" s="2152"/>
      <c r="ANR6" s="2152"/>
      <c r="ANS6" s="2152"/>
      <c r="ANT6" s="2152"/>
      <c r="ANU6" s="2152"/>
      <c r="ANV6" s="2152"/>
      <c r="ANW6" s="2152"/>
      <c r="ANX6" s="2152"/>
      <c r="ANY6" s="2152"/>
      <c r="ANZ6" s="2152"/>
      <c r="AOA6" s="2152"/>
      <c r="AOB6" s="2152"/>
      <c r="AOC6" s="2152"/>
      <c r="AOD6" s="2152"/>
      <c r="AOE6" s="2152"/>
      <c r="AOF6" s="2152"/>
      <c r="AOG6" s="2152"/>
      <c r="AOH6" s="2152"/>
      <c r="AOI6" s="2152"/>
      <c r="AOJ6" s="2152"/>
      <c r="AOK6" s="2152"/>
      <c r="AOL6" s="2152"/>
      <c r="AOM6" s="2152"/>
      <c r="AON6" s="2152"/>
      <c r="AOO6" s="2152"/>
      <c r="AOP6" s="2152"/>
      <c r="AOQ6" s="2152"/>
      <c r="AOR6" s="2152"/>
      <c r="AOS6" s="2152"/>
      <c r="AOT6" s="2152"/>
      <c r="AOU6" s="2152"/>
      <c r="AOV6" s="2152"/>
      <c r="AOW6" s="2152"/>
      <c r="AOX6" s="2152"/>
      <c r="AOY6" s="2152"/>
      <c r="AOZ6" s="2152"/>
      <c r="APA6" s="2152"/>
      <c r="APB6" s="2152"/>
      <c r="APC6" s="2152"/>
      <c r="APD6" s="2152"/>
      <c r="APE6" s="2152"/>
      <c r="APF6" s="2152"/>
      <c r="APG6" s="2152"/>
      <c r="APH6" s="2152"/>
      <c r="API6" s="2152"/>
      <c r="APJ6" s="2152"/>
      <c r="APK6" s="2152"/>
      <c r="APL6" s="2152"/>
      <c r="APM6" s="2152"/>
      <c r="APN6" s="2152"/>
      <c r="APO6" s="2152"/>
      <c r="APP6" s="2152"/>
      <c r="APQ6" s="2152"/>
      <c r="APR6" s="2152"/>
      <c r="APS6" s="2152"/>
      <c r="APT6" s="2152"/>
      <c r="APU6" s="2152"/>
      <c r="APV6" s="2152"/>
      <c r="APW6" s="2152"/>
      <c r="APX6" s="2152"/>
      <c r="APY6" s="2152"/>
      <c r="APZ6" s="2152"/>
      <c r="AQA6" s="2152"/>
      <c r="AQB6" s="2152"/>
      <c r="AQC6" s="2152"/>
      <c r="AQD6" s="2152"/>
      <c r="AQE6" s="2152"/>
      <c r="AQF6" s="2152"/>
      <c r="AQG6" s="2152"/>
      <c r="AQH6" s="2152"/>
      <c r="AQI6" s="2152"/>
      <c r="AQJ6" s="2152"/>
      <c r="AQK6" s="2152"/>
      <c r="AQL6" s="2152"/>
      <c r="AQM6" s="2152"/>
      <c r="AQN6" s="2152"/>
      <c r="AQO6" s="2152"/>
      <c r="AQP6" s="2152"/>
      <c r="AQQ6" s="2152"/>
      <c r="AQR6" s="2152"/>
      <c r="AQS6" s="2152"/>
      <c r="AQT6" s="2152"/>
      <c r="AQU6" s="2152"/>
      <c r="AQV6" s="2152"/>
      <c r="AQW6" s="2152"/>
      <c r="AQX6" s="2152"/>
      <c r="AQY6" s="2152"/>
      <c r="AQZ6" s="2152"/>
      <c r="ARA6" s="2152"/>
      <c r="ARB6" s="2152"/>
      <c r="ARC6" s="2152"/>
      <c r="ARD6" s="2152"/>
      <c r="ARE6" s="2152"/>
      <c r="ARF6" s="2152"/>
      <c r="ARG6" s="2152"/>
      <c r="ARH6" s="2152"/>
      <c r="ARI6" s="2152"/>
      <c r="ARJ6" s="2152"/>
      <c r="ARK6" s="2152"/>
      <c r="ARL6" s="2152"/>
      <c r="ARM6" s="2152"/>
      <c r="ARN6" s="2152"/>
      <c r="ARO6" s="2152"/>
      <c r="ARP6" s="2152"/>
      <c r="ARQ6" s="2152"/>
      <c r="ARR6" s="2152"/>
      <c r="ARS6" s="2152"/>
      <c r="ART6" s="2152"/>
      <c r="ARU6" s="2152"/>
      <c r="ARV6" s="2152"/>
      <c r="ARW6" s="2152"/>
      <c r="ARX6" s="2152"/>
      <c r="ARY6" s="2152"/>
      <c r="ARZ6" s="2152"/>
      <c r="ASA6" s="2152"/>
      <c r="ASB6" s="2152"/>
      <c r="ASC6" s="2152"/>
      <c r="ASD6" s="2152"/>
      <c r="ASE6" s="2152"/>
      <c r="ASF6" s="2152"/>
      <c r="ASG6" s="2152"/>
      <c r="ASH6" s="2152"/>
      <c r="ASI6" s="2152"/>
      <c r="ASJ6" s="2152"/>
      <c r="ASK6" s="2152"/>
      <c r="ASL6" s="2152"/>
      <c r="ASM6" s="2152"/>
      <c r="ASN6" s="2152"/>
      <c r="ASO6" s="2152"/>
      <c r="ASP6" s="2152"/>
      <c r="ASQ6" s="2152"/>
      <c r="ASR6" s="2152"/>
      <c r="ASS6" s="2152"/>
      <c r="AST6" s="2152"/>
      <c r="ASU6" s="2152"/>
      <c r="ASV6" s="2152"/>
      <c r="ASW6" s="2152"/>
      <c r="ASX6" s="2152"/>
      <c r="ASY6" s="2152"/>
      <c r="ASZ6" s="2152"/>
      <c r="ATA6" s="2152"/>
      <c r="ATB6" s="2152"/>
      <c r="ATC6" s="2152"/>
      <c r="ATD6" s="2152"/>
      <c r="ATE6" s="2152"/>
      <c r="ATF6" s="2152"/>
      <c r="ATG6" s="2152"/>
      <c r="ATH6" s="2152"/>
      <c r="ATI6" s="2152"/>
      <c r="ATJ6" s="2152"/>
      <c r="ATK6" s="2152"/>
      <c r="ATL6" s="2152"/>
      <c r="ATM6" s="2152"/>
      <c r="ATN6" s="2152"/>
      <c r="ATO6" s="2152"/>
      <c r="ATP6" s="2152"/>
      <c r="ATQ6" s="2152"/>
      <c r="ATR6" s="2152"/>
      <c r="ATS6" s="2152"/>
      <c r="ATT6" s="2152"/>
      <c r="ATU6" s="2152"/>
      <c r="ATV6" s="2152"/>
      <c r="ATW6" s="2152"/>
      <c r="ATX6" s="2152"/>
      <c r="ATY6" s="2152"/>
      <c r="ATZ6" s="2152"/>
      <c r="AUA6" s="2152"/>
      <c r="AUB6" s="2152"/>
      <c r="AUC6" s="2152"/>
      <c r="AUD6" s="2152"/>
      <c r="AUE6" s="2152"/>
      <c r="AUF6" s="2152"/>
      <c r="AUG6" s="2152"/>
      <c r="AUH6" s="2152"/>
      <c r="AUI6" s="2152"/>
      <c r="AUJ6" s="2152"/>
      <c r="AUK6" s="2152"/>
      <c r="AUL6" s="2152"/>
      <c r="AUM6" s="2152"/>
      <c r="AUN6" s="2152"/>
      <c r="AUO6" s="2152"/>
      <c r="AUP6" s="2152"/>
      <c r="AUQ6" s="2152"/>
      <c r="AUR6" s="2152"/>
      <c r="AUS6" s="2152"/>
      <c r="AUT6" s="2152"/>
      <c r="AUU6" s="2152"/>
      <c r="AUV6" s="2152"/>
      <c r="AUW6" s="2152"/>
      <c r="AUX6" s="2152"/>
      <c r="AUY6" s="2152"/>
      <c r="AUZ6" s="2152"/>
      <c r="AVA6" s="2152"/>
      <c r="AVB6" s="2152"/>
      <c r="AVC6" s="2152"/>
      <c r="AVD6" s="2152"/>
      <c r="AVE6" s="2152"/>
      <c r="AVF6" s="2152"/>
      <c r="AVG6" s="2152"/>
      <c r="AVH6" s="2152"/>
      <c r="AVI6" s="2152"/>
      <c r="AVJ6" s="2152"/>
      <c r="AVK6" s="2152"/>
      <c r="AVL6" s="2152"/>
      <c r="AVM6" s="2152"/>
      <c r="AVN6" s="2152"/>
      <c r="AVO6" s="2152"/>
      <c r="AVP6" s="2152"/>
      <c r="AVQ6" s="2152"/>
      <c r="AVR6" s="2152"/>
      <c r="AVS6" s="2152"/>
      <c r="AVT6" s="2152"/>
      <c r="AVU6" s="2152"/>
      <c r="AVV6" s="2152"/>
      <c r="AVW6" s="2152"/>
      <c r="AVX6" s="2152"/>
      <c r="AVY6" s="2152"/>
      <c r="AVZ6" s="2152"/>
      <c r="AWA6" s="2152"/>
      <c r="AWB6" s="2152"/>
      <c r="AWC6" s="2152"/>
      <c r="AWD6" s="2152"/>
      <c r="AWE6" s="2152"/>
      <c r="AWF6" s="2152"/>
      <c r="AWG6" s="2152"/>
      <c r="AWH6" s="2152"/>
      <c r="AWI6" s="2152"/>
      <c r="AWJ6" s="2152"/>
      <c r="AWK6" s="2152"/>
      <c r="AWL6" s="2152"/>
      <c r="AWM6" s="2152"/>
      <c r="AWN6" s="2152"/>
      <c r="AWO6" s="2152"/>
      <c r="AWP6" s="2152"/>
      <c r="AWQ6" s="2152"/>
      <c r="AWR6" s="2152"/>
      <c r="AWS6" s="2152"/>
      <c r="AWT6" s="2152"/>
      <c r="AWU6" s="2152"/>
      <c r="AWV6" s="2152"/>
      <c r="AWW6" s="2152"/>
      <c r="AWX6" s="2152"/>
      <c r="AWY6" s="2152"/>
      <c r="AWZ6" s="2152"/>
      <c r="AXA6" s="2152"/>
      <c r="AXB6" s="2152"/>
      <c r="AXC6" s="2152"/>
      <c r="AXD6" s="2152"/>
      <c r="AXE6" s="2152"/>
      <c r="AXF6" s="2152"/>
      <c r="AXG6" s="2152"/>
      <c r="AXH6" s="2152"/>
      <c r="AXI6" s="2152"/>
      <c r="AXJ6" s="2152"/>
      <c r="AXK6" s="2152"/>
      <c r="AXL6" s="2152"/>
      <c r="AXM6" s="2152"/>
      <c r="AXN6" s="2152"/>
      <c r="AXO6" s="2152"/>
      <c r="AXP6" s="2152"/>
      <c r="AXQ6" s="2152"/>
      <c r="AXR6" s="2152"/>
      <c r="AXS6" s="2152"/>
      <c r="AXT6" s="2152"/>
      <c r="AXU6" s="2152"/>
      <c r="AXV6" s="2152"/>
      <c r="AXW6" s="2152"/>
      <c r="AXX6" s="2152"/>
      <c r="AXY6" s="2152"/>
      <c r="AXZ6" s="2152"/>
      <c r="AYA6" s="2152"/>
      <c r="AYB6" s="2152"/>
      <c r="AYC6" s="2152"/>
      <c r="AYD6" s="2152"/>
      <c r="AYE6" s="2152"/>
      <c r="AYF6" s="2152"/>
      <c r="AYG6" s="2152"/>
      <c r="AYH6" s="2152"/>
      <c r="AYI6" s="2152"/>
      <c r="AYJ6" s="2152"/>
      <c r="AYK6" s="2152"/>
      <c r="AYL6" s="2152"/>
      <c r="AYM6" s="2152"/>
      <c r="AYN6" s="2152"/>
      <c r="AYO6" s="2152"/>
      <c r="AYP6" s="2152"/>
      <c r="AYQ6" s="2152"/>
      <c r="AYR6" s="2152"/>
      <c r="AYS6" s="2152"/>
      <c r="AYT6" s="2152"/>
      <c r="AYU6" s="2152"/>
      <c r="AYV6" s="2152"/>
      <c r="AYW6" s="2152"/>
      <c r="AYX6" s="2152"/>
      <c r="AYY6" s="2152"/>
      <c r="AYZ6" s="2152"/>
      <c r="AZA6" s="2152"/>
      <c r="AZB6" s="2152"/>
      <c r="AZC6" s="2152"/>
      <c r="AZD6" s="2152"/>
      <c r="AZE6" s="2152"/>
      <c r="AZF6" s="2152"/>
      <c r="AZG6" s="2152"/>
      <c r="AZH6" s="2152"/>
      <c r="AZI6" s="2152"/>
      <c r="AZJ6" s="2152"/>
      <c r="AZK6" s="2152"/>
      <c r="AZL6" s="2152"/>
      <c r="AZM6" s="2152"/>
      <c r="AZN6" s="2152"/>
      <c r="AZO6" s="2152"/>
      <c r="AZP6" s="2152"/>
      <c r="AZQ6" s="2152"/>
      <c r="AZR6" s="2152"/>
      <c r="AZS6" s="2152"/>
      <c r="AZT6" s="2152"/>
      <c r="AZU6" s="2152"/>
      <c r="AZV6" s="2152"/>
      <c r="AZW6" s="2152"/>
      <c r="AZX6" s="2152"/>
      <c r="AZY6" s="2152"/>
      <c r="AZZ6" s="2152"/>
      <c r="BAA6" s="2152"/>
      <c r="BAB6" s="2152"/>
      <c r="BAC6" s="2152"/>
      <c r="BAD6" s="2152"/>
      <c r="BAE6" s="2152"/>
      <c r="BAF6" s="2152"/>
      <c r="BAG6" s="2152"/>
      <c r="BAH6" s="2152"/>
      <c r="BAI6" s="2152"/>
      <c r="BAJ6" s="2152"/>
      <c r="BAK6" s="2152"/>
      <c r="BAL6" s="2152"/>
      <c r="BAM6" s="2152"/>
      <c r="BAN6" s="2152"/>
      <c r="BAO6" s="2152"/>
      <c r="BAP6" s="2152"/>
      <c r="BAQ6" s="2152"/>
      <c r="BAR6" s="2152"/>
      <c r="BAS6" s="2152"/>
      <c r="BAT6" s="2152"/>
      <c r="BAU6" s="2152"/>
      <c r="BAV6" s="2152"/>
      <c r="BAW6" s="2152"/>
      <c r="BAX6" s="2152"/>
      <c r="BAY6" s="2152"/>
      <c r="BAZ6" s="2152"/>
      <c r="BBA6" s="2152"/>
      <c r="BBB6" s="2152"/>
      <c r="BBC6" s="2152"/>
      <c r="BBD6" s="2152"/>
      <c r="BBE6" s="2152"/>
      <c r="BBF6" s="2152"/>
      <c r="BBG6" s="2152"/>
      <c r="BBH6" s="2152"/>
      <c r="BBI6" s="2152"/>
      <c r="BBJ6" s="2152"/>
      <c r="BBK6" s="2152"/>
      <c r="BBL6" s="2152"/>
      <c r="BBM6" s="2152"/>
      <c r="BBN6" s="2152"/>
      <c r="BBO6" s="2152"/>
      <c r="BBP6" s="2152"/>
      <c r="BBQ6" s="2152"/>
      <c r="BBR6" s="2152"/>
      <c r="BBS6" s="2152"/>
      <c r="BBT6" s="2152"/>
      <c r="BBU6" s="2152"/>
      <c r="BBV6" s="2152"/>
      <c r="BBW6" s="2152"/>
      <c r="BBX6" s="2152"/>
      <c r="BBY6" s="2152"/>
      <c r="BBZ6" s="2152"/>
      <c r="BCA6" s="2152"/>
      <c r="BCB6" s="2152"/>
      <c r="BCC6" s="2152"/>
      <c r="BCD6" s="2152"/>
      <c r="BCE6" s="2152"/>
      <c r="BCF6" s="2152"/>
      <c r="BCG6" s="2152"/>
      <c r="BCH6" s="2152"/>
      <c r="BCI6" s="2152"/>
      <c r="BCJ6" s="2152"/>
      <c r="BCK6" s="2152"/>
      <c r="BCL6" s="2152"/>
      <c r="BCM6" s="2152"/>
      <c r="BCN6" s="2152"/>
      <c r="BCO6" s="2152"/>
      <c r="BCP6" s="2152"/>
      <c r="BCQ6" s="2152"/>
      <c r="BCR6" s="2152"/>
      <c r="BCS6" s="2152"/>
      <c r="BCT6" s="2152"/>
      <c r="BCU6" s="2152"/>
      <c r="BCV6" s="2152"/>
      <c r="BCW6" s="2152"/>
      <c r="BCX6" s="2152"/>
      <c r="BCY6" s="2152"/>
      <c r="BCZ6" s="2152"/>
      <c r="BDA6" s="2152"/>
      <c r="BDB6" s="2152"/>
      <c r="BDC6" s="2152"/>
      <c r="BDD6" s="2152"/>
      <c r="BDE6" s="2152"/>
      <c r="BDF6" s="2152"/>
      <c r="BDG6" s="2152"/>
      <c r="BDH6" s="2152"/>
      <c r="BDI6" s="2152"/>
      <c r="BDJ6" s="2152"/>
      <c r="BDK6" s="2152"/>
      <c r="BDL6" s="2152"/>
      <c r="BDM6" s="2152"/>
      <c r="BDN6" s="2152"/>
      <c r="BDO6" s="2152"/>
      <c r="BDP6" s="2152"/>
      <c r="BDQ6" s="2152"/>
      <c r="BDR6" s="2152"/>
      <c r="BDS6" s="2152"/>
      <c r="BDT6" s="2152"/>
      <c r="BDU6" s="2152"/>
      <c r="BDV6" s="2152"/>
      <c r="BDW6" s="2152"/>
      <c r="BDX6" s="2152"/>
      <c r="BDY6" s="2152"/>
      <c r="BDZ6" s="2152"/>
      <c r="BEA6" s="2152"/>
      <c r="BEB6" s="2152"/>
      <c r="BEC6" s="2152"/>
      <c r="BED6" s="2152"/>
      <c r="BEE6" s="2152"/>
      <c r="BEF6" s="2152"/>
      <c r="BEG6" s="2152"/>
      <c r="BEH6" s="2152"/>
      <c r="BEI6" s="2152"/>
      <c r="BEJ6" s="2152"/>
      <c r="BEK6" s="2152"/>
      <c r="BEL6" s="2152"/>
      <c r="BEM6" s="2152"/>
      <c r="BEN6" s="2152"/>
      <c r="BEO6" s="2152"/>
      <c r="BEP6" s="2152"/>
      <c r="BEQ6" s="2152"/>
      <c r="BER6" s="2152"/>
      <c r="BES6" s="2152"/>
      <c r="BET6" s="2152"/>
      <c r="BEU6" s="2152"/>
      <c r="BEV6" s="2152"/>
      <c r="BEW6" s="2152"/>
      <c r="BEX6" s="2152"/>
      <c r="BEY6" s="2152"/>
      <c r="BEZ6" s="2152"/>
      <c r="BFA6" s="2152"/>
      <c r="BFB6" s="2152"/>
      <c r="BFC6" s="2152"/>
      <c r="BFD6" s="2152"/>
      <c r="BFE6" s="2152"/>
      <c r="BFF6" s="2152"/>
      <c r="BFG6" s="2152"/>
      <c r="BFH6" s="2152"/>
      <c r="BFI6" s="2152"/>
      <c r="BFJ6" s="2152"/>
      <c r="BFK6" s="2152"/>
      <c r="BFL6" s="2152"/>
      <c r="BFM6" s="2152"/>
      <c r="BFN6" s="2152"/>
      <c r="BFO6" s="2152"/>
      <c r="BFP6" s="2152"/>
      <c r="BFQ6" s="2152"/>
      <c r="BFR6" s="2152"/>
      <c r="BFS6" s="2152"/>
      <c r="BFT6" s="2152"/>
      <c r="BFU6" s="2152"/>
      <c r="BFV6" s="2152"/>
      <c r="BFW6" s="2152"/>
      <c r="BFX6" s="2152"/>
      <c r="BFY6" s="2152"/>
      <c r="BFZ6" s="2152"/>
      <c r="BGA6" s="2152"/>
      <c r="BGB6" s="2152"/>
      <c r="BGC6" s="2152"/>
      <c r="BGD6" s="2152"/>
      <c r="BGE6" s="2152"/>
      <c r="BGF6" s="2152"/>
      <c r="BGG6" s="2152"/>
      <c r="BGH6" s="2152"/>
      <c r="BGI6" s="2152"/>
      <c r="BGJ6" s="2152"/>
      <c r="BGK6" s="2152"/>
      <c r="BGL6" s="2152"/>
      <c r="BGM6" s="2152"/>
      <c r="BGN6" s="2152"/>
      <c r="BGO6" s="2152"/>
      <c r="BGP6" s="2152"/>
      <c r="BGQ6" s="2152"/>
      <c r="BGR6" s="2152"/>
      <c r="BGS6" s="2152"/>
      <c r="BGT6" s="2152"/>
      <c r="BGU6" s="2152"/>
      <c r="BGV6" s="2152"/>
      <c r="BGW6" s="2152"/>
      <c r="BGX6" s="2152"/>
      <c r="BGY6" s="2152"/>
      <c r="BGZ6" s="2152"/>
      <c r="BHA6" s="2152"/>
      <c r="BHB6" s="2152"/>
      <c r="BHC6" s="2152"/>
      <c r="BHD6" s="2152"/>
      <c r="BHE6" s="2152"/>
      <c r="BHF6" s="2152"/>
      <c r="BHG6" s="2152"/>
      <c r="BHH6" s="2152"/>
      <c r="BHI6" s="2152"/>
      <c r="BHJ6" s="2152"/>
      <c r="BHK6" s="2152"/>
      <c r="BHL6" s="2152"/>
      <c r="BHM6" s="2152"/>
      <c r="BHN6" s="2152"/>
      <c r="BHO6" s="2152"/>
      <c r="BHP6" s="2152"/>
      <c r="BHQ6" s="2152"/>
      <c r="BHR6" s="2152"/>
      <c r="BHS6" s="2152"/>
      <c r="BHT6" s="2152"/>
      <c r="BHU6" s="2152"/>
      <c r="BHV6" s="2152"/>
      <c r="BHW6" s="2152"/>
      <c r="BHX6" s="2152"/>
      <c r="BHY6" s="2152"/>
      <c r="BHZ6" s="2152"/>
      <c r="BIA6" s="2152"/>
      <c r="BIB6" s="2152"/>
      <c r="BIC6" s="2152"/>
      <c r="BID6" s="2152"/>
      <c r="BIE6" s="2152"/>
      <c r="BIF6" s="2152"/>
      <c r="BIG6" s="2152"/>
      <c r="BIH6" s="2152"/>
      <c r="BII6" s="2152"/>
      <c r="BIJ6" s="2152"/>
      <c r="BIK6" s="2152"/>
      <c r="BIL6" s="2152"/>
      <c r="BIM6" s="2152"/>
      <c r="BIN6" s="2152"/>
      <c r="BIO6" s="2152"/>
      <c r="BIP6" s="2152"/>
      <c r="BIQ6" s="2152"/>
      <c r="BIR6" s="2152"/>
      <c r="BIS6" s="2152"/>
      <c r="BIT6" s="2152"/>
      <c r="BIU6" s="2152"/>
      <c r="BIV6" s="2152"/>
      <c r="BIW6" s="2152"/>
      <c r="BIX6" s="2152"/>
      <c r="BIY6" s="2152"/>
      <c r="BIZ6" s="2152"/>
      <c r="BJA6" s="2152"/>
      <c r="BJB6" s="2152"/>
      <c r="BJC6" s="2152"/>
      <c r="BJD6" s="2152"/>
      <c r="BJE6" s="2152"/>
      <c r="BJF6" s="2152"/>
      <c r="BJG6" s="2152"/>
      <c r="BJH6" s="2152"/>
      <c r="BJI6" s="2152"/>
      <c r="BJJ6" s="2152"/>
      <c r="BJK6" s="2152"/>
      <c r="BJL6" s="2152"/>
      <c r="BJM6" s="2152"/>
      <c r="BJN6" s="2152"/>
      <c r="BJO6" s="2152"/>
      <c r="BJP6" s="2152"/>
      <c r="BJQ6" s="2152"/>
      <c r="BJR6" s="2152"/>
      <c r="BJS6" s="2152"/>
      <c r="BJT6" s="2152"/>
      <c r="BJU6" s="2152"/>
      <c r="BJV6" s="2152"/>
      <c r="BJW6" s="2152"/>
      <c r="BJX6" s="2152"/>
      <c r="BJY6" s="2152"/>
      <c r="BJZ6" s="2152"/>
      <c r="BKA6" s="2152"/>
      <c r="BKB6" s="2152"/>
      <c r="BKC6" s="2152"/>
      <c r="BKD6" s="2152"/>
      <c r="BKE6" s="2152"/>
      <c r="BKF6" s="2152"/>
      <c r="BKG6" s="2152"/>
      <c r="BKH6" s="2152"/>
      <c r="BKI6" s="2152"/>
      <c r="BKJ6" s="2152"/>
      <c r="BKK6" s="2152"/>
      <c r="BKL6" s="2152"/>
      <c r="BKM6" s="2152"/>
      <c r="BKN6" s="2152"/>
      <c r="BKO6" s="2152"/>
      <c r="BKP6" s="2152"/>
      <c r="BKQ6" s="2152"/>
      <c r="BKR6" s="2152"/>
      <c r="BKS6" s="2152"/>
      <c r="BKT6" s="2152"/>
      <c r="BKU6" s="2152"/>
      <c r="BKV6" s="2152"/>
      <c r="BKW6" s="2152"/>
      <c r="BKX6" s="2152"/>
      <c r="BKY6" s="2152"/>
      <c r="BKZ6" s="2152"/>
      <c r="BLA6" s="2152"/>
      <c r="BLB6" s="2152"/>
      <c r="BLC6" s="2152"/>
      <c r="BLD6" s="2152"/>
      <c r="BLE6" s="2152"/>
      <c r="BLF6" s="2152"/>
      <c r="BLG6" s="2152"/>
      <c r="BLH6" s="2152"/>
      <c r="BLI6" s="2152"/>
      <c r="BLJ6" s="2152"/>
      <c r="BLK6" s="2152"/>
      <c r="BLL6" s="2152"/>
      <c r="BLM6" s="2152"/>
      <c r="BLN6" s="2152"/>
      <c r="BLO6" s="2152"/>
      <c r="BLP6" s="2152"/>
      <c r="BLQ6" s="2152"/>
      <c r="BLR6" s="2152"/>
      <c r="BLS6" s="2152"/>
      <c r="BLT6" s="2152"/>
      <c r="BLU6" s="2152"/>
      <c r="BLV6" s="2152"/>
      <c r="BLW6" s="2152"/>
      <c r="BLX6" s="2152"/>
      <c r="BLY6" s="2152"/>
      <c r="BLZ6" s="2152"/>
      <c r="BMA6" s="2152"/>
      <c r="BMB6" s="2152"/>
      <c r="BMC6" s="2152"/>
      <c r="BMD6" s="2152"/>
      <c r="BME6" s="2152"/>
      <c r="BMF6" s="2152"/>
      <c r="BMG6" s="2152"/>
      <c r="BMH6" s="2152"/>
      <c r="BMI6" s="2152"/>
      <c r="BMJ6" s="2152"/>
      <c r="BMK6" s="2152"/>
      <c r="BML6" s="2152"/>
      <c r="BMM6" s="2152"/>
      <c r="BMN6" s="2152"/>
      <c r="BMO6" s="2152"/>
      <c r="BMP6" s="2152"/>
      <c r="BMQ6" s="2152"/>
      <c r="BMR6" s="2152"/>
      <c r="BMS6" s="2152"/>
      <c r="BMT6" s="2152"/>
      <c r="BMU6" s="2152"/>
      <c r="BMV6" s="2152"/>
      <c r="BMW6" s="2152"/>
      <c r="BMX6" s="2152"/>
      <c r="BMY6" s="2152"/>
      <c r="BMZ6" s="2152"/>
      <c r="BNA6" s="2152"/>
      <c r="BNB6" s="2152"/>
      <c r="BNC6" s="2152"/>
      <c r="BND6" s="2152"/>
      <c r="BNE6" s="2152"/>
      <c r="BNF6" s="2152"/>
      <c r="BNG6" s="2152"/>
      <c r="BNH6" s="2152"/>
      <c r="BNI6" s="2152"/>
      <c r="BNJ6" s="2152"/>
      <c r="BNK6" s="2152"/>
      <c r="BNL6" s="2152"/>
      <c r="BNM6" s="2152"/>
      <c r="BNN6" s="2152"/>
      <c r="BNO6" s="2152"/>
      <c r="BNP6" s="2152"/>
      <c r="BNQ6" s="2152"/>
      <c r="BNR6" s="2152"/>
      <c r="BNS6" s="2152"/>
      <c r="BNT6" s="2152"/>
      <c r="BNU6" s="2152"/>
      <c r="BNV6" s="2152"/>
      <c r="BNW6" s="2152"/>
      <c r="BNX6" s="2152"/>
      <c r="BNY6" s="2152"/>
      <c r="BNZ6" s="2152"/>
      <c r="BOA6" s="2152"/>
      <c r="BOB6" s="2152"/>
      <c r="BOC6" s="2152"/>
      <c r="BOD6" s="2152"/>
      <c r="BOE6" s="2152"/>
      <c r="BOF6" s="2152"/>
      <c r="BOG6" s="2152"/>
      <c r="BOH6" s="2152"/>
      <c r="BOI6" s="2152"/>
      <c r="BOJ6" s="2152"/>
      <c r="BOK6" s="2152"/>
      <c r="BOL6" s="2152"/>
      <c r="BOM6" s="2152"/>
      <c r="BON6" s="2152"/>
      <c r="BOO6" s="2152"/>
      <c r="BOP6" s="2152"/>
      <c r="BOQ6" s="2152"/>
      <c r="BOR6" s="2152"/>
      <c r="BOS6" s="2152"/>
      <c r="BOT6" s="2152"/>
      <c r="BOU6" s="2152"/>
      <c r="BOV6" s="2152"/>
      <c r="BOW6" s="2152"/>
      <c r="BOX6" s="2152"/>
      <c r="BOY6" s="2152"/>
      <c r="BOZ6" s="2152"/>
      <c r="BPA6" s="2152"/>
      <c r="BPB6" s="2152"/>
      <c r="BPC6" s="2152"/>
      <c r="BPD6" s="2152"/>
      <c r="BPE6" s="2152"/>
      <c r="BPF6" s="2152"/>
      <c r="BPG6" s="2152"/>
      <c r="BPH6" s="2152"/>
      <c r="BPI6" s="2152"/>
      <c r="BPJ6" s="2152"/>
      <c r="BPK6" s="2152"/>
      <c r="BPL6" s="2152"/>
      <c r="BPM6" s="2152"/>
      <c r="BPN6" s="2152"/>
      <c r="BPO6" s="2152"/>
      <c r="BPP6" s="2152"/>
      <c r="BPQ6" s="2152"/>
      <c r="BPR6" s="2152"/>
      <c r="BPS6" s="2152"/>
      <c r="BPT6" s="2152"/>
      <c r="BPU6" s="2152"/>
      <c r="BPV6" s="2152"/>
      <c r="BPW6" s="2152"/>
      <c r="BPX6" s="2152"/>
      <c r="BPY6" s="2152"/>
      <c r="BPZ6" s="2152"/>
      <c r="BQA6" s="2152"/>
      <c r="BQB6" s="2152"/>
      <c r="BQC6" s="2152"/>
      <c r="BQD6" s="2152"/>
      <c r="BQE6" s="2152"/>
      <c r="BQF6" s="2152"/>
      <c r="BQG6" s="2152"/>
      <c r="BQH6" s="2152"/>
      <c r="BQI6" s="2152"/>
      <c r="BQJ6" s="2152"/>
      <c r="BQK6" s="2152"/>
      <c r="BQL6" s="2152"/>
      <c r="BQM6" s="2152"/>
      <c r="BQN6" s="2152"/>
      <c r="BQO6" s="2152"/>
      <c r="BQP6" s="2152"/>
      <c r="BQQ6" s="2152"/>
      <c r="BQR6" s="2152"/>
      <c r="BQS6" s="2152"/>
      <c r="BQT6" s="2152"/>
      <c r="BQU6" s="2152"/>
      <c r="BQV6" s="2152"/>
      <c r="BQW6" s="2152"/>
      <c r="BQX6" s="2152"/>
      <c r="BQY6" s="2152"/>
      <c r="BQZ6" s="2152"/>
      <c r="BRA6" s="2152"/>
      <c r="BRB6" s="2152"/>
      <c r="BRC6" s="2152"/>
      <c r="BRD6" s="2152"/>
      <c r="BRE6" s="2152"/>
      <c r="BRF6" s="2152"/>
      <c r="BRG6" s="2152"/>
      <c r="BRH6" s="2152"/>
      <c r="BRI6" s="2152"/>
      <c r="BRJ6" s="2152"/>
      <c r="BRK6" s="2152"/>
      <c r="BRL6" s="2152"/>
      <c r="BRM6" s="2152"/>
      <c r="BRN6" s="2152"/>
      <c r="BRO6" s="2152"/>
      <c r="BRP6" s="2152"/>
      <c r="BRQ6" s="2152"/>
      <c r="BRR6" s="2152"/>
      <c r="BRS6" s="2152"/>
      <c r="BRT6" s="2152"/>
      <c r="BRU6" s="2152"/>
      <c r="BRV6" s="2152"/>
      <c r="BRW6" s="2152"/>
      <c r="BRX6" s="2152"/>
      <c r="BRY6" s="2152"/>
      <c r="BRZ6" s="2152"/>
      <c r="BSA6" s="2152"/>
      <c r="BSB6" s="2152"/>
      <c r="BSC6" s="2152"/>
      <c r="BSD6" s="2152"/>
      <c r="BSE6" s="2152"/>
      <c r="BSF6" s="2152"/>
      <c r="BSG6" s="2152"/>
      <c r="BSH6" s="2152"/>
      <c r="BSI6" s="2152"/>
      <c r="BSJ6" s="2152"/>
      <c r="BSK6" s="2152"/>
      <c r="BSL6" s="2152"/>
      <c r="BSM6" s="2152"/>
      <c r="BSN6" s="2152"/>
      <c r="BSO6" s="2152"/>
      <c r="BSP6" s="2152"/>
      <c r="BSQ6" s="2152"/>
      <c r="BSR6" s="2152"/>
      <c r="BSS6" s="2152"/>
      <c r="BST6" s="2152"/>
      <c r="BSU6" s="2152"/>
      <c r="BSV6" s="2152"/>
      <c r="BSW6" s="2152"/>
      <c r="BSX6" s="2152"/>
      <c r="BSY6" s="2152"/>
      <c r="BSZ6" s="2152"/>
      <c r="BTA6" s="2152"/>
      <c r="BTB6" s="2152"/>
      <c r="BTC6" s="2152"/>
      <c r="BTD6" s="2152"/>
      <c r="BTE6" s="2152"/>
      <c r="BTF6" s="2152"/>
      <c r="BTG6" s="2152"/>
      <c r="BTH6" s="2152"/>
      <c r="BTI6" s="2152"/>
      <c r="BTJ6" s="2152"/>
      <c r="BTK6" s="2152"/>
      <c r="BTL6" s="2152"/>
      <c r="BTM6" s="2152"/>
      <c r="BTN6" s="2152"/>
      <c r="BTO6" s="2152"/>
      <c r="BTP6" s="2152"/>
      <c r="BTQ6" s="2152"/>
      <c r="BTR6" s="2152"/>
      <c r="BTS6" s="2152"/>
      <c r="BTT6" s="2152"/>
      <c r="BTU6" s="2152"/>
      <c r="BTV6" s="2152"/>
      <c r="BTW6" s="2152"/>
      <c r="BTX6" s="2152"/>
      <c r="BTY6" s="2152"/>
      <c r="BTZ6" s="2152"/>
      <c r="BUA6" s="2152"/>
      <c r="BUB6" s="2152"/>
      <c r="BUC6" s="2152"/>
      <c r="BUD6" s="2152"/>
      <c r="BUE6" s="2152"/>
      <c r="BUF6" s="2152"/>
      <c r="BUG6" s="2152"/>
      <c r="BUH6" s="2152"/>
      <c r="BUI6" s="2152"/>
      <c r="BUJ6" s="2152"/>
      <c r="BUK6" s="2152"/>
      <c r="BUL6" s="2152"/>
      <c r="BUM6" s="2152"/>
      <c r="BUN6" s="2152"/>
      <c r="BUO6" s="2152"/>
      <c r="BUP6" s="2152"/>
      <c r="BUQ6" s="2152"/>
      <c r="BUR6" s="2152"/>
      <c r="BUS6" s="2152"/>
      <c r="BUT6" s="2152"/>
      <c r="BUU6" s="2152"/>
      <c r="BUV6" s="2152"/>
      <c r="BUW6" s="2152"/>
      <c r="BUX6" s="2152"/>
      <c r="BUY6" s="2152"/>
      <c r="BUZ6" s="2152"/>
      <c r="BVA6" s="2152"/>
      <c r="BVB6" s="2152"/>
      <c r="BVC6" s="2152"/>
      <c r="BVD6" s="2152"/>
      <c r="BVE6" s="2152"/>
      <c r="BVF6" s="2152"/>
      <c r="BVG6" s="2152"/>
      <c r="BVH6" s="2152"/>
      <c r="BVI6" s="2152"/>
      <c r="BVJ6" s="2152"/>
      <c r="BVK6" s="2152"/>
      <c r="BVL6" s="2152"/>
      <c r="BVM6" s="2152"/>
      <c r="BVN6" s="2152"/>
      <c r="BVO6" s="2152"/>
      <c r="BVP6" s="2152"/>
      <c r="BVQ6" s="2152"/>
      <c r="BVR6" s="2152"/>
      <c r="BVS6" s="2152"/>
      <c r="BVT6" s="2152"/>
      <c r="BVU6" s="2152"/>
      <c r="BVV6" s="2152"/>
      <c r="BVW6" s="2152"/>
      <c r="BVX6" s="2152"/>
      <c r="BVY6" s="2152"/>
      <c r="BVZ6" s="2152"/>
      <c r="BWA6" s="2152"/>
      <c r="BWB6" s="2152"/>
      <c r="BWC6" s="2152"/>
      <c r="BWD6" s="2152"/>
      <c r="BWE6" s="2152"/>
      <c r="BWF6" s="2152"/>
      <c r="BWG6" s="2152"/>
      <c r="BWH6" s="2152"/>
      <c r="BWI6" s="2152"/>
      <c r="BWJ6" s="2152"/>
      <c r="BWK6" s="2152"/>
      <c r="BWL6" s="2152"/>
      <c r="BWM6" s="2152"/>
      <c r="BWN6" s="2152"/>
      <c r="BWO6" s="2152"/>
      <c r="BWP6" s="2152"/>
      <c r="BWQ6" s="2152"/>
      <c r="BWR6" s="2152"/>
      <c r="BWS6" s="2152"/>
      <c r="BWT6" s="2152"/>
      <c r="BWU6" s="2152"/>
      <c r="BWV6" s="2152"/>
      <c r="BWW6" s="2152"/>
      <c r="BWX6" s="2152"/>
      <c r="BWY6" s="2152"/>
      <c r="BWZ6" s="2152"/>
      <c r="BXA6" s="2152"/>
      <c r="BXB6" s="2152"/>
      <c r="BXC6" s="2152"/>
      <c r="BXD6" s="2152"/>
      <c r="BXE6" s="2152"/>
      <c r="BXF6" s="2152"/>
      <c r="BXG6" s="2152"/>
      <c r="BXH6" s="2152"/>
      <c r="BXI6" s="2152"/>
      <c r="BXJ6" s="2152"/>
      <c r="BXK6" s="2152"/>
      <c r="BXL6" s="2152"/>
      <c r="BXM6" s="2152"/>
      <c r="BXN6" s="2152"/>
      <c r="BXO6" s="2152"/>
      <c r="BXP6" s="2152"/>
      <c r="BXQ6" s="2152"/>
      <c r="BXR6" s="2152"/>
      <c r="BXS6" s="2152"/>
      <c r="BXT6" s="2152"/>
      <c r="BXU6" s="2152"/>
      <c r="BXV6" s="2152"/>
      <c r="BXW6" s="2152"/>
      <c r="BXX6" s="2152"/>
      <c r="BXY6" s="2152"/>
      <c r="BXZ6" s="2152"/>
      <c r="BYA6" s="2152"/>
      <c r="BYB6" s="2152"/>
      <c r="BYC6" s="2152"/>
      <c r="BYD6" s="2152"/>
      <c r="BYE6" s="2152"/>
      <c r="BYF6" s="2152"/>
      <c r="BYG6" s="2152"/>
      <c r="BYH6" s="2152"/>
      <c r="BYI6" s="2152"/>
      <c r="BYJ6" s="2152"/>
      <c r="BYK6" s="2152"/>
      <c r="BYL6" s="2152"/>
      <c r="BYM6" s="2152"/>
      <c r="BYN6" s="2152"/>
      <c r="BYO6" s="2152"/>
      <c r="BYP6" s="2152"/>
      <c r="BYQ6" s="2152"/>
      <c r="BYR6" s="2152"/>
      <c r="BYS6" s="2152"/>
      <c r="BYT6" s="2152"/>
      <c r="BYU6" s="2152"/>
      <c r="BYV6" s="2152"/>
      <c r="BYW6" s="2152"/>
      <c r="BYX6" s="2152"/>
      <c r="BYY6" s="2152"/>
      <c r="BYZ6" s="2152"/>
      <c r="BZA6" s="2152"/>
      <c r="BZB6" s="2152"/>
      <c r="BZC6" s="2152"/>
      <c r="BZD6" s="2152"/>
      <c r="BZE6" s="2152"/>
      <c r="BZF6" s="2152"/>
      <c r="BZG6" s="2152"/>
      <c r="BZH6" s="2152"/>
      <c r="BZI6" s="2152"/>
      <c r="BZJ6" s="2152"/>
      <c r="BZK6" s="2152"/>
      <c r="BZL6" s="2152"/>
      <c r="BZM6" s="2152"/>
      <c r="BZN6" s="2152"/>
      <c r="BZO6" s="2152"/>
      <c r="BZP6" s="2152"/>
      <c r="BZQ6" s="2152"/>
      <c r="BZR6" s="2152"/>
      <c r="BZS6" s="2152"/>
      <c r="BZT6" s="2152"/>
      <c r="BZU6" s="2152"/>
      <c r="BZV6" s="2152"/>
      <c r="BZW6" s="2152"/>
      <c r="BZX6" s="2152"/>
      <c r="BZY6" s="2152"/>
      <c r="BZZ6" s="2152"/>
      <c r="CAA6" s="2152"/>
      <c r="CAB6" s="2152"/>
      <c r="CAC6" s="2152"/>
      <c r="CAD6" s="2152"/>
      <c r="CAE6" s="2152"/>
      <c r="CAF6" s="2152"/>
      <c r="CAG6" s="2152"/>
      <c r="CAH6" s="2152"/>
      <c r="CAI6" s="2152"/>
      <c r="CAJ6" s="2152"/>
      <c r="CAK6" s="2152"/>
      <c r="CAL6" s="2152"/>
      <c r="CAM6" s="2152"/>
      <c r="CAN6" s="2152"/>
      <c r="CAO6" s="2152"/>
      <c r="CAP6" s="2152"/>
      <c r="CAQ6" s="2152"/>
      <c r="CAR6" s="2152"/>
      <c r="CAS6" s="2152"/>
      <c r="CAT6" s="2152"/>
      <c r="CAU6" s="2152"/>
      <c r="CAV6" s="2152"/>
      <c r="CAW6" s="2152"/>
      <c r="CAX6" s="2152"/>
      <c r="CAY6" s="2152"/>
      <c r="CAZ6" s="2152"/>
      <c r="CBA6" s="2152"/>
      <c r="CBB6" s="2152"/>
      <c r="CBC6" s="2152"/>
      <c r="CBD6" s="2152"/>
      <c r="CBE6" s="2152"/>
      <c r="CBF6" s="2152"/>
      <c r="CBG6" s="2152"/>
      <c r="CBH6" s="2152"/>
      <c r="CBI6" s="2152"/>
      <c r="CBJ6" s="2152"/>
      <c r="CBK6" s="2152"/>
      <c r="CBL6" s="2152"/>
      <c r="CBM6" s="2152"/>
      <c r="CBN6" s="2152"/>
      <c r="CBO6" s="2152"/>
      <c r="CBP6" s="2152"/>
      <c r="CBQ6" s="2152"/>
      <c r="CBR6" s="2152"/>
      <c r="CBS6" s="2152"/>
      <c r="CBT6" s="2152"/>
      <c r="CBU6" s="2152"/>
      <c r="CBV6" s="2152"/>
      <c r="CBW6" s="2152"/>
      <c r="CBX6" s="2152"/>
      <c r="CBY6" s="2152"/>
      <c r="CBZ6" s="2152"/>
      <c r="CCA6" s="2152"/>
      <c r="CCB6" s="2152"/>
      <c r="CCC6" s="2152"/>
      <c r="CCD6" s="2152"/>
      <c r="CCE6" s="2152"/>
      <c r="CCF6" s="2152"/>
      <c r="CCG6" s="2152"/>
      <c r="CCH6" s="2152"/>
      <c r="CCI6" s="2152"/>
      <c r="CCJ6" s="2152"/>
      <c r="CCK6" s="2152"/>
      <c r="CCL6" s="2152"/>
      <c r="CCM6" s="2152"/>
      <c r="CCN6" s="2152"/>
      <c r="CCO6" s="2152"/>
      <c r="CCP6" s="2152"/>
      <c r="CCQ6" s="2152"/>
      <c r="CCR6" s="2152"/>
      <c r="CCS6" s="2152"/>
      <c r="CCT6" s="2152"/>
      <c r="CCU6" s="2152"/>
      <c r="CCV6" s="2152"/>
      <c r="CCW6" s="2152"/>
      <c r="CCX6" s="2152"/>
      <c r="CCY6" s="2152"/>
      <c r="CCZ6" s="2152"/>
      <c r="CDA6" s="2152"/>
      <c r="CDB6" s="2152"/>
      <c r="CDC6" s="2152"/>
      <c r="CDD6" s="2152"/>
      <c r="CDE6" s="2152"/>
      <c r="CDF6" s="2152"/>
      <c r="CDG6" s="2152"/>
      <c r="CDH6" s="2152"/>
      <c r="CDI6" s="2152"/>
      <c r="CDJ6" s="2152"/>
      <c r="CDK6" s="2152"/>
      <c r="CDL6" s="2152"/>
      <c r="CDM6" s="2152"/>
      <c r="CDN6" s="2152"/>
      <c r="CDO6" s="2152"/>
      <c r="CDP6" s="2152"/>
      <c r="CDQ6" s="2152"/>
      <c r="CDR6" s="2152"/>
      <c r="CDS6" s="2152"/>
      <c r="CDT6" s="2152"/>
      <c r="CDU6" s="2152"/>
      <c r="CDV6" s="2152"/>
      <c r="CDW6" s="2152"/>
      <c r="CDX6" s="2152"/>
      <c r="CDY6" s="2152"/>
      <c r="CDZ6" s="2152"/>
      <c r="CEA6" s="2152"/>
      <c r="CEB6" s="2152"/>
      <c r="CEC6" s="2152"/>
      <c r="CED6" s="2152"/>
      <c r="CEE6" s="2152"/>
      <c r="CEF6" s="2152"/>
      <c r="CEG6" s="2152"/>
      <c r="CEH6" s="2152"/>
      <c r="CEI6" s="2152"/>
      <c r="CEJ6" s="2152"/>
      <c r="CEK6" s="2152"/>
      <c r="CEL6" s="2152"/>
      <c r="CEM6" s="2152"/>
      <c r="CEN6" s="2152"/>
      <c r="CEO6" s="2152"/>
      <c r="CEP6" s="2152"/>
      <c r="CEQ6" s="2152"/>
      <c r="CER6" s="2152"/>
      <c r="CES6" s="2152"/>
      <c r="CET6" s="2152"/>
      <c r="CEU6" s="2152"/>
      <c r="CEV6" s="2152"/>
      <c r="CEW6" s="2152"/>
      <c r="CEX6" s="2152"/>
      <c r="CEY6" s="2152"/>
      <c r="CEZ6" s="2152"/>
      <c r="CFA6" s="2152"/>
      <c r="CFB6" s="2152"/>
      <c r="CFC6" s="2152"/>
      <c r="CFD6" s="2152"/>
      <c r="CFE6" s="2152"/>
      <c r="CFF6" s="2152"/>
      <c r="CFG6" s="2152"/>
      <c r="CFH6" s="2152"/>
      <c r="CFI6" s="2152"/>
      <c r="CFJ6" s="2152"/>
      <c r="CFK6" s="2152"/>
      <c r="CFL6" s="2152"/>
      <c r="CFM6" s="2152"/>
      <c r="CFN6" s="2152"/>
      <c r="CFO6" s="2152"/>
      <c r="CFP6" s="2152"/>
      <c r="CFQ6" s="2152"/>
      <c r="CFR6" s="2152"/>
      <c r="CFS6" s="2152"/>
      <c r="CFT6" s="2152"/>
      <c r="CFU6" s="2152"/>
      <c r="CFV6" s="2152"/>
      <c r="CFW6" s="2152"/>
      <c r="CFX6" s="2152"/>
      <c r="CFY6" s="2152"/>
      <c r="CFZ6" s="2152"/>
      <c r="CGA6" s="2152"/>
      <c r="CGB6" s="2152"/>
      <c r="CGC6" s="2152"/>
      <c r="CGD6" s="2152"/>
      <c r="CGE6" s="2152"/>
      <c r="CGF6" s="2152"/>
      <c r="CGG6" s="2152"/>
      <c r="CGH6" s="2152"/>
      <c r="CGI6" s="2152"/>
      <c r="CGJ6" s="2152"/>
      <c r="CGK6" s="2152"/>
      <c r="CGL6" s="2152"/>
      <c r="CGM6" s="2152"/>
      <c r="CGN6" s="2152"/>
      <c r="CGO6" s="2152"/>
      <c r="CGP6" s="2152"/>
      <c r="CGQ6" s="2152"/>
      <c r="CGR6" s="2152"/>
      <c r="CGS6" s="2152"/>
      <c r="CGT6" s="2152"/>
      <c r="CGU6" s="2152"/>
      <c r="CGV6" s="2152"/>
      <c r="CGW6" s="2152"/>
      <c r="CGX6" s="2152"/>
      <c r="CGY6" s="2152"/>
      <c r="CGZ6" s="2152"/>
      <c r="CHA6" s="2152"/>
      <c r="CHB6" s="2152"/>
      <c r="CHC6" s="2152"/>
      <c r="CHD6" s="2152"/>
      <c r="CHE6" s="2152"/>
      <c r="CHF6" s="2152"/>
      <c r="CHG6" s="2152"/>
      <c r="CHH6" s="2152"/>
      <c r="CHI6" s="2152"/>
      <c r="CHJ6" s="2152"/>
      <c r="CHK6" s="2152"/>
      <c r="CHL6" s="2152"/>
      <c r="CHM6" s="2152"/>
      <c r="CHN6" s="2152"/>
      <c r="CHO6" s="2152"/>
      <c r="CHP6" s="2152"/>
      <c r="CHQ6" s="2152"/>
      <c r="CHR6" s="2152"/>
      <c r="CHS6" s="2152"/>
      <c r="CHT6" s="2152"/>
      <c r="CHU6" s="2152"/>
      <c r="CHV6" s="2152"/>
      <c r="CHW6" s="2152"/>
      <c r="CHX6" s="2152"/>
      <c r="CHY6" s="2152"/>
      <c r="CHZ6" s="2152"/>
      <c r="CIA6" s="2152"/>
      <c r="CIB6" s="2152"/>
      <c r="CIC6" s="2152"/>
      <c r="CID6" s="2152"/>
      <c r="CIE6" s="2152"/>
      <c r="CIF6" s="2152"/>
      <c r="CIG6" s="2152"/>
      <c r="CIH6" s="2152"/>
      <c r="CII6" s="2152"/>
      <c r="CIJ6" s="2152"/>
      <c r="CIK6" s="2152"/>
      <c r="CIL6" s="2152"/>
      <c r="CIM6" s="2152"/>
      <c r="CIN6" s="2152"/>
      <c r="CIO6" s="2152"/>
      <c r="CIP6" s="2152"/>
      <c r="CIQ6" s="2152"/>
      <c r="CIR6" s="2152"/>
      <c r="CIS6" s="2152"/>
      <c r="CIT6" s="2152"/>
      <c r="CIU6" s="2152"/>
      <c r="CIV6" s="2152"/>
      <c r="CIW6" s="2152"/>
      <c r="CIX6" s="2152"/>
      <c r="CIY6" s="2152"/>
      <c r="CIZ6" s="2152"/>
      <c r="CJA6" s="2152"/>
      <c r="CJB6" s="2152"/>
      <c r="CJC6" s="2152"/>
      <c r="CJD6" s="2152"/>
      <c r="CJE6" s="2152"/>
      <c r="CJF6" s="2152"/>
      <c r="CJG6" s="2152"/>
      <c r="CJH6" s="2152"/>
      <c r="CJI6" s="2152"/>
      <c r="CJJ6" s="2152"/>
      <c r="CJK6" s="2152"/>
      <c r="CJL6" s="2152"/>
      <c r="CJM6" s="2152"/>
      <c r="CJN6" s="2152"/>
      <c r="CJO6" s="2152"/>
      <c r="CJP6" s="2152"/>
      <c r="CJQ6" s="2152"/>
      <c r="CJR6" s="2152"/>
      <c r="CJS6" s="2152"/>
      <c r="CJT6" s="2152"/>
      <c r="CJU6" s="2152"/>
      <c r="CJV6" s="2152"/>
      <c r="CJW6" s="2152"/>
      <c r="CJX6" s="2152"/>
      <c r="CJY6" s="2152"/>
      <c r="CJZ6" s="2152"/>
      <c r="CKA6" s="2152"/>
      <c r="CKB6" s="2152"/>
      <c r="CKC6" s="2152"/>
      <c r="CKD6" s="2152"/>
      <c r="CKE6" s="2152"/>
      <c r="CKF6" s="2152"/>
      <c r="CKG6" s="2152"/>
      <c r="CKH6" s="2152"/>
      <c r="CKI6" s="2152"/>
      <c r="CKJ6" s="2152"/>
      <c r="CKK6" s="2152"/>
      <c r="CKL6" s="2152"/>
      <c r="CKM6" s="2152"/>
      <c r="CKN6" s="2152"/>
      <c r="CKO6" s="2152"/>
      <c r="CKP6" s="2152"/>
      <c r="CKQ6" s="2152"/>
      <c r="CKR6" s="2152"/>
      <c r="CKS6" s="2152"/>
      <c r="CKT6" s="2152"/>
      <c r="CKU6" s="2152"/>
      <c r="CKV6" s="2152"/>
      <c r="CKW6" s="2152"/>
      <c r="CKX6" s="2152"/>
      <c r="CKY6" s="2152"/>
      <c r="CKZ6" s="2152"/>
      <c r="CLA6" s="2152"/>
      <c r="CLB6" s="2152"/>
      <c r="CLC6" s="2152"/>
      <c r="CLD6" s="2152"/>
      <c r="CLE6" s="2152"/>
      <c r="CLF6" s="2152"/>
      <c r="CLG6" s="2152"/>
      <c r="CLH6" s="2152"/>
      <c r="CLI6" s="2152"/>
      <c r="CLJ6" s="2152"/>
      <c r="CLK6" s="2152"/>
      <c r="CLL6" s="2152"/>
      <c r="CLM6" s="2152"/>
      <c r="CLN6" s="2152"/>
      <c r="CLO6" s="2152"/>
      <c r="CLP6" s="2152"/>
      <c r="CLQ6" s="2152"/>
      <c r="CLR6" s="2152"/>
      <c r="CLS6" s="2152"/>
      <c r="CLT6" s="2152"/>
      <c r="CLU6" s="2152"/>
      <c r="CLV6" s="2152"/>
      <c r="CLW6" s="2152"/>
      <c r="CLX6" s="2152"/>
      <c r="CLY6" s="2152"/>
      <c r="CLZ6" s="2152"/>
      <c r="CMA6" s="2152"/>
      <c r="CMB6" s="2152"/>
      <c r="CMC6" s="2152"/>
      <c r="CMD6" s="2152"/>
      <c r="CME6" s="2152"/>
      <c r="CMF6" s="2152"/>
      <c r="CMG6" s="2152"/>
      <c r="CMH6" s="2152"/>
      <c r="CMI6" s="2152"/>
      <c r="CMJ6" s="2152"/>
      <c r="CMK6" s="2152"/>
      <c r="CML6" s="2152"/>
      <c r="CMM6" s="2152"/>
      <c r="CMN6" s="2152"/>
      <c r="CMO6" s="2152"/>
      <c r="CMP6" s="2152"/>
      <c r="CMQ6" s="2152"/>
      <c r="CMR6" s="2152"/>
      <c r="CMS6" s="2152"/>
      <c r="CMT6" s="2152"/>
      <c r="CMU6" s="2152"/>
      <c r="CMV6" s="2152"/>
      <c r="CMW6" s="2152"/>
      <c r="CMX6" s="2152"/>
      <c r="CMY6" s="2152"/>
      <c r="CMZ6" s="2152"/>
      <c r="CNA6" s="2152"/>
      <c r="CNB6" s="2152"/>
      <c r="CNC6" s="2152"/>
      <c r="CND6" s="2152"/>
      <c r="CNE6" s="2152"/>
      <c r="CNF6" s="2152"/>
      <c r="CNG6" s="2152"/>
      <c r="CNH6" s="2152"/>
      <c r="CNI6" s="2152"/>
      <c r="CNJ6" s="2152"/>
      <c r="CNK6" s="2152"/>
      <c r="CNL6" s="2152"/>
      <c r="CNM6" s="2152"/>
      <c r="CNN6" s="2152"/>
      <c r="CNO6" s="2152"/>
      <c r="CNP6" s="2152"/>
      <c r="CNQ6" s="2152"/>
      <c r="CNR6" s="2152"/>
      <c r="CNS6" s="2152"/>
      <c r="CNT6" s="2152"/>
      <c r="CNU6" s="2152"/>
      <c r="CNV6" s="2152"/>
      <c r="CNW6" s="2152"/>
      <c r="CNX6" s="2152"/>
      <c r="CNY6" s="2152"/>
      <c r="CNZ6" s="2152"/>
      <c r="COA6" s="2152"/>
      <c r="COB6" s="2152"/>
      <c r="COC6" s="2152"/>
      <c r="COD6" s="2152"/>
      <c r="COE6" s="2152"/>
      <c r="COF6" s="2152"/>
      <c r="COG6" s="2152"/>
      <c r="COH6" s="2152"/>
      <c r="COI6" s="2152"/>
      <c r="COJ6" s="2152"/>
      <c r="COK6" s="2152"/>
      <c r="COL6" s="2152"/>
      <c r="COM6" s="2152"/>
      <c r="CON6" s="2152"/>
      <c r="COO6" s="2152"/>
      <c r="COP6" s="2152"/>
      <c r="COQ6" s="2152"/>
      <c r="COR6" s="2152"/>
      <c r="COS6" s="2152"/>
      <c r="COT6" s="2152"/>
      <c r="COU6" s="2152"/>
      <c r="COV6" s="2152"/>
      <c r="COW6" s="2152"/>
      <c r="COX6" s="2152"/>
      <c r="COY6" s="2152"/>
      <c r="COZ6" s="2152"/>
      <c r="CPA6" s="2152"/>
      <c r="CPB6" s="2152"/>
      <c r="CPC6" s="2152"/>
      <c r="CPD6" s="2152"/>
      <c r="CPE6" s="2152"/>
      <c r="CPF6" s="2152"/>
      <c r="CPG6" s="2152"/>
      <c r="CPH6" s="2152"/>
      <c r="CPI6" s="2152"/>
      <c r="CPJ6" s="2152"/>
      <c r="CPK6" s="2152"/>
      <c r="CPL6" s="2152"/>
      <c r="CPM6" s="2152"/>
      <c r="CPN6" s="2152"/>
      <c r="CPO6" s="2152"/>
      <c r="CPP6" s="2152"/>
      <c r="CPQ6" s="2152"/>
      <c r="CPR6" s="2152"/>
      <c r="CPS6" s="2152"/>
      <c r="CPT6" s="2152"/>
      <c r="CPU6" s="2152"/>
      <c r="CPV6" s="2152"/>
      <c r="CPW6" s="2152"/>
      <c r="CPX6" s="2152"/>
      <c r="CPY6" s="2152"/>
      <c r="CPZ6" s="2152"/>
      <c r="CQA6" s="2152"/>
      <c r="CQB6" s="2152"/>
      <c r="CQC6" s="2152"/>
      <c r="CQD6" s="2152"/>
      <c r="CQE6" s="2152"/>
      <c r="CQF6" s="2152"/>
      <c r="CQG6" s="2152"/>
      <c r="CQH6" s="2152"/>
      <c r="CQI6" s="2152"/>
      <c r="CQJ6" s="2152"/>
      <c r="CQK6" s="2152"/>
      <c r="CQL6" s="2152"/>
      <c r="CQM6" s="2152"/>
      <c r="CQN6" s="2152"/>
      <c r="CQO6" s="2152"/>
      <c r="CQP6" s="2152"/>
      <c r="CQQ6" s="2152"/>
      <c r="CQR6" s="2152"/>
      <c r="CQS6" s="2152"/>
      <c r="CQT6" s="2152"/>
      <c r="CQU6" s="2152"/>
      <c r="CQV6" s="2152"/>
      <c r="CQW6" s="2152"/>
      <c r="CQX6" s="2152"/>
      <c r="CQY6" s="2152"/>
      <c r="CQZ6" s="2152"/>
      <c r="CRA6" s="2152"/>
      <c r="CRB6" s="2152"/>
      <c r="CRC6" s="2152"/>
      <c r="CRD6" s="2152"/>
      <c r="CRE6" s="2152"/>
      <c r="CRF6" s="2152"/>
      <c r="CRG6" s="2152"/>
      <c r="CRH6" s="2152"/>
      <c r="CRI6" s="2152"/>
      <c r="CRJ6" s="2152"/>
      <c r="CRK6" s="2152"/>
      <c r="CRL6" s="2152"/>
      <c r="CRM6" s="2152"/>
      <c r="CRN6" s="2152"/>
      <c r="CRO6" s="2152"/>
      <c r="CRP6" s="2152"/>
      <c r="CRQ6" s="2152"/>
      <c r="CRR6" s="2152"/>
      <c r="CRS6" s="2152"/>
      <c r="CRT6" s="2152"/>
      <c r="CRU6" s="2152"/>
      <c r="CRV6" s="2152"/>
      <c r="CRW6" s="2152"/>
      <c r="CRX6" s="2152"/>
      <c r="CRY6" s="2152"/>
      <c r="CRZ6" s="2152"/>
      <c r="CSA6" s="2152"/>
      <c r="CSB6" s="2152"/>
      <c r="CSC6" s="2152"/>
      <c r="CSD6" s="2152"/>
      <c r="CSE6" s="2152"/>
      <c r="CSF6" s="2152"/>
      <c r="CSG6" s="2152"/>
      <c r="CSH6" s="2152"/>
      <c r="CSI6" s="2152"/>
      <c r="CSJ6" s="2152"/>
      <c r="CSK6" s="2152"/>
      <c r="CSL6" s="2152"/>
      <c r="CSM6" s="2152"/>
      <c r="CSN6" s="2152"/>
      <c r="CSO6" s="2152"/>
      <c r="CSP6" s="2152"/>
      <c r="CSQ6" s="2152"/>
      <c r="CSR6" s="2152"/>
      <c r="CSS6" s="2152"/>
      <c r="CST6" s="2152"/>
      <c r="CSU6" s="2152"/>
      <c r="CSV6" s="2152"/>
      <c r="CSW6" s="2152"/>
      <c r="CSX6" s="2152"/>
      <c r="CSY6" s="2152"/>
      <c r="CSZ6" s="2152"/>
      <c r="CTA6" s="2152"/>
      <c r="CTB6" s="2152"/>
      <c r="CTC6" s="2152"/>
      <c r="CTD6" s="2152"/>
      <c r="CTE6" s="2152"/>
      <c r="CTF6" s="2152"/>
      <c r="CTG6" s="2152"/>
      <c r="CTH6" s="2152"/>
      <c r="CTI6" s="2152"/>
      <c r="CTJ6" s="2152"/>
      <c r="CTK6" s="2152"/>
      <c r="CTL6" s="2152"/>
      <c r="CTM6" s="2152"/>
      <c r="CTN6" s="2152"/>
      <c r="CTO6" s="2152"/>
      <c r="CTP6" s="2152"/>
      <c r="CTQ6" s="2152"/>
      <c r="CTR6" s="2152"/>
      <c r="CTS6" s="2152"/>
      <c r="CTT6" s="2152"/>
      <c r="CTU6" s="2152"/>
      <c r="CTV6" s="2152"/>
      <c r="CTW6" s="2152"/>
      <c r="CTX6" s="2152"/>
      <c r="CTY6" s="2152"/>
      <c r="CTZ6" s="2152"/>
      <c r="CUA6" s="2152"/>
      <c r="CUB6" s="2152"/>
      <c r="CUC6" s="2152"/>
      <c r="CUD6" s="2152"/>
      <c r="CUE6" s="2152"/>
      <c r="CUF6" s="2152"/>
      <c r="CUG6" s="2152"/>
      <c r="CUH6" s="2152"/>
      <c r="CUI6" s="2152"/>
      <c r="CUJ6" s="2152"/>
      <c r="CUK6" s="2152"/>
      <c r="CUL6" s="2152"/>
      <c r="CUM6" s="2152"/>
      <c r="CUN6" s="2152"/>
      <c r="CUO6" s="2152"/>
      <c r="CUP6" s="2152"/>
      <c r="CUQ6" s="2152"/>
      <c r="CUR6" s="2152"/>
      <c r="CUS6" s="2152"/>
      <c r="CUT6" s="2152"/>
      <c r="CUU6" s="2152"/>
      <c r="CUV6" s="2152"/>
      <c r="CUW6" s="2152"/>
      <c r="CUX6" s="2152"/>
      <c r="CUY6" s="2152"/>
      <c r="CUZ6" s="2152"/>
      <c r="CVA6" s="2152"/>
      <c r="CVB6" s="2152"/>
      <c r="CVC6" s="2152"/>
      <c r="CVD6" s="2152"/>
      <c r="CVE6" s="2152"/>
      <c r="CVF6" s="2152"/>
      <c r="CVG6" s="2152"/>
      <c r="CVH6" s="2152"/>
      <c r="CVI6" s="2152"/>
      <c r="CVJ6" s="2152"/>
      <c r="CVK6" s="2152"/>
      <c r="CVL6" s="2152"/>
      <c r="CVM6" s="2152"/>
      <c r="CVN6" s="2152"/>
      <c r="CVO6" s="2152"/>
      <c r="CVP6" s="2152"/>
      <c r="CVQ6" s="2152"/>
      <c r="CVR6" s="2152"/>
      <c r="CVS6" s="2152"/>
      <c r="CVT6" s="2152"/>
      <c r="CVU6" s="2152"/>
      <c r="CVV6" s="2152"/>
      <c r="CVW6" s="2152"/>
      <c r="CVX6" s="2152"/>
      <c r="CVY6" s="2152"/>
      <c r="CVZ6" s="2152"/>
      <c r="CWA6" s="2152"/>
      <c r="CWB6" s="2152"/>
      <c r="CWC6" s="2152"/>
      <c r="CWD6" s="2152"/>
      <c r="CWE6" s="2152"/>
      <c r="CWF6" s="2152"/>
      <c r="CWG6" s="2152"/>
      <c r="CWH6" s="2152"/>
      <c r="CWI6" s="2152"/>
      <c r="CWJ6" s="2152"/>
      <c r="CWK6" s="2152"/>
      <c r="CWL6" s="2152"/>
      <c r="CWM6" s="2152"/>
      <c r="CWN6" s="2152"/>
      <c r="CWO6" s="2152"/>
      <c r="CWP6" s="2152"/>
      <c r="CWQ6" s="2152"/>
      <c r="CWR6" s="2152"/>
      <c r="CWS6" s="2152"/>
      <c r="CWT6" s="2152"/>
      <c r="CWU6" s="2152"/>
      <c r="CWV6" s="2152"/>
      <c r="CWW6" s="2152"/>
      <c r="CWX6" s="2152"/>
      <c r="CWY6" s="2152"/>
      <c r="CWZ6" s="2152"/>
      <c r="CXA6" s="2152"/>
      <c r="CXB6" s="2152"/>
      <c r="CXC6" s="2152"/>
      <c r="CXD6" s="2152"/>
      <c r="CXE6" s="2152"/>
      <c r="CXF6" s="2152"/>
      <c r="CXG6" s="2152"/>
      <c r="CXH6" s="2152"/>
      <c r="CXI6" s="2152"/>
      <c r="CXJ6" s="2152"/>
      <c r="CXK6" s="2152"/>
      <c r="CXL6" s="2152"/>
      <c r="CXM6" s="2152"/>
      <c r="CXN6" s="2152"/>
      <c r="CXO6" s="2152"/>
      <c r="CXP6" s="2152"/>
      <c r="CXQ6" s="2152"/>
      <c r="CXR6" s="2152"/>
      <c r="CXS6" s="2152"/>
      <c r="CXT6" s="2152"/>
      <c r="CXU6" s="2152"/>
      <c r="CXV6" s="2152"/>
      <c r="CXW6" s="2152"/>
      <c r="CXX6" s="2152"/>
      <c r="CXY6" s="2152"/>
      <c r="CXZ6" s="2152"/>
      <c r="CYA6" s="2152"/>
      <c r="CYB6" s="2152"/>
      <c r="CYC6" s="2152"/>
      <c r="CYD6" s="2152"/>
      <c r="CYE6" s="2152"/>
      <c r="CYF6" s="2152"/>
      <c r="CYG6" s="2152"/>
      <c r="CYH6" s="2152"/>
      <c r="CYI6" s="2152"/>
      <c r="CYJ6" s="2152"/>
      <c r="CYK6" s="2152"/>
      <c r="CYL6" s="2152"/>
      <c r="CYM6" s="2152"/>
      <c r="CYN6" s="2152"/>
      <c r="CYO6" s="2152"/>
      <c r="CYP6" s="2152"/>
      <c r="CYQ6" s="2152"/>
      <c r="CYR6" s="2152"/>
      <c r="CYS6" s="2152"/>
      <c r="CYT6" s="2152"/>
      <c r="CYU6" s="2152"/>
      <c r="CYV6" s="2152"/>
      <c r="CYW6" s="2152"/>
      <c r="CYX6" s="2152"/>
      <c r="CYY6" s="2152"/>
      <c r="CYZ6" s="2152"/>
      <c r="CZA6" s="2152"/>
      <c r="CZB6" s="2152"/>
      <c r="CZC6" s="2152"/>
      <c r="CZD6" s="2152"/>
      <c r="CZE6" s="2152"/>
      <c r="CZF6" s="2152"/>
      <c r="CZG6" s="2152"/>
      <c r="CZH6" s="2152"/>
      <c r="CZI6" s="2152"/>
      <c r="CZJ6" s="2152"/>
      <c r="CZK6" s="2152"/>
      <c r="CZL6" s="2152"/>
      <c r="CZM6" s="2152"/>
      <c r="CZN6" s="2152"/>
      <c r="CZO6" s="2152"/>
      <c r="CZP6" s="2152"/>
      <c r="CZQ6" s="2152"/>
      <c r="CZR6" s="2152"/>
      <c r="CZS6" s="2152"/>
      <c r="CZT6" s="2152"/>
      <c r="CZU6" s="2152"/>
      <c r="CZV6" s="2152"/>
      <c r="CZW6" s="2152"/>
      <c r="CZX6" s="2152"/>
      <c r="CZY6" s="2152"/>
      <c r="CZZ6" s="2152"/>
      <c r="DAA6" s="2152"/>
      <c r="DAB6" s="2152"/>
      <c r="DAC6" s="2152"/>
      <c r="DAD6" s="2152"/>
      <c r="DAE6" s="2152"/>
      <c r="DAF6" s="2152"/>
      <c r="DAG6" s="2152"/>
      <c r="DAH6" s="2152"/>
      <c r="DAI6" s="2152"/>
      <c r="DAJ6" s="2152"/>
      <c r="DAK6" s="2152"/>
      <c r="DAL6" s="2152"/>
      <c r="DAM6" s="2152"/>
      <c r="DAN6" s="2152"/>
      <c r="DAO6" s="2152"/>
      <c r="DAP6" s="2152"/>
      <c r="DAQ6" s="2152"/>
      <c r="DAR6" s="2152"/>
      <c r="DAS6" s="2152"/>
      <c r="DAT6" s="2152"/>
      <c r="DAU6" s="2152"/>
      <c r="DAV6" s="2152"/>
      <c r="DAW6" s="2152"/>
      <c r="DAX6" s="2152"/>
      <c r="DAY6" s="2152"/>
      <c r="DAZ6" s="2152"/>
      <c r="DBA6" s="2152"/>
      <c r="DBB6" s="2152"/>
      <c r="DBC6" s="2152"/>
      <c r="DBD6" s="2152"/>
      <c r="DBE6" s="2152"/>
      <c r="DBF6" s="2152"/>
      <c r="DBG6" s="2152"/>
      <c r="DBH6" s="2152"/>
      <c r="DBI6" s="2152"/>
      <c r="DBJ6" s="2152"/>
      <c r="DBK6" s="2152"/>
      <c r="DBL6" s="2152"/>
      <c r="DBM6" s="2152"/>
      <c r="DBN6" s="2152"/>
      <c r="DBO6" s="2152"/>
      <c r="DBP6" s="2152"/>
      <c r="DBQ6" s="2152"/>
      <c r="DBR6" s="2152"/>
      <c r="DBS6" s="2152"/>
      <c r="DBT6" s="2152"/>
      <c r="DBU6" s="2152"/>
      <c r="DBV6" s="2152"/>
      <c r="DBW6" s="2152"/>
      <c r="DBX6" s="2152"/>
      <c r="DBY6" s="2152"/>
      <c r="DBZ6" s="2152"/>
      <c r="DCA6" s="2152"/>
      <c r="DCB6" s="2152"/>
      <c r="DCC6" s="2152"/>
      <c r="DCD6" s="2152"/>
      <c r="DCE6" s="2152"/>
      <c r="DCF6" s="2152"/>
      <c r="DCG6" s="2152"/>
      <c r="DCH6" s="2152"/>
      <c r="DCI6" s="2152"/>
      <c r="DCJ6" s="2152"/>
      <c r="DCK6" s="2152"/>
      <c r="DCL6" s="2152"/>
      <c r="DCM6" s="2152"/>
      <c r="DCN6" s="2152"/>
      <c r="DCO6" s="2152"/>
      <c r="DCP6" s="2152"/>
      <c r="DCQ6" s="2152"/>
      <c r="DCR6" s="2152"/>
      <c r="DCS6" s="2152"/>
      <c r="DCT6" s="2152"/>
      <c r="DCU6" s="2152"/>
      <c r="DCV6" s="2152"/>
      <c r="DCW6" s="2152"/>
      <c r="DCX6" s="2152"/>
      <c r="DCY6" s="2152"/>
      <c r="DCZ6" s="2152"/>
      <c r="DDA6" s="2152"/>
      <c r="DDB6" s="2152"/>
      <c r="DDC6" s="2152"/>
      <c r="DDD6" s="2152"/>
      <c r="DDE6" s="2152"/>
      <c r="DDF6" s="2152"/>
      <c r="DDG6" s="2152"/>
      <c r="DDH6" s="2152"/>
      <c r="DDI6" s="2152"/>
      <c r="DDJ6" s="2152"/>
      <c r="DDK6" s="2152"/>
      <c r="DDL6" s="2152"/>
      <c r="DDM6" s="2152"/>
      <c r="DDN6" s="2152"/>
      <c r="DDO6" s="2152"/>
      <c r="DDP6" s="2152"/>
      <c r="DDQ6" s="2152"/>
      <c r="DDR6" s="2152"/>
      <c r="DDS6" s="2152"/>
      <c r="DDT6" s="2152"/>
      <c r="DDU6" s="2152"/>
      <c r="DDV6" s="2152"/>
      <c r="DDW6" s="2152"/>
      <c r="DDX6" s="2152"/>
      <c r="DDY6" s="2152"/>
      <c r="DDZ6" s="2152"/>
      <c r="DEA6" s="2152"/>
      <c r="DEB6" s="2152"/>
      <c r="DEC6" s="2152"/>
      <c r="DED6" s="2152"/>
      <c r="DEE6" s="2152"/>
      <c r="DEF6" s="2152"/>
      <c r="DEG6" s="2152"/>
      <c r="DEH6" s="2152"/>
      <c r="DEI6" s="2152"/>
      <c r="DEJ6" s="2152"/>
      <c r="DEK6" s="2152"/>
      <c r="DEL6" s="2152"/>
      <c r="DEM6" s="2152"/>
      <c r="DEN6" s="2152"/>
      <c r="DEO6" s="2152"/>
      <c r="DEP6" s="2152"/>
      <c r="DEQ6" s="2152"/>
      <c r="DER6" s="2152"/>
      <c r="DES6" s="2152"/>
      <c r="DET6" s="2152"/>
      <c r="DEU6" s="2152"/>
      <c r="DEV6" s="2152"/>
      <c r="DEW6" s="2152"/>
      <c r="DEX6" s="2152"/>
      <c r="DEY6" s="2152"/>
      <c r="DEZ6" s="2152"/>
      <c r="DFA6" s="2152"/>
      <c r="DFB6" s="2152"/>
      <c r="DFC6" s="2152"/>
      <c r="DFD6" s="2152"/>
      <c r="DFE6" s="2152"/>
      <c r="DFF6" s="2152"/>
      <c r="DFG6" s="2152"/>
      <c r="DFH6" s="2152"/>
      <c r="DFI6" s="2152"/>
      <c r="DFJ6" s="2152"/>
      <c r="DFK6" s="2152"/>
      <c r="DFL6" s="2152"/>
      <c r="DFM6" s="2152"/>
      <c r="DFN6" s="2152"/>
      <c r="DFO6" s="2152"/>
      <c r="DFP6" s="2152"/>
      <c r="DFQ6" s="2152"/>
      <c r="DFR6" s="2152"/>
      <c r="DFS6" s="2152"/>
      <c r="DFT6" s="2152"/>
      <c r="DFU6" s="2152"/>
      <c r="DFV6" s="2152"/>
      <c r="DFW6" s="2152"/>
      <c r="DFX6" s="2152"/>
      <c r="DFY6" s="2152"/>
      <c r="DFZ6" s="2152"/>
      <c r="DGA6" s="2152"/>
      <c r="DGB6" s="2152"/>
      <c r="DGC6" s="2152"/>
      <c r="DGD6" s="2152"/>
      <c r="DGE6" s="2152"/>
      <c r="DGF6" s="2152"/>
      <c r="DGG6" s="2152"/>
      <c r="DGH6" s="2152"/>
      <c r="DGI6" s="2152"/>
      <c r="DGJ6" s="2152"/>
      <c r="DGK6" s="2152"/>
      <c r="DGL6" s="2152"/>
      <c r="DGM6" s="2152"/>
      <c r="DGN6" s="2152"/>
      <c r="DGO6" s="2152"/>
      <c r="DGP6" s="2152"/>
      <c r="DGQ6" s="2152"/>
      <c r="DGR6" s="2152"/>
      <c r="DGS6" s="2152"/>
      <c r="DGT6" s="2152"/>
      <c r="DGU6" s="2152"/>
      <c r="DGV6" s="2152"/>
      <c r="DGW6" s="2152"/>
      <c r="DGX6" s="2152"/>
      <c r="DGY6" s="2152"/>
      <c r="DGZ6" s="2152"/>
      <c r="DHA6" s="2152"/>
      <c r="DHB6" s="2152"/>
      <c r="DHC6" s="2152"/>
      <c r="DHD6" s="2152"/>
      <c r="DHE6" s="2152"/>
      <c r="DHF6" s="2152"/>
      <c r="DHG6" s="2152"/>
      <c r="DHH6" s="2152"/>
      <c r="DHI6" s="2152"/>
      <c r="DHJ6" s="2152"/>
      <c r="DHK6" s="2152"/>
      <c r="DHL6" s="2152"/>
      <c r="DHM6" s="2152"/>
      <c r="DHN6" s="2152"/>
      <c r="DHO6" s="2152"/>
      <c r="DHP6" s="2152"/>
      <c r="DHQ6" s="2152"/>
      <c r="DHR6" s="2152"/>
      <c r="DHS6" s="2152"/>
      <c r="DHT6" s="2152"/>
      <c r="DHU6" s="2152"/>
      <c r="DHV6" s="2152"/>
      <c r="DHW6" s="2152"/>
      <c r="DHX6" s="2152"/>
      <c r="DHY6" s="2152"/>
      <c r="DHZ6" s="2152"/>
      <c r="DIA6" s="2152"/>
      <c r="DIB6" s="2152"/>
      <c r="DIC6" s="2152"/>
      <c r="DID6" s="2152"/>
      <c r="DIE6" s="2152"/>
      <c r="DIF6" s="2152"/>
      <c r="DIG6" s="2152"/>
      <c r="DIH6" s="2152"/>
      <c r="DII6" s="2152"/>
      <c r="DIJ6" s="2152"/>
      <c r="DIK6" s="2152"/>
      <c r="DIL6" s="2152"/>
      <c r="DIM6" s="2152"/>
      <c r="DIN6" s="2152"/>
      <c r="DIO6" s="2152"/>
      <c r="DIP6" s="2152"/>
      <c r="DIQ6" s="2152"/>
      <c r="DIR6" s="2152"/>
      <c r="DIS6" s="2152"/>
      <c r="DIT6" s="2152"/>
      <c r="DIU6" s="2152"/>
      <c r="DIV6" s="2152"/>
      <c r="DIW6" s="2152"/>
      <c r="DIX6" s="2152"/>
      <c r="DIY6" s="2152"/>
      <c r="DIZ6" s="2152"/>
      <c r="DJA6" s="2152"/>
      <c r="DJB6" s="2152"/>
      <c r="DJC6" s="2152"/>
      <c r="DJD6" s="2152"/>
      <c r="DJE6" s="2152"/>
      <c r="DJF6" s="2152"/>
      <c r="DJG6" s="2152"/>
      <c r="DJH6" s="2152"/>
      <c r="DJI6" s="2152"/>
      <c r="DJJ6" s="2152"/>
      <c r="DJK6" s="2152"/>
      <c r="DJL6" s="2152"/>
      <c r="DJM6" s="2152"/>
      <c r="DJN6" s="2152"/>
      <c r="DJO6" s="2152"/>
      <c r="DJP6" s="2152"/>
      <c r="DJQ6" s="2152"/>
      <c r="DJR6" s="2152"/>
      <c r="DJS6" s="2152"/>
      <c r="DJT6" s="2152"/>
      <c r="DJU6" s="2152"/>
      <c r="DJV6" s="2152"/>
      <c r="DJW6" s="2152"/>
      <c r="DJX6" s="2152"/>
      <c r="DJY6" s="2152"/>
      <c r="DJZ6" s="2152"/>
      <c r="DKA6" s="2152"/>
      <c r="DKB6" s="2152"/>
      <c r="DKC6" s="2152"/>
      <c r="DKD6" s="2152"/>
      <c r="DKE6" s="2152"/>
      <c r="DKF6" s="2152"/>
      <c r="DKG6" s="2152"/>
      <c r="DKH6" s="2152"/>
      <c r="DKI6" s="2152"/>
      <c r="DKJ6" s="2152"/>
      <c r="DKK6" s="2152"/>
      <c r="DKL6" s="2152"/>
      <c r="DKM6" s="2152"/>
      <c r="DKN6" s="2152"/>
      <c r="DKO6" s="2152"/>
      <c r="DKP6" s="2152"/>
      <c r="DKQ6" s="2152"/>
      <c r="DKR6" s="2152"/>
      <c r="DKS6" s="2152"/>
      <c r="DKT6" s="2152"/>
      <c r="DKU6" s="2152"/>
      <c r="DKV6" s="2152"/>
      <c r="DKW6" s="2152"/>
      <c r="DKX6" s="2152"/>
      <c r="DKY6" s="2152"/>
      <c r="DKZ6" s="2152"/>
      <c r="DLA6" s="2152"/>
      <c r="DLB6" s="2152"/>
      <c r="DLC6" s="2152"/>
      <c r="DLD6" s="2152"/>
      <c r="DLE6" s="2152"/>
      <c r="DLF6" s="2152"/>
      <c r="DLG6" s="2152"/>
      <c r="DLH6" s="2152"/>
      <c r="DLI6" s="2152"/>
      <c r="DLJ6" s="2152"/>
      <c r="DLK6" s="2152"/>
      <c r="DLL6" s="2152"/>
      <c r="DLM6" s="2152"/>
      <c r="DLN6" s="2152"/>
      <c r="DLO6" s="2152"/>
      <c r="DLP6" s="2152"/>
      <c r="DLQ6" s="2152"/>
      <c r="DLR6" s="2152"/>
      <c r="DLS6" s="2152"/>
      <c r="DLT6" s="2152"/>
      <c r="DLU6" s="2152"/>
      <c r="DLV6" s="2152"/>
      <c r="DLW6" s="2152"/>
      <c r="DLX6" s="2152"/>
      <c r="DLY6" s="2152"/>
      <c r="DLZ6" s="2152"/>
      <c r="DMA6" s="2152"/>
      <c r="DMB6" s="2152"/>
      <c r="DMC6" s="2152"/>
      <c r="DMD6" s="2152"/>
      <c r="DME6" s="2152"/>
      <c r="DMF6" s="2152"/>
      <c r="DMG6" s="2152"/>
      <c r="DMH6" s="2152"/>
      <c r="DMI6" s="2152"/>
      <c r="DMJ6" s="2152"/>
      <c r="DMK6" s="2152"/>
      <c r="DML6" s="2152"/>
      <c r="DMM6" s="2152"/>
      <c r="DMN6" s="2152"/>
      <c r="DMO6" s="2152"/>
      <c r="DMP6" s="2152"/>
      <c r="DMQ6" s="2152"/>
      <c r="DMR6" s="2152"/>
      <c r="DMS6" s="2152"/>
      <c r="DMT6" s="2152"/>
      <c r="DMU6" s="2152"/>
      <c r="DMV6" s="2152"/>
      <c r="DMW6" s="2152"/>
      <c r="DMX6" s="2152"/>
      <c r="DMY6" s="2152"/>
      <c r="DMZ6" s="2152"/>
      <c r="DNA6" s="2152"/>
      <c r="DNB6" s="2152"/>
      <c r="DNC6" s="2152"/>
      <c r="DND6" s="2152"/>
      <c r="DNE6" s="2152"/>
      <c r="DNF6" s="2152"/>
      <c r="DNG6" s="2152"/>
      <c r="DNH6" s="2152"/>
      <c r="DNI6" s="2152"/>
      <c r="DNJ6" s="2152"/>
      <c r="DNK6" s="2152"/>
      <c r="DNL6" s="2152"/>
      <c r="DNM6" s="2152"/>
      <c r="DNN6" s="2152"/>
      <c r="DNO6" s="2152"/>
      <c r="DNP6" s="2152"/>
      <c r="DNQ6" s="2152"/>
      <c r="DNR6" s="2152"/>
      <c r="DNS6" s="2152"/>
      <c r="DNT6" s="2152"/>
      <c r="DNU6" s="2152"/>
      <c r="DNV6" s="2152"/>
      <c r="DNW6" s="2152"/>
      <c r="DNX6" s="2152"/>
      <c r="DNY6" s="2152"/>
      <c r="DNZ6" s="2152"/>
      <c r="DOA6" s="2152"/>
      <c r="DOB6" s="2152"/>
      <c r="DOC6" s="2152"/>
      <c r="DOD6" s="2152"/>
      <c r="DOE6" s="2152"/>
      <c r="DOF6" s="2152"/>
      <c r="DOG6" s="2152"/>
      <c r="DOH6" s="2152"/>
      <c r="DOI6" s="2152"/>
      <c r="DOJ6" s="2152"/>
      <c r="DOK6" s="2152"/>
      <c r="DOL6" s="2152"/>
      <c r="DOM6" s="2152"/>
      <c r="DON6" s="2152"/>
      <c r="DOO6" s="2152"/>
      <c r="DOP6" s="2152"/>
      <c r="DOQ6" s="2152"/>
      <c r="DOR6" s="2152"/>
      <c r="DOS6" s="2152"/>
      <c r="DOT6" s="2152"/>
      <c r="DOU6" s="2152"/>
      <c r="DOV6" s="2152"/>
      <c r="DOW6" s="2152"/>
      <c r="DOX6" s="2152"/>
      <c r="DOY6" s="2152"/>
      <c r="DOZ6" s="2152"/>
      <c r="DPA6" s="2152"/>
      <c r="DPB6" s="2152"/>
      <c r="DPC6" s="2152"/>
      <c r="DPD6" s="2152"/>
      <c r="DPE6" s="2152"/>
      <c r="DPF6" s="2152"/>
      <c r="DPG6" s="2152"/>
      <c r="DPH6" s="2152"/>
      <c r="DPI6" s="2152"/>
      <c r="DPJ6" s="2152"/>
      <c r="DPK6" s="2152"/>
      <c r="DPL6" s="2152"/>
      <c r="DPM6" s="2152"/>
      <c r="DPN6" s="2152"/>
      <c r="DPO6" s="2152"/>
      <c r="DPP6" s="2152"/>
      <c r="DPQ6" s="2152"/>
      <c r="DPR6" s="2152"/>
      <c r="DPS6" s="2152"/>
      <c r="DPT6" s="2152"/>
      <c r="DPU6" s="2152"/>
      <c r="DPV6" s="2152"/>
      <c r="DPW6" s="2152"/>
      <c r="DPX6" s="2152"/>
      <c r="DPY6" s="2152"/>
      <c r="DPZ6" s="2152"/>
      <c r="DQA6" s="2152"/>
      <c r="DQB6" s="2152"/>
      <c r="DQC6" s="2152"/>
      <c r="DQD6" s="2152"/>
      <c r="DQE6" s="2152"/>
      <c r="DQF6" s="2152"/>
      <c r="DQG6" s="2152"/>
      <c r="DQH6" s="2152"/>
      <c r="DQI6" s="2152"/>
      <c r="DQJ6" s="2152"/>
      <c r="DQK6" s="2152"/>
      <c r="DQL6" s="2152"/>
      <c r="DQM6" s="2152"/>
      <c r="DQN6" s="2152"/>
      <c r="DQO6" s="2152"/>
      <c r="DQP6" s="2152"/>
      <c r="DQQ6" s="2152"/>
      <c r="DQR6" s="2152"/>
      <c r="DQS6" s="2152"/>
      <c r="DQT6" s="2152"/>
      <c r="DQU6" s="2152"/>
      <c r="DQV6" s="2152"/>
      <c r="DQW6" s="2152"/>
      <c r="DQX6" s="2152"/>
      <c r="DQY6" s="2152"/>
      <c r="DQZ6" s="2152"/>
      <c r="DRA6" s="2152"/>
      <c r="DRB6" s="2152"/>
      <c r="DRC6" s="2152"/>
      <c r="DRD6" s="2152"/>
      <c r="DRE6" s="2152"/>
      <c r="DRF6" s="2152"/>
      <c r="DRG6" s="2152"/>
      <c r="DRH6" s="2152"/>
      <c r="DRI6" s="2152"/>
      <c r="DRJ6" s="2152"/>
      <c r="DRK6" s="2152"/>
      <c r="DRL6" s="2152"/>
      <c r="DRM6" s="2152"/>
      <c r="DRN6" s="2152"/>
      <c r="DRO6" s="2152"/>
      <c r="DRP6" s="2152"/>
      <c r="DRQ6" s="2152"/>
      <c r="DRR6" s="2152"/>
      <c r="DRS6" s="2152"/>
      <c r="DRT6" s="2152"/>
      <c r="DRU6" s="2152"/>
      <c r="DRV6" s="2152"/>
      <c r="DRW6" s="2152"/>
      <c r="DRX6" s="2152"/>
      <c r="DRY6" s="2152"/>
      <c r="DRZ6" s="2152"/>
      <c r="DSA6" s="2152"/>
      <c r="DSB6" s="2152"/>
      <c r="DSC6" s="2152"/>
      <c r="DSD6" s="2152"/>
      <c r="DSE6" s="2152"/>
      <c r="DSF6" s="2152"/>
      <c r="DSG6" s="2152"/>
      <c r="DSH6" s="2152"/>
      <c r="DSI6" s="2152"/>
      <c r="DSJ6" s="2152"/>
      <c r="DSK6" s="2152"/>
      <c r="DSL6" s="2152"/>
      <c r="DSM6" s="2152"/>
      <c r="DSN6" s="2152"/>
      <c r="DSO6" s="2152"/>
      <c r="DSP6" s="2152"/>
      <c r="DSQ6" s="2152"/>
      <c r="DSR6" s="2152"/>
      <c r="DSS6" s="2152"/>
      <c r="DST6" s="2152"/>
      <c r="DSU6" s="2152"/>
      <c r="DSV6" s="2152"/>
      <c r="DSW6" s="2152"/>
      <c r="DSX6" s="2152"/>
      <c r="DSY6" s="2152"/>
      <c r="DSZ6" s="2152"/>
      <c r="DTA6" s="2152"/>
      <c r="DTB6" s="2152"/>
      <c r="DTC6" s="2152"/>
      <c r="DTD6" s="2152"/>
      <c r="DTE6" s="2152"/>
      <c r="DTF6" s="2152"/>
      <c r="DTG6" s="2152"/>
      <c r="DTH6" s="2152"/>
      <c r="DTI6" s="2152"/>
      <c r="DTJ6" s="2152"/>
      <c r="DTK6" s="2152"/>
      <c r="DTL6" s="2152"/>
      <c r="DTM6" s="2152"/>
      <c r="DTN6" s="2152"/>
      <c r="DTO6" s="2152"/>
      <c r="DTP6" s="2152"/>
      <c r="DTQ6" s="2152"/>
      <c r="DTR6" s="2152"/>
      <c r="DTS6" s="2152"/>
      <c r="DTT6" s="2152"/>
      <c r="DTU6" s="2152"/>
      <c r="DTV6" s="2152"/>
      <c r="DTW6" s="2152"/>
      <c r="DTX6" s="2152"/>
      <c r="DTY6" s="2152"/>
      <c r="DTZ6" s="2152"/>
      <c r="DUA6" s="2152"/>
      <c r="DUB6" s="2152"/>
      <c r="DUC6" s="2152"/>
      <c r="DUD6" s="2152"/>
      <c r="DUE6" s="2152"/>
      <c r="DUF6" s="2152"/>
      <c r="DUG6" s="2152"/>
      <c r="DUH6" s="2152"/>
      <c r="DUI6" s="2152"/>
      <c r="DUJ6" s="2152"/>
      <c r="DUK6" s="2152"/>
      <c r="DUL6" s="2152"/>
      <c r="DUM6" s="2152"/>
      <c r="DUN6" s="2152"/>
      <c r="DUO6" s="2152"/>
      <c r="DUP6" s="2152"/>
      <c r="DUQ6" s="2152"/>
      <c r="DUR6" s="2152"/>
      <c r="DUS6" s="2152"/>
      <c r="DUT6" s="2152"/>
      <c r="DUU6" s="2152"/>
      <c r="DUV6" s="2152"/>
      <c r="DUW6" s="2152"/>
      <c r="DUX6" s="2152"/>
      <c r="DUY6" s="2152"/>
      <c r="DUZ6" s="2152"/>
      <c r="DVA6" s="2152"/>
      <c r="DVB6" s="2152"/>
      <c r="DVC6" s="2152"/>
      <c r="DVD6" s="2152"/>
      <c r="DVE6" s="2152"/>
      <c r="DVF6" s="2152"/>
      <c r="DVG6" s="2152"/>
      <c r="DVH6" s="2152"/>
      <c r="DVI6" s="2152"/>
      <c r="DVJ6" s="2152"/>
      <c r="DVK6" s="2152"/>
      <c r="DVL6" s="2152"/>
      <c r="DVM6" s="2152"/>
      <c r="DVN6" s="2152"/>
      <c r="DVO6" s="2152"/>
      <c r="DVP6" s="2152"/>
      <c r="DVQ6" s="2152"/>
      <c r="DVR6" s="2152"/>
      <c r="DVS6" s="2152"/>
      <c r="DVT6" s="2152"/>
      <c r="DVU6" s="2152"/>
      <c r="DVV6" s="2152"/>
      <c r="DVW6" s="2152"/>
      <c r="DVX6" s="2152"/>
      <c r="DVY6" s="2152"/>
      <c r="DVZ6" s="2152"/>
      <c r="DWA6" s="2152"/>
      <c r="DWB6" s="2152"/>
      <c r="DWC6" s="2152"/>
      <c r="DWD6" s="2152"/>
      <c r="DWE6" s="2152"/>
      <c r="DWF6" s="2152"/>
      <c r="DWG6" s="2152"/>
      <c r="DWH6" s="2152"/>
      <c r="DWI6" s="2152"/>
      <c r="DWJ6" s="2152"/>
      <c r="DWK6" s="2152"/>
      <c r="DWL6" s="2152"/>
      <c r="DWM6" s="2152"/>
      <c r="DWN6" s="2152"/>
      <c r="DWO6" s="2152"/>
      <c r="DWP6" s="2152"/>
      <c r="DWQ6" s="2152"/>
      <c r="DWR6" s="2152"/>
      <c r="DWS6" s="2152"/>
      <c r="DWT6" s="2152"/>
      <c r="DWU6" s="2152"/>
      <c r="DWV6" s="2152"/>
      <c r="DWW6" s="2152"/>
      <c r="DWX6" s="2152"/>
      <c r="DWY6" s="2152"/>
      <c r="DWZ6" s="2152"/>
      <c r="DXA6" s="2152"/>
      <c r="DXB6" s="2152"/>
      <c r="DXC6" s="2152"/>
      <c r="DXD6" s="2152"/>
      <c r="DXE6" s="2152"/>
      <c r="DXF6" s="2152"/>
      <c r="DXG6" s="2152"/>
      <c r="DXH6" s="2152"/>
      <c r="DXI6" s="2152"/>
      <c r="DXJ6" s="2152"/>
      <c r="DXK6" s="2152"/>
      <c r="DXL6" s="2152"/>
      <c r="DXM6" s="2152"/>
      <c r="DXN6" s="2152"/>
      <c r="DXO6" s="2152"/>
      <c r="DXP6" s="2152"/>
      <c r="DXQ6" s="2152"/>
      <c r="DXR6" s="2152"/>
      <c r="DXS6" s="2152"/>
      <c r="DXT6" s="2152"/>
      <c r="DXU6" s="2152"/>
      <c r="DXV6" s="2152"/>
      <c r="DXW6" s="2152"/>
      <c r="DXX6" s="2152"/>
      <c r="DXY6" s="2152"/>
      <c r="DXZ6" s="2152"/>
      <c r="DYA6" s="2152"/>
      <c r="DYB6" s="2152"/>
      <c r="DYC6" s="2152"/>
      <c r="DYD6" s="2152"/>
      <c r="DYE6" s="2152"/>
      <c r="DYF6" s="2152"/>
      <c r="DYG6" s="2152"/>
      <c r="DYH6" s="2152"/>
      <c r="DYI6" s="2152"/>
      <c r="DYJ6" s="2152"/>
      <c r="DYK6" s="2152"/>
      <c r="DYL6" s="2152"/>
      <c r="DYM6" s="2152"/>
      <c r="DYN6" s="2152"/>
      <c r="DYO6" s="2152"/>
      <c r="DYP6" s="2152"/>
      <c r="DYQ6" s="2152"/>
      <c r="DYR6" s="2152"/>
      <c r="DYS6" s="2152"/>
      <c r="DYT6" s="2152"/>
      <c r="DYU6" s="2152"/>
      <c r="DYV6" s="2152"/>
      <c r="DYW6" s="2152"/>
      <c r="DYX6" s="2152"/>
      <c r="DYY6" s="2152"/>
      <c r="DYZ6" s="2152"/>
      <c r="DZA6" s="2152"/>
      <c r="DZB6" s="2152"/>
      <c r="DZC6" s="2152"/>
      <c r="DZD6" s="2152"/>
      <c r="DZE6" s="2152"/>
      <c r="DZF6" s="2152"/>
      <c r="DZG6" s="2152"/>
      <c r="DZH6" s="2152"/>
      <c r="DZI6" s="2152"/>
      <c r="DZJ6" s="2152"/>
      <c r="DZK6" s="2152"/>
      <c r="DZL6" s="2152"/>
      <c r="DZM6" s="2152"/>
      <c r="DZN6" s="2152"/>
      <c r="DZO6" s="2152"/>
      <c r="DZP6" s="2152"/>
      <c r="DZQ6" s="2152"/>
      <c r="DZR6" s="2152"/>
      <c r="DZS6" s="2152"/>
      <c r="DZT6" s="2152"/>
      <c r="DZU6" s="2152"/>
      <c r="DZV6" s="2152"/>
      <c r="DZW6" s="2152"/>
      <c r="DZX6" s="2152"/>
      <c r="DZY6" s="2152"/>
      <c r="DZZ6" s="2152"/>
      <c r="EAA6" s="2152"/>
      <c r="EAB6" s="2152"/>
      <c r="EAC6" s="2152"/>
      <c r="EAD6" s="2152"/>
      <c r="EAE6" s="2152"/>
      <c r="EAF6" s="2152"/>
      <c r="EAG6" s="2152"/>
      <c r="EAH6" s="2152"/>
      <c r="EAI6" s="2152"/>
      <c r="EAJ6" s="2152"/>
      <c r="EAK6" s="2152"/>
      <c r="EAL6" s="2152"/>
      <c r="EAM6" s="2152"/>
      <c r="EAN6" s="2152"/>
      <c r="EAO6" s="2152"/>
      <c r="EAP6" s="2152"/>
      <c r="EAQ6" s="2152"/>
      <c r="EAR6" s="2152"/>
      <c r="EAS6" s="2152"/>
      <c r="EAT6" s="2152"/>
      <c r="EAU6" s="2152"/>
      <c r="EAV6" s="2152"/>
      <c r="EAW6" s="2152"/>
      <c r="EAX6" s="2152"/>
      <c r="EAY6" s="2152"/>
      <c r="EAZ6" s="2152"/>
      <c r="EBA6" s="2152"/>
      <c r="EBB6" s="2152"/>
      <c r="EBC6" s="2152"/>
      <c r="EBD6" s="2152"/>
      <c r="EBE6" s="2152"/>
      <c r="EBF6" s="2152"/>
      <c r="EBG6" s="2152"/>
      <c r="EBH6" s="2152"/>
      <c r="EBI6" s="2152"/>
      <c r="EBJ6" s="2152"/>
      <c r="EBK6" s="2152"/>
      <c r="EBL6" s="2152"/>
      <c r="EBM6" s="2152"/>
      <c r="EBN6" s="2152"/>
      <c r="EBO6" s="2152"/>
      <c r="EBP6" s="2152"/>
      <c r="EBQ6" s="2152"/>
      <c r="EBR6" s="2152"/>
      <c r="EBS6" s="2152"/>
      <c r="EBT6" s="2152"/>
      <c r="EBU6" s="2152"/>
      <c r="EBV6" s="2152"/>
      <c r="EBW6" s="2152"/>
      <c r="EBX6" s="2152"/>
      <c r="EBY6" s="2152"/>
      <c r="EBZ6" s="2152"/>
      <c r="ECA6" s="2152"/>
      <c r="ECB6" s="2152"/>
      <c r="ECC6" s="2152"/>
      <c r="ECD6" s="2152"/>
      <c r="ECE6" s="2152"/>
      <c r="ECF6" s="2152"/>
      <c r="ECG6" s="2152"/>
      <c r="ECH6" s="2152"/>
      <c r="ECI6" s="2152"/>
      <c r="ECJ6" s="2152"/>
      <c r="ECK6" s="2152"/>
      <c r="ECL6" s="2152"/>
      <c r="ECM6" s="2152"/>
      <c r="ECN6" s="2152"/>
      <c r="ECO6" s="2152"/>
      <c r="ECP6" s="2152"/>
      <c r="ECQ6" s="2152"/>
      <c r="ECR6" s="2152"/>
      <c r="ECS6" s="2152"/>
      <c r="ECT6" s="2152"/>
      <c r="ECU6" s="2152"/>
      <c r="ECV6" s="2152"/>
      <c r="ECW6" s="2152"/>
      <c r="ECX6" s="2152"/>
      <c r="ECY6" s="2152"/>
      <c r="ECZ6" s="2152"/>
      <c r="EDA6" s="2152"/>
      <c r="EDB6" s="2152"/>
      <c r="EDC6" s="2152"/>
      <c r="EDD6" s="2152"/>
      <c r="EDE6" s="2152"/>
      <c r="EDF6" s="2152"/>
      <c r="EDG6" s="2152"/>
      <c r="EDH6" s="2152"/>
      <c r="EDI6" s="2152"/>
      <c r="EDJ6" s="2152"/>
      <c r="EDK6" s="2152"/>
      <c r="EDL6" s="2152"/>
      <c r="EDM6" s="2152"/>
      <c r="EDN6" s="2152"/>
      <c r="EDO6" s="2152"/>
      <c r="EDP6" s="2152"/>
      <c r="EDQ6" s="2152"/>
      <c r="EDR6" s="2152"/>
      <c r="EDS6" s="2152"/>
      <c r="EDT6" s="2152"/>
      <c r="EDU6" s="2152"/>
      <c r="EDV6" s="2152"/>
      <c r="EDW6" s="2152"/>
      <c r="EDX6" s="2152"/>
      <c r="EDY6" s="2152"/>
      <c r="EDZ6" s="2152"/>
      <c r="EEA6" s="2152"/>
      <c r="EEB6" s="2152"/>
      <c r="EEC6" s="2152"/>
      <c r="EED6" s="2152"/>
      <c r="EEE6" s="2152"/>
      <c r="EEF6" s="2152"/>
      <c r="EEG6" s="2152"/>
      <c r="EEH6" s="2152"/>
      <c r="EEI6" s="2152"/>
      <c r="EEJ6" s="2152"/>
      <c r="EEK6" s="2152"/>
      <c r="EEL6" s="2152"/>
      <c r="EEM6" s="2152"/>
      <c r="EEN6" s="2152"/>
      <c r="EEO6" s="2152"/>
      <c r="EEP6" s="2152"/>
      <c r="EEQ6" s="2152"/>
      <c r="EER6" s="2152"/>
      <c r="EES6" s="2152"/>
      <c r="EET6" s="2152"/>
      <c r="EEU6" s="2152"/>
      <c r="EEV6" s="2152"/>
      <c r="EEW6" s="2152"/>
      <c r="EEX6" s="2152"/>
      <c r="EEY6" s="2152"/>
      <c r="EEZ6" s="2152"/>
      <c r="EFA6" s="2152"/>
      <c r="EFB6" s="2152"/>
      <c r="EFC6" s="2152"/>
      <c r="EFD6" s="2152"/>
      <c r="EFE6" s="2152"/>
      <c r="EFF6" s="2152"/>
      <c r="EFG6" s="2152"/>
      <c r="EFH6" s="2152"/>
      <c r="EFI6" s="2152"/>
      <c r="EFJ6" s="2152"/>
      <c r="EFK6" s="2152"/>
      <c r="EFL6" s="2152"/>
      <c r="EFM6" s="2152"/>
      <c r="EFN6" s="2152"/>
      <c r="EFO6" s="2152"/>
      <c r="EFP6" s="2152"/>
      <c r="EFQ6" s="2152"/>
      <c r="EFR6" s="2152"/>
      <c r="EFS6" s="2152"/>
      <c r="EFT6" s="2152"/>
      <c r="EFU6" s="2152"/>
      <c r="EFV6" s="2152"/>
      <c r="EFW6" s="2152"/>
      <c r="EFX6" s="2152"/>
      <c r="EFY6" s="2152"/>
      <c r="EFZ6" s="2152"/>
      <c r="EGA6" s="2152"/>
      <c r="EGB6" s="2152"/>
      <c r="EGC6" s="2152"/>
      <c r="EGD6" s="2152"/>
      <c r="EGE6" s="2152"/>
      <c r="EGF6" s="2152"/>
      <c r="EGG6" s="2152"/>
      <c r="EGH6" s="2152"/>
      <c r="EGI6" s="2152"/>
      <c r="EGJ6" s="2152"/>
      <c r="EGK6" s="2152"/>
      <c r="EGL6" s="2152"/>
      <c r="EGM6" s="2152"/>
      <c r="EGN6" s="2152"/>
      <c r="EGO6" s="2152"/>
      <c r="EGP6" s="2152"/>
      <c r="EGQ6" s="2152"/>
      <c r="EGR6" s="2152"/>
      <c r="EGS6" s="2152"/>
      <c r="EGT6" s="2152"/>
      <c r="EGU6" s="2152"/>
      <c r="EGV6" s="2152"/>
      <c r="EGW6" s="2152"/>
      <c r="EGX6" s="2152"/>
      <c r="EGY6" s="2152"/>
      <c r="EGZ6" s="2152"/>
      <c r="EHA6" s="2152"/>
      <c r="EHB6" s="2152"/>
      <c r="EHC6" s="2152"/>
      <c r="EHD6" s="2152"/>
      <c r="EHE6" s="2152"/>
      <c r="EHF6" s="2152"/>
      <c r="EHG6" s="2152"/>
      <c r="EHH6" s="2152"/>
      <c r="EHI6" s="2152"/>
      <c r="EHJ6" s="2152"/>
      <c r="EHK6" s="2152"/>
      <c r="EHL6" s="2152"/>
      <c r="EHM6" s="2152"/>
      <c r="EHN6" s="2152"/>
      <c r="EHO6" s="2152"/>
      <c r="EHP6" s="2152"/>
      <c r="EHQ6" s="2152"/>
      <c r="EHR6" s="2152"/>
      <c r="EHS6" s="2152"/>
      <c r="EHT6" s="2152"/>
      <c r="EHU6" s="2152"/>
      <c r="EHV6" s="2152"/>
      <c r="EHW6" s="2152"/>
      <c r="EHX6" s="2152"/>
      <c r="EHY6" s="2152"/>
      <c r="EHZ6" s="2152"/>
      <c r="EIA6" s="2152"/>
      <c r="EIB6" s="2152"/>
      <c r="EIC6" s="2152"/>
      <c r="EID6" s="2152"/>
      <c r="EIE6" s="2152"/>
      <c r="EIF6" s="2152"/>
      <c r="EIG6" s="2152"/>
      <c r="EIH6" s="2152"/>
      <c r="EII6" s="2152"/>
      <c r="EIJ6" s="2152"/>
      <c r="EIK6" s="2152"/>
      <c r="EIL6" s="2152"/>
      <c r="EIM6" s="2152"/>
      <c r="EIN6" s="2152"/>
      <c r="EIO6" s="2152"/>
      <c r="EIP6" s="2152"/>
      <c r="EIQ6" s="2152"/>
      <c r="EIR6" s="2152"/>
      <c r="EIS6" s="2152"/>
      <c r="EIT6" s="2152"/>
      <c r="EIU6" s="2152"/>
      <c r="EIV6" s="2152"/>
      <c r="EIW6" s="2152"/>
      <c r="EIX6" s="2152"/>
      <c r="EIY6" s="2152"/>
      <c r="EIZ6" s="2152"/>
      <c r="EJA6" s="2152"/>
      <c r="EJB6" s="2152"/>
      <c r="EJC6" s="2152"/>
      <c r="EJD6" s="2152"/>
      <c r="EJE6" s="2152"/>
      <c r="EJF6" s="2152"/>
      <c r="EJG6" s="2152"/>
      <c r="EJH6" s="2152"/>
      <c r="EJI6" s="2152"/>
      <c r="EJJ6" s="2152"/>
      <c r="EJK6" s="2152"/>
      <c r="EJL6" s="2152"/>
      <c r="EJM6" s="2152"/>
      <c r="EJN6" s="2152"/>
      <c r="EJO6" s="2152"/>
      <c r="EJP6" s="2152"/>
      <c r="EJQ6" s="2152"/>
      <c r="EJR6" s="2152"/>
      <c r="EJS6" s="2152"/>
      <c r="EJT6" s="2152"/>
      <c r="EJU6" s="2152"/>
      <c r="EJV6" s="2152"/>
      <c r="EJW6" s="2152"/>
      <c r="EJX6" s="2152"/>
      <c r="EJY6" s="2152"/>
      <c r="EJZ6" s="2152"/>
      <c r="EKA6" s="2152"/>
      <c r="EKB6" s="2152"/>
      <c r="EKC6" s="2152"/>
      <c r="EKD6" s="2152"/>
      <c r="EKE6" s="2152"/>
      <c r="EKF6" s="2152"/>
      <c r="EKG6" s="2152"/>
      <c r="EKH6" s="2152"/>
      <c r="EKI6" s="2152"/>
      <c r="EKJ6" s="2152"/>
      <c r="EKK6" s="2152"/>
      <c r="EKL6" s="2152"/>
      <c r="EKM6" s="2152"/>
      <c r="EKN6" s="2152"/>
      <c r="EKO6" s="2152"/>
      <c r="EKP6" s="2152"/>
      <c r="EKQ6" s="2152"/>
      <c r="EKR6" s="2152"/>
      <c r="EKS6" s="2152"/>
      <c r="EKT6" s="2152"/>
      <c r="EKU6" s="2152"/>
      <c r="EKV6" s="2152"/>
      <c r="EKW6" s="2152"/>
      <c r="EKX6" s="2152"/>
      <c r="EKY6" s="2152"/>
      <c r="EKZ6" s="2152"/>
      <c r="ELA6" s="2152"/>
      <c r="ELB6" s="2152"/>
      <c r="ELC6" s="2152"/>
      <c r="ELD6" s="2152"/>
      <c r="ELE6" s="2152"/>
      <c r="ELF6" s="2152"/>
      <c r="ELG6" s="2152"/>
      <c r="ELH6" s="2152"/>
      <c r="ELI6" s="2152"/>
      <c r="ELJ6" s="2152"/>
      <c r="ELK6" s="2152"/>
      <c r="ELL6" s="2152"/>
      <c r="ELM6" s="2152"/>
      <c r="ELN6" s="2152"/>
      <c r="ELO6" s="2152"/>
      <c r="ELP6" s="2152"/>
      <c r="ELQ6" s="2152"/>
      <c r="ELR6" s="2152"/>
      <c r="ELS6" s="2152"/>
      <c r="ELT6" s="2152"/>
      <c r="ELU6" s="2152"/>
      <c r="ELV6" s="2152"/>
      <c r="ELW6" s="2152"/>
      <c r="ELX6" s="2152"/>
      <c r="ELY6" s="2152"/>
      <c r="ELZ6" s="2152"/>
      <c r="EMA6" s="2152"/>
      <c r="EMB6" s="2152"/>
      <c r="EMC6" s="2152"/>
      <c r="EMD6" s="2152"/>
      <c r="EME6" s="2152"/>
      <c r="EMF6" s="2152"/>
      <c r="EMG6" s="2152"/>
      <c r="EMH6" s="2152"/>
      <c r="EMI6" s="2152"/>
      <c r="EMJ6" s="2152"/>
      <c r="EMK6" s="2152"/>
      <c r="EML6" s="2152"/>
      <c r="EMM6" s="2152"/>
      <c r="EMN6" s="2152"/>
      <c r="EMO6" s="2152"/>
      <c r="EMP6" s="2152"/>
      <c r="EMQ6" s="2152"/>
      <c r="EMR6" s="2152"/>
      <c r="EMS6" s="2152"/>
      <c r="EMT6" s="2152"/>
      <c r="EMU6" s="2152"/>
      <c r="EMV6" s="2152"/>
      <c r="EMW6" s="2152"/>
      <c r="EMX6" s="2152"/>
      <c r="EMY6" s="2152"/>
      <c r="EMZ6" s="2152"/>
      <c r="ENA6" s="2152"/>
      <c r="ENB6" s="2152"/>
      <c r="ENC6" s="2152"/>
      <c r="END6" s="2152"/>
      <c r="ENE6" s="2152"/>
      <c r="ENF6" s="2152"/>
      <c r="ENG6" s="2152"/>
      <c r="ENH6" s="2152"/>
      <c r="ENI6" s="2152"/>
      <c r="ENJ6" s="2152"/>
      <c r="ENK6" s="2152"/>
      <c r="ENL6" s="2152"/>
      <c r="ENM6" s="2152"/>
      <c r="ENN6" s="2152"/>
      <c r="ENO6" s="2152"/>
      <c r="ENP6" s="2152"/>
      <c r="ENQ6" s="2152"/>
      <c r="ENR6" s="2152"/>
      <c r="ENS6" s="2152"/>
      <c r="ENT6" s="2152"/>
      <c r="ENU6" s="2152"/>
      <c r="ENV6" s="2152"/>
      <c r="ENW6" s="2152"/>
      <c r="ENX6" s="2152"/>
      <c r="ENY6" s="2152"/>
      <c r="ENZ6" s="2152"/>
      <c r="EOA6" s="2152"/>
      <c r="EOB6" s="2152"/>
      <c r="EOC6" s="2152"/>
      <c r="EOD6" s="2152"/>
      <c r="EOE6" s="2152"/>
      <c r="EOF6" s="2152"/>
      <c r="EOG6" s="2152"/>
      <c r="EOH6" s="2152"/>
      <c r="EOI6" s="2152"/>
      <c r="EOJ6" s="2152"/>
      <c r="EOK6" s="2152"/>
      <c r="EOL6" s="2152"/>
      <c r="EOM6" s="2152"/>
      <c r="EON6" s="2152"/>
      <c r="EOO6" s="2152"/>
      <c r="EOP6" s="2152"/>
      <c r="EOQ6" s="2152"/>
      <c r="EOR6" s="2152"/>
      <c r="EOS6" s="2152"/>
      <c r="EOT6" s="2152"/>
      <c r="EOU6" s="2152"/>
      <c r="EOV6" s="2152"/>
      <c r="EOW6" s="2152"/>
      <c r="EOX6" s="2152"/>
      <c r="EOY6" s="2152"/>
      <c r="EOZ6" s="2152"/>
      <c r="EPA6" s="2152"/>
      <c r="EPB6" s="2152"/>
      <c r="EPC6" s="2152"/>
      <c r="EPD6" s="2152"/>
      <c r="EPE6" s="2152"/>
      <c r="EPF6" s="2152"/>
      <c r="EPG6" s="2152"/>
      <c r="EPH6" s="2152"/>
      <c r="EPI6" s="2152"/>
      <c r="EPJ6" s="2152"/>
      <c r="EPK6" s="2152"/>
      <c r="EPL6" s="2152"/>
      <c r="EPM6" s="2152"/>
      <c r="EPN6" s="2152"/>
      <c r="EPO6" s="2152"/>
      <c r="EPP6" s="2152"/>
      <c r="EPQ6" s="2152"/>
      <c r="EPR6" s="2152"/>
      <c r="EPS6" s="2152"/>
      <c r="EPT6" s="2152"/>
      <c r="EPU6" s="2152"/>
      <c r="EPV6" s="2152"/>
      <c r="EPW6" s="2152"/>
      <c r="EPX6" s="2152"/>
      <c r="EPY6" s="2152"/>
      <c r="EPZ6" s="2152"/>
      <c r="EQA6" s="2152"/>
      <c r="EQB6" s="2152"/>
      <c r="EQC6" s="2152"/>
      <c r="EQD6" s="2152"/>
      <c r="EQE6" s="2152"/>
      <c r="EQF6" s="2152"/>
      <c r="EQG6" s="2152"/>
      <c r="EQH6" s="2152"/>
      <c r="EQI6" s="2152"/>
      <c r="EQJ6" s="2152"/>
      <c r="EQK6" s="2152"/>
      <c r="EQL6" s="2152"/>
      <c r="EQM6" s="2152"/>
      <c r="EQN6" s="2152"/>
      <c r="EQO6" s="2152"/>
      <c r="EQP6" s="2152"/>
      <c r="EQQ6" s="2152"/>
      <c r="EQR6" s="2152"/>
      <c r="EQS6" s="2152"/>
      <c r="EQT6" s="2152"/>
      <c r="EQU6" s="2152"/>
      <c r="EQV6" s="2152"/>
      <c r="EQW6" s="2152"/>
      <c r="EQX6" s="2152"/>
      <c r="EQY6" s="2152"/>
      <c r="EQZ6" s="2152"/>
      <c r="ERA6" s="2152"/>
      <c r="ERB6" s="2152"/>
      <c r="ERC6" s="2152"/>
      <c r="ERD6" s="2152"/>
      <c r="ERE6" s="2152"/>
      <c r="ERF6" s="2152"/>
      <c r="ERG6" s="2152"/>
      <c r="ERH6" s="2152"/>
      <c r="ERI6" s="2152"/>
      <c r="ERJ6" s="2152"/>
      <c r="ERK6" s="2152"/>
      <c r="ERL6" s="2152"/>
      <c r="ERM6" s="2152"/>
      <c r="ERN6" s="2152"/>
      <c r="ERO6" s="2152"/>
      <c r="ERP6" s="2152"/>
      <c r="ERQ6" s="2152"/>
      <c r="ERR6" s="2152"/>
      <c r="ERS6" s="2152"/>
      <c r="ERT6" s="2152"/>
      <c r="ERU6" s="2152"/>
      <c r="ERV6" s="2152"/>
      <c r="ERW6" s="2152"/>
      <c r="ERX6" s="2152"/>
      <c r="ERY6" s="2152"/>
      <c r="ERZ6" s="2152"/>
      <c r="ESA6" s="2152"/>
      <c r="ESB6" s="2152"/>
      <c r="ESC6" s="2152"/>
      <c r="ESD6" s="2152"/>
      <c r="ESE6" s="2152"/>
      <c r="ESF6" s="2152"/>
      <c r="ESG6" s="2152"/>
      <c r="ESH6" s="2152"/>
      <c r="ESI6" s="2152"/>
      <c r="ESJ6" s="2152"/>
      <c r="ESK6" s="2152"/>
      <c r="ESL6" s="2152"/>
      <c r="ESM6" s="2152"/>
      <c r="ESN6" s="2152"/>
      <c r="ESO6" s="2152"/>
      <c r="ESP6" s="2152"/>
      <c r="ESQ6" s="2152"/>
      <c r="ESR6" s="2152"/>
      <c r="ESS6" s="2152"/>
      <c r="EST6" s="2152"/>
      <c r="ESU6" s="2152"/>
      <c r="ESV6" s="2152"/>
      <c r="ESW6" s="2152"/>
      <c r="ESX6" s="2152"/>
      <c r="ESY6" s="2152"/>
      <c r="ESZ6" s="2152"/>
      <c r="ETA6" s="2152"/>
      <c r="ETB6" s="2152"/>
      <c r="ETC6" s="2152"/>
      <c r="ETD6" s="2152"/>
      <c r="ETE6" s="2152"/>
      <c r="ETF6" s="2152"/>
      <c r="ETG6" s="2152"/>
      <c r="ETH6" s="2152"/>
      <c r="ETI6" s="2152"/>
      <c r="ETJ6" s="2152"/>
      <c r="ETK6" s="2152"/>
      <c r="ETL6" s="2152"/>
      <c r="ETM6" s="2152"/>
      <c r="ETN6" s="2152"/>
      <c r="ETO6" s="2152"/>
      <c r="ETP6" s="2152"/>
      <c r="ETQ6" s="2152"/>
      <c r="ETR6" s="2152"/>
      <c r="ETS6" s="2152"/>
      <c r="ETT6" s="2152"/>
      <c r="ETU6" s="2152"/>
      <c r="ETV6" s="2152"/>
      <c r="ETW6" s="2152"/>
      <c r="ETX6" s="2152"/>
      <c r="ETY6" s="2152"/>
      <c r="ETZ6" s="2152"/>
      <c r="EUA6" s="2152"/>
      <c r="EUB6" s="2152"/>
      <c r="EUC6" s="2152"/>
      <c r="EUD6" s="2152"/>
      <c r="EUE6" s="2152"/>
      <c r="EUF6" s="2152"/>
      <c r="EUG6" s="2152"/>
      <c r="EUH6" s="2152"/>
      <c r="EUI6" s="2152"/>
      <c r="EUJ6" s="2152"/>
      <c r="EUK6" s="2152"/>
      <c r="EUL6" s="2152"/>
      <c r="EUM6" s="2152"/>
      <c r="EUN6" s="2152"/>
      <c r="EUO6" s="2152"/>
      <c r="EUP6" s="2152"/>
      <c r="EUQ6" s="2152"/>
      <c r="EUR6" s="2152"/>
      <c r="EUS6" s="2152"/>
      <c r="EUT6" s="2152"/>
      <c r="EUU6" s="2152"/>
      <c r="EUV6" s="2152"/>
      <c r="EUW6" s="2152"/>
      <c r="EUX6" s="2152"/>
      <c r="EUY6" s="2152"/>
      <c r="EUZ6" s="2152"/>
      <c r="EVA6" s="2152"/>
      <c r="EVB6" s="2152"/>
      <c r="EVC6" s="2152"/>
      <c r="EVD6" s="2152"/>
      <c r="EVE6" s="2152"/>
      <c r="EVF6" s="2152"/>
      <c r="EVG6" s="2152"/>
      <c r="EVH6" s="2152"/>
      <c r="EVI6" s="2152"/>
      <c r="EVJ6" s="2152"/>
      <c r="EVK6" s="2152"/>
      <c r="EVL6" s="2152"/>
      <c r="EVM6" s="2152"/>
      <c r="EVN6" s="2152"/>
      <c r="EVO6" s="2152"/>
      <c r="EVP6" s="2152"/>
      <c r="EVQ6" s="2152"/>
      <c r="EVR6" s="2152"/>
      <c r="EVS6" s="2152"/>
      <c r="EVT6" s="2152"/>
      <c r="EVU6" s="2152"/>
      <c r="EVV6" s="2152"/>
      <c r="EVW6" s="2152"/>
      <c r="EVX6" s="2152"/>
      <c r="EVY6" s="2152"/>
      <c r="EVZ6" s="2152"/>
      <c r="EWA6" s="2152"/>
      <c r="EWB6" s="2152"/>
      <c r="EWC6" s="2152"/>
      <c r="EWD6" s="2152"/>
      <c r="EWE6" s="2152"/>
      <c r="EWF6" s="2152"/>
      <c r="EWG6" s="2152"/>
      <c r="EWH6" s="2152"/>
      <c r="EWI6" s="2152"/>
      <c r="EWJ6" s="2152"/>
      <c r="EWK6" s="2152"/>
      <c r="EWL6" s="2152"/>
      <c r="EWM6" s="2152"/>
      <c r="EWN6" s="2152"/>
      <c r="EWO6" s="2152"/>
      <c r="EWP6" s="2152"/>
      <c r="EWQ6" s="2152"/>
      <c r="EWR6" s="2152"/>
      <c r="EWS6" s="2152"/>
      <c r="EWT6" s="2152"/>
      <c r="EWU6" s="2152"/>
      <c r="EWV6" s="2152"/>
      <c r="EWW6" s="2152"/>
      <c r="EWX6" s="2152"/>
      <c r="EWY6" s="2152"/>
      <c r="EWZ6" s="2152"/>
      <c r="EXA6" s="2152"/>
      <c r="EXB6" s="2152"/>
      <c r="EXC6" s="2152"/>
      <c r="EXD6" s="2152"/>
      <c r="EXE6" s="2152"/>
      <c r="EXF6" s="2152"/>
      <c r="EXG6" s="2152"/>
      <c r="EXH6" s="2152"/>
      <c r="EXI6" s="2152"/>
      <c r="EXJ6" s="2152"/>
      <c r="EXK6" s="2152"/>
      <c r="EXL6" s="2152"/>
      <c r="EXM6" s="2152"/>
      <c r="EXN6" s="2152"/>
      <c r="EXO6" s="2152"/>
      <c r="EXP6" s="2152"/>
      <c r="EXQ6" s="2152"/>
      <c r="EXR6" s="2152"/>
      <c r="EXS6" s="2152"/>
      <c r="EXT6" s="2152"/>
      <c r="EXU6" s="2152"/>
      <c r="EXV6" s="2152"/>
      <c r="EXW6" s="2152"/>
      <c r="EXX6" s="2152"/>
      <c r="EXY6" s="2152"/>
      <c r="EXZ6" s="2152"/>
      <c r="EYA6" s="2152"/>
      <c r="EYB6" s="2152"/>
      <c r="EYC6" s="2152"/>
      <c r="EYD6" s="2152"/>
      <c r="EYE6" s="2152"/>
      <c r="EYF6" s="2152"/>
      <c r="EYG6" s="2152"/>
      <c r="EYH6" s="2152"/>
      <c r="EYI6" s="2152"/>
      <c r="EYJ6" s="2152"/>
      <c r="EYK6" s="2152"/>
      <c r="EYL6" s="2152"/>
      <c r="EYM6" s="2152"/>
      <c r="EYN6" s="2152"/>
      <c r="EYO6" s="2152"/>
      <c r="EYP6" s="2152"/>
      <c r="EYQ6" s="2152"/>
      <c r="EYR6" s="2152"/>
      <c r="EYS6" s="2152"/>
      <c r="EYT6" s="2152"/>
      <c r="EYU6" s="2152"/>
      <c r="EYV6" s="2152"/>
      <c r="EYW6" s="2152"/>
      <c r="EYX6" s="2152"/>
      <c r="EYY6" s="2152"/>
      <c r="EYZ6" s="2152"/>
      <c r="EZA6" s="2152"/>
      <c r="EZB6" s="2152"/>
      <c r="EZC6" s="2152"/>
      <c r="EZD6" s="2152"/>
      <c r="EZE6" s="2152"/>
      <c r="EZF6" s="2152"/>
      <c r="EZG6" s="2152"/>
      <c r="EZH6" s="2152"/>
      <c r="EZI6" s="2152"/>
      <c r="EZJ6" s="2152"/>
      <c r="EZK6" s="2152"/>
      <c r="EZL6" s="2152"/>
      <c r="EZM6" s="2152"/>
      <c r="EZN6" s="2152"/>
      <c r="EZO6" s="2152"/>
      <c r="EZP6" s="2152"/>
      <c r="EZQ6" s="2152"/>
      <c r="EZR6" s="2152"/>
      <c r="EZS6" s="2152"/>
      <c r="EZT6" s="2152"/>
      <c r="EZU6" s="2152"/>
      <c r="EZV6" s="2152"/>
      <c r="EZW6" s="2152"/>
      <c r="EZX6" s="2152"/>
      <c r="EZY6" s="2152"/>
      <c r="EZZ6" s="2152"/>
      <c r="FAA6" s="2152"/>
      <c r="FAB6" s="2152"/>
      <c r="FAC6" s="2152"/>
      <c r="FAD6" s="2152"/>
      <c r="FAE6" s="2152"/>
      <c r="FAF6" s="2152"/>
      <c r="FAG6" s="2152"/>
      <c r="FAH6" s="2152"/>
      <c r="FAI6" s="2152"/>
      <c r="FAJ6" s="2152"/>
      <c r="FAK6" s="2152"/>
      <c r="FAL6" s="2152"/>
      <c r="FAM6" s="2152"/>
      <c r="FAN6" s="2152"/>
      <c r="FAO6" s="2152"/>
      <c r="FAP6" s="2152"/>
      <c r="FAQ6" s="2152"/>
      <c r="FAR6" s="2152"/>
      <c r="FAS6" s="2152"/>
      <c r="FAT6" s="2152"/>
      <c r="FAU6" s="2152"/>
      <c r="FAV6" s="2152"/>
      <c r="FAW6" s="2152"/>
      <c r="FAX6" s="2152"/>
      <c r="FAY6" s="2152"/>
      <c r="FAZ6" s="2152"/>
      <c r="FBA6" s="2152"/>
      <c r="FBB6" s="2152"/>
      <c r="FBC6" s="2152"/>
      <c r="FBD6" s="2152"/>
      <c r="FBE6" s="2152"/>
      <c r="FBF6" s="2152"/>
      <c r="FBG6" s="2152"/>
      <c r="FBH6" s="2152"/>
      <c r="FBI6" s="2152"/>
      <c r="FBJ6" s="2152"/>
      <c r="FBK6" s="2152"/>
      <c r="FBL6" s="2152"/>
      <c r="FBM6" s="2152"/>
      <c r="FBN6" s="2152"/>
      <c r="FBO6" s="2152"/>
      <c r="FBP6" s="2152"/>
      <c r="FBQ6" s="2152"/>
      <c r="FBR6" s="2152"/>
      <c r="FBS6" s="2152"/>
      <c r="FBT6" s="2152"/>
      <c r="FBU6" s="2152"/>
      <c r="FBV6" s="2152"/>
      <c r="FBW6" s="2152"/>
      <c r="FBX6" s="2152"/>
      <c r="FBY6" s="2152"/>
      <c r="FBZ6" s="2152"/>
      <c r="FCA6" s="2152"/>
      <c r="FCB6" s="2152"/>
      <c r="FCC6" s="2152"/>
      <c r="FCD6" s="2152"/>
      <c r="FCE6" s="2152"/>
      <c r="FCF6" s="2152"/>
      <c r="FCG6" s="2152"/>
      <c r="FCH6" s="2152"/>
      <c r="FCI6" s="2152"/>
      <c r="FCJ6" s="2152"/>
      <c r="FCK6" s="2152"/>
      <c r="FCL6" s="2152"/>
      <c r="FCM6" s="2152"/>
      <c r="FCN6" s="2152"/>
      <c r="FCO6" s="2152"/>
      <c r="FCP6" s="2152"/>
      <c r="FCQ6" s="2152"/>
      <c r="FCR6" s="2152"/>
      <c r="FCS6" s="2152"/>
      <c r="FCT6" s="2152"/>
      <c r="FCU6" s="2152"/>
      <c r="FCV6" s="2152"/>
      <c r="FCW6" s="2152"/>
      <c r="FCX6" s="2152"/>
      <c r="FCY6" s="2152"/>
      <c r="FCZ6" s="2152"/>
      <c r="FDA6" s="2152"/>
      <c r="FDB6" s="2152"/>
      <c r="FDC6" s="2152"/>
      <c r="FDD6" s="2152"/>
      <c r="FDE6" s="2152"/>
      <c r="FDF6" s="2152"/>
      <c r="FDG6" s="2152"/>
      <c r="FDH6" s="2152"/>
      <c r="FDI6" s="2152"/>
      <c r="FDJ6" s="2152"/>
      <c r="FDK6" s="2152"/>
      <c r="FDL6" s="2152"/>
      <c r="FDM6" s="2152"/>
      <c r="FDN6" s="2152"/>
      <c r="FDO6" s="2152"/>
      <c r="FDP6" s="2152"/>
      <c r="FDQ6" s="2152"/>
      <c r="FDR6" s="2152"/>
      <c r="FDS6" s="2152"/>
      <c r="FDT6" s="2152"/>
      <c r="FDU6" s="2152"/>
      <c r="FDV6" s="2152"/>
      <c r="FDW6" s="2152"/>
      <c r="FDX6" s="2152"/>
      <c r="FDY6" s="2152"/>
      <c r="FDZ6" s="2152"/>
      <c r="FEA6" s="2152"/>
      <c r="FEB6" s="2152"/>
      <c r="FEC6" s="2152"/>
      <c r="FED6" s="2152"/>
      <c r="FEE6" s="2152"/>
      <c r="FEF6" s="2152"/>
      <c r="FEG6" s="2152"/>
      <c r="FEH6" s="2152"/>
      <c r="FEI6" s="2152"/>
      <c r="FEJ6" s="2152"/>
      <c r="FEK6" s="2152"/>
      <c r="FEL6" s="2152"/>
      <c r="FEM6" s="2152"/>
      <c r="FEN6" s="2152"/>
      <c r="FEO6" s="2152"/>
      <c r="FEP6" s="2152"/>
      <c r="FEQ6" s="2152"/>
      <c r="FER6" s="2152"/>
      <c r="FES6" s="2152"/>
      <c r="FET6" s="2152"/>
      <c r="FEU6" s="2152"/>
      <c r="FEV6" s="2152"/>
      <c r="FEW6" s="2152"/>
      <c r="FEX6" s="2152"/>
      <c r="FEY6" s="2152"/>
      <c r="FEZ6" s="2152"/>
      <c r="FFA6" s="2152"/>
      <c r="FFB6" s="2152"/>
      <c r="FFC6" s="2152"/>
      <c r="FFD6" s="2152"/>
      <c r="FFE6" s="2152"/>
      <c r="FFF6" s="2152"/>
      <c r="FFG6" s="2152"/>
      <c r="FFH6" s="2152"/>
      <c r="FFI6" s="2152"/>
      <c r="FFJ6" s="2152"/>
      <c r="FFK6" s="2152"/>
      <c r="FFL6" s="2152"/>
      <c r="FFM6" s="2152"/>
      <c r="FFN6" s="2152"/>
      <c r="FFO6" s="2152"/>
      <c r="FFP6" s="2152"/>
      <c r="FFQ6" s="2152"/>
      <c r="FFR6" s="2152"/>
      <c r="FFS6" s="2152"/>
      <c r="FFT6" s="2152"/>
      <c r="FFU6" s="2152"/>
      <c r="FFV6" s="2152"/>
      <c r="FFW6" s="2152"/>
      <c r="FFX6" s="2152"/>
      <c r="FFY6" s="2152"/>
      <c r="FFZ6" s="2152"/>
      <c r="FGA6" s="2152"/>
      <c r="FGB6" s="2152"/>
      <c r="FGC6" s="2152"/>
      <c r="FGD6" s="2152"/>
      <c r="FGE6" s="2152"/>
      <c r="FGF6" s="2152"/>
      <c r="FGG6" s="2152"/>
      <c r="FGH6" s="2152"/>
      <c r="FGI6" s="2152"/>
      <c r="FGJ6" s="2152"/>
      <c r="FGK6" s="2152"/>
      <c r="FGL6" s="2152"/>
      <c r="FGM6" s="2152"/>
      <c r="FGN6" s="2152"/>
      <c r="FGO6" s="2152"/>
      <c r="FGP6" s="2152"/>
      <c r="FGQ6" s="2152"/>
      <c r="FGR6" s="2152"/>
      <c r="FGS6" s="2152"/>
      <c r="FGT6" s="2152"/>
      <c r="FGU6" s="2152"/>
      <c r="FGV6" s="2152"/>
      <c r="FGW6" s="2152"/>
      <c r="FGX6" s="2152"/>
      <c r="FGY6" s="2152"/>
      <c r="FGZ6" s="2152"/>
      <c r="FHA6" s="2152"/>
      <c r="FHB6" s="2152"/>
      <c r="FHC6" s="2152"/>
      <c r="FHD6" s="2152"/>
      <c r="FHE6" s="2152"/>
      <c r="FHF6" s="2152"/>
      <c r="FHG6" s="2152"/>
      <c r="FHH6" s="2152"/>
      <c r="FHI6" s="2152"/>
      <c r="FHJ6" s="2152"/>
      <c r="FHK6" s="2152"/>
      <c r="FHL6" s="2152"/>
      <c r="FHM6" s="2152"/>
      <c r="FHN6" s="2152"/>
      <c r="FHO6" s="2152"/>
      <c r="FHP6" s="2152"/>
      <c r="FHQ6" s="2152"/>
      <c r="FHR6" s="2152"/>
      <c r="FHS6" s="2152"/>
      <c r="FHT6" s="2152"/>
      <c r="FHU6" s="2152"/>
      <c r="FHV6" s="2152"/>
      <c r="FHW6" s="2152"/>
      <c r="FHX6" s="2152"/>
      <c r="FHY6" s="2152"/>
      <c r="FHZ6" s="2152"/>
      <c r="FIA6" s="2152"/>
      <c r="FIB6" s="2152"/>
      <c r="FIC6" s="2152"/>
      <c r="FID6" s="2152"/>
      <c r="FIE6" s="2152"/>
      <c r="FIF6" s="2152"/>
      <c r="FIG6" s="2152"/>
      <c r="FIH6" s="2152"/>
      <c r="FII6" s="2152"/>
      <c r="FIJ6" s="2152"/>
      <c r="FIK6" s="2152"/>
      <c r="FIL6" s="2152"/>
      <c r="FIM6" s="2152"/>
      <c r="FIN6" s="2152"/>
      <c r="FIO6" s="2152"/>
      <c r="FIP6" s="2152"/>
      <c r="FIQ6" s="2152"/>
      <c r="FIR6" s="2152"/>
      <c r="FIS6" s="2152"/>
      <c r="FIT6" s="2152"/>
      <c r="FIU6" s="2152"/>
      <c r="FIV6" s="2152"/>
      <c r="FIW6" s="2152"/>
      <c r="FIX6" s="2152"/>
      <c r="FIY6" s="2152"/>
      <c r="FIZ6" s="2152"/>
      <c r="FJA6" s="2152"/>
      <c r="FJB6" s="2152"/>
      <c r="FJC6" s="2152"/>
      <c r="FJD6" s="2152"/>
      <c r="FJE6" s="2152"/>
      <c r="FJF6" s="2152"/>
      <c r="FJG6" s="2152"/>
      <c r="FJH6" s="2152"/>
      <c r="FJI6" s="2152"/>
      <c r="FJJ6" s="2152"/>
      <c r="FJK6" s="2152"/>
      <c r="FJL6" s="2152"/>
      <c r="FJM6" s="2152"/>
      <c r="FJN6" s="2152"/>
      <c r="FJO6" s="2152"/>
      <c r="FJP6" s="2152"/>
      <c r="FJQ6" s="2152"/>
      <c r="FJR6" s="2152"/>
      <c r="FJS6" s="2152"/>
      <c r="FJT6" s="2152"/>
      <c r="FJU6" s="2152"/>
      <c r="FJV6" s="2152"/>
      <c r="FJW6" s="2152"/>
      <c r="FJX6" s="2152"/>
      <c r="FJY6" s="2152"/>
      <c r="FJZ6" s="2152"/>
      <c r="FKA6" s="2152"/>
      <c r="FKB6" s="2152"/>
      <c r="FKC6" s="2152"/>
      <c r="FKD6" s="2152"/>
      <c r="FKE6" s="2152"/>
      <c r="FKF6" s="2152"/>
      <c r="FKG6" s="2152"/>
      <c r="FKH6" s="2152"/>
      <c r="FKI6" s="2152"/>
      <c r="FKJ6" s="2152"/>
      <c r="FKK6" s="2152"/>
      <c r="FKL6" s="2152"/>
      <c r="FKM6" s="2152"/>
      <c r="FKN6" s="2152"/>
      <c r="FKO6" s="2152"/>
      <c r="FKP6" s="2152"/>
      <c r="FKQ6" s="2152"/>
      <c r="FKR6" s="2152"/>
      <c r="FKS6" s="2152"/>
      <c r="FKT6" s="2152"/>
      <c r="FKU6" s="2152"/>
      <c r="FKV6" s="2152"/>
      <c r="FKW6" s="2152"/>
      <c r="FKX6" s="2152"/>
      <c r="FKY6" s="2152"/>
      <c r="FKZ6" s="2152"/>
      <c r="FLA6" s="2152"/>
      <c r="FLB6" s="2152"/>
      <c r="FLC6" s="2152"/>
      <c r="FLD6" s="2152"/>
      <c r="FLE6" s="2152"/>
      <c r="FLF6" s="2152"/>
      <c r="FLG6" s="2152"/>
      <c r="FLH6" s="2152"/>
      <c r="FLI6" s="2152"/>
      <c r="FLJ6" s="2152"/>
      <c r="FLK6" s="2152"/>
      <c r="FLL6" s="2152"/>
      <c r="FLM6" s="2152"/>
      <c r="FLN6" s="2152"/>
      <c r="FLO6" s="2152"/>
      <c r="FLP6" s="2152"/>
      <c r="FLQ6" s="2152"/>
      <c r="FLR6" s="2152"/>
      <c r="FLS6" s="2152"/>
      <c r="FLT6" s="2152"/>
      <c r="FLU6" s="2152"/>
      <c r="FLV6" s="2152"/>
      <c r="FLW6" s="2152"/>
      <c r="FLX6" s="2152"/>
      <c r="FLY6" s="2152"/>
      <c r="FLZ6" s="2152"/>
      <c r="FMA6" s="2152"/>
      <c r="FMB6" s="2152"/>
      <c r="FMC6" s="2152"/>
      <c r="FMD6" s="2152"/>
      <c r="FME6" s="2152"/>
      <c r="FMF6" s="2152"/>
      <c r="FMG6" s="2152"/>
      <c r="FMH6" s="2152"/>
      <c r="FMI6" s="2152"/>
      <c r="FMJ6" s="2152"/>
      <c r="FMK6" s="2152"/>
      <c r="FML6" s="2152"/>
      <c r="FMM6" s="2152"/>
      <c r="FMN6" s="2152"/>
      <c r="FMO6" s="2152"/>
      <c r="FMP6" s="2152"/>
      <c r="FMQ6" s="2152"/>
      <c r="FMR6" s="2152"/>
      <c r="FMS6" s="2152"/>
      <c r="FMT6" s="2152"/>
      <c r="FMU6" s="2152"/>
      <c r="FMV6" s="2152"/>
      <c r="FMW6" s="2152"/>
      <c r="FMX6" s="2152"/>
      <c r="FMY6" s="2152"/>
      <c r="FMZ6" s="2152"/>
      <c r="FNA6" s="2152"/>
      <c r="FNB6" s="2152"/>
      <c r="FNC6" s="2152"/>
      <c r="FND6" s="2152"/>
      <c r="FNE6" s="2152"/>
      <c r="FNF6" s="2152"/>
      <c r="FNG6" s="2152"/>
      <c r="FNH6" s="2152"/>
      <c r="FNI6" s="2152"/>
      <c r="FNJ6" s="2152"/>
      <c r="FNK6" s="2152"/>
      <c r="FNL6" s="2152"/>
      <c r="FNM6" s="2152"/>
      <c r="FNN6" s="2152"/>
      <c r="FNO6" s="2152"/>
      <c r="FNP6" s="2152"/>
      <c r="FNQ6" s="2152"/>
      <c r="FNR6" s="2152"/>
      <c r="FNS6" s="2152"/>
      <c r="FNT6" s="2152"/>
      <c r="FNU6" s="2152"/>
      <c r="FNV6" s="2152"/>
      <c r="FNW6" s="2152"/>
      <c r="FNX6" s="2152"/>
      <c r="FNY6" s="2152"/>
      <c r="FNZ6" s="2152"/>
      <c r="FOA6" s="2152"/>
      <c r="FOB6" s="2152"/>
      <c r="FOC6" s="2152"/>
      <c r="FOD6" s="2152"/>
      <c r="FOE6" s="2152"/>
      <c r="FOF6" s="2152"/>
      <c r="FOG6" s="2152"/>
      <c r="FOH6" s="2152"/>
      <c r="FOI6" s="2152"/>
      <c r="FOJ6" s="2152"/>
      <c r="FOK6" s="2152"/>
      <c r="FOL6" s="2152"/>
      <c r="FOM6" s="2152"/>
      <c r="FON6" s="2152"/>
      <c r="FOO6" s="2152"/>
      <c r="FOP6" s="2152"/>
      <c r="FOQ6" s="2152"/>
      <c r="FOR6" s="2152"/>
      <c r="FOS6" s="2152"/>
      <c r="FOT6" s="2152"/>
      <c r="FOU6" s="2152"/>
      <c r="FOV6" s="2152"/>
      <c r="FOW6" s="2152"/>
      <c r="FOX6" s="2152"/>
      <c r="FOY6" s="2152"/>
      <c r="FOZ6" s="2152"/>
      <c r="FPA6" s="2152"/>
      <c r="FPB6" s="2152"/>
      <c r="FPC6" s="2152"/>
      <c r="FPD6" s="2152"/>
      <c r="FPE6" s="2152"/>
      <c r="FPF6" s="2152"/>
      <c r="FPG6" s="2152"/>
      <c r="FPH6" s="2152"/>
      <c r="FPI6" s="2152"/>
      <c r="FPJ6" s="2152"/>
      <c r="FPK6" s="2152"/>
      <c r="FPL6" s="2152"/>
      <c r="FPM6" s="2152"/>
      <c r="FPN6" s="2152"/>
      <c r="FPO6" s="2152"/>
      <c r="FPP6" s="2152"/>
      <c r="FPQ6" s="2152"/>
      <c r="FPR6" s="2152"/>
      <c r="FPS6" s="2152"/>
      <c r="FPT6" s="2152"/>
      <c r="FPU6" s="2152"/>
      <c r="FPV6" s="2152"/>
      <c r="FPW6" s="2152"/>
      <c r="FPX6" s="2152"/>
      <c r="FPY6" s="2152"/>
      <c r="FPZ6" s="2152"/>
      <c r="FQA6" s="2152"/>
      <c r="FQB6" s="2152"/>
      <c r="FQC6" s="2152"/>
      <c r="FQD6" s="2152"/>
      <c r="FQE6" s="2152"/>
      <c r="FQF6" s="2152"/>
      <c r="FQG6" s="2152"/>
      <c r="FQH6" s="2152"/>
      <c r="FQI6" s="2152"/>
      <c r="FQJ6" s="2152"/>
      <c r="FQK6" s="2152"/>
      <c r="FQL6" s="2152"/>
      <c r="FQM6" s="2152"/>
      <c r="FQN6" s="2152"/>
      <c r="FQO6" s="2152"/>
      <c r="FQP6" s="2152"/>
      <c r="FQQ6" s="2152"/>
      <c r="FQR6" s="2152"/>
      <c r="FQS6" s="2152"/>
      <c r="FQT6" s="2152"/>
      <c r="FQU6" s="2152"/>
      <c r="FQV6" s="2152"/>
      <c r="FQW6" s="2152"/>
      <c r="FQX6" s="2152"/>
      <c r="FQY6" s="2152"/>
      <c r="FQZ6" s="2152"/>
      <c r="FRA6" s="2152"/>
      <c r="FRB6" s="2152"/>
      <c r="FRC6" s="2152"/>
      <c r="FRD6" s="2152"/>
      <c r="FRE6" s="2152"/>
      <c r="FRF6" s="2152"/>
      <c r="FRG6" s="2152"/>
      <c r="FRH6" s="2152"/>
      <c r="FRI6" s="2152"/>
      <c r="FRJ6" s="2152"/>
      <c r="FRK6" s="2152"/>
      <c r="FRL6" s="2152"/>
      <c r="FRM6" s="2152"/>
      <c r="FRN6" s="2152"/>
      <c r="FRO6" s="2152"/>
      <c r="FRP6" s="2152"/>
      <c r="FRQ6" s="2152"/>
      <c r="FRR6" s="2152"/>
      <c r="FRS6" s="2152"/>
      <c r="FRT6" s="2152"/>
      <c r="FRU6" s="2152"/>
      <c r="FRV6" s="2152"/>
      <c r="FRW6" s="2152"/>
      <c r="FRX6" s="2152"/>
      <c r="FRY6" s="2152"/>
      <c r="FRZ6" s="2152"/>
      <c r="FSA6" s="2152"/>
      <c r="FSB6" s="2152"/>
      <c r="FSC6" s="2152"/>
      <c r="FSD6" s="2152"/>
      <c r="FSE6" s="2152"/>
      <c r="FSF6" s="2152"/>
      <c r="FSG6" s="2152"/>
      <c r="FSH6" s="2152"/>
      <c r="FSI6" s="2152"/>
      <c r="FSJ6" s="2152"/>
      <c r="FSK6" s="2152"/>
      <c r="FSL6" s="2152"/>
      <c r="FSM6" s="2152"/>
      <c r="FSN6" s="2152"/>
      <c r="FSO6" s="2152"/>
      <c r="FSP6" s="2152"/>
      <c r="FSQ6" s="2152"/>
      <c r="FSR6" s="2152"/>
      <c r="FSS6" s="2152"/>
      <c r="FST6" s="2152"/>
      <c r="FSU6" s="2152"/>
      <c r="FSV6" s="2152"/>
      <c r="FSW6" s="2152"/>
      <c r="FSX6" s="2152"/>
      <c r="FSY6" s="2152"/>
      <c r="FSZ6" s="2152"/>
      <c r="FTA6" s="2152"/>
      <c r="FTB6" s="2152"/>
      <c r="FTC6" s="2152"/>
      <c r="FTD6" s="2152"/>
      <c r="FTE6" s="2152"/>
      <c r="FTF6" s="2152"/>
      <c r="FTG6" s="2152"/>
      <c r="FTH6" s="2152"/>
      <c r="FTI6" s="2152"/>
      <c r="FTJ6" s="2152"/>
      <c r="FTK6" s="2152"/>
      <c r="FTL6" s="2152"/>
      <c r="FTM6" s="2152"/>
      <c r="FTN6" s="2152"/>
      <c r="FTO6" s="2152"/>
      <c r="FTP6" s="2152"/>
      <c r="FTQ6" s="2152"/>
      <c r="FTR6" s="2152"/>
      <c r="FTS6" s="2152"/>
      <c r="FTT6" s="2152"/>
      <c r="FTU6" s="2152"/>
      <c r="FTV6" s="2152"/>
      <c r="FTW6" s="2152"/>
      <c r="FTX6" s="2152"/>
      <c r="FTY6" s="2152"/>
      <c r="FTZ6" s="2152"/>
      <c r="FUA6" s="2152"/>
      <c r="FUB6" s="2152"/>
      <c r="FUC6" s="2152"/>
      <c r="FUD6" s="2152"/>
      <c r="FUE6" s="2152"/>
      <c r="FUF6" s="2152"/>
      <c r="FUG6" s="2152"/>
      <c r="FUH6" s="2152"/>
      <c r="FUI6" s="2152"/>
      <c r="FUJ6" s="2152"/>
      <c r="FUK6" s="2152"/>
      <c r="FUL6" s="2152"/>
      <c r="FUM6" s="2152"/>
      <c r="FUN6" s="2152"/>
      <c r="FUO6" s="2152"/>
      <c r="FUP6" s="2152"/>
      <c r="FUQ6" s="2152"/>
      <c r="FUR6" s="2152"/>
      <c r="FUS6" s="2152"/>
      <c r="FUT6" s="2152"/>
      <c r="FUU6" s="2152"/>
      <c r="FUV6" s="2152"/>
      <c r="FUW6" s="2152"/>
      <c r="FUX6" s="2152"/>
      <c r="FUY6" s="2152"/>
      <c r="FUZ6" s="2152"/>
      <c r="FVA6" s="2152"/>
      <c r="FVB6" s="2152"/>
      <c r="FVC6" s="2152"/>
      <c r="FVD6" s="2152"/>
      <c r="FVE6" s="2152"/>
      <c r="FVF6" s="2152"/>
      <c r="FVG6" s="2152"/>
      <c r="FVH6" s="2152"/>
      <c r="FVI6" s="2152"/>
      <c r="FVJ6" s="2152"/>
      <c r="FVK6" s="2152"/>
      <c r="FVL6" s="2152"/>
      <c r="FVM6" s="2152"/>
      <c r="FVN6" s="2152"/>
      <c r="FVO6" s="2152"/>
      <c r="FVP6" s="2152"/>
      <c r="FVQ6" s="2152"/>
      <c r="FVR6" s="2152"/>
      <c r="FVS6" s="2152"/>
      <c r="FVT6" s="2152"/>
      <c r="FVU6" s="2152"/>
      <c r="FVV6" s="2152"/>
      <c r="FVW6" s="2152"/>
      <c r="FVX6" s="2152"/>
      <c r="FVY6" s="2152"/>
      <c r="FVZ6" s="2152"/>
      <c r="FWA6" s="2152"/>
      <c r="FWB6" s="2152"/>
      <c r="FWC6" s="2152"/>
      <c r="FWD6" s="2152"/>
      <c r="FWE6" s="2152"/>
      <c r="FWF6" s="2152"/>
      <c r="FWG6" s="2152"/>
      <c r="FWH6" s="2152"/>
      <c r="FWI6" s="2152"/>
      <c r="FWJ6" s="2152"/>
      <c r="FWK6" s="2152"/>
      <c r="FWL6" s="2152"/>
      <c r="FWM6" s="2152"/>
      <c r="FWN6" s="2152"/>
      <c r="FWO6" s="2152"/>
      <c r="FWP6" s="2152"/>
      <c r="FWQ6" s="2152"/>
      <c r="FWR6" s="2152"/>
      <c r="FWS6" s="2152"/>
      <c r="FWT6" s="2152"/>
      <c r="FWU6" s="2152"/>
      <c r="FWV6" s="2152"/>
      <c r="FWW6" s="2152"/>
      <c r="FWX6" s="2152"/>
      <c r="FWY6" s="2152"/>
      <c r="FWZ6" s="2152"/>
      <c r="FXA6" s="2152"/>
      <c r="FXB6" s="2152"/>
      <c r="FXC6" s="2152"/>
      <c r="FXD6" s="2152"/>
      <c r="FXE6" s="2152"/>
      <c r="FXF6" s="2152"/>
      <c r="FXG6" s="2152"/>
      <c r="FXH6" s="2152"/>
      <c r="FXI6" s="2152"/>
      <c r="FXJ6" s="2152"/>
      <c r="FXK6" s="2152"/>
      <c r="FXL6" s="2152"/>
      <c r="FXM6" s="2152"/>
      <c r="FXN6" s="2152"/>
      <c r="FXO6" s="2152"/>
      <c r="FXP6" s="2152"/>
      <c r="FXQ6" s="2152"/>
      <c r="FXR6" s="2152"/>
      <c r="FXS6" s="2152"/>
      <c r="FXT6" s="2152"/>
      <c r="FXU6" s="2152"/>
      <c r="FXV6" s="2152"/>
      <c r="FXW6" s="2152"/>
      <c r="FXX6" s="2152"/>
      <c r="FXY6" s="2152"/>
      <c r="FXZ6" s="2152"/>
      <c r="FYA6" s="2152"/>
      <c r="FYB6" s="2152"/>
      <c r="FYC6" s="2152"/>
      <c r="FYD6" s="2152"/>
      <c r="FYE6" s="2152"/>
      <c r="FYF6" s="2152"/>
      <c r="FYG6" s="2152"/>
      <c r="FYH6" s="2152"/>
      <c r="FYI6" s="2152"/>
      <c r="FYJ6" s="2152"/>
      <c r="FYK6" s="2152"/>
      <c r="FYL6" s="2152"/>
      <c r="FYM6" s="2152"/>
      <c r="FYN6" s="2152"/>
      <c r="FYO6" s="2152"/>
      <c r="FYP6" s="2152"/>
      <c r="FYQ6" s="2152"/>
      <c r="FYR6" s="2152"/>
      <c r="FYS6" s="2152"/>
      <c r="FYT6" s="2152"/>
      <c r="FYU6" s="2152"/>
      <c r="FYV6" s="2152"/>
      <c r="FYW6" s="2152"/>
      <c r="FYX6" s="2152"/>
      <c r="FYY6" s="2152"/>
      <c r="FYZ6" s="2152"/>
      <c r="FZA6" s="2152"/>
      <c r="FZB6" s="2152"/>
      <c r="FZC6" s="2152"/>
      <c r="FZD6" s="2152"/>
      <c r="FZE6" s="2152"/>
      <c r="FZF6" s="2152"/>
      <c r="FZG6" s="2152"/>
      <c r="FZH6" s="2152"/>
      <c r="FZI6" s="2152"/>
      <c r="FZJ6" s="2152"/>
      <c r="FZK6" s="2152"/>
      <c r="FZL6" s="2152"/>
      <c r="FZM6" s="2152"/>
      <c r="FZN6" s="2152"/>
      <c r="FZO6" s="2152"/>
      <c r="FZP6" s="2152"/>
      <c r="FZQ6" s="2152"/>
      <c r="FZR6" s="2152"/>
      <c r="FZS6" s="2152"/>
      <c r="FZT6" s="2152"/>
      <c r="FZU6" s="2152"/>
      <c r="FZV6" s="2152"/>
      <c r="FZW6" s="2152"/>
      <c r="FZX6" s="2152"/>
      <c r="FZY6" s="2152"/>
      <c r="FZZ6" s="2152"/>
      <c r="GAA6" s="2152"/>
      <c r="GAB6" s="2152"/>
      <c r="GAC6" s="2152"/>
      <c r="GAD6" s="2152"/>
      <c r="GAE6" s="2152"/>
      <c r="GAF6" s="2152"/>
      <c r="GAG6" s="2152"/>
      <c r="GAH6" s="2152"/>
      <c r="GAI6" s="2152"/>
      <c r="GAJ6" s="2152"/>
      <c r="GAK6" s="2152"/>
      <c r="GAL6" s="2152"/>
      <c r="GAM6" s="2152"/>
      <c r="GAN6" s="2152"/>
      <c r="GAO6" s="2152"/>
      <c r="GAP6" s="2152"/>
      <c r="GAQ6" s="2152"/>
      <c r="GAR6" s="2152"/>
      <c r="GAS6" s="2152"/>
      <c r="GAT6" s="2152"/>
      <c r="GAU6" s="2152"/>
      <c r="GAV6" s="2152"/>
      <c r="GAW6" s="2152"/>
      <c r="GAX6" s="2152"/>
      <c r="GAY6" s="2152"/>
      <c r="GAZ6" s="2152"/>
      <c r="GBA6" s="2152"/>
      <c r="GBB6" s="2152"/>
      <c r="GBC6" s="2152"/>
      <c r="GBD6" s="2152"/>
      <c r="GBE6" s="2152"/>
      <c r="GBF6" s="2152"/>
      <c r="GBG6" s="2152"/>
      <c r="GBH6" s="2152"/>
      <c r="GBI6" s="2152"/>
      <c r="GBJ6" s="2152"/>
      <c r="GBK6" s="2152"/>
      <c r="GBL6" s="2152"/>
      <c r="GBM6" s="2152"/>
      <c r="GBN6" s="2152"/>
      <c r="GBO6" s="2152"/>
      <c r="GBP6" s="2152"/>
      <c r="GBQ6" s="2152"/>
      <c r="GBR6" s="2152"/>
      <c r="GBS6" s="2152"/>
      <c r="GBT6" s="2152"/>
      <c r="GBU6" s="2152"/>
      <c r="GBV6" s="2152"/>
      <c r="GBW6" s="2152"/>
      <c r="GBX6" s="2152"/>
      <c r="GBY6" s="2152"/>
      <c r="GBZ6" s="2152"/>
      <c r="GCA6" s="2152"/>
      <c r="GCB6" s="2152"/>
      <c r="GCC6" s="2152"/>
      <c r="GCD6" s="2152"/>
      <c r="GCE6" s="2152"/>
      <c r="GCF6" s="2152"/>
      <c r="GCG6" s="2152"/>
      <c r="GCH6" s="2152"/>
      <c r="GCI6" s="2152"/>
      <c r="GCJ6" s="2152"/>
      <c r="GCK6" s="2152"/>
      <c r="GCL6" s="2152"/>
      <c r="GCM6" s="2152"/>
      <c r="GCN6" s="2152"/>
      <c r="GCO6" s="2152"/>
      <c r="GCP6" s="2152"/>
      <c r="GCQ6" s="2152"/>
      <c r="GCR6" s="2152"/>
      <c r="GCS6" s="2152"/>
      <c r="GCT6" s="2152"/>
      <c r="GCU6" s="2152"/>
      <c r="GCV6" s="2152"/>
      <c r="GCW6" s="2152"/>
      <c r="GCX6" s="2152"/>
      <c r="GCY6" s="2152"/>
      <c r="GCZ6" s="2152"/>
      <c r="GDA6" s="2152"/>
      <c r="GDB6" s="2152"/>
      <c r="GDC6" s="2152"/>
      <c r="GDD6" s="2152"/>
      <c r="GDE6" s="2152"/>
      <c r="GDF6" s="2152"/>
      <c r="GDG6" s="2152"/>
      <c r="GDH6" s="2152"/>
      <c r="GDI6" s="2152"/>
      <c r="GDJ6" s="2152"/>
      <c r="GDK6" s="2152"/>
      <c r="GDL6" s="2152"/>
      <c r="GDM6" s="2152"/>
      <c r="GDN6" s="2152"/>
      <c r="GDO6" s="2152"/>
      <c r="GDP6" s="2152"/>
      <c r="GDQ6" s="2152"/>
      <c r="GDR6" s="2152"/>
      <c r="GDS6" s="2152"/>
      <c r="GDT6" s="2152"/>
      <c r="GDU6" s="2152"/>
      <c r="GDV6" s="2152"/>
      <c r="GDW6" s="2152"/>
      <c r="GDX6" s="2152"/>
      <c r="GDY6" s="2152"/>
      <c r="GDZ6" s="2152"/>
      <c r="GEA6" s="2152"/>
      <c r="GEB6" s="2152"/>
      <c r="GEC6" s="2152"/>
      <c r="GED6" s="2152"/>
      <c r="GEE6" s="2152"/>
      <c r="GEF6" s="2152"/>
      <c r="GEG6" s="2152"/>
      <c r="GEH6" s="2152"/>
      <c r="GEI6" s="2152"/>
      <c r="GEJ6" s="2152"/>
      <c r="GEK6" s="2152"/>
      <c r="GEL6" s="2152"/>
      <c r="GEM6" s="2152"/>
      <c r="GEN6" s="2152"/>
      <c r="GEO6" s="2152"/>
      <c r="GEP6" s="2152"/>
      <c r="GEQ6" s="2152"/>
      <c r="GER6" s="2152"/>
      <c r="GES6" s="2152"/>
      <c r="GET6" s="2152"/>
      <c r="GEU6" s="2152"/>
      <c r="GEV6" s="2152"/>
      <c r="GEW6" s="2152"/>
      <c r="GEX6" s="2152"/>
      <c r="GEY6" s="2152"/>
      <c r="GEZ6" s="2152"/>
      <c r="GFA6" s="2152"/>
      <c r="GFB6" s="2152"/>
      <c r="GFC6" s="2152"/>
      <c r="GFD6" s="2152"/>
      <c r="GFE6" s="2152"/>
      <c r="GFF6" s="2152"/>
      <c r="GFG6" s="2152"/>
      <c r="GFH6" s="2152"/>
      <c r="GFI6" s="2152"/>
      <c r="GFJ6" s="2152"/>
      <c r="GFK6" s="2152"/>
      <c r="GFL6" s="2152"/>
      <c r="GFM6" s="2152"/>
      <c r="GFN6" s="2152"/>
      <c r="GFO6" s="2152"/>
      <c r="GFP6" s="2152"/>
      <c r="GFQ6" s="2152"/>
      <c r="GFR6" s="2152"/>
      <c r="GFS6" s="2152"/>
      <c r="GFT6" s="2152"/>
      <c r="GFU6" s="2152"/>
      <c r="GFV6" s="2152"/>
      <c r="GFW6" s="2152"/>
      <c r="GFX6" s="2152"/>
      <c r="GFY6" s="2152"/>
      <c r="GFZ6" s="2152"/>
      <c r="GGA6" s="2152"/>
      <c r="GGB6" s="2152"/>
      <c r="GGC6" s="2152"/>
      <c r="GGD6" s="2152"/>
      <c r="GGE6" s="2152"/>
      <c r="GGF6" s="2152"/>
      <c r="GGG6" s="2152"/>
      <c r="GGH6" s="2152"/>
      <c r="GGI6" s="2152"/>
      <c r="GGJ6" s="2152"/>
      <c r="GGK6" s="2152"/>
      <c r="GGL6" s="2152"/>
      <c r="GGM6" s="2152"/>
      <c r="GGN6" s="2152"/>
      <c r="GGO6" s="2152"/>
      <c r="GGP6" s="2152"/>
      <c r="GGQ6" s="2152"/>
      <c r="GGR6" s="2152"/>
      <c r="GGS6" s="2152"/>
      <c r="GGT6" s="2152"/>
      <c r="GGU6" s="2152"/>
      <c r="GGV6" s="2152"/>
      <c r="GGW6" s="2152"/>
      <c r="GGX6" s="2152"/>
      <c r="GGY6" s="2152"/>
      <c r="GGZ6" s="2152"/>
      <c r="GHA6" s="2152"/>
      <c r="GHB6" s="2152"/>
      <c r="GHC6" s="2152"/>
      <c r="GHD6" s="2152"/>
      <c r="GHE6" s="2152"/>
      <c r="GHF6" s="2152"/>
      <c r="GHG6" s="2152"/>
      <c r="GHH6" s="2152"/>
      <c r="GHI6" s="2152"/>
      <c r="GHJ6" s="2152"/>
      <c r="GHK6" s="2152"/>
      <c r="GHL6" s="2152"/>
      <c r="GHM6" s="2152"/>
      <c r="GHN6" s="2152"/>
      <c r="GHO6" s="2152"/>
      <c r="GHP6" s="2152"/>
      <c r="GHQ6" s="2152"/>
      <c r="GHR6" s="2152"/>
      <c r="GHS6" s="2152"/>
      <c r="GHT6" s="2152"/>
      <c r="GHU6" s="2152"/>
      <c r="GHV6" s="2152"/>
      <c r="GHW6" s="2152"/>
      <c r="GHX6" s="2152"/>
      <c r="GHY6" s="2152"/>
      <c r="GHZ6" s="2152"/>
      <c r="GIA6" s="2152"/>
      <c r="GIB6" s="2152"/>
      <c r="GIC6" s="2152"/>
      <c r="GID6" s="2152"/>
      <c r="GIE6" s="2152"/>
      <c r="GIF6" s="2152"/>
      <c r="GIG6" s="2152"/>
      <c r="GIH6" s="2152"/>
      <c r="GII6" s="2152"/>
      <c r="GIJ6" s="2152"/>
      <c r="GIK6" s="2152"/>
      <c r="GIL6" s="2152"/>
      <c r="GIM6" s="2152"/>
      <c r="GIN6" s="2152"/>
      <c r="GIO6" s="2152"/>
      <c r="GIP6" s="2152"/>
      <c r="GIQ6" s="2152"/>
      <c r="GIR6" s="2152"/>
      <c r="GIS6" s="2152"/>
      <c r="GIT6" s="2152"/>
      <c r="GIU6" s="2152"/>
      <c r="GIV6" s="2152"/>
      <c r="GIW6" s="2152"/>
      <c r="GIX6" s="2152"/>
      <c r="GIY6" s="2152"/>
      <c r="GIZ6" s="2152"/>
      <c r="GJA6" s="2152"/>
      <c r="GJB6" s="2152"/>
      <c r="GJC6" s="2152"/>
      <c r="GJD6" s="2152"/>
      <c r="GJE6" s="2152"/>
      <c r="GJF6" s="2152"/>
      <c r="GJG6" s="2152"/>
      <c r="GJH6" s="2152"/>
      <c r="GJI6" s="2152"/>
      <c r="GJJ6" s="2152"/>
      <c r="GJK6" s="2152"/>
      <c r="GJL6" s="2152"/>
      <c r="GJM6" s="2152"/>
      <c r="GJN6" s="2152"/>
      <c r="GJO6" s="2152"/>
      <c r="GJP6" s="2152"/>
      <c r="GJQ6" s="2152"/>
      <c r="GJR6" s="2152"/>
      <c r="GJS6" s="2152"/>
      <c r="GJT6" s="2152"/>
      <c r="GJU6" s="2152"/>
      <c r="GJV6" s="2152"/>
      <c r="GJW6" s="2152"/>
      <c r="GJX6" s="2152"/>
      <c r="GJY6" s="2152"/>
      <c r="GJZ6" s="2152"/>
      <c r="GKA6" s="2152"/>
      <c r="GKB6" s="2152"/>
      <c r="GKC6" s="2152"/>
      <c r="GKD6" s="2152"/>
      <c r="GKE6" s="2152"/>
      <c r="GKF6" s="2152"/>
      <c r="GKG6" s="2152"/>
      <c r="GKH6" s="2152"/>
      <c r="GKI6" s="2152"/>
      <c r="GKJ6" s="2152"/>
      <c r="GKK6" s="2152"/>
      <c r="GKL6" s="2152"/>
      <c r="GKM6" s="2152"/>
      <c r="GKN6" s="2152"/>
      <c r="GKO6" s="2152"/>
      <c r="GKP6" s="2152"/>
      <c r="GKQ6" s="2152"/>
      <c r="GKR6" s="2152"/>
      <c r="GKS6" s="2152"/>
      <c r="GKT6" s="2152"/>
      <c r="GKU6" s="2152"/>
      <c r="GKV6" s="2152"/>
      <c r="GKW6" s="2152"/>
      <c r="GKX6" s="2152"/>
      <c r="GKY6" s="2152"/>
      <c r="GKZ6" s="2152"/>
      <c r="GLA6" s="2152"/>
      <c r="GLB6" s="2152"/>
      <c r="GLC6" s="2152"/>
      <c r="GLD6" s="2152"/>
      <c r="GLE6" s="2152"/>
      <c r="GLF6" s="2152"/>
      <c r="GLG6" s="2152"/>
      <c r="GLH6" s="2152"/>
      <c r="GLI6" s="2152"/>
      <c r="GLJ6" s="2152"/>
      <c r="GLK6" s="2152"/>
      <c r="GLL6" s="2152"/>
      <c r="GLM6" s="2152"/>
      <c r="GLN6" s="2152"/>
      <c r="GLO6" s="2152"/>
      <c r="GLP6" s="2152"/>
      <c r="GLQ6" s="2152"/>
      <c r="GLR6" s="2152"/>
      <c r="GLS6" s="2152"/>
      <c r="GLT6" s="2152"/>
      <c r="GLU6" s="2152"/>
      <c r="GLV6" s="2152"/>
      <c r="GLW6" s="2152"/>
      <c r="GLX6" s="2152"/>
      <c r="GLY6" s="2152"/>
      <c r="GLZ6" s="2152"/>
      <c r="GMA6" s="2152"/>
      <c r="GMB6" s="2152"/>
      <c r="GMC6" s="2152"/>
      <c r="GMD6" s="2152"/>
      <c r="GME6" s="2152"/>
      <c r="GMF6" s="2152"/>
      <c r="GMG6" s="2152"/>
      <c r="GMH6" s="2152"/>
      <c r="GMI6" s="2152"/>
      <c r="GMJ6" s="2152"/>
      <c r="GMK6" s="2152"/>
      <c r="GML6" s="2152"/>
      <c r="GMM6" s="2152"/>
      <c r="GMN6" s="2152"/>
      <c r="GMO6" s="2152"/>
      <c r="GMP6" s="2152"/>
      <c r="GMQ6" s="2152"/>
      <c r="GMR6" s="2152"/>
      <c r="GMS6" s="2152"/>
      <c r="GMT6" s="2152"/>
      <c r="GMU6" s="2152"/>
      <c r="GMV6" s="2152"/>
      <c r="GMW6" s="2152"/>
      <c r="GMX6" s="2152"/>
      <c r="GMY6" s="2152"/>
      <c r="GMZ6" s="2152"/>
      <c r="GNA6" s="2152"/>
      <c r="GNB6" s="2152"/>
      <c r="GNC6" s="2152"/>
      <c r="GND6" s="2152"/>
      <c r="GNE6" s="2152"/>
      <c r="GNF6" s="2152"/>
      <c r="GNG6" s="2152"/>
      <c r="GNH6" s="2152"/>
      <c r="GNI6" s="2152"/>
      <c r="GNJ6" s="2152"/>
      <c r="GNK6" s="2152"/>
      <c r="GNL6" s="2152"/>
      <c r="GNM6" s="2152"/>
      <c r="GNN6" s="2152"/>
      <c r="GNO6" s="2152"/>
      <c r="GNP6" s="2152"/>
      <c r="GNQ6" s="2152"/>
      <c r="GNR6" s="2152"/>
      <c r="GNS6" s="2152"/>
      <c r="GNT6" s="2152"/>
      <c r="GNU6" s="2152"/>
      <c r="GNV6" s="2152"/>
      <c r="GNW6" s="2152"/>
      <c r="GNX6" s="2152"/>
      <c r="GNY6" s="2152"/>
      <c r="GNZ6" s="2152"/>
      <c r="GOA6" s="2152"/>
      <c r="GOB6" s="2152"/>
      <c r="GOC6" s="2152"/>
      <c r="GOD6" s="2152"/>
      <c r="GOE6" s="2152"/>
      <c r="GOF6" s="2152"/>
      <c r="GOG6" s="2152"/>
      <c r="GOH6" s="2152"/>
      <c r="GOI6" s="2152"/>
      <c r="GOJ6" s="2152"/>
      <c r="GOK6" s="2152"/>
      <c r="GOL6" s="2152"/>
      <c r="GOM6" s="2152"/>
      <c r="GON6" s="2152"/>
      <c r="GOO6" s="2152"/>
      <c r="GOP6" s="2152"/>
      <c r="GOQ6" s="2152"/>
      <c r="GOR6" s="2152"/>
      <c r="GOS6" s="2152"/>
      <c r="GOT6" s="2152"/>
      <c r="GOU6" s="2152"/>
      <c r="GOV6" s="2152"/>
      <c r="GOW6" s="2152"/>
      <c r="GOX6" s="2152"/>
      <c r="GOY6" s="2152"/>
      <c r="GOZ6" s="2152"/>
      <c r="GPA6" s="2152"/>
      <c r="GPB6" s="2152"/>
      <c r="GPC6" s="2152"/>
      <c r="GPD6" s="2152"/>
      <c r="GPE6" s="2152"/>
      <c r="GPF6" s="2152"/>
      <c r="GPG6" s="2152"/>
      <c r="GPH6" s="2152"/>
      <c r="GPI6" s="2152"/>
      <c r="GPJ6" s="2152"/>
      <c r="GPK6" s="2152"/>
      <c r="GPL6" s="2152"/>
      <c r="GPM6" s="2152"/>
      <c r="GPN6" s="2152"/>
      <c r="GPO6" s="2152"/>
      <c r="GPP6" s="2152"/>
      <c r="GPQ6" s="2152"/>
      <c r="GPR6" s="2152"/>
      <c r="GPS6" s="2152"/>
      <c r="GPT6" s="2152"/>
      <c r="GPU6" s="2152"/>
      <c r="GPV6" s="2152"/>
      <c r="GPW6" s="2152"/>
      <c r="GPX6" s="2152"/>
      <c r="GPY6" s="2152"/>
      <c r="GPZ6" s="2152"/>
      <c r="GQA6" s="2152"/>
      <c r="GQB6" s="2152"/>
      <c r="GQC6" s="2152"/>
      <c r="GQD6" s="2152"/>
      <c r="GQE6" s="2152"/>
      <c r="GQF6" s="2152"/>
      <c r="GQG6" s="2152"/>
      <c r="GQH6" s="2152"/>
      <c r="GQI6" s="2152"/>
      <c r="GQJ6" s="2152"/>
      <c r="GQK6" s="2152"/>
      <c r="GQL6" s="2152"/>
      <c r="GQM6" s="2152"/>
      <c r="GQN6" s="2152"/>
      <c r="GQO6" s="2152"/>
      <c r="GQP6" s="2152"/>
      <c r="GQQ6" s="2152"/>
      <c r="GQR6" s="2152"/>
      <c r="GQS6" s="2152"/>
      <c r="GQT6" s="2152"/>
      <c r="GQU6" s="2152"/>
      <c r="GQV6" s="2152"/>
      <c r="GQW6" s="2152"/>
      <c r="GQX6" s="2152"/>
      <c r="GQY6" s="2152"/>
      <c r="GQZ6" s="2152"/>
      <c r="GRA6" s="2152"/>
      <c r="GRB6" s="2152"/>
      <c r="GRC6" s="2152"/>
      <c r="GRD6" s="2152"/>
      <c r="GRE6" s="2152"/>
      <c r="GRF6" s="2152"/>
      <c r="GRG6" s="2152"/>
      <c r="GRH6" s="2152"/>
      <c r="GRI6" s="2152"/>
      <c r="GRJ6" s="2152"/>
      <c r="GRK6" s="2152"/>
      <c r="GRL6" s="2152"/>
      <c r="GRM6" s="2152"/>
      <c r="GRN6" s="2152"/>
      <c r="GRO6" s="2152"/>
      <c r="GRP6" s="2152"/>
      <c r="GRQ6" s="2152"/>
      <c r="GRR6" s="2152"/>
      <c r="GRS6" s="2152"/>
      <c r="GRT6" s="2152"/>
      <c r="GRU6" s="2152"/>
      <c r="GRV6" s="2152"/>
      <c r="GRW6" s="2152"/>
      <c r="GRX6" s="2152"/>
      <c r="GRY6" s="2152"/>
      <c r="GRZ6" s="2152"/>
      <c r="GSA6" s="2152"/>
      <c r="GSB6" s="2152"/>
      <c r="GSC6" s="2152"/>
      <c r="GSD6" s="2152"/>
      <c r="GSE6" s="2152"/>
      <c r="GSF6" s="2152"/>
      <c r="GSG6" s="2152"/>
      <c r="GSH6" s="2152"/>
      <c r="GSI6" s="2152"/>
      <c r="GSJ6" s="2152"/>
      <c r="GSK6" s="2152"/>
      <c r="GSL6" s="2152"/>
      <c r="GSM6" s="2152"/>
      <c r="GSN6" s="2152"/>
      <c r="GSO6" s="2152"/>
      <c r="GSP6" s="2152"/>
      <c r="GSQ6" s="2152"/>
      <c r="GSR6" s="2152"/>
      <c r="GSS6" s="2152"/>
      <c r="GST6" s="2152"/>
      <c r="GSU6" s="2152"/>
      <c r="GSV6" s="2152"/>
      <c r="GSW6" s="2152"/>
      <c r="GSX6" s="2152"/>
      <c r="GSY6" s="2152"/>
      <c r="GSZ6" s="2152"/>
      <c r="GTA6" s="2152"/>
      <c r="GTB6" s="2152"/>
      <c r="GTC6" s="2152"/>
      <c r="GTD6" s="2152"/>
      <c r="GTE6" s="2152"/>
      <c r="GTF6" s="2152"/>
      <c r="GTG6" s="2152"/>
      <c r="GTH6" s="2152"/>
      <c r="GTI6" s="2152"/>
      <c r="GTJ6" s="2152"/>
      <c r="GTK6" s="2152"/>
      <c r="GTL6" s="2152"/>
      <c r="GTM6" s="2152"/>
      <c r="GTN6" s="2152"/>
      <c r="GTO6" s="2152"/>
      <c r="GTP6" s="2152"/>
      <c r="GTQ6" s="2152"/>
      <c r="GTR6" s="2152"/>
      <c r="GTS6" s="2152"/>
      <c r="GTT6" s="2152"/>
      <c r="GTU6" s="2152"/>
      <c r="GTV6" s="2152"/>
      <c r="GTW6" s="2152"/>
      <c r="GTX6" s="2152"/>
      <c r="GTY6" s="2152"/>
      <c r="GTZ6" s="2152"/>
      <c r="GUA6" s="2152"/>
      <c r="GUB6" s="2152"/>
      <c r="GUC6" s="2152"/>
      <c r="GUD6" s="2152"/>
      <c r="GUE6" s="2152"/>
      <c r="GUF6" s="2152"/>
      <c r="GUG6" s="2152"/>
      <c r="GUH6" s="2152"/>
      <c r="GUI6" s="2152"/>
      <c r="GUJ6" s="2152"/>
      <c r="GUK6" s="2152"/>
      <c r="GUL6" s="2152"/>
      <c r="GUM6" s="2152"/>
      <c r="GUN6" s="2152"/>
      <c r="GUO6" s="2152"/>
      <c r="GUP6" s="2152"/>
      <c r="GUQ6" s="2152"/>
      <c r="GUR6" s="2152"/>
      <c r="GUS6" s="2152"/>
      <c r="GUT6" s="2152"/>
      <c r="GUU6" s="2152"/>
      <c r="GUV6" s="2152"/>
      <c r="GUW6" s="2152"/>
      <c r="GUX6" s="2152"/>
      <c r="GUY6" s="2152"/>
      <c r="GUZ6" s="2152"/>
      <c r="GVA6" s="2152"/>
      <c r="GVB6" s="2152"/>
      <c r="GVC6" s="2152"/>
      <c r="GVD6" s="2152"/>
      <c r="GVE6" s="2152"/>
      <c r="GVF6" s="2152"/>
      <c r="GVG6" s="2152"/>
      <c r="GVH6" s="2152"/>
      <c r="GVI6" s="2152"/>
      <c r="GVJ6" s="2152"/>
      <c r="GVK6" s="2152"/>
      <c r="GVL6" s="2152"/>
      <c r="GVM6" s="2152"/>
      <c r="GVN6" s="2152"/>
      <c r="GVO6" s="2152"/>
      <c r="GVP6" s="2152"/>
      <c r="GVQ6" s="2152"/>
      <c r="GVR6" s="2152"/>
      <c r="GVS6" s="2152"/>
      <c r="GVT6" s="2152"/>
      <c r="GVU6" s="2152"/>
      <c r="GVV6" s="2152"/>
      <c r="GVW6" s="2152"/>
      <c r="GVX6" s="2152"/>
      <c r="GVY6" s="2152"/>
      <c r="GVZ6" s="2152"/>
      <c r="GWA6" s="2152"/>
      <c r="GWB6" s="2152"/>
      <c r="GWC6" s="2152"/>
      <c r="GWD6" s="2152"/>
      <c r="GWE6" s="2152"/>
      <c r="GWF6" s="2152"/>
      <c r="GWG6" s="2152"/>
      <c r="GWH6" s="2152"/>
      <c r="GWI6" s="2152"/>
      <c r="GWJ6" s="2152"/>
      <c r="GWK6" s="2152"/>
      <c r="GWL6" s="2152"/>
      <c r="GWM6" s="2152"/>
      <c r="GWN6" s="2152"/>
      <c r="GWO6" s="2152"/>
      <c r="GWP6" s="2152"/>
      <c r="GWQ6" s="2152"/>
      <c r="GWR6" s="2152"/>
      <c r="GWS6" s="2152"/>
      <c r="GWT6" s="2152"/>
      <c r="GWU6" s="2152"/>
      <c r="GWV6" s="2152"/>
      <c r="GWW6" s="2152"/>
      <c r="GWX6" s="2152"/>
      <c r="GWY6" s="2152"/>
      <c r="GWZ6" s="2152"/>
      <c r="GXA6" s="2152"/>
      <c r="GXB6" s="2152"/>
      <c r="GXC6" s="2152"/>
      <c r="GXD6" s="2152"/>
      <c r="GXE6" s="2152"/>
      <c r="GXF6" s="2152"/>
      <c r="GXG6" s="2152"/>
      <c r="GXH6" s="2152"/>
      <c r="GXI6" s="2152"/>
      <c r="GXJ6" s="2152"/>
      <c r="GXK6" s="2152"/>
      <c r="GXL6" s="2152"/>
      <c r="GXM6" s="2152"/>
      <c r="GXN6" s="2152"/>
      <c r="GXO6" s="2152"/>
      <c r="GXP6" s="2152"/>
      <c r="GXQ6" s="2152"/>
      <c r="GXR6" s="2152"/>
      <c r="GXS6" s="2152"/>
      <c r="GXT6" s="2152"/>
      <c r="GXU6" s="2152"/>
      <c r="GXV6" s="2152"/>
      <c r="GXW6" s="2152"/>
      <c r="GXX6" s="2152"/>
      <c r="GXY6" s="2152"/>
      <c r="GXZ6" s="2152"/>
      <c r="GYA6" s="2152"/>
      <c r="GYB6" s="2152"/>
      <c r="GYC6" s="2152"/>
      <c r="GYD6" s="2152"/>
      <c r="GYE6" s="2152"/>
      <c r="GYF6" s="2152"/>
      <c r="GYG6" s="2152"/>
      <c r="GYH6" s="2152"/>
      <c r="GYI6" s="2152"/>
      <c r="GYJ6" s="2152"/>
      <c r="GYK6" s="2152"/>
      <c r="GYL6" s="2152"/>
      <c r="GYM6" s="2152"/>
      <c r="GYN6" s="2152"/>
      <c r="GYO6" s="2152"/>
      <c r="GYP6" s="2152"/>
      <c r="GYQ6" s="2152"/>
      <c r="GYR6" s="2152"/>
      <c r="GYS6" s="2152"/>
      <c r="GYT6" s="2152"/>
      <c r="GYU6" s="2152"/>
      <c r="GYV6" s="2152"/>
      <c r="GYW6" s="2152"/>
      <c r="GYX6" s="2152"/>
      <c r="GYY6" s="2152"/>
      <c r="GYZ6" s="2152"/>
      <c r="GZA6" s="2152"/>
      <c r="GZB6" s="2152"/>
      <c r="GZC6" s="2152"/>
      <c r="GZD6" s="2152"/>
      <c r="GZE6" s="2152"/>
      <c r="GZF6" s="2152"/>
      <c r="GZG6" s="2152"/>
      <c r="GZH6" s="2152"/>
      <c r="GZI6" s="2152"/>
      <c r="GZJ6" s="2152"/>
      <c r="GZK6" s="2152"/>
      <c r="GZL6" s="2152"/>
      <c r="GZM6" s="2152"/>
      <c r="GZN6" s="2152"/>
      <c r="GZO6" s="2152"/>
      <c r="GZP6" s="2152"/>
      <c r="GZQ6" s="2152"/>
      <c r="GZR6" s="2152"/>
      <c r="GZS6" s="2152"/>
      <c r="GZT6" s="2152"/>
      <c r="GZU6" s="2152"/>
      <c r="GZV6" s="2152"/>
      <c r="GZW6" s="2152"/>
      <c r="GZX6" s="2152"/>
      <c r="GZY6" s="2152"/>
      <c r="GZZ6" s="2152"/>
      <c r="HAA6" s="2152"/>
      <c r="HAB6" s="2152"/>
      <c r="HAC6" s="2152"/>
      <c r="HAD6" s="2152"/>
      <c r="HAE6" s="2152"/>
      <c r="HAF6" s="2152"/>
      <c r="HAG6" s="2152"/>
      <c r="HAH6" s="2152"/>
      <c r="HAI6" s="2152"/>
      <c r="HAJ6" s="2152"/>
      <c r="HAK6" s="2152"/>
      <c r="HAL6" s="2152"/>
      <c r="HAM6" s="2152"/>
      <c r="HAN6" s="2152"/>
      <c r="HAO6" s="2152"/>
      <c r="HAP6" s="2152"/>
      <c r="HAQ6" s="2152"/>
      <c r="HAR6" s="2152"/>
      <c r="HAS6" s="2152"/>
      <c r="HAT6" s="2152"/>
      <c r="HAU6" s="2152"/>
      <c r="HAV6" s="2152"/>
      <c r="HAW6" s="2152"/>
      <c r="HAX6" s="2152"/>
      <c r="HAY6" s="2152"/>
      <c r="HAZ6" s="2152"/>
      <c r="HBA6" s="2152"/>
      <c r="HBB6" s="2152"/>
      <c r="HBC6" s="2152"/>
      <c r="HBD6" s="2152"/>
      <c r="HBE6" s="2152"/>
      <c r="HBF6" s="2152"/>
      <c r="HBG6" s="2152"/>
      <c r="HBH6" s="2152"/>
      <c r="HBI6" s="2152"/>
      <c r="HBJ6" s="2152"/>
      <c r="HBK6" s="2152"/>
      <c r="HBL6" s="2152"/>
      <c r="HBM6" s="2152"/>
      <c r="HBN6" s="2152"/>
      <c r="HBO6" s="2152"/>
      <c r="HBP6" s="2152"/>
      <c r="HBQ6" s="2152"/>
      <c r="HBR6" s="2152"/>
      <c r="HBS6" s="2152"/>
      <c r="HBT6" s="2152"/>
      <c r="HBU6" s="2152"/>
      <c r="HBV6" s="2152"/>
      <c r="HBW6" s="2152"/>
      <c r="HBX6" s="2152"/>
      <c r="HBY6" s="2152"/>
      <c r="HBZ6" s="2152"/>
      <c r="HCA6" s="2152"/>
      <c r="HCB6" s="2152"/>
      <c r="HCC6" s="2152"/>
      <c r="HCD6" s="2152"/>
      <c r="HCE6" s="2152"/>
      <c r="HCF6" s="2152"/>
      <c r="HCG6" s="2152"/>
      <c r="HCH6" s="2152"/>
      <c r="HCI6" s="2152"/>
      <c r="HCJ6" s="2152"/>
      <c r="HCK6" s="2152"/>
      <c r="HCL6" s="2152"/>
      <c r="HCM6" s="2152"/>
      <c r="HCN6" s="2152"/>
      <c r="HCO6" s="2152"/>
      <c r="HCP6" s="2152"/>
      <c r="HCQ6" s="2152"/>
      <c r="HCR6" s="2152"/>
      <c r="HCS6" s="2152"/>
      <c r="HCT6" s="2152"/>
      <c r="HCU6" s="2152"/>
      <c r="HCV6" s="2152"/>
      <c r="HCW6" s="2152"/>
      <c r="HCX6" s="2152"/>
      <c r="HCY6" s="2152"/>
      <c r="HCZ6" s="2152"/>
      <c r="HDA6" s="2152"/>
      <c r="HDB6" s="2152"/>
      <c r="HDC6" s="2152"/>
      <c r="HDD6" s="2152"/>
      <c r="HDE6" s="2152"/>
      <c r="HDF6" s="2152"/>
      <c r="HDG6" s="2152"/>
      <c r="HDH6" s="2152"/>
      <c r="HDI6" s="2152"/>
      <c r="HDJ6" s="2152"/>
      <c r="HDK6" s="2152"/>
      <c r="HDL6" s="2152"/>
      <c r="HDM6" s="2152"/>
      <c r="HDN6" s="2152"/>
      <c r="HDO6" s="2152"/>
      <c r="HDP6" s="2152"/>
      <c r="HDQ6" s="2152"/>
      <c r="HDR6" s="2152"/>
      <c r="HDS6" s="2152"/>
      <c r="HDT6" s="2152"/>
      <c r="HDU6" s="2152"/>
      <c r="HDV6" s="2152"/>
      <c r="HDW6" s="2152"/>
      <c r="HDX6" s="2152"/>
      <c r="HDY6" s="2152"/>
      <c r="HDZ6" s="2152"/>
      <c r="HEA6" s="2152"/>
      <c r="HEB6" s="2152"/>
      <c r="HEC6" s="2152"/>
      <c r="HED6" s="2152"/>
      <c r="HEE6" s="2152"/>
      <c r="HEF6" s="2152"/>
      <c r="HEG6" s="2152"/>
      <c r="HEH6" s="2152"/>
      <c r="HEI6" s="2152"/>
      <c r="HEJ6" s="2152"/>
      <c r="HEK6" s="2152"/>
      <c r="HEL6" s="2152"/>
      <c r="HEM6" s="2152"/>
      <c r="HEN6" s="2152"/>
      <c r="HEO6" s="2152"/>
      <c r="HEP6" s="2152"/>
      <c r="HEQ6" s="2152"/>
      <c r="HER6" s="2152"/>
      <c r="HES6" s="2152"/>
      <c r="HET6" s="2152"/>
      <c r="HEU6" s="2152"/>
      <c r="HEV6" s="2152"/>
      <c r="HEW6" s="2152"/>
      <c r="HEX6" s="2152"/>
      <c r="HEY6" s="2152"/>
      <c r="HEZ6" s="2152"/>
      <c r="HFA6" s="2152"/>
      <c r="HFB6" s="2152"/>
      <c r="HFC6" s="2152"/>
      <c r="HFD6" s="2152"/>
      <c r="HFE6" s="2152"/>
      <c r="HFF6" s="2152"/>
      <c r="HFG6" s="2152"/>
      <c r="HFH6" s="2152"/>
      <c r="HFI6" s="2152"/>
      <c r="HFJ6" s="2152"/>
      <c r="HFK6" s="2152"/>
      <c r="HFL6" s="2152"/>
      <c r="HFM6" s="2152"/>
      <c r="HFN6" s="2152"/>
      <c r="HFO6" s="2152"/>
      <c r="HFP6" s="2152"/>
      <c r="HFQ6" s="2152"/>
      <c r="HFR6" s="2152"/>
      <c r="HFS6" s="2152"/>
      <c r="HFT6" s="2152"/>
      <c r="HFU6" s="2152"/>
      <c r="HFV6" s="2152"/>
      <c r="HFW6" s="2152"/>
      <c r="HFX6" s="2152"/>
      <c r="HFY6" s="2152"/>
      <c r="HFZ6" s="2152"/>
      <c r="HGA6" s="2152"/>
      <c r="HGB6" s="2152"/>
      <c r="HGC6" s="2152"/>
      <c r="HGD6" s="2152"/>
      <c r="HGE6" s="2152"/>
      <c r="HGF6" s="2152"/>
      <c r="HGG6" s="2152"/>
      <c r="HGH6" s="2152"/>
      <c r="HGI6" s="2152"/>
      <c r="HGJ6" s="2152"/>
      <c r="HGK6" s="2152"/>
      <c r="HGL6" s="2152"/>
      <c r="HGM6" s="2152"/>
      <c r="HGN6" s="2152"/>
      <c r="HGO6" s="2152"/>
      <c r="HGP6" s="2152"/>
      <c r="HGQ6" s="2152"/>
      <c r="HGR6" s="2152"/>
      <c r="HGS6" s="2152"/>
      <c r="HGT6" s="2152"/>
      <c r="HGU6" s="2152"/>
      <c r="HGV6" s="2152"/>
      <c r="HGW6" s="2152"/>
      <c r="HGX6" s="2152"/>
      <c r="HGY6" s="2152"/>
      <c r="HGZ6" s="2152"/>
      <c r="HHA6" s="2152"/>
      <c r="HHB6" s="2152"/>
      <c r="HHC6" s="2152"/>
      <c r="HHD6" s="2152"/>
      <c r="HHE6" s="2152"/>
      <c r="HHF6" s="2152"/>
      <c r="HHG6" s="2152"/>
      <c r="HHH6" s="2152"/>
      <c r="HHI6" s="2152"/>
      <c r="HHJ6" s="2152"/>
      <c r="HHK6" s="2152"/>
      <c r="HHL6" s="2152"/>
      <c r="HHM6" s="2152"/>
      <c r="HHN6" s="2152"/>
      <c r="HHO6" s="2152"/>
      <c r="HHP6" s="2152"/>
      <c r="HHQ6" s="2152"/>
      <c r="HHR6" s="2152"/>
      <c r="HHS6" s="2152"/>
      <c r="HHT6" s="2152"/>
      <c r="HHU6" s="2152"/>
      <c r="HHV6" s="2152"/>
      <c r="HHW6" s="2152"/>
      <c r="HHX6" s="2152"/>
      <c r="HHY6" s="2152"/>
      <c r="HHZ6" s="2152"/>
      <c r="HIA6" s="2152"/>
      <c r="HIB6" s="2152"/>
      <c r="HIC6" s="2152"/>
      <c r="HID6" s="2152"/>
      <c r="HIE6" s="2152"/>
      <c r="HIF6" s="2152"/>
      <c r="HIG6" s="2152"/>
      <c r="HIH6" s="2152"/>
      <c r="HII6" s="2152"/>
      <c r="HIJ6" s="2152"/>
      <c r="HIK6" s="2152"/>
      <c r="HIL6" s="2152"/>
      <c r="HIM6" s="2152"/>
      <c r="HIN6" s="2152"/>
      <c r="HIO6" s="2152"/>
      <c r="HIP6" s="2152"/>
      <c r="HIQ6" s="2152"/>
      <c r="HIR6" s="2152"/>
      <c r="HIS6" s="2152"/>
      <c r="HIT6" s="2152"/>
      <c r="HIU6" s="2152"/>
      <c r="HIV6" s="2152"/>
      <c r="HIW6" s="2152"/>
      <c r="HIX6" s="2152"/>
      <c r="HIY6" s="2152"/>
      <c r="HIZ6" s="2152"/>
      <c r="HJA6" s="2152"/>
      <c r="HJB6" s="2152"/>
      <c r="HJC6" s="2152"/>
      <c r="HJD6" s="2152"/>
      <c r="HJE6" s="2152"/>
      <c r="HJF6" s="2152"/>
      <c r="HJG6" s="2152"/>
      <c r="HJH6" s="2152"/>
      <c r="HJI6" s="2152"/>
      <c r="HJJ6" s="2152"/>
      <c r="HJK6" s="2152"/>
      <c r="HJL6" s="2152"/>
      <c r="HJM6" s="2152"/>
      <c r="HJN6" s="2152"/>
      <c r="HJO6" s="2152"/>
      <c r="HJP6" s="2152"/>
      <c r="HJQ6" s="2152"/>
      <c r="HJR6" s="2152"/>
      <c r="HJS6" s="2152"/>
      <c r="HJT6" s="2152"/>
      <c r="HJU6" s="2152"/>
      <c r="HJV6" s="2152"/>
      <c r="HJW6" s="2152"/>
      <c r="HJX6" s="2152"/>
      <c r="HJY6" s="2152"/>
      <c r="HJZ6" s="2152"/>
      <c r="HKA6" s="2152"/>
      <c r="HKB6" s="2152"/>
      <c r="HKC6" s="2152"/>
      <c r="HKD6" s="2152"/>
      <c r="HKE6" s="2152"/>
      <c r="HKF6" s="2152"/>
      <c r="HKG6" s="2152"/>
      <c r="HKH6" s="2152"/>
      <c r="HKI6" s="2152"/>
      <c r="HKJ6" s="2152"/>
      <c r="HKK6" s="2152"/>
      <c r="HKL6" s="2152"/>
      <c r="HKM6" s="2152"/>
      <c r="HKN6" s="2152"/>
      <c r="HKO6" s="2152"/>
      <c r="HKP6" s="2152"/>
      <c r="HKQ6" s="2152"/>
      <c r="HKR6" s="2152"/>
      <c r="HKS6" s="2152"/>
      <c r="HKT6" s="2152"/>
      <c r="HKU6" s="2152"/>
      <c r="HKV6" s="2152"/>
      <c r="HKW6" s="2152"/>
      <c r="HKX6" s="2152"/>
      <c r="HKY6" s="2152"/>
      <c r="HKZ6" s="2152"/>
      <c r="HLA6" s="2152"/>
      <c r="HLB6" s="2152"/>
      <c r="HLC6" s="2152"/>
      <c r="HLD6" s="2152"/>
      <c r="HLE6" s="2152"/>
      <c r="HLF6" s="2152"/>
      <c r="HLG6" s="2152"/>
      <c r="HLH6" s="2152"/>
      <c r="HLI6" s="2152"/>
      <c r="HLJ6" s="2152"/>
      <c r="HLK6" s="2152"/>
      <c r="HLL6" s="2152"/>
      <c r="HLM6" s="2152"/>
      <c r="HLN6" s="2152"/>
      <c r="HLO6" s="2152"/>
      <c r="HLP6" s="2152"/>
      <c r="HLQ6" s="2152"/>
      <c r="HLR6" s="2152"/>
      <c r="HLS6" s="2152"/>
      <c r="HLT6" s="2152"/>
      <c r="HLU6" s="2152"/>
      <c r="HLV6" s="2152"/>
      <c r="HLW6" s="2152"/>
      <c r="HLX6" s="2152"/>
      <c r="HLY6" s="2152"/>
      <c r="HLZ6" s="2152"/>
      <c r="HMA6" s="2152"/>
      <c r="HMB6" s="2152"/>
      <c r="HMC6" s="2152"/>
      <c r="HMD6" s="2152"/>
      <c r="HME6" s="2152"/>
      <c r="HMF6" s="2152"/>
      <c r="HMG6" s="2152"/>
      <c r="HMH6" s="2152"/>
      <c r="HMI6" s="2152"/>
      <c r="HMJ6" s="2152"/>
      <c r="HMK6" s="2152"/>
      <c r="HML6" s="2152"/>
      <c r="HMM6" s="2152"/>
      <c r="HMN6" s="2152"/>
      <c r="HMO6" s="2152"/>
      <c r="HMP6" s="2152"/>
      <c r="HMQ6" s="2152"/>
      <c r="HMR6" s="2152"/>
      <c r="HMS6" s="2152"/>
      <c r="HMT6" s="2152"/>
      <c r="HMU6" s="2152"/>
      <c r="HMV6" s="2152"/>
      <c r="HMW6" s="2152"/>
      <c r="HMX6" s="2152"/>
      <c r="HMY6" s="2152"/>
      <c r="HMZ6" s="2152"/>
      <c r="HNA6" s="2152"/>
      <c r="HNB6" s="2152"/>
      <c r="HNC6" s="2152"/>
      <c r="HND6" s="2152"/>
      <c r="HNE6" s="2152"/>
      <c r="HNF6" s="2152"/>
      <c r="HNG6" s="2152"/>
      <c r="HNH6" s="2152"/>
      <c r="HNI6" s="2152"/>
      <c r="HNJ6" s="2152"/>
      <c r="HNK6" s="2152"/>
      <c r="HNL6" s="2152"/>
      <c r="HNM6" s="2152"/>
      <c r="HNN6" s="2152"/>
      <c r="HNO6" s="2152"/>
      <c r="HNP6" s="2152"/>
      <c r="HNQ6" s="2152"/>
      <c r="HNR6" s="2152"/>
      <c r="HNS6" s="2152"/>
      <c r="HNT6" s="2152"/>
      <c r="HNU6" s="2152"/>
      <c r="HNV6" s="2152"/>
      <c r="HNW6" s="2152"/>
      <c r="HNX6" s="2152"/>
      <c r="HNY6" s="2152"/>
      <c r="HNZ6" s="2152"/>
      <c r="HOA6" s="2152"/>
      <c r="HOB6" s="2152"/>
      <c r="HOC6" s="2152"/>
      <c r="HOD6" s="2152"/>
      <c r="HOE6" s="2152"/>
      <c r="HOF6" s="2152"/>
      <c r="HOG6" s="2152"/>
      <c r="HOH6" s="2152"/>
      <c r="HOI6" s="2152"/>
      <c r="HOJ6" s="2152"/>
      <c r="HOK6" s="2152"/>
      <c r="HOL6" s="2152"/>
      <c r="HOM6" s="2152"/>
      <c r="HON6" s="2152"/>
      <c r="HOO6" s="2152"/>
      <c r="HOP6" s="2152"/>
      <c r="HOQ6" s="2152"/>
      <c r="HOR6" s="2152"/>
      <c r="HOS6" s="2152"/>
      <c r="HOT6" s="2152"/>
      <c r="HOU6" s="2152"/>
      <c r="HOV6" s="2152"/>
      <c r="HOW6" s="2152"/>
      <c r="HOX6" s="2152"/>
      <c r="HOY6" s="2152"/>
      <c r="HOZ6" s="2152"/>
      <c r="HPA6" s="2152"/>
      <c r="HPB6" s="2152"/>
      <c r="HPC6" s="2152"/>
      <c r="HPD6" s="2152"/>
      <c r="HPE6" s="2152"/>
      <c r="HPF6" s="2152"/>
      <c r="HPG6" s="2152"/>
      <c r="HPH6" s="2152"/>
      <c r="HPI6" s="2152"/>
      <c r="HPJ6" s="2152"/>
      <c r="HPK6" s="2152"/>
      <c r="HPL6" s="2152"/>
      <c r="HPM6" s="2152"/>
      <c r="HPN6" s="2152"/>
      <c r="HPO6" s="2152"/>
      <c r="HPP6" s="2152"/>
      <c r="HPQ6" s="2152"/>
      <c r="HPR6" s="2152"/>
      <c r="HPS6" s="2152"/>
      <c r="HPT6" s="2152"/>
      <c r="HPU6" s="2152"/>
      <c r="HPV6" s="2152"/>
      <c r="HPW6" s="2152"/>
      <c r="HPX6" s="2152"/>
      <c r="HPY6" s="2152"/>
      <c r="HPZ6" s="2152"/>
      <c r="HQA6" s="2152"/>
      <c r="HQB6" s="2152"/>
      <c r="HQC6" s="2152"/>
      <c r="HQD6" s="2152"/>
      <c r="HQE6" s="2152"/>
      <c r="HQF6" s="2152"/>
      <c r="HQG6" s="2152"/>
      <c r="HQH6" s="2152"/>
      <c r="HQI6" s="2152"/>
      <c r="HQJ6" s="2152"/>
      <c r="HQK6" s="2152"/>
      <c r="HQL6" s="2152"/>
      <c r="HQM6" s="2152"/>
      <c r="HQN6" s="2152"/>
      <c r="HQO6" s="2152"/>
      <c r="HQP6" s="2152"/>
      <c r="HQQ6" s="2152"/>
      <c r="HQR6" s="2152"/>
      <c r="HQS6" s="2152"/>
      <c r="HQT6" s="2152"/>
      <c r="HQU6" s="2152"/>
      <c r="HQV6" s="2152"/>
      <c r="HQW6" s="2152"/>
      <c r="HQX6" s="2152"/>
      <c r="HQY6" s="2152"/>
      <c r="HQZ6" s="2152"/>
      <c r="HRA6" s="2152"/>
      <c r="HRB6" s="2152"/>
      <c r="HRC6" s="2152"/>
      <c r="HRD6" s="2152"/>
      <c r="HRE6" s="2152"/>
      <c r="HRF6" s="2152"/>
      <c r="HRG6" s="2152"/>
      <c r="HRH6" s="2152"/>
      <c r="HRI6" s="2152"/>
      <c r="HRJ6" s="2152"/>
      <c r="HRK6" s="2152"/>
      <c r="HRL6" s="2152"/>
      <c r="HRM6" s="2152"/>
      <c r="HRN6" s="2152"/>
      <c r="HRO6" s="2152"/>
      <c r="HRP6" s="2152"/>
      <c r="HRQ6" s="2152"/>
      <c r="HRR6" s="2152"/>
      <c r="HRS6" s="2152"/>
      <c r="HRT6" s="2152"/>
      <c r="HRU6" s="2152"/>
      <c r="HRV6" s="2152"/>
      <c r="HRW6" s="2152"/>
      <c r="HRX6" s="2152"/>
      <c r="HRY6" s="2152"/>
      <c r="HRZ6" s="2152"/>
      <c r="HSA6" s="2152"/>
      <c r="HSB6" s="2152"/>
      <c r="HSC6" s="2152"/>
      <c r="HSD6" s="2152"/>
      <c r="HSE6" s="2152"/>
      <c r="HSF6" s="2152"/>
      <c r="HSG6" s="2152"/>
      <c r="HSH6" s="2152"/>
      <c r="HSI6" s="2152"/>
      <c r="HSJ6" s="2152"/>
      <c r="HSK6" s="2152"/>
      <c r="HSL6" s="2152"/>
      <c r="HSM6" s="2152"/>
      <c r="HSN6" s="2152"/>
      <c r="HSO6" s="2152"/>
      <c r="HSP6" s="2152"/>
      <c r="HSQ6" s="2152"/>
      <c r="HSR6" s="2152"/>
      <c r="HSS6" s="2152"/>
      <c r="HST6" s="2152"/>
      <c r="HSU6" s="2152"/>
      <c r="HSV6" s="2152"/>
      <c r="HSW6" s="2152"/>
      <c r="HSX6" s="2152"/>
      <c r="HSY6" s="2152"/>
      <c r="HSZ6" s="2152"/>
      <c r="HTA6" s="2152"/>
      <c r="HTB6" s="2152"/>
      <c r="HTC6" s="2152"/>
      <c r="HTD6" s="2152"/>
      <c r="HTE6" s="2152"/>
      <c r="HTF6" s="2152"/>
      <c r="HTG6" s="2152"/>
      <c r="HTH6" s="2152"/>
      <c r="HTI6" s="2152"/>
      <c r="HTJ6" s="2152"/>
      <c r="HTK6" s="2152"/>
      <c r="HTL6" s="2152"/>
      <c r="HTM6" s="2152"/>
      <c r="HTN6" s="2152"/>
      <c r="HTO6" s="2152"/>
      <c r="HTP6" s="2152"/>
      <c r="HTQ6" s="2152"/>
      <c r="HTR6" s="2152"/>
      <c r="HTS6" s="2152"/>
      <c r="HTT6" s="2152"/>
      <c r="HTU6" s="2152"/>
      <c r="HTV6" s="2152"/>
      <c r="HTW6" s="2152"/>
      <c r="HTX6" s="2152"/>
      <c r="HTY6" s="2152"/>
      <c r="HTZ6" s="2152"/>
      <c r="HUA6" s="2152"/>
      <c r="HUB6" s="2152"/>
      <c r="HUC6" s="2152"/>
      <c r="HUD6" s="2152"/>
      <c r="HUE6" s="2152"/>
      <c r="HUF6" s="2152"/>
      <c r="HUG6" s="2152"/>
      <c r="HUH6" s="2152"/>
      <c r="HUI6" s="2152"/>
      <c r="HUJ6" s="2152"/>
      <c r="HUK6" s="2152"/>
      <c r="HUL6" s="2152"/>
      <c r="HUM6" s="2152"/>
      <c r="HUN6" s="2152"/>
      <c r="HUO6" s="2152"/>
      <c r="HUP6" s="2152"/>
      <c r="HUQ6" s="2152"/>
      <c r="HUR6" s="2152"/>
      <c r="HUS6" s="2152"/>
      <c r="HUT6" s="2152"/>
      <c r="HUU6" s="2152"/>
      <c r="HUV6" s="2152"/>
      <c r="HUW6" s="2152"/>
      <c r="HUX6" s="2152"/>
      <c r="HUY6" s="2152"/>
      <c r="HUZ6" s="2152"/>
      <c r="HVA6" s="2152"/>
      <c r="HVB6" s="2152"/>
      <c r="HVC6" s="2152"/>
      <c r="HVD6" s="2152"/>
      <c r="HVE6" s="2152"/>
      <c r="HVF6" s="2152"/>
      <c r="HVG6" s="2152"/>
      <c r="HVH6" s="2152"/>
      <c r="HVI6" s="2152"/>
      <c r="HVJ6" s="2152"/>
      <c r="HVK6" s="2152"/>
      <c r="HVL6" s="2152"/>
      <c r="HVM6" s="2152"/>
      <c r="HVN6" s="2152"/>
      <c r="HVO6" s="2152"/>
      <c r="HVP6" s="2152"/>
      <c r="HVQ6" s="2152"/>
      <c r="HVR6" s="2152"/>
      <c r="HVS6" s="2152"/>
      <c r="HVT6" s="2152"/>
      <c r="HVU6" s="2152"/>
      <c r="HVV6" s="2152"/>
      <c r="HVW6" s="2152"/>
      <c r="HVX6" s="2152"/>
      <c r="HVY6" s="2152"/>
      <c r="HVZ6" s="2152"/>
      <c r="HWA6" s="2152"/>
      <c r="HWB6" s="2152"/>
      <c r="HWC6" s="2152"/>
      <c r="HWD6" s="2152"/>
      <c r="HWE6" s="2152"/>
      <c r="HWF6" s="2152"/>
      <c r="HWG6" s="2152"/>
      <c r="HWH6" s="2152"/>
      <c r="HWI6" s="2152"/>
      <c r="HWJ6" s="2152"/>
      <c r="HWK6" s="2152"/>
      <c r="HWL6" s="2152"/>
      <c r="HWM6" s="2152"/>
      <c r="HWN6" s="2152"/>
      <c r="HWO6" s="2152"/>
      <c r="HWP6" s="2152"/>
      <c r="HWQ6" s="2152"/>
      <c r="HWR6" s="2152"/>
      <c r="HWS6" s="2152"/>
      <c r="HWT6" s="2152"/>
      <c r="HWU6" s="2152"/>
      <c r="HWV6" s="2152"/>
      <c r="HWW6" s="2152"/>
      <c r="HWX6" s="2152"/>
      <c r="HWY6" s="2152"/>
      <c r="HWZ6" s="2152"/>
      <c r="HXA6" s="2152"/>
      <c r="HXB6" s="2152"/>
      <c r="HXC6" s="2152"/>
      <c r="HXD6" s="2152"/>
      <c r="HXE6" s="2152"/>
      <c r="HXF6" s="2152"/>
      <c r="HXG6" s="2152"/>
      <c r="HXH6" s="2152"/>
      <c r="HXI6" s="2152"/>
      <c r="HXJ6" s="2152"/>
      <c r="HXK6" s="2152"/>
      <c r="HXL6" s="2152"/>
      <c r="HXM6" s="2152"/>
      <c r="HXN6" s="2152"/>
      <c r="HXO6" s="2152"/>
      <c r="HXP6" s="2152"/>
      <c r="HXQ6" s="2152"/>
      <c r="HXR6" s="2152"/>
      <c r="HXS6" s="2152"/>
      <c r="HXT6" s="2152"/>
      <c r="HXU6" s="2152"/>
      <c r="HXV6" s="2152"/>
      <c r="HXW6" s="2152"/>
      <c r="HXX6" s="2152"/>
      <c r="HXY6" s="2152"/>
      <c r="HXZ6" s="2152"/>
      <c r="HYA6" s="2152"/>
      <c r="HYB6" s="2152"/>
      <c r="HYC6" s="2152"/>
      <c r="HYD6" s="2152"/>
      <c r="HYE6" s="2152"/>
      <c r="HYF6" s="2152"/>
      <c r="HYG6" s="2152"/>
      <c r="HYH6" s="2152"/>
      <c r="HYI6" s="2152"/>
      <c r="HYJ6" s="2152"/>
      <c r="HYK6" s="2152"/>
      <c r="HYL6" s="2152"/>
      <c r="HYM6" s="2152"/>
      <c r="HYN6" s="2152"/>
      <c r="HYO6" s="2152"/>
      <c r="HYP6" s="2152"/>
      <c r="HYQ6" s="2152"/>
      <c r="HYR6" s="2152"/>
      <c r="HYS6" s="2152"/>
      <c r="HYT6" s="2152"/>
      <c r="HYU6" s="2152"/>
      <c r="HYV6" s="2152"/>
      <c r="HYW6" s="2152"/>
      <c r="HYX6" s="2152"/>
      <c r="HYY6" s="2152"/>
      <c r="HYZ6" s="2152"/>
      <c r="HZA6" s="2152"/>
      <c r="HZB6" s="2152"/>
      <c r="HZC6" s="2152"/>
      <c r="HZD6" s="2152"/>
      <c r="HZE6" s="2152"/>
      <c r="HZF6" s="2152"/>
      <c r="HZG6" s="2152"/>
      <c r="HZH6" s="2152"/>
      <c r="HZI6" s="2152"/>
      <c r="HZJ6" s="2152"/>
      <c r="HZK6" s="2152"/>
      <c r="HZL6" s="2152"/>
      <c r="HZM6" s="2152"/>
      <c r="HZN6" s="2152"/>
      <c r="HZO6" s="2152"/>
      <c r="HZP6" s="2152"/>
      <c r="HZQ6" s="2152"/>
      <c r="HZR6" s="2152"/>
      <c r="HZS6" s="2152"/>
      <c r="HZT6" s="2152"/>
      <c r="HZU6" s="2152"/>
      <c r="HZV6" s="2152"/>
      <c r="HZW6" s="2152"/>
      <c r="HZX6" s="2152"/>
      <c r="HZY6" s="2152"/>
      <c r="HZZ6" s="2152"/>
      <c r="IAA6" s="2152"/>
      <c r="IAB6" s="2152"/>
      <c r="IAC6" s="2152"/>
      <c r="IAD6" s="2152"/>
      <c r="IAE6" s="2152"/>
      <c r="IAF6" s="2152"/>
      <c r="IAG6" s="2152"/>
      <c r="IAH6" s="2152"/>
      <c r="IAI6" s="2152"/>
      <c r="IAJ6" s="2152"/>
      <c r="IAK6" s="2152"/>
      <c r="IAL6" s="2152"/>
      <c r="IAM6" s="2152"/>
      <c r="IAN6" s="2152"/>
      <c r="IAO6" s="2152"/>
      <c r="IAP6" s="2152"/>
      <c r="IAQ6" s="2152"/>
      <c r="IAR6" s="2152"/>
      <c r="IAS6" s="2152"/>
      <c r="IAT6" s="2152"/>
      <c r="IAU6" s="2152"/>
      <c r="IAV6" s="2152"/>
      <c r="IAW6" s="2152"/>
      <c r="IAX6" s="2152"/>
      <c r="IAY6" s="2152"/>
      <c r="IAZ6" s="2152"/>
      <c r="IBA6" s="2152"/>
      <c r="IBB6" s="2152"/>
      <c r="IBC6" s="2152"/>
      <c r="IBD6" s="2152"/>
      <c r="IBE6" s="2152"/>
      <c r="IBF6" s="2152"/>
      <c r="IBG6" s="2152"/>
      <c r="IBH6" s="2152"/>
      <c r="IBI6" s="2152"/>
      <c r="IBJ6" s="2152"/>
      <c r="IBK6" s="2152"/>
      <c r="IBL6" s="2152"/>
      <c r="IBM6" s="2152"/>
      <c r="IBN6" s="2152"/>
      <c r="IBO6" s="2152"/>
      <c r="IBP6" s="2152"/>
      <c r="IBQ6" s="2152"/>
      <c r="IBR6" s="2152"/>
      <c r="IBS6" s="2152"/>
      <c r="IBT6" s="2152"/>
      <c r="IBU6" s="2152"/>
      <c r="IBV6" s="2152"/>
      <c r="IBW6" s="2152"/>
      <c r="IBX6" s="2152"/>
      <c r="IBY6" s="2152"/>
      <c r="IBZ6" s="2152"/>
      <c r="ICA6" s="2152"/>
      <c r="ICB6" s="2152"/>
      <c r="ICC6" s="2152"/>
      <c r="ICD6" s="2152"/>
      <c r="ICE6" s="2152"/>
      <c r="ICF6" s="2152"/>
      <c r="ICG6" s="2152"/>
      <c r="ICH6" s="2152"/>
      <c r="ICI6" s="2152"/>
      <c r="ICJ6" s="2152"/>
      <c r="ICK6" s="2152"/>
      <c r="ICL6" s="2152"/>
      <c r="ICM6" s="2152"/>
      <c r="ICN6" s="2152"/>
      <c r="ICO6" s="2152"/>
      <c r="ICP6" s="2152"/>
      <c r="ICQ6" s="2152"/>
      <c r="ICR6" s="2152"/>
      <c r="ICS6" s="2152"/>
      <c r="ICT6" s="2152"/>
      <c r="ICU6" s="2152"/>
      <c r="ICV6" s="2152"/>
      <c r="ICW6" s="2152"/>
      <c r="ICX6" s="2152"/>
      <c r="ICY6" s="2152"/>
      <c r="ICZ6" s="2152"/>
      <c r="IDA6" s="2152"/>
      <c r="IDB6" s="2152"/>
      <c r="IDC6" s="2152"/>
      <c r="IDD6" s="2152"/>
      <c r="IDE6" s="2152"/>
      <c r="IDF6" s="2152"/>
      <c r="IDG6" s="2152"/>
      <c r="IDH6" s="2152"/>
      <c r="IDI6" s="2152"/>
      <c r="IDJ6" s="2152"/>
      <c r="IDK6" s="2152"/>
      <c r="IDL6" s="2152"/>
      <c r="IDM6" s="2152"/>
      <c r="IDN6" s="2152"/>
      <c r="IDO6" s="2152"/>
      <c r="IDP6" s="2152"/>
      <c r="IDQ6" s="2152"/>
      <c r="IDR6" s="2152"/>
      <c r="IDS6" s="2152"/>
      <c r="IDT6" s="2152"/>
      <c r="IDU6" s="2152"/>
      <c r="IDV6" s="2152"/>
      <c r="IDW6" s="2152"/>
      <c r="IDX6" s="2152"/>
      <c r="IDY6" s="2152"/>
      <c r="IDZ6" s="2152"/>
      <c r="IEA6" s="2152"/>
      <c r="IEB6" s="2152"/>
      <c r="IEC6" s="2152"/>
      <c r="IED6" s="2152"/>
      <c r="IEE6" s="2152"/>
      <c r="IEF6" s="2152"/>
      <c r="IEG6" s="2152"/>
      <c r="IEH6" s="2152"/>
      <c r="IEI6" s="2152"/>
      <c r="IEJ6" s="2152"/>
      <c r="IEK6" s="2152"/>
      <c r="IEL6" s="2152"/>
      <c r="IEM6" s="2152"/>
      <c r="IEN6" s="2152"/>
      <c r="IEO6" s="2152"/>
      <c r="IEP6" s="2152"/>
      <c r="IEQ6" s="2152"/>
      <c r="IER6" s="2152"/>
      <c r="IES6" s="2152"/>
      <c r="IET6" s="2152"/>
      <c r="IEU6" s="2152"/>
      <c r="IEV6" s="2152"/>
      <c r="IEW6" s="2152"/>
      <c r="IEX6" s="2152"/>
      <c r="IEY6" s="2152"/>
      <c r="IEZ6" s="2152"/>
      <c r="IFA6" s="2152"/>
      <c r="IFB6" s="2152"/>
      <c r="IFC6" s="2152"/>
      <c r="IFD6" s="2152"/>
      <c r="IFE6" s="2152"/>
      <c r="IFF6" s="2152"/>
      <c r="IFG6" s="2152"/>
      <c r="IFH6" s="2152"/>
      <c r="IFI6" s="2152"/>
      <c r="IFJ6" s="2152"/>
      <c r="IFK6" s="2152"/>
      <c r="IFL6" s="2152"/>
      <c r="IFM6" s="2152"/>
      <c r="IFN6" s="2152"/>
      <c r="IFO6" s="2152"/>
      <c r="IFP6" s="2152"/>
      <c r="IFQ6" s="2152"/>
      <c r="IFR6" s="2152"/>
      <c r="IFS6" s="2152"/>
      <c r="IFT6" s="2152"/>
      <c r="IFU6" s="2152"/>
      <c r="IFV6" s="2152"/>
      <c r="IFW6" s="2152"/>
      <c r="IFX6" s="2152"/>
      <c r="IFY6" s="2152"/>
      <c r="IFZ6" s="2152"/>
      <c r="IGA6" s="2152"/>
      <c r="IGB6" s="2152"/>
      <c r="IGC6" s="2152"/>
      <c r="IGD6" s="2152"/>
      <c r="IGE6" s="2152"/>
      <c r="IGF6" s="2152"/>
      <c r="IGG6" s="2152"/>
      <c r="IGH6" s="2152"/>
      <c r="IGI6" s="2152"/>
      <c r="IGJ6" s="2152"/>
      <c r="IGK6" s="2152"/>
      <c r="IGL6" s="2152"/>
      <c r="IGM6" s="2152"/>
      <c r="IGN6" s="2152"/>
      <c r="IGO6" s="2152"/>
      <c r="IGP6" s="2152"/>
      <c r="IGQ6" s="2152"/>
      <c r="IGR6" s="2152"/>
      <c r="IGS6" s="2152"/>
      <c r="IGT6" s="2152"/>
      <c r="IGU6" s="2152"/>
      <c r="IGV6" s="2152"/>
      <c r="IGW6" s="2152"/>
      <c r="IGX6" s="2152"/>
      <c r="IGY6" s="2152"/>
      <c r="IGZ6" s="2152"/>
      <c r="IHA6" s="2152"/>
      <c r="IHB6" s="2152"/>
      <c r="IHC6" s="2152"/>
      <c r="IHD6" s="2152"/>
      <c r="IHE6" s="2152"/>
      <c r="IHF6" s="2152"/>
      <c r="IHG6" s="2152"/>
      <c r="IHH6" s="2152"/>
      <c r="IHI6" s="2152"/>
      <c r="IHJ6" s="2152"/>
      <c r="IHK6" s="2152"/>
      <c r="IHL6" s="2152"/>
      <c r="IHM6" s="2152"/>
      <c r="IHN6" s="2152"/>
      <c r="IHO6" s="2152"/>
      <c r="IHP6" s="2152"/>
      <c r="IHQ6" s="2152"/>
      <c r="IHR6" s="2152"/>
      <c r="IHS6" s="2152"/>
      <c r="IHT6" s="2152"/>
      <c r="IHU6" s="2152"/>
      <c r="IHV6" s="2152"/>
      <c r="IHW6" s="2152"/>
      <c r="IHX6" s="2152"/>
      <c r="IHY6" s="2152"/>
      <c r="IHZ6" s="2152"/>
      <c r="IIA6" s="2152"/>
      <c r="IIB6" s="2152"/>
      <c r="IIC6" s="2152"/>
      <c r="IID6" s="2152"/>
      <c r="IIE6" s="2152"/>
      <c r="IIF6" s="2152"/>
      <c r="IIG6" s="2152"/>
      <c r="IIH6" s="2152"/>
      <c r="III6" s="2152"/>
      <c r="IIJ6" s="2152"/>
      <c r="IIK6" s="2152"/>
      <c r="IIL6" s="2152"/>
      <c r="IIM6" s="2152"/>
      <c r="IIN6" s="2152"/>
      <c r="IIO6" s="2152"/>
      <c r="IIP6" s="2152"/>
      <c r="IIQ6" s="2152"/>
      <c r="IIR6" s="2152"/>
      <c r="IIS6" s="2152"/>
      <c r="IIT6" s="2152"/>
      <c r="IIU6" s="2152"/>
      <c r="IIV6" s="2152"/>
      <c r="IIW6" s="2152"/>
      <c r="IIX6" s="2152"/>
      <c r="IIY6" s="2152"/>
      <c r="IIZ6" s="2152"/>
      <c r="IJA6" s="2152"/>
      <c r="IJB6" s="2152"/>
      <c r="IJC6" s="2152"/>
      <c r="IJD6" s="2152"/>
      <c r="IJE6" s="2152"/>
      <c r="IJF6" s="2152"/>
      <c r="IJG6" s="2152"/>
      <c r="IJH6" s="2152"/>
      <c r="IJI6" s="2152"/>
      <c r="IJJ6" s="2152"/>
      <c r="IJK6" s="2152"/>
      <c r="IJL6" s="2152"/>
      <c r="IJM6" s="2152"/>
      <c r="IJN6" s="2152"/>
      <c r="IJO6" s="2152"/>
      <c r="IJP6" s="2152"/>
      <c r="IJQ6" s="2152"/>
      <c r="IJR6" s="2152"/>
      <c r="IJS6" s="2152"/>
      <c r="IJT6" s="2152"/>
      <c r="IJU6" s="2152"/>
      <c r="IJV6" s="2152"/>
      <c r="IJW6" s="2152"/>
      <c r="IJX6" s="2152"/>
      <c r="IJY6" s="2152"/>
      <c r="IJZ6" s="2152"/>
      <c r="IKA6" s="2152"/>
      <c r="IKB6" s="2152"/>
      <c r="IKC6" s="2152"/>
      <c r="IKD6" s="2152"/>
      <c r="IKE6" s="2152"/>
      <c r="IKF6" s="2152"/>
      <c r="IKG6" s="2152"/>
      <c r="IKH6" s="2152"/>
      <c r="IKI6" s="2152"/>
      <c r="IKJ6" s="2152"/>
      <c r="IKK6" s="2152"/>
      <c r="IKL6" s="2152"/>
      <c r="IKM6" s="2152"/>
      <c r="IKN6" s="2152"/>
      <c r="IKO6" s="2152"/>
      <c r="IKP6" s="2152"/>
      <c r="IKQ6" s="2152"/>
      <c r="IKR6" s="2152"/>
      <c r="IKS6" s="2152"/>
      <c r="IKT6" s="2152"/>
      <c r="IKU6" s="2152"/>
      <c r="IKV6" s="2152"/>
      <c r="IKW6" s="2152"/>
      <c r="IKX6" s="2152"/>
      <c r="IKY6" s="2152"/>
      <c r="IKZ6" s="2152"/>
      <c r="ILA6" s="2152"/>
      <c r="ILB6" s="2152"/>
      <c r="ILC6" s="2152"/>
      <c r="ILD6" s="2152"/>
      <c r="ILE6" s="2152"/>
      <c r="ILF6" s="2152"/>
      <c r="ILG6" s="2152"/>
      <c r="ILH6" s="2152"/>
      <c r="ILI6" s="2152"/>
      <c r="ILJ6" s="2152"/>
      <c r="ILK6" s="2152"/>
      <c r="ILL6" s="2152"/>
      <c r="ILM6" s="2152"/>
      <c r="ILN6" s="2152"/>
      <c r="ILO6" s="2152"/>
      <c r="ILP6" s="2152"/>
      <c r="ILQ6" s="2152"/>
      <c r="ILR6" s="2152"/>
      <c r="ILS6" s="2152"/>
      <c r="ILT6" s="2152"/>
      <c r="ILU6" s="2152"/>
      <c r="ILV6" s="2152"/>
      <c r="ILW6" s="2152"/>
      <c r="ILX6" s="2152"/>
      <c r="ILY6" s="2152"/>
      <c r="ILZ6" s="2152"/>
      <c r="IMA6" s="2152"/>
      <c r="IMB6" s="2152"/>
      <c r="IMC6" s="2152"/>
      <c r="IMD6" s="2152"/>
      <c r="IME6" s="2152"/>
      <c r="IMF6" s="2152"/>
      <c r="IMG6" s="2152"/>
      <c r="IMH6" s="2152"/>
      <c r="IMI6" s="2152"/>
      <c r="IMJ6" s="2152"/>
      <c r="IMK6" s="2152"/>
      <c r="IML6" s="2152"/>
      <c r="IMM6" s="2152"/>
      <c r="IMN6" s="2152"/>
      <c r="IMO6" s="2152"/>
      <c r="IMP6" s="2152"/>
      <c r="IMQ6" s="2152"/>
      <c r="IMR6" s="2152"/>
      <c r="IMS6" s="2152"/>
      <c r="IMT6" s="2152"/>
      <c r="IMU6" s="2152"/>
      <c r="IMV6" s="2152"/>
      <c r="IMW6" s="2152"/>
      <c r="IMX6" s="2152"/>
      <c r="IMY6" s="2152"/>
      <c r="IMZ6" s="2152"/>
      <c r="INA6" s="2152"/>
      <c r="INB6" s="2152"/>
      <c r="INC6" s="2152"/>
      <c r="IND6" s="2152"/>
      <c r="INE6" s="2152"/>
      <c r="INF6" s="2152"/>
      <c r="ING6" s="2152"/>
      <c r="INH6" s="2152"/>
      <c r="INI6" s="2152"/>
      <c r="INJ6" s="2152"/>
      <c r="INK6" s="2152"/>
      <c r="INL6" s="2152"/>
      <c r="INM6" s="2152"/>
      <c r="INN6" s="2152"/>
      <c r="INO6" s="2152"/>
      <c r="INP6" s="2152"/>
      <c r="INQ6" s="2152"/>
      <c r="INR6" s="2152"/>
      <c r="INS6" s="2152"/>
      <c r="INT6" s="2152"/>
      <c r="INU6" s="2152"/>
      <c r="INV6" s="2152"/>
      <c r="INW6" s="2152"/>
      <c r="INX6" s="2152"/>
      <c r="INY6" s="2152"/>
      <c r="INZ6" s="2152"/>
      <c r="IOA6" s="2152"/>
      <c r="IOB6" s="2152"/>
      <c r="IOC6" s="2152"/>
      <c r="IOD6" s="2152"/>
      <c r="IOE6" s="2152"/>
      <c r="IOF6" s="2152"/>
      <c r="IOG6" s="2152"/>
      <c r="IOH6" s="2152"/>
      <c r="IOI6" s="2152"/>
      <c r="IOJ6" s="2152"/>
      <c r="IOK6" s="2152"/>
      <c r="IOL6" s="2152"/>
      <c r="IOM6" s="2152"/>
      <c r="ION6" s="2152"/>
      <c r="IOO6" s="2152"/>
      <c r="IOP6" s="2152"/>
      <c r="IOQ6" s="2152"/>
      <c r="IOR6" s="2152"/>
      <c r="IOS6" s="2152"/>
      <c r="IOT6" s="2152"/>
      <c r="IOU6" s="2152"/>
      <c r="IOV6" s="2152"/>
      <c r="IOW6" s="2152"/>
      <c r="IOX6" s="2152"/>
      <c r="IOY6" s="2152"/>
      <c r="IOZ6" s="2152"/>
      <c r="IPA6" s="2152"/>
      <c r="IPB6" s="2152"/>
      <c r="IPC6" s="2152"/>
      <c r="IPD6" s="2152"/>
      <c r="IPE6" s="2152"/>
      <c r="IPF6" s="2152"/>
      <c r="IPG6" s="2152"/>
      <c r="IPH6" s="2152"/>
      <c r="IPI6" s="2152"/>
      <c r="IPJ6" s="2152"/>
      <c r="IPK6" s="2152"/>
      <c r="IPL6" s="2152"/>
      <c r="IPM6" s="2152"/>
      <c r="IPN6" s="2152"/>
      <c r="IPO6" s="2152"/>
      <c r="IPP6" s="2152"/>
      <c r="IPQ6" s="2152"/>
      <c r="IPR6" s="2152"/>
      <c r="IPS6" s="2152"/>
      <c r="IPT6" s="2152"/>
      <c r="IPU6" s="2152"/>
      <c r="IPV6" s="2152"/>
      <c r="IPW6" s="2152"/>
      <c r="IPX6" s="2152"/>
      <c r="IPY6" s="2152"/>
      <c r="IPZ6" s="2152"/>
      <c r="IQA6" s="2152"/>
      <c r="IQB6" s="2152"/>
      <c r="IQC6" s="2152"/>
      <c r="IQD6" s="2152"/>
      <c r="IQE6" s="2152"/>
      <c r="IQF6" s="2152"/>
      <c r="IQG6" s="2152"/>
      <c r="IQH6" s="2152"/>
      <c r="IQI6" s="2152"/>
      <c r="IQJ6" s="2152"/>
      <c r="IQK6" s="2152"/>
      <c r="IQL6" s="2152"/>
      <c r="IQM6" s="2152"/>
      <c r="IQN6" s="2152"/>
      <c r="IQO6" s="2152"/>
      <c r="IQP6" s="2152"/>
      <c r="IQQ6" s="2152"/>
      <c r="IQR6" s="2152"/>
      <c r="IQS6" s="2152"/>
      <c r="IQT6" s="2152"/>
      <c r="IQU6" s="2152"/>
      <c r="IQV6" s="2152"/>
      <c r="IQW6" s="2152"/>
      <c r="IQX6" s="2152"/>
      <c r="IQY6" s="2152"/>
      <c r="IQZ6" s="2152"/>
      <c r="IRA6" s="2152"/>
      <c r="IRB6" s="2152"/>
      <c r="IRC6" s="2152"/>
      <c r="IRD6" s="2152"/>
      <c r="IRE6" s="2152"/>
      <c r="IRF6" s="2152"/>
      <c r="IRG6" s="2152"/>
      <c r="IRH6" s="2152"/>
      <c r="IRI6" s="2152"/>
      <c r="IRJ6" s="2152"/>
      <c r="IRK6" s="2152"/>
      <c r="IRL6" s="2152"/>
      <c r="IRM6" s="2152"/>
      <c r="IRN6" s="2152"/>
      <c r="IRO6" s="2152"/>
      <c r="IRP6" s="2152"/>
      <c r="IRQ6" s="2152"/>
      <c r="IRR6" s="2152"/>
      <c r="IRS6" s="2152"/>
      <c r="IRT6" s="2152"/>
      <c r="IRU6" s="2152"/>
      <c r="IRV6" s="2152"/>
      <c r="IRW6" s="2152"/>
      <c r="IRX6" s="2152"/>
      <c r="IRY6" s="2152"/>
      <c r="IRZ6" s="2152"/>
      <c r="ISA6" s="2152"/>
      <c r="ISB6" s="2152"/>
      <c r="ISC6" s="2152"/>
      <c r="ISD6" s="2152"/>
      <c r="ISE6" s="2152"/>
      <c r="ISF6" s="2152"/>
      <c r="ISG6" s="2152"/>
      <c r="ISH6" s="2152"/>
      <c r="ISI6" s="2152"/>
      <c r="ISJ6" s="2152"/>
      <c r="ISK6" s="2152"/>
      <c r="ISL6" s="2152"/>
      <c r="ISM6" s="2152"/>
      <c r="ISN6" s="2152"/>
      <c r="ISO6" s="2152"/>
      <c r="ISP6" s="2152"/>
      <c r="ISQ6" s="2152"/>
      <c r="ISR6" s="2152"/>
      <c r="ISS6" s="2152"/>
      <c r="IST6" s="2152"/>
      <c r="ISU6" s="2152"/>
      <c r="ISV6" s="2152"/>
      <c r="ISW6" s="2152"/>
      <c r="ISX6" s="2152"/>
      <c r="ISY6" s="2152"/>
      <c r="ISZ6" s="2152"/>
      <c r="ITA6" s="2152"/>
      <c r="ITB6" s="2152"/>
      <c r="ITC6" s="2152"/>
      <c r="ITD6" s="2152"/>
      <c r="ITE6" s="2152"/>
      <c r="ITF6" s="2152"/>
      <c r="ITG6" s="2152"/>
      <c r="ITH6" s="2152"/>
      <c r="ITI6" s="2152"/>
      <c r="ITJ6" s="2152"/>
      <c r="ITK6" s="2152"/>
      <c r="ITL6" s="2152"/>
      <c r="ITM6" s="2152"/>
      <c r="ITN6" s="2152"/>
      <c r="ITO6" s="2152"/>
      <c r="ITP6" s="2152"/>
      <c r="ITQ6" s="2152"/>
      <c r="ITR6" s="2152"/>
      <c r="ITS6" s="2152"/>
      <c r="ITT6" s="2152"/>
      <c r="ITU6" s="2152"/>
      <c r="ITV6" s="2152"/>
      <c r="ITW6" s="2152"/>
      <c r="ITX6" s="2152"/>
      <c r="ITY6" s="2152"/>
      <c r="ITZ6" s="2152"/>
      <c r="IUA6" s="2152"/>
      <c r="IUB6" s="2152"/>
      <c r="IUC6" s="2152"/>
      <c r="IUD6" s="2152"/>
      <c r="IUE6" s="2152"/>
      <c r="IUF6" s="2152"/>
      <c r="IUG6" s="2152"/>
      <c r="IUH6" s="2152"/>
      <c r="IUI6" s="2152"/>
      <c r="IUJ6" s="2152"/>
      <c r="IUK6" s="2152"/>
      <c r="IUL6" s="2152"/>
      <c r="IUM6" s="2152"/>
      <c r="IUN6" s="2152"/>
      <c r="IUO6" s="2152"/>
      <c r="IUP6" s="2152"/>
      <c r="IUQ6" s="2152"/>
      <c r="IUR6" s="2152"/>
      <c r="IUS6" s="2152"/>
      <c r="IUT6" s="2152"/>
      <c r="IUU6" s="2152"/>
      <c r="IUV6" s="2152"/>
      <c r="IUW6" s="2152"/>
      <c r="IUX6" s="2152"/>
      <c r="IUY6" s="2152"/>
      <c r="IUZ6" s="2152"/>
      <c r="IVA6" s="2152"/>
      <c r="IVB6" s="2152"/>
      <c r="IVC6" s="2152"/>
      <c r="IVD6" s="2152"/>
      <c r="IVE6" s="2152"/>
      <c r="IVF6" s="2152"/>
      <c r="IVG6" s="2152"/>
      <c r="IVH6" s="2152"/>
      <c r="IVI6" s="2152"/>
      <c r="IVJ6" s="2152"/>
      <c r="IVK6" s="2152"/>
      <c r="IVL6" s="2152"/>
      <c r="IVM6" s="2152"/>
      <c r="IVN6" s="2152"/>
      <c r="IVO6" s="2152"/>
      <c r="IVP6" s="2152"/>
      <c r="IVQ6" s="2152"/>
      <c r="IVR6" s="2152"/>
      <c r="IVS6" s="2152"/>
      <c r="IVT6" s="2152"/>
      <c r="IVU6" s="2152"/>
      <c r="IVV6" s="2152"/>
      <c r="IVW6" s="2152"/>
      <c r="IVX6" s="2152"/>
      <c r="IVY6" s="2152"/>
      <c r="IVZ6" s="2152"/>
      <c r="IWA6" s="2152"/>
      <c r="IWB6" s="2152"/>
      <c r="IWC6" s="2152"/>
      <c r="IWD6" s="2152"/>
      <c r="IWE6" s="2152"/>
      <c r="IWF6" s="2152"/>
      <c r="IWG6" s="2152"/>
      <c r="IWH6" s="2152"/>
      <c r="IWI6" s="2152"/>
      <c r="IWJ6" s="2152"/>
      <c r="IWK6" s="2152"/>
      <c r="IWL6" s="2152"/>
      <c r="IWM6" s="2152"/>
      <c r="IWN6" s="2152"/>
      <c r="IWO6" s="2152"/>
      <c r="IWP6" s="2152"/>
      <c r="IWQ6" s="2152"/>
      <c r="IWR6" s="2152"/>
      <c r="IWS6" s="2152"/>
      <c r="IWT6" s="2152"/>
      <c r="IWU6" s="2152"/>
      <c r="IWV6" s="2152"/>
      <c r="IWW6" s="2152"/>
      <c r="IWX6" s="2152"/>
      <c r="IWY6" s="2152"/>
      <c r="IWZ6" s="2152"/>
      <c r="IXA6" s="2152"/>
      <c r="IXB6" s="2152"/>
      <c r="IXC6" s="2152"/>
      <c r="IXD6" s="2152"/>
      <c r="IXE6" s="2152"/>
      <c r="IXF6" s="2152"/>
      <c r="IXG6" s="2152"/>
      <c r="IXH6" s="2152"/>
      <c r="IXI6" s="2152"/>
      <c r="IXJ6" s="2152"/>
      <c r="IXK6" s="2152"/>
      <c r="IXL6" s="2152"/>
      <c r="IXM6" s="2152"/>
      <c r="IXN6" s="2152"/>
      <c r="IXO6" s="2152"/>
      <c r="IXP6" s="2152"/>
      <c r="IXQ6" s="2152"/>
      <c r="IXR6" s="2152"/>
      <c r="IXS6" s="2152"/>
      <c r="IXT6" s="2152"/>
      <c r="IXU6" s="2152"/>
      <c r="IXV6" s="2152"/>
      <c r="IXW6" s="2152"/>
      <c r="IXX6" s="2152"/>
      <c r="IXY6" s="2152"/>
      <c r="IXZ6" s="2152"/>
      <c r="IYA6" s="2152"/>
      <c r="IYB6" s="2152"/>
      <c r="IYC6" s="2152"/>
      <c r="IYD6" s="2152"/>
      <c r="IYE6" s="2152"/>
      <c r="IYF6" s="2152"/>
      <c r="IYG6" s="2152"/>
      <c r="IYH6" s="2152"/>
      <c r="IYI6" s="2152"/>
      <c r="IYJ6" s="2152"/>
      <c r="IYK6" s="2152"/>
      <c r="IYL6" s="2152"/>
      <c r="IYM6" s="2152"/>
      <c r="IYN6" s="2152"/>
      <c r="IYO6" s="2152"/>
      <c r="IYP6" s="2152"/>
      <c r="IYQ6" s="2152"/>
      <c r="IYR6" s="2152"/>
      <c r="IYS6" s="2152"/>
      <c r="IYT6" s="2152"/>
      <c r="IYU6" s="2152"/>
      <c r="IYV6" s="2152"/>
      <c r="IYW6" s="2152"/>
      <c r="IYX6" s="2152"/>
      <c r="IYY6" s="2152"/>
      <c r="IYZ6" s="2152"/>
      <c r="IZA6" s="2152"/>
      <c r="IZB6" s="2152"/>
      <c r="IZC6" s="2152"/>
      <c r="IZD6" s="2152"/>
      <c r="IZE6" s="2152"/>
      <c r="IZF6" s="2152"/>
      <c r="IZG6" s="2152"/>
      <c r="IZH6" s="2152"/>
      <c r="IZI6" s="2152"/>
      <c r="IZJ6" s="2152"/>
      <c r="IZK6" s="2152"/>
      <c r="IZL6" s="2152"/>
      <c r="IZM6" s="2152"/>
      <c r="IZN6" s="2152"/>
      <c r="IZO6" s="2152"/>
      <c r="IZP6" s="2152"/>
      <c r="IZQ6" s="2152"/>
      <c r="IZR6" s="2152"/>
      <c r="IZS6" s="2152"/>
      <c r="IZT6" s="2152"/>
      <c r="IZU6" s="2152"/>
      <c r="IZV6" s="2152"/>
      <c r="IZW6" s="2152"/>
      <c r="IZX6" s="2152"/>
      <c r="IZY6" s="2152"/>
      <c r="IZZ6" s="2152"/>
      <c r="JAA6" s="2152"/>
      <c r="JAB6" s="2152"/>
      <c r="JAC6" s="2152"/>
      <c r="JAD6" s="2152"/>
      <c r="JAE6" s="2152"/>
      <c r="JAF6" s="2152"/>
      <c r="JAG6" s="2152"/>
      <c r="JAH6" s="2152"/>
      <c r="JAI6" s="2152"/>
      <c r="JAJ6" s="2152"/>
      <c r="JAK6" s="2152"/>
      <c r="JAL6" s="2152"/>
      <c r="JAM6" s="2152"/>
      <c r="JAN6" s="2152"/>
      <c r="JAO6" s="2152"/>
      <c r="JAP6" s="2152"/>
      <c r="JAQ6" s="2152"/>
      <c r="JAR6" s="2152"/>
      <c r="JAS6" s="2152"/>
      <c r="JAT6" s="2152"/>
      <c r="JAU6" s="2152"/>
      <c r="JAV6" s="2152"/>
      <c r="JAW6" s="2152"/>
      <c r="JAX6" s="2152"/>
      <c r="JAY6" s="2152"/>
      <c r="JAZ6" s="2152"/>
      <c r="JBA6" s="2152"/>
      <c r="JBB6" s="2152"/>
      <c r="JBC6" s="2152"/>
      <c r="JBD6" s="2152"/>
      <c r="JBE6" s="2152"/>
      <c r="JBF6" s="2152"/>
      <c r="JBG6" s="2152"/>
      <c r="JBH6" s="2152"/>
      <c r="JBI6" s="2152"/>
      <c r="JBJ6" s="2152"/>
      <c r="JBK6" s="2152"/>
      <c r="JBL6" s="2152"/>
      <c r="JBM6" s="2152"/>
      <c r="JBN6" s="2152"/>
      <c r="JBO6" s="2152"/>
      <c r="JBP6" s="2152"/>
      <c r="JBQ6" s="2152"/>
      <c r="JBR6" s="2152"/>
      <c r="JBS6" s="2152"/>
      <c r="JBT6" s="2152"/>
      <c r="JBU6" s="2152"/>
      <c r="JBV6" s="2152"/>
      <c r="JBW6" s="2152"/>
      <c r="JBX6" s="2152"/>
      <c r="JBY6" s="2152"/>
      <c r="JBZ6" s="2152"/>
      <c r="JCA6" s="2152"/>
      <c r="JCB6" s="2152"/>
      <c r="JCC6" s="2152"/>
      <c r="JCD6" s="2152"/>
      <c r="JCE6" s="2152"/>
      <c r="JCF6" s="2152"/>
      <c r="JCG6" s="2152"/>
      <c r="JCH6" s="2152"/>
      <c r="JCI6" s="2152"/>
      <c r="JCJ6" s="2152"/>
      <c r="JCK6" s="2152"/>
      <c r="JCL6" s="2152"/>
      <c r="JCM6" s="2152"/>
      <c r="JCN6" s="2152"/>
      <c r="JCO6" s="2152"/>
      <c r="JCP6" s="2152"/>
      <c r="JCQ6" s="2152"/>
      <c r="JCR6" s="2152"/>
      <c r="JCS6" s="2152"/>
      <c r="JCT6" s="2152"/>
      <c r="JCU6" s="2152"/>
      <c r="JCV6" s="2152"/>
      <c r="JCW6" s="2152"/>
      <c r="JCX6" s="2152"/>
      <c r="JCY6" s="2152"/>
      <c r="JCZ6" s="2152"/>
      <c r="JDA6" s="2152"/>
      <c r="JDB6" s="2152"/>
      <c r="JDC6" s="2152"/>
      <c r="JDD6" s="2152"/>
      <c r="JDE6" s="2152"/>
      <c r="JDF6" s="2152"/>
      <c r="JDG6" s="2152"/>
      <c r="JDH6" s="2152"/>
      <c r="JDI6" s="2152"/>
      <c r="JDJ6" s="2152"/>
      <c r="JDK6" s="2152"/>
      <c r="JDL6" s="2152"/>
      <c r="JDM6" s="2152"/>
      <c r="JDN6" s="2152"/>
      <c r="JDO6" s="2152"/>
      <c r="JDP6" s="2152"/>
      <c r="JDQ6" s="2152"/>
      <c r="JDR6" s="2152"/>
      <c r="JDS6" s="2152"/>
      <c r="JDT6" s="2152"/>
      <c r="JDU6" s="2152"/>
      <c r="JDV6" s="2152"/>
      <c r="JDW6" s="2152"/>
      <c r="JDX6" s="2152"/>
      <c r="JDY6" s="2152"/>
      <c r="JDZ6" s="2152"/>
      <c r="JEA6" s="2152"/>
      <c r="JEB6" s="2152"/>
      <c r="JEC6" s="2152"/>
      <c r="JED6" s="2152"/>
      <c r="JEE6" s="2152"/>
      <c r="JEF6" s="2152"/>
      <c r="JEG6" s="2152"/>
      <c r="JEH6" s="2152"/>
      <c r="JEI6" s="2152"/>
      <c r="JEJ6" s="2152"/>
      <c r="JEK6" s="2152"/>
      <c r="JEL6" s="2152"/>
      <c r="JEM6" s="2152"/>
      <c r="JEN6" s="2152"/>
      <c r="JEO6" s="2152"/>
      <c r="JEP6" s="2152"/>
      <c r="JEQ6" s="2152"/>
      <c r="JER6" s="2152"/>
      <c r="JES6" s="2152"/>
      <c r="JET6" s="2152"/>
      <c r="JEU6" s="2152"/>
      <c r="JEV6" s="2152"/>
      <c r="JEW6" s="2152"/>
      <c r="JEX6" s="2152"/>
      <c r="JEY6" s="2152"/>
      <c r="JEZ6" s="2152"/>
      <c r="JFA6" s="2152"/>
      <c r="JFB6" s="2152"/>
      <c r="JFC6" s="2152"/>
      <c r="JFD6" s="2152"/>
      <c r="JFE6" s="2152"/>
      <c r="JFF6" s="2152"/>
      <c r="JFG6" s="2152"/>
      <c r="JFH6" s="2152"/>
      <c r="JFI6" s="2152"/>
      <c r="JFJ6" s="2152"/>
      <c r="JFK6" s="2152"/>
      <c r="JFL6" s="2152"/>
      <c r="JFM6" s="2152"/>
      <c r="JFN6" s="2152"/>
      <c r="JFO6" s="2152"/>
      <c r="JFP6" s="2152"/>
      <c r="JFQ6" s="2152"/>
      <c r="JFR6" s="2152"/>
      <c r="JFS6" s="2152"/>
      <c r="JFT6" s="2152"/>
      <c r="JFU6" s="2152"/>
      <c r="JFV6" s="2152"/>
      <c r="JFW6" s="2152"/>
      <c r="JFX6" s="2152"/>
      <c r="JFY6" s="2152"/>
      <c r="JFZ6" s="2152"/>
      <c r="JGA6" s="2152"/>
      <c r="JGB6" s="2152"/>
      <c r="JGC6" s="2152"/>
      <c r="JGD6" s="2152"/>
      <c r="JGE6" s="2152"/>
      <c r="JGF6" s="2152"/>
      <c r="JGG6" s="2152"/>
      <c r="JGH6" s="2152"/>
      <c r="JGI6" s="2152"/>
      <c r="JGJ6" s="2152"/>
      <c r="JGK6" s="2152"/>
      <c r="JGL6" s="2152"/>
      <c r="JGM6" s="2152"/>
      <c r="JGN6" s="2152"/>
      <c r="JGO6" s="2152"/>
      <c r="JGP6" s="2152"/>
      <c r="JGQ6" s="2152"/>
      <c r="JGR6" s="2152"/>
      <c r="JGS6" s="2152"/>
      <c r="JGT6" s="2152"/>
      <c r="JGU6" s="2152"/>
      <c r="JGV6" s="2152"/>
      <c r="JGW6" s="2152"/>
      <c r="JGX6" s="2152"/>
      <c r="JGY6" s="2152"/>
      <c r="JGZ6" s="2152"/>
      <c r="JHA6" s="2152"/>
      <c r="JHB6" s="2152"/>
      <c r="JHC6" s="2152"/>
      <c r="JHD6" s="2152"/>
      <c r="JHE6" s="2152"/>
      <c r="JHF6" s="2152"/>
      <c r="JHG6" s="2152"/>
      <c r="JHH6" s="2152"/>
      <c r="JHI6" s="2152"/>
      <c r="JHJ6" s="2152"/>
      <c r="JHK6" s="2152"/>
      <c r="JHL6" s="2152"/>
      <c r="JHM6" s="2152"/>
      <c r="JHN6" s="2152"/>
      <c r="JHO6" s="2152"/>
      <c r="JHP6" s="2152"/>
      <c r="JHQ6" s="2152"/>
      <c r="JHR6" s="2152"/>
      <c r="JHS6" s="2152"/>
      <c r="JHT6" s="2152"/>
      <c r="JHU6" s="2152"/>
      <c r="JHV6" s="2152"/>
      <c r="JHW6" s="2152"/>
      <c r="JHX6" s="2152"/>
      <c r="JHY6" s="2152"/>
      <c r="JHZ6" s="2152"/>
      <c r="JIA6" s="2152"/>
      <c r="JIB6" s="2152"/>
      <c r="JIC6" s="2152"/>
      <c r="JID6" s="2152"/>
      <c r="JIE6" s="2152"/>
      <c r="JIF6" s="2152"/>
      <c r="JIG6" s="2152"/>
      <c r="JIH6" s="2152"/>
      <c r="JII6" s="2152"/>
      <c r="JIJ6" s="2152"/>
      <c r="JIK6" s="2152"/>
      <c r="JIL6" s="2152"/>
      <c r="JIM6" s="2152"/>
      <c r="JIN6" s="2152"/>
      <c r="JIO6" s="2152"/>
      <c r="JIP6" s="2152"/>
      <c r="JIQ6" s="2152"/>
      <c r="JIR6" s="2152"/>
      <c r="JIS6" s="2152"/>
      <c r="JIT6" s="2152"/>
      <c r="JIU6" s="2152"/>
      <c r="JIV6" s="2152"/>
      <c r="JIW6" s="2152"/>
      <c r="JIX6" s="2152"/>
      <c r="JIY6" s="2152"/>
      <c r="JIZ6" s="2152"/>
      <c r="JJA6" s="2152"/>
      <c r="JJB6" s="2152"/>
      <c r="JJC6" s="2152"/>
      <c r="JJD6" s="2152"/>
      <c r="JJE6" s="2152"/>
      <c r="JJF6" s="2152"/>
      <c r="JJG6" s="2152"/>
      <c r="JJH6" s="2152"/>
      <c r="JJI6" s="2152"/>
      <c r="JJJ6" s="2152"/>
      <c r="JJK6" s="2152"/>
      <c r="JJL6" s="2152"/>
      <c r="JJM6" s="2152"/>
      <c r="JJN6" s="2152"/>
      <c r="JJO6" s="2152"/>
      <c r="JJP6" s="2152"/>
      <c r="JJQ6" s="2152"/>
      <c r="JJR6" s="2152"/>
      <c r="JJS6" s="2152"/>
      <c r="JJT6" s="2152"/>
      <c r="JJU6" s="2152"/>
      <c r="JJV6" s="2152"/>
      <c r="JJW6" s="2152"/>
      <c r="JJX6" s="2152"/>
      <c r="JJY6" s="2152"/>
      <c r="JJZ6" s="2152"/>
      <c r="JKA6" s="2152"/>
      <c r="JKB6" s="2152"/>
      <c r="JKC6" s="2152"/>
      <c r="JKD6" s="2152"/>
      <c r="JKE6" s="2152"/>
      <c r="JKF6" s="2152"/>
      <c r="JKG6" s="2152"/>
      <c r="JKH6" s="2152"/>
      <c r="JKI6" s="2152"/>
      <c r="JKJ6" s="2152"/>
      <c r="JKK6" s="2152"/>
      <c r="JKL6" s="2152"/>
      <c r="JKM6" s="2152"/>
      <c r="JKN6" s="2152"/>
      <c r="JKO6" s="2152"/>
      <c r="JKP6" s="2152"/>
      <c r="JKQ6" s="2152"/>
      <c r="JKR6" s="2152"/>
      <c r="JKS6" s="2152"/>
      <c r="JKT6" s="2152"/>
      <c r="JKU6" s="2152"/>
      <c r="JKV6" s="2152"/>
      <c r="JKW6" s="2152"/>
      <c r="JKX6" s="2152"/>
      <c r="JKY6" s="2152"/>
      <c r="JKZ6" s="2152"/>
      <c r="JLA6" s="2152"/>
      <c r="JLB6" s="2152"/>
      <c r="JLC6" s="2152"/>
      <c r="JLD6" s="2152"/>
      <c r="JLE6" s="2152"/>
      <c r="JLF6" s="2152"/>
      <c r="JLG6" s="2152"/>
      <c r="JLH6" s="2152"/>
      <c r="JLI6" s="2152"/>
      <c r="JLJ6" s="2152"/>
      <c r="JLK6" s="2152"/>
      <c r="JLL6" s="2152"/>
      <c r="JLM6" s="2152"/>
      <c r="JLN6" s="2152"/>
      <c r="JLO6" s="2152"/>
      <c r="JLP6" s="2152"/>
      <c r="JLQ6" s="2152"/>
      <c r="JLR6" s="2152"/>
      <c r="JLS6" s="2152"/>
      <c r="JLT6" s="2152"/>
      <c r="JLU6" s="2152"/>
      <c r="JLV6" s="2152"/>
      <c r="JLW6" s="2152"/>
      <c r="JLX6" s="2152"/>
      <c r="JLY6" s="2152"/>
      <c r="JLZ6" s="2152"/>
      <c r="JMA6" s="2152"/>
      <c r="JMB6" s="2152"/>
      <c r="JMC6" s="2152"/>
      <c r="JMD6" s="2152"/>
      <c r="JME6" s="2152"/>
      <c r="JMF6" s="2152"/>
      <c r="JMG6" s="2152"/>
      <c r="JMH6" s="2152"/>
      <c r="JMI6" s="2152"/>
      <c r="JMJ6" s="2152"/>
      <c r="JMK6" s="2152"/>
      <c r="JML6" s="2152"/>
      <c r="JMM6" s="2152"/>
      <c r="JMN6" s="2152"/>
      <c r="JMO6" s="2152"/>
      <c r="JMP6" s="2152"/>
      <c r="JMQ6" s="2152"/>
      <c r="JMR6" s="2152"/>
      <c r="JMS6" s="2152"/>
      <c r="JMT6" s="2152"/>
      <c r="JMU6" s="2152"/>
      <c r="JMV6" s="2152"/>
      <c r="JMW6" s="2152"/>
      <c r="JMX6" s="2152"/>
      <c r="JMY6" s="2152"/>
      <c r="JMZ6" s="2152"/>
      <c r="JNA6" s="2152"/>
      <c r="JNB6" s="2152"/>
      <c r="JNC6" s="2152"/>
      <c r="JND6" s="2152"/>
      <c r="JNE6" s="2152"/>
      <c r="JNF6" s="2152"/>
      <c r="JNG6" s="2152"/>
      <c r="JNH6" s="2152"/>
      <c r="JNI6" s="2152"/>
      <c r="JNJ6" s="2152"/>
      <c r="JNK6" s="2152"/>
      <c r="JNL6" s="2152"/>
      <c r="JNM6" s="2152"/>
      <c r="JNN6" s="2152"/>
      <c r="JNO6" s="2152"/>
      <c r="JNP6" s="2152"/>
      <c r="JNQ6" s="2152"/>
      <c r="JNR6" s="2152"/>
      <c r="JNS6" s="2152"/>
      <c r="JNT6" s="2152"/>
      <c r="JNU6" s="2152"/>
      <c r="JNV6" s="2152"/>
      <c r="JNW6" s="2152"/>
      <c r="JNX6" s="2152"/>
      <c r="JNY6" s="2152"/>
      <c r="JNZ6" s="2152"/>
      <c r="JOA6" s="2152"/>
      <c r="JOB6" s="2152"/>
      <c r="JOC6" s="2152"/>
      <c r="JOD6" s="2152"/>
      <c r="JOE6" s="2152"/>
      <c r="JOF6" s="2152"/>
      <c r="JOG6" s="2152"/>
      <c r="JOH6" s="2152"/>
      <c r="JOI6" s="2152"/>
      <c r="JOJ6" s="2152"/>
      <c r="JOK6" s="2152"/>
      <c r="JOL6" s="2152"/>
      <c r="JOM6" s="2152"/>
      <c r="JON6" s="2152"/>
      <c r="JOO6" s="2152"/>
      <c r="JOP6" s="2152"/>
      <c r="JOQ6" s="2152"/>
      <c r="JOR6" s="2152"/>
      <c r="JOS6" s="2152"/>
      <c r="JOT6" s="2152"/>
      <c r="JOU6" s="2152"/>
      <c r="JOV6" s="2152"/>
      <c r="JOW6" s="2152"/>
      <c r="JOX6" s="2152"/>
      <c r="JOY6" s="2152"/>
      <c r="JOZ6" s="2152"/>
      <c r="JPA6" s="2152"/>
      <c r="JPB6" s="2152"/>
      <c r="JPC6" s="2152"/>
      <c r="JPD6" s="2152"/>
      <c r="JPE6" s="2152"/>
      <c r="JPF6" s="2152"/>
      <c r="JPG6" s="2152"/>
      <c r="JPH6" s="2152"/>
      <c r="JPI6" s="2152"/>
      <c r="JPJ6" s="2152"/>
      <c r="JPK6" s="2152"/>
      <c r="JPL6" s="2152"/>
      <c r="JPM6" s="2152"/>
      <c r="JPN6" s="2152"/>
      <c r="JPO6" s="2152"/>
      <c r="JPP6" s="2152"/>
      <c r="JPQ6" s="2152"/>
      <c r="JPR6" s="2152"/>
      <c r="JPS6" s="2152"/>
      <c r="JPT6" s="2152"/>
      <c r="JPU6" s="2152"/>
      <c r="JPV6" s="2152"/>
      <c r="JPW6" s="2152"/>
      <c r="JPX6" s="2152"/>
      <c r="JPY6" s="2152"/>
      <c r="JPZ6" s="2152"/>
      <c r="JQA6" s="2152"/>
      <c r="JQB6" s="2152"/>
      <c r="JQC6" s="2152"/>
      <c r="JQD6" s="2152"/>
      <c r="JQE6" s="2152"/>
      <c r="JQF6" s="2152"/>
      <c r="JQG6" s="2152"/>
      <c r="JQH6" s="2152"/>
      <c r="JQI6" s="2152"/>
      <c r="JQJ6" s="2152"/>
      <c r="JQK6" s="2152"/>
      <c r="JQL6" s="2152"/>
      <c r="JQM6" s="2152"/>
      <c r="JQN6" s="2152"/>
      <c r="JQO6" s="2152"/>
      <c r="JQP6" s="2152"/>
      <c r="JQQ6" s="2152"/>
      <c r="JQR6" s="2152"/>
      <c r="JQS6" s="2152"/>
      <c r="JQT6" s="2152"/>
      <c r="JQU6" s="2152"/>
      <c r="JQV6" s="2152"/>
      <c r="JQW6" s="2152"/>
      <c r="JQX6" s="2152"/>
      <c r="JQY6" s="2152"/>
      <c r="JQZ6" s="2152"/>
      <c r="JRA6" s="2152"/>
      <c r="JRB6" s="2152"/>
      <c r="JRC6" s="2152"/>
      <c r="JRD6" s="2152"/>
      <c r="JRE6" s="2152"/>
      <c r="JRF6" s="2152"/>
      <c r="JRG6" s="2152"/>
      <c r="JRH6" s="2152"/>
      <c r="JRI6" s="2152"/>
      <c r="JRJ6" s="2152"/>
      <c r="JRK6" s="2152"/>
      <c r="JRL6" s="2152"/>
      <c r="JRM6" s="2152"/>
      <c r="JRN6" s="2152"/>
      <c r="JRO6" s="2152"/>
      <c r="JRP6" s="2152"/>
      <c r="JRQ6" s="2152"/>
      <c r="JRR6" s="2152"/>
      <c r="JRS6" s="2152"/>
      <c r="JRT6" s="2152"/>
      <c r="JRU6" s="2152"/>
      <c r="JRV6" s="2152"/>
      <c r="JRW6" s="2152"/>
      <c r="JRX6" s="2152"/>
      <c r="JRY6" s="2152"/>
      <c r="JRZ6" s="2152"/>
      <c r="JSA6" s="2152"/>
      <c r="JSB6" s="2152"/>
      <c r="JSC6" s="2152"/>
      <c r="JSD6" s="2152"/>
      <c r="JSE6" s="2152"/>
      <c r="JSF6" s="2152"/>
      <c r="JSG6" s="2152"/>
      <c r="JSH6" s="2152"/>
      <c r="JSI6" s="2152"/>
      <c r="JSJ6" s="2152"/>
      <c r="JSK6" s="2152"/>
      <c r="JSL6" s="2152"/>
      <c r="JSM6" s="2152"/>
      <c r="JSN6" s="2152"/>
      <c r="JSO6" s="2152"/>
      <c r="JSP6" s="2152"/>
      <c r="JSQ6" s="2152"/>
      <c r="JSR6" s="2152"/>
      <c r="JSS6" s="2152"/>
      <c r="JST6" s="2152"/>
      <c r="JSU6" s="2152"/>
      <c r="JSV6" s="2152"/>
      <c r="JSW6" s="2152"/>
      <c r="JSX6" s="2152"/>
      <c r="JSY6" s="2152"/>
      <c r="JSZ6" s="2152"/>
      <c r="JTA6" s="2152"/>
      <c r="JTB6" s="2152"/>
      <c r="JTC6" s="2152"/>
      <c r="JTD6" s="2152"/>
      <c r="JTE6" s="2152"/>
      <c r="JTF6" s="2152"/>
      <c r="JTG6" s="2152"/>
      <c r="JTH6" s="2152"/>
      <c r="JTI6" s="2152"/>
      <c r="JTJ6" s="2152"/>
      <c r="JTK6" s="2152"/>
      <c r="JTL6" s="2152"/>
      <c r="JTM6" s="2152"/>
      <c r="JTN6" s="2152"/>
      <c r="JTO6" s="2152"/>
      <c r="JTP6" s="2152"/>
      <c r="JTQ6" s="2152"/>
      <c r="JTR6" s="2152"/>
      <c r="JTS6" s="2152"/>
      <c r="JTT6" s="2152"/>
      <c r="JTU6" s="2152"/>
      <c r="JTV6" s="2152"/>
      <c r="JTW6" s="2152"/>
      <c r="JTX6" s="2152"/>
      <c r="JTY6" s="2152"/>
      <c r="JTZ6" s="2152"/>
      <c r="JUA6" s="2152"/>
      <c r="JUB6" s="2152"/>
      <c r="JUC6" s="2152"/>
      <c r="JUD6" s="2152"/>
      <c r="JUE6" s="2152"/>
      <c r="JUF6" s="2152"/>
      <c r="JUG6" s="2152"/>
      <c r="JUH6" s="2152"/>
      <c r="JUI6" s="2152"/>
      <c r="JUJ6" s="2152"/>
      <c r="JUK6" s="2152"/>
      <c r="JUL6" s="2152"/>
      <c r="JUM6" s="2152"/>
      <c r="JUN6" s="2152"/>
      <c r="JUO6" s="2152"/>
      <c r="JUP6" s="2152"/>
      <c r="JUQ6" s="2152"/>
      <c r="JUR6" s="2152"/>
      <c r="JUS6" s="2152"/>
      <c r="JUT6" s="2152"/>
      <c r="JUU6" s="2152"/>
      <c r="JUV6" s="2152"/>
      <c r="JUW6" s="2152"/>
      <c r="JUX6" s="2152"/>
      <c r="JUY6" s="2152"/>
      <c r="JUZ6" s="2152"/>
      <c r="JVA6" s="2152"/>
      <c r="JVB6" s="2152"/>
      <c r="JVC6" s="2152"/>
      <c r="JVD6" s="2152"/>
      <c r="JVE6" s="2152"/>
      <c r="JVF6" s="2152"/>
      <c r="JVG6" s="2152"/>
      <c r="JVH6" s="2152"/>
      <c r="JVI6" s="2152"/>
      <c r="JVJ6" s="2152"/>
      <c r="JVK6" s="2152"/>
      <c r="JVL6" s="2152"/>
      <c r="JVM6" s="2152"/>
      <c r="JVN6" s="2152"/>
      <c r="JVO6" s="2152"/>
      <c r="JVP6" s="2152"/>
      <c r="JVQ6" s="2152"/>
      <c r="JVR6" s="2152"/>
      <c r="JVS6" s="2152"/>
      <c r="JVT6" s="2152"/>
      <c r="JVU6" s="2152"/>
      <c r="JVV6" s="2152"/>
      <c r="JVW6" s="2152"/>
      <c r="JVX6" s="2152"/>
      <c r="JVY6" s="2152"/>
      <c r="JVZ6" s="2152"/>
      <c r="JWA6" s="2152"/>
      <c r="JWB6" s="2152"/>
      <c r="JWC6" s="2152"/>
      <c r="JWD6" s="2152"/>
      <c r="JWE6" s="2152"/>
      <c r="JWF6" s="2152"/>
      <c r="JWG6" s="2152"/>
      <c r="JWH6" s="2152"/>
      <c r="JWI6" s="2152"/>
      <c r="JWJ6" s="2152"/>
      <c r="JWK6" s="2152"/>
      <c r="JWL6" s="2152"/>
      <c r="JWM6" s="2152"/>
      <c r="JWN6" s="2152"/>
      <c r="JWO6" s="2152"/>
      <c r="JWP6" s="2152"/>
      <c r="JWQ6" s="2152"/>
      <c r="JWR6" s="2152"/>
      <c r="JWS6" s="2152"/>
      <c r="JWT6" s="2152"/>
      <c r="JWU6" s="2152"/>
      <c r="JWV6" s="2152"/>
      <c r="JWW6" s="2152"/>
      <c r="JWX6" s="2152"/>
      <c r="JWY6" s="2152"/>
      <c r="JWZ6" s="2152"/>
      <c r="JXA6" s="2152"/>
      <c r="JXB6" s="2152"/>
      <c r="JXC6" s="2152"/>
      <c r="JXD6" s="2152"/>
      <c r="JXE6" s="2152"/>
      <c r="JXF6" s="2152"/>
      <c r="JXG6" s="2152"/>
      <c r="JXH6" s="2152"/>
      <c r="JXI6" s="2152"/>
      <c r="JXJ6" s="2152"/>
      <c r="JXK6" s="2152"/>
      <c r="JXL6" s="2152"/>
      <c r="JXM6" s="2152"/>
      <c r="JXN6" s="2152"/>
      <c r="JXO6" s="2152"/>
      <c r="JXP6" s="2152"/>
      <c r="JXQ6" s="2152"/>
      <c r="JXR6" s="2152"/>
      <c r="JXS6" s="2152"/>
      <c r="JXT6" s="2152"/>
      <c r="JXU6" s="2152"/>
      <c r="JXV6" s="2152"/>
      <c r="JXW6" s="2152"/>
      <c r="JXX6" s="2152"/>
      <c r="JXY6" s="2152"/>
      <c r="JXZ6" s="2152"/>
      <c r="JYA6" s="2152"/>
      <c r="JYB6" s="2152"/>
      <c r="JYC6" s="2152"/>
      <c r="JYD6" s="2152"/>
      <c r="JYE6" s="2152"/>
      <c r="JYF6" s="2152"/>
      <c r="JYG6" s="2152"/>
      <c r="JYH6" s="2152"/>
      <c r="JYI6" s="2152"/>
      <c r="JYJ6" s="2152"/>
      <c r="JYK6" s="2152"/>
      <c r="JYL6" s="2152"/>
      <c r="JYM6" s="2152"/>
      <c r="JYN6" s="2152"/>
      <c r="JYO6" s="2152"/>
      <c r="JYP6" s="2152"/>
      <c r="JYQ6" s="2152"/>
      <c r="JYR6" s="2152"/>
      <c r="JYS6" s="2152"/>
      <c r="JYT6" s="2152"/>
      <c r="JYU6" s="2152"/>
      <c r="JYV6" s="2152"/>
      <c r="JYW6" s="2152"/>
      <c r="JYX6" s="2152"/>
      <c r="JYY6" s="2152"/>
      <c r="JYZ6" s="2152"/>
      <c r="JZA6" s="2152"/>
      <c r="JZB6" s="2152"/>
      <c r="JZC6" s="2152"/>
      <c r="JZD6" s="2152"/>
      <c r="JZE6" s="2152"/>
      <c r="JZF6" s="2152"/>
      <c r="JZG6" s="2152"/>
      <c r="JZH6" s="2152"/>
      <c r="JZI6" s="2152"/>
      <c r="JZJ6" s="2152"/>
      <c r="JZK6" s="2152"/>
      <c r="JZL6" s="2152"/>
      <c r="JZM6" s="2152"/>
      <c r="JZN6" s="2152"/>
      <c r="JZO6" s="2152"/>
      <c r="JZP6" s="2152"/>
      <c r="JZQ6" s="2152"/>
      <c r="JZR6" s="2152"/>
      <c r="JZS6" s="2152"/>
      <c r="JZT6" s="2152"/>
      <c r="JZU6" s="2152"/>
      <c r="JZV6" s="2152"/>
      <c r="JZW6" s="2152"/>
      <c r="JZX6" s="2152"/>
      <c r="JZY6" s="2152"/>
      <c r="JZZ6" s="2152"/>
      <c r="KAA6" s="2152"/>
      <c r="KAB6" s="2152"/>
      <c r="KAC6" s="2152"/>
      <c r="KAD6" s="2152"/>
      <c r="KAE6" s="2152"/>
      <c r="KAF6" s="2152"/>
      <c r="KAG6" s="2152"/>
      <c r="KAH6" s="2152"/>
      <c r="KAI6" s="2152"/>
      <c r="KAJ6" s="2152"/>
      <c r="KAK6" s="2152"/>
      <c r="KAL6" s="2152"/>
      <c r="KAM6" s="2152"/>
      <c r="KAN6" s="2152"/>
      <c r="KAO6" s="2152"/>
      <c r="KAP6" s="2152"/>
      <c r="KAQ6" s="2152"/>
      <c r="KAR6" s="2152"/>
      <c r="KAS6" s="2152"/>
      <c r="KAT6" s="2152"/>
      <c r="KAU6" s="2152"/>
      <c r="KAV6" s="2152"/>
      <c r="KAW6" s="2152"/>
      <c r="KAX6" s="2152"/>
      <c r="KAY6" s="2152"/>
      <c r="KAZ6" s="2152"/>
      <c r="KBA6" s="2152"/>
      <c r="KBB6" s="2152"/>
      <c r="KBC6" s="2152"/>
      <c r="KBD6" s="2152"/>
      <c r="KBE6" s="2152"/>
      <c r="KBF6" s="2152"/>
      <c r="KBG6" s="2152"/>
      <c r="KBH6" s="2152"/>
      <c r="KBI6" s="2152"/>
      <c r="KBJ6" s="2152"/>
      <c r="KBK6" s="2152"/>
      <c r="KBL6" s="2152"/>
      <c r="KBM6" s="2152"/>
      <c r="KBN6" s="2152"/>
      <c r="KBO6" s="2152"/>
      <c r="KBP6" s="2152"/>
      <c r="KBQ6" s="2152"/>
      <c r="KBR6" s="2152"/>
      <c r="KBS6" s="2152"/>
      <c r="KBT6" s="2152"/>
      <c r="KBU6" s="2152"/>
      <c r="KBV6" s="2152"/>
      <c r="KBW6" s="2152"/>
      <c r="KBX6" s="2152"/>
      <c r="KBY6" s="2152"/>
      <c r="KBZ6" s="2152"/>
      <c r="KCA6" s="2152"/>
      <c r="KCB6" s="2152"/>
      <c r="KCC6" s="2152"/>
      <c r="KCD6" s="2152"/>
      <c r="KCE6" s="2152"/>
      <c r="KCF6" s="2152"/>
      <c r="KCG6" s="2152"/>
      <c r="KCH6" s="2152"/>
      <c r="KCI6" s="2152"/>
      <c r="KCJ6" s="2152"/>
      <c r="KCK6" s="2152"/>
      <c r="KCL6" s="2152"/>
      <c r="KCM6" s="2152"/>
      <c r="KCN6" s="2152"/>
      <c r="KCO6" s="2152"/>
      <c r="KCP6" s="2152"/>
      <c r="KCQ6" s="2152"/>
      <c r="KCR6" s="2152"/>
      <c r="KCS6" s="2152"/>
      <c r="KCT6" s="2152"/>
      <c r="KCU6" s="2152"/>
      <c r="KCV6" s="2152"/>
      <c r="KCW6" s="2152"/>
      <c r="KCX6" s="2152"/>
      <c r="KCY6" s="2152"/>
      <c r="KCZ6" s="2152"/>
      <c r="KDA6" s="2152"/>
      <c r="KDB6" s="2152"/>
      <c r="KDC6" s="2152"/>
      <c r="KDD6" s="2152"/>
      <c r="KDE6" s="2152"/>
      <c r="KDF6" s="2152"/>
      <c r="KDG6" s="2152"/>
      <c r="KDH6" s="2152"/>
      <c r="KDI6" s="2152"/>
      <c r="KDJ6" s="2152"/>
      <c r="KDK6" s="2152"/>
      <c r="KDL6" s="2152"/>
      <c r="KDM6" s="2152"/>
      <c r="KDN6" s="2152"/>
      <c r="KDO6" s="2152"/>
      <c r="KDP6" s="2152"/>
      <c r="KDQ6" s="2152"/>
      <c r="KDR6" s="2152"/>
      <c r="KDS6" s="2152"/>
      <c r="KDT6" s="2152"/>
      <c r="KDU6" s="2152"/>
      <c r="KDV6" s="2152"/>
      <c r="KDW6" s="2152"/>
      <c r="KDX6" s="2152"/>
      <c r="KDY6" s="2152"/>
      <c r="KDZ6" s="2152"/>
      <c r="KEA6" s="2152"/>
      <c r="KEB6" s="2152"/>
      <c r="KEC6" s="2152"/>
      <c r="KED6" s="2152"/>
      <c r="KEE6" s="2152"/>
      <c r="KEF6" s="2152"/>
      <c r="KEG6" s="2152"/>
      <c r="KEH6" s="2152"/>
      <c r="KEI6" s="2152"/>
      <c r="KEJ6" s="2152"/>
      <c r="KEK6" s="2152"/>
      <c r="KEL6" s="2152"/>
      <c r="KEM6" s="2152"/>
      <c r="KEN6" s="2152"/>
      <c r="KEO6" s="2152"/>
      <c r="KEP6" s="2152"/>
      <c r="KEQ6" s="2152"/>
      <c r="KER6" s="2152"/>
      <c r="KES6" s="2152"/>
      <c r="KET6" s="2152"/>
      <c r="KEU6" s="2152"/>
      <c r="KEV6" s="2152"/>
      <c r="KEW6" s="2152"/>
      <c r="KEX6" s="2152"/>
      <c r="KEY6" s="2152"/>
      <c r="KEZ6" s="2152"/>
      <c r="KFA6" s="2152"/>
      <c r="KFB6" s="2152"/>
      <c r="KFC6" s="2152"/>
      <c r="KFD6" s="2152"/>
      <c r="KFE6" s="2152"/>
      <c r="KFF6" s="2152"/>
      <c r="KFG6" s="2152"/>
      <c r="KFH6" s="2152"/>
      <c r="KFI6" s="2152"/>
      <c r="KFJ6" s="2152"/>
      <c r="KFK6" s="2152"/>
      <c r="KFL6" s="2152"/>
      <c r="KFM6" s="2152"/>
      <c r="KFN6" s="2152"/>
      <c r="KFO6" s="2152"/>
      <c r="KFP6" s="2152"/>
      <c r="KFQ6" s="2152"/>
      <c r="KFR6" s="2152"/>
      <c r="KFS6" s="2152"/>
      <c r="KFT6" s="2152"/>
      <c r="KFU6" s="2152"/>
      <c r="KFV6" s="2152"/>
      <c r="KFW6" s="2152"/>
      <c r="KFX6" s="2152"/>
      <c r="KFY6" s="2152"/>
      <c r="KFZ6" s="2152"/>
      <c r="KGA6" s="2152"/>
      <c r="KGB6" s="2152"/>
      <c r="KGC6" s="2152"/>
      <c r="KGD6" s="2152"/>
      <c r="KGE6" s="2152"/>
      <c r="KGF6" s="2152"/>
      <c r="KGG6" s="2152"/>
      <c r="KGH6" s="2152"/>
      <c r="KGI6" s="2152"/>
      <c r="KGJ6" s="2152"/>
      <c r="KGK6" s="2152"/>
      <c r="KGL6" s="2152"/>
      <c r="KGM6" s="2152"/>
      <c r="KGN6" s="2152"/>
      <c r="KGO6" s="2152"/>
      <c r="KGP6" s="2152"/>
      <c r="KGQ6" s="2152"/>
      <c r="KGR6" s="2152"/>
      <c r="KGS6" s="2152"/>
      <c r="KGT6" s="2152"/>
      <c r="KGU6" s="2152"/>
      <c r="KGV6" s="2152"/>
      <c r="KGW6" s="2152"/>
      <c r="KGX6" s="2152"/>
      <c r="KGY6" s="2152"/>
      <c r="KGZ6" s="2152"/>
      <c r="KHA6" s="2152"/>
      <c r="KHB6" s="2152"/>
      <c r="KHC6" s="2152"/>
      <c r="KHD6" s="2152"/>
      <c r="KHE6" s="2152"/>
      <c r="KHF6" s="2152"/>
      <c r="KHG6" s="2152"/>
      <c r="KHH6" s="2152"/>
      <c r="KHI6" s="2152"/>
      <c r="KHJ6" s="2152"/>
      <c r="KHK6" s="2152"/>
      <c r="KHL6" s="2152"/>
      <c r="KHM6" s="2152"/>
      <c r="KHN6" s="2152"/>
      <c r="KHO6" s="2152"/>
      <c r="KHP6" s="2152"/>
      <c r="KHQ6" s="2152"/>
      <c r="KHR6" s="2152"/>
      <c r="KHS6" s="2152"/>
      <c r="KHT6" s="2152"/>
      <c r="KHU6" s="2152"/>
      <c r="KHV6" s="2152"/>
      <c r="KHW6" s="2152"/>
      <c r="KHX6" s="2152"/>
      <c r="KHY6" s="2152"/>
      <c r="KHZ6" s="2152"/>
      <c r="KIA6" s="2152"/>
      <c r="KIB6" s="2152"/>
      <c r="KIC6" s="2152"/>
      <c r="KID6" s="2152"/>
      <c r="KIE6" s="2152"/>
      <c r="KIF6" s="2152"/>
      <c r="KIG6" s="2152"/>
      <c r="KIH6" s="2152"/>
      <c r="KII6" s="2152"/>
      <c r="KIJ6" s="2152"/>
      <c r="KIK6" s="2152"/>
      <c r="KIL6" s="2152"/>
      <c r="KIM6" s="2152"/>
      <c r="KIN6" s="2152"/>
      <c r="KIO6" s="2152"/>
      <c r="KIP6" s="2152"/>
      <c r="KIQ6" s="2152"/>
      <c r="KIR6" s="2152"/>
      <c r="KIS6" s="2152"/>
      <c r="KIT6" s="2152"/>
      <c r="KIU6" s="2152"/>
      <c r="KIV6" s="2152"/>
      <c r="KIW6" s="2152"/>
      <c r="KIX6" s="2152"/>
      <c r="KIY6" s="2152"/>
      <c r="KIZ6" s="2152"/>
      <c r="KJA6" s="2152"/>
      <c r="KJB6" s="2152"/>
      <c r="KJC6" s="2152"/>
      <c r="KJD6" s="2152"/>
      <c r="KJE6" s="2152"/>
      <c r="KJF6" s="2152"/>
      <c r="KJG6" s="2152"/>
      <c r="KJH6" s="2152"/>
      <c r="KJI6" s="2152"/>
      <c r="KJJ6" s="2152"/>
      <c r="KJK6" s="2152"/>
      <c r="KJL6" s="2152"/>
      <c r="KJM6" s="2152"/>
      <c r="KJN6" s="2152"/>
      <c r="KJO6" s="2152"/>
      <c r="KJP6" s="2152"/>
      <c r="KJQ6" s="2152"/>
      <c r="KJR6" s="2152"/>
      <c r="KJS6" s="2152"/>
      <c r="KJT6" s="2152"/>
      <c r="KJU6" s="2152"/>
      <c r="KJV6" s="2152"/>
      <c r="KJW6" s="2152"/>
      <c r="KJX6" s="2152"/>
      <c r="KJY6" s="2152"/>
      <c r="KJZ6" s="2152"/>
      <c r="KKA6" s="2152"/>
      <c r="KKB6" s="2152"/>
      <c r="KKC6" s="2152"/>
      <c r="KKD6" s="2152"/>
      <c r="KKE6" s="2152"/>
      <c r="KKF6" s="2152"/>
      <c r="KKG6" s="2152"/>
      <c r="KKH6" s="2152"/>
      <c r="KKI6" s="2152"/>
      <c r="KKJ6" s="2152"/>
      <c r="KKK6" s="2152"/>
      <c r="KKL6" s="2152"/>
      <c r="KKM6" s="2152"/>
      <c r="KKN6" s="2152"/>
      <c r="KKO6" s="2152"/>
      <c r="KKP6" s="2152"/>
      <c r="KKQ6" s="2152"/>
      <c r="KKR6" s="2152"/>
      <c r="KKS6" s="2152"/>
      <c r="KKT6" s="2152"/>
      <c r="KKU6" s="2152"/>
      <c r="KKV6" s="2152"/>
      <c r="KKW6" s="2152"/>
      <c r="KKX6" s="2152"/>
      <c r="KKY6" s="2152"/>
      <c r="KKZ6" s="2152"/>
      <c r="KLA6" s="2152"/>
      <c r="KLB6" s="2152"/>
      <c r="KLC6" s="2152"/>
      <c r="KLD6" s="2152"/>
      <c r="KLE6" s="2152"/>
      <c r="KLF6" s="2152"/>
      <c r="KLG6" s="2152"/>
      <c r="KLH6" s="2152"/>
      <c r="KLI6" s="2152"/>
      <c r="KLJ6" s="2152"/>
      <c r="KLK6" s="2152"/>
      <c r="KLL6" s="2152"/>
      <c r="KLM6" s="2152"/>
      <c r="KLN6" s="2152"/>
      <c r="KLO6" s="2152"/>
      <c r="KLP6" s="2152"/>
      <c r="KLQ6" s="2152"/>
      <c r="KLR6" s="2152"/>
      <c r="KLS6" s="2152"/>
      <c r="KLT6" s="2152"/>
      <c r="KLU6" s="2152"/>
      <c r="KLV6" s="2152"/>
      <c r="KLW6" s="2152"/>
      <c r="KLX6" s="2152"/>
      <c r="KLY6" s="2152"/>
      <c r="KLZ6" s="2152"/>
      <c r="KMA6" s="2152"/>
      <c r="KMB6" s="2152"/>
      <c r="KMC6" s="2152"/>
      <c r="KMD6" s="2152"/>
      <c r="KME6" s="2152"/>
      <c r="KMF6" s="2152"/>
      <c r="KMG6" s="2152"/>
      <c r="KMH6" s="2152"/>
      <c r="KMI6" s="2152"/>
      <c r="KMJ6" s="2152"/>
      <c r="KMK6" s="2152"/>
      <c r="KML6" s="2152"/>
      <c r="KMM6" s="2152"/>
      <c r="KMN6" s="2152"/>
      <c r="KMO6" s="2152"/>
      <c r="KMP6" s="2152"/>
      <c r="KMQ6" s="2152"/>
      <c r="KMR6" s="2152"/>
      <c r="KMS6" s="2152"/>
      <c r="KMT6" s="2152"/>
      <c r="KMU6" s="2152"/>
      <c r="KMV6" s="2152"/>
      <c r="KMW6" s="2152"/>
      <c r="KMX6" s="2152"/>
      <c r="KMY6" s="2152"/>
      <c r="KMZ6" s="2152"/>
      <c r="KNA6" s="2152"/>
      <c r="KNB6" s="2152"/>
      <c r="KNC6" s="2152"/>
      <c r="KND6" s="2152"/>
      <c r="KNE6" s="2152"/>
      <c r="KNF6" s="2152"/>
      <c r="KNG6" s="2152"/>
      <c r="KNH6" s="2152"/>
      <c r="KNI6" s="2152"/>
      <c r="KNJ6" s="2152"/>
      <c r="KNK6" s="2152"/>
      <c r="KNL6" s="2152"/>
      <c r="KNM6" s="2152"/>
      <c r="KNN6" s="2152"/>
      <c r="KNO6" s="2152"/>
      <c r="KNP6" s="2152"/>
      <c r="KNQ6" s="2152"/>
      <c r="KNR6" s="2152"/>
      <c r="KNS6" s="2152"/>
      <c r="KNT6" s="2152"/>
      <c r="KNU6" s="2152"/>
      <c r="KNV6" s="2152"/>
      <c r="KNW6" s="2152"/>
      <c r="KNX6" s="2152"/>
      <c r="KNY6" s="2152"/>
      <c r="KNZ6" s="2152"/>
      <c r="KOA6" s="2152"/>
      <c r="KOB6" s="2152"/>
      <c r="KOC6" s="2152"/>
      <c r="KOD6" s="2152"/>
      <c r="KOE6" s="2152"/>
      <c r="KOF6" s="2152"/>
      <c r="KOG6" s="2152"/>
      <c r="KOH6" s="2152"/>
      <c r="KOI6" s="2152"/>
      <c r="KOJ6" s="2152"/>
      <c r="KOK6" s="2152"/>
      <c r="KOL6" s="2152"/>
      <c r="KOM6" s="2152"/>
      <c r="KON6" s="2152"/>
      <c r="KOO6" s="2152"/>
      <c r="KOP6" s="2152"/>
      <c r="KOQ6" s="2152"/>
      <c r="KOR6" s="2152"/>
      <c r="KOS6" s="2152"/>
      <c r="KOT6" s="2152"/>
      <c r="KOU6" s="2152"/>
      <c r="KOV6" s="2152"/>
      <c r="KOW6" s="2152"/>
      <c r="KOX6" s="2152"/>
      <c r="KOY6" s="2152"/>
      <c r="KOZ6" s="2152"/>
      <c r="KPA6" s="2152"/>
      <c r="KPB6" s="2152"/>
      <c r="KPC6" s="2152"/>
      <c r="KPD6" s="2152"/>
      <c r="KPE6" s="2152"/>
      <c r="KPF6" s="2152"/>
      <c r="KPG6" s="2152"/>
      <c r="KPH6" s="2152"/>
      <c r="KPI6" s="2152"/>
      <c r="KPJ6" s="2152"/>
      <c r="KPK6" s="2152"/>
      <c r="KPL6" s="2152"/>
      <c r="KPM6" s="2152"/>
      <c r="KPN6" s="2152"/>
      <c r="KPO6" s="2152"/>
      <c r="KPP6" s="2152"/>
      <c r="KPQ6" s="2152"/>
      <c r="KPR6" s="2152"/>
      <c r="KPS6" s="2152"/>
      <c r="KPT6" s="2152"/>
      <c r="KPU6" s="2152"/>
      <c r="KPV6" s="2152"/>
      <c r="KPW6" s="2152"/>
      <c r="KPX6" s="2152"/>
      <c r="KPY6" s="2152"/>
      <c r="KPZ6" s="2152"/>
      <c r="KQA6" s="2152"/>
      <c r="KQB6" s="2152"/>
      <c r="KQC6" s="2152"/>
      <c r="KQD6" s="2152"/>
      <c r="KQE6" s="2152"/>
      <c r="KQF6" s="2152"/>
      <c r="KQG6" s="2152"/>
      <c r="KQH6" s="2152"/>
      <c r="KQI6" s="2152"/>
      <c r="KQJ6" s="2152"/>
      <c r="KQK6" s="2152"/>
      <c r="KQL6" s="2152"/>
      <c r="KQM6" s="2152"/>
      <c r="KQN6" s="2152"/>
      <c r="KQO6" s="2152"/>
      <c r="KQP6" s="2152"/>
      <c r="KQQ6" s="2152"/>
      <c r="KQR6" s="2152"/>
      <c r="KQS6" s="2152"/>
      <c r="KQT6" s="2152"/>
      <c r="KQU6" s="2152"/>
      <c r="KQV6" s="2152"/>
      <c r="KQW6" s="2152"/>
      <c r="KQX6" s="2152"/>
      <c r="KQY6" s="2152"/>
      <c r="KQZ6" s="2152"/>
      <c r="KRA6" s="2152"/>
      <c r="KRB6" s="2152"/>
      <c r="KRC6" s="2152"/>
      <c r="KRD6" s="2152"/>
      <c r="KRE6" s="2152"/>
      <c r="KRF6" s="2152"/>
      <c r="KRG6" s="2152"/>
      <c r="KRH6" s="2152"/>
      <c r="KRI6" s="2152"/>
      <c r="KRJ6" s="2152"/>
      <c r="KRK6" s="2152"/>
      <c r="KRL6" s="2152"/>
      <c r="KRM6" s="2152"/>
      <c r="KRN6" s="2152"/>
      <c r="KRO6" s="2152"/>
      <c r="KRP6" s="2152"/>
      <c r="KRQ6" s="2152"/>
      <c r="KRR6" s="2152"/>
      <c r="KRS6" s="2152"/>
      <c r="KRT6" s="2152"/>
      <c r="KRU6" s="2152"/>
      <c r="KRV6" s="2152"/>
      <c r="KRW6" s="2152"/>
      <c r="KRX6" s="2152"/>
      <c r="KRY6" s="2152"/>
      <c r="KRZ6" s="2152"/>
      <c r="KSA6" s="2152"/>
      <c r="KSB6" s="2152"/>
      <c r="KSC6" s="2152"/>
      <c r="KSD6" s="2152"/>
      <c r="KSE6" s="2152"/>
      <c r="KSF6" s="2152"/>
      <c r="KSG6" s="2152"/>
      <c r="KSH6" s="2152"/>
      <c r="KSI6" s="2152"/>
      <c r="KSJ6" s="2152"/>
      <c r="KSK6" s="2152"/>
      <c r="KSL6" s="2152"/>
      <c r="KSM6" s="2152"/>
      <c r="KSN6" s="2152"/>
      <c r="KSO6" s="2152"/>
      <c r="KSP6" s="2152"/>
      <c r="KSQ6" s="2152"/>
      <c r="KSR6" s="2152"/>
      <c r="KSS6" s="2152"/>
      <c r="KST6" s="2152"/>
      <c r="KSU6" s="2152"/>
      <c r="KSV6" s="2152"/>
      <c r="KSW6" s="2152"/>
      <c r="KSX6" s="2152"/>
      <c r="KSY6" s="2152"/>
      <c r="KSZ6" s="2152"/>
      <c r="KTA6" s="2152"/>
      <c r="KTB6" s="2152"/>
      <c r="KTC6" s="2152"/>
      <c r="KTD6" s="2152"/>
      <c r="KTE6" s="2152"/>
      <c r="KTF6" s="2152"/>
      <c r="KTG6" s="2152"/>
      <c r="KTH6" s="2152"/>
      <c r="KTI6" s="2152"/>
      <c r="KTJ6" s="2152"/>
      <c r="KTK6" s="2152"/>
      <c r="KTL6" s="2152"/>
      <c r="KTM6" s="2152"/>
      <c r="KTN6" s="2152"/>
      <c r="KTO6" s="2152"/>
      <c r="KTP6" s="2152"/>
      <c r="KTQ6" s="2152"/>
      <c r="KTR6" s="2152"/>
      <c r="KTS6" s="2152"/>
      <c r="KTT6" s="2152"/>
      <c r="KTU6" s="2152"/>
      <c r="KTV6" s="2152"/>
      <c r="KTW6" s="2152"/>
      <c r="KTX6" s="2152"/>
      <c r="KTY6" s="2152"/>
      <c r="KTZ6" s="2152"/>
      <c r="KUA6" s="2152"/>
      <c r="KUB6" s="2152"/>
      <c r="KUC6" s="2152"/>
      <c r="KUD6" s="2152"/>
      <c r="KUE6" s="2152"/>
      <c r="KUF6" s="2152"/>
      <c r="KUG6" s="2152"/>
      <c r="KUH6" s="2152"/>
      <c r="KUI6" s="2152"/>
      <c r="KUJ6" s="2152"/>
      <c r="KUK6" s="2152"/>
      <c r="KUL6" s="2152"/>
      <c r="KUM6" s="2152"/>
      <c r="KUN6" s="2152"/>
      <c r="KUO6" s="2152"/>
      <c r="KUP6" s="2152"/>
      <c r="KUQ6" s="2152"/>
      <c r="KUR6" s="2152"/>
      <c r="KUS6" s="2152"/>
      <c r="KUT6" s="2152"/>
      <c r="KUU6" s="2152"/>
      <c r="KUV6" s="2152"/>
      <c r="KUW6" s="2152"/>
      <c r="KUX6" s="2152"/>
      <c r="KUY6" s="2152"/>
      <c r="KUZ6" s="2152"/>
      <c r="KVA6" s="2152"/>
      <c r="KVB6" s="2152"/>
      <c r="KVC6" s="2152"/>
      <c r="KVD6" s="2152"/>
      <c r="KVE6" s="2152"/>
      <c r="KVF6" s="2152"/>
      <c r="KVG6" s="2152"/>
      <c r="KVH6" s="2152"/>
      <c r="KVI6" s="2152"/>
      <c r="KVJ6" s="2152"/>
      <c r="KVK6" s="2152"/>
      <c r="KVL6" s="2152"/>
      <c r="KVM6" s="2152"/>
      <c r="KVN6" s="2152"/>
      <c r="KVO6" s="2152"/>
      <c r="KVP6" s="2152"/>
      <c r="KVQ6" s="2152"/>
      <c r="KVR6" s="2152"/>
      <c r="KVS6" s="2152"/>
      <c r="KVT6" s="2152"/>
      <c r="KVU6" s="2152"/>
      <c r="KVV6" s="2152"/>
      <c r="KVW6" s="2152"/>
      <c r="KVX6" s="2152"/>
      <c r="KVY6" s="2152"/>
      <c r="KVZ6" s="2152"/>
      <c r="KWA6" s="2152"/>
      <c r="KWB6" s="2152"/>
      <c r="KWC6" s="2152"/>
      <c r="KWD6" s="2152"/>
      <c r="KWE6" s="2152"/>
      <c r="KWF6" s="2152"/>
      <c r="KWG6" s="2152"/>
      <c r="KWH6" s="2152"/>
      <c r="KWI6" s="2152"/>
      <c r="KWJ6" s="2152"/>
      <c r="KWK6" s="2152"/>
      <c r="KWL6" s="2152"/>
      <c r="KWM6" s="2152"/>
      <c r="KWN6" s="2152"/>
      <c r="KWO6" s="2152"/>
      <c r="KWP6" s="2152"/>
      <c r="KWQ6" s="2152"/>
      <c r="KWR6" s="2152"/>
      <c r="KWS6" s="2152"/>
      <c r="KWT6" s="2152"/>
      <c r="KWU6" s="2152"/>
      <c r="KWV6" s="2152"/>
      <c r="KWW6" s="2152"/>
      <c r="KWX6" s="2152"/>
      <c r="KWY6" s="2152"/>
      <c r="KWZ6" s="2152"/>
      <c r="KXA6" s="2152"/>
      <c r="KXB6" s="2152"/>
      <c r="KXC6" s="2152"/>
      <c r="KXD6" s="2152"/>
      <c r="KXE6" s="2152"/>
      <c r="KXF6" s="2152"/>
      <c r="KXG6" s="2152"/>
      <c r="KXH6" s="2152"/>
      <c r="KXI6" s="2152"/>
      <c r="KXJ6" s="2152"/>
      <c r="KXK6" s="2152"/>
      <c r="KXL6" s="2152"/>
      <c r="KXM6" s="2152"/>
      <c r="KXN6" s="2152"/>
      <c r="KXO6" s="2152"/>
      <c r="KXP6" s="2152"/>
      <c r="KXQ6" s="2152"/>
      <c r="KXR6" s="2152"/>
      <c r="KXS6" s="2152"/>
      <c r="KXT6" s="2152"/>
      <c r="KXU6" s="2152"/>
      <c r="KXV6" s="2152"/>
      <c r="KXW6" s="2152"/>
      <c r="KXX6" s="2152"/>
      <c r="KXY6" s="2152"/>
      <c r="KXZ6" s="2152"/>
      <c r="KYA6" s="2152"/>
      <c r="KYB6" s="2152"/>
      <c r="KYC6" s="2152"/>
      <c r="KYD6" s="2152"/>
      <c r="KYE6" s="2152"/>
      <c r="KYF6" s="2152"/>
      <c r="KYG6" s="2152"/>
      <c r="KYH6" s="2152"/>
      <c r="KYI6" s="2152"/>
      <c r="KYJ6" s="2152"/>
      <c r="KYK6" s="2152"/>
      <c r="KYL6" s="2152"/>
      <c r="KYM6" s="2152"/>
      <c r="KYN6" s="2152"/>
      <c r="KYO6" s="2152"/>
      <c r="KYP6" s="2152"/>
      <c r="KYQ6" s="2152"/>
      <c r="KYR6" s="2152"/>
      <c r="KYS6" s="2152"/>
      <c r="KYT6" s="2152"/>
      <c r="KYU6" s="2152"/>
      <c r="KYV6" s="2152"/>
      <c r="KYW6" s="2152"/>
      <c r="KYX6" s="2152"/>
      <c r="KYY6" s="2152"/>
      <c r="KYZ6" s="2152"/>
      <c r="KZA6" s="2152"/>
      <c r="KZB6" s="2152"/>
      <c r="KZC6" s="2152"/>
      <c r="KZD6" s="2152"/>
      <c r="KZE6" s="2152"/>
      <c r="KZF6" s="2152"/>
      <c r="KZG6" s="2152"/>
      <c r="KZH6" s="2152"/>
      <c r="KZI6" s="2152"/>
      <c r="KZJ6" s="2152"/>
      <c r="KZK6" s="2152"/>
      <c r="KZL6" s="2152"/>
      <c r="KZM6" s="2152"/>
      <c r="KZN6" s="2152"/>
      <c r="KZO6" s="2152"/>
      <c r="KZP6" s="2152"/>
      <c r="KZQ6" s="2152"/>
      <c r="KZR6" s="2152"/>
      <c r="KZS6" s="2152"/>
      <c r="KZT6" s="2152"/>
      <c r="KZU6" s="2152"/>
      <c r="KZV6" s="2152"/>
      <c r="KZW6" s="2152"/>
      <c r="KZX6" s="2152"/>
      <c r="KZY6" s="2152"/>
      <c r="KZZ6" s="2152"/>
      <c r="LAA6" s="2152"/>
      <c r="LAB6" s="2152"/>
      <c r="LAC6" s="2152"/>
      <c r="LAD6" s="2152"/>
      <c r="LAE6" s="2152"/>
      <c r="LAF6" s="2152"/>
      <c r="LAG6" s="2152"/>
      <c r="LAH6" s="2152"/>
      <c r="LAI6" s="2152"/>
      <c r="LAJ6" s="2152"/>
      <c r="LAK6" s="2152"/>
      <c r="LAL6" s="2152"/>
      <c r="LAM6" s="2152"/>
      <c r="LAN6" s="2152"/>
      <c r="LAO6" s="2152"/>
      <c r="LAP6" s="2152"/>
      <c r="LAQ6" s="2152"/>
      <c r="LAR6" s="2152"/>
      <c r="LAS6" s="2152"/>
      <c r="LAT6" s="2152"/>
      <c r="LAU6" s="2152"/>
      <c r="LAV6" s="2152"/>
      <c r="LAW6" s="2152"/>
      <c r="LAX6" s="2152"/>
      <c r="LAY6" s="2152"/>
      <c r="LAZ6" s="2152"/>
      <c r="LBA6" s="2152"/>
      <c r="LBB6" s="2152"/>
      <c r="LBC6" s="2152"/>
      <c r="LBD6" s="2152"/>
      <c r="LBE6" s="2152"/>
      <c r="LBF6" s="2152"/>
      <c r="LBG6" s="2152"/>
      <c r="LBH6" s="2152"/>
      <c r="LBI6" s="2152"/>
      <c r="LBJ6" s="2152"/>
      <c r="LBK6" s="2152"/>
      <c r="LBL6" s="2152"/>
      <c r="LBM6" s="2152"/>
      <c r="LBN6" s="2152"/>
      <c r="LBO6" s="2152"/>
      <c r="LBP6" s="2152"/>
      <c r="LBQ6" s="2152"/>
      <c r="LBR6" s="2152"/>
      <c r="LBS6" s="2152"/>
      <c r="LBT6" s="2152"/>
      <c r="LBU6" s="2152"/>
      <c r="LBV6" s="2152"/>
      <c r="LBW6" s="2152"/>
      <c r="LBX6" s="2152"/>
      <c r="LBY6" s="2152"/>
      <c r="LBZ6" s="2152"/>
      <c r="LCA6" s="2152"/>
      <c r="LCB6" s="2152"/>
      <c r="LCC6" s="2152"/>
      <c r="LCD6" s="2152"/>
      <c r="LCE6" s="2152"/>
      <c r="LCF6" s="2152"/>
      <c r="LCG6" s="2152"/>
      <c r="LCH6" s="2152"/>
      <c r="LCI6" s="2152"/>
      <c r="LCJ6" s="2152"/>
      <c r="LCK6" s="2152"/>
      <c r="LCL6" s="2152"/>
      <c r="LCM6" s="2152"/>
      <c r="LCN6" s="2152"/>
      <c r="LCO6" s="2152"/>
      <c r="LCP6" s="2152"/>
      <c r="LCQ6" s="2152"/>
      <c r="LCR6" s="2152"/>
      <c r="LCS6" s="2152"/>
      <c r="LCT6" s="2152"/>
      <c r="LCU6" s="2152"/>
      <c r="LCV6" s="2152"/>
      <c r="LCW6" s="2152"/>
      <c r="LCX6" s="2152"/>
      <c r="LCY6" s="2152"/>
      <c r="LCZ6" s="2152"/>
      <c r="LDA6" s="2152"/>
      <c r="LDB6" s="2152"/>
      <c r="LDC6" s="2152"/>
      <c r="LDD6" s="2152"/>
      <c r="LDE6" s="2152"/>
      <c r="LDF6" s="2152"/>
      <c r="LDG6" s="2152"/>
      <c r="LDH6" s="2152"/>
      <c r="LDI6" s="2152"/>
      <c r="LDJ6" s="2152"/>
      <c r="LDK6" s="2152"/>
      <c r="LDL6" s="2152"/>
      <c r="LDM6" s="2152"/>
      <c r="LDN6" s="2152"/>
      <c r="LDO6" s="2152"/>
      <c r="LDP6" s="2152"/>
      <c r="LDQ6" s="2152"/>
      <c r="LDR6" s="2152"/>
      <c r="LDS6" s="2152"/>
      <c r="LDT6" s="2152"/>
      <c r="LDU6" s="2152"/>
      <c r="LDV6" s="2152"/>
      <c r="LDW6" s="2152"/>
      <c r="LDX6" s="2152"/>
      <c r="LDY6" s="2152"/>
      <c r="LDZ6" s="2152"/>
      <c r="LEA6" s="2152"/>
      <c r="LEB6" s="2152"/>
      <c r="LEC6" s="2152"/>
      <c r="LED6" s="2152"/>
      <c r="LEE6" s="2152"/>
      <c r="LEF6" s="2152"/>
      <c r="LEG6" s="2152"/>
      <c r="LEH6" s="2152"/>
      <c r="LEI6" s="2152"/>
      <c r="LEJ6" s="2152"/>
      <c r="LEK6" s="2152"/>
      <c r="LEL6" s="2152"/>
      <c r="LEM6" s="2152"/>
      <c r="LEN6" s="2152"/>
      <c r="LEO6" s="2152"/>
      <c r="LEP6" s="2152"/>
      <c r="LEQ6" s="2152"/>
      <c r="LER6" s="2152"/>
      <c r="LES6" s="2152"/>
      <c r="LET6" s="2152"/>
      <c r="LEU6" s="2152"/>
      <c r="LEV6" s="2152"/>
      <c r="LEW6" s="2152"/>
      <c r="LEX6" s="2152"/>
      <c r="LEY6" s="2152"/>
      <c r="LEZ6" s="2152"/>
      <c r="LFA6" s="2152"/>
      <c r="LFB6" s="2152"/>
      <c r="LFC6" s="2152"/>
      <c r="LFD6" s="2152"/>
      <c r="LFE6" s="2152"/>
      <c r="LFF6" s="2152"/>
      <c r="LFG6" s="2152"/>
      <c r="LFH6" s="2152"/>
      <c r="LFI6" s="2152"/>
      <c r="LFJ6" s="2152"/>
      <c r="LFK6" s="2152"/>
      <c r="LFL6" s="2152"/>
      <c r="LFM6" s="2152"/>
      <c r="LFN6" s="2152"/>
      <c r="LFO6" s="2152"/>
      <c r="LFP6" s="2152"/>
      <c r="LFQ6" s="2152"/>
      <c r="LFR6" s="2152"/>
      <c r="LFS6" s="2152"/>
      <c r="LFT6" s="2152"/>
      <c r="LFU6" s="2152"/>
      <c r="LFV6" s="2152"/>
      <c r="LFW6" s="2152"/>
      <c r="LFX6" s="2152"/>
      <c r="LFY6" s="2152"/>
      <c r="LFZ6" s="2152"/>
      <c r="LGA6" s="2152"/>
      <c r="LGB6" s="2152"/>
      <c r="LGC6" s="2152"/>
      <c r="LGD6" s="2152"/>
      <c r="LGE6" s="2152"/>
      <c r="LGF6" s="2152"/>
      <c r="LGG6" s="2152"/>
      <c r="LGH6" s="2152"/>
      <c r="LGI6" s="2152"/>
      <c r="LGJ6" s="2152"/>
      <c r="LGK6" s="2152"/>
      <c r="LGL6" s="2152"/>
      <c r="LGM6" s="2152"/>
      <c r="LGN6" s="2152"/>
      <c r="LGO6" s="2152"/>
      <c r="LGP6" s="2152"/>
      <c r="LGQ6" s="2152"/>
      <c r="LGR6" s="2152"/>
      <c r="LGS6" s="2152"/>
      <c r="LGT6" s="2152"/>
      <c r="LGU6" s="2152"/>
      <c r="LGV6" s="2152"/>
      <c r="LGW6" s="2152"/>
      <c r="LGX6" s="2152"/>
      <c r="LGY6" s="2152"/>
      <c r="LGZ6" s="2152"/>
      <c r="LHA6" s="2152"/>
      <c r="LHB6" s="2152"/>
      <c r="LHC6" s="2152"/>
      <c r="LHD6" s="2152"/>
      <c r="LHE6" s="2152"/>
      <c r="LHF6" s="2152"/>
      <c r="LHG6" s="2152"/>
      <c r="LHH6" s="2152"/>
      <c r="LHI6" s="2152"/>
      <c r="LHJ6" s="2152"/>
      <c r="LHK6" s="2152"/>
      <c r="LHL6" s="2152"/>
      <c r="LHM6" s="2152"/>
      <c r="LHN6" s="2152"/>
      <c r="LHO6" s="2152"/>
      <c r="LHP6" s="2152"/>
      <c r="LHQ6" s="2152"/>
      <c r="LHR6" s="2152"/>
      <c r="LHS6" s="2152"/>
      <c r="LHT6" s="2152"/>
      <c r="LHU6" s="2152"/>
      <c r="LHV6" s="2152"/>
      <c r="LHW6" s="2152"/>
      <c r="LHX6" s="2152"/>
      <c r="LHY6" s="2152"/>
      <c r="LHZ6" s="2152"/>
      <c r="LIA6" s="2152"/>
      <c r="LIB6" s="2152"/>
      <c r="LIC6" s="2152"/>
      <c r="LID6" s="2152"/>
      <c r="LIE6" s="2152"/>
      <c r="LIF6" s="2152"/>
      <c r="LIG6" s="2152"/>
      <c r="LIH6" s="2152"/>
      <c r="LII6" s="2152"/>
      <c r="LIJ6" s="2152"/>
      <c r="LIK6" s="2152"/>
      <c r="LIL6" s="2152"/>
      <c r="LIM6" s="2152"/>
      <c r="LIN6" s="2152"/>
      <c r="LIO6" s="2152"/>
      <c r="LIP6" s="2152"/>
      <c r="LIQ6" s="2152"/>
      <c r="LIR6" s="2152"/>
      <c r="LIS6" s="2152"/>
      <c r="LIT6" s="2152"/>
      <c r="LIU6" s="2152"/>
      <c r="LIV6" s="2152"/>
      <c r="LIW6" s="2152"/>
      <c r="LIX6" s="2152"/>
      <c r="LIY6" s="2152"/>
      <c r="LIZ6" s="2152"/>
      <c r="LJA6" s="2152"/>
      <c r="LJB6" s="2152"/>
      <c r="LJC6" s="2152"/>
      <c r="LJD6" s="2152"/>
      <c r="LJE6" s="2152"/>
      <c r="LJF6" s="2152"/>
      <c r="LJG6" s="2152"/>
      <c r="LJH6" s="2152"/>
      <c r="LJI6" s="2152"/>
      <c r="LJJ6" s="2152"/>
      <c r="LJK6" s="2152"/>
      <c r="LJL6" s="2152"/>
      <c r="LJM6" s="2152"/>
      <c r="LJN6" s="2152"/>
      <c r="LJO6" s="2152"/>
      <c r="LJP6" s="2152"/>
      <c r="LJQ6" s="2152"/>
      <c r="LJR6" s="2152"/>
      <c r="LJS6" s="2152"/>
      <c r="LJT6" s="2152"/>
      <c r="LJU6" s="2152"/>
      <c r="LJV6" s="2152"/>
      <c r="LJW6" s="2152"/>
      <c r="LJX6" s="2152"/>
      <c r="LJY6" s="2152"/>
      <c r="LJZ6" s="2152"/>
      <c r="LKA6" s="2152"/>
      <c r="LKB6" s="2152"/>
      <c r="LKC6" s="2152"/>
      <c r="LKD6" s="2152"/>
      <c r="LKE6" s="2152"/>
      <c r="LKF6" s="2152"/>
      <c r="LKG6" s="2152"/>
      <c r="LKH6" s="2152"/>
      <c r="LKI6" s="2152"/>
      <c r="LKJ6" s="2152"/>
      <c r="LKK6" s="2152"/>
      <c r="LKL6" s="2152"/>
      <c r="LKM6" s="2152"/>
      <c r="LKN6" s="2152"/>
      <c r="LKO6" s="2152"/>
      <c r="LKP6" s="2152"/>
      <c r="LKQ6" s="2152"/>
      <c r="LKR6" s="2152"/>
      <c r="LKS6" s="2152"/>
      <c r="LKT6" s="2152"/>
      <c r="LKU6" s="2152"/>
      <c r="LKV6" s="2152"/>
      <c r="LKW6" s="2152"/>
      <c r="LKX6" s="2152"/>
      <c r="LKY6" s="2152"/>
      <c r="LKZ6" s="2152"/>
      <c r="LLA6" s="2152"/>
      <c r="LLB6" s="2152"/>
      <c r="LLC6" s="2152"/>
      <c r="LLD6" s="2152"/>
      <c r="LLE6" s="2152"/>
      <c r="LLF6" s="2152"/>
      <c r="LLG6" s="2152"/>
      <c r="LLH6" s="2152"/>
      <c r="LLI6" s="2152"/>
      <c r="LLJ6" s="2152"/>
      <c r="LLK6" s="2152"/>
      <c r="LLL6" s="2152"/>
      <c r="LLM6" s="2152"/>
      <c r="LLN6" s="2152"/>
      <c r="LLO6" s="2152"/>
      <c r="LLP6" s="2152"/>
      <c r="LLQ6" s="2152"/>
      <c r="LLR6" s="2152"/>
      <c r="LLS6" s="2152"/>
      <c r="LLT6" s="2152"/>
      <c r="LLU6" s="2152"/>
      <c r="LLV6" s="2152"/>
      <c r="LLW6" s="2152"/>
      <c r="LLX6" s="2152"/>
      <c r="LLY6" s="2152"/>
      <c r="LLZ6" s="2152"/>
      <c r="LMA6" s="2152"/>
      <c r="LMB6" s="2152"/>
      <c r="LMC6" s="2152"/>
      <c r="LMD6" s="2152"/>
      <c r="LME6" s="2152"/>
      <c r="LMF6" s="2152"/>
      <c r="LMG6" s="2152"/>
      <c r="LMH6" s="2152"/>
      <c r="LMI6" s="2152"/>
      <c r="LMJ6" s="2152"/>
      <c r="LMK6" s="2152"/>
      <c r="LML6" s="2152"/>
      <c r="LMM6" s="2152"/>
      <c r="LMN6" s="2152"/>
      <c r="LMO6" s="2152"/>
      <c r="LMP6" s="2152"/>
      <c r="LMQ6" s="2152"/>
      <c r="LMR6" s="2152"/>
      <c r="LMS6" s="2152"/>
      <c r="LMT6" s="2152"/>
      <c r="LMU6" s="2152"/>
      <c r="LMV6" s="2152"/>
      <c r="LMW6" s="2152"/>
      <c r="LMX6" s="2152"/>
      <c r="LMY6" s="2152"/>
      <c r="LMZ6" s="2152"/>
      <c r="LNA6" s="2152"/>
      <c r="LNB6" s="2152"/>
      <c r="LNC6" s="2152"/>
      <c r="LND6" s="2152"/>
      <c r="LNE6" s="2152"/>
      <c r="LNF6" s="2152"/>
      <c r="LNG6" s="2152"/>
      <c r="LNH6" s="2152"/>
      <c r="LNI6" s="2152"/>
      <c r="LNJ6" s="2152"/>
      <c r="LNK6" s="2152"/>
      <c r="LNL6" s="2152"/>
      <c r="LNM6" s="2152"/>
      <c r="LNN6" s="2152"/>
      <c r="LNO6" s="2152"/>
      <c r="LNP6" s="2152"/>
      <c r="LNQ6" s="2152"/>
      <c r="LNR6" s="2152"/>
      <c r="LNS6" s="2152"/>
      <c r="LNT6" s="2152"/>
      <c r="LNU6" s="2152"/>
      <c r="LNV6" s="2152"/>
      <c r="LNW6" s="2152"/>
      <c r="LNX6" s="2152"/>
      <c r="LNY6" s="2152"/>
      <c r="LNZ6" s="2152"/>
      <c r="LOA6" s="2152"/>
      <c r="LOB6" s="2152"/>
      <c r="LOC6" s="2152"/>
      <c r="LOD6" s="2152"/>
      <c r="LOE6" s="2152"/>
      <c r="LOF6" s="2152"/>
      <c r="LOG6" s="2152"/>
      <c r="LOH6" s="2152"/>
      <c r="LOI6" s="2152"/>
      <c r="LOJ6" s="2152"/>
      <c r="LOK6" s="2152"/>
      <c r="LOL6" s="2152"/>
      <c r="LOM6" s="2152"/>
      <c r="LON6" s="2152"/>
      <c r="LOO6" s="2152"/>
      <c r="LOP6" s="2152"/>
      <c r="LOQ6" s="2152"/>
      <c r="LOR6" s="2152"/>
      <c r="LOS6" s="2152"/>
      <c r="LOT6" s="2152"/>
      <c r="LOU6" s="2152"/>
      <c r="LOV6" s="2152"/>
      <c r="LOW6" s="2152"/>
      <c r="LOX6" s="2152"/>
      <c r="LOY6" s="2152"/>
      <c r="LOZ6" s="2152"/>
      <c r="LPA6" s="2152"/>
      <c r="LPB6" s="2152"/>
      <c r="LPC6" s="2152"/>
      <c r="LPD6" s="2152"/>
      <c r="LPE6" s="2152"/>
      <c r="LPF6" s="2152"/>
      <c r="LPG6" s="2152"/>
      <c r="LPH6" s="2152"/>
      <c r="LPI6" s="2152"/>
      <c r="LPJ6" s="2152"/>
      <c r="LPK6" s="2152"/>
      <c r="LPL6" s="2152"/>
      <c r="LPM6" s="2152"/>
      <c r="LPN6" s="2152"/>
      <c r="LPO6" s="2152"/>
      <c r="LPP6" s="2152"/>
      <c r="LPQ6" s="2152"/>
      <c r="LPR6" s="2152"/>
      <c r="LPS6" s="2152"/>
      <c r="LPT6" s="2152"/>
      <c r="LPU6" s="2152"/>
      <c r="LPV6" s="2152"/>
      <c r="LPW6" s="2152"/>
      <c r="LPX6" s="2152"/>
      <c r="LPY6" s="2152"/>
      <c r="LPZ6" s="2152"/>
      <c r="LQA6" s="2152"/>
      <c r="LQB6" s="2152"/>
      <c r="LQC6" s="2152"/>
      <c r="LQD6" s="2152"/>
      <c r="LQE6" s="2152"/>
      <c r="LQF6" s="2152"/>
      <c r="LQG6" s="2152"/>
      <c r="LQH6" s="2152"/>
      <c r="LQI6" s="2152"/>
      <c r="LQJ6" s="2152"/>
      <c r="LQK6" s="2152"/>
      <c r="LQL6" s="2152"/>
      <c r="LQM6" s="2152"/>
      <c r="LQN6" s="2152"/>
      <c r="LQO6" s="2152"/>
      <c r="LQP6" s="2152"/>
      <c r="LQQ6" s="2152"/>
      <c r="LQR6" s="2152"/>
      <c r="LQS6" s="2152"/>
      <c r="LQT6" s="2152"/>
      <c r="LQU6" s="2152"/>
      <c r="LQV6" s="2152"/>
      <c r="LQW6" s="2152"/>
      <c r="LQX6" s="2152"/>
      <c r="LQY6" s="2152"/>
      <c r="LQZ6" s="2152"/>
      <c r="LRA6" s="2152"/>
      <c r="LRB6" s="2152"/>
      <c r="LRC6" s="2152"/>
      <c r="LRD6" s="2152"/>
      <c r="LRE6" s="2152"/>
      <c r="LRF6" s="2152"/>
      <c r="LRG6" s="2152"/>
      <c r="LRH6" s="2152"/>
      <c r="LRI6" s="2152"/>
      <c r="LRJ6" s="2152"/>
      <c r="LRK6" s="2152"/>
      <c r="LRL6" s="2152"/>
      <c r="LRM6" s="2152"/>
      <c r="LRN6" s="2152"/>
      <c r="LRO6" s="2152"/>
      <c r="LRP6" s="2152"/>
      <c r="LRQ6" s="2152"/>
      <c r="LRR6" s="2152"/>
      <c r="LRS6" s="2152"/>
      <c r="LRT6" s="2152"/>
      <c r="LRU6" s="2152"/>
      <c r="LRV6" s="2152"/>
      <c r="LRW6" s="2152"/>
      <c r="LRX6" s="2152"/>
      <c r="LRY6" s="2152"/>
      <c r="LRZ6" s="2152"/>
      <c r="LSA6" s="2152"/>
      <c r="LSB6" s="2152"/>
      <c r="LSC6" s="2152"/>
      <c r="LSD6" s="2152"/>
      <c r="LSE6" s="2152"/>
      <c r="LSF6" s="2152"/>
      <c r="LSG6" s="2152"/>
      <c r="LSH6" s="2152"/>
      <c r="LSI6" s="2152"/>
      <c r="LSJ6" s="2152"/>
      <c r="LSK6" s="2152"/>
      <c r="LSL6" s="2152"/>
      <c r="LSM6" s="2152"/>
      <c r="LSN6" s="2152"/>
      <c r="LSO6" s="2152"/>
      <c r="LSP6" s="2152"/>
      <c r="LSQ6" s="2152"/>
      <c r="LSR6" s="2152"/>
      <c r="LSS6" s="2152"/>
      <c r="LST6" s="2152"/>
      <c r="LSU6" s="2152"/>
      <c r="LSV6" s="2152"/>
      <c r="LSW6" s="2152"/>
      <c r="LSX6" s="2152"/>
      <c r="LSY6" s="2152"/>
      <c r="LSZ6" s="2152"/>
      <c r="LTA6" s="2152"/>
      <c r="LTB6" s="2152"/>
      <c r="LTC6" s="2152"/>
      <c r="LTD6" s="2152"/>
      <c r="LTE6" s="2152"/>
      <c r="LTF6" s="2152"/>
      <c r="LTG6" s="2152"/>
      <c r="LTH6" s="2152"/>
      <c r="LTI6" s="2152"/>
      <c r="LTJ6" s="2152"/>
      <c r="LTK6" s="2152"/>
      <c r="LTL6" s="2152"/>
      <c r="LTM6" s="2152"/>
      <c r="LTN6" s="2152"/>
      <c r="LTO6" s="2152"/>
      <c r="LTP6" s="2152"/>
      <c r="LTQ6" s="2152"/>
      <c r="LTR6" s="2152"/>
      <c r="LTS6" s="2152"/>
      <c r="LTT6" s="2152"/>
      <c r="LTU6" s="2152"/>
      <c r="LTV6" s="2152"/>
      <c r="LTW6" s="2152"/>
      <c r="LTX6" s="2152"/>
      <c r="LTY6" s="2152"/>
      <c r="LTZ6" s="2152"/>
      <c r="LUA6" s="2152"/>
      <c r="LUB6" s="2152"/>
      <c r="LUC6" s="2152"/>
      <c r="LUD6" s="2152"/>
      <c r="LUE6" s="2152"/>
      <c r="LUF6" s="2152"/>
      <c r="LUG6" s="2152"/>
      <c r="LUH6" s="2152"/>
      <c r="LUI6" s="2152"/>
      <c r="LUJ6" s="2152"/>
      <c r="LUK6" s="2152"/>
      <c r="LUL6" s="2152"/>
      <c r="LUM6" s="2152"/>
      <c r="LUN6" s="2152"/>
      <c r="LUO6" s="2152"/>
      <c r="LUP6" s="2152"/>
      <c r="LUQ6" s="2152"/>
      <c r="LUR6" s="2152"/>
      <c r="LUS6" s="2152"/>
      <c r="LUT6" s="2152"/>
      <c r="LUU6" s="2152"/>
      <c r="LUV6" s="2152"/>
      <c r="LUW6" s="2152"/>
      <c r="LUX6" s="2152"/>
      <c r="LUY6" s="2152"/>
      <c r="LUZ6" s="2152"/>
      <c r="LVA6" s="2152"/>
      <c r="LVB6" s="2152"/>
      <c r="LVC6" s="2152"/>
      <c r="LVD6" s="2152"/>
      <c r="LVE6" s="2152"/>
      <c r="LVF6" s="2152"/>
      <c r="LVG6" s="2152"/>
      <c r="LVH6" s="2152"/>
      <c r="LVI6" s="2152"/>
      <c r="LVJ6" s="2152"/>
      <c r="LVK6" s="2152"/>
      <c r="LVL6" s="2152"/>
      <c r="LVM6" s="2152"/>
      <c r="LVN6" s="2152"/>
      <c r="LVO6" s="2152"/>
      <c r="LVP6" s="2152"/>
      <c r="LVQ6" s="2152"/>
      <c r="LVR6" s="2152"/>
      <c r="LVS6" s="2152"/>
      <c r="LVT6" s="2152"/>
      <c r="LVU6" s="2152"/>
      <c r="LVV6" s="2152"/>
      <c r="LVW6" s="2152"/>
      <c r="LVX6" s="2152"/>
      <c r="LVY6" s="2152"/>
      <c r="LVZ6" s="2152"/>
      <c r="LWA6" s="2152"/>
      <c r="LWB6" s="2152"/>
      <c r="LWC6" s="2152"/>
      <c r="LWD6" s="2152"/>
      <c r="LWE6" s="2152"/>
      <c r="LWF6" s="2152"/>
      <c r="LWG6" s="2152"/>
      <c r="LWH6" s="2152"/>
      <c r="LWI6" s="2152"/>
      <c r="LWJ6" s="2152"/>
      <c r="LWK6" s="2152"/>
      <c r="LWL6" s="2152"/>
      <c r="LWM6" s="2152"/>
      <c r="LWN6" s="2152"/>
      <c r="LWO6" s="2152"/>
      <c r="LWP6" s="2152"/>
      <c r="LWQ6" s="2152"/>
      <c r="LWR6" s="2152"/>
      <c r="LWS6" s="2152"/>
      <c r="LWT6" s="2152"/>
      <c r="LWU6" s="2152"/>
      <c r="LWV6" s="2152"/>
      <c r="LWW6" s="2152"/>
      <c r="LWX6" s="2152"/>
      <c r="LWY6" s="2152"/>
      <c r="LWZ6" s="2152"/>
      <c r="LXA6" s="2152"/>
      <c r="LXB6" s="2152"/>
      <c r="LXC6" s="2152"/>
      <c r="LXD6" s="2152"/>
      <c r="LXE6" s="2152"/>
      <c r="LXF6" s="2152"/>
      <c r="LXG6" s="2152"/>
      <c r="LXH6" s="2152"/>
      <c r="LXI6" s="2152"/>
      <c r="LXJ6" s="2152"/>
      <c r="LXK6" s="2152"/>
      <c r="LXL6" s="2152"/>
      <c r="LXM6" s="2152"/>
      <c r="LXN6" s="2152"/>
      <c r="LXO6" s="2152"/>
      <c r="LXP6" s="2152"/>
      <c r="LXQ6" s="2152"/>
      <c r="LXR6" s="2152"/>
      <c r="LXS6" s="2152"/>
      <c r="LXT6" s="2152"/>
      <c r="LXU6" s="2152"/>
      <c r="LXV6" s="2152"/>
      <c r="LXW6" s="2152"/>
      <c r="LXX6" s="2152"/>
      <c r="LXY6" s="2152"/>
      <c r="LXZ6" s="2152"/>
      <c r="LYA6" s="2152"/>
      <c r="LYB6" s="2152"/>
      <c r="LYC6" s="2152"/>
      <c r="LYD6" s="2152"/>
      <c r="LYE6" s="2152"/>
      <c r="LYF6" s="2152"/>
      <c r="LYG6" s="2152"/>
      <c r="LYH6" s="2152"/>
      <c r="LYI6" s="2152"/>
      <c r="LYJ6" s="2152"/>
      <c r="LYK6" s="2152"/>
      <c r="LYL6" s="2152"/>
      <c r="LYM6" s="2152"/>
      <c r="LYN6" s="2152"/>
      <c r="LYO6" s="2152"/>
      <c r="LYP6" s="2152"/>
      <c r="LYQ6" s="2152"/>
      <c r="LYR6" s="2152"/>
      <c r="LYS6" s="2152"/>
      <c r="LYT6" s="2152"/>
      <c r="LYU6" s="2152"/>
      <c r="LYV6" s="2152"/>
      <c r="LYW6" s="2152"/>
      <c r="LYX6" s="2152"/>
      <c r="LYY6" s="2152"/>
      <c r="LYZ6" s="2152"/>
      <c r="LZA6" s="2152"/>
      <c r="LZB6" s="2152"/>
      <c r="LZC6" s="2152"/>
      <c r="LZD6" s="2152"/>
      <c r="LZE6" s="2152"/>
      <c r="LZF6" s="2152"/>
      <c r="LZG6" s="2152"/>
      <c r="LZH6" s="2152"/>
      <c r="LZI6" s="2152"/>
      <c r="LZJ6" s="2152"/>
      <c r="LZK6" s="2152"/>
      <c r="LZL6" s="2152"/>
      <c r="LZM6" s="2152"/>
      <c r="LZN6" s="2152"/>
      <c r="LZO6" s="2152"/>
      <c r="LZP6" s="2152"/>
      <c r="LZQ6" s="2152"/>
      <c r="LZR6" s="2152"/>
      <c r="LZS6" s="2152"/>
      <c r="LZT6" s="2152"/>
      <c r="LZU6" s="2152"/>
      <c r="LZV6" s="2152"/>
      <c r="LZW6" s="2152"/>
      <c r="LZX6" s="2152"/>
      <c r="LZY6" s="2152"/>
      <c r="LZZ6" s="2152"/>
      <c r="MAA6" s="2152"/>
      <c r="MAB6" s="2152"/>
      <c r="MAC6" s="2152"/>
      <c r="MAD6" s="2152"/>
      <c r="MAE6" s="2152"/>
      <c r="MAF6" s="2152"/>
      <c r="MAG6" s="2152"/>
      <c r="MAH6" s="2152"/>
      <c r="MAI6" s="2152"/>
      <c r="MAJ6" s="2152"/>
      <c r="MAK6" s="2152"/>
      <c r="MAL6" s="2152"/>
      <c r="MAM6" s="2152"/>
      <c r="MAN6" s="2152"/>
      <c r="MAO6" s="2152"/>
      <c r="MAP6" s="2152"/>
      <c r="MAQ6" s="2152"/>
      <c r="MAR6" s="2152"/>
      <c r="MAS6" s="2152"/>
      <c r="MAT6" s="2152"/>
      <c r="MAU6" s="2152"/>
      <c r="MAV6" s="2152"/>
      <c r="MAW6" s="2152"/>
      <c r="MAX6" s="2152"/>
      <c r="MAY6" s="2152"/>
      <c r="MAZ6" s="2152"/>
      <c r="MBA6" s="2152"/>
      <c r="MBB6" s="2152"/>
      <c r="MBC6" s="2152"/>
      <c r="MBD6" s="2152"/>
      <c r="MBE6" s="2152"/>
      <c r="MBF6" s="2152"/>
      <c r="MBG6" s="2152"/>
      <c r="MBH6" s="2152"/>
      <c r="MBI6" s="2152"/>
      <c r="MBJ6" s="2152"/>
      <c r="MBK6" s="2152"/>
      <c r="MBL6" s="2152"/>
      <c r="MBM6" s="2152"/>
      <c r="MBN6" s="2152"/>
      <c r="MBO6" s="2152"/>
      <c r="MBP6" s="2152"/>
      <c r="MBQ6" s="2152"/>
      <c r="MBR6" s="2152"/>
      <c r="MBS6" s="2152"/>
      <c r="MBT6" s="2152"/>
      <c r="MBU6" s="2152"/>
      <c r="MBV6" s="2152"/>
      <c r="MBW6" s="2152"/>
      <c r="MBX6" s="2152"/>
      <c r="MBY6" s="2152"/>
      <c r="MBZ6" s="2152"/>
      <c r="MCA6" s="2152"/>
      <c r="MCB6" s="2152"/>
      <c r="MCC6" s="2152"/>
      <c r="MCD6" s="2152"/>
      <c r="MCE6" s="2152"/>
      <c r="MCF6" s="2152"/>
      <c r="MCG6" s="2152"/>
      <c r="MCH6" s="2152"/>
      <c r="MCI6" s="2152"/>
      <c r="MCJ6" s="2152"/>
      <c r="MCK6" s="2152"/>
      <c r="MCL6" s="2152"/>
      <c r="MCM6" s="2152"/>
      <c r="MCN6" s="2152"/>
      <c r="MCO6" s="2152"/>
      <c r="MCP6" s="2152"/>
      <c r="MCQ6" s="2152"/>
      <c r="MCR6" s="2152"/>
      <c r="MCS6" s="2152"/>
      <c r="MCT6" s="2152"/>
      <c r="MCU6" s="2152"/>
      <c r="MCV6" s="2152"/>
      <c r="MCW6" s="2152"/>
      <c r="MCX6" s="2152"/>
      <c r="MCY6" s="2152"/>
      <c r="MCZ6" s="2152"/>
      <c r="MDA6" s="2152"/>
      <c r="MDB6" s="2152"/>
      <c r="MDC6" s="2152"/>
      <c r="MDD6" s="2152"/>
      <c r="MDE6" s="2152"/>
      <c r="MDF6" s="2152"/>
      <c r="MDG6" s="2152"/>
      <c r="MDH6" s="2152"/>
      <c r="MDI6" s="2152"/>
      <c r="MDJ6" s="2152"/>
      <c r="MDK6" s="2152"/>
      <c r="MDL6" s="2152"/>
      <c r="MDM6" s="2152"/>
      <c r="MDN6" s="2152"/>
      <c r="MDO6" s="2152"/>
      <c r="MDP6" s="2152"/>
      <c r="MDQ6" s="2152"/>
      <c r="MDR6" s="2152"/>
      <c r="MDS6" s="2152"/>
      <c r="MDT6" s="2152"/>
      <c r="MDU6" s="2152"/>
      <c r="MDV6" s="2152"/>
      <c r="MDW6" s="2152"/>
      <c r="MDX6" s="2152"/>
      <c r="MDY6" s="2152"/>
      <c r="MDZ6" s="2152"/>
      <c r="MEA6" s="2152"/>
      <c r="MEB6" s="2152"/>
      <c r="MEC6" s="2152"/>
      <c r="MED6" s="2152"/>
      <c r="MEE6" s="2152"/>
      <c r="MEF6" s="2152"/>
      <c r="MEG6" s="2152"/>
      <c r="MEH6" s="2152"/>
      <c r="MEI6" s="2152"/>
      <c r="MEJ6" s="2152"/>
      <c r="MEK6" s="2152"/>
      <c r="MEL6" s="2152"/>
      <c r="MEM6" s="2152"/>
      <c r="MEN6" s="2152"/>
      <c r="MEO6" s="2152"/>
      <c r="MEP6" s="2152"/>
      <c r="MEQ6" s="2152"/>
      <c r="MER6" s="2152"/>
      <c r="MES6" s="2152"/>
      <c r="MET6" s="2152"/>
      <c r="MEU6" s="2152"/>
      <c r="MEV6" s="2152"/>
      <c r="MEW6" s="2152"/>
      <c r="MEX6" s="2152"/>
      <c r="MEY6" s="2152"/>
      <c r="MEZ6" s="2152"/>
      <c r="MFA6" s="2152"/>
      <c r="MFB6" s="2152"/>
      <c r="MFC6" s="2152"/>
      <c r="MFD6" s="2152"/>
      <c r="MFE6" s="2152"/>
      <c r="MFF6" s="2152"/>
      <c r="MFG6" s="2152"/>
      <c r="MFH6" s="2152"/>
      <c r="MFI6" s="2152"/>
      <c r="MFJ6" s="2152"/>
      <c r="MFK6" s="2152"/>
      <c r="MFL6" s="2152"/>
      <c r="MFM6" s="2152"/>
      <c r="MFN6" s="2152"/>
      <c r="MFO6" s="2152"/>
      <c r="MFP6" s="2152"/>
      <c r="MFQ6" s="2152"/>
      <c r="MFR6" s="2152"/>
      <c r="MFS6" s="2152"/>
      <c r="MFT6" s="2152"/>
      <c r="MFU6" s="2152"/>
      <c r="MFV6" s="2152"/>
      <c r="MFW6" s="2152"/>
      <c r="MFX6" s="2152"/>
      <c r="MFY6" s="2152"/>
      <c r="MFZ6" s="2152"/>
      <c r="MGA6" s="2152"/>
      <c r="MGB6" s="2152"/>
      <c r="MGC6" s="2152"/>
      <c r="MGD6" s="2152"/>
      <c r="MGE6" s="2152"/>
      <c r="MGF6" s="2152"/>
      <c r="MGG6" s="2152"/>
      <c r="MGH6" s="2152"/>
      <c r="MGI6" s="2152"/>
      <c r="MGJ6" s="2152"/>
      <c r="MGK6" s="2152"/>
      <c r="MGL6" s="2152"/>
      <c r="MGM6" s="2152"/>
      <c r="MGN6" s="2152"/>
      <c r="MGO6" s="2152"/>
      <c r="MGP6" s="2152"/>
      <c r="MGQ6" s="2152"/>
      <c r="MGR6" s="2152"/>
      <c r="MGS6" s="2152"/>
      <c r="MGT6" s="2152"/>
      <c r="MGU6" s="2152"/>
      <c r="MGV6" s="2152"/>
      <c r="MGW6" s="2152"/>
      <c r="MGX6" s="2152"/>
      <c r="MGY6" s="2152"/>
      <c r="MGZ6" s="2152"/>
      <c r="MHA6" s="2152"/>
      <c r="MHB6" s="2152"/>
      <c r="MHC6" s="2152"/>
      <c r="MHD6" s="2152"/>
      <c r="MHE6" s="2152"/>
      <c r="MHF6" s="2152"/>
      <c r="MHG6" s="2152"/>
      <c r="MHH6" s="2152"/>
      <c r="MHI6" s="2152"/>
      <c r="MHJ6" s="2152"/>
      <c r="MHK6" s="2152"/>
      <c r="MHL6" s="2152"/>
      <c r="MHM6" s="2152"/>
      <c r="MHN6" s="2152"/>
      <c r="MHO6" s="2152"/>
      <c r="MHP6" s="2152"/>
      <c r="MHQ6" s="2152"/>
      <c r="MHR6" s="2152"/>
      <c r="MHS6" s="2152"/>
      <c r="MHT6" s="2152"/>
      <c r="MHU6" s="2152"/>
      <c r="MHV6" s="2152"/>
      <c r="MHW6" s="2152"/>
      <c r="MHX6" s="2152"/>
      <c r="MHY6" s="2152"/>
      <c r="MHZ6" s="2152"/>
      <c r="MIA6" s="2152"/>
      <c r="MIB6" s="2152"/>
      <c r="MIC6" s="2152"/>
      <c r="MID6" s="2152"/>
      <c r="MIE6" s="2152"/>
      <c r="MIF6" s="2152"/>
      <c r="MIG6" s="2152"/>
      <c r="MIH6" s="2152"/>
      <c r="MII6" s="2152"/>
      <c r="MIJ6" s="2152"/>
      <c r="MIK6" s="2152"/>
      <c r="MIL6" s="2152"/>
      <c r="MIM6" s="2152"/>
      <c r="MIN6" s="2152"/>
      <c r="MIO6" s="2152"/>
      <c r="MIP6" s="2152"/>
      <c r="MIQ6" s="2152"/>
      <c r="MIR6" s="2152"/>
      <c r="MIS6" s="2152"/>
      <c r="MIT6" s="2152"/>
      <c r="MIU6" s="2152"/>
      <c r="MIV6" s="2152"/>
      <c r="MIW6" s="2152"/>
      <c r="MIX6" s="2152"/>
      <c r="MIY6" s="2152"/>
      <c r="MIZ6" s="2152"/>
      <c r="MJA6" s="2152"/>
      <c r="MJB6" s="2152"/>
      <c r="MJC6" s="2152"/>
      <c r="MJD6" s="2152"/>
      <c r="MJE6" s="2152"/>
      <c r="MJF6" s="2152"/>
      <c r="MJG6" s="2152"/>
      <c r="MJH6" s="2152"/>
      <c r="MJI6" s="2152"/>
      <c r="MJJ6" s="2152"/>
      <c r="MJK6" s="2152"/>
      <c r="MJL6" s="2152"/>
      <c r="MJM6" s="2152"/>
      <c r="MJN6" s="2152"/>
      <c r="MJO6" s="2152"/>
      <c r="MJP6" s="2152"/>
      <c r="MJQ6" s="2152"/>
      <c r="MJR6" s="2152"/>
      <c r="MJS6" s="2152"/>
      <c r="MJT6" s="2152"/>
      <c r="MJU6" s="2152"/>
      <c r="MJV6" s="2152"/>
      <c r="MJW6" s="2152"/>
      <c r="MJX6" s="2152"/>
      <c r="MJY6" s="2152"/>
      <c r="MJZ6" s="2152"/>
      <c r="MKA6" s="2152"/>
      <c r="MKB6" s="2152"/>
      <c r="MKC6" s="2152"/>
      <c r="MKD6" s="2152"/>
      <c r="MKE6" s="2152"/>
      <c r="MKF6" s="2152"/>
      <c r="MKG6" s="2152"/>
      <c r="MKH6" s="2152"/>
      <c r="MKI6" s="2152"/>
      <c r="MKJ6" s="2152"/>
      <c r="MKK6" s="2152"/>
      <c r="MKL6" s="2152"/>
      <c r="MKM6" s="2152"/>
      <c r="MKN6" s="2152"/>
      <c r="MKO6" s="2152"/>
      <c r="MKP6" s="2152"/>
      <c r="MKQ6" s="2152"/>
      <c r="MKR6" s="2152"/>
      <c r="MKS6" s="2152"/>
      <c r="MKT6" s="2152"/>
      <c r="MKU6" s="2152"/>
      <c r="MKV6" s="2152"/>
      <c r="MKW6" s="2152"/>
      <c r="MKX6" s="2152"/>
      <c r="MKY6" s="2152"/>
      <c r="MKZ6" s="2152"/>
      <c r="MLA6" s="2152"/>
      <c r="MLB6" s="2152"/>
      <c r="MLC6" s="2152"/>
      <c r="MLD6" s="2152"/>
      <c r="MLE6" s="2152"/>
      <c r="MLF6" s="2152"/>
      <c r="MLG6" s="2152"/>
      <c r="MLH6" s="2152"/>
      <c r="MLI6" s="2152"/>
      <c r="MLJ6" s="2152"/>
      <c r="MLK6" s="2152"/>
      <c r="MLL6" s="2152"/>
      <c r="MLM6" s="2152"/>
      <c r="MLN6" s="2152"/>
      <c r="MLO6" s="2152"/>
      <c r="MLP6" s="2152"/>
      <c r="MLQ6" s="2152"/>
      <c r="MLR6" s="2152"/>
      <c r="MLS6" s="2152"/>
      <c r="MLT6" s="2152"/>
      <c r="MLU6" s="2152"/>
      <c r="MLV6" s="2152"/>
      <c r="MLW6" s="2152"/>
      <c r="MLX6" s="2152"/>
      <c r="MLY6" s="2152"/>
      <c r="MLZ6" s="2152"/>
      <c r="MMA6" s="2152"/>
      <c r="MMB6" s="2152"/>
      <c r="MMC6" s="2152"/>
      <c r="MMD6" s="2152"/>
      <c r="MME6" s="2152"/>
      <c r="MMF6" s="2152"/>
      <c r="MMG6" s="2152"/>
      <c r="MMH6" s="2152"/>
      <c r="MMI6" s="2152"/>
      <c r="MMJ6" s="2152"/>
      <c r="MMK6" s="2152"/>
      <c r="MML6" s="2152"/>
      <c r="MMM6" s="2152"/>
      <c r="MMN6" s="2152"/>
      <c r="MMO6" s="2152"/>
      <c r="MMP6" s="2152"/>
      <c r="MMQ6" s="2152"/>
      <c r="MMR6" s="2152"/>
      <c r="MMS6" s="2152"/>
      <c r="MMT6" s="2152"/>
      <c r="MMU6" s="2152"/>
      <c r="MMV6" s="2152"/>
      <c r="MMW6" s="2152"/>
      <c r="MMX6" s="2152"/>
      <c r="MMY6" s="2152"/>
      <c r="MMZ6" s="2152"/>
      <c r="MNA6" s="2152"/>
      <c r="MNB6" s="2152"/>
      <c r="MNC6" s="2152"/>
      <c r="MND6" s="2152"/>
      <c r="MNE6" s="2152"/>
      <c r="MNF6" s="2152"/>
      <c r="MNG6" s="2152"/>
      <c r="MNH6" s="2152"/>
      <c r="MNI6" s="2152"/>
      <c r="MNJ6" s="2152"/>
      <c r="MNK6" s="2152"/>
      <c r="MNL6" s="2152"/>
      <c r="MNM6" s="2152"/>
      <c r="MNN6" s="2152"/>
      <c r="MNO6" s="2152"/>
      <c r="MNP6" s="2152"/>
      <c r="MNQ6" s="2152"/>
      <c r="MNR6" s="2152"/>
      <c r="MNS6" s="2152"/>
      <c r="MNT6" s="2152"/>
      <c r="MNU6" s="2152"/>
      <c r="MNV6" s="2152"/>
      <c r="MNW6" s="2152"/>
      <c r="MNX6" s="2152"/>
      <c r="MNY6" s="2152"/>
      <c r="MNZ6" s="2152"/>
      <c r="MOA6" s="2152"/>
      <c r="MOB6" s="2152"/>
      <c r="MOC6" s="2152"/>
      <c r="MOD6" s="2152"/>
      <c r="MOE6" s="2152"/>
      <c r="MOF6" s="2152"/>
      <c r="MOG6" s="2152"/>
      <c r="MOH6" s="2152"/>
      <c r="MOI6" s="2152"/>
      <c r="MOJ6" s="2152"/>
      <c r="MOK6" s="2152"/>
      <c r="MOL6" s="2152"/>
      <c r="MOM6" s="2152"/>
      <c r="MON6" s="2152"/>
      <c r="MOO6" s="2152"/>
      <c r="MOP6" s="2152"/>
      <c r="MOQ6" s="2152"/>
      <c r="MOR6" s="2152"/>
      <c r="MOS6" s="2152"/>
      <c r="MOT6" s="2152"/>
      <c r="MOU6" s="2152"/>
      <c r="MOV6" s="2152"/>
      <c r="MOW6" s="2152"/>
      <c r="MOX6" s="2152"/>
      <c r="MOY6" s="2152"/>
      <c r="MOZ6" s="2152"/>
      <c r="MPA6" s="2152"/>
      <c r="MPB6" s="2152"/>
      <c r="MPC6" s="2152"/>
      <c r="MPD6" s="2152"/>
      <c r="MPE6" s="2152"/>
      <c r="MPF6" s="2152"/>
      <c r="MPG6" s="2152"/>
      <c r="MPH6" s="2152"/>
      <c r="MPI6" s="2152"/>
      <c r="MPJ6" s="2152"/>
      <c r="MPK6" s="2152"/>
      <c r="MPL6" s="2152"/>
      <c r="MPM6" s="2152"/>
      <c r="MPN6" s="2152"/>
      <c r="MPO6" s="2152"/>
      <c r="MPP6" s="2152"/>
      <c r="MPQ6" s="2152"/>
      <c r="MPR6" s="2152"/>
      <c r="MPS6" s="2152"/>
      <c r="MPT6" s="2152"/>
      <c r="MPU6" s="2152"/>
      <c r="MPV6" s="2152"/>
      <c r="MPW6" s="2152"/>
      <c r="MPX6" s="2152"/>
      <c r="MPY6" s="2152"/>
      <c r="MPZ6" s="2152"/>
      <c r="MQA6" s="2152"/>
      <c r="MQB6" s="2152"/>
      <c r="MQC6" s="2152"/>
      <c r="MQD6" s="2152"/>
      <c r="MQE6" s="2152"/>
      <c r="MQF6" s="2152"/>
      <c r="MQG6" s="2152"/>
      <c r="MQH6" s="2152"/>
      <c r="MQI6" s="2152"/>
      <c r="MQJ6" s="2152"/>
      <c r="MQK6" s="2152"/>
      <c r="MQL6" s="2152"/>
      <c r="MQM6" s="2152"/>
      <c r="MQN6" s="2152"/>
      <c r="MQO6" s="2152"/>
      <c r="MQP6" s="2152"/>
      <c r="MQQ6" s="2152"/>
      <c r="MQR6" s="2152"/>
      <c r="MQS6" s="2152"/>
      <c r="MQT6" s="2152"/>
      <c r="MQU6" s="2152"/>
      <c r="MQV6" s="2152"/>
      <c r="MQW6" s="2152"/>
      <c r="MQX6" s="2152"/>
      <c r="MQY6" s="2152"/>
      <c r="MQZ6" s="2152"/>
      <c r="MRA6" s="2152"/>
      <c r="MRB6" s="2152"/>
      <c r="MRC6" s="2152"/>
      <c r="MRD6" s="2152"/>
      <c r="MRE6" s="2152"/>
      <c r="MRF6" s="2152"/>
      <c r="MRG6" s="2152"/>
      <c r="MRH6" s="2152"/>
      <c r="MRI6" s="2152"/>
      <c r="MRJ6" s="2152"/>
      <c r="MRK6" s="2152"/>
      <c r="MRL6" s="2152"/>
      <c r="MRM6" s="2152"/>
      <c r="MRN6" s="2152"/>
      <c r="MRO6" s="2152"/>
      <c r="MRP6" s="2152"/>
      <c r="MRQ6" s="2152"/>
      <c r="MRR6" s="2152"/>
      <c r="MRS6" s="2152"/>
      <c r="MRT6" s="2152"/>
      <c r="MRU6" s="2152"/>
      <c r="MRV6" s="2152"/>
      <c r="MRW6" s="2152"/>
      <c r="MRX6" s="2152"/>
      <c r="MRY6" s="2152"/>
      <c r="MRZ6" s="2152"/>
      <c r="MSA6" s="2152"/>
      <c r="MSB6" s="2152"/>
      <c r="MSC6" s="2152"/>
      <c r="MSD6" s="2152"/>
      <c r="MSE6" s="2152"/>
      <c r="MSF6" s="2152"/>
      <c r="MSG6" s="2152"/>
      <c r="MSH6" s="2152"/>
      <c r="MSI6" s="2152"/>
      <c r="MSJ6" s="2152"/>
      <c r="MSK6" s="2152"/>
      <c r="MSL6" s="2152"/>
      <c r="MSM6" s="2152"/>
      <c r="MSN6" s="2152"/>
      <c r="MSO6" s="2152"/>
      <c r="MSP6" s="2152"/>
      <c r="MSQ6" s="2152"/>
      <c r="MSR6" s="2152"/>
      <c r="MSS6" s="2152"/>
      <c r="MST6" s="2152"/>
      <c r="MSU6" s="2152"/>
      <c r="MSV6" s="2152"/>
      <c r="MSW6" s="2152"/>
      <c r="MSX6" s="2152"/>
      <c r="MSY6" s="2152"/>
      <c r="MSZ6" s="2152"/>
      <c r="MTA6" s="2152"/>
      <c r="MTB6" s="2152"/>
      <c r="MTC6" s="2152"/>
      <c r="MTD6" s="2152"/>
      <c r="MTE6" s="2152"/>
      <c r="MTF6" s="2152"/>
      <c r="MTG6" s="2152"/>
      <c r="MTH6" s="2152"/>
      <c r="MTI6" s="2152"/>
      <c r="MTJ6" s="2152"/>
      <c r="MTK6" s="2152"/>
      <c r="MTL6" s="2152"/>
      <c r="MTM6" s="2152"/>
      <c r="MTN6" s="2152"/>
      <c r="MTO6" s="2152"/>
      <c r="MTP6" s="2152"/>
      <c r="MTQ6" s="2152"/>
      <c r="MTR6" s="2152"/>
      <c r="MTS6" s="2152"/>
      <c r="MTT6" s="2152"/>
      <c r="MTU6" s="2152"/>
      <c r="MTV6" s="2152"/>
      <c r="MTW6" s="2152"/>
      <c r="MTX6" s="2152"/>
      <c r="MTY6" s="2152"/>
      <c r="MTZ6" s="2152"/>
      <c r="MUA6" s="2152"/>
      <c r="MUB6" s="2152"/>
      <c r="MUC6" s="2152"/>
      <c r="MUD6" s="2152"/>
      <c r="MUE6" s="2152"/>
      <c r="MUF6" s="2152"/>
      <c r="MUG6" s="2152"/>
      <c r="MUH6" s="2152"/>
      <c r="MUI6" s="2152"/>
      <c r="MUJ6" s="2152"/>
      <c r="MUK6" s="2152"/>
      <c r="MUL6" s="2152"/>
      <c r="MUM6" s="2152"/>
      <c r="MUN6" s="2152"/>
      <c r="MUO6" s="2152"/>
      <c r="MUP6" s="2152"/>
      <c r="MUQ6" s="2152"/>
      <c r="MUR6" s="2152"/>
      <c r="MUS6" s="2152"/>
      <c r="MUT6" s="2152"/>
      <c r="MUU6" s="2152"/>
      <c r="MUV6" s="2152"/>
      <c r="MUW6" s="2152"/>
      <c r="MUX6" s="2152"/>
      <c r="MUY6" s="2152"/>
      <c r="MUZ6" s="2152"/>
      <c r="MVA6" s="2152"/>
      <c r="MVB6" s="2152"/>
      <c r="MVC6" s="2152"/>
      <c r="MVD6" s="2152"/>
      <c r="MVE6" s="2152"/>
      <c r="MVF6" s="2152"/>
      <c r="MVG6" s="2152"/>
      <c r="MVH6" s="2152"/>
      <c r="MVI6" s="2152"/>
      <c r="MVJ6" s="2152"/>
      <c r="MVK6" s="2152"/>
      <c r="MVL6" s="2152"/>
      <c r="MVM6" s="2152"/>
      <c r="MVN6" s="2152"/>
      <c r="MVO6" s="2152"/>
      <c r="MVP6" s="2152"/>
      <c r="MVQ6" s="2152"/>
      <c r="MVR6" s="2152"/>
      <c r="MVS6" s="2152"/>
      <c r="MVT6" s="2152"/>
      <c r="MVU6" s="2152"/>
      <c r="MVV6" s="2152"/>
      <c r="MVW6" s="2152"/>
      <c r="MVX6" s="2152"/>
      <c r="MVY6" s="2152"/>
      <c r="MVZ6" s="2152"/>
      <c r="MWA6" s="2152"/>
      <c r="MWB6" s="2152"/>
      <c r="MWC6" s="2152"/>
      <c r="MWD6" s="2152"/>
      <c r="MWE6" s="2152"/>
      <c r="MWF6" s="2152"/>
      <c r="MWG6" s="2152"/>
      <c r="MWH6" s="2152"/>
      <c r="MWI6" s="2152"/>
      <c r="MWJ6" s="2152"/>
      <c r="MWK6" s="2152"/>
      <c r="MWL6" s="2152"/>
      <c r="MWM6" s="2152"/>
      <c r="MWN6" s="2152"/>
      <c r="MWO6" s="2152"/>
      <c r="MWP6" s="2152"/>
      <c r="MWQ6" s="2152"/>
      <c r="MWR6" s="2152"/>
      <c r="MWS6" s="2152"/>
      <c r="MWT6" s="2152"/>
      <c r="MWU6" s="2152"/>
      <c r="MWV6" s="2152"/>
      <c r="MWW6" s="2152"/>
      <c r="MWX6" s="2152"/>
      <c r="MWY6" s="2152"/>
      <c r="MWZ6" s="2152"/>
      <c r="MXA6" s="2152"/>
      <c r="MXB6" s="2152"/>
      <c r="MXC6" s="2152"/>
      <c r="MXD6" s="2152"/>
      <c r="MXE6" s="2152"/>
      <c r="MXF6" s="2152"/>
      <c r="MXG6" s="2152"/>
      <c r="MXH6" s="2152"/>
      <c r="MXI6" s="2152"/>
      <c r="MXJ6" s="2152"/>
      <c r="MXK6" s="2152"/>
      <c r="MXL6" s="2152"/>
      <c r="MXM6" s="2152"/>
      <c r="MXN6" s="2152"/>
      <c r="MXO6" s="2152"/>
      <c r="MXP6" s="2152"/>
      <c r="MXQ6" s="2152"/>
      <c r="MXR6" s="2152"/>
      <c r="MXS6" s="2152"/>
      <c r="MXT6" s="2152"/>
      <c r="MXU6" s="2152"/>
      <c r="MXV6" s="2152"/>
      <c r="MXW6" s="2152"/>
      <c r="MXX6" s="2152"/>
      <c r="MXY6" s="2152"/>
      <c r="MXZ6" s="2152"/>
      <c r="MYA6" s="2152"/>
      <c r="MYB6" s="2152"/>
      <c r="MYC6" s="2152"/>
      <c r="MYD6" s="2152"/>
      <c r="MYE6" s="2152"/>
      <c r="MYF6" s="2152"/>
      <c r="MYG6" s="2152"/>
      <c r="MYH6" s="2152"/>
      <c r="MYI6" s="2152"/>
      <c r="MYJ6" s="2152"/>
      <c r="MYK6" s="2152"/>
      <c r="MYL6" s="2152"/>
      <c r="MYM6" s="2152"/>
      <c r="MYN6" s="2152"/>
      <c r="MYO6" s="2152"/>
      <c r="MYP6" s="2152"/>
      <c r="MYQ6" s="2152"/>
      <c r="MYR6" s="2152"/>
      <c r="MYS6" s="2152"/>
      <c r="MYT6" s="2152"/>
      <c r="MYU6" s="2152"/>
      <c r="MYV6" s="2152"/>
      <c r="MYW6" s="2152"/>
      <c r="MYX6" s="2152"/>
      <c r="MYY6" s="2152"/>
      <c r="MYZ6" s="2152"/>
      <c r="MZA6" s="2152"/>
      <c r="MZB6" s="2152"/>
      <c r="MZC6" s="2152"/>
      <c r="MZD6" s="2152"/>
      <c r="MZE6" s="2152"/>
      <c r="MZF6" s="2152"/>
      <c r="MZG6" s="2152"/>
      <c r="MZH6" s="2152"/>
      <c r="MZI6" s="2152"/>
      <c r="MZJ6" s="2152"/>
      <c r="MZK6" s="2152"/>
      <c r="MZL6" s="2152"/>
      <c r="MZM6" s="2152"/>
      <c r="MZN6" s="2152"/>
      <c r="MZO6" s="2152"/>
      <c r="MZP6" s="2152"/>
      <c r="MZQ6" s="2152"/>
      <c r="MZR6" s="2152"/>
      <c r="MZS6" s="2152"/>
      <c r="MZT6" s="2152"/>
      <c r="MZU6" s="2152"/>
      <c r="MZV6" s="2152"/>
      <c r="MZW6" s="2152"/>
      <c r="MZX6" s="2152"/>
      <c r="MZY6" s="2152"/>
      <c r="MZZ6" s="2152"/>
      <c r="NAA6" s="2152"/>
      <c r="NAB6" s="2152"/>
      <c r="NAC6" s="2152"/>
      <c r="NAD6" s="2152"/>
      <c r="NAE6" s="2152"/>
      <c r="NAF6" s="2152"/>
      <c r="NAG6" s="2152"/>
      <c r="NAH6" s="2152"/>
      <c r="NAI6" s="2152"/>
      <c r="NAJ6" s="2152"/>
      <c r="NAK6" s="2152"/>
      <c r="NAL6" s="2152"/>
      <c r="NAM6" s="2152"/>
      <c r="NAN6" s="2152"/>
      <c r="NAO6" s="2152"/>
      <c r="NAP6" s="2152"/>
      <c r="NAQ6" s="2152"/>
      <c r="NAR6" s="2152"/>
      <c r="NAS6" s="2152"/>
      <c r="NAT6" s="2152"/>
      <c r="NAU6" s="2152"/>
      <c r="NAV6" s="2152"/>
      <c r="NAW6" s="2152"/>
      <c r="NAX6" s="2152"/>
      <c r="NAY6" s="2152"/>
      <c r="NAZ6" s="2152"/>
      <c r="NBA6" s="2152"/>
      <c r="NBB6" s="2152"/>
      <c r="NBC6" s="2152"/>
      <c r="NBD6" s="2152"/>
      <c r="NBE6" s="2152"/>
      <c r="NBF6" s="2152"/>
      <c r="NBG6" s="2152"/>
      <c r="NBH6" s="2152"/>
      <c r="NBI6" s="2152"/>
      <c r="NBJ6" s="2152"/>
      <c r="NBK6" s="2152"/>
      <c r="NBL6" s="2152"/>
      <c r="NBM6" s="2152"/>
      <c r="NBN6" s="2152"/>
      <c r="NBO6" s="2152"/>
      <c r="NBP6" s="2152"/>
      <c r="NBQ6" s="2152"/>
      <c r="NBR6" s="2152"/>
      <c r="NBS6" s="2152"/>
      <c r="NBT6" s="2152"/>
      <c r="NBU6" s="2152"/>
      <c r="NBV6" s="2152"/>
      <c r="NBW6" s="2152"/>
      <c r="NBX6" s="2152"/>
      <c r="NBY6" s="2152"/>
      <c r="NBZ6" s="2152"/>
      <c r="NCA6" s="2152"/>
      <c r="NCB6" s="2152"/>
      <c r="NCC6" s="2152"/>
      <c r="NCD6" s="2152"/>
      <c r="NCE6" s="2152"/>
      <c r="NCF6" s="2152"/>
      <c r="NCG6" s="2152"/>
      <c r="NCH6" s="2152"/>
      <c r="NCI6" s="2152"/>
      <c r="NCJ6" s="2152"/>
      <c r="NCK6" s="2152"/>
      <c r="NCL6" s="2152"/>
      <c r="NCM6" s="2152"/>
      <c r="NCN6" s="2152"/>
      <c r="NCO6" s="2152"/>
      <c r="NCP6" s="2152"/>
      <c r="NCQ6" s="2152"/>
      <c r="NCR6" s="2152"/>
      <c r="NCS6" s="2152"/>
      <c r="NCT6" s="2152"/>
      <c r="NCU6" s="2152"/>
      <c r="NCV6" s="2152"/>
      <c r="NCW6" s="2152"/>
      <c r="NCX6" s="2152"/>
      <c r="NCY6" s="2152"/>
      <c r="NCZ6" s="2152"/>
      <c r="NDA6" s="2152"/>
      <c r="NDB6" s="2152"/>
      <c r="NDC6" s="2152"/>
      <c r="NDD6" s="2152"/>
      <c r="NDE6" s="2152"/>
      <c r="NDF6" s="2152"/>
      <c r="NDG6" s="2152"/>
      <c r="NDH6" s="2152"/>
      <c r="NDI6" s="2152"/>
      <c r="NDJ6" s="2152"/>
      <c r="NDK6" s="2152"/>
      <c r="NDL6" s="2152"/>
      <c r="NDM6" s="2152"/>
      <c r="NDN6" s="2152"/>
      <c r="NDO6" s="2152"/>
      <c r="NDP6" s="2152"/>
      <c r="NDQ6" s="2152"/>
      <c r="NDR6" s="2152"/>
      <c r="NDS6" s="2152"/>
      <c r="NDT6" s="2152"/>
      <c r="NDU6" s="2152"/>
      <c r="NDV6" s="2152"/>
      <c r="NDW6" s="2152"/>
      <c r="NDX6" s="2152"/>
      <c r="NDY6" s="2152"/>
      <c r="NDZ6" s="2152"/>
      <c r="NEA6" s="2152"/>
      <c r="NEB6" s="2152"/>
      <c r="NEC6" s="2152"/>
      <c r="NED6" s="2152"/>
      <c r="NEE6" s="2152"/>
      <c r="NEF6" s="2152"/>
      <c r="NEG6" s="2152"/>
      <c r="NEH6" s="2152"/>
      <c r="NEI6" s="2152"/>
      <c r="NEJ6" s="2152"/>
      <c r="NEK6" s="2152"/>
      <c r="NEL6" s="2152"/>
      <c r="NEM6" s="2152"/>
      <c r="NEN6" s="2152"/>
      <c r="NEO6" s="2152"/>
      <c r="NEP6" s="2152"/>
      <c r="NEQ6" s="2152"/>
      <c r="NER6" s="2152"/>
      <c r="NES6" s="2152"/>
      <c r="NET6" s="2152"/>
      <c r="NEU6" s="2152"/>
      <c r="NEV6" s="2152"/>
      <c r="NEW6" s="2152"/>
      <c r="NEX6" s="2152"/>
      <c r="NEY6" s="2152"/>
      <c r="NEZ6" s="2152"/>
      <c r="NFA6" s="2152"/>
      <c r="NFB6" s="2152"/>
      <c r="NFC6" s="2152"/>
      <c r="NFD6" s="2152"/>
      <c r="NFE6" s="2152"/>
      <c r="NFF6" s="2152"/>
      <c r="NFG6" s="2152"/>
      <c r="NFH6" s="2152"/>
      <c r="NFI6" s="2152"/>
      <c r="NFJ6" s="2152"/>
      <c r="NFK6" s="2152"/>
      <c r="NFL6" s="2152"/>
      <c r="NFM6" s="2152"/>
      <c r="NFN6" s="2152"/>
      <c r="NFO6" s="2152"/>
      <c r="NFP6" s="2152"/>
      <c r="NFQ6" s="2152"/>
      <c r="NFR6" s="2152"/>
      <c r="NFS6" s="2152"/>
      <c r="NFT6" s="2152"/>
      <c r="NFU6" s="2152"/>
      <c r="NFV6" s="2152"/>
      <c r="NFW6" s="2152"/>
      <c r="NFX6" s="2152"/>
      <c r="NFY6" s="2152"/>
      <c r="NFZ6" s="2152"/>
      <c r="NGA6" s="2152"/>
      <c r="NGB6" s="2152"/>
      <c r="NGC6" s="2152"/>
      <c r="NGD6" s="2152"/>
      <c r="NGE6" s="2152"/>
      <c r="NGF6" s="2152"/>
      <c r="NGG6" s="2152"/>
      <c r="NGH6" s="2152"/>
      <c r="NGI6" s="2152"/>
      <c r="NGJ6" s="2152"/>
      <c r="NGK6" s="2152"/>
      <c r="NGL6" s="2152"/>
      <c r="NGM6" s="2152"/>
      <c r="NGN6" s="2152"/>
      <c r="NGO6" s="2152"/>
      <c r="NGP6" s="2152"/>
      <c r="NGQ6" s="2152"/>
      <c r="NGR6" s="2152"/>
      <c r="NGS6" s="2152"/>
      <c r="NGT6" s="2152"/>
      <c r="NGU6" s="2152"/>
      <c r="NGV6" s="2152"/>
      <c r="NGW6" s="2152"/>
      <c r="NGX6" s="2152"/>
      <c r="NGY6" s="2152"/>
      <c r="NGZ6" s="2152"/>
      <c r="NHA6" s="2152"/>
      <c r="NHB6" s="2152"/>
      <c r="NHC6" s="2152"/>
      <c r="NHD6" s="2152"/>
      <c r="NHE6" s="2152"/>
      <c r="NHF6" s="2152"/>
      <c r="NHG6" s="2152"/>
      <c r="NHH6" s="2152"/>
      <c r="NHI6" s="2152"/>
      <c r="NHJ6" s="2152"/>
      <c r="NHK6" s="2152"/>
      <c r="NHL6" s="2152"/>
      <c r="NHM6" s="2152"/>
      <c r="NHN6" s="2152"/>
      <c r="NHO6" s="2152"/>
      <c r="NHP6" s="2152"/>
      <c r="NHQ6" s="2152"/>
      <c r="NHR6" s="2152"/>
      <c r="NHS6" s="2152"/>
      <c r="NHT6" s="2152"/>
      <c r="NHU6" s="2152"/>
      <c r="NHV6" s="2152"/>
      <c r="NHW6" s="2152"/>
      <c r="NHX6" s="2152"/>
      <c r="NHY6" s="2152"/>
      <c r="NHZ6" s="2152"/>
      <c r="NIA6" s="2152"/>
      <c r="NIB6" s="2152"/>
      <c r="NIC6" s="2152"/>
      <c r="NID6" s="2152"/>
      <c r="NIE6" s="2152"/>
      <c r="NIF6" s="2152"/>
      <c r="NIG6" s="2152"/>
      <c r="NIH6" s="2152"/>
      <c r="NII6" s="2152"/>
      <c r="NIJ6" s="2152"/>
      <c r="NIK6" s="2152"/>
      <c r="NIL6" s="2152"/>
      <c r="NIM6" s="2152"/>
      <c r="NIN6" s="2152"/>
      <c r="NIO6" s="2152"/>
      <c r="NIP6" s="2152"/>
      <c r="NIQ6" s="2152"/>
      <c r="NIR6" s="2152"/>
      <c r="NIS6" s="2152"/>
      <c r="NIT6" s="2152"/>
      <c r="NIU6" s="2152"/>
      <c r="NIV6" s="2152"/>
      <c r="NIW6" s="2152"/>
      <c r="NIX6" s="2152"/>
      <c r="NIY6" s="2152"/>
      <c r="NIZ6" s="2152"/>
      <c r="NJA6" s="2152"/>
      <c r="NJB6" s="2152"/>
      <c r="NJC6" s="2152"/>
      <c r="NJD6" s="2152"/>
      <c r="NJE6" s="2152"/>
      <c r="NJF6" s="2152"/>
      <c r="NJG6" s="2152"/>
      <c r="NJH6" s="2152"/>
      <c r="NJI6" s="2152"/>
      <c r="NJJ6" s="2152"/>
      <c r="NJK6" s="2152"/>
      <c r="NJL6" s="2152"/>
      <c r="NJM6" s="2152"/>
      <c r="NJN6" s="2152"/>
      <c r="NJO6" s="2152"/>
      <c r="NJP6" s="2152"/>
      <c r="NJQ6" s="2152"/>
      <c r="NJR6" s="2152"/>
      <c r="NJS6" s="2152"/>
      <c r="NJT6" s="2152"/>
      <c r="NJU6" s="2152"/>
      <c r="NJV6" s="2152"/>
      <c r="NJW6" s="2152"/>
      <c r="NJX6" s="2152"/>
      <c r="NJY6" s="2152"/>
      <c r="NJZ6" s="2152"/>
      <c r="NKA6" s="2152"/>
      <c r="NKB6" s="2152"/>
      <c r="NKC6" s="2152"/>
      <c r="NKD6" s="2152"/>
      <c r="NKE6" s="2152"/>
      <c r="NKF6" s="2152"/>
      <c r="NKG6" s="2152"/>
      <c r="NKH6" s="2152"/>
      <c r="NKI6" s="2152"/>
      <c r="NKJ6" s="2152"/>
      <c r="NKK6" s="2152"/>
      <c r="NKL6" s="2152"/>
      <c r="NKM6" s="2152"/>
      <c r="NKN6" s="2152"/>
      <c r="NKO6" s="2152"/>
      <c r="NKP6" s="2152"/>
      <c r="NKQ6" s="2152"/>
      <c r="NKR6" s="2152"/>
      <c r="NKS6" s="2152"/>
      <c r="NKT6" s="2152"/>
      <c r="NKU6" s="2152"/>
      <c r="NKV6" s="2152"/>
      <c r="NKW6" s="2152"/>
      <c r="NKX6" s="2152"/>
      <c r="NKY6" s="2152"/>
      <c r="NKZ6" s="2152"/>
      <c r="NLA6" s="2152"/>
      <c r="NLB6" s="2152"/>
      <c r="NLC6" s="2152"/>
      <c r="NLD6" s="2152"/>
      <c r="NLE6" s="2152"/>
      <c r="NLF6" s="2152"/>
      <c r="NLG6" s="2152"/>
      <c r="NLH6" s="2152"/>
      <c r="NLI6" s="2152"/>
      <c r="NLJ6" s="2152"/>
      <c r="NLK6" s="2152"/>
      <c r="NLL6" s="2152"/>
      <c r="NLM6" s="2152"/>
      <c r="NLN6" s="2152"/>
      <c r="NLO6" s="2152"/>
      <c r="NLP6" s="2152"/>
      <c r="NLQ6" s="2152"/>
      <c r="NLR6" s="2152"/>
      <c r="NLS6" s="2152"/>
      <c r="NLT6" s="2152"/>
      <c r="NLU6" s="2152"/>
      <c r="NLV6" s="2152"/>
      <c r="NLW6" s="2152"/>
      <c r="NLX6" s="2152"/>
      <c r="NLY6" s="2152"/>
      <c r="NLZ6" s="2152"/>
      <c r="NMA6" s="2152"/>
      <c r="NMB6" s="2152"/>
      <c r="NMC6" s="2152"/>
      <c r="NMD6" s="2152"/>
      <c r="NME6" s="2152"/>
      <c r="NMF6" s="2152"/>
      <c r="NMG6" s="2152"/>
      <c r="NMH6" s="2152"/>
      <c r="NMI6" s="2152"/>
      <c r="NMJ6" s="2152"/>
      <c r="NMK6" s="2152"/>
      <c r="NML6" s="2152"/>
      <c r="NMM6" s="2152"/>
      <c r="NMN6" s="2152"/>
      <c r="NMO6" s="2152"/>
      <c r="NMP6" s="2152"/>
      <c r="NMQ6" s="2152"/>
      <c r="NMR6" s="2152"/>
      <c r="NMS6" s="2152"/>
      <c r="NMT6" s="2152"/>
      <c r="NMU6" s="2152"/>
      <c r="NMV6" s="2152"/>
      <c r="NMW6" s="2152"/>
      <c r="NMX6" s="2152"/>
      <c r="NMY6" s="2152"/>
      <c r="NMZ6" s="2152"/>
      <c r="NNA6" s="2152"/>
      <c r="NNB6" s="2152"/>
      <c r="NNC6" s="2152"/>
      <c r="NND6" s="2152"/>
      <c r="NNE6" s="2152"/>
      <c r="NNF6" s="2152"/>
      <c r="NNG6" s="2152"/>
      <c r="NNH6" s="2152"/>
      <c r="NNI6" s="2152"/>
      <c r="NNJ6" s="2152"/>
      <c r="NNK6" s="2152"/>
      <c r="NNL6" s="2152"/>
      <c r="NNM6" s="2152"/>
      <c r="NNN6" s="2152"/>
      <c r="NNO6" s="2152"/>
      <c r="NNP6" s="2152"/>
      <c r="NNQ6" s="2152"/>
      <c r="NNR6" s="2152"/>
      <c r="NNS6" s="2152"/>
      <c r="NNT6" s="2152"/>
      <c r="NNU6" s="2152"/>
      <c r="NNV6" s="2152"/>
      <c r="NNW6" s="2152"/>
      <c r="NNX6" s="2152"/>
      <c r="NNY6" s="2152"/>
      <c r="NNZ6" s="2152"/>
      <c r="NOA6" s="2152"/>
      <c r="NOB6" s="2152"/>
      <c r="NOC6" s="2152"/>
      <c r="NOD6" s="2152"/>
      <c r="NOE6" s="2152"/>
      <c r="NOF6" s="2152"/>
      <c r="NOG6" s="2152"/>
      <c r="NOH6" s="2152"/>
      <c r="NOI6" s="2152"/>
      <c r="NOJ6" s="2152"/>
      <c r="NOK6" s="2152"/>
      <c r="NOL6" s="2152"/>
      <c r="NOM6" s="2152"/>
      <c r="NON6" s="2152"/>
      <c r="NOO6" s="2152"/>
      <c r="NOP6" s="2152"/>
      <c r="NOQ6" s="2152"/>
      <c r="NOR6" s="2152"/>
      <c r="NOS6" s="2152"/>
      <c r="NOT6" s="2152"/>
      <c r="NOU6" s="2152"/>
      <c r="NOV6" s="2152"/>
      <c r="NOW6" s="2152"/>
      <c r="NOX6" s="2152"/>
      <c r="NOY6" s="2152"/>
      <c r="NOZ6" s="2152"/>
      <c r="NPA6" s="2152"/>
      <c r="NPB6" s="2152"/>
      <c r="NPC6" s="2152"/>
      <c r="NPD6" s="2152"/>
      <c r="NPE6" s="2152"/>
      <c r="NPF6" s="2152"/>
      <c r="NPG6" s="2152"/>
      <c r="NPH6" s="2152"/>
      <c r="NPI6" s="2152"/>
      <c r="NPJ6" s="2152"/>
      <c r="NPK6" s="2152"/>
      <c r="NPL6" s="2152"/>
      <c r="NPM6" s="2152"/>
      <c r="NPN6" s="2152"/>
      <c r="NPO6" s="2152"/>
      <c r="NPP6" s="2152"/>
      <c r="NPQ6" s="2152"/>
      <c r="NPR6" s="2152"/>
      <c r="NPS6" s="2152"/>
      <c r="NPT6" s="2152"/>
      <c r="NPU6" s="2152"/>
      <c r="NPV6" s="2152"/>
      <c r="NPW6" s="2152"/>
      <c r="NPX6" s="2152"/>
      <c r="NPY6" s="2152"/>
      <c r="NPZ6" s="2152"/>
      <c r="NQA6" s="2152"/>
      <c r="NQB6" s="2152"/>
      <c r="NQC6" s="2152"/>
      <c r="NQD6" s="2152"/>
      <c r="NQE6" s="2152"/>
      <c r="NQF6" s="2152"/>
      <c r="NQG6" s="2152"/>
      <c r="NQH6" s="2152"/>
      <c r="NQI6" s="2152"/>
      <c r="NQJ6" s="2152"/>
      <c r="NQK6" s="2152"/>
      <c r="NQL6" s="2152"/>
      <c r="NQM6" s="2152"/>
      <c r="NQN6" s="2152"/>
      <c r="NQO6" s="2152"/>
      <c r="NQP6" s="2152"/>
      <c r="NQQ6" s="2152"/>
      <c r="NQR6" s="2152"/>
      <c r="NQS6" s="2152"/>
      <c r="NQT6" s="2152"/>
      <c r="NQU6" s="2152"/>
      <c r="NQV6" s="2152"/>
      <c r="NQW6" s="2152"/>
      <c r="NQX6" s="2152"/>
      <c r="NQY6" s="2152"/>
      <c r="NQZ6" s="2152"/>
      <c r="NRA6" s="2152"/>
      <c r="NRB6" s="2152"/>
      <c r="NRC6" s="2152"/>
      <c r="NRD6" s="2152"/>
      <c r="NRE6" s="2152"/>
      <c r="NRF6" s="2152"/>
      <c r="NRG6" s="2152"/>
      <c r="NRH6" s="2152"/>
      <c r="NRI6" s="2152"/>
      <c r="NRJ6" s="2152"/>
      <c r="NRK6" s="2152"/>
      <c r="NRL6" s="2152"/>
      <c r="NRM6" s="2152"/>
      <c r="NRN6" s="2152"/>
      <c r="NRO6" s="2152"/>
      <c r="NRP6" s="2152"/>
      <c r="NRQ6" s="2152"/>
      <c r="NRR6" s="2152"/>
      <c r="NRS6" s="2152"/>
      <c r="NRT6" s="2152"/>
      <c r="NRU6" s="2152"/>
      <c r="NRV6" s="2152"/>
      <c r="NRW6" s="2152"/>
      <c r="NRX6" s="2152"/>
      <c r="NRY6" s="2152"/>
      <c r="NRZ6" s="2152"/>
      <c r="NSA6" s="2152"/>
      <c r="NSB6" s="2152"/>
      <c r="NSC6" s="2152"/>
      <c r="NSD6" s="2152"/>
      <c r="NSE6" s="2152"/>
      <c r="NSF6" s="2152"/>
      <c r="NSG6" s="2152"/>
      <c r="NSH6" s="2152"/>
      <c r="NSI6" s="2152"/>
      <c r="NSJ6" s="2152"/>
      <c r="NSK6" s="2152"/>
      <c r="NSL6" s="2152"/>
      <c r="NSM6" s="2152"/>
      <c r="NSN6" s="2152"/>
      <c r="NSO6" s="2152"/>
      <c r="NSP6" s="2152"/>
      <c r="NSQ6" s="2152"/>
      <c r="NSR6" s="2152"/>
      <c r="NSS6" s="2152"/>
      <c r="NST6" s="2152"/>
      <c r="NSU6" s="2152"/>
      <c r="NSV6" s="2152"/>
      <c r="NSW6" s="2152"/>
      <c r="NSX6" s="2152"/>
      <c r="NSY6" s="2152"/>
      <c r="NSZ6" s="2152"/>
      <c r="NTA6" s="2152"/>
      <c r="NTB6" s="2152"/>
      <c r="NTC6" s="2152"/>
      <c r="NTD6" s="2152"/>
      <c r="NTE6" s="2152"/>
      <c r="NTF6" s="2152"/>
      <c r="NTG6" s="2152"/>
      <c r="NTH6" s="2152"/>
      <c r="NTI6" s="2152"/>
      <c r="NTJ6" s="2152"/>
      <c r="NTK6" s="2152"/>
      <c r="NTL6" s="2152"/>
      <c r="NTM6" s="2152"/>
      <c r="NTN6" s="2152"/>
      <c r="NTO6" s="2152"/>
      <c r="NTP6" s="2152"/>
      <c r="NTQ6" s="2152"/>
      <c r="NTR6" s="2152"/>
      <c r="NTS6" s="2152"/>
      <c r="NTT6" s="2152"/>
      <c r="NTU6" s="2152"/>
      <c r="NTV6" s="2152"/>
      <c r="NTW6" s="2152"/>
      <c r="NTX6" s="2152"/>
      <c r="NTY6" s="2152"/>
      <c r="NTZ6" s="2152"/>
      <c r="NUA6" s="2152"/>
      <c r="NUB6" s="2152"/>
      <c r="NUC6" s="2152"/>
      <c r="NUD6" s="2152"/>
      <c r="NUE6" s="2152"/>
      <c r="NUF6" s="2152"/>
      <c r="NUG6" s="2152"/>
      <c r="NUH6" s="2152"/>
      <c r="NUI6" s="2152"/>
      <c r="NUJ6" s="2152"/>
      <c r="NUK6" s="2152"/>
      <c r="NUL6" s="2152"/>
      <c r="NUM6" s="2152"/>
      <c r="NUN6" s="2152"/>
      <c r="NUO6" s="2152"/>
      <c r="NUP6" s="2152"/>
      <c r="NUQ6" s="2152"/>
      <c r="NUR6" s="2152"/>
      <c r="NUS6" s="2152"/>
      <c r="NUT6" s="2152"/>
      <c r="NUU6" s="2152"/>
      <c r="NUV6" s="2152"/>
      <c r="NUW6" s="2152"/>
      <c r="NUX6" s="2152"/>
      <c r="NUY6" s="2152"/>
      <c r="NUZ6" s="2152"/>
      <c r="NVA6" s="2152"/>
      <c r="NVB6" s="2152"/>
      <c r="NVC6" s="2152"/>
      <c r="NVD6" s="2152"/>
      <c r="NVE6" s="2152"/>
      <c r="NVF6" s="2152"/>
      <c r="NVG6" s="2152"/>
      <c r="NVH6" s="2152"/>
      <c r="NVI6" s="2152"/>
      <c r="NVJ6" s="2152"/>
      <c r="NVK6" s="2152"/>
      <c r="NVL6" s="2152"/>
      <c r="NVM6" s="2152"/>
      <c r="NVN6" s="2152"/>
      <c r="NVO6" s="2152"/>
      <c r="NVP6" s="2152"/>
      <c r="NVQ6" s="2152"/>
      <c r="NVR6" s="2152"/>
      <c r="NVS6" s="2152"/>
      <c r="NVT6" s="2152"/>
      <c r="NVU6" s="2152"/>
      <c r="NVV6" s="2152"/>
      <c r="NVW6" s="2152"/>
      <c r="NVX6" s="2152"/>
      <c r="NVY6" s="2152"/>
      <c r="NVZ6" s="2152"/>
      <c r="NWA6" s="2152"/>
      <c r="NWB6" s="2152"/>
      <c r="NWC6" s="2152"/>
      <c r="NWD6" s="2152"/>
      <c r="NWE6" s="2152"/>
      <c r="NWF6" s="2152"/>
      <c r="NWG6" s="2152"/>
      <c r="NWH6" s="2152"/>
      <c r="NWI6" s="2152"/>
      <c r="NWJ6" s="2152"/>
      <c r="NWK6" s="2152"/>
      <c r="NWL6" s="2152"/>
      <c r="NWM6" s="2152"/>
      <c r="NWN6" s="2152"/>
      <c r="NWO6" s="2152"/>
      <c r="NWP6" s="2152"/>
      <c r="NWQ6" s="2152"/>
      <c r="NWR6" s="2152"/>
      <c r="NWS6" s="2152"/>
      <c r="NWT6" s="2152"/>
      <c r="NWU6" s="2152"/>
      <c r="NWV6" s="2152"/>
      <c r="NWW6" s="2152"/>
      <c r="NWX6" s="2152"/>
      <c r="NWY6" s="2152"/>
      <c r="NWZ6" s="2152"/>
      <c r="NXA6" s="2152"/>
      <c r="NXB6" s="2152"/>
      <c r="NXC6" s="2152"/>
      <c r="NXD6" s="2152"/>
      <c r="NXE6" s="2152"/>
      <c r="NXF6" s="2152"/>
      <c r="NXG6" s="2152"/>
      <c r="NXH6" s="2152"/>
      <c r="NXI6" s="2152"/>
      <c r="NXJ6" s="2152"/>
      <c r="NXK6" s="2152"/>
      <c r="NXL6" s="2152"/>
      <c r="NXM6" s="2152"/>
      <c r="NXN6" s="2152"/>
      <c r="NXO6" s="2152"/>
      <c r="NXP6" s="2152"/>
      <c r="NXQ6" s="2152"/>
      <c r="NXR6" s="2152"/>
      <c r="NXS6" s="2152"/>
      <c r="NXT6" s="2152"/>
      <c r="NXU6" s="2152"/>
      <c r="NXV6" s="2152"/>
      <c r="NXW6" s="2152"/>
      <c r="NXX6" s="2152"/>
      <c r="NXY6" s="2152"/>
      <c r="NXZ6" s="2152"/>
      <c r="NYA6" s="2152"/>
      <c r="NYB6" s="2152"/>
      <c r="NYC6" s="2152"/>
      <c r="NYD6" s="2152"/>
      <c r="NYE6" s="2152"/>
      <c r="NYF6" s="2152"/>
      <c r="NYG6" s="2152"/>
      <c r="NYH6" s="2152"/>
      <c r="NYI6" s="2152"/>
      <c r="NYJ6" s="2152"/>
      <c r="NYK6" s="2152"/>
      <c r="NYL6" s="2152"/>
      <c r="NYM6" s="2152"/>
      <c r="NYN6" s="2152"/>
      <c r="NYO6" s="2152"/>
      <c r="NYP6" s="2152"/>
      <c r="NYQ6" s="2152"/>
      <c r="NYR6" s="2152"/>
      <c r="NYS6" s="2152"/>
      <c r="NYT6" s="2152"/>
      <c r="NYU6" s="2152"/>
      <c r="NYV6" s="2152"/>
      <c r="NYW6" s="2152"/>
      <c r="NYX6" s="2152"/>
      <c r="NYY6" s="2152"/>
      <c r="NYZ6" s="2152"/>
      <c r="NZA6" s="2152"/>
      <c r="NZB6" s="2152"/>
      <c r="NZC6" s="2152"/>
      <c r="NZD6" s="2152"/>
      <c r="NZE6" s="2152"/>
      <c r="NZF6" s="2152"/>
      <c r="NZG6" s="2152"/>
      <c r="NZH6" s="2152"/>
      <c r="NZI6" s="2152"/>
      <c r="NZJ6" s="2152"/>
      <c r="NZK6" s="2152"/>
      <c r="NZL6" s="2152"/>
      <c r="NZM6" s="2152"/>
      <c r="NZN6" s="2152"/>
      <c r="NZO6" s="2152"/>
      <c r="NZP6" s="2152"/>
      <c r="NZQ6" s="2152"/>
      <c r="NZR6" s="2152"/>
      <c r="NZS6" s="2152"/>
      <c r="NZT6" s="2152"/>
      <c r="NZU6" s="2152"/>
      <c r="NZV6" s="2152"/>
      <c r="NZW6" s="2152"/>
      <c r="NZX6" s="2152"/>
      <c r="NZY6" s="2152"/>
      <c r="NZZ6" s="2152"/>
      <c r="OAA6" s="2152"/>
      <c r="OAB6" s="2152"/>
      <c r="OAC6" s="2152"/>
      <c r="OAD6" s="2152"/>
      <c r="OAE6" s="2152"/>
      <c r="OAF6" s="2152"/>
      <c r="OAG6" s="2152"/>
      <c r="OAH6" s="2152"/>
      <c r="OAI6" s="2152"/>
      <c r="OAJ6" s="2152"/>
      <c r="OAK6" s="2152"/>
      <c r="OAL6" s="2152"/>
      <c r="OAM6" s="2152"/>
      <c r="OAN6" s="2152"/>
      <c r="OAO6" s="2152"/>
      <c r="OAP6" s="2152"/>
      <c r="OAQ6" s="2152"/>
      <c r="OAR6" s="2152"/>
      <c r="OAS6" s="2152"/>
      <c r="OAT6" s="2152"/>
      <c r="OAU6" s="2152"/>
      <c r="OAV6" s="2152"/>
      <c r="OAW6" s="2152"/>
      <c r="OAX6" s="2152"/>
      <c r="OAY6" s="2152"/>
      <c r="OAZ6" s="2152"/>
      <c r="OBA6" s="2152"/>
      <c r="OBB6" s="2152"/>
      <c r="OBC6" s="2152"/>
      <c r="OBD6" s="2152"/>
      <c r="OBE6" s="2152"/>
      <c r="OBF6" s="2152"/>
      <c r="OBG6" s="2152"/>
      <c r="OBH6" s="2152"/>
      <c r="OBI6" s="2152"/>
      <c r="OBJ6" s="2152"/>
      <c r="OBK6" s="2152"/>
      <c r="OBL6" s="2152"/>
      <c r="OBM6" s="2152"/>
      <c r="OBN6" s="2152"/>
      <c r="OBO6" s="2152"/>
      <c r="OBP6" s="2152"/>
      <c r="OBQ6" s="2152"/>
      <c r="OBR6" s="2152"/>
      <c r="OBS6" s="2152"/>
      <c r="OBT6" s="2152"/>
      <c r="OBU6" s="2152"/>
      <c r="OBV6" s="2152"/>
      <c r="OBW6" s="2152"/>
      <c r="OBX6" s="2152"/>
      <c r="OBY6" s="2152"/>
      <c r="OBZ6" s="2152"/>
      <c r="OCA6" s="2152"/>
      <c r="OCB6" s="2152"/>
      <c r="OCC6" s="2152"/>
      <c r="OCD6" s="2152"/>
      <c r="OCE6" s="2152"/>
      <c r="OCF6" s="2152"/>
      <c r="OCG6" s="2152"/>
      <c r="OCH6" s="2152"/>
      <c r="OCI6" s="2152"/>
      <c r="OCJ6" s="2152"/>
      <c r="OCK6" s="2152"/>
      <c r="OCL6" s="2152"/>
      <c r="OCM6" s="2152"/>
      <c r="OCN6" s="2152"/>
      <c r="OCO6" s="2152"/>
      <c r="OCP6" s="2152"/>
      <c r="OCQ6" s="2152"/>
      <c r="OCR6" s="2152"/>
      <c r="OCS6" s="2152"/>
      <c r="OCT6" s="2152"/>
      <c r="OCU6" s="2152"/>
      <c r="OCV6" s="2152"/>
      <c r="OCW6" s="2152"/>
      <c r="OCX6" s="2152"/>
      <c r="OCY6" s="2152"/>
      <c r="OCZ6" s="2152"/>
      <c r="ODA6" s="2152"/>
      <c r="ODB6" s="2152"/>
      <c r="ODC6" s="2152"/>
      <c r="ODD6" s="2152"/>
      <c r="ODE6" s="2152"/>
      <c r="ODF6" s="2152"/>
      <c r="ODG6" s="2152"/>
      <c r="ODH6" s="2152"/>
      <c r="ODI6" s="2152"/>
      <c r="ODJ6" s="2152"/>
      <c r="ODK6" s="2152"/>
      <c r="ODL6" s="2152"/>
      <c r="ODM6" s="2152"/>
      <c r="ODN6" s="2152"/>
      <c r="ODO6" s="2152"/>
      <c r="ODP6" s="2152"/>
      <c r="ODQ6" s="2152"/>
      <c r="ODR6" s="2152"/>
      <c r="ODS6" s="2152"/>
      <c r="ODT6" s="2152"/>
      <c r="ODU6" s="2152"/>
      <c r="ODV6" s="2152"/>
      <c r="ODW6" s="2152"/>
      <c r="ODX6" s="2152"/>
      <c r="ODY6" s="2152"/>
      <c r="ODZ6" s="2152"/>
      <c r="OEA6" s="2152"/>
      <c r="OEB6" s="2152"/>
      <c r="OEC6" s="2152"/>
      <c r="OED6" s="2152"/>
      <c r="OEE6" s="2152"/>
      <c r="OEF6" s="2152"/>
      <c r="OEG6" s="2152"/>
      <c r="OEH6" s="2152"/>
      <c r="OEI6" s="2152"/>
      <c r="OEJ6" s="2152"/>
      <c r="OEK6" s="2152"/>
      <c r="OEL6" s="2152"/>
      <c r="OEM6" s="2152"/>
      <c r="OEN6" s="2152"/>
      <c r="OEO6" s="2152"/>
      <c r="OEP6" s="2152"/>
      <c r="OEQ6" s="2152"/>
      <c r="OER6" s="2152"/>
      <c r="OES6" s="2152"/>
      <c r="OET6" s="2152"/>
      <c r="OEU6" s="2152"/>
      <c r="OEV6" s="2152"/>
      <c r="OEW6" s="2152"/>
      <c r="OEX6" s="2152"/>
      <c r="OEY6" s="2152"/>
      <c r="OEZ6" s="2152"/>
      <c r="OFA6" s="2152"/>
      <c r="OFB6" s="2152"/>
      <c r="OFC6" s="2152"/>
      <c r="OFD6" s="2152"/>
      <c r="OFE6" s="2152"/>
      <c r="OFF6" s="2152"/>
      <c r="OFG6" s="2152"/>
      <c r="OFH6" s="2152"/>
      <c r="OFI6" s="2152"/>
      <c r="OFJ6" s="2152"/>
      <c r="OFK6" s="2152"/>
      <c r="OFL6" s="2152"/>
      <c r="OFM6" s="2152"/>
      <c r="OFN6" s="2152"/>
      <c r="OFO6" s="2152"/>
      <c r="OFP6" s="2152"/>
      <c r="OFQ6" s="2152"/>
      <c r="OFR6" s="2152"/>
      <c r="OFS6" s="2152"/>
      <c r="OFT6" s="2152"/>
      <c r="OFU6" s="2152"/>
      <c r="OFV6" s="2152"/>
      <c r="OFW6" s="2152"/>
      <c r="OFX6" s="2152"/>
      <c r="OFY6" s="2152"/>
      <c r="OFZ6" s="2152"/>
      <c r="OGA6" s="2152"/>
      <c r="OGB6" s="2152"/>
      <c r="OGC6" s="2152"/>
      <c r="OGD6" s="2152"/>
      <c r="OGE6" s="2152"/>
      <c r="OGF6" s="2152"/>
      <c r="OGG6" s="2152"/>
      <c r="OGH6" s="2152"/>
      <c r="OGI6" s="2152"/>
      <c r="OGJ6" s="2152"/>
      <c r="OGK6" s="2152"/>
      <c r="OGL6" s="2152"/>
      <c r="OGM6" s="2152"/>
      <c r="OGN6" s="2152"/>
      <c r="OGO6" s="2152"/>
      <c r="OGP6" s="2152"/>
      <c r="OGQ6" s="2152"/>
      <c r="OGR6" s="2152"/>
      <c r="OGS6" s="2152"/>
      <c r="OGT6" s="2152"/>
      <c r="OGU6" s="2152"/>
      <c r="OGV6" s="2152"/>
      <c r="OGW6" s="2152"/>
      <c r="OGX6" s="2152"/>
      <c r="OGY6" s="2152"/>
      <c r="OGZ6" s="2152"/>
      <c r="OHA6" s="2152"/>
      <c r="OHB6" s="2152"/>
      <c r="OHC6" s="2152"/>
      <c r="OHD6" s="2152"/>
      <c r="OHE6" s="2152"/>
      <c r="OHF6" s="2152"/>
      <c r="OHG6" s="2152"/>
      <c r="OHH6" s="2152"/>
      <c r="OHI6" s="2152"/>
      <c r="OHJ6" s="2152"/>
      <c r="OHK6" s="2152"/>
      <c r="OHL6" s="2152"/>
      <c r="OHM6" s="2152"/>
      <c r="OHN6" s="2152"/>
      <c r="OHO6" s="2152"/>
      <c r="OHP6" s="2152"/>
      <c r="OHQ6" s="2152"/>
      <c r="OHR6" s="2152"/>
      <c r="OHS6" s="2152"/>
      <c r="OHT6" s="2152"/>
      <c r="OHU6" s="2152"/>
      <c r="OHV6" s="2152"/>
      <c r="OHW6" s="2152"/>
      <c r="OHX6" s="2152"/>
      <c r="OHY6" s="2152"/>
      <c r="OHZ6" s="2152"/>
      <c r="OIA6" s="2152"/>
      <c r="OIB6" s="2152"/>
      <c r="OIC6" s="2152"/>
      <c r="OID6" s="2152"/>
      <c r="OIE6" s="2152"/>
      <c r="OIF6" s="2152"/>
      <c r="OIG6" s="2152"/>
      <c r="OIH6" s="2152"/>
      <c r="OII6" s="2152"/>
      <c r="OIJ6" s="2152"/>
      <c r="OIK6" s="2152"/>
      <c r="OIL6" s="2152"/>
      <c r="OIM6" s="2152"/>
      <c r="OIN6" s="2152"/>
      <c r="OIO6" s="2152"/>
      <c r="OIP6" s="2152"/>
      <c r="OIQ6" s="2152"/>
      <c r="OIR6" s="2152"/>
      <c r="OIS6" s="2152"/>
      <c r="OIT6" s="2152"/>
      <c r="OIU6" s="2152"/>
      <c r="OIV6" s="2152"/>
      <c r="OIW6" s="2152"/>
      <c r="OIX6" s="2152"/>
      <c r="OIY6" s="2152"/>
      <c r="OIZ6" s="2152"/>
      <c r="OJA6" s="2152"/>
      <c r="OJB6" s="2152"/>
      <c r="OJC6" s="2152"/>
      <c r="OJD6" s="2152"/>
      <c r="OJE6" s="2152"/>
      <c r="OJF6" s="2152"/>
      <c r="OJG6" s="2152"/>
      <c r="OJH6" s="2152"/>
      <c r="OJI6" s="2152"/>
      <c r="OJJ6" s="2152"/>
      <c r="OJK6" s="2152"/>
      <c r="OJL6" s="2152"/>
      <c r="OJM6" s="2152"/>
      <c r="OJN6" s="2152"/>
      <c r="OJO6" s="2152"/>
      <c r="OJP6" s="2152"/>
      <c r="OJQ6" s="2152"/>
      <c r="OJR6" s="2152"/>
      <c r="OJS6" s="2152"/>
      <c r="OJT6" s="2152"/>
      <c r="OJU6" s="2152"/>
      <c r="OJV6" s="2152"/>
      <c r="OJW6" s="2152"/>
      <c r="OJX6" s="2152"/>
      <c r="OJY6" s="2152"/>
      <c r="OJZ6" s="2152"/>
      <c r="OKA6" s="2152"/>
      <c r="OKB6" s="2152"/>
      <c r="OKC6" s="2152"/>
      <c r="OKD6" s="2152"/>
      <c r="OKE6" s="2152"/>
      <c r="OKF6" s="2152"/>
      <c r="OKG6" s="2152"/>
      <c r="OKH6" s="2152"/>
      <c r="OKI6" s="2152"/>
      <c r="OKJ6" s="2152"/>
      <c r="OKK6" s="2152"/>
      <c r="OKL6" s="2152"/>
      <c r="OKM6" s="2152"/>
      <c r="OKN6" s="2152"/>
      <c r="OKO6" s="2152"/>
      <c r="OKP6" s="2152"/>
      <c r="OKQ6" s="2152"/>
      <c r="OKR6" s="2152"/>
      <c r="OKS6" s="2152"/>
      <c r="OKT6" s="2152"/>
      <c r="OKU6" s="2152"/>
      <c r="OKV6" s="2152"/>
      <c r="OKW6" s="2152"/>
      <c r="OKX6" s="2152"/>
      <c r="OKY6" s="2152"/>
      <c r="OKZ6" s="2152"/>
      <c r="OLA6" s="2152"/>
      <c r="OLB6" s="2152"/>
      <c r="OLC6" s="2152"/>
      <c r="OLD6" s="2152"/>
      <c r="OLE6" s="2152"/>
      <c r="OLF6" s="2152"/>
      <c r="OLG6" s="2152"/>
      <c r="OLH6" s="2152"/>
      <c r="OLI6" s="2152"/>
      <c r="OLJ6" s="2152"/>
      <c r="OLK6" s="2152"/>
      <c r="OLL6" s="2152"/>
      <c r="OLM6" s="2152"/>
      <c r="OLN6" s="2152"/>
      <c r="OLO6" s="2152"/>
      <c r="OLP6" s="2152"/>
      <c r="OLQ6" s="2152"/>
      <c r="OLR6" s="2152"/>
      <c r="OLS6" s="2152"/>
      <c r="OLT6" s="2152"/>
      <c r="OLU6" s="2152"/>
      <c r="OLV6" s="2152"/>
      <c r="OLW6" s="2152"/>
      <c r="OLX6" s="2152"/>
      <c r="OLY6" s="2152"/>
      <c r="OLZ6" s="2152"/>
      <c r="OMA6" s="2152"/>
      <c r="OMB6" s="2152"/>
      <c r="OMC6" s="2152"/>
      <c r="OMD6" s="2152"/>
      <c r="OME6" s="2152"/>
      <c r="OMF6" s="2152"/>
      <c r="OMG6" s="2152"/>
      <c r="OMH6" s="2152"/>
      <c r="OMI6" s="2152"/>
      <c r="OMJ6" s="2152"/>
      <c r="OMK6" s="2152"/>
      <c r="OML6" s="2152"/>
      <c r="OMM6" s="2152"/>
      <c r="OMN6" s="2152"/>
      <c r="OMO6" s="2152"/>
      <c r="OMP6" s="2152"/>
      <c r="OMQ6" s="2152"/>
      <c r="OMR6" s="2152"/>
      <c r="OMS6" s="2152"/>
      <c r="OMT6" s="2152"/>
      <c r="OMU6" s="2152"/>
      <c r="OMV6" s="2152"/>
      <c r="OMW6" s="2152"/>
      <c r="OMX6" s="2152"/>
      <c r="OMY6" s="2152"/>
      <c r="OMZ6" s="2152"/>
      <c r="ONA6" s="2152"/>
      <c r="ONB6" s="2152"/>
      <c r="ONC6" s="2152"/>
      <c r="OND6" s="2152"/>
      <c r="ONE6" s="2152"/>
      <c r="ONF6" s="2152"/>
      <c r="ONG6" s="2152"/>
      <c r="ONH6" s="2152"/>
      <c r="ONI6" s="2152"/>
      <c r="ONJ6" s="2152"/>
      <c r="ONK6" s="2152"/>
      <c r="ONL6" s="2152"/>
      <c r="ONM6" s="2152"/>
      <c r="ONN6" s="2152"/>
      <c r="ONO6" s="2152"/>
      <c r="ONP6" s="2152"/>
      <c r="ONQ6" s="2152"/>
      <c r="ONR6" s="2152"/>
      <c r="ONS6" s="2152"/>
      <c r="ONT6" s="2152"/>
      <c r="ONU6" s="2152"/>
      <c r="ONV6" s="2152"/>
      <c r="ONW6" s="2152"/>
      <c r="ONX6" s="2152"/>
      <c r="ONY6" s="2152"/>
      <c r="ONZ6" s="2152"/>
      <c r="OOA6" s="2152"/>
      <c r="OOB6" s="2152"/>
      <c r="OOC6" s="2152"/>
      <c r="OOD6" s="2152"/>
      <c r="OOE6" s="2152"/>
      <c r="OOF6" s="2152"/>
      <c r="OOG6" s="2152"/>
      <c r="OOH6" s="2152"/>
      <c r="OOI6" s="2152"/>
      <c r="OOJ6" s="2152"/>
      <c r="OOK6" s="2152"/>
      <c r="OOL6" s="2152"/>
      <c r="OOM6" s="2152"/>
      <c r="OON6" s="2152"/>
      <c r="OOO6" s="2152"/>
      <c r="OOP6" s="2152"/>
      <c r="OOQ6" s="2152"/>
      <c r="OOR6" s="2152"/>
      <c r="OOS6" s="2152"/>
      <c r="OOT6" s="2152"/>
      <c r="OOU6" s="2152"/>
      <c r="OOV6" s="2152"/>
      <c r="OOW6" s="2152"/>
      <c r="OOX6" s="2152"/>
      <c r="OOY6" s="2152"/>
      <c r="OOZ6" s="2152"/>
      <c r="OPA6" s="2152"/>
      <c r="OPB6" s="2152"/>
      <c r="OPC6" s="2152"/>
      <c r="OPD6" s="2152"/>
      <c r="OPE6" s="2152"/>
      <c r="OPF6" s="2152"/>
      <c r="OPG6" s="2152"/>
      <c r="OPH6" s="2152"/>
      <c r="OPI6" s="2152"/>
      <c r="OPJ6" s="2152"/>
      <c r="OPK6" s="2152"/>
      <c r="OPL6" s="2152"/>
      <c r="OPM6" s="2152"/>
      <c r="OPN6" s="2152"/>
      <c r="OPO6" s="2152"/>
      <c r="OPP6" s="2152"/>
      <c r="OPQ6" s="2152"/>
      <c r="OPR6" s="2152"/>
      <c r="OPS6" s="2152"/>
      <c r="OPT6" s="2152"/>
      <c r="OPU6" s="2152"/>
      <c r="OPV6" s="2152"/>
      <c r="OPW6" s="2152"/>
      <c r="OPX6" s="2152"/>
      <c r="OPY6" s="2152"/>
      <c r="OPZ6" s="2152"/>
      <c r="OQA6" s="2152"/>
      <c r="OQB6" s="2152"/>
      <c r="OQC6" s="2152"/>
      <c r="OQD6" s="2152"/>
      <c r="OQE6" s="2152"/>
      <c r="OQF6" s="2152"/>
      <c r="OQG6" s="2152"/>
      <c r="OQH6" s="2152"/>
      <c r="OQI6" s="2152"/>
      <c r="OQJ6" s="2152"/>
      <c r="OQK6" s="2152"/>
      <c r="OQL6" s="2152"/>
      <c r="OQM6" s="2152"/>
      <c r="OQN6" s="2152"/>
      <c r="OQO6" s="2152"/>
      <c r="OQP6" s="2152"/>
      <c r="OQQ6" s="2152"/>
      <c r="OQR6" s="2152"/>
      <c r="OQS6" s="2152"/>
      <c r="OQT6" s="2152"/>
      <c r="OQU6" s="2152"/>
      <c r="OQV6" s="2152"/>
      <c r="OQW6" s="2152"/>
      <c r="OQX6" s="2152"/>
      <c r="OQY6" s="2152"/>
      <c r="OQZ6" s="2152"/>
      <c r="ORA6" s="2152"/>
      <c r="ORB6" s="2152"/>
      <c r="ORC6" s="2152"/>
      <c r="ORD6" s="2152"/>
      <c r="ORE6" s="2152"/>
      <c r="ORF6" s="2152"/>
      <c r="ORG6" s="2152"/>
      <c r="ORH6" s="2152"/>
      <c r="ORI6" s="2152"/>
      <c r="ORJ6" s="2152"/>
      <c r="ORK6" s="2152"/>
      <c r="ORL6" s="2152"/>
      <c r="ORM6" s="2152"/>
      <c r="ORN6" s="2152"/>
      <c r="ORO6" s="2152"/>
      <c r="ORP6" s="2152"/>
      <c r="ORQ6" s="2152"/>
      <c r="ORR6" s="2152"/>
      <c r="ORS6" s="2152"/>
      <c r="ORT6" s="2152"/>
      <c r="ORU6" s="2152"/>
      <c r="ORV6" s="2152"/>
      <c r="ORW6" s="2152"/>
      <c r="ORX6" s="2152"/>
      <c r="ORY6" s="2152"/>
      <c r="ORZ6" s="2152"/>
      <c r="OSA6" s="2152"/>
      <c r="OSB6" s="2152"/>
      <c r="OSC6" s="2152"/>
      <c r="OSD6" s="2152"/>
      <c r="OSE6" s="2152"/>
      <c r="OSF6" s="2152"/>
      <c r="OSG6" s="2152"/>
      <c r="OSH6" s="2152"/>
      <c r="OSI6" s="2152"/>
      <c r="OSJ6" s="2152"/>
      <c r="OSK6" s="2152"/>
      <c r="OSL6" s="2152"/>
      <c r="OSM6" s="2152"/>
      <c r="OSN6" s="2152"/>
      <c r="OSO6" s="2152"/>
      <c r="OSP6" s="2152"/>
      <c r="OSQ6" s="2152"/>
      <c r="OSR6" s="2152"/>
      <c r="OSS6" s="2152"/>
      <c r="OST6" s="2152"/>
      <c r="OSU6" s="2152"/>
      <c r="OSV6" s="2152"/>
      <c r="OSW6" s="2152"/>
      <c r="OSX6" s="2152"/>
      <c r="OSY6" s="2152"/>
      <c r="OSZ6" s="2152"/>
      <c r="OTA6" s="2152"/>
      <c r="OTB6" s="2152"/>
      <c r="OTC6" s="2152"/>
      <c r="OTD6" s="2152"/>
      <c r="OTE6" s="2152"/>
      <c r="OTF6" s="2152"/>
      <c r="OTG6" s="2152"/>
      <c r="OTH6" s="2152"/>
      <c r="OTI6" s="2152"/>
      <c r="OTJ6" s="2152"/>
      <c r="OTK6" s="2152"/>
      <c r="OTL6" s="2152"/>
      <c r="OTM6" s="2152"/>
      <c r="OTN6" s="2152"/>
      <c r="OTO6" s="2152"/>
      <c r="OTP6" s="2152"/>
      <c r="OTQ6" s="2152"/>
      <c r="OTR6" s="2152"/>
      <c r="OTS6" s="2152"/>
      <c r="OTT6" s="2152"/>
      <c r="OTU6" s="2152"/>
      <c r="OTV6" s="2152"/>
      <c r="OTW6" s="2152"/>
      <c r="OTX6" s="2152"/>
      <c r="OTY6" s="2152"/>
      <c r="OTZ6" s="2152"/>
      <c r="OUA6" s="2152"/>
      <c r="OUB6" s="2152"/>
      <c r="OUC6" s="2152"/>
      <c r="OUD6" s="2152"/>
      <c r="OUE6" s="2152"/>
      <c r="OUF6" s="2152"/>
      <c r="OUG6" s="2152"/>
      <c r="OUH6" s="2152"/>
      <c r="OUI6" s="2152"/>
      <c r="OUJ6" s="2152"/>
      <c r="OUK6" s="2152"/>
      <c r="OUL6" s="2152"/>
      <c r="OUM6" s="2152"/>
      <c r="OUN6" s="2152"/>
      <c r="OUO6" s="2152"/>
      <c r="OUP6" s="2152"/>
      <c r="OUQ6" s="2152"/>
      <c r="OUR6" s="2152"/>
      <c r="OUS6" s="2152"/>
      <c r="OUT6" s="2152"/>
      <c r="OUU6" s="2152"/>
      <c r="OUV6" s="2152"/>
      <c r="OUW6" s="2152"/>
      <c r="OUX6" s="2152"/>
      <c r="OUY6" s="2152"/>
      <c r="OUZ6" s="2152"/>
      <c r="OVA6" s="2152"/>
      <c r="OVB6" s="2152"/>
      <c r="OVC6" s="2152"/>
      <c r="OVD6" s="2152"/>
      <c r="OVE6" s="2152"/>
      <c r="OVF6" s="2152"/>
      <c r="OVG6" s="2152"/>
      <c r="OVH6" s="2152"/>
      <c r="OVI6" s="2152"/>
      <c r="OVJ6" s="2152"/>
      <c r="OVK6" s="2152"/>
      <c r="OVL6" s="2152"/>
      <c r="OVM6" s="2152"/>
      <c r="OVN6" s="2152"/>
      <c r="OVO6" s="2152"/>
      <c r="OVP6" s="2152"/>
      <c r="OVQ6" s="2152"/>
      <c r="OVR6" s="2152"/>
      <c r="OVS6" s="2152"/>
      <c r="OVT6" s="2152"/>
      <c r="OVU6" s="2152"/>
      <c r="OVV6" s="2152"/>
      <c r="OVW6" s="2152"/>
      <c r="OVX6" s="2152"/>
      <c r="OVY6" s="2152"/>
      <c r="OVZ6" s="2152"/>
      <c r="OWA6" s="2152"/>
      <c r="OWB6" s="2152"/>
      <c r="OWC6" s="2152"/>
      <c r="OWD6" s="2152"/>
      <c r="OWE6" s="2152"/>
      <c r="OWF6" s="2152"/>
      <c r="OWG6" s="2152"/>
      <c r="OWH6" s="2152"/>
      <c r="OWI6" s="2152"/>
      <c r="OWJ6" s="2152"/>
      <c r="OWK6" s="2152"/>
      <c r="OWL6" s="2152"/>
      <c r="OWM6" s="2152"/>
      <c r="OWN6" s="2152"/>
      <c r="OWO6" s="2152"/>
      <c r="OWP6" s="2152"/>
      <c r="OWQ6" s="2152"/>
      <c r="OWR6" s="2152"/>
      <c r="OWS6" s="2152"/>
      <c r="OWT6" s="2152"/>
      <c r="OWU6" s="2152"/>
      <c r="OWV6" s="2152"/>
      <c r="OWW6" s="2152"/>
      <c r="OWX6" s="2152"/>
      <c r="OWY6" s="2152"/>
      <c r="OWZ6" s="2152"/>
      <c r="OXA6" s="2152"/>
      <c r="OXB6" s="2152"/>
      <c r="OXC6" s="2152"/>
      <c r="OXD6" s="2152"/>
      <c r="OXE6" s="2152"/>
      <c r="OXF6" s="2152"/>
      <c r="OXG6" s="2152"/>
      <c r="OXH6" s="2152"/>
      <c r="OXI6" s="2152"/>
      <c r="OXJ6" s="2152"/>
      <c r="OXK6" s="2152"/>
      <c r="OXL6" s="2152"/>
      <c r="OXM6" s="2152"/>
      <c r="OXN6" s="2152"/>
      <c r="OXO6" s="2152"/>
      <c r="OXP6" s="2152"/>
      <c r="OXQ6" s="2152"/>
      <c r="OXR6" s="2152"/>
      <c r="OXS6" s="2152"/>
      <c r="OXT6" s="2152"/>
      <c r="OXU6" s="2152"/>
      <c r="OXV6" s="2152"/>
      <c r="OXW6" s="2152"/>
      <c r="OXX6" s="2152"/>
      <c r="OXY6" s="2152"/>
      <c r="OXZ6" s="2152"/>
      <c r="OYA6" s="2152"/>
      <c r="OYB6" s="2152"/>
      <c r="OYC6" s="2152"/>
      <c r="OYD6" s="2152"/>
      <c r="OYE6" s="2152"/>
      <c r="OYF6" s="2152"/>
      <c r="OYG6" s="2152"/>
      <c r="OYH6" s="2152"/>
      <c r="OYI6" s="2152"/>
      <c r="OYJ6" s="2152"/>
      <c r="OYK6" s="2152"/>
      <c r="OYL6" s="2152"/>
      <c r="OYM6" s="2152"/>
      <c r="OYN6" s="2152"/>
      <c r="OYO6" s="2152"/>
      <c r="OYP6" s="2152"/>
      <c r="OYQ6" s="2152"/>
      <c r="OYR6" s="2152"/>
      <c r="OYS6" s="2152"/>
      <c r="OYT6" s="2152"/>
      <c r="OYU6" s="2152"/>
      <c r="OYV6" s="2152"/>
      <c r="OYW6" s="2152"/>
      <c r="OYX6" s="2152"/>
      <c r="OYY6" s="2152"/>
      <c r="OYZ6" s="2152"/>
      <c r="OZA6" s="2152"/>
      <c r="OZB6" s="2152"/>
      <c r="OZC6" s="2152"/>
      <c r="OZD6" s="2152"/>
      <c r="OZE6" s="2152"/>
      <c r="OZF6" s="2152"/>
      <c r="OZG6" s="2152"/>
      <c r="OZH6" s="2152"/>
      <c r="OZI6" s="2152"/>
      <c r="OZJ6" s="2152"/>
      <c r="OZK6" s="2152"/>
      <c r="OZL6" s="2152"/>
      <c r="OZM6" s="2152"/>
      <c r="OZN6" s="2152"/>
      <c r="OZO6" s="2152"/>
      <c r="OZP6" s="2152"/>
      <c r="OZQ6" s="2152"/>
      <c r="OZR6" s="2152"/>
      <c r="OZS6" s="2152"/>
      <c r="OZT6" s="2152"/>
      <c r="OZU6" s="2152"/>
      <c r="OZV6" s="2152"/>
      <c r="OZW6" s="2152"/>
      <c r="OZX6" s="2152"/>
      <c r="OZY6" s="2152"/>
      <c r="OZZ6" s="2152"/>
      <c r="PAA6" s="2152"/>
      <c r="PAB6" s="2152"/>
      <c r="PAC6" s="2152"/>
      <c r="PAD6" s="2152"/>
      <c r="PAE6" s="2152"/>
      <c r="PAF6" s="2152"/>
      <c r="PAG6" s="2152"/>
      <c r="PAH6" s="2152"/>
      <c r="PAI6" s="2152"/>
      <c r="PAJ6" s="2152"/>
      <c r="PAK6" s="2152"/>
      <c r="PAL6" s="2152"/>
      <c r="PAM6" s="2152"/>
      <c r="PAN6" s="2152"/>
      <c r="PAO6" s="2152"/>
      <c r="PAP6" s="2152"/>
      <c r="PAQ6" s="2152"/>
      <c r="PAR6" s="2152"/>
      <c r="PAS6" s="2152"/>
      <c r="PAT6" s="2152"/>
      <c r="PAU6" s="2152"/>
      <c r="PAV6" s="2152"/>
      <c r="PAW6" s="2152"/>
      <c r="PAX6" s="2152"/>
      <c r="PAY6" s="2152"/>
      <c r="PAZ6" s="2152"/>
      <c r="PBA6" s="2152"/>
      <c r="PBB6" s="2152"/>
      <c r="PBC6" s="2152"/>
      <c r="PBD6" s="2152"/>
      <c r="PBE6" s="2152"/>
      <c r="PBF6" s="2152"/>
      <c r="PBG6" s="2152"/>
      <c r="PBH6" s="2152"/>
      <c r="PBI6" s="2152"/>
      <c r="PBJ6" s="2152"/>
      <c r="PBK6" s="2152"/>
      <c r="PBL6" s="2152"/>
      <c r="PBM6" s="2152"/>
      <c r="PBN6" s="2152"/>
      <c r="PBO6" s="2152"/>
      <c r="PBP6" s="2152"/>
      <c r="PBQ6" s="2152"/>
      <c r="PBR6" s="2152"/>
      <c r="PBS6" s="2152"/>
      <c r="PBT6" s="2152"/>
      <c r="PBU6" s="2152"/>
      <c r="PBV6" s="2152"/>
      <c r="PBW6" s="2152"/>
      <c r="PBX6" s="2152"/>
      <c r="PBY6" s="2152"/>
      <c r="PBZ6" s="2152"/>
      <c r="PCA6" s="2152"/>
      <c r="PCB6" s="2152"/>
      <c r="PCC6" s="2152"/>
      <c r="PCD6" s="2152"/>
      <c r="PCE6" s="2152"/>
      <c r="PCF6" s="2152"/>
      <c r="PCG6" s="2152"/>
      <c r="PCH6" s="2152"/>
      <c r="PCI6" s="2152"/>
      <c r="PCJ6" s="2152"/>
      <c r="PCK6" s="2152"/>
      <c r="PCL6" s="2152"/>
      <c r="PCM6" s="2152"/>
      <c r="PCN6" s="2152"/>
      <c r="PCO6" s="2152"/>
      <c r="PCP6" s="2152"/>
      <c r="PCQ6" s="2152"/>
      <c r="PCR6" s="2152"/>
      <c r="PCS6" s="2152"/>
      <c r="PCT6" s="2152"/>
      <c r="PCU6" s="2152"/>
      <c r="PCV6" s="2152"/>
      <c r="PCW6" s="2152"/>
      <c r="PCX6" s="2152"/>
      <c r="PCY6" s="2152"/>
      <c r="PCZ6" s="2152"/>
      <c r="PDA6" s="2152"/>
      <c r="PDB6" s="2152"/>
      <c r="PDC6" s="2152"/>
      <c r="PDD6" s="2152"/>
      <c r="PDE6" s="2152"/>
      <c r="PDF6" s="2152"/>
      <c r="PDG6" s="2152"/>
      <c r="PDH6" s="2152"/>
      <c r="PDI6" s="2152"/>
      <c r="PDJ6" s="2152"/>
      <c r="PDK6" s="2152"/>
      <c r="PDL6" s="2152"/>
      <c r="PDM6" s="2152"/>
      <c r="PDN6" s="2152"/>
      <c r="PDO6" s="2152"/>
      <c r="PDP6" s="2152"/>
      <c r="PDQ6" s="2152"/>
      <c r="PDR6" s="2152"/>
      <c r="PDS6" s="2152"/>
      <c r="PDT6" s="2152"/>
      <c r="PDU6" s="2152"/>
      <c r="PDV6" s="2152"/>
      <c r="PDW6" s="2152"/>
      <c r="PDX6" s="2152"/>
      <c r="PDY6" s="2152"/>
      <c r="PDZ6" s="2152"/>
      <c r="PEA6" s="2152"/>
      <c r="PEB6" s="2152"/>
      <c r="PEC6" s="2152"/>
      <c r="PED6" s="2152"/>
      <c r="PEE6" s="2152"/>
      <c r="PEF6" s="2152"/>
      <c r="PEG6" s="2152"/>
      <c r="PEH6" s="2152"/>
      <c r="PEI6" s="2152"/>
      <c r="PEJ6" s="2152"/>
      <c r="PEK6" s="2152"/>
      <c r="PEL6" s="2152"/>
      <c r="PEM6" s="2152"/>
      <c r="PEN6" s="2152"/>
      <c r="PEO6" s="2152"/>
      <c r="PEP6" s="2152"/>
      <c r="PEQ6" s="2152"/>
      <c r="PER6" s="2152"/>
      <c r="PES6" s="2152"/>
      <c r="PET6" s="2152"/>
      <c r="PEU6" s="2152"/>
      <c r="PEV6" s="2152"/>
      <c r="PEW6" s="2152"/>
      <c r="PEX6" s="2152"/>
      <c r="PEY6" s="2152"/>
      <c r="PEZ6" s="2152"/>
      <c r="PFA6" s="2152"/>
      <c r="PFB6" s="2152"/>
      <c r="PFC6" s="2152"/>
      <c r="PFD6" s="2152"/>
      <c r="PFE6" s="2152"/>
      <c r="PFF6" s="2152"/>
      <c r="PFG6" s="2152"/>
      <c r="PFH6" s="2152"/>
      <c r="PFI6" s="2152"/>
      <c r="PFJ6" s="2152"/>
      <c r="PFK6" s="2152"/>
      <c r="PFL6" s="2152"/>
      <c r="PFM6" s="2152"/>
      <c r="PFN6" s="2152"/>
      <c r="PFO6" s="2152"/>
      <c r="PFP6" s="2152"/>
      <c r="PFQ6" s="2152"/>
      <c r="PFR6" s="2152"/>
      <c r="PFS6" s="2152"/>
      <c r="PFT6" s="2152"/>
      <c r="PFU6" s="2152"/>
      <c r="PFV6" s="2152"/>
      <c r="PFW6" s="2152"/>
      <c r="PFX6" s="2152"/>
      <c r="PFY6" s="2152"/>
      <c r="PFZ6" s="2152"/>
      <c r="PGA6" s="2152"/>
      <c r="PGB6" s="2152"/>
      <c r="PGC6" s="2152"/>
      <c r="PGD6" s="2152"/>
      <c r="PGE6" s="2152"/>
      <c r="PGF6" s="2152"/>
      <c r="PGG6" s="2152"/>
      <c r="PGH6" s="2152"/>
      <c r="PGI6" s="2152"/>
      <c r="PGJ6" s="2152"/>
      <c r="PGK6" s="2152"/>
      <c r="PGL6" s="2152"/>
      <c r="PGM6" s="2152"/>
      <c r="PGN6" s="2152"/>
      <c r="PGO6" s="2152"/>
      <c r="PGP6" s="2152"/>
      <c r="PGQ6" s="2152"/>
      <c r="PGR6" s="2152"/>
      <c r="PGS6" s="2152"/>
      <c r="PGT6" s="2152"/>
      <c r="PGU6" s="2152"/>
      <c r="PGV6" s="2152"/>
      <c r="PGW6" s="2152"/>
      <c r="PGX6" s="2152"/>
      <c r="PGY6" s="2152"/>
      <c r="PGZ6" s="2152"/>
      <c r="PHA6" s="2152"/>
      <c r="PHB6" s="2152"/>
      <c r="PHC6" s="2152"/>
      <c r="PHD6" s="2152"/>
      <c r="PHE6" s="2152"/>
      <c r="PHF6" s="2152"/>
      <c r="PHG6" s="2152"/>
      <c r="PHH6" s="2152"/>
      <c r="PHI6" s="2152"/>
      <c r="PHJ6" s="2152"/>
      <c r="PHK6" s="2152"/>
      <c r="PHL6" s="2152"/>
      <c r="PHM6" s="2152"/>
      <c r="PHN6" s="2152"/>
      <c r="PHO6" s="2152"/>
      <c r="PHP6" s="2152"/>
      <c r="PHQ6" s="2152"/>
      <c r="PHR6" s="2152"/>
      <c r="PHS6" s="2152"/>
      <c r="PHT6" s="2152"/>
      <c r="PHU6" s="2152"/>
      <c r="PHV6" s="2152"/>
      <c r="PHW6" s="2152"/>
      <c r="PHX6" s="2152"/>
      <c r="PHY6" s="2152"/>
      <c r="PHZ6" s="2152"/>
      <c r="PIA6" s="2152"/>
      <c r="PIB6" s="2152"/>
      <c r="PIC6" s="2152"/>
      <c r="PID6" s="2152"/>
      <c r="PIE6" s="2152"/>
      <c r="PIF6" s="2152"/>
      <c r="PIG6" s="2152"/>
      <c r="PIH6" s="2152"/>
      <c r="PII6" s="2152"/>
      <c r="PIJ6" s="2152"/>
      <c r="PIK6" s="2152"/>
      <c r="PIL6" s="2152"/>
      <c r="PIM6" s="2152"/>
      <c r="PIN6" s="2152"/>
      <c r="PIO6" s="2152"/>
      <c r="PIP6" s="2152"/>
      <c r="PIQ6" s="2152"/>
      <c r="PIR6" s="2152"/>
      <c r="PIS6" s="2152"/>
      <c r="PIT6" s="2152"/>
      <c r="PIU6" s="2152"/>
      <c r="PIV6" s="2152"/>
      <c r="PIW6" s="2152"/>
      <c r="PIX6" s="2152"/>
      <c r="PIY6" s="2152"/>
      <c r="PIZ6" s="2152"/>
      <c r="PJA6" s="2152"/>
      <c r="PJB6" s="2152"/>
      <c r="PJC6" s="2152"/>
      <c r="PJD6" s="2152"/>
      <c r="PJE6" s="2152"/>
      <c r="PJF6" s="2152"/>
      <c r="PJG6" s="2152"/>
      <c r="PJH6" s="2152"/>
      <c r="PJI6" s="2152"/>
      <c r="PJJ6" s="2152"/>
      <c r="PJK6" s="2152"/>
      <c r="PJL6" s="2152"/>
      <c r="PJM6" s="2152"/>
      <c r="PJN6" s="2152"/>
      <c r="PJO6" s="2152"/>
      <c r="PJP6" s="2152"/>
      <c r="PJQ6" s="2152"/>
      <c r="PJR6" s="2152"/>
      <c r="PJS6" s="2152"/>
      <c r="PJT6" s="2152"/>
      <c r="PJU6" s="2152"/>
      <c r="PJV6" s="2152"/>
      <c r="PJW6" s="2152"/>
      <c r="PJX6" s="2152"/>
      <c r="PJY6" s="2152"/>
      <c r="PJZ6" s="2152"/>
      <c r="PKA6" s="2152"/>
      <c r="PKB6" s="2152"/>
      <c r="PKC6" s="2152"/>
      <c r="PKD6" s="2152"/>
      <c r="PKE6" s="2152"/>
      <c r="PKF6" s="2152"/>
      <c r="PKG6" s="2152"/>
      <c r="PKH6" s="2152"/>
      <c r="PKI6" s="2152"/>
      <c r="PKJ6" s="2152"/>
      <c r="PKK6" s="2152"/>
      <c r="PKL6" s="2152"/>
      <c r="PKM6" s="2152"/>
      <c r="PKN6" s="2152"/>
      <c r="PKO6" s="2152"/>
      <c r="PKP6" s="2152"/>
      <c r="PKQ6" s="2152"/>
      <c r="PKR6" s="2152"/>
      <c r="PKS6" s="2152"/>
      <c r="PKT6" s="2152"/>
      <c r="PKU6" s="2152"/>
      <c r="PKV6" s="2152"/>
      <c r="PKW6" s="2152"/>
      <c r="PKX6" s="2152"/>
      <c r="PKY6" s="2152"/>
      <c r="PKZ6" s="2152"/>
      <c r="PLA6" s="2152"/>
      <c r="PLB6" s="2152"/>
      <c r="PLC6" s="2152"/>
      <c r="PLD6" s="2152"/>
      <c r="PLE6" s="2152"/>
      <c r="PLF6" s="2152"/>
      <c r="PLG6" s="2152"/>
      <c r="PLH6" s="2152"/>
      <c r="PLI6" s="2152"/>
      <c r="PLJ6" s="2152"/>
      <c r="PLK6" s="2152"/>
      <c r="PLL6" s="2152"/>
      <c r="PLM6" s="2152"/>
      <c r="PLN6" s="2152"/>
      <c r="PLO6" s="2152"/>
      <c r="PLP6" s="2152"/>
      <c r="PLQ6" s="2152"/>
      <c r="PLR6" s="2152"/>
      <c r="PLS6" s="2152"/>
      <c r="PLT6" s="2152"/>
      <c r="PLU6" s="2152"/>
      <c r="PLV6" s="2152"/>
      <c r="PLW6" s="2152"/>
      <c r="PLX6" s="2152"/>
      <c r="PLY6" s="2152"/>
      <c r="PLZ6" s="2152"/>
      <c r="PMA6" s="2152"/>
      <c r="PMB6" s="2152"/>
      <c r="PMC6" s="2152"/>
      <c r="PMD6" s="2152"/>
      <c r="PME6" s="2152"/>
      <c r="PMF6" s="2152"/>
      <c r="PMG6" s="2152"/>
      <c r="PMH6" s="2152"/>
      <c r="PMI6" s="2152"/>
      <c r="PMJ6" s="2152"/>
      <c r="PMK6" s="2152"/>
      <c r="PML6" s="2152"/>
      <c r="PMM6" s="2152"/>
      <c r="PMN6" s="2152"/>
      <c r="PMO6" s="2152"/>
      <c r="PMP6" s="2152"/>
      <c r="PMQ6" s="2152"/>
      <c r="PMR6" s="2152"/>
      <c r="PMS6" s="2152"/>
      <c r="PMT6" s="2152"/>
      <c r="PMU6" s="2152"/>
      <c r="PMV6" s="2152"/>
      <c r="PMW6" s="2152"/>
      <c r="PMX6" s="2152"/>
      <c r="PMY6" s="2152"/>
      <c r="PMZ6" s="2152"/>
      <c r="PNA6" s="2152"/>
      <c r="PNB6" s="2152"/>
      <c r="PNC6" s="2152"/>
      <c r="PND6" s="2152"/>
      <c r="PNE6" s="2152"/>
      <c r="PNF6" s="2152"/>
      <c r="PNG6" s="2152"/>
      <c r="PNH6" s="2152"/>
      <c r="PNI6" s="2152"/>
      <c r="PNJ6" s="2152"/>
      <c r="PNK6" s="2152"/>
      <c r="PNL6" s="2152"/>
      <c r="PNM6" s="2152"/>
      <c r="PNN6" s="2152"/>
      <c r="PNO6" s="2152"/>
      <c r="PNP6" s="2152"/>
      <c r="PNQ6" s="2152"/>
      <c r="PNR6" s="2152"/>
      <c r="PNS6" s="2152"/>
      <c r="PNT6" s="2152"/>
      <c r="PNU6" s="2152"/>
      <c r="PNV6" s="2152"/>
      <c r="PNW6" s="2152"/>
      <c r="PNX6" s="2152"/>
      <c r="PNY6" s="2152"/>
      <c r="PNZ6" s="2152"/>
      <c r="POA6" s="2152"/>
      <c r="POB6" s="2152"/>
      <c r="POC6" s="2152"/>
      <c r="POD6" s="2152"/>
      <c r="POE6" s="2152"/>
      <c r="POF6" s="2152"/>
      <c r="POG6" s="2152"/>
      <c r="POH6" s="2152"/>
      <c r="POI6" s="2152"/>
      <c r="POJ6" s="2152"/>
      <c r="POK6" s="2152"/>
      <c r="POL6" s="2152"/>
      <c r="POM6" s="2152"/>
      <c r="PON6" s="2152"/>
      <c r="POO6" s="2152"/>
      <c r="POP6" s="2152"/>
      <c r="POQ6" s="2152"/>
      <c r="POR6" s="2152"/>
      <c r="POS6" s="2152"/>
      <c r="POT6" s="2152"/>
      <c r="POU6" s="2152"/>
      <c r="POV6" s="2152"/>
      <c r="POW6" s="2152"/>
      <c r="POX6" s="2152"/>
      <c r="POY6" s="2152"/>
      <c r="POZ6" s="2152"/>
      <c r="PPA6" s="2152"/>
      <c r="PPB6" s="2152"/>
      <c r="PPC6" s="2152"/>
      <c r="PPD6" s="2152"/>
      <c r="PPE6" s="2152"/>
      <c r="PPF6" s="2152"/>
      <c r="PPG6" s="2152"/>
      <c r="PPH6" s="2152"/>
      <c r="PPI6" s="2152"/>
      <c r="PPJ6" s="2152"/>
      <c r="PPK6" s="2152"/>
      <c r="PPL6" s="2152"/>
      <c r="PPM6" s="2152"/>
      <c r="PPN6" s="2152"/>
      <c r="PPO6" s="2152"/>
      <c r="PPP6" s="2152"/>
      <c r="PPQ6" s="2152"/>
      <c r="PPR6" s="2152"/>
      <c r="PPS6" s="2152"/>
      <c r="PPT6" s="2152"/>
      <c r="PPU6" s="2152"/>
      <c r="PPV6" s="2152"/>
      <c r="PPW6" s="2152"/>
      <c r="PPX6" s="2152"/>
      <c r="PPY6" s="2152"/>
      <c r="PPZ6" s="2152"/>
      <c r="PQA6" s="2152"/>
      <c r="PQB6" s="2152"/>
      <c r="PQC6" s="2152"/>
      <c r="PQD6" s="2152"/>
      <c r="PQE6" s="2152"/>
      <c r="PQF6" s="2152"/>
      <c r="PQG6" s="2152"/>
      <c r="PQH6" s="2152"/>
      <c r="PQI6" s="2152"/>
      <c r="PQJ6" s="2152"/>
      <c r="PQK6" s="2152"/>
      <c r="PQL6" s="2152"/>
      <c r="PQM6" s="2152"/>
      <c r="PQN6" s="2152"/>
      <c r="PQO6" s="2152"/>
      <c r="PQP6" s="2152"/>
      <c r="PQQ6" s="2152"/>
      <c r="PQR6" s="2152"/>
      <c r="PQS6" s="2152"/>
      <c r="PQT6" s="2152"/>
      <c r="PQU6" s="2152"/>
      <c r="PQV6" s="2152"/>
      <c r="PQW6" s="2152"/>
      <c r="PQX6" s="2152"/>
      <c r="PQY6" s="2152"/>
      <c r="PQZ6" s="2152"/>
      <c r="PRA6" s="2152"/>
      <c r="PRB6" s="2152"/>
      <c r="PRC6" s="2152"/>
      <c r="PRD6" s="2152"/>
      <c r="PRE6" s="2152"/>
      <c r="PRF6" s="2152"/>
      <c r="PRG6" s="2152"/>
      <c r="PRH6" s="2152"/>
      <c r="PRI6" s="2152"/>
      <c r="PRJ6" s="2152"/>
      <c r="PRK6" s="2152"/>
      <c r="PRL6" s="2152"/>
      <c r="PRM6" s="2152"/>
      <c r="PRN6" s="2152"/>
      <c r="PRO6" s="2152"/>
      <c r="PRP6" s="2152"/>
      <c r="PRQ6" s="2152"/>
      <c r="PRR6" s="2152"/>
      <c r="PRS6" s="2152"/>
      <c r="PRT6" s="2152"/>
      <c r="PRU6" s="2152"/>
      <c r="PRV6" s="2152"/>
      <c r="PRW6" s="2152"/>
      <c r="PRX6" s="2152"/>
      <c r="PRY6" s="2152"/>
      <c r="PRZ6" s="2152"/>
      <c r="PSA6" s="2152"/>
      <c r="PSB6" s="2152"/>
      <c r="PSC6" s="2152"/>
      <c r="PSD6" s="2152"/>
      <c r="PSE6" s="2152"/>
      <c r="PSF6" s="2152"/>
      <c r="PSG6" s="2152"/>
      <c r="PSH6" s="2152"/>
      <c r="PSI6" s="2152"/>
      <c r="PSJ6" s="2152"/>
      <c r="PSK6" s="2152"/>
      <c r="PSL6" s="2152"/>
      <c r="PSM6" s="2152"/>
      <c r="PSN6" s="2152"/>
      <c r="PSO6" s="2152"/>
      <c r="PSP6" s="2152"/>
      <c r="PSQ6" s="2152"/>
      <c r="PSR6" s="2152"/>
      <c r="PSS6" s="2152"/>
      <c r="PST6" s="2152"/>
      <c r="PSU6" s="2152"/>
      <c r="PSV6" s="2152"/>
      <c r="PSW6" s="2152"/>
      <c r="PSX6" s="2152"/>
      <c r="PSY6" s="2152"/>
      <c r="PSZ6" s="2152"/>
      <c r="PTA6" s="2152"/>
      <c r="PTB6" s="2152"/>
      <c r="PTC6" s="2152"/>
      <c r="PTD6" s="2152"/>
      <c r="PTE6" s="2152"/>
      <c r="PTF6" s="2152"/>
      <c r="PTG6" s="2152"/>
      <c r="PTH6" s="2152"/>
      <c r="PTI6" s="2152"/>
      <c r="PTJ6" s="2152"/>
      <c r="PTK6" s="2152"/>
      <c r="PTL6" s="2152"/>
      <c r="PTM6" s="2152"/>
      <c r="PTN6" s="2152"/>
      <c r="PTO6" s="2152"/>
      <c r="PTP6" s="2152"/>
      <c r="PTQ6" s="2152"/>
      <c r="PTR6" s="2152"/>
      <c r="PTS6" s="2152"/>
      <c r="PTT6" s="2152"/>
      <c r="PTU6" s="2152"/>
      <c r="PTV6" s="2152"/>
      <c r="PTW6" s="2152"/>
      <c r="PTX6" s="2152"/>
      <c r="PTY6" s="2152"/>
      <c r="PTZ6" s="2152"/>
      <c r="PUA6" s="2152"/>
      <c r="PUB6" s="2152"/>
      <c r="PUC6" s="2152"/>
      <c r="PUD6" s="2152"/>
      <c r="PUE6" s="2152"/>
      <c r="PUF6" s="2152"/>
      <c r="PUG6" s="2152"/>
      <c r="PUH6" s="2152"/>
      <c r="PUI6" s="2152"/>
      <c r="PUJ6" s="2152"/>
      <c r="PUK6" s="2152"/>
      <c r="PUL6" s="2152"/>
      <c r="PUM6" s="2152"/>
      <c r="PUN6" s="2152"/>
      <c r="PUO6" s="2152"/>
      <c r="PUP6" s="2152"/>
      <c r="PUQ6" s="2152"/>
      <c r="PUR6" s="2152"/>
      <c r="PUS6" s="2152"/>
      <c r="PUT6" s="2152"/>
      <c r="PUU6" s="2152"/>
      <c r="PUV6" s="2152"/>
      <c r="PUW6" s="2152"/>
      <c r="PUX6" s="2152"/>
      <c r="PUY6" s="2152"/>
      <c r="PUZ6" s="2152"/>
      <c r="PVA6" s="2152"/>
      <c r="PVB6" s="2152"/>
      <c r="PVC6" s="2152"/>
      <c r="PVD6" s="2152"/>
      <c r="PVE6" s="2152"/>
      <c r="PVF6" s="2152"/>
      <c r="PVG6" s="2152"/>
      <c r="PVH6" s="2152"/>
      <c r="PVI6" s="2152"/>
      <c r="PVJ6" s="2152"/>
      <c r="PVK6" s="2152"/>
      <c r="PVL6" s="2152"/>
      <c r="PVM6" s="2152"/>
      <c r="PVN6" s="2152"/>
      <c r="PVO6" s="2152"/>
      <c r="PVP6" s="2152"/>
      <c r="PVQ6" s="2152"/>
      <c r="PVR6" s="2152"/>
      <c r="PVS6" s="2152"/>
      <c r="PVT6" s="2152"/>
      <c r="PVU6" s="2152"/>
      <c r="PVV6" s="2152"/>
      <c r="PVW6" s="2152"/>
      <c r="PVX6" s="2152"/>
      <c r="PVY6" s="2152"/>
      <c r="PVZ6" s="2152"/>
      <c r="PWA6" s="2152"/>
      <c r="PWB6" s="2152"/>
      <c r="PWC6" s="2152"/>
      <c r="PWD6" s="2152"/>
      <c r="PWE6" s="2152"/>
      <c r="PWF6" s="2152"/>
      <c r="PWG6" s="2152"/>
      <c r="PWH6" s="2152"/>
      <c r="PWI6" s="2152"/>
      <c r="PWJ6" s="2152"/>
      <c r="PWK6" s="2152"/>
      <c r="PWL6" s="2152"/>
      <c r="PWM6" s="2152"/>
      <c r="PWN6" s="2152"/>
      <c r="PWO6" s="2152"/>
      <c r="PWP6" s="2152"/>
      <c r="PWQ6" s="2152"/>
      <c r="PWR6" s="2152"/>
      <c r="PWS6" s="2152"/>
      <c r="PWT6" s="2152"/>
      <c r="PWU6" s="2152"/>
      <c r="PWV6" s="2152"/>
      <c r="PWW6" s="2152"/>
      <c r="PWX6" s="2152"/>
      <c r="PWY6" s="2152"/>
      <c r="PWZ6" s="2152"/>
      <c r="PXA6" s="2152"/>
      <c r="PXB6" s="2152"/>
      <c r="PXC6" s="2152"/>
      <c r="PXD6" s="2152"/>
      <c r="PXE6" s="2152"/>
      <c r="PXF6" s="2152"/>
      <c r="PXG6" s="2152"/>
      <c r="PXH6" s="2152"/>
      <c r="PXI6" s="2152"/>
      <c r="PXJ6" s="2152"/>
      <c r="PXK6" s="2152"/>
      <c r="PXL6" s="2152"/>
      <c r="PXM6" s="2152"/>
      <c r="PXN6" s="2152"/>
      <c r="PXO6" s="2152"/>
      <c r="PXP6" s="2152"/>
      <c r="PXQ6" s="2152"/>
      <c r="PXR6" s="2152"/>
      <c r="PXS6" s="2152"/>
      <c r="PXT6" s="2152"/>
      <c r="PXU6" s="2152"/>
      <c r="PXV6" s="2152"/>
      <c r="PXW6" s="2152"/>
      <c r="PXX6" s="2152"/>
      <c r="PXY6" s="2152"/>
      <c r="PXZ6" s="2152"/>
      <c r="PYA6" s="2152"/>
      <c r="PYB6" s="2152"/>
      <c r="PYC6" s="2152"/>
      <c r="PYD6" s="2152"/>
      <c r="PYE6" s="2152"/>
      <c r="PYF6" s="2152"/>
      <c r="PYG6" s="2152"/>
      <c r="PYH6" s="2152"/>
      <c r="PYI6" s="2152"/>
      <c r="PYJ6" s="2152"/>
      <c r="PYK6" s="2152"/>
      <c r="PYL6" s="2152"/>
      <c r="PYM6" s="2152"/>
      <c r="PYN6" s="2152"/>
      <c r="PYO6" s="2152"/>
      <c r="PYP6" s="2152"/>
      <c r="PYQ6" s="2152"/>
      <c r="PYR6" s="2152"/>
      <c r="PYS6" s="2152"/>
      <c r="PYT6" s="2152"/>
      <c r="PYU6" s="2152"/>
      <c r="PYV6" s="2152"/>
      <c r="PYW6" s="2152"/>
      <c r="PYX6" s="2152"/>
      <c r="PYY6" s="2152"/>
      <c r="PYZ6" s="2152"/>
      <c r="PZA6" s="2152"/>
      <c r="PZB6" s="2152"/>
      <c r="PZC6" s="2152"/>
      <c r="PZD6" s="2152"/>
      <c r="PZE6" s="2152"/>
      <c r="PZF6" s="2152"/>
      <c r="PZG6" s="2152"/>
      <c r="PZH6" s="2152"/>
      <c r="PZI6" s="2152"/>
      <c r="PZJ6" s="2152"/>
      <c r="PZK6" s="2152"/>
      <c r="PZL6" s="2152"/>
      <c r="PZM6" s="2152"/>
      <c r="PZN6" s="2152"/>
      <c r="PZO6" s="2152"/>
      <c r="PZP6" s="2152"/>
      <c r="PZQ6" s="2152"/>
      <c r="PZR6" s="2152"/>
      <c r="PZS6" s="2152"/>
      <c r="PZT6" s="2152"/>
      <c r="PZU6" s="2152"/>
      <c r="PZV6" s="2152"/>
      <c r="PZW6" s="2152"/>
      <c r="PZX6" s="2152"/>
      <c r="PZY6" s="2152"/>
      <c r="PZZ6" s="2152"/>
      <c r="QAA6" s="2152"/>
      <c r="QAB6" s="2152"/>
      <c r="QAC6" s="2152"/>
      <c r="QAD6" s="2152"/>
      <c r="QAE6" s="2152"/>
      <c r="QAF6" s="2152"/>
      <c r="QAG6" s="2152"/>
      <c r="QAH6" s="2152"/>
      <c r="QAI6" s="2152"/>
      <c r="QAJ6" s="2152"/>
      <c r="QAK6" s="2152"/>
      <c r="QAL6" s="2152"/>
      <c r="QAM6" s="2152"/>
      <c r="QAN6" s="2152"/>
      <c r="QAO6" s="2152"/>
      <c r="QAP6" s="2152"/>
      <c r="QAQ6" s="2152"/>
      <c r="QAR6" s="2152"/>
      <c r="QAS6" s="2152"/>
      <c r="QAT6" s="2152"/>
      <c r="QAU6" s="2152"/>
      <c r="QAV6" s="2152"/>
      <c r="QAW6" s="2152"/>
      <c r="QAX6" s="2152"/>
      <c r="QAY6" s="2152"/>
      <c r="QAZ6" s="2152"/>
      <c r="QBA6" s="2152"/>
      <c r="QBB6" s="2152"/>
      <c r="QBC6" s="2152"/>
      <c r="QBD6" s="2152"/>
      <c r="QBE6" s="2152"/>
      <c r="QBF6" s="2152"/>
      <c r="QBG6" s="2152"/>
      <c r="QBH6" s="2152"/>
      <c r="QBI6" s="2152"/>
      <c r="QBJ6" s="2152"/>
      <c r="QBK6" s="2152"/>
      <c r="QBL6" s="2152"/>
      <c r="QBM6" s="2152"/>
      <c r="QBN6" s="2152"/>
      <c r="QBO6" s="2152"/>
      <c r="QBP6" s="2152"/>
      <c r="QBQ6" s="2152"/>
      <c r="QBR6" s="2152"/>
      <c r="QBS6" s="2152"/>
      <c r="QBT6" s="2152"/>
      <c r="QBU6" s="2152"/>
      <c r="QBV6" s="2152"/>
      <c r="QBW6" s="2152"/>
      <c r="QBX6" s="2152"/>
      <c r="QBY6" s="2152"/>
      <c r="QBZ6" s="2152"/>
      <c r="QCA6" s="2152"/>
      <c r="QCB6" s="2152"/>
      <c r="QCC6" s="2152"/>
      <c r="QCD6" s="2152"/>
      <c r="QCE6" s="2152"/>
      <c r="QCF6" s="2152"/>
      <c r="QCG6" s="2152"/>
      <c r="QCH6" s="2152"/>
      <c r="QCI6" s="2152"/>
      <c r="QCJ6" s="2152"/>
      <c r="QCK6" s="2152"/>
      <c r="QCL6" s="2152"/>
      <c r="QCM6" s="2152"/>
      <c r="QCN6" s="2152"/>
      <c r="QCO6" s="2152"/>
      <c r="QCP6" s="2152"/>
      <c r="QCQ6" s="2152"/>
      <c r="QCR6" s="2152"/>
      <c r="QCS6" s="2152"/>
      <c r="QCT6" s="2152"/>
      <c r="QCU6" s="2152"/>
      <c r="QCV6" s="2152"/>
      <c r="QCW6" s="2152"/>
      <c r="QCX6" s="2152"/>
      <c r="QCY6" s="2152"/>
      <c r="QCZ6" s="2152"/>
      <c r="QDA6" s="2152"/>
      <c r="QDB6" s="2152"/>
      <c r="QDC6" s="2152"/>
      <c r="QDD6" s="2152"/>
      <c r="QDE6" s="2152"/>
      <c r="QDF6" s="2152"/>
      <c r="QDG6" s="2152"/>
      <c r="QDH6" s="2152"/>
      <c r="QDI6" s="2152"/>
      <c r="QDJ6" s="2152"/>
      <c r="QDK6" s="2152"/>
      <c r="QDL6" s="2152"/>
      <c r="QDM6" s="2152"/>
      <c r="QDN6" s="2152"/>
      <c r="QDO6" s="2152"/>
      <c r="QDP6" s="2152"/>
      <c r="QDQ6" s="2152"/>
      <c r="QDR6" s="2152"/>
      <c r="QDS6" s="2152"/>
      <c r="QDT6" s="2152"/>
      <c r="QDU6" s="2152"/>
      <c r="QDV6" s="2152"/>
      <c r="QDW6" s="2152"/>
      <c r="QDX6" s="2152"/>
      <c r="QDY6" s="2152"/>
      <c r="QDZ6" s="2152"/>
      <c r="QEA6" s="2152"/>
      <c r="QEB6" s="2152"/>
      <c r="QEC6" s="2152"/>
      <c r="QED6" s="2152"/>
      <c r="QEE6" s="2152"/>
      <c r="QEF6" s="2152"/>
      <c r="QEG6" s="2152"/>
      <c r="QEH6" s="2152"/>
      <c r="QEI6" s="2152"/>
      <c r="QEJ6" s="2152"/>
      <c r="QEK6" s="2152"/>
      <c r="QEL6" s="2152"/>
      <c r="QEM6" s="2152"/>
      <c r="QEN6" s="2152"/>
      <c r="QEO6" s="2152"/>
      <c r="QEP6" s="2152"/>
      <c r="QEQ6" s="2152"/>
      <c r="QER6" s="2152"/>
      <c r="QES6" s="2152"/>
      <c r="QET6" s="2152"/>
      <c r="QEU6" s="2152"/>
      <c r="QEV6" s="2152"/>
      <c r="QEW6" s="2152"/>
      <c r="QEX6" s="2152"/>
      <c r="QEY6" s="2152"/>
      <c r="QEZ6" s="2152"/>
      <c r="QFA6" s="2152"/>
      <c r="QFB6" s="2152"/>
      <c r="QFC6" s="2152"/>
      <c r="QFD6" s="2152"/>
      <c r="QFE6" s="2152"/>
      <c r="QFF6" s="2152"/>
      <c r="QFG6" s="2152"/>
      <c r="QFH6" s="2152"/>
      <c r="QFI6" s="2152"/>
      <c r="QFJ6" s="2152"/>
      <c r="QFK6" s="2152"/>
      <c r="QFL6" s="2152"/>
      <c r="QFM6" s="2152"/>
      <c r="QFN6" s="2152"/>
      <c r="QFO6" s="2152"/>
      <c r="QFP6" s="2152"/>
      <c r="QFQ6" s="2152"/>
      <c r="QFR6" s="2152"/>
      <c r="QFS6" s="2152"/>
      <c r="QFT6" s="2152"/>
      <c r="QFU6" s="2152"/>
      <c r="QFV6" s="2152"/>
      <c r="QFW6" s="2152"/>
      <c r="QFX6" s="2152"/>
      <c r="QFY6" s="2152"/>
      <c r="QFZ6" s="2152"/>
      <c r="QGA6" s="2152"/>
      <c r="QGB6" s="2152"/>
      <c r="QGC6" s="2152"/>
      <c r="QGD6" s="2152"/>
      <c r="QGE6" s="2152"/>
      <c r="QGF6" s="2152"/>
      <c r="QGG6" s="2152"/>
      <c r="QGH6" s="2152"/>
      <c r="QGI6" s="2152"/>
      <c r="QGJ6" s="2152"/>
      <c r="QGK6" s="2152"/>
      <c r="QGL6" s="2152"/>
      <c r="QGM6" s="2152"/>
      <c r="QGN6" s="2152"/>
      <c r="QGO6" s="2152"/>
      <c r="QGP6" s="2152"/>
      <c r="QGQ6" s="2152"/>
      <c r="QGR6" s="2152"/>
      <c r="QGS6" s="2152"/>
      <c r="QGT6" s="2152"/>
      <c r="QGU6" s="2152"/>
      <c r="QGV6" s="2152"/>
      <c r="QGW6" s="2152"/>
      <c r="QGX6" s="2152"/>
      <c r="QGY6" s="2152"/>
      <c r="QGZ6" s="2152"/>
      <c r="QHA6" s="2152"/>
      <c r="QHB6" s="2152"/>
      <c r="QHC6" s="2152"/>
      <c r="QHD6" s="2152"/>
      <c r="QHE6" s="2152"/>
      <c r="QHF6" s="2152"/>
      <c r="QHG6" s="2152"/>
      <c r="QHH6" s="2152"/>
      <c r="QHI6" s="2152"/>
      <c r="QHJ6" s="2152"/>
      <c r="QHK6" s="2152"/>
      <c r="QHL6" s="2152"/>
      <c r="QHM6" s="2152"/>
      <c r="QHN6" s="2152"/>
      <c r="QHO6" s="2152"/>
      <c r="QHP6" s="2152"/>
      <c r="QHQ6" s="2152"/>
      <c r="QHR6" s="2152"/>
      <c r="QHS6" s="2152"/>
      <c r="QHT6" s="2152"/>
      <c r="QHU6" s="2152"/>
      <c r="QHV6" s="2152"/>
      <c r="QHW6" s="2152"/>
      <c r="QHX6" s="2152"/>
      <c r="QHY6" s="2152"/>
      <c r="QHZ6" s="2152"/>
      <c r="QIA6" s="2152"/>
      <c r="QIB6" s="2152"/>
      <c r="QIC6" s="2152"/>
      <c r="QID6" s="2152"/>
      <c r="QIE6" s="2152"/>
      <c r="QIF6" s="2152"/>
      <c r="QIG6" s="2152"/>
      <c r="QIH6" s="2152"/>
      <c r="QII6" s="2152"/>
      <c r="QIJ6" s="2152"/>
      <c r="QIK6" s="2152"/>
      <c r="QIL6" s="2152"/>
      <c r="QIM6" s="2152"/>
      <c r="QIN6" s="2152"/>
      <c r="QIO6" s="2152"/>
      <c r="QIP6" s="2152"/>
      <c r="QIQ6" s="2152"/>
      <c r="QIR6" s="2152"/>
      <c r="QIS6" s="2152"/>
      <c r="QIT6" s="2152"/>
      <c r="QIU6" s="2152"/>
      <c r="QIV6" s="2152"/>
      <c r="QIW6" s="2152"/>
      <c r="QIX6" s="2152"/>
      <c r="QIY6" s="2152"/>
      <c r="QIZ6" s="2152"/>
      <c r="QJA6" s="2152"/>
      <c r="QJB6" s="2152"/>
      <c r="QJC6" s="2152"/>
      <c r="QJD6" s="2152"/>
      <c r="QJE6" s="2152"/>
      <c r="QJF6" s="2152"/>
      <c r="QJG6" s="2152"/>
      <c r="QJH6" s="2152"/>
      <c r="QJI6" s="2152"/>
      <c r="QJJ6" s="2152"/>
      <c r="QJK6" s="2152"/>
      <c r="QJL6" s="2152"/>
      <c r="QJM6" s="2152"/>
      <c r="QJN6" s="2152"/>
      <c r="QJO6" s="2152"/>
      <c r="QJP6" s="2152"/>
      <c r="QJQ6" s="2152"/>
      <c r="QJR6" s="2152"/>
      <c r="QJS6" s="2152"/>
      <c r="QJT6" s="2152"/>
      <c r="QJU6" s="2152"/>
      <c r="QJV6" s="2152"/>
      <c r="QJW6" s="2152"/>
      <c r="QJX6" s="2152"/>
      <c r="QJY6" s="2152"/>
      <c r="QJZ6" s="2152"/>
      <c r="QKA6" s="2152"/>
      <c r="QKB6" s="2152"/>
      <c r="QKC6" s="2152"/>
      <c r="QKD6" s="2152"/>
      <c r="QKE6" s="2152"/>
      <c r="QKF6" s="2152"/>
      <c r="QKG6" s="2152"/>
      <c r="QKH6" s="2152"/>
      <c r="QKI6" s="2152"/>
      <c r="QKJ6" s="2152"/>
      <c r="QKK6" s="2152"/>
      <c r="QKL6" s="2152"/>
      <c r="QKM6" s="2152"/>
      <c r="QKN6" s="2152"/>
      <c r="QKO6" s="2152"/>
      <c r="QKP6" s="2152"/>
      <c r="QKQ6" s="2152"/>
      <c r="QKR6" s="2152"/>
      <c r="QKS6" s="2152"/>
      <c r="QKT6" s="2152"/>
      <c r="QKU6" s="2152"/>
      <c r="QKV6" s="2152"/>
      <c r="QKW6" s="2152"/>
      <c r="QKX6" s="2152"/>
      <c r="QKY6" s="2152"/>
      <c r="QKZ6" s="2152"/>
      <c r="QLA6" s="2152"/>
      <c r="QLB6" s="2152"/>
      <c r="QLC6" s="2152"/>
      <c r="QLD6" s="2152"/>
      <c r="QLE6" s="2152"/>
      <c r="QLF6" s="2152"/>
      <c r="QLG6" s="2152"/>
      <c r="QLH6" s="2152"/>
      <c r="QLI6" s="2152"/>
      <c r="QLJ6" s="2152"/>
      <c r="QLK6" s="2152"/>
      <c r="QLL6" s="2152"/>
      <c r="QLM6" s="2152"/>
      <c r="QLN6" s="2152"/>
      <c r="QLO6" s="2152"/>
      <c r="QLP6" s="2152"/>
      <c r="QLQ6" s="2152"/>
      <c r="QLR6" s="2152"/>
      <c r="QLS6" s="2152"/>
      <c r="QLT6" s="2152"/>
      <c r="QLU6" s="2152"/>
      <c r="QLV6" s="2152"/>
      <c r="QLW6" s="2152"/>
      <c r="QLX6" s="2152"/>
      <c r="QLY6" s="2152"/>
      <c r="QLZ6" s="2152"/>
      <c r="QMA6" s="2152"/>
      <c r="QMB6" s="2152"/>
      <c r="QMC6" s="2152"/>
      <c r="QMD6" s="2152"/>
      <c r="QME6" s="2152"/>
      <c r="QMF6" s="2152"/>
      <c r="QMG6" s="2152"/>
      <c r="QMH6" s="2152"/>
      <c r="QMI6" s="2152"/>
      <c r="QMJ6" s="2152"/>
      <c r="QMK6" s="2152"/>
      <c r="QML6" s="2152"/>
      <c r="QMM6" s="2152"/>
      <c r="QMN6" s="2152"/>
      <c r="QMO6" s="2152"/>
      <c r="QMP6" s="2152"/>
      <c r="QMQ6" s="2152"/>
      <c r="QMR6" s="2152"/>
      <c r="QMS6" s="2152"/>
      <c r="QMT6" s="2152"/>
      <c r="QMU6" s="2152"/>
      <c r="QMV6" s="2152"/>
      <c r="QMW6" s="2152"/>
      <c r="QMX6" s="2152"/>
      <c r="QMY6" s="2152"/>
      <c r="QMZ6" s="2152"/>
      <c r="QNA6" s="2152"/>
      <c r="QNB6" s="2152"/>
      <c r="QNC6" s="2152"/>
      <c r="QND6" s="2152"/>
      <c r="QNE6" s="2152"/>
      <c r="QNF6" s="2152"/>
      <c r="QNG6" s="2152"/>
      <c r="QNH6" s="2152"/>
      <c r="QNI6" s="2152"/>
      <c r="QNJ6" s="2152"/>
      <c r="QNK6" s="2152"/>
      <c r="QNL6" s="2152"/>
      <c r="QNM6" s="2152"/>
      <c r="QNN6" s="2152"/>
      <c r="QNO6" s="2152"/>
      <c r="QNP6" s="2152"/>
      <c r="QNQ6" s="2152"/>
      <c r="QNR6" s="2152"/>
      <c r="QNS6" s="2152"/>
      <c r="QNT6" s="2152"/>
      <c r="QNU6" s="2152"/>
      <c r="QNV6" s="2152"/>
      <c r="QNW6" s="2152"/>
      <c r="QNX6" s="2152"/>
      <c r="QNY6" s="2152"/>
      <c r="QNZ6" s="2152"/>
      <c r="QOA6" s="2152"/>
      <c r="QOB6" s="2152"/>
      <c r="QOC6" s="2152"/>
      <c r="QOD6" s="2152"/>
      <c r="QOE6" s="2152"/>
      <c r="QOF6" s="2152"/>
      <c r="QOG6" s="2152"/>
      <c r="QOH6" s="2152"/>
      <c r="QOI6" s="2152"/>
      <c r="QOJ6" s="2152"/>
      <c r="QOK6" s="2152"/>
      <c r="QOL6" s="2152"/>
      <c r="QOM6" s="2152"/>
      <c r="QON6" s="2152"/>
      <c r="QOO6" s="2152"/>
      <c r="QOP6" s="2152"/>
      <c r="QOQ6" s="2152"/>
      <c r="QOR6" s="2152"/>
      <c r="QOS6" s="2152"/>
      <c r="QOT6" s="2152"/>
      <c r="QOU6" s="2152"/>
      <c r="QOV6" s="2152"/>
      <c r="QOW6" s="2152"/>
      <c r="QOX6" s="2152"/>
      <c r="QOY6" s="2152"/>
      <c r="QOZ6" s="2152"/>
      <c r="QPA6" s="2152"/>
      <c r="QPB6" s="2152"/>
      <c r="QPC6" s="2152"/>
      <c r="QPD6" s="2152"/>
      <c r="QPE6" s="2152"/>
      <c r="QPF6" s="2152"/>
      <c r="QPG6" s="2152"/>
      <c r="QPH6" s="2152"/>
      <c r="QPI6" s="2152"/>
      <c r="QPJ6" s="2152"/>
      <c r="QPK6" s="2152"/>
      <c r="QPL6" s="2152"/>
      <c r="QPM6" s="2152"/>
      <c r="QPN6" s="2152"/>
      <c r="QPO6" s="2152"/>
      <c r="QPP6" s="2152"/>
      <c r="QPQ6" s="2152"/>
      <c r="QPR6" s="2152"/>
      <c r="QPS6" s="2152"/>
      <c r="QPT6" s="2152"/>
      <c r="QPU6" s="2152"/>
      <c r="QPV6" s="2152"/>
      <c r="QPW6" s="2152"/>
      <c r="QPX6" s="2152"/>
      <c r="QPY6" s="2152"/>
      <c r="QPZ6" s="2152"/>
      <c r="QQA6" s="2152"/>
      <c r="QQB6" s="2152"/>
      <c r="QQC6" s="2152"/>
      <c r="QQD6" s="2152"/>
      <c r="QQE6" s="2152"/>
      <c r="QQF6" s="2152"/>
      <c r="QQG6" s="2152"/>
      <c r="QQH6" s="2152"/>
      <c r="QQI6" s="2152"/>
      <c r="QQJ6" s="2152"/>
      <c r="QQK6" s="2152"/>
      <c r="QQL6" s="2152"/>
      <c r="QQM6" s="2152"/>
      <c r="QQN6" s="2152"/>
      <c r="QQO6" s="2152"/>
      <c r="QQP6" s="2152"/>
      <c r="QQQ6" s="2152"/>
      <c r="QQR6" s="2152"/>
      <c r="QQS6" s="2152"/>
      <c r="QQT6" s="2152"/>
      <c r="QQU6" s="2152"/>
      <c r="QQV6" s="2152"/>
      <c r="QQW6" s="2152"/>
      <c r="QQX6" s="2152"/>
      <c r="QQY6" s="2152"/>
      <c r="QQZ6" s="2152"/>
      <c r="QRA6" s="2152"/>
      <c r="QRB6" s="2152"/>
      <c r="QRC6" s="2152"/>
      <c r="QRD6" s="2152"/>
      <c r="QRE6" s="2152"/>
      <c r="QRF6" s="2152"/>
      <c r="QRG6" s="2152"/>
      <c r="QRH6" s="2152"/>
      <c r="QRI6" s="2152"/>
      <c r="QRJ6" s="2152"/>
      <c r="QRK6" s="2152"/>
      <c r="QRL6" s="2152"/>
      <c r="QRM6" s="2152"/>
      <c r="QRN6" s="2152"/>
      <c r="QRO6" s="2152"/>
      <c r="QRP6" s="2152"/>
      <c r="QRQ6" s="2152"/>
      <c r="QRR6" s="2152"/>
      <c r="QRS6" s="2152"/>
      <c r="QRT6" s="2152"/>
      <c r="QRU6" s="2152"/>
      <c r="QRV6" s="2152"/>
      <c r="QRW6" s="2152"/>
      <c r="QRX6" s="2152"/>
      <c r="QRY6" s="2152"/>
      <c r="QRZ6" s="2152"/>
      <c r="QSA6" s="2152"/>
      <c r="QSB6" s="2152"/>
      <c r="QSC6" s="2152"/>
      <c r="QSD6" s="2152"/>
      <c r="QSE6" s="2152"/>
      <c r="QSF6" s="2152"/>
      <c r="QSG6" s="2152"/>
      <c r="QSH6" s="2152"/>
      <c r="QSI6" s="2152"/>
      <c r="QSJ6" s="2152"/>
      <c r="QSK6" s="2152"/>
      <c r="QSL6" s="2152"/>
      <c r="QSM6" s="2152"/>
      <c r="QSN6" s="2152"/>
      <c r="QSO6" s="2152"/>
      <c r="QSP6" s="2152"/>
      <c r="QSQ6" s="2152"/>
      <c r="QSR6" s="2152"/>
      <c r="QSS6" s="2152"/>
      <c r="QST6" s="2152"/>
      <c r="QSU6" s="2152"/>
      <c r="QSV6" s="2152"/>
      <c r="QSW6" s="2152"/>
      <c r="QSX6" s="2152"/>
      <c r="QSY6" s="2152"/>
      <c r="QSZ6" s="2152"/>
      <c r="QTA6" s="2152"/>
      <c r="QTB6" s="2152"/>
      <c r="QTC6" s="2152"/>
      <c r="QTD6" s="2152"/>
      <c r="QTE6" s="2152"/>
      <c r="QTF6" s="2152"/>
      <c r="QTG6" s="2152"/>
      <c r="QTH6" s="2152"/>
      <c r="QTI6" s="2152"/>
      <c r="QTJ6" s="2152"/>
      <c r="QTK6" s="2152"/>
      <c r="QTL6" s="2152"/>
      <c r="QTM6" s="2152"/>
      <c r="QTN6" s="2152"/>
      <c r="QTO6" s="2152"/>
      <c r="QTP6" s="2152"/>
      <c r="QTQ6" s="2152"/>
      <c r="QTR6" s="2152"/>
      <c r="QTS6" s="2152"/>
      <c r="QTT6" s="2152"/>
      <c r="QTU6" s="2152"/>
      <c r="QTV6" s="2152"/>
      <c r="QTW6" s="2152"/>
      <c r="QTX6" s="2152"/>
      <c r="QTY6" s="2152"/>
      <c r="QTZ6" s="2152"/>
      <c r="QUA6" s="2152"/>
      <c r="QUB6" s="2152"/>
      <c r="QUC6" s="2152"/>
      <c r="QUD6" s="2152"/>
      <c r="QUE6" s="2152"/>
      <c r="QUF6" s="2152"/>
      <c r="QUG6" s="2152"/>
      <c r="QUH6" s="2152"/>
      <c r="QUI6" s="2152"/>
      <c r="QUJ6" s="2152"/>
      <c r="QUK6" s="2152"/>
      <c r="QUL6" s="2152"/>
      <c r="QUM6" s="2152"/>
      <c r="QUN6" s="2152"/>
      <c r="QUO6" s="2152"/>
      <c r="QUP6" s="2152"/>
      <c r="QUQ6" s="2152"/>
      <c r="QUR6" s="2152"/>
      <c r="QUS6" s="2152"/>
      <c r="QUT6" s="2152"/>
      <c r="QUU6" s="2152"/>
      <c r="QUV6" s="2152"/>
      <c r="QUW6" s="2152"/>
      <c r="QUX6" s="2152"/>
      <c r="QUY6" s="2152"/>
      <c r="QUZ6" s="2152"/>
      <c r="QVA6" s="2152"/>
      <c r="QVB6" s="2152"/>
      <c r="QVC6" s="2152"/>
      <c r="QVD6" s="2152"/>
      <c r="QVE6" s="2152"/>
      <c r="QVF6" s="2152"/>
      <c r="QVG6" s="2152"/>
      <c r="QVH6" s="2152"/>
      <c r="QVI6" s="2152"/>
      <c r="QVJ6" s="2152"/>
      <c r="QVK6" s="2152"/>
      <c r="QVL6" s="2152"/>
      <c r="QVM6" s="2152"/>
      <c r="QVN6" s="2152"/>
      <c r="QVO6" s="2152"/>
      <c r="QVP6" s="2152"/>
      <c r="QVQ6" s="2152"/>
      <c r="QVR6" s="2152"/>
      <c r="QVS6" s="2152"/>
      <c r="QVT6" s="2152"/>
      <c r="QVU6" s="2152"/>
      <c r="QVV6" s="2152"/>
      <c r="QVW6" s="2152"/>
      <c r="QVX6" s="2152"/>
      <c r="QVY6" s="2152"/>
      <c r="QVZ6" s="2152"/>
      <c r="QWA6" s="2152"/>
      <c r="QWB6" s="2152"/>
      <c r="QWC6" s="2152"/>
      <c r="QWD6" s="2152"/>
      <c r="QWE6" s="2152"/>
      <c r="QWF6" s="2152"/>
      <c r="QWG6" s="2152"/>
      <c r="QWH6" s="2152"/>
      <c r="QWI6" s="2152"/>
      <c r="QWJ6" s="2152"/>
      <c r="QWK6" s="2152"/>
      <c r="QWL6" s="2152"/>
      <c r="QWM6" s="2152"/>
      <c r="QWN6" s="2152"/>
      <c r="QWO6" s="2152"/>
      <c r="QWP6" s="2152"/>
      <c r="QWQ6" s="2152"/>
      <c r="QWR6" s="2152"/>
      <c r="QWS6" s="2152"/>
      <c r="QWT6" s="2152"/>
      <c r="QWU6" s="2152"/>
      <c r="QWV6" s="2152"/>
      <c r="QWW6" s="2152"/>
      <c r="QWX6" s="2152"/>
      <c r="QWY6" s="2152"/>
      <c r="QWZ6" s="2152"/>
      <c r="QXA6" s="2152"/>
      <c r="QXB6" s="2152"/>
      <c r="QXC6" s="2152"/>
      <c r="QXD6" s="2152"/>
      <c r="QXE6" s="2152"/>
      <c r="QXF6" s="2152"/>
      <c r="QXG6" s="2152"/>
      <c r="QXH6" s="2152"/>
      <c r="QXI6" s="2152"/>
      <c r="QXJ6" s="2152"/>
      <c r="QXK6" s="2152"/>
      <c r="QXL6" s="2152"/>
      <c r="QXM6" s="2152"/>
      <c r="QXN6" s="2152"/>
      <c r="QXO6" s="2152"/>
      <c r="QXP6" s="2152"/>
      <c r="QXQ6" s="2152"/>
      <c r="QXR6" s="2152"/>
      <c r="QXS6" s="2152"/>
      <c r="QXT6" s="2152"/>
      <c r="QXU6" s="2152"/>
      <c r="QXV6" s="2152"/>
      <c r="QXW6" s="2152"/>
      <c r="QXX6" s="2152"/>
      <c r="QXY6" s="2152"/>
      <c r="QXZ6" s="2152"/>
      <c r="QYA6" s="2152"/>
      <c r="QYB6" s="2152"/>
      <c r="QYC6" s="2152"/>
      <c r="QYD6" s="2152"/>
      <c r="QYE6" s="2152"/>
      <c r="QYF6" s="2152"/>
      <c r="QYG6" s="2152"/>
      <c r="QYH6" s="2152"/>
      <c r="QYI6" s="2152"/>
      <c r="QYJ6" s="2152"/>
      <c r="QYK6" s="2152"/>
      <c r="QYL6" s="2152"/>
      <c r="QYM6" s="2152"/>
      <c r="QYN6" s="2152"/>
      <c r="QYO6" s="2152"/>
      <c r="QYP6" s="2152"/>
      <c r="QYQ6" s="2152"/>
      <c r="QYR6" s="2152"/>
      <c r="QYS6" s="2152"/>
      <c r="QYT6" s="2152"/>
      <c r="QYU6" s="2152"/>
      <c r="QYV6" s="2152"/>
      <c r="QYW6" s="2152"/>
      <c r="QYX6" s="2152"/>
      <c r="QYY6" s="2152"/>
      <c r="QYZ6" s="2152"/>
      <c r="QZA6" s="2152"/>
      <c r="QZB6" s="2152"/>
      <c r="QZC6" s="2152"/>
      <c r="QZD6" s="2152"/>
      <c r="QZE6" s="2152"/>
      <c r="QZF6" s="2152"/>
      <c r="QZG6" s="2152"/>
      <c r="QZH6" s="2152"/>
      <c r="QZI6" s="2152"/>
      <c r="QZJ6" s="2152"/>
      <c r="QZK6" s="2152"/>
      <c r="QZL6" s="2152"/>
      <c r="QZM6" s="2152"/>
      <c r="QZN6" s="2152"/>
      <c r="QZO6" s="2152"/>
      <c r="QZP6" s="2152"/>
      <c r="QZQ6" s="2152"/>
      <c r="QZR6" s="2152"/>
      <c r="QZS6" s="2152"/>
      <c r="QZT6" s="2152"/>
      <c r="QZU6" s="2152"/>
      <c r="QZV6" s="2152"/>
      <c r="QZW6" s="2152"/>
      <c r="QZX6" s="2152"/>
      <c r="QZY6" s="2152"/>
      <c r="QZZ6" s="2152"/>
      <c r="RAA6" s="2152"/>
      <c r="RAB6" s="2152"/>
      <c r="RAC6" s="2152"/>
      <c r="RAD6" s="2152"/>
      <c r="RAE6" s="2152"/>
      <c r="RAF6" s="2152"/>
      <c r="RAG6" s="2152"/>
      <c r="RAH6" s="2152"/>
      <c r="RAI6" s="2152"/>
      <c r="RAJ6" s="2152"/>
      <c r="RAK6" s="2152"/>
      <c r="RAL6" s="2152"/>
      <c r="RAM6" s="2152"/>
      <c r="RAN6" s="2152"/>
      <c r="RAO6" s="2152"/>
      <c r="RAP6" s="2152"/>
      <c r="RAQ6" s="2152"/>
      <c r="RAR6" s="2152"/>
      <c r="RAS6" s="2152"/>
      <c r="RAT6" s="2152"/>
      <c r="RAU6" s="2152"/>
      <c r="RAV6" s="2152"/>
      <c r="RAW6" s="2152"/>
      <c r="RAX6" s="2152"/>
      <c r="RAY6" s="2152"/>
      <c r="RAZ6" s="2152"/>
      <c r="RBA6" s="2152"/>
      <c r="RBB6" s="2152"/>
      <c r="RBC6" s="2152"/>
      <c r="RBD6" s="2152"/>
      <c r="RBE6" s="2152"/>
      <c r="RBF6" s="2152"/>
      <c r="RBG6" s="2152"/>
      <c r="RBH6" s="2152"/>
      <c r="RBI6" s="2152"/>
      <c r="RBJ6" s="2152"/>
      <c r="RBK6" s="2152"/>
      <c r="RBL6" s="2152"/>
      <c r="RBM6" s="2152"/>
      <c r="RBN6" s="2152"/>
      <c r="RBO6" s="2152"/>
      <c r="RBP6" s="2152"/>
      <c r="RBQ6" s="2152"/>
      <c r="RBR6" s="2152"/>
      <c r="RBS6" s="2152"/>
      <c r="RBT6" s="2152"/>
      <c r="RBU6" s="2152"/>
      <c r="RBV6" s="2152"/>
      <c r="RBW6" s="2152"/>
      <c r="RBX6" s="2152"/>
      <c r="RBY6" s="2152"/>
      <c r="RBZ6" s="2152"/>
      <c r="RCA6" s="2152"/>
      <c r="RCB6" s="2152"/>
      <c r="RCC6" s="2152"/>
      <c r="RCD6" s="2152"/>
      <c r="RCE6" s="2152"/>
      <c r="RCF6" s="2152"/>
      <c r="RCG6" s="2152"/>
      <c r="RCH6" s="2152"/>
      <c r="RCI6" s="2152"/>
      <c r="RCJ6" s="2152"/>
      <c r="RCK6" s="2152"/>
      <c r="RCL6" s="2152"/>
      <c r="RCM6" s="2152"/>
      <c r="RCN6" s="2152"/>
      <c r="RCO6" s="2152"/>
      <c r="RCP6" s="2152"/>
      <c r="RCQ6" s="2152"/>
      <c r="RCR6" s="2152"/>
      <c r="RCS6" s="2152"/>
      <c r="RCT6" s="2152"/>
      <c r="RCU6" s="2152"/>
      <c r="RCV6" s="2152"/>
      <c r="RCW6" s="2152"/>
      <c r="RCX6" s="2152"/>
      <c r="RCY6" s="2152"/>
      <c r="RCZ6" s="2152"/>
      <c r="RDA6" s="2152"/>
      <c r="RDB6" s="2152"/>
      <c r="RDC6" s="2152"/>
      <c r="RDD6" s="2152"/>
      <c r="RDE6" s="2152"/>
      <c r="RDF6" s="2152"/>
      <c r="RDG6" s="2152"/>
      <c r="RDH6" s="2152"/>
      <c r="RDI6" s="2152"/>
      <c r="RDJ6" s="2152"/>
      <c r="RDK6" s="2152"/>
      <c r="RDL6" s="2152"/>
      <c r="RDM6" s="2152"/>
      <c r="RDN6" s="2152"/>
      <c r="RDO6" s="2152"/>
      <c r="RDP6" s="2152"/>
      <c r="RDQ6" s="2152"/>
      <c r="RDR6" s="2152"/>
      <c r="RDS6" s="2152"/>
      <c r="RDT6" s="2152"/>
      <c r="RDU6" s="2152"/>
      <c r="RDV6" s="2152"/>
      <c r="RDW6" s="2152"/>
      <c r="RDX6" s="2152"/>
      <c r="RDY6" s="2152"/>
      <c r="RDZ6" s="2152"/>
      <c r="REA6" s="2152"/>
      <c r="REB6" s="2152"/>
      <c r="REC6" s="2152"/>
      <c r="RED6" s="2152"/>
      <c r="REE6" s="2152"/>
      <c r="REF6" s="2152"/>
      <c r="REG6" s="2152"/>
      <c r="REH6" s="2152"/>
      <c r="REI6" s="2152"/>
      <c r="REJ6" s="2152"/>
      <c r="REK6" s="2152"/>
      <c r="REL6" s="2152"/>
      <c r="REM6" s="2152"/>
      <c r="REN6" s="2152"/>
      <c r="REO6" s="2152"/>
      <c r="REP6" s="2152"/>
      <c r="REQ6" s="2152"/>
      <c r="RER6" s="2152"/>
      <c r="RES6" s="2152"/>
      <c r="RET6" s="2152"/>
      <c r="REU6" s="2152"/>
      <c r="REV6" s="2152"/>
      <c r="REW6" s="2152"/>
      <c r="REX6" s="2152"/>
      <c r="REY6" s="2152"/>
      <c r="REZ6" s="2152"/>
      <c r="RFA6" s="2152"/>
      <c r="RFB6" s="2152"/>
      <c r="RFC6" s="2152"/>
      <c r="RFD6" s="2152"/>
      <c r="RFE6" s="2152"/>
      <c r="RFF6" s="2152"/>
      <c r="RFG6" s="2152"/>
      <c r="RFH6" s="2152"/>
      <c r="RFI6" s="2152"/>
      <c r="RFJ6" s="2152"/>
      <c r="RFK6" s="2152"/>
      <c r="RFL6" s="2152"/>
      <c r="RFM6" s="2152"/>
      <c r="RFN6" s="2152"/>
      <c r="RFO6" s="2152"/>
      <c r="RFP6" s="2152"/>
      <c r="RFQ6" s="2152"/>
      <c r="RFR6" s="2152"/>
      <c r="RFS6" s="2152"/>
      <c r="RFT6" s="2152"/>
      <c r="RFU6" s="2152"/>
      <c r="RFV6" s="2152"/>
      <c r="RFW6" s="2152"/>
      <c r="RFX6" s="2152"/>
      <c r="RFY6" s="2152"/>
      <c r="RFZ6" s="2152"/>
      <c r="RGA6" s="2152"/>
      <c r="RGB6" s="2152"/>
      <c r="RGC6" s="2152"/>
      <c r="RGD6" s="2152"/>
      <c r="RGE6" s="2152"/>
      <c r="RGF6" s="2152"/>
      <c r="RGG6" s="2152"/>
      <c r="RGH6" s="2152"/>
      <c r="RGI6" s="2152"/>
      <c r="RGJ6" s="2152"/>
      <c r="RGK6" s="2152"/>
      <c r="RGL6" s="2152"/>
      <c r="RGM6" s="2152"/>
      <c r="RGN6" s="2152"/>
      <c r="RGO6" s="2152"/>
      <c r="RGP6" s="2152"/>
      <c r="RGQ6" s="2152"/>
      <c r="RGR6" s="2152"/>
      <c r="RGS6" s="2152"/>
      <c r="RGT6" s="2152"/>
      <c r="RGU6" s="2152"/>
      <c r="RGV6" s="2152"/>
      <c r="RGW6" s="2152"/>
      <c r="RGX6" s="2152"/>
      <c r="RGY6" s="2152"/>
      <c r="RGZ6" s="2152"/>
      <c r="RHA6" s="2152"/>
      <c r="RHB6" s="2152"/>
      <c r="RHC6" s="2152"/>
      <c r="RHD6" s="2152"/>
      <c r="RHE6" s="2152"/>
      <c r="RHF6" s="2152"/>
      <c r="RHG6" s="2152"/>
      <c r="RHH6" s="2152"/>
      <c r="RHI6" s="2152"/>
      <c r="RHJ6" s="2152"/>
      <c r="RHK6" s="2152"/>
      <c r="RHL6" s="2152"/>
      <c r="RHM6" s="2152"/>
      <c r="RHN6" s="2152"/>
      <c r="RHO6" s="2152"/>
      <c r="RHP6" s="2152"/>
      <c r="RHQ6" s="2152"/>
      <c r="RHR6" s="2152"/>
      <c r="RHS6" s="2152"/>
      <c r="RHT6" s="2152"/>
      <c r="RHU6" s="2152"/>
      <c r="RHV6" s="2152"/>
      <c r="RHW6" s="2152"/>
      <c r="RHX6" s="2152"/>
      <c r="RHY6" s="2152"/>
      <c r="RHZ6" s="2152"/>
      <c r="RIA6" s="2152"/>
      <c r="RIB6" s="2152"/>
      <c r="RIC6" s="2152"/>
      <c r="RID6" s="2152"/>
      <c r="RIE6" s="2152"/>
      <c r="RIF6" s="2152"/>
      <c r="RIG6" s="2152"/>
      <c r="RIH6" s="2152"/>
      <c r="RII6" s="2152"/>
      <c r="RIJ6" s="2152"/>
      <c r="RIK6" s="2152"/>
      <c r="RIL6" s="2152"/>
      <c r="RIM6" s="2152"/>
      <c r="RIN6" s="2152"/>
      <c r="RIO6" s="2152"/>
      <c r="RIP6" s="2152"/>
      <c r="RIQ6" s="2152"/>
      <c r="RIR6" s="2152"/>
      <c r="RIS6" s="2152"/>
      <c r="RIT6" s="2152"/>
      <c r="RIU6" s="2152"/>
      <c r="RIV6" s="2152"/>
      <c r="RIW6" s="2152"/>
      <c r="RIX6" s="2152"/>
      <c r="RIY6" s="2152"/>
      <c r="RIZ6" s="2152"/>
      <c r="RJA6" s="2152"/>
      <c r="RJB6" s="2152"/>
      <c r="RJC6" s="2152"/>
      <c r="RJD6" s="2152"/>
      <c r="RJE6" s="2152"/>
      <c r="RJF6" s="2152"/>
      <c r="RJG6" s="2152"/>
      <c r="RJH6" s="2152"/>
      <c r="RJI6" s="2152"/>
      <c r="RJJ6" s="2152"/>
      <c r="RJK6" s="2152"/>
      <c r="RJL6" s="2152"/>
      <c r="RJM6" s="2152"/>
      <c r="RJN6" s="2152"/>
      <c r="RJO6" s="2152"/>
      <c r="RJP6" s="2152"/>
      <c r="RJQ6" s="2152"/>
      <c r="RJR6" s="2152"/>
      <c r="RJS6" s="2152"/>
      <c r="RJT6" s="2152"/>
      <c r="RJU6" s="2152"/>
      <c r="RJV6" s="2152"/>
      <c r="RJW6" s="2152"/>
      <c r="RJX6" s="2152"/>
      <c r="RJY6" s="2152"/>
      <c r="RJZ6" s="2152"/>
      <c r="RKA6" s="2152"/>
      <c r="RKB6" s="2152"/>
      <c r="RKC6" s="2152"/>
      <c r="RKD6" s="2152"/>
      <c r="RKE6" s="2152"/>
      <c r="RKF6" s="2152"/>
      <c r="RKG6" s="2152"/>
      <c r="RKH6" s="2152"/>
      <c r="RKI6" s="2152"/>
      <c r="RKJ6" s="2152"/>
      <c r="RKK6" s="2152"/>
      <c r="RKL6" s="2152"/>
      <c r="RKM6" s="2152"/>
      <c r="RKN6" s="2152"/>
      <c r="RKO6" s="2152"/>
      <c r="RKP6" s="2152"/>
      <c r="RKQ6" s="2152"/>
      <c r="RKR6" s="2152"/>
      <c r="RKS6" s="2152"/>
      <c r="RKT6" s="2152"/>
      <c r="RKU6" s="2152"/>
      <c r="RKV6" s="2152"/>
      <c r="RKW6" s="2152"/>
      <c r="RKX6" s="2152"/>
      <c r="RKY6" s="2152"/>
      <c r="RKZ6" s="2152"/>
      <c r="RLA6" s="2152"/>
      <c r="RLB6" s="2152"/>
      <c r="RLC6" s="2152"/>
      <c r="RLD6" s="2152"/>
      <c r="RLE6" s="2152"/>
      <c r="RLF6" s="2152"/>
      <c r="RLG6" s="2152"/>
      <c r="RLH6" s="2152"/>
      <c r="RLI6" s="2152"/>
      <c r="RLJ6" s="2152"/>
      <c r="RLK6" s="2152"/>
      <c r="RLL6" s="2152"/>
      <c r="RLM6" s="2152"/>
      <c r="RLN6" s="2152"/>
      <c r="RLO6" s="2152"/>
      <c r="RLP6" s="2152"/>
      <c r="RLQ6" s="2152"/>
      <c r="RLR6" s="2152"/>
      <c r="RLS6" s="2152"/>
      <c r="RLT6" s="2152"/>
      <c r="RLU6" s="2152"/>
      <c r="RLV6" s="2152"/>
      <c r="RLW6" s="2152"/>
      <c r="RLX6" s="2152"/>
      <c r="RLY6" s="2152"/>
      <c r="RLZ6" s="2152"/>
      <c r="RMA6" s="2152"/>
      <c r="RMB6" s="2152"/>
      <c r="RMC6" s="2152"/>
      <c r="RMD6" s="2152"/>
      <c r="RME6" s="2152"/>
      <c r="RMF6" s="2152"/>
      <c r="RMG6" s="2152"/>
      <c r="RMH6" s="2152"/>
      <c r="RMI6" s="2152"/>
      <c r="RMJ6" s="2152"/>
      <c r="RMK6" s="2152"/>
      <c r="RML6" s="2152"/>
      <c r="RMM6" s="2152"/>
      <c r="RMN6" s="2152"/>
      <c r="RMO6" s="2152"/>
      <c r="RMP6" s="2152"/>
      <c r="RMQ6" s="2152"/>
      <c r="RMR6" s="2152"/>
      <c r="RMS6" s="2152"/>
      <c r="RMT6" s="2152"/>
      <c r="RMU6" s="2152"/>
      <c r="RMV6" s="2152"/>
      <c r="RMW6" s="2152"/>
      <c r="RMX6" s="2152"/>
      <c r="RMY6" s="2152"/>
      <c r="RMZ6" s="2152"/>
      <c r="RNA6" s="2152"/>
      <c r="RNB6" s="2152"/>
      <c r="RNC6" s="2152"/>
      <c r="RND6" s="2152"/>
      <c r="RNE6" s="2152"/>
      <c r="RNF6" s="2152"/>
      <c r="RNG6" s="2152"/>
      <c r="RNH6" s="2152"/>
      <c r="RNI6" s="2152"/>
      <c r="RNJ6" s="2152"/>
      <c r="RNK6" s="2152"/>
      <c r="RNL6" s="2152"/>
      <c r="RNM6" s="2152"/>
      <c r="RNN6" s="2152"/>
      <c r="RNO6" s="2152"/>
      <c r="RNP6" s="2152"/>
      <c r="RNQ6" s="2152"/>
      <c r="RNR6" s="2152"/>
      <c r="RNS6" s="2152"/>
      <c r="RNT6" s="2152"/>
      <c r="RNU6" s="2152"/>
      <c r="RNV6" s="2152"/>
      <c r="RNW6" s="2152"/>
      <c r="RNX6" s="2152"/>
      <c r="RNY6" s="2152"/>
      <c r="RNZ6" s="2152"/>
      <c r="ROA6" s="2152"/>
      <c r="ROB6" s="2152"/>
      <c r="ROC6" s="2152"/>
      <c r="ROD6" s="2152"/>
      <c r="ROE6" s="2152"/>
      <c r="ROF6" s="2152"/>
      <c r="ROG6" s="2152"/>
      <c r="ROH6" s="2152"/>
      <c r="ROI6" s="2152"/>
      <c r="ROJ6" s="2152"/>
      <c r="ROK6" s="2152"/>
      <c r="ROL6" s="2152"/>
      <c r="ROM6" s="2152"/>
      <c r="RON6" s="2152"/>
      <c r="ROO6" s="2152"/>
      <c r="ROP6" s="2152"/>
      <c r="ROQ6" s="2152"/>
      <c r="ROR6" s="2152"/>
      <c r="ROS6" s="2152"/>
      <c r="ROT6" s="2152"/>
      <c r="ROU6" s="2152"/>
      <c r="ROV6" s="2152"/>
      <c r="ROW6" s="2152"/>
      <c r="ROX6" s="2152"/>
      <c r="ROY6" s="2152"/>
      <c r="ROZ6" s="2152"/>
      <c r="RPA6" s="2152"/>
      <c r="RPB6" s="2152"/>
      <c r="RPC6" s="2152"/>
      <c r="RPD6" s="2152"/>
      <c r="RPE6" s="2152"/>
      <c r="RPF6" s="2152"/>
      <c r="RPG6" s="2152"/>
      <c r="RPH6" s="2152"/>
      <c r="RPI6" s="2152"/>
      <c r="RPJ6" s="2152"/>
      <c r="RPK6" s="2152"/>
      <c r="RPL6" s="2152"/>
      <c r="RPM6" s="2152"/>
      <c r="RPN6" s="2152"/>
      <c r="RPO6" s="2152"/>
      <c r="RPP6" s="2152"/>
      <c r="RPQ6" s="2152"/>
      <c r="RPR6" s="2152"/>
      <c r="RPS6" s="2152"/>
      <c r="RPT6" s="2152"/>
      <c r="RPU6" s="2152"/>
      <c r="RPV6" s="2152"/>
      <c r="RPW6" s="2152"/>
      <c r="RPX6" s="2152"/>
      <c r="RPY6" s="2152"/>
      <c r="RPZ6" s="2152"/>
      <c r="RQA6" s="2152"/>
      <c r="RQB6" s="2152"/>
      <c r="RQC6" s="2152"/>
      <c r="RQD6" s="2152"/>
      <c r="RQE6" s="2152"/>
      <c r="RQF6" s="2152"/>
      <c r="RQG6" s="2152"/>
      <c r="RQH6" s="2152"/>
      <c r="RQI6" s="2152"/>
      <c r="RQJ6" s="2152"/>
      <c r="RQK6" s="2152"/>
      <c r="RQL6" s="2152"/>
      <c r="RQM6" s="2152"/>
      <c r="RQN6" s="2152"/>
      <c r="RQO6" s="2152"/>
      <c r="RQP6" s="2152"/>
      <c r="RQQ6" s="2152"/>
      <c r="RQR6" s="2152"/>
      <c r="RQS6" s="2152"/>
      <c r="RQT6" s="2152"/>
      <c r="RQU6" s="2152"/>
      <c r="RQV6" s="2152"/>
      <c r="RQW6" s="2152"/>
      <c r="RQX6" s="2152"/>
      <c r="RQY6" s="2152"/>
      <c r="RQZ6" s="2152"/>
      <c r="RRA6" s="2152"/>
      <c r="RRB6" s="2152"/>
      <c r="RRC6" s="2152"/>
      <c r="RRD6" s="2152"/>
      <c r="RRE6" s="2152"/>
      <c r="RRF6" s="2152"/>
      <c r="RRG6" s="2152"/>
      <c r="RRH6" s="2152"/>
      <c r="RRI6" s="2152"/>
      <c r="RRJ6" s="2152"/>
      <c r="RRK6" s="2152"/>
      <c r="RRL6" s="2152"/>
      <c r="RRM6" s="2152"/>
      <c r="RRN6" s="2152"/>
      <c r="RRO6" s="2152"/>
      <c r="RRP6" s="2152"/>
      <c r="RRQ6" s="2152"/>
      <c r="RRR6" s="2152"/>
      <c r="RRS6" s="2152"/>
      <c r="RRT6" s="2152"/>
      <c r="RRU6" s="2152"/>
      <c r="RRV6" s="2152"/>
      <c r="RRW6" s="2152"/>
      <c r="RRX6" s="2152"/>
      <c r="RRY6" s="2152"/>
      <c r="RRZ6" s="2152"/>
      <c r="RSA6" s="2152"/>
      <c r="RSB6" s="2152"/>
      <c r="RSC6" s="2152"/>
      <c r="RSD6" s="2152"/>
      <c r="RSE6" s="2152"/>
      <c r="RSF6" s="2152"/>
      <c r="RSG6" s="2152"/>
      <c r="RSH6" s="2152"/>
      <c r="RSI6" s="2152"/>
      <c r="RSJ6" s="2152"/>
      <c r="RSK6" s="2152"/>
      <c r="RSL6" s="2152"/>
      <c r="RSM6" s="2152"/>
      <c r="RSN6" s="2152"/>
      <c r="RSO6" s="2152"/>
      <c r="RSP6" s="2152"/>
      <c r="RSQ6" s="2152"/>
      <c r="RSR6" s="2152"/>
      <c r="RSS6" s="2152"/>
      <c r="RST6" s="2152"/>
      <c r="RSU6" s="2152"/>
      <c r="RSV6" s="2152"/>
      <c r="RSW6" s="2152"/>
      <c r="RSX6" s="2152"/>
      <c r="RSY6" s="2152"/>
      <c r="RSZ6" s="2152"/>
      <c r="RTA6" s="2152"/>
      <c r="RTB6" s="2152"/>
      <c r="RTC6" s="2152"/>
      <c r="RTD6" s="2152"/>
      <c r="RTE6" s="2152"/>
      <c r="RTF6" s="2152"/>
      <c r="RTG6" s="2152"/>
      <c r="RTH6" s="2152"/>
      <c r="RTI6" s="2152"/>
      <c r="RTJ6" s="2152"/>
      <c r="RTK6" s="2152"/>
      <c r="RTL6" s="2152"/>
      <c r="RTM6" s="2152"/>
      <c r="RTN6" s="2152"/>
      <c r="RTO6" s="2152"/>
      <c r="RTP6" s="2152"/>
      <c r="RTQ6" s="2152"/>
      <c r="RTR6" s="2152"/>
      <c r="RTS6" s="2152"/>
      <c r="RTT6" s="2152"/>
      <c r="RTU6" s="2152"/>
      <c r="RTV6" s="2152"/>
      <c r="RTW6" s="2152"/>
      <c r="RTX6" s="2152"/>
      <c r="RTY6" s="2152"/>
      <c r="RTZ6" s="2152"/>
      <c r="RUA6" s="2152"/>
      <c r="RUB6" s="2152"/>
      <c r="RUC6" s="2152"/>
      <c r="RUD6" s="2152"/>
      <c r="RUE6" s="2152"/>
      <c r="RUF6" s="2152"/>
      <c r="RUG6" s="2152"/>
      <c r="RUH6" s="2152"/>
      <c r="RUI6" s="2152"/>
      <c r="RUJ6" s="2152"/>
      <c r="RUK6" s="2152"/>
      <c r="RUL6" s="2152"/>
      <c r="RUM6" s="2152"/>
      <c r="RUN6" s="2152"/>
      <c r="RUO6" s="2152"/>
      <c r="RUP6" s="2152"/>
      <c r="RUQ6" s="2152"/>
      <c r="RUR6" s="2152"/>
      <c r="RUS6" s="2152"/>
      <c r="RUT6" s="2152"/>
      <c r="RUU6" s="2152"/>
      <c r="RUV6" s="2152"/>
      <c r="RUW6" s="2152"/>
      <c r="RUX6" s="2152"/>
      <c r="RUY6" s="2152"/>
      <c r="RUZ6" s="2152"/>
      <c r="RVA6" s="2152"/>
      <c r="RVB6" s="2152"/>
      <c r="RVC6" s="2152"/>
      <c r="RVD6" s="2152"/>
      <c r="RVE6" s="2152"/>
      <c r="RVF6" s="2152"/>
      <c r="RVG6" s="2152"/>
      <c r="RVH6" s="2152"/>
      <c r="RVI6" s="2152"/>
      <c r="RVJ6" s="2152"/>
      <c r="RVK6" s="2152"/>
      <c r="RVL6" s="2152"/>
      <c r="RVM6" s="2152"/>
      <c r="RVN6" s="2152"/>
      <c r="RVO6" s="2152"/>
      <c r="RVP6" s="2152"/>
      <c r="RVQ6" s="2152"/>
      <c r="RVR6" s="2152"/>
      <c r="RVS6" s="2152"/>
      <c r="RVT6" s="2152"/>
      <c r="RVU6" s="2152"/>
      <c r="RVV6" s="2152"/>
      <c r="RVW6" s="2152"/>
      <c r="RVX6" s="2152"/>
      <c r="RVY6" s="2152"/>
      <c r="RVZ6" s="2152"/>
      <c r="RWA6" s="2152"/>
      <c r="RWB6" s="2152"/>
      <c r="RWC6" s="2152"/>
      <c r="RWD6" s="2152"/>
      <c r="RWE6" s="2152"/>
      <c r="RWF6" s="2152"/>
      <c r="RWG6" s="2152"/>
      <c r="RWH6" s="2152"/>
      <c r="RWI6" s="2152"/>
      <c r="RWJ6" s="2152"/>
      <c r="RWK6" s="2152"/>
      <c r="RWL6" s="2152"/>
      <c r="RWM6" s="2152"/>
      <c r="RWN6" s="2152"/>
      <c r="RWO6" s="2152"/>
      <c r="RWP6" s="2152"/>
      <c r="RWQ6" s="2152"/>
      <c r="RWR6" s="2152"/>
      <c r="RWS6" s="2152"/>
      <c r="RWT6" s="2152"/>
      <c r="RWU6" s="2152"/>
      <c r="RWV6" s="2152"/>
      <c r="RWW6" s="2152"/>
      <c r="RWX6" s="2152"/>
      <c r="RWY6" s="2152"/>
      <c r="RWZ6" s="2152"/>
      <c r="RXA6" s="2152"/>
      <c r="RXB6" s="2152"/>
      <c r="RXC6" s="2152"/>
      <c r="RXD6" s="2152"/>
      <c r="RXE6" s="2152"/>
      <c r="RXF6" s="2152"/>
      <c r="RXG6" s="2152"/>
      <c r="RXH6" s="2152"/>
      <c r="RXI6" s="2152"/>
      <c r="RXJ6" s="2152"/>
      <c r="RXK6" s="2152"/>
      <c r="RXL6" s="2152"/>
      <c r="RXM6" s="2152"/>
      <c r="RXN6" s="2152"/>
      <c r="RXO6" s="2152"/>
      <c r="RXP6" s="2152"/>
      <c r="RXQ6" s="2152"/>
      <c r="RXR6" s="2152"/>
      <c r="RXS6" s="2152"/>
      <c r="RXT6" s="2152"/>
      <c r="RXU6" s="2152"/>
      <c r="RXV6" s="2152"/>
      <c r="RXW6" s="2152"/>
      <c r="RXX6" s="2152"/>
      <c r="RXY6" s="2152"/>
      <c r="RXZ6" s="2152"/>
      <c r="RYA6" s="2152"/>
      <c r="RYB6" s="2152"/>
      <c r="RYC6" s="2152"/>
      <c r="RYD6" s="2152"/>
      <c r="RYE6" s="2152"/>
      <c r="RYF6" s="2152"/>
      <c r="RYG6" s="2152"/>
      <c r="RYH6" s="2152"/>
      <c r="RYI6" s="2152"/>
      <c r="RYJ6" s="2152"/>
      <c r="RYK6" s="2152"/>
      <c r="RYL6" s="2152"/>
      <c r="RYM6" s="2152"/>
      <c r="RYN6" s="2152"/>
      <c r="RYO6" s="2152"/>
      <c r="RYP6" s="2152"/>
      <c r="RYQ6" s="2152"/>
      <c r="RYR6" s="2152"/>
      <c r="RYS6" s="2152"/>
      <c r="RYT6" s="2152"/>
      <c r="RYU6" s="2152"/>
      <c r="RYV6" s="2152"/>
      <c r="RYW6" s="2152"/>
      <c r="RYX6" s="2152"/>
      <c r="RYY6" s="2152"/>
      <c r="RYZ6" s="2152"/>
      <c r="RZA6" s="2152"/>
      <c r="RZB6" s="2152"/>
      <c r="RZC6" s="2152"/>
      <c r="RZD6" s="2152"/>
      <c r="RZE6" s="2152"/>
      <c r="RZF6" s="2152"/>
      <c r="RZG6" s="2152"/>
      <c r="RZH6" s="2152"/>
      <c r="RZI6" s="2152"/>
      <c r="RZJ6" s="2152"/>
      <c r="RZK6" s="2152"/>
      <c r="RZL6" s="2152"/>
      <c r="RZM6" s="2152"/>
      <c r="RZN6" s="2152"/>
      <c r="RZO6" s="2152"/>
      <c r="RZP6" s="2152"/>
      <c r="RZQ6" s="2152"/>
      <c r="RZR6" s="2152"/>
      <c r="RZS6" s="2152"/>
      <c r="RZT6" s="2152"/>
      <c r="RZU6" s="2152"/>
      <c r="RZV6" s="2152"/>
      <c r="RZW6" s="2152"/>
      <c r="RZX6" s="2152"/>
      <c r="RZY6" s="2152"/>
      <c r="RZZ6" s="2152"/>
      <c r="SAA6" s="2152"/>
      <c r="SAB6" s="2152"/>
      <c r="SAC6" s="2152"/>
      <c r="SAD6" s="2152"/>
      <c r="SAE6" s="2152"/>
      <c r="SAF6" s="2152"/>
      <c r="SAG6" s="2152"/>
      <c r="SAH6" s="2152"/>
      <c r="SAI6" s="2152"/>
      <c r="SAJ6" s="2152"/>
      <c r="SAK6" s="2152"/>
      <c r="SAL6" s="2152"/>
      <c r="SAM6" s="2152"/>
      <c r="SAN6" s="2152"/>
      <c r="SAO6" s="2152"/>
      <c r="SAP6" s="2152"/>
      <c r="SAQ6" s="2152"/>
      <c r="SAR6" s="2152"/>
      <c r="SAS6" s="2152"/>
      <c r="SAT6" s="2152"/>
      <c r="SAU6" s="2152"/>
      <c r="SAV6" s="2152"/>
      <c r="SAW6" s="2152"/>
      <c r="SAX6" s="2152"/>
      <c r="SAY6" s="2152"/>
      <c r="SAZ6" s="2152"/>
      <c r="SBA6" s="2152"/>
      <c r="SBB6" s="2152"/>
      <c r="SBC6" s="2152"/>
      <c r="SBD6" s="2152"/>
      <c r="SBE6" s="2152"/>
      <c r="SBF6" s="2152"/>
      <c r="SBG6" s="2152"/>
      <c r="SBH6" s="2152"/>
      <c r="SBI6" s="2152"/>
      <c r="SBJ6" s="2152"/>
      <c r="SBK6" s="2152"/>
      <c r="SBL6" s="2152"/>
      <c r="SBM6" s="2152"/>
      <c r="SBN6" s="2152"/>
      <c r="SBO6" s="2152"/>
      <c r="SBP6" s="2152"/>
      <c r="SBQ6" s="2152"/>
      <c r="SBR6" s="2152"/>
      <c r="SBS6" s="2152"/>
      <c r="SBT6" s="2152"/>
      <c r="SBU6" s="2152"/>
      <c r="SBV6" s="2152"/>
      <c r="SBW6" s="2152"/>
      <c r="SBX6" s="2152"/>
      <c r="SBY6" s="2152"/>
      <c r="SBZ6" s="2152"/>
      <c r="SCA6" s="2152"/>
      <c r="SCB6" s="2152"/>
      <c r="SCC6" s="2152"/>
      <c r="SCD6" s="2152"/>
      <c r="SCE6" s="2152"/>
      <c r="SCF6" s="2152"/>
      <c r="SCG6" s="2152"/>
      <c r="SCH6" s="2152"/>
      <c r="SCI6" s="2152"/>
      <c r="SCJ6" s="2152"/>
      <c r="SCK6" s="2152"/>
      <c r="SCL6" s="2152"/>
      <c r="SCM6" s="2152"/>
      <c r="SCN6" s="2152"/>
      <c r="SCO6" s="2152"/>
      <c r="SCP6" s="2152"/>
      <c r="SCQ6" s="2152"/>
      <c r="SCR6" s="2152"/>
      <c r="SCS6" s="2152"/>
      <c r="SCT6" s="2152"/>
      <c r="SCU6" s="2152"/>
      <c r="SCV6" s="2152"/>
      <c r="SCW6" s="2152"/>
      <c r="SCX6" s="2152"/>
      <c r="SCY6" s="2152"/>
      <c r="SCZ6" s="2152"/>
      <c r="SDA6" s="2152"/>
      <c r="SDB6" s="2152"/>
      <c r="SDC6" s="2152"/>
      <c r="SDD6" s="2152"/>
      <c r="SDE6" s="2152"/>
      <c r="SDF6" s="2152"/>
      <c r="SDG6" s="2152"/>
      <c r="SDH6" s="2152"/>
      <c r="SDI6" s="2152"/>
      <c r="SDJ6" s="2152"/>
      <c r="SDK6" s="2152"/>
      <c r="SDL6" s="2152"/>
      <c r="SDM6" s="2152"/>
      <c r="SDN6" s="2152"/>
      <c r="SDO6" s="2152"/>
      <c r="SDP6" s="2152"/>
      <c r="SDQ6" s="2152"/>
      <c r="SDR6" s="2152"/>
      <c r="SDS6" s="2152"/>
      <c r="SDT6" s="2152"/>
      <c r="SDU6" s="2152"/>
      <c r="SDV6" s="2152"/>
      <c r="SDW6" s="2152"/>
      <c r="SDX6" s="2152"/>
      <c r="SDY6" s="2152"/>
      <c r="SDZ6" s="2152"/>
      <c r="SEA6" s="2152"/>
      <c r="SEB6" s="2152"/>
      <c r="SEC6" s="2152"/>
      <c r="SED6" s="2152"/>
      <c r="SEE6" s="2152"/>
      <c r="SEF6" s="2152"/>
      <c r="SEG6" s="2152"/>
      <c r="SEH6" s="2152"/>
      <c r="SEI6" s="2152"/>
      <c r="SEJ6" s="2152"/>
      <c r="SEK6" s="2152"/>
      <c r="SEL6" s="2152"/>
      <c r="SEM6" s="2152"/>
      <c r="SEN6" s="2152"/>
      <c r="SEO6" s="2152"/>
      <c r="SEP6" s="2152"/>
      <c r="SEQ6" s="2152"/>
      <c r="SER6" s="2152"/>
      <c r="SES6" s="2152"/>
      <c r="SET6" s="2152"/>
      <c r="SEU6" s="2152"/>
      <c r="SEV6" s="2152"/>
      <c r="SEW6" s="2152"/>
      <c r="SEX6" s="2152"/>
      <c r="SEY6" s="2152"/>
      <c r="SEZ6" s="2152"/>
      <c r="SFA6" s="2152"/>
      <c r="SFB6" s="2152"/>
      <c r="SFC6" s="2152"/>
      <c r="SFD6" s="2152"/>
      <c r="SFE6" s="2152"/>
      <c r="SFF6" s="2152"/>
      <c r="SFG6" s="2152"/>
      <c r="SFH6" s="2152"/>
      <c r="SFI6" s="2152"/>
      <c r="SFJ6" s="2152"/>
      <c r="SFK6" s="2152"/>
      <c r="SFL6" s="2152"/>
      <c r="SFM6" s="2152"/>
      <c r="SFN6" s="2152"/>
      <c r="SFO6" s="2152"/>
      <c r="SFP6" s="2152"/>
      <c r="SFQ6" s="2152"/>
      <c r="SFR6" s="2152"/>
      <c r="SFS6" s="2152"/>
      <c r="SFT6" s="2152"/>
      <c r="SFU6" s="2152"/>
      <c r="SFV6" s="2152"/>
      <c r="SFW6" s="2152"/>
      <c r="SFX6" s="2152"/>
      <c r="SFY6" s="2152"/>
      <c r="SFZ6" s="2152"/>
      <c r="SGA6" s="2152"/>
      <c r="SGB6" s="2152"/>
      <c r="SGC6" s="2152"/>
      <c r="SGD6" s="2152"/>
      <c r="SGE6" s="2152"/>
      <c r="SGF6" s="2152"/>
      <c r="SGG6" s="2152"/>
      <c r="SGH6" s="2152"/>
      <c r="SGI6" s="2152"/>
      <c r="SGJ6" s="2152"/>
      <c r="SGK6" s="2152"/>
      <c r="SGL6" s="2152"/>
      <c r="SGM6" s="2152"/>
      <c r="SGN6" s="2152"/>
      <c r="SGO6" s="2152"/>
      <c r="SGP6" s="2152"/>
      <c r="SGQ6" s="2152"/>
      <c r="SGR6" s="2152"/>
      <c r="SGS6" s="2152"/>
      <c r="SGT6" s="2152"/>
      <c r="SGU6" s="2152"/>
      <c r="SGV6" s="2152"/>
      <c r="SGW6" s="2152"/>
      <c r="SGX6" s="2152"/>
      <c r="SGY6" s="2152"/>
      <c r="SGZ6" s="2152"/>
      <c r="SHA6" s="2152"/>
      <c r="SHB6" s="2152"/>
      <c r="SHC6" s="2152"/>
      <c r="SHD6" s="2152"/>
      <c r="SHE6" s="2152"/>
      <c r="SHF6" s="2152"/>
      <c r="SHG6" s="2152"/>
      <c r="SHH6" s="2152"/>
      <c r="SHI6" s="2152"/>
      <c r="SHJ6" s="2152"/>
      <c r="SHK6" s="2152"/>
      <c r="SHL6" s="2152"/>
      <c r="SHM6" s="2152"/>
      <c r="SHN6" s="2152"/>
      <c r="SHO6" s="2152"/>
      <c r="SHP6" s="2152"/>
      <c r="SHQ6" s="2152"/>
      <c r="SHR6" s="2152"/>
      <c r="SHS6" s="2152"/>
      <c r="SHT6" s="2152"/>
      <c r="SHU6" s="2152"/>
      <c r="SHV6" s="2152"/>
      <c r="SHW6" s="2152"/>
      <c r="SHX6" s="2152"/>
      <c r="SHY6" s="2152"/>
      <c r="SHZ6" s="2152"/>
      <c r="SIA6" s="2152"/>
      <c r="SIB6" s="2152"/>
      <c r="SIC6" s="2152"/>
      <c r="SID6" s="2152"/>
      <c r="SIE6" s="2152"/>
      <c r="SIF6" s="2152"/>
      <c r="SIG6" s="2152"/>
      <c r="SIH6" s="2152"/>
      <c r="SII6" s="2152"/>
      <c r="SIJ6" s="2152"/>
      <c r="SIK6" s="2152"/>
      <c r="SIL6" s="2152"/>
      <c r="SIM6" s="2152"/>
      <c r="SIN6" s="2152"/>
      <c r="SIO6" s="2152"/>
      <c r="SIP6" s="2152"/>
      <c r="SIQ6" s="2152"/>
      <c r="SIR6" s="2152"/>
      <c r="SIS6" s="2152"/>
      <c r="SIT6" s="2152"/>
      <c r="SIU6" s="2152"/>
      <c r="SIV6" s="2152"/>
      <c r="SIW6" s="2152"/>
      <c r="SIX6" s="2152"/>
      <c r="SIY6" s="2152"/>
      <c r="SIZ6" s="2152"/>
      <c r="SJA6" s="2152"/>
      <c r="SJB6" s="2152"/>
      <c r="SJC6" s="2152"/>
      <c r="SJD6" s="2152"/>
      <c r="SJE6" s="2152"/>
      <c r="SJF6" s="2152"/>
      <c r="SJG6" s="2152"/>
      <c r="SJH6" s="2152"/>
      <c r="SJI6" s="2152"/>
      <c r="SJJ6" s="2152"/>
      <c r="SJK6" s="2152"/>
      <c r="SJL6" s="2152"/>
      <c r="SJM6" s="2152"/>
      <c r="SJN6" s="2152"/>
      <c r="SJO6" s="2152"/>
      <c r="SJP6" s="2152"/>
      <c r="SJQ6" s="2152"/>
      <c r="SJR6" s="2152"/>
      <c r="SJS6" s="2152"/>
      <c r="SJT6" s="2152"/>
      <c r="SJU6" s="2152"/>
      <c r="SJV6" s="2152"/>
      <c r="SJW6" s="2152"/>
      <c r="SJX6" s="2152"/>
      <c r="SJY6" s="2152"/>
      <c r="SJZ6" s="2152"/>
      <c r="SKA6" s="2152"/>
      <c r="SKB6" s="2152"/>
      <c r="SKC6" s="2152"/>
      <c r="SKD6" s="2152"/>
      <c r="SKE6" s="2152"/>
      <c r="SKF6" s="2152"/>
      <c r="SKG6" s="2152"/>
      <c r="SKH6" s="2152"/>
      <c r="SKI6" s="2152"/>
      <c r="SKJ6" s="2152"/>
      <c r="SKK6" s="2152"/>
      <c r="SKL6" s="2152"/>
      <c r="SKM6" s="2152"/>
      <c r="SKN6" s="2152"/>
      <c r="SKO6" s="2152"/>
      <c r="SKP6" s="2152"/>
      <c r="SKQ6" s="2152"/>
      <c r="SKR6" s="2152"/>
      <c r="SKS6" s="2152"/>
      <c r="SKT6" s="2152"/>
      <c r="SKU6" s="2152"/>
      <c r="SKV6" s="2152"/>
      <c r="SKW6" s="2152"/>
      <c r="SKX6" s="2152"/>
      <c r="SKY6" s="2152"/>
      <c r="SKZ6" s="2152"/>
      <c r="SLA6" s="2152"/>
      <c r="SLB6" s="2152"/>
      <c r="SLC6" s="2152"/>
      <c r="SLD6" s="2152"/>
      <c r="SLE6" s="2152"/>
      <c r="SLF6" s="2152"/>
      <c r="SLG6" s="2152"/>
      <c r="SLH6" s="2152"/>
      <c r="SLI6" s="2152"/>
      <c r="SLJ6" s="2152"/>
      <c r="SLK6" s="2152"/>
      <c r="SLL6" s="2152"/>
      <c r="SLM6" s="2152"/>
      <c r="SLN6" s="2152"/>
      <c r="SLO6" s="2152"/>
      <c r="SLP6" s="2152"/>
      <c r="SLQ6" s="2152"/>
      <c r="SLR6" s="2152"/>
      <c r="SLS6" s="2152"/>
      <c r="SLT6" s="2152"/>
      <c r="SLU6" s="2152"/>
      <c r="SLV6" s="2152"/>
      <c r="SLW6" s="2152"/>
      <c r="SLX6" s="2152"/>
      <c r="SLY6" s="2152"/>
      <c r="SLZ6" s="2152"/>
      <c r="SMA6" s="2152"/>
      <c r="SMB6" s="2152"/>
      <c r="SMC6" s="2152"/>
      <c r="SMD6" s="2152"/>
      <c r="SME6" s="2152"/>
      <c r="SMF6" s="2152"/>
      <c r="SMG6" s="2152"/>
      <c r="SMH6" s="2152"/>
      <c r="SMI6" s="2152"/>
      <c r="SMJ6" s="2152"/>
      <c r="SMK6" s="2152"/>
      <c r="SML6" s="2152"/>
      <c r="SMM6" s="2152"/>
      <c r="SMN6" s="2152"/>
      <c r="SMO6" s="2152"/>
      <c r="SMP6" s="2152"/>
      <c r="SMQ6" s="2152"/>
      <c r="SMR6" s="2152"/>
      <c r="SMS6" s="2152"/>
      <c r="SMT6" s="2152"/>
      <c r="SMU6" s="2152"/>
      <c r="SMV6" s="2152"/>
      <c r="SMW6" s="2152"/>
      <c r="SMX6" s="2152"/>
      <c r="SMY6" s="2152"/>
      <c r="SMZ6" s="2152"/>
      <c r="SNA6" s="2152"/>
      <c r="SNB6" s="2152"/>
      <c r="SNC6" s="2152"/>
      <c r="SND6" s="2152"/>
      <c r="SNE6" s="2152"/>
      <c r="SNF6" s="2152"/>
      <c r="SNG6" s="2152"/>
      <c r="SNH6" s="2152"/>
      <c r="SNI6" s="2152"/>
      <c r="SNJ6" s="2152"/>
      <c r="SNK6" s="2152"/>
      <c r="SNL6" s="2152"/>
      <c r="SNM6" s="2152"/>
      <c r="SNN6" s="2152"/>
      <c r="SNO6" s="2152"/>
      <c r="SNP6" s="2152"/>
      <c r="SNQ6" s="2152"/>
      <c r="SNR6" s="2152"/>
      <c r="SNS6" s="2152"/>
      <c r="SNT6" s="2152"/>
      <c r="SNU6" s="2152"/>
      <c r="SNV6" s="2152"/>
      <c r="SNW6" s="2152"/>
      <c r="SNX6" s="2152"/>
      <c r="SNY6" s="2152"/>
      <c r="SNZ6" s="2152"/>
      <c r="SOA6" s="2152"/>
      <c r="SOB6" s="2152"/>
      <c r="SOC6" s="2152"/>
      <c r="SOD6" s="2152"/>
      <c r="SOE6" s="2152"/>
      <c r="SOF6" s="2152"/>
      <c r="SOG6" s="2152"/>
      <c r="SOH6" s="2152"/>
      <c r="SOI6" s="2152"/>
      <c r="SOJ6" s="2152"/>
      <c r="SOK6" s="2152"/>
      <c r="SOL6" s="2152"/>
      <c r="SOM6" s="2152"/>
      <c r="SON6" s="2152"/>
      <c r="SOO6" s="2152"/>
      <c r="SOP6" s="2152"/>
      <c r="SOQ6" s="2152"/>
      <c r="SOR6" s="2152"/>
      <c r="SOS6" s="2152"/>
      <c r="SOT6" s="2152"/>
      <c r="SOU6" s="2152"/>
      <c r="SOV6" s="2152"/>
      <c r="SOW6" s="2152"/>
      <c r="SOX6" s="2152"/>
      <c r="SOY6" s="2152"/>
      <c r="SOZ6" s="2152"/>
      <c r="SPA6" s="2152"/>
      <c r="SPB6" s="2152"/>
      <c r="SPC6" s="2152"/>
      <c r="SPD6" s="2152"/>
      <c r="SPE6" s="2152"/>
      <c r="SPF6" s="2152"/>
      <c r="SPG6" s="2152"/>
      <c r="SPH6" s="2152"/>
      <c r="SPI6" s="2152"/>
      <c r="SPJ6" s="2152"/>
      <c r="SPK6" s="2152"/>
      <c r="SPL6" s="2152"/>
      <c r="SPM6" s="2152"/>
      <c r="SPN6" s="2152"/>
      <c r="SPO6" s="2152"/>
      <c r="SPP6" s="2152"/>
      <c r="SPQ6" s="2152"/>
      <c r="SPR6" s="2152"/>
      <c r="SPS6" s="2152"/>
      <c r="SPT6" s="2152"/>
      <c r="SPU6" s="2152"/>
      <c r="SPV6" s="2152"/>
      <c r="SPW6" s="2152"/>
      <c r="SPX6" s="2152"/>
      <c r="SPY6" s="2152"/>
      <c r="SPZ6" s="2152"/>
      <c r="SQA6" s="2152"/>
      <c r="SQB6" s="2152"/>
      <c r="SQC6" s="2152"/>
      <c r="SQD6" s="2152"/>
      <c r="SQE6" s="2152"/>
      <c r="SQF6" s="2152"/>
      <c r="SQG6" s="2152"/>
      <c r="SQH6" s="2152"/>
      <c r="SQI6" s="2152"/>
      <c r="SQJ6" s="2152"/>
      <c r="SQK6" s="2152"/>
      <c r="SQL6" s="2152"/>
      <c r="SQM6" s="2152"/>
      <c r="SQN6" s="2152"/>
      <c r="SQO6" s="2152"/>
      <c r="SQP6" s="2152"/>
      <c r="SQQ6" s="2152"/>
      <c r="SQR6" s="2152"/>
      <c r="SQS6" s="2152"/>
      <c r="SQT6" s="2152"/>
      <c r="SQU6" s="2152"/>
      <c r="SQV6" s="2152"/>
      <c r="SQW6" s="2152"/>
      <c r="SQX6" s="2152"/>
      <c r="SQY6" s="2152"/>
      <c r="SQZ6" s="2152"/>
      <c r="SRA6" s="2152"/>
      <c r="SRB6" s="2152"/>
      <c r="SRC6" s="2152"/>
      <c r="SRD6" s="2152"/>
      <c r="SRE6" s="2152"/>
      <c r="SRF6" s="2152"/>
      <c r="SRG6" s="2152"/>
      <c r="SRH6" s="2152"/>
      <c r="SRI6" s="2152"/>
      <c r="SRJ6" s="2152"/>
      <c r="SRK6" s="2152"/>
      <c r="SRL6" s="2152"/>
      <c r="SRM6" s="2152"/>
      <c r="SRN6" s="2152"/>
      <c r="SRO6" s="2152"/>
      <c r="SRP6" s="2152"/>
      <c r="SRQ6" s="2152"/>
      <c r="SRR6" s="2152"/>
      <c r="SRS6" s="2152"/>
      <c r="SRT6" s="2152"/>
      <c r="SRU6" s="2152"/>
      <c r="SRV6" s="2152"/>
      <c r="SRW6" s="2152"/>
      <c r="SRX6" s="2152"/>
      <c r="SRY6" s="2152"/>
      <c r="SRZ6" s="2152"/>
      <c r="SSA6" s="2152"/>
      <c r="SSB6" s="2152"/>
      <c r="SSC6" s="2152"/>
      <c r="SSD6" s="2152"/>
      <c r="SSE6" s="2152"/>
      <c r="SSF6" s="2152"/>
      <c r="SSG6" s="2152"/>
      <c r="SSH6" s="2152"/>
      <c r="SSI6" s="2152"/>
      <c r="SSJ6" s="2152"/>
      <c r="SSK6" s="2152"/>
      <c r="SSL6" s="2152"/>
      <c r="SSM6" s="2152"/>
      <c r="SSN6" s="2152"/>
      <c r="SSO6" s="2152"/>
      <c r="SSP6" s="2152"/>
      <c r="SSQ6" s="2152"/>
      <c r="SSR6" s="2152"/>
      <c r="SSS6" s="2152"/>
      <c r="SST6" s="2152"/>
      <c r="SSU6" s="2152"/>
      <c r="SSV6" s="2152"/>
      <c r="SSW6" s="2152"/>
      <c r="SSX6" s="2152"/>
      <c r="SSY6" s="2152"/>
      <c r="SSZ6" s="2152"/>
      <c r="STA6" s="2152"/>
      <c r="STB6" s="2152"/>
      <c r="STC6" s="2152"/>
      <c r="STD6" s="2152"/>
      <c r="STE6" s="2152"/>
      <c r="STF6" s="2152"/>
      <c r="STG6" s="2152"/>
      <c r="STH6" s="2152"/>
      <c r="STI6" s="2152"/>
      <c r="STJ6" s="2152"/>
      <c r="STK6" s="2152"/>
      <c r="STL6" s="2152"/>
      <c r="STM6" s="2152"/>
      <c r="STN6" s="2152"/>
      <c r="STO6" s="2152"/>
      <c r="STP6" s="2152"/>
      <c r="STQ6" s="2152"/>
      <c r="STR6" s="2152"/>
      <c r="STS6" s="2152"/>
      <c r="STT6" s="2152"/>
      <c r="STU6" s="2152"/>
      <c r="STV6" s="2152"/>
      <c r="STW6" s="2152"/>
      <c r="STX6" s="2152"/>
      <c r="STY6" s="2152"/>
      <c r="STZ6" s="2152"/>
      <c r="SUA6" s="2152"/>
      <c r="SUB6" s="2152"/>
      <c r="SUC6" s="2152"/>
      <c r="SUD6" s="2152"/>
      <c r="SUE6" s="2152"/>
      <c r="SUF6" s="2152"/>
      <c r="SUG6" s="2152"/>
      <c r="SUH6" s="2152"/>
      <c r="SUI6" s="2152"/>
      <c r="SUJ6" s="2152"/>
      <c r="SUK6" s="2152"/>
      <c r="SUL6" s="2152"/>
      <c r="SUM6" s="2152"/>
      <c r="SUN6" s="2152"/>
      <c r="SUO6" s="2152"/>
      <c r="SUP6" s="2152"/>
      <c r="SUQ6" s="2152"/>
      <c r="SUR6" s="2152"/>
      <c r="SUS6" s="2152"/>
      <c r="SUT6" s="2152"/>
      <c r="SUU6" s="2152"/>
      <c r="SUV6" s="2152"/>
      <c r="SUW6" s="2152"/>
      <c r="SUX6" s="2152"/>
      <c r="SUY6" s="2152"/>
      <c r="SUZ6" s="2152"/>
      <c r="SVA6" s="2152"/>
      <c r="SVB6" s="2152"/>
      <c r="SVC6" s="2152"/>
      <c r="SVD6" s="2152"/>
      <c r="SVE6" s="2152"/>
      <c r="SVF6" s="2152"/>
      <c r="SVG6" s="2152"/>
      <c r="SVH6" s="2152"/>
      <c r="SVI6" s="2152"/>
      <c r="SVJ6" s="2152"/>
      <c r="SVK6" s="2152"/>
      <c r="SVL6" s="2152"/>
      <c r="SVM6" s="2152"/>
      <c r="SVN6" s="2152"/>
      <c r="SVO6" s="2152"/>
      <c r="SVP6" s="2152"/>
      <c r="SVQ6" s="2152"/>
      <c r="SVR6" s="2152"/>
      <c r="SVS6" s="2152"/>
      <c r="SVT6" s="2152"/>
      <c r="SVU6" s="2152"/>
      <c r="SVV6" s="2152"/>
      <c r="SVW6" s="2152"/>
      <c r="SVX6" s="2152"/>
      <c r="SVY6" s="2152"/>
      <c r="SVZ6" s="2152"/>
      <c r="SWA6" s="2152"/>
      <c r="SWB6" s="2152"/>
      <c r="SWC6" s="2152"/>
      <c r="SWD6" s="2152"/>
      <c r="SWE6" s="2152"/>
      <c r="SWF6" s="2152"/>
      <c r="SWG6" s="2152"/>
      <c r="SWH6" s="2152"/>
      <c r="SWI6" s="2152"/>
      <c r="SWJ6" s="2152"/>
      <c r="SWK6" s="2152"/>
      <c r="SWL6" s="2152"/>
      <c r="SWM6" s="2152"/>
      <c r="SWN6" s="2152"/>
      <c r="SWO6" s="2152"/>
      <c r="SWP6" s="2152"/>
      <c r="SWQ6" s="2152"/>
      <c r="SWR6" s="2152"/>
      <c r="SWS6" s="2152"/>
      <c r="SWT6" s="2152"/>
      <c r="SWU6" s="2152"/>
      <c r="SWV6" s="2152"/>
      <c r="SWW6" s="2152"/>
      <c r="SWX6" s="2152"/>
      <c r="SWY6" s="2152"/>
      <c r="SWZ6" s="2152"/>
      <c r="SXA6" s="2152"/>
      <c r="SXB6" s="2152"/>
      <c r="SXC6" s="2152"/>
      <c r="SXD6" s="2152"/>
      <c r="SXE6" s="2152"/>
      <c r="SXF6" s="2152"/>
      <c r="SXG6" s="2152"/>
      <c r="SXH6" s="2152"/>
      <c r="SXI6" s="2152"/>
      <c r="SXJ6" s="2152"/>
      <c r="SXK6" s="2152"/>
      <c r="SXL6" s="2152"/>
      <c r="SXM6" s="2152"/>
      <c r="SXN6" s="2152"/>
      <c r="SXO6" s="2152"/>
      <c r="SXP6" s="2152"/>
      <c r="SXQ6" s="2152"/>
      <c r="SXR6" s="2152"/>
      <c r="SXS6" s="2152"/>
      <c r="SXT6" s="2152"/>
      <c r="SXU6" s="2152"/>
      <c r="SXV6" s="2152"/>
      <c r="SXW6" s="2152"/>
      <c r="SXX6" s="2152"/>
      <c r="SXY6" s="2152"/>
      <c r="SXZ6" s="2152"/>
      <c r="SYA6" s="2152"/>
      <c r="SYB6" s="2152"/>
      <c r="SYC6" s="2152"/>
      <c r="SYD6" s="2152"/>
      <c r="SYE6" s="2152"/>
      <c r="SYF6" s="2152"/>
      <c r="SYG6" s="2152"/>
      <c r="SYH6" s="2152"/>
      <c r="SYI6" s="2152"/>
      <c r="SYJ6" s="2152"/>
      <c r="SYK6" s="2152"/>
      <c r="SYL6" s="2152"/>
      <c r="SYM6" s="2152"/>
      <c r="SYN6" s="2152"/>
      <c r="SYO6" s="2152"/>
      <c r="SYP6" s="2152"/>
      <c r="SYQ6" s="2152"/>
      <c r="SYR6" s="2152"/>
      <c r="SYS6" s="2152"/>
      <c r="SYT6" s="2152"/>
      <c r="SYU6" s="2152"/>
      <c r="SYV6" s="2152"/>
      <c r="SYW6" s="2152"/>
      <c r="SYX6" s="2152"/>
      <c r="SYY6" s="2152"/>
      <c r="SYZ6" s="2152"/>
      <c r="SZA6" s="2152"/>
      <c r="SZB6" s="2152"/>
      <c r="SZC6" s="2152"/>
      <c r="SZD6" s="2152"/>
      <c r="SZE6" s="2152"/>
      <c r="SZF6" s="2152"/>
      <c r="SZG6" s="2152"/>
      <c r="SZH6" s="2152"/>
      <c r="SZI6" s="2152"/>
      <c r="SZJ6" s="2152"/>
      <c r="SZK6" s="2152"/>
      <c r="SZL6" s="2152"/>
      <c r="SZM6" s="2152"/>
      <c r="SZN6" s="2152"/>
      <c r="SZO6" s="2152"/>
      <c r="SZP6" s="2152"/>
      <c r="SZQ6" s="2152"/>
      <c r="SZR6" s="2152"/>
      <c r="SZS6" s="2152"/>
      <c r="SZT6" s="2152"/>
      <c r="SZU6" s="2152"/>
      <c r="SZV6" s="2152"/>
      <c r="SZW6" s="2152"/>
      <c r="SZX6" s="2152"/>
      <c r="SZY6" s="2152"/>
      <c r="SZZ6" s="2152"/>
      <c r="TAA6" s="2152"/>
      <c r="TAB6" s="2152"/>
      <c r="TAC6" s="2152"/>
      <c r="TAD6" s="2152"/>
      <c r="TAE6" s="2152"/>
      <c r="TAF6" s="2152"/>
      <c r="TAG6" s="2152"/>
      <c r="TAH6" s="2152"/>
      <c r="TAI6" s="2152"/>
      <c r="TAJ6" s="2152"/>
      <c r="TAK6" s="2152"/>
      <c r="TAL6" s="2152"/>
      <c r="TAM6" s="2152"/>
      <c r="TAN6" s="2152"/>
      <c r="TAO6" s="2152"/>
      <c r="TAP6" s="2152"/>
      <c r="TAQ6" s="2152"/>
      <c r="TAR6" s="2152"/>
      <c r="TAS6" s="2152"/>
      <c r="TAT6" s="2152"/>
      <c r="TAU6" s="2152"/>
      <c r="TAV6" s="2152"/>
      <c r="TAW6" s="2152"/>
      <c r="TAX6" s="2152"/>
      <c r="TAY6" s="2152"/>
      <c r="TAZ6" s="2152"/>
      <c r="TBA6" s="2152"/>
      <c r="TBB6" s="2152"/>
      <c r="TBC6" s="2152"/>
      <c r="TBD6" s="2152"/>
      <c r="TBE6" s="2152"/>
      <c r="TBF6" s="2152"/>
      <c r="TBG6" s="2152"/>
      <c r="TBH6" s="2152"/>
      <c r="TBI6" s="2152"/>
      <c r="TBJ6" s="2152"/>
      <c r="TBK6" s="2152"/>
      <c r="TBL6" s="2152"/>
      <c r="TBM6" s="2152"/>
      <c r="TBN6" s="2152"/>
      <c r="TBO6" s="2152"/>
      <c r="TBP6" s="2152"/>
      <c r="TBQ6" s="2152"/>
      <c r="TBR6" s="2152"/>
      <c r="TBS6" s="2152"/>
      <c r="TBT6" s="2152"/>
      <c r="TBU6" s="2152"/>
      <c r="TBV6" s="2152"/>
      <c r="TBW6" s="2152"/>
      <c r="TBX6" s="2152"/>
      <c r="TBY6" s="2152"/>
      <c r="TBZ6" s="2152"/>
      <c r="TCA6" s="2152"/>
      <c r="TCB6" s="2152"/>
      <c r="TCC6" s="2152"/>
      <c r="TCD6" s="2152"/>
      <c r="TCE6" s="2152"/>
      <c r="TCF6" s="2152"/>
      <c r="TCG6" s="2152"/>
      <c r="TCH6" s="2152"/>
      <c r="TCI6" s="2152"/>
      <c r="TCJ6" s="2152"/>
      <c r="TCK6" s="2152"/>
      <c r="TCL6" s="2152"/>
      <c r="TCM6" s="2152"/>
      <c r="TCN6" s="2152"/>
      <c r="TCO6" s="2152"/>
      <c r="TCP6" s="2152"/>
      <c r="TCQ6" s="2152"/>
      <c r="TCR6" s="2152"/>
      <c r="TCS6" s="2152"/>
      <c r="TCT6" s="2152"/>
      <c r="TCU6" s="2152"/>
      <c r="TCV6" s="2152"/>
      <c r="TCW6" s="2152"/>
      <c r="TCX6" s="2152"/>
      <c r="TCY6" s="2152"/>
      <c r="TCZ6" s="2152"/>
      <c r="TDA6" s="2152"/>
      <c r="TDB6" s="2152"/>
      <c r="TDC6" s="2152"/>
      <c r="TDD6" s="2152"/>
      <c r="TDE6" s="2152"/>
      <c r="TDF6" s="2152"/>
      <c r="TDG6" s="2152"/>
      <c r="TDH6" s="2152"/>
      <c r="TDI6" s="2152"/>
      <c r="TDJ6" s="2152"/>
      <c r="TDK6" s="2152"/>
      <c r="TDL6" s="2152"/>
      <c r="TDM6" s="2152"/>
      <c r="TDN6" s="2152"/>
      <c r="TDO6" s="2152"/>
      <c r="TDP6" s="2152"/>
      <c r="TDQ6" s="2152"/>
      <c r="TDR6" s="2152"/>
      <c r="TDS6" s="2152"/>
      <c r="TDT6" s="2152"/>
      <c r="TDU6" s="2152"/>
      <c r="TDV6" s="2152"/>
      <c r="TDW6" s="2152"/>
      <c r="TDX6" s="2152"/>
      <c r="TDY6" s="2152"/>
      <c r="TDZ6" s="2152"/>
      <c r="TEA6" s="2152"/>
      <c r="TEB6" s="2152"/>
      <c r="TEC6" s="2152"/>
      <c r="TED6" s="2152"/>
      <c r="TEE6" s="2152"/>
      <c r="TEF6" s="2152"/>
      <c r="TEG6" s="2152"/>
      <c r="TEH6" s="2152"/>
      <c r="TEI6" s="2152"/>
      <c r="TEJ6" s="2152"/>
      <c r="TEK6" s="2152"/>
      <c r="TEL6" s="2152"/>
      <c r="TEM6" s="2152"/>
      <c r="TEN6" s="2152"/>
      <c r="TEO6" s="2152"/>
      <c r="TEP6" s="2152"/>
      <c r="TEQ6" s="2152"/>
      <c r="TER6" s="2152"/>
      <c r="TES6" s="2152"/>
      <c r="TET6" s="2152"/>
      <c r="TEU6" s="2152"/>
      <c r="TEV6" s="2152"/>
      <c r="TEW6" s="2152"/>
      <c r="TEX6" s="2152"/>
      <c r="TEY6" s="2152"/>
      <c r="TEZ6" s="2152"/>
      <c r="TFA6" s="2152"/>
      <c r="TFB6" s="2152"/>
      <c r="TFC6" s="2152"/>
      <c r="TFD6" s="2152"/>
      <c r="TFE6" s="2152"/>
      <c r="TFF6" s="2152"/>
      <c r="TFG6" s="2152"/>
      <c r="TFH6" s="2152"/>
      <c r="TFI6" s="2152"/>
      <c r="TFJ6" s="2152"/>
      <c r="TFK6" s="2152"/>
      <c r="TFL6" s="2152"/>
      <c r="TFM6" s="2152"/>
      <c r="TFN6" s="2152"/>
      <c r="TFO6" s="2152"/>
      <c r="TFP6" s="2152"/>
      <c r="TFQ6" s="2152"/>
      <c r="TFR6" s="2152"/>
      <c r="TFS6" s="2152"/>
      <c r="TFT6" s="2152"/>
      <c r="TFU6" s="2152"/>
      <c r="TFV6" s="2152"/>
      <c r="TFW6" s="2152"/>
      <c r="TFX6" s="2152"/>
      <c r="TFY6" s="2152"/>
      <c r="TFZ6" s="2152"/>
      <c r="TGA6" s="2152"/>
      <c r="TGB6" s="2152"/>
      <c r="TGC6" s="2152"/>
      <c r="TGD6" s="2152"/>
      <c r="TGE6" s="2152"/>
      <c r="TGF6" s="2152"/>
      <c r="TGG6" s="2152"/>
      <c r="TGH6" s="2152"/>
      <c r="TGI6" s="2152"/>
      <c r="TGJ6" s="2152"/>
      <c r="TGK6" s="2152"/>
      <c r="TGL6" s="2152"/>
      <c r="TGM6" s="2152"/>
      <c r="TGN6" s="2152"/>
      <c r="TGO6" s="2152"/>
      <c r="TGP6" s="2152"/>
      <c r="TGQ6" s="2152"/>
      <c r="TGR6" s="2152"/>
      <c r="TGS6" s="2152"/>
      <c r="TGT6" s="2152"/>
      <c r="TGU6" s="2152"/>
      <c r="TGV6" s="2152"/>
      <c r="TGW6" s="2152"/>
      <c r="TGX6" s="2152"/>
      <c r="TGY6" s="2152"/>
      <c r="TGZ6" s="2152"/>
      <c r="THA6" s="2152"/>
      <c r="THB6" s="2152"/>
      <c r="THC6" s="2152"/>
      <c r="THD6" s="2152"/>
      <c r="THE6" s="2152"/>
      <c r="THF6" s="2152"/>
      <c r="THG6" s="2152"/>
      <c r="THH6" s="2152"/>
      <c r="THI6" s="2152"/>
      <c r="THJ6" s="2152"/>
      <c r="THK6" s="2152"/>
      <c r="THL6" s="2152"/>
      <c r="THM6" s="2152"/>
      <c r="THN6" s="2152"/>
      <c r="THO6" s="2152"/>
      <c r="THP6" s="2152"/>
      <c r="THQ6" s="2152"/>
      <c r="THR6" s="2152"/>
      <c r="THS6" s="2152"/>
      <c r="THT6" s="2152"/>
      <c r="THU6" s="2152"/>
      <c r="THV6" s="2152"/>
      <c r="THW6" s="2152"/>
      <c r="THX6" s="2152"/>
      <c r="THY6" s="2152"/>
      <c r="THZ6" s="2152"/>
      <c r="TIA6" s="2152"/>
      <c r="TIB6" s="2152"/>
      <c r="TIC6" s="2152"/>
      <c r="TID6" s="2152"/>
      <c r="TIE6" s="2152"/>
      <c r="TIF6" s="2152"/>
      <c r="TIG6" s="2152"/>
      <c r="TIH6" s="2152"/>
      <c r="TII6" s="2152"/>
      <c r="TIJ6" s="2152"/>
      <c r="TIK6" s="2152"/>
      <c r="TIL6" s="2152"/>
      <c r="TIM6" s="2152"/>
      <c r="TIN6" s="2152"/>
      <c r="TIO6" s="2152"/>
      <c r="TIP6" s="2152"/>
      <c r="TIQ6" s="2152"/>
      <c r="TIR6" s="2152"/>
      <c r="TIS6" s="2152"/>
      <c r="TIT6" s="2152"/>
      <c r="TIU6" s="2152"/>
      <c r="TIV6" s="2152"/>
      <c r="TIW6" s="2152"/>
      <c r="TIX6" s="2152"/>
      <c r="TIY6" s="2152"/>
      <c r="TIZ6" s="2152"/>
      <c r="TJA6" s="2152"/>
      <c r="TJB6" s="2152"/>
      <c r="TJC6" s="2152"/>
      <c r="TJD6" s="2152"/>
      <c r="TJE6" s="2152"/>
      <c r="TJF6" s="2152"/>
      <c r="TJG6" s="2152"/>
      <c r="TJH6" s="2152"/>
      <c r="TJI6" s="2152"/>
      <c r="TJJ6" s="2152"/>
      <c r="TJK6" s="2152"/>
      <c r="TJL6" s="2152"/>
      <c r="TJM6" s="2152"/>
      <c r="TJN6" s="2152"/>
      <c r="TJO6" s="2152"/>
      <c r="TJP6" s="2152"/>
      <c r="TJQ6" s="2152"/>
      <c r="TJR6" s="2152"/>
      <c r="TJS6" s="2152"/>
      <c r="TJT6" s="2152"/>
      <c r="TJU6" s="2152"/>
      <c r="TJV6" s="2152"/>
      <c r="TJW6" s="2152"/>
      <c r="TJX6" s="2152"/>
      <c r="TJY6" s="2152"/>
      <c r="TJZ6" s="2152"/>
      <c r="TKA6" s="2152"/>
      <c r="TKB6" s="2152"/>
      <c r="TKC6" s="2152"/>
      <c r="TKD6" s="2152"/>
      <c r="TKE6" s="2152"/>
      <c r="TKF6" s="2152"/>
      <c r="TKG6" s="2152"/>
      <c r="TKH6" s="2152"/>
      <c r="TKI6" s="2152"/>
      <c r="TKJ6" s="2152"/>
      <c r="TKK6" s="2152"/>
      <c r="TKL6" s="2152"/>
      <c r="TKM6" s="2152"/>
      <c r="TKN6" s="2152"/>
      <c r="TKO6" s="2152"/>
      <c r="TKP6" s="2152"/>
      <c r="TKQ6" s="2152"/>
      <c r="TKR6" s="2152"/>
      <c r="TKS6" s="2152"/>
      <c r="TKT6" s="2152"/>
      <c r="TKU6" s="2152"/>
      <c r="TKV6" s="2152"/>
      <c r="TKW6" s="2152"/>
      <c r="TKX6" s="2152"/>
      <c r="TKY6" s="2152"/>
      <c r="TKZ6" s="2152"/>
      <c r="TLA6" s="2152"/>
      <c r="TLB6" s="2152"/>
      <c r="TLC6" s="2152"/>
      <c r="TLD6" s="2152"/>
      <c r="TLE6" s="2152"/>
      <c r="TLF6" s="2152"/>
      <c r="TLG6" s="2152"/>
      <c r="TLH6" s="2152"/>
      <c r="TLI6" s="2152"/>
      <c r="TLJ6" s="2152"/>
      <c r="TLK6" s="2152"/>
      <c r="TLL6" s="2152"/>
      <c r="TLM6" s="2152"/>
      <c r="TLN6" s="2152"/>
      <c r="TLO6" s="2152"/>
      <c r="TLP6" s="2152"/>
      <c r="TLQ6" s="2152"/>
      <c r="TLR6" s="2152"/>
      <c r="TLS6" s="2152"/>
      <c r="TLT6" s="2152"/>
      <c r="TLU6" s="2152"/>
      <c r="TLV6" s="2152"/>
      <c r="TLW6" s="2152"/>
      <c r="TLX6" s="2152"/>
      <c r="TLY6" s="2152"/>
      <c r="TLZ6" s="2152"/>
      <c r="TMA6" s="2152"/>
      <c r="TMB6" s="2152"/>
      <c r="TMC6" s="2152"/>
      <c r="TMD6" s="2152"/>
      <c r="TME6" s="2152"/>
      <c r="TMF6" s="2152"/>
      <c r="TMG6" s="2152"/>
      <c r="TMH6" s="2152"/>
      <c r="TMI6" s="2152"/>
      <c r="TMJ6" s="2152"/>
      <c r="TMK6" s="2152"/>
      <c r="TML6" s="2152"/>
      <c r="TMM6" s="2152"/>
      <c r="TMN6" s="2152"/>
      <c r="TMO6" s="2152"/>
      <c r="TMP6" s="2152"/>
      <c r="TMQ6" s="2152"/>
      <c r="TMR6" s="2152"/>
      <c r="TMS6" s="2152"/>
      <c r="TMT6" s="2152"/>
      <c r="TMU6" s="2152"/>
      <c r="TMV6" s="2152"/>
      <c r="TMW6" s="2152"/>
      <c r="TMX6" s="2152"/>
      <c r="TMY6" s="2152"/>
      <c r="TMZ6" s="2152"/>
      <c r="TNA6" s="2152"/>
      <c r="TNB6" s="2152"/>
      <c r="TNC6" s="2152"/>
      <c r="TND6" s="2152"/>
      <c r="TNE6" s="2152"/>
      <c r="TNF6" s="2152"/>
      <c r="TNG6" s="2152"/>
      <c r="TNH6" s="2152"/>
      <c r="TNI6" s="2152"/>
      <c r="TNJ6" s="2152"/>
      <c r="TNK6" s="2152"/>
      <c r="TNL6" s="2152"/>
      <c r="TNM6" s="2152"/>
      <c r="TNN6" s="2152"/>
      <c r="TNO6" s="2152"/>
      <c r="TNP6" s="2152"/>
      <c r="TNQ6" s="2152"/>
      <c r="TNR6" s="2152"/>
      <c r="TNS6" s="2152"/>
      <c r="TNT6" s="2152"/>
      <c r="TNU6" s="2152"/>
      <c r="TNV6" s="2152"/>
      <c r="TNW6" s="2152"/>
      <c r="TNX6" s="2152"/>
      <c r="TNY6" s="2152"/>
      <c r="TNZ6" s="2152"/>
      <c r="TOA6" s="2152"/>
      <c r="TOB6" s="2152"/>
      <c r="TOC6" s="2152"/>
      <c r="TOD6" s="2152"/>
      <c r="TOE6" s="2152"/>
      <c r="TOF6" s="2152"/>
      <c r="TOG6" s="2152"/>
      <c r="TOH6" s="2152"/>
      <c r="TOI6" s="2152"/>
      <c r="TOJ6" s="2152"/>
      <c r="TOK6" s="2152"/>
      <c r="TOL6" s="2152"/>
      <c r="TOM6" s="2152"/>
      <c r="TON6" s="2152"/>
      <c r="TOO6" s="2152"/>
      <c r="TOP6" s="2152"/>
      <c r="TOQ6" s="2152"/>
      <c r="TOR6" s="2152"/>
      <c r="TOS6" s="2152"/>
      <c r="TOT6" s="2152"/>
      <c r="TOU6" s="2152"/>
      <c r="TOV6" s="2152"/>
      <c r="TOW6" s="2152"/>
      <c r="TOX6" s="2152"/>
      <c r="TOY6" s="2152"/>
      <c r="TOZ6" s="2152"/>
      <c r="TPA6" s="2152"/>
      <c r="TPB6" s="2152"/>
      <c r="TPC6" s="2152"/>
      <c r="TPD6" s="2152"/>
      <c r="TPE6" s="2152"/>
      <c r="TPF6" s="2152"/>
      <c r="TPG6" s="2152"/>
      <c r="TPH6" s="2152"/>
      <c r="TPI6" s="2152"/>
      <c r="TPJ6" s="2152"/>
      <c r="TPK6" s="2152"/>
      <c r="TPL6" s="2152"/>
      <c r="TPM6" s="2152"/>
      <c r="TPN6" s="2152"/>
      <c r="TPO6" s="2152"/>
      <c r="TPP6" s="2152"/>
      <c r="TPQ6" s="2152"/>
      <c r="TPR6" s="2152"/>
      <c r="TPS6" s="2152"/>
      <c r="TPT6" s="2152"/>
      <c r="TPU6" s="2152"/>
      <c r="TPV6" s="2152"/>
      <c r="TPW6" s="2152"/>
      <c r="TPX6" s="2152"/>
      <c r="TPY6" s="2152"/>
      <c r="TPZ6" s="2152"/>
      <c r="TQA6" s="2152"/>
      <c r="TQB6" s="2152"/>
      <c r="TQC6" s="2152"/>
      <c r="TQD6" s="2152"/>
      <c r="TQE6" s="2152"/>
      <c r="TQF6" s="2152"/>
      <c r="TQG6" s="2152"/>
      <c r="TQH6" s="2152"/>
      <c r="TQI6" s="2152"/>
      <c r="TQJ6" s="2152"/>
      <c r="TQK6" s="2152"/>
      <c r="TQL6" s="2152"/>
      <c r="TQM6" s="2152"/>
      <c r="TQN6" s="2152"/>
      <c r="TQO6" s="2152"/>
      <c r="TQP6" s="2152"/>
      <c r="TQQ6" s="2152"/>
      <c r="TQR6" s="2152"/>
      <c r="TQS6" s="2152"/>
      <c r="TQT6" s="2152"/>
      <c r="TQU6" s="2152"/>
      <c r="TQV6" s="2152"/>
      <c r="TQW6" s="2152"/>
      <c r="TQX6" s="2152"/>
      <c r="TQY6" s="2152"/>
      <c r="TQZ6" s="2152"/>
      <c r="TRA6" s="2152"/>
      <c r="TRB6" s="2152"/>
      <c r="TRC6" s="2152"/>
      <c r="TRD6" s="2152"/>
      <c r="TRE6" s="2152"/>
      <c r="TRF6" s="2152"/>
      <c r="TRG6" s="2152"/>
      <c r="TRH6" s="2152"/>
      <c r="TRI6" s="2152"/>
      <c r="TRJ6" s="2152"/>
      <c r="TRK6" s="2152"/>
      <c r="TRL6" s="2152"/>
      <c r="TRM6" s="2152"/>
      <c r="TRN6" s="2152"/>
      <c r="TRO6" s="2152"/>
      <c r="TRP6" s="2152"/>
      <c r="TRQ6" s="2152"/>
      <c r="TRR6" s="2152"/>
      <c r="TRS6" s="2152"/>
      <c r="TRT6" s="2152"/>
      <c r="TRU6" s="2152"/>
      <c r="TRV6" s="2152"/>
      <c r="TRW6" s="2152"/>
      <c r="TRX6" s="2152"/>
      <c r="TRY6" s="2152"/>
      <c r="TRZ6" s="2152"/>
      <c r="TSA6" s="2152"/>
      <c r="TSB6" s="2152"/>
      <c r="TSC6" s="2152"/>
      <c r="TSD6" s="2152"/>
      <c r="TSE6" s="2152"/>
      <c r="TSF6" s="2152"/>
      <c r="TSG6" s="2152"/>
      <c r="TSH6" s="2152"/>
      <c r="TSI6" s="2152"/>
      <c r="TSJ6" s="2152"/>
      <c r="TSK6" s="2152"/>
      <c r="TSL6" s="2152"/>
      <c r="TSM6" s="2152"/>
      <c r="TSN6" s="2152"/>
      <c r="TSO6" s="2152"/>
      <c r="TSP6" s="2152"/>
      <c r="TSQ6" s="2152"/>
      <c r="TSR6" s="2152"/>
      <c r="TSS6" s="2152"/>
      <c r="TST6" s="2152"/>
      <c r="TSU6" s="2152"/>
      <c r="TSV6" s="2152"/>
      <c r="TSW6" s="2152"/>
      <c r="TSX6" s="2152"/>
      <c r="TSY6" s="2152"/>
      <c r="TSZ6" s="2152"/>
      <c r="TTA6" s="2152"/>
      <c r="TTB6" s="2152"/>
      <c r="TTC6" s="2152"/>
      <c r="TTD6" s="2152"/>
      <c r="TTE6" s="2152"/>
      <c r="TTF6" s="2152"/>
      <c r="TTG6" s="2152"/>
      <c r="TTH6" s="2152"/>
      <c r="TTI6" s="2152"/>
      <c r="TTJ6" s="2152"/>
      <c r="TTK6" s="2152"/>
      <c r="TTL6" s="2152"/>
      <c r="TTM6" s="2152"/>
      <c r="TTN6" s="2152"/>
      <c r="TTO6" s="2152"/>
      <c r="TTP6" s="2152"/>
      <c r="TTQ6" s="2152"/>
      <c r="TTR6" s="2152"/>
      <c r="TTS6" s="2152"/>
      <c r="TTT6" s="2152"/>
      <c r="TTU6" s="2152"/>
      <c r="TTV6" s="2152"/>
      <c r="TTW6" s="2152"/>
      <c r="TTX6" s="2152"/>
      <c r="TTY6" s="2152"/>
      <c r="TTZ6" s="2152"/>
      <c r="TUA6" s="2152"/>
      <c r="TUB6" s="2152"/>
      <c r="TUC6" s="2152"/>
      <c r="TUD6" s="2152"/>
      <c r="TUE6" s="2152"/>
      <c r="TUF6" s="2152"/>
      <c r="TUG6" s="2152"/>
      <c r="TUH6" s="2152"/>
      <c r="TUI6" s="2152"/>
      <c r="TUJ6" s="2152"/>
      <c r="TUK6" s="2152"/>
      <c r="TUL6" s="2152"/>
      <c r="TUM6" s="2152"/>
      <c r="TUN6" s="2152"/>
      <c r="TUO6" s="2152"/>
      <c r="TUP6" s="2152"/>
      <c r="TUQ6" s="2152"/>
      <c r="TUR6" s="2152"/>
      <c r="TUS6" s="2152"/>
      <c r="TUT6" s="2152"/>
      <c r="TUU6" s="2152"/>
      <c r="TUV6" s="2152"/>
      <c r="TUW6" s="2152"/>
      <c r="TUX6" s="2152"/>
      <c r="TUY6" s="2152"/>
      <c r="TUZ6" s="2152"/>
      <c r="TVA6" s="2152"/>
      <c r="TVB6" s="2152"/>
      <c r="TVC6" s="2152"/>
      <c r="TVD6" s="2152"/>
      <c r="TVE6" s="2152"/>
      <c r="TVF6" s="2152"/>
      <c r="TVG6" s="2152"/>
      <c r="TVH6" s="2152"/>
      <c r="TVI6" s="2152"/>
      <c r="TVJ6" s="2152"/>
      <c r="TVK6" s="2152"/>
      <c r="TVL6" s="2152"/>
      <c r="TVM6" s="2152"/>
      <c r="TVN6" s="2152"/>
      <c r="TVO6" s="2152"/>
      <c r="TVP6" s="2152"/>
      <c r="TVQ6" s="2152"/>
      <c r="TVR6" s="2152"/>
      <c r="TVS6" s="2152"/>
      <c r="TVT6" s="2152"/>
      <c r="TVU6" s="2152"/>
      <c r="TVV6" s="2152"/>
      <c r="TVW6" s="2152"/>
      <c r="TVX6" s="2152"/>
      <c r="TVY6" s="2152"/>
      <c r="TVZ6" s="2152"/>
      <c r="TWA6" s="2152"/>
      <c r="TWB6" s="2152"/>
      <c r="TWC6" s="2152"/>
      <c r="TWD6" s="2152"/>
      <c r="TWE6" s="2152"/>
      <c r="TWF6" s="2152"/>
      <c r="TWG6" s="2152"/>
      <c r="TWH6" s="2152"/>
      <c r="TWI6" s="2152"/>
      <c r="TWJ6" s="2152"/>
      <c r="TWK6" s="2152"/>
      <c r="TWL6" s="2152"/>
      <c r="TWM6" s="2152"/>
      <c r="TWN6" s="2152"/>
      <c r="TWO6" s="2152"/>
      <c r="TWP6" s="2152"/>
      <c r="TWQ6" s="2152"/>
      <c r="TWR6" s="2152"/>
      <c r="TWS6" s="2152"/>
      <c r="TWT6" s="2152"/>
      <c r="TWU6" s="2152"/>
      <c r="TWV6" s="2152"/>
      <c r="TWW6" s="2152"/>
      <c r="TWX6" s="2152"/>
      <c r="TWY6" s="2152"/>
      <c r="TWZ6" s="2152"/>
      <c r="TXA6" s="2152"/>
      <c r="TXB6" s="2152"/>
      <c r="TXC6" s="2152"/>
      <c r="TXD6" s="2152"/>
      <c r="TXE6" s="2152"/>
      <c r="TXF6" s="2152"/>
      <c r="TXG6" s="2152"/>
      <c r="TXH6" s="2152"/>
      <c r="TXI6" s="2152"/>
      <c r="TXJ6" s="2152"/>
      <c r="TXK6" s="2152"/>
      <c r="TXL6" s="2152"/>
      <c r="TXM6" s="2152"/>
      <c r="TXN6" s="2152"/>
      <c r="TXO6" s="2152"/>
      <c r="TXP6" s="2152"/>
      <c r="TXQ6" s="2152"/>
      <c r="TXR6" s="2152"/>
      <c r="TXS6" s="2152"/>
      <c r="TXT6" s="2152"/>
      <c r="TXU6" s="2152"/>
      <c r="TXV6" s="2152"/>
      <c r="TXW6" s="2152"/>
      <c r="TXX6" s="2152"/>
      <c r="TXY6" s="2152"/>
      <c r="TXZ6" s="2152"/>
      <c r="TYA6" s="2152"/>
      <c r="TYB6" s="2152"/>
      <c r="TYC6" s="2152"/>
      <c r="TYD6" s="2152"/>
      <c r="TYE6" s="2152"/>
      <c r="TYF6" s="2152"/>
      <c r="TYG6" s="2152"/>
      <c r="TYH6" s="2152"/>
      <c r="TYI6" s="2152"/>
      <c r="TYJ6" s="2152"/>
      <c r="TYK6" s="2152"/>
      <c r="TYL6" s="2152"/>
      <c r="TYM6" s="2152"/>
      <c r="TYN6" s="2152"/>
      <c r="TYO6" s="2152"/>
      <c r="TYP6" s="2152"/>
      <c r="TYQ6" s="2152"/>
      <c r="TYR6" s="2152"/>
      <c r="TYS6" s="2152"/>
      <c r="TYT6" s="2152"/>
      <c r="TYU6" s="2152"/>
      <c r="TYV6" s="2152"/>
      <c r="TYW6" s="2152"/>
      <c r="TYX6" s="2152"/>
      <c r="TYY6" s="2152"/>
      <c r="TYZ6" s="2152"/>
      <c r="TZA6" s="2152"/>
      <c r="TZB6" s="2152"/>
      <c r="TZC6" s="2152"/>
      <c r="TZD6" s="2152"/>
      <c r="TZE6" s="2152"/>
      <c r="TZF6" s="2152"/>
      <c r="TZG6" s="2152"/>
      <c r="TZH6" s="2152"/>
      <c r="TZI6" s="2152"/>
      <c r="TZJ6" s="2152"/>
      <c r="TZK6" s="2152"/>
      <c r="TZL6" s="2152"/>
      <c r="TZM6" s="2152"/>
      <c r="TZN6" s="2152"/>
      <c r="TZO6" s="2152"/>
      <c r="TZP6" s="2152"/>
      <c r="TZQ6" s="2152"/>
      <c r="TZR6" s="2152"/>
      <c r="TZS6" s="2152"/>
      <c r="TZT6" s="2152"/>
      <c r="TZU6" s="2152"/>
      <c r="TZV6" s="2152"/>
      <c r="TZW6" s="2152"/>
      <c r="TZX6" s="2152"/>
      <c r="TZY6" s="2152"/>
      <c r="TZZ6" s="2152"/>
      <c r="UAA6" s="2152"/>
      <c r="UAB6" s="2152"/>
      <c r="UAC6" s="2152"/>
      <c r="UAD6" s="2152"/>
      <c r="UAE6" s="2152"/>
      <c r="UAF6" s="2152"/>
      <c r="UAG6" s="2152"/>
      <c r="UAH6" s="2152"/>
      <c r="UAI6" s="2152"/>
      <c r="UAJ6" s="2152"/>
      <c r="UAK6" s="2152"/>
      <c r="UAL6" s="2152"/>
      <c r="UAM6" s="2152"/>
      <c r="UAN6" s="2152"/>
      <c r="UAO6" s="2152"/>
      <c r="UAP6" s="2152"/>
      <c r="UAQ6" s="2152"/>
      <c r="UAR6" s="2152"/>
      <c r="UAS6" s="2152"/>
      <c r="UAT6" s="2152"/>
      <c r="UAU6" s="2152"/>
      <c r="UAV6" s="2152"/>
      <c r="UAW6" s="2152"/>
      <c r="UAX6" s="2152"/>
      <c r="UAY6" s="2152"/>
      <c r="UAZ6" s="2152"/>
      <c r="UBA6" s="2152"/>
      <c r="UBB6" s="2152"/>
      <c r="UBC6" s="2152"/>
      <c r="UBD6" s="2152"/>
      <c r="UBE6" s="2152"/>
      <c r="UBF6" s="2152"/>
      <c r="UBG6" s="2152"/>
      <c r="UBH6" s="2152"/>
      <c r="UBI6" s="2152"/>
      <c r="UBJ6" s="2152"/>
      <c r="UBK6" s="2152"/>
      <c r="UBL6" s="2152"/>
      <c r="UBM6" s="2152"/>
      <c r="UBN6" s="2152"/>
      <c r="UBO6" s="2152"/>
      <c r="UBP6" s="2152"/>
      <c r="UBQ6" s="2152"/>
      <c r="UBR6" s="2152"/>
      <c r="UBS6" s="2152"/>
      <c r="UBT6" s="2152"/>
      <c r="UBU6" s="2152"/>
      <c r="UBV6" s="2152"/>
      <c r="UBW6" s="2152"/>
      <c r="UBX6" s="2152"/>
      <c r="UBY6" s="2152"/>
      <c r="UBZ6" s="2152"/>
      <c r="UCA6" s="2152"/>
      <c r="UCB6" s="2152"/>
      <c r="UCC6" s="2152"/>
      <c r="UCD6" s="2152"/>
      <c r="UCE6" s="2152"/>
      <c r="UCF6" s="2152"/>
      <c r="UCG6" s="2152"/>
      <c r="UCH6" s="2152"/>
      <c r="UCI6" s="2152"/>
      <c r="UCJ6" s="2152"/>
      <c r="UCK6" s="2152"/>
      <c r="UCL6" s="2152"/>
      <c r="UCM6" s="2152"/>
      <c r="UCN6" s="2152"/>
      <c r="UCO6" s="2152"/>
      <c r="UCP6" s="2152"/>
      <c r="UCQ6" s="2152"/>
      <c r="UCR6" s="2152"/>
      <c r="UCS6" s="2152"/>
      <c r="UCT6" s="2152"/>
      <c r="UCU6" s="2152"/>
      <c r="UCV6" s="2152"/>
      <c r="UCW6" s="2152"/>
      <c r="UCX6" s="2152"/>
      <c r="UCY6" s="2152"/>
      <c r="UCZ6" s="2152"/>
      <c r="UDA6" s="2152"/>
      <c r="UDB6" s="2152"/>
      <c r="UDC6" s="2152"/>
      <c r="UDD6" s="2152"/>
      <c r="UDE6" s="2152"/>
      <c r="UDF6" s="2152"/>
      <c r="UDG6" s="2152"/>
      <c r="UDH6" s="2152"/>
      <c r="UDI6" s="2152"/>
      <c r="UDJ6" s="2152"/>
      <c r="UDK6" s="2152"/>
      <c r="UDL6" s="2152"/>
      <c r="UDM6" s="2152"/>
      <c r="UDN6" s="2152"/>
      <c r="UDO6" s="2152"/>
      <c r="UDP6" s="2152"/>
      <c r="UDQ6" s="2152"/>
      <c r="UDR6" s="2152"/>
      <c r="UDS6" s="2152"/>
      <c r="UDT6" s="2152"/>
      <c r="UDU6" s="2152"/>
      <c r="UDV6" s="2152"/>
      <c r="UDW6" s="2152"/>
      <c r="UDX6" s="2152"/>
      <c r="UDY6" s="2152"/>
      <c r="UDZ6" s="2152"/>
      <c r="UEA6" s="2152"/>
      <c r="UEB6" s="2152"/>
      <c r="UEC6" s="2152"/>
      <c r="UED6" s="2152"/>
      <c r="UEE6" s="2152"/>
      <c r="UEF6" s="2152"/>
      <c r="UEG6" s="2152"/>
      <c r="UEH6" s="2152"/>
      <c r="UEI6" s="2152"/>
      <c r="UEJ6" s="2152"/>
      <c r="UEK6" s="2152"/>
      <c r="UEL6" s="2152"/>
      <c r="UEM6" s="2152"/>
      <c r="UEN6" s="2152"/>
      <c r="UEO6" s="2152"/>
      <c r="UEP6" s="2152"/>
      <c r="UEQ6" s="2152"/>
      <c r="UER6" s="2152"/>
      <c r="UES6" s="2152"/>
      <c r="UET6" s="2152"/>
      <c r="UEU6" s="2152"/>
      <c r="UEV6" s="2152"/>
      <c r="UEW6" s="2152"/>
      <c r="UEX6" s="2152"/>
      <c r="UEY6" s="2152"/>
      <c r="UEZ6" s="2152"/>
      <c r="UFA6" s="2152"/>
      <c r="UFB6" s="2152"/>
      <c r="UFC6" s="2152"/>
      <c r="UFD6" s="2152"/>
      <c r="UFE6" s="2152"/>
      <c r="UFF6" s="2152"/>
      <c r="UFG6" s="2152"/>
      <c r="UFH6" s="2152"/>
      <c r="UFI6" s="2152"/>
      <c r="UFJ6" s="2152"/>
      <c r="UFK6" s="2152"/>
      <c r="UFL6" s="2152"/>
      <c r="UFM6" s="2152"/>
      <c r="UFN6" s="2152"/>
      <c r="UFO6" s="2152"/>
      <c r="UFP6" s="2152"/>
      <c r="UFQ6" s="2152"/>
      <c r="UFR6" s="2152"/>
      <c r="UFS6" s="2152"/>
      <c r="UFT6" s="2152"/>
      <c r="UFU6" s="2152"/>
      <c r="UFV6" s="2152"/>
      <c r="UFW6" s="2152"/>
      <c r="UFX6" s="2152"/>
      <c r="UFY6" s="2152"/>
      <c r="UFZ6" s="2152"/>
      <c r="UGA6" s="2152"/>
      <c r="UGB6" s="2152"/>
      <c r="UGC6" s="2152"/>
      <c r="UGD6" s="2152"/>
      <c r="UGE6" s="2152"/>
      <c r="UGF6" s="2152"/>
      <c r="UGG6" s="2152"/>
      <c r="UGH6" s="2152"/>
      <c r="UGI6" s="2152"/>
      <c r="UGJ6" s="2152"/>
      <c r="UGK6" s="2152"/>
      <c r="UGL6" s="2152"/>
      <c r="UGM6" s="2152"/>
      <c r="UGN6" s="2152"/>
      <c r="UGO6" s="2152"/>
      <c r="UGP6" s="2152"/>
      <c r="UGQ6" s="2152"/>
      <c r="UGR6" s="2152"/>
      <c r="UGS6" s="2152"/>
      <c r="UGT6" s="2152"/>
      <c r="UGU6" s="2152"/>
      <c r="UGV6" s="2152"/>
      <c r="UGW6" s="2152"/>
      <c r="UGX6" s="2152"/>
      <c r="UGY6" s="2152"/>
      <c r="UGZ6" s="2152"/>
      <c r="UHA6" s="2152"/>
      <c r="UHB6" s="2152"/>
      <c r="UHC6" s="2152"/>
      <c r="UHD6" s="2152"/>
      <c r="UHE6" s="2152"/>
      <c r="UHF6" s="2152"/>
      <c r="UHG6" s="2152"/>
      <c r="UHH6" s="2152"/>
      <c r="UHI6" s="2152"/>
      <c r="UHJ6" s="2152"/>
      <c r="UHK6" s="2152"/>
      <c r="UHL6" s="2152"/>
      <c r="UHM6" s="2152"/>
      <c r="UHN6" s="2152"/>
      <c r="UHO6" s="2152"/>
      <c r="UHP6" s="2152"/>
      <c r="UHQ6" s="2152"/>
      <c r="UHR6" s="2152"/>
      <c r="UHS6" s="2152"/>
      <c r="UHT6" s="2152"/>
      <c r="UHU6" s="2152"/>
      <c r="UHV6" s="2152"/>
      <c r="UHW6" s="2152"/>
      <c r="UHX6" s="2152"/>
      <c r="UHY6" s="2152"/>
      <c r="UHZ6" s="2152"/>
      <c r="UIA6" s="2152"/>
      <c r="UIB6" s="2152"/>
      <c r="UIC6" s="2152"/>
      <c r="UID6" s="2152"/>
      <c r="UIE6" s="2152"/>
      <c r="UIF6" s="2152"/>
      <c r="UIG6" s="2152"/>
      <c r="UIH6" s="2152"/>
      <c r="UII6" s="2152"/>
      <c r="UIJ6" s="2152"/>
      <c r="UIK6" s="2152"/>
      <c r="UIL6" s="2152"/>
      <c r="UIM6" s="2152"/>
      <c r="UIN6" s="2152"/>
      <c r="UIO6" s="2152"/>
      <c r="UIP6" s="2152"/>
      <c r="UIQ6" s="2152"/>
      <c r="UIR6" s="2152"/>
      <c r="UIS6" s="2152"/>
      <c r="UIT6" s="2152"/>
      <c r="UIU6" s="2152"/>
      <c r="UIV6" s="2152"/>
      <c r="UIW6" s="2152"/>
      <c r="UIX6" s="2152"/>
      <c r="UIY6" s="2152"/>
      <c r="UIZ6" s="2152"/>
      <c r="UJA6" s="2152"/>
      <c r="UJB6" s="2152"/>
      <c r="UJC6" s="2152"/>
      <c r="UJD6" s="2152"/>
      <c r="UJE6" s="2152"/>
      <c r="UJF6" s="2152"/>
      <c r="UJG6" s="2152"/>
      <c r="UJH6" s="2152"/>
      <c r="UJI6" s="2152"/>
      <c r="UJJ6" s="2152"/>
      <c r="UJK6" s="2152"/>
      <c r="UJL6" s="2152"/>
      <c r="UJM6" s="2152"/>
      <c r="UJN6" s="2152"/>
      <c r="UJO6" s="2152"/>
      <c r="UJP6" s="2152"/>
      <c r="UJQ6" s="2152"/>
      <c r="UJR6" s="2152"/>
      <c r="UJS6" s="2152"/>
      <c r="UJT6" s="2152"/>
      <c r="UJU6" s="2152"/>
      <c r="UJV6" s="2152"/>
      <c r="UJW6" s="2152"/>
      <c r="UJX6" s="2152"/>
      <c r="UJY6" s="2152"/>
      <c r="UJZ6" s="2152"/>
      <c r="UKA6" s="2152"/>
      <c r="UKB6" s="2152"/>
      <c r="UKC6" s="2152"/>
      <c r="UKD6" s="2152"/>
      <c r="UKE6" s="2152"/>
      <c r="UKF6" s="2152"/>
      <c r="UKG6" s="2152"/>
      <c r="UKH6" s="2152"/>
      <c r="UKI6" s="2152"/>
      <c r="UKJ6" s="2152"/>
      <c r="UKK6" s="2152"/>
      <c r="UKL6" s="2152"/>
      <c r="UKM6" s="2152"/>
      <c r="UKN6" s="2152"/>
      <c r="UKO6" s="2152"/>
      <c r="UKP6" s="2152"/>
      <c r="UKQ6" s="2152"/>
      <c r="UKR6" s="2152"/>
      <c r="UKS6" s="2152"/>
      <c r="UKT6" s="2152"/>
      <c r="UKU6" s="2152"/>
      <c r="UKV6" s="2152"/>
      <c r="UKW6" s="2152"/>
      <c r="UKX6" s="2152"/>
      <c r="UKY6" s="2152"/>
      <c r="UKZ6" s="2152"/>
      <c r="ULA6" s="2152"/>
      <c r="ULB6" s="2152"/>
      <c r="ULC6" s="2152"/>
      <c r="ULD6" s="2152"/>
      <c r="ULE6" s="2152"/>
      <c r="ULF6" s="2152"/>
      <c r="ULG6" s="2152"/>
      <c r="ULH6" s="2152"/>
      <c r="ULI6" s="2152"/>
      <c r="ULJ6" s="2152"/>
      <c r="ULK6" s="2152"/>
      <c r="ULL6" s="2152"/>
      <c r="ULM6" s="2152"/>
      <c r="ULN6" s="2152"/>
      <c r="ULO6" s="2152"/>
      <c r="ULP6" s="2152"/>
      <c r="ULQ6" s="2152"/>
      <c r="ULR6" s="2152"/>
      <c r="ULS6" s="2152"/>
      <c r="ULT6" s="2152"/>
      <c r="ULU6" s="2152"/>
      <c r="ULV6" s="2152"/>
      <c r="ULW6" s="2152"/>
      <c r="ULX6" s="2152"/>
      <c r="ULY6" s="2152"/>
      <c r="ULZ6" s="2152"/>
      <c r="UMA6" s="2152"/>
      <c r="UMB6" s="2152"/>
      <c r="UMC6" s="2152"/>
      <c r="UMD6" s="2152"/>
      <c r="UME6" s="2152"/>
      <c r="UMF6" s="2152"/>
      <c r="UMG6" s="2152"/>
      <c r="UMH6" s="2152"/>
      <c r="UMI6" s="2152"/>
      <c r="UMJ6" s="2152"/>
      <c r="UMK6" s="2152"/>
      <c r="UML6" s="2152"/>
      <c r="UMM6" s="2152"/>
      <c r="UMN6" s="2152"/>
      <c r="UMO6" s="2152"/>
      <c r="UMP6" s="2152"/>
      <c r="UMQ6" s="2152"/>
      <c r="UMR6" s="2152"/>
      <c r="UMS6" s="2152"/>
      <c r="UMT6" s="2152"/>
      <c r="UMU6" s="2152"/>
      <c r="UMV6" s="2152"/>
      <c r="UMW6" s="2152"/>
      <c r="UMX6" s="2152"/>
      <c r="UMY6" s="2152"/>
      <c r="UMZ6" s="2152"/>
      <c r="UNA6" s="2152"/>
      <c r="UNB6" s="2152"/>
      <c r="UNC6" s="2152"/>
      <c r="UND6" s="2152"/>
      <c r="UNE6" s="2152"/>
      <c r="UNF6" s="2152"/>
      <c r="UNG6" s="2152"/>
      <c r="UNH6" s="2152"/>
      <c r="UNI6" s="2152"/>
      <c r="UNJ6" s="2152"/>
      <c r="UNK6" s="2152"/>
      <c r="UNL6" s="2152"/>
      <c r="UNM6" s="2152"/>
      <c r="UNN6" s="2152"/>
      <c r="UNO6" s="2152"/>
      <c r="UNP6" s="2152"/>
      <c r="UNQ6" s="2152"/>
      <c r="UNR6" s="2152"/>
      <c r="UNS6" s="2152"/>
      <c r="UNT6" s="2152"/>
      <c r="UNU6" s="2152"/>
      <c r="UNV6" s="2152"/>
      <c r="UNW6" s="2152"/>
      <c r="UNX6" s="2152"/>
      <c r="UNY6" s="2152"/>
      <c r="UNZ6" s="2152"/>
      <c r="UOA6" s="2152"/>
      <c r="UOB6" s="2152"/>
      <c r="UOC6" s="2152"/>
      <c r="UOD6" s="2152"/>
      <c r="UOE6" s="2152"/>
      <c r="UOF6" s="2152"/>
      <c r="UOG6" s="2152"/>
      <c r="UOH6" s="2152"/>
      <c r="UOI6" s="2152"/>
      <c r="UOJ6" s="2152"/>
      <c r="UOK6" s="2152"/>
      <c r="UOL6" s="2152"/>
      <c r="UOM6" s="2152"/>
      <c r="UON6" s="2152"/>
      <c r="UOO6" s="2152"/>
      <c r="UOP6" s="2152"/>
      <c r="UOQ6" s="2152"/>
      <c r="UOR6" s="2152"/>
      <c r="UOS6" s="2152"/>
      <c r="UOT6" s="2152"/>
      <c r="UOU6" s="2152"/>
      <c r="UOV6" s="2152"/>
      <c r="UOW6" s="2152"/>
      <c r="UOX6" s="2152"/>
      <c r="UOY6" s="2152"/>
      <c r="UOZ6" s="2152"/>
      <c r="UPA6" s="2152"/>
      <c r="UPB6" s="2152"/>
      <c r="UPC6" s="2152"/>
      <c r="UPD6" s="2152"/>
      <c r="UPE6" s="2152"/>
      <c r="UPF6" s="2152"/>
      <c r="UPG6" s="2152"/>
      <c r="UPH6" s="2152"/>
      <c r="UPI6" s="2152"/>
      <c r="UPJ6" s="2152"/>
      <c r="UPK6" s="2152"/>
      <c r="UPL6" s="2152"/>
      <c r="UPM6" s="2152"/>
      <c r="UPN6" s="2152"/>
      <c r="UPO6" s="2152"/>
      <c r="UPP6" s="2152"/>
      <c r="UPQ6" s="2152"/>
      <c r="UPR6" s="2152"/>
      <c r="UPS6" s="2152"/>
      <c r="UPT6" s="2152"/>
      <c r="UPU6" s="2152"/>
      <c r="UPV6" s="2152"/>
      <c r="UPW6" s="2152"/>
      <c r="UPX6" s="2152"/>
      <c r="UPY6" s="2152"/>
      <c r="UPZ6" s="2152"/>
      <c r="UQA6" s="2152"/>
      <c r="UQB6" s="2152"/>
      <c r="UQC6" s="2152"/>
      <c r="UQD6" s="2152"/>
      <c r="UQE6" s="2152"/>
      <c r="UQF6" s="2152"/>
      <c r="UQG6" s="2152"/>
      <c r="UQH6" s="2152"/>
      <c r="UQI6" s="2152"/>
      <c r="UQJ6" s="2152"/>
      <c r="UQK6" s="2152"/>
      <c r="UQL6" s="2152"/>
      <c r="UQM6" s="2152"/>
      <c r="UQN6" s="2152"/>
      <c r="UQO6" s="2152"/>
      <c r="UQP6" s="2152"/>
      <c r="UQQ6" s="2152"/>
      <c r="UQR6" s="2152"/>
      <c r="UQS6" s="2152"/>
      <c r="UQT6" s="2152"/>
      <c r="UQU6" s="2152"/>
      <c r="UQV6" s="2152"/>
      <c r="UQW6" s="2152"/>
      <c r="UQX6" s="2152"/>
      <c r="UQY6" s="2152"/>
      <c r="UQZ6" s="2152"/>
      <c r="URA6" s="2152"/>
      <c r="URB6" s="2152"/>
      <c r="URC6" s="2152"/>
      <c r="URD6" s="2152"/>
      <c r="URE6" s="2152"/>
      <c r="URF6" s="2152"/>
      <c r="URG6" s="2152"/>
      <c r="URH6" s="2152"/>
      <c r="URI6" s="2152"/>
      <c r="URJ6" s="2152"/>
      <c r="URK6" s="2152"/>
      <c r="URL6" s="2152"/>
      <c r="URM6" s="2152"/>
      <c r="URN6" s="2152"/>
      <c r="URO6" s="2152"/>
      <c r="URP6" s="2152"/>
      <c r="URQ6" s="2152"/>
      <c r="URR6" s="2152"/>
      <c r="URS6" s="2152"/>
      <c r="URT6" s="2152"/>
      <c r="URU6" s="2152"/>
      <c r="URV6" s="2152"/>
      <c r="URW6" s="2152"/>
      <c r="URX6" s="2152"/>
      <c r="URY6" s="2152"/>
      <c r="URZ6" s="2152"/>
      <c r="USA6" s="2152"/>
      <c r="USB6" s="2152"/>
      <c r="USC6" s="2152"/>
      <c r="USD6" s="2152"/>
      <c r="USE6" s="2152"/>
      <c r="USF6" s="2152"/>
      <c r="USG6" s="2152"/>
      <c r="USH6" s="2152"/>
      <c r="USI6" s="2152"/>
      <c r="USJ6" s="2152"/>
      <c r="USK6" s="2152"/>
      <c r="USL6" s="2152"/>
      <c r="USM6" s="2152"/>
      <c r="USN6" s="2152"/>
      <c r="USO6" s="2152"/>
      <c r="USP6" s="2152"/>
      <c r="USQ6" s="2152"/>
      <c r="USR6" s="2152"/>
      <c r="USS6" s="2152"/>
      <c r="UST6" s="2152"/>
      <c r="USU6" s="2152"/>
      <c r="USV6" s="2152"/>
      <c r="USW6" s="2152"/>
      <c r="USX6" s="2152"/>
      <c r="USY6" s="2152"/>
      <c r="USZ6" s="2152"/>
      <c r="UTA6" s="2152"/>
      <c r="UTB6" s="2152"/>
      <c r="UTC6" s="2152"/>
      <c r="UTD6" s="2152"/>
      <c r="UTE6" s="2152"/>
      <c r="UTF6" s="2152"/>
      <c r="UTG6" s="2152"/>
      <c r="UTH6" s="2152"/>
      <c r="UTI6" s="2152"/>
      <c r="UTJ6" s="2152"/>
      <c r="UTK6" s="2152"/>
      <c r="UTL6" s="2152"/>
      <c r="UTM6" s="2152"/>
      <c r="UTN6" s="2152"/>
      <c r="UTO6" s="2152"/>
      <c r="UTP6" s="2152"/>
      <c r="UTQ6" s="2152"/>
      <c r="UTR6" s="2152"/>
      <c r="UTS6" s="2152"/>
      <c r="UTT6" s="2152"/>
      <c r="UTU6" s="2152"/>
      <c r="UTV6" s="2152"/>
      <c r="UTW6" s="2152"/>
      <c r="UTX6" s="2152"/>
      <c r="UTY6" s="2152"/>
      <c r="UTZ6" s="2152"/>
      <c r="UUA6" s="2152"/>
      <c r="UUB6" s="2152"/>
      <c r="UUC6" s="2152"/>
      <c r="UUD6" s="2152"/>
      <c r="UUE6" s="2152"/>
      <c r="UUF6" s="2152"/>
      <c r="UUG6" s="2152"/>
      <c r="UUH6" s="2152"/>
      <c r="UUI6" s="2152"/>
      <c r="UUJ6" s="2152"/>
      <c r="UUK6" s="2152"/>
      <c r="UUL6" s="2152"/>
      <c r="UUM6" s="2152"/>
      <c r="UUN6" s="2152"/>
      <c r="UUO6" s="2152"/>
      <c r="UUP6" s="2152"/>
      <c r="UUQ6" s="2152"/>
      <c r="UUR6" s="2152"/>
      <c r="UUS6" s="2152"/>
      <c r="UUT6" s="2152"/>
      <c r="UUU6" s="2152"/>
      <c r="UUV6" s="2152"/>
      <c r="UUW6" s="2152"/>
      <c r="UUX6" s="2152"/>
      <c r="UUY6" s="2152"/>
      <c r="UUZ6" s="2152"/>
      <c r="UVA6" s="2152"/>
      <c r="UVB6" s="2152"/>
      <c r="UVC6" s="2152"/>
      <c r="UVD6" s="2152"/>
      <c r="UVE6" s="2152"/>
      <c r="UVF6" s="2152"/>
      <c r="UVG6" s="2152"/>
      <c r="UVH6" s="2152"/>
      <c r="UVI6" s="2152"/>
      <c r="UVJ6" s="2152"/>
      <c r="UVK6" s="2152"/>
      <c r="UVL6" s="2152"/>
      <c r="UVM6" s="2152"/>
      <c r="UVN6" s="2152"/>
      <c r="UVO6" s="2152"/>
      <c r="UVP6" s="2152"/>
      <c r="UVQ6" s="2152"/>
      <c r="UVR6" s="2152"/>
      <c r="UVS6" s="2152"/>
      <c r="UVT6" s="2152"/>
      <c r="UVU6" s="2152"/>
      <c r="UVV6" s="2152"/>
      <c r="UVW6" s="2152"/>
      <c r="UVX6" s="2152"/>
      <c r="UVY6" s="2152"/>
      <c r="UVZ6" s="2152"/>
      <c r="UWA6" s="2152"/>
      <c r="UWB6" s="2152"/>
      <c r="UWC6" s="2152"/>
      <c r="UWD6" s="2152"/>
      <c r="UWE6" s="2152"/>
      <c r="UWF6" s="2152"/>
      <c r="UWG6" s="2152"/>
      <c r="UWH6" s="2152"/>
      <c r="UWI6" s="2152"/>
      <c r="UWJ6" s="2152"/>
      <c r="UWK6" s="2152"/>
      <c r="UWL6" s="2152"/>
      <c r="UWM6" s="2152"/>
      <c r="UWN6" s="2152"/>
      <c r="UWO6" s="2152"/>
      <c r="UWP6" s="2152"/>
      <c r="UWQ6" s="2152"/>
      <c r="UWR6" s="2152"/>
      <c r="UWS6" s="2152"/>
      <c r="UWT6" s="2152"/>
      <c r="UWU6" s="2152"/>
      <c r="UWV6" s="2152"/>
      <c r="UWW6" s="2152"/>
      <c r="UWX6" s="2152"/>
      <c r="UWY6" s="2152"/>
      <c r="UWZ6" s="2152"/>
      <c r="UXA6" s="2152"/>
      <c r="UXB6" s="2152"/>
      <c r="UXC6" s="2152"/>
      <c r="UXD6" s="2152"/>
      <c r="UXE6" s="2152"/>
      <c r="UXF6" s="2152"/>
      <c r="UXG6" s="2152"/>
      <c r="UXH6" s="2152"/>
      <c r="UXI6" s="2152"/>
      <c r="UXJ6" s="2152"/>
      <c r="UXK6" s="2152"/>
      <c r="UXL6" s="2152"/>
      <c r="UXM6" s="2152"/>
      <c r="UXN6" s="2152"/>
      <c r="UXO6" s="2152"/>
      <c r="UXP6" s="2152"/>
      <c r="UXQ6" s="2152"/>
      <c r="UXR6" s="2152"/>
      <c r="UXS6" s="2152"/>
      <c r="UXT6" s="2152"/>
      <c r="UXU6" s="2152"/>
      <c r="UXV6" s="2152"/>
      <c r="UXW6" s="2152"/>
      <c r="UXX6" s="2152"/>
      <c r="UXY6" s="2152"/>
      <c r="UXZ6" s="2152"/>
      <c r="UYA6" s="2152"/>
      <c r="UYB6" s="2152"/>
      <c r="UYC6" s="2152"/>
      <c r="UYD6" s="2152"/>
      <c r="UYE6" s="2152"/>
      <c r="UYF6" s="2152"/>
      <c r="UYG6" s="2152"/>
      <c r="UYH6" s="2152"/>
      <c r="UYI6" s="2152"/>
      <c r="UYJ6" s="2152"/>
      <c r="UYK6" s="2152"/>
      <c r="UYL6" s="2152"/>
      <c r="UYM6" s="2152"/>
      <c r="UYN6" s="2152"/>
      <c r="UYO6" s="2152"/>
      <c r="UYP6" s="2152"/>
      <c r="UYQ6" s="2152"/>
      <c r="UYR6" s="2152"/>
      <c r="UYS6" s="2152"/>
      <c r="UYT6" s="2152"/>
      <c r="UYU6" s="2152"/>
      <c r="UYV6" s="2152"/>
      <c r="UYW6" s="2152"/>
      <c r="UYX6" s="2152"/>
      <c r="UYY6" s="2152"/>
      <c r="UYZ6" s="2152"/>
      <c r="UZA6" s="2152"/>
      <c r="UZB6" s="2152"/>
      <c r="UZC6" s="2152"/>
      <c r="UZD6" s="2152"/>
      <c r="UZE6" s="2152"/>
      <c r="UZF6" s="2152"/>
      <c r="UZG6" s="2152"/>
      <c r="UZH6" s="2152"/>
      <c r="UZI6" s="2152"/>
      <c r="UZJ6" s="2152"/>
      <c r="UZK6" s="2152"/>
      <c r="UZL6" s="2152"/>
      <c r="UZM6" s="2152"/>
      <c r="UZN6" s="2152"/>
      <c r="UZO6" s="2152"/>
      <c r="UZP6" s="2152"/>
      <c r="UZQ6" s="2152"/>
      <c r="UZR6" s="2152"/>
      <c r="UZS6" s="2152"/>
      <c r="UZT6" s="2152"/>
      <c r="UZU6" s="2152"/>
      <c r="UZV6" s="2152"/>
      <c r="UZW6" s="2152"/>
      <c r="UZX6" s="2152"/>
      <c r="UZY6" s="2152"/>
      <c r="UZZ6" s="2152"/>
      <c r="VAA6" s="2152"/>
      <c r="VAB6" s="2152"/>
      <c r="VAC6" s="2152"/>
      <c r="VAD6" s="2152"/>
      <c r="VAE6" s="2152"/>
      <c r="VAF6" s="2152"/>
      <c r="VAG6" s="2152"/>
      <c r="VAH6" s="2152"/>
      <c r="VAI6" s="2152"/>
      <c r="VAJ6" s="2152"/>
      <c r="VAK6" s="2152"/>
      <c r="VAL6" s="2152"/>
      <c r="VAM6" s="2152"/>
      <c r="VAN6" s="2152"/>
      <c r="VAO6" s="2152"/>
      <c r="VAP6" s="2152"/>
      <c r="VAQ6" s="2152"/>
      <c r="VAR6" s="2152"/>
      <c r="VAS6" s="2152"/>
      <c r="VAT6" s="2152"/>
      <c r="VAU6" s="2152"/>
      <c r="VAV6" s="2152"/>
      <c r="VAW6" s="2152"/>
      <c r="VAX6" s="2152"/>
      <c r="VAY6" s="2152"/>
      <c r="VAZ6" s="2152"/>
      <c r="VBA6" s="2152"/>
      <c r="VBB6" s="2152"/>
      <c r="VBC6" s="2152"/>
      <c r="VBD6" s="2152"/>
      <c r="VBE6" s="2152"/>
      <c r="VBF6" s="2152"/>
      <c r="VBG6" s="2152"/>
      <c r="VBH6" s="2152"/>
      <c r="VBI6" s="2152"/>
      <c r="VBJ6" s="2152"/>
      <c r="VBK6" s="2152"/>
      <c r="VBL6" s="2152"/>
      <c r="VBM6" s="2152"/>
      <c r="VBN6" s="2152"/>
      <c r="VBO6" s="2152"/>
      <c r="VBP6" s="2152"/>
      <c r="VBQ6" s="2152"/>
      <c r="VBR6" s="2152"/>
      <c r="VBS6" s="2152"/>
      <c r="VBT6" s="2152"/>
      <c r="VBU6" s="2152"/>
      <c r="VBV6" s="2152"/>
      <c r="VBW6" s="2152"/>
      <c r="VBX6" s="2152"/>
      <c r="VBY6" s="2152"/>
      <c r="VBZ6" s="2152"/>
      <c r="VCA6" s="2152"/>
      <c r="VCB6" s="2152"/>
      <c r="VCC6" s="2152"/>
      <c r="VCD6" s="2152"/>
      <c r="VCE6" s="2152"/>
      <c r="VCF6" s="2152"/>
      <c r="VCG6" s="2152"/>
      <c r="VCH6" s="2152"/>
      <c r="VCI6" s="2152"/>
      <c r="VCJ6" s="2152"/>
      <c r="VCK6" s="2152"/>
      <c r="VCL6" s="2152"/>
      <c r="VCM6" s="2152"/>
      <c r="VCN6" s="2152"/>
      <c r="VCO6" s="2152"/>
      <c r="VCP6" s="2152"/>
      <c r="VCQ6" s="2152"/>
      <c r="VCR6" s="2152"/>
      <c r="VCS6" s="2152"/>
      <c r="VCT6" s="2152"/>
      <c r="VCU6" s="2152"/>
      <c r="VCV6" s="2152"/>
      <c r="VCW6" s="2152"/>
      <c r="VCX6" s="2152"/>
      <c r="VCY6" s="2152"/>
      <c r="VCZ6" s="2152"/>
      <c r="VDA6" s="2152"/>
      <c r="VDB6" s="2152"/>
      <c r="VDC6" s="2152"/>
      <c r="VDD6" s="2152"/>
      <c r="VDE6" s="2152"/>
      <c r="VDF6" s="2152"/>
      <c r="VDG6" s="2152"/>
      <c r="VDH6" s="2152"/>
      <c r="VDI6" s="2152"/>
      <c r="VDJ6" s="2152"/>
      <c r="VDK6" s="2152"/>
      <c r="VDL6" s="2152"/>
      <c r="VDM6" s="2152"/>
      <c r="VDN6" s="2152"/>
      <c r="VDO6" s="2152"/>
      <c r="VDP6" s="2152"/>
      <c r="VDQ6" s="2152"/>
      <c r="VDR6" s="2152"/>
      <c r="VDS6" s="2152"/>
      <c r="VDT6" s="2152"/>
      <c r="VDU6" s="2152"/>
      <c r="VDV6" s="2152"/>
      <c r="VDW6" s="2152"/>
      <c r="VDX6" s="2152"/>
      <c r="VDY6" s="2152"/>
      <c r="VDZ6" s="2152"/>
      <c r="VEA6" s="2152"/>
      <c r="VEB6" s="2152"/>
      <c r="VEC6" s="2152"/>
      <c r="VED6" s="2152"/>
      <c r="VEE6" s="2152"/>
      <c r="VEF6" s="2152"/>
      <c r="VEG6" s="2152"/>
      <c r="VEH6" s="2152"/>
      <c r="VEI6" s="2152"/>
      <c r="VEJ6" s="2152"/>
      <c r="VEK6" s="2152"/>
      <c r="VEL6" s="2152"/>
      <c r="VEM6" s="2152"/>
      <c r="VEN6" s="2152"/>
      <c r="VEO6" s="2152"/>
      <c r="VEP6" s="2152"/>
      <c r="VEQ6" s="2152"/>
      <c r="VER6" s="2152"/>
      <c r="VES6" s="2152"/>
      <c r="VET6" s="2152"/>
      <c r="VEU6" s="2152"/>
      <c r="VEV6" s="2152"/>
      <c r="VEW6" s="2152"/>
      <c r="VEX6" s="2152"/>
      <c r="VEY6" s="2152"/>
      <c r="VEZ6" s="2152"/>
      <c r="VFA6" s="2152"/>
      <c r="VFB6" s="2152"/>
      <c r="VFC6" s="2152"/>
      <c r="VFD6" s="2152"/>
      <c r="VFE6" s="2152"/>
      <c r="VFF6" s="2152"/>
      <c r="VFG6" s="2152"/>
      <c r="VFH6" s="2152"/>
      <c r="VFI6" s="2152"/>
      <c r="VFJ6" s="2152"/>
      <c r="VFK6" s="2152"/>
      <c r="VFL6" s="2152"/>
      <c r="VFM6" s="2152"/>
      <c r="VFN6" s="2152"/>
      <c r="VFO6" s="2152"/>
      <c r="VFP6" s="2152"/>
      <c r="VFQ6" s="2152"/>
      <c r="VFR6" s="2152"/>
      <c r="VFS6" s="2152"/>
      <c r="VFT6" s="2152"/>
      <c r="VFU6" s="2152"/>
      <c r="VFV6" s="2152"/>
      <c r="VFW6" s="2152"/>
      <c r="VFX6" s="2152"/>
      <c r="VFY6" s="2152"/>
      <c r="VFZ6" s="2152"/>
      <c r="VGA6" s="2152"/>
      <c r="VGB6" s="2152"/>
      <c r="VGC6" s="2152"/>
      <c r="VGD6" s="2152"/>
      <c r="VGE6" s="2152"/>
      <c r="VGF6" s="2152"/>
      <c r="VGG6" s="2152"/>
      <c r="VGH6" s="2152"/>
      <c r="VGI6" s="2152"/>
      <c r="VGJ6" s="2152"/>
      <c r="VGK6" s="2152"/>
      <c r="VGL6" s="2152"/>
      <c r="VGM6" s="2152"/>
      <c r="VGN6" s="2152"/>
      <c r="VGO6" s="2152"/>
      <c r="VGP6" s="2152"/>
      <c r="VGQ6" s="2152"/>
      <c r="VGR6" s="2152"/>
      <c r="VGS6" s="2152"/>
      <c r="VGT6" s="2152"/>
      <c r="VGU6" s="2152"/>
      <c r="VGV6" s="2152"/>
      <c r="VGW6" s="2152"/>
      <c r="VGX6" s="2152"/>
      <c r="VGY6" s="2152"/>
      <c r="VGZ6" s="2152"/>
      <c r="VHA6" s="2152"/>
      <c r="VHB6" s="2152"/>
      <c r="VHC6" s="2152"/>
      <c r="VHD6" s="2152"/>
      <c r="VHE6" s="2152"/>
      <c r="VHF6" s="2152"/>
      <c r="VHG6" s="2152"/>
      <c r="VHH6" s="2152"/>
      <c r="VHI6" s="2152"/>
      <c r="VHJ6" s="2152"/>
      <c r="VHK6" s="2152"/>
      <c r="VHL6" s="2152"/>
      <c r="VHM6" s="2152"/>
      <c r="VHN6" s="2152"/>
      <c r="VHO6" s="2152"/>
      <c r="VHP6" s="2152"/>
      <c r="VHQ6" s="2152"/>
      <c r="VHR6" s="2152"/>
      <c r="VHS6" s="2152"/>
      <c r="VHT6" s="2152"/>
      <c r="VHU6" s="2152"/>
      <c r="VHV6" s="2152"/>
      <c r="VHW6" s="2152"/>
      <c r="VHX6" s="2152"/>
      <c r="VHY6" s="2152"/>
      <c r="VHZ6" s="2152"/>
      <c r="VIA6" s="2152"/>
      <c r="VIB6" s="2152"/>
      <c r="VIC6" s="2152"/>
      <c r="VID6" s="2152"/>
      <c r="VIE6" s="2152"/>
      <c r="VIF6" s="2152"/>
      <c r="VIG6" s="2152"/>
      <c r="VIH6" s="2152"/>
      <c r="VII6" s="2152"/>
      <c r="VIJ6" s="2152"/>
      <c r="VIK6" s="2152"/>
      <c r="VIL6" s="2152"/>
      <c r="VIM6" s="2152"/>
      <c r="VIN6" s="2152"/>
      <c r="VIO6" s="2152"/>
      <c r="VIP6" s="2152"/>
      <c r="VIQ6" s="2152"/>
      <c r="VIR6" s="2152"/>
      <c r="VIS6" s="2152"/>
      <c r="VIT6" s="2152"/>
      <c r="VIU6" s="2152"/>
      <c r="VIV6" s="2152"/>
      <c r="VIW6" s="2152"/>
      <c r="VIX6" s="2152"/>
      <c r="VIY6" s="2152"/>
      <c r="VIZ6" s="2152"/>
      <c r="VJA6" s="2152"/>
      <c r="VJB6" s="2152"/>
      <c r="VJC6" s="2152"/>
      <c r="VJD6" s="2152"/>
      <c r="VJE6" s="2152"/>
      <c r="VJF6" s="2152"/>
      <c r="VJG6" s="2152"/>
      <c r="VJH6" s="2152"/>
      <c r="VJI6" s="2152"/>
      <c r="VJJ6" s="2152"/>
      <c r="VJK6" s="2152"/>
      <c r="VJL6" s="2152"/>
      <c r="VJM6" s="2152"/>
      <c r="VJN6" s="2152"/>
      <c r="VJO6" s="2152"/>
      <c r="VJP6" s="2152"/>
      <c r="VJQ6" s="2152"/>
      <c r="VJR6" s="2152"/>
      <c r="VJS6" s="2152"/>
      <c r="VJT6" s="2152"/>
      <c r="VJU6" s="2152"/>
      <c r="VJV6" s="2152"/>
      <c r="VJW6" s="2152"/>
      <c r="VJX6" s="2152"/>
      <c r="VJY6" s="2152"/>
      <c r="VJZ6" s="2152"/>
      <c r="VKA6" s="2152"/>
      <c r="VKB6" s="2152"/>
      <c r="VKC6" s="2152"/>
      <c r="VKD6" s="2152"/>
      <c r="VKE6" s="2152"/>
      <c r="VKF6" s="2152"/>
      <c r="VKG6" s="2152"/>
      <c r="VKH6" s="2152"/>
      <c r="VKI6" s="2152"/>
      <c r="VKJ6" s="2152"/>
      <c r="VKK6" s="2152"/>
      <c r="VKL6" s="2152"/>
      <c r="VKM6" s="2152"/>
      <c r="VKN6" s="2152"/>
      <c r="VKO6" s="2152"/>
      <c r="VKP6" s="2152"/>
      <c r="VKQ6" s="2152"/>
      <c r="VKR6" s="2152"/>
      <c r="VKS6" s="2152"/>
      <c r="VKT6" s="2152"/>
      <c r="VKU6" s="2152"/>
      <c r="VKV6" s="2152"/>
      <c r="VKW6" s="2152"/>
      <c r="VKX6" s="2152"/>
      <c r="VKY6" s="2152"/>
      <c r="VKZ6" s="2152"/>
      <c r="VLA6" s="2152"/>
      <c r="VLB6" s="2152"/>
      <c r="VLC6" s="2152"/>
      <c r="VLD6" s="2152"/>
      <c r="VLE6" s="2152"/>
      <c r="VLF6" s="2152"/>
      <c r="VLG6" s="2152"/>
      <c r="VLH6" s="2152"/>
      <c r="VLI6" s="2152"/>
      <c r="VLJ6" s="2152"/>
      <c r="VLK6" s="2152"/>
      <c r="VLL6" s="2152"/>
      <c r="VLM6" s="2152"/>
      <c r="VLN6" s="2152"/>
      <c r="VLO6" s="2152"/>
      <c r="VLP6" s="2152"/>
      <c r="VLQ6" s="2152"/>
      <c r="VLR6" s="2152"/>
      <c r="VLS6" s="2152"/>
      <c r="VLT6" s="2152"/>
      <c r="VLU6" s="2152"/>
      <c r="VLV6" s="2152"/>
      <c r="VLW6" s="2152"/>
      <c r="VLX6" s="2152"/>
      <c r="VLY6" s="2152"/>
      <c r="VLZ6" s="2152"/>
      <c r="VMA6" s="2152"/>
      <c r="VMB6" s="2152"/>
      <c r="VMC6" s="2152"/>
      <c r="VMD6" s="2152"/>
      <c r="VME6" s="2152"/>
      <c r="VMF6" s="2152"/>
      <c r="VMG6" s="2152"/>
      <c r="VMH6" s="2152"/>
      <c r="VMI6" s="2152"/>
      <c r="VMJ6" s="2152"/>
      <c r="VMK6" s="2152"/>
      <c r="VML6" s="2152"/>
      <c r="VMM6" s="2152"/>
      <c r="VMN6" s="2152"/>
      <c r="VMO6" s="2152"/>
      <c r="VMP6" s="2152"/>
      <c r="VMQ6" s="2152"/>
      <c r="VMR6" s="2152"/>
      <c r="VMS6" s="2152"/>
      <c r="VMT6" s="2152"/>
      <c r="VMU6" s="2152"/>
      <c r="VMV6" s="2152"/>
      <c r="VMW6" s="2152"/>
      <c r="VMX6" s="2152"/>
      <c r="VMY6" s="2152"/>
      <c r="VMZ6" s="2152"/>
      <c r="VNA6" s="2152"/>
      <c r="VNB6" s="2152"/>
      <c r="VNC6" s="2152"/>
      <c r="VND6" s="2152"/>
      <c r="VNE6" s="2152"/>
      <c r="VNF6" s="2152"/>
      <c r="VNG6" s="2152"/>
      <c r="VNH6" s="2152"/>
      <c r="VNI6" s="2152"/>
      <c r="VNJ6" s="2152"/>
      <c r="VNK6" s="2152"/>
      <c r="VNL6" s="2152"/>
      <c r="VNM6" s="2152"/>
      <c r="VNN6" s="2152"/>
      <c r="VNO6" s="2152"/>
      <c r="VNP6" s="2152"/>
      <c r="VNQ6" s="2152"/>
      <c r="VNR6" s="2152"/>
      <c r="VNS6" s="2152"/>
      <c r="VNT6" s="2152"/>
      <c r="VNU6" s="2152"/>
      <c r="VNV6" s="2152"/>
      <c r="VNW6" s="2152"/>
      <c r="VNX6" s="2152"/>
      <c r="VNY6" s="2152"/>
      <c r="VNZ6" s="2152"/>
      <c r="VOA6" s="2152"/>
      <c r="VOB6" s="2152"/>
      <c r="VOC6" s="2152"/>
      <c r="VOD6" s="2152"/>
      <c r="VOE6" s="2152"/>
      <c r="VOF6" s="2152"/>
      <c r="VOG6" s="2152"/>
      <c r="VOH6" s="2152"/>
      <c r="VOI6" s="2152"/>
      <c r="VOJ6" s="2152"/>
      <c r="VOK6" s="2152"/>
      <c r="VOL6" s="2152"/>
      <c r="VOM6" s="2152"/>
      <c r="VON6" s="2152"/>
      <c r="VOO6" s="2152"/>
      <c r="VOP6" s="2152"/>
      <c r="VOQ6" s="2152"/>
      <c r="VOR6" s="2152"/>
      <c r="VOS6" s="2152"/>
      <c r="VOT6" s="2152"/>
      <c r="VOU6" s="2152"/>
      <c r="VOV6" s="2152"/>
      <c r="VOW6" s="2152"/>
      <c r="VOX6" s="2152"/>
      <c r="VOY6" s="2152"/>
      <c r="VOZ6" s="2152"/>
      <c r="VPA6" s="2152"/>
      <c r="VPB6" s="2152"/>
      <c r="VPC6" s="2152"/>
      <c r="VPD6" s="2152"/>
      <c r="VPE6" s="2152"/>
      <c r="VPF6" s="2152"/>
      <c r="VPG6" s="2152"/>
      <c r="VPH6" s="2152"/>
      <c r="VPI6" s="2152"/>
      <c r="VPJ6" s="2152"/>
      <c r="VPK6" s="2152"/>
      <c r="VPL6" s="2152"/>
      <c r="VPM6" s="2152"/>
      <c r="VPN6" s="2152"/>
      <c r="VPO6" s="2152"/>
      <c r="VPP6" s="2152"/>
      <c r="VPQ6" s="2152"/>
      <c r="VPR6" s="2152"/>
      <c r="VPS6" s="2152"/>
      <c r="VPT6" s="2152"/>
      <c r="VPU6" s="2152"/>
      <c r="VPV6" s="2152"/>
      <c r="VPW6" s="2152"/>
      <c r="VPX6" s="2152"/>
      <c r="VPY6" s="2152"/>
      <c r="VPZ6" s="2152"/>
      <c r="VQA6" s="2152"/>
      <c r="VQB6" s="2152"/>
      <c r="VQC6" s="2152"/>
      <c r="VQD6" s="2152"/>
      <c r="VQE6" s="2152"/>
      <c r="VQF6" s="2152"/>
      <c r="VQG6" s="2152"/>
      <c r="VQH6" s="2152"/>
      <c r="VQI6" s="2152"/>
      <c r="VQJ6" s="2152"/>
      <c r="VQK6" s="2152"/>
      <c r="VQL6" s="2152"/>
      <c r="VQM6" s="2152"/>
      <c r="VQN6" s="2152"/>
      <c r="VQO6" s="2152"/>
      <c r="VQP6" s="2152"/>
      <c r="VQQ6" s="2152"/>
      <c r="VQR6" s="2152"/>
      <c r="VQS6" s="2152"/>
      <c r="VQT6" s="2152"/>
      <c r="VQU6" s="2152"/>
      <c r="VQV6" s="2152"/>
      <c r="VQW6" s="2152"/>
      <c r="VQX6" s="2152"/>
      <c r="VQY6" s="2152"/>
      <c r="VQZ6" s="2152"/>
      <c r="VRA6" s="2152"/>
      <c r="VRB6" s="2152"/>
      <c r="VRC6" s="2152"/>
      <c r="VRD6" s="2152"/>
      <c r="VRE6" s="2152"/>
      <c r="VRF6" s="2152"/>
      <c r="VRG6" s="2152"/>
      <c r="VRH6" s="2152"/>
      <c r="VRI6" s="2152"/>
      <c r="VRJ6" s="2152"/>
      <c r="VRK6" s="2152"/>
      <c r="VRL6" s="2152"/>
      <c r="VRM6" s="2152"/>
      <c r="VRN6" s="2152"/>
      <c r="VRO6" s="2152"/>
      <c r="VRP6" s="2152"/>
      <c r="VRQ6" s="2152"/>
      <c r="VRR6" s="2152"/>
      <c r="VRS6" s="2152"/>
      <c r="VRT6" s="2152"/>
      <c r="VRU6" s="2152"/>
      <c r="VRV6" s="2152"/>
      <c r="VRW6" s="2152"/>
      <c r="VRX6" s="2152"/>
      <c r="VRY6" s="2152"/>
      <c r="VRZ6" s="2152"/>
      <c r="VSA6" s="2152"/>
      <c r="VSB6" s="2152"/>
      <c r="VSC6" s="2152"/>
      <c r="VSD6" s="2152"/>
      <c r="VSE6" s="2152"/>
      <c r="VSF6" s="2152"/>
      <c r="VSG6" s="2152"/>
      <c r="VSH6" s="2152"/>
      <c r="VSI6" s="2152"/>
      <c r="VSJ6" s="2152"/>
      <c r="VSK6" s="2152"/>
      <c r="VSL6" s="2152"/>
      <c r="VSM6" s="2152"/>
      <c r="VSN6" s="2152"/>
      <c r="VSO6" s="2152"/>
      <c r="VSP6" s="2152"/>
      <c r="VSQ6" s="2152"/>
      <c r="VSR6" s="2152"/>
      <c r="VSS6" s="2152"/>
      <c r="VST6" s="2152"/>
      <c r="VSU6" s="2152"/>
      <c r="VSV6" s="2152"/>
      <c r="VSW6" s="2152"/>
      <c r="VSX6" s="2152"/>
      <c r="VSY6" s="2152"/>
      <c r="VSZ6" s="2152"/>
      <c r="VTA6" s="2152"/>
      <c r="VTB6" s="2152"/>
      <c r="VTC6" s="2152"/>
      <c r="VTD6" s="2152"/>
      <c r="VTE6" s="2152"/>
      <c r="VTF6" s="2152"/>
      <c r="VTG6" s="2152"/>
      <c r="VTH6" s="2152"/>
      <c r="VTI6" s="2152"/>
      <c r="VTJ6" s="2152"/>
      <c r="VTK6" s="2152"/>
      <c r="VTL6" s="2152"/>
      <c r="VTM6" s="2152"/>
      <c r="VTN6" s="2152"/>
      <c r="VTO6" s="2152"/>
      <c r="VTP6" s="2152"/>
      <c r="VTQ6" s="2152"/>
      <c r="VTR6" s="2152"/>
      <c r="VTS6" s="2152"/>
      <c r="VTT6" s="2152"/>
      <c r="VTU6" s="2152"/>
      <c r="VTV6" s="2152"/>
      <c r="VTW6" s="2152"/>
      <c r="VTX6" s="2152"/>
      <c r="VTY6" s="2152"/>
      <c r="VTZ6" s="2152"/>
      <c r="VUA6" s="2152"/>
      <c r="VUB6" s="2152"/>
      <c r="VUC6" s="2152"/>
      <c r="VUD6" s="2152"/>
      <c r="VUE6" s="2152"/>
      <c r="VUF6" s="2152"/>
      <c r="VUG6" s="2152"/>
      <c r="VUH6" s="2152"/>
      <c r="VUI6" s="2152"/>
      <c r="VUJ6" s="2152"/>
      <c r="VUK6" s="2152"/>
      <c r="VUL6" s="2152"/>
      <c r="VUM6" s="2152"/>
      <c r="VUN6" s="2152"/>
      <c r="VUO6" s="2152"/>
      <c r="VUP6" s="2152"/>
      <c r="VUQ6" s="2152"/>
      <c r="VUR6" s="2152"/>
      <c r="VUS6" s="2152"/>
      <c r="VUT6" s="2152"/>
      <c r="VUU6" s="2152"/>
      <c r="VUV6" s="2152"/>
      <c r="VUW6" s="2152"/>
      <c r="VUX6" s="2152"/>
      <c r="VUY6" s="2152"/>
      <c r="VUZ6" s="2152"/>
      <c r="VVA6" s="2152"/>
      <c r="VVB6" s="2152"/>
      <c r="VVC6" s="2152"/>
      <c r="VVD6" s="2152"/>
      <c r="VVE6" s="2152"/>
      <c r="VVF6" s="2152"/>
      <c r="VVG6" s="2152"/>
      <c r="VVH6" s="2152"/>
      <c r="VVI6" s="2152"/>
      <c r="VVJ6" s="2152"/>
      <c r="VVK6" s="2152"/>
      <c r="VVL6" s="2152"/>
      <c r="VVM6" s="2152"/>
      <c r="VVN6" s="2152"/>
      <c r="VVO6" s="2152"/>
      <c r="VVP6" s="2152"/>
      <c r="VVQ6" s="2152"/>
      <c r="VVR6" s="2152"/>
      <c r="VVS6" s="2152"/>
      <c r="VVT6" s="2152"/>
      <c r="VVU6" s="2152"/>
      <c r="VVV6" s="2152"/>
      <c r="VVW6" s="2152"/>
      <c r="VVX6" s="2152"/>
      <c r="VVY6" s="2152"/>
      <c r="VVZ6" s="2152"/>
      <c r="VWA6" s="2152"/>
      <c r="VWB6" s="2152"/>
      <c r="VWC6" s="2152"/>
      <c r="VWD6" s="2152"/>
      <c r="VWE6" s="2152"/>
      <c r="VWF6" s="2152"/>
      <c r="VWG6" s="2152"/>
      <c r="VWH6" s="2152"/>
      <c r="VWI6" s="2152"/>
      <c r="VWJ6" s="2152"/>
      <c r="VWK6" s="2152"/>
      <c r="VWL6" s="2152"/>
      <c r="VWM6" s="2152"/>
      <c r="VWN6" s="2152"/>
      <c r="VWO6" s="2152"/>
      <c r="VWP6" s="2152"/>
      <c r="VWQ6" s="2152"/>
      <c r="VWR6" s="2152"/>
      <c r="VWS6" s="2152"/>
      <c r="VWT6" s="2152"/>
      <c r="VWU6" s="2152"/>
      <c r="VWV6" s="2152"/>
      <c r="VWW6" s="2152"/>
      <c r="VWX6" s="2152"/>
      <c r="VWY6" s="2152"/>
      <c r="VWZ6" s="2152"/>
      <c r="VXA6" s="2152"/>
      <c r="VXB6" s="2152"/>
      <c r="VXC6" s="2152"/>
      <c r="VXD6" s="2152"/>
      <c r="VXE6" s="2152"/>
      <c r="VXF6" s="2152"/>
      <c r="VXG6" s="2152"/>
      <c r="VXH6" s="2152"/>
      <c r="VXI6" s="2152"/>
      <c r="VXJ6" s="2152"/>
      <c r="VXK6" s="2152"/>
      <c r="VXL6" s="2152"/>
      <c r="VXM6" s="2152"/>
      <c r="VXN6" s="2152"/>
      <c r="VXO6" s="2152"/>
      <c r="VXP6" s="2152"/>
      <c r="VXQ6" s="2152"/>
      <c r="VXR6" s="2152"/>
      <c r="VXS6" s="2152"/>
      <c r="VXT6" s="2152"/>
      <c r="VXU6" s="2152"/>
      <c r="VXV6" s="2152"/>
      <c r="VXW6" s="2152"/>
      <c r="VXX6" s="2152"/>
      <c r="VXY6" s="2152"/>
      <c r="VXZ6" s="2152"/>
      <c r="VYA6" s="2152"/>
      <c r="VYB6" s="2152"/>
      <c r="VYC6" s="2152"/>
      <c r="VYD6" s="2152"/>
      <c r="VYE6" s="2152"/>
      <c r="VYF6" s="2152"/>
      <c r="VYG6" s="2152"/>
      <c r="VYH6" s="2152"/>
      <c r="VYI6" s="2152"/>
      <c r="VYJ6" s="2152"/>
      <c r="VYK6" s="2152"/>
      <c r="VYL6" s="2152"/>
      <c r="VYM6" s="2152"/>
      <c r="VYN6" s="2152"/>
      <c r="VYO6" s="2152"/>
      <c r="VYP6" s="2152"/>
      <c r="VYQ6" s="2152"/>
      <c r="VYR6" s="2152"/>
      <c r="VYS6" s="2152"/>
      <c r="VYT6" s="2152"/>
      <c r="VYU6" s="2152"/>
      <c r="VYV6" s="2152"/>
      <c r="VYW6" s="2152"/>
      <c r="VYX6" s="2152"/>
      <c r="VYY6" s="2152"/>
      <c r="VYZ6" s="2152"/>
      <c r="VZA6" s="2152"/>
      <c r="VZB6" s="2152"/>
      <c r="VZC6" s="2152"/>
      <c r="VZD6" s="2152"/>
      <c r="VZE6" s="2152"/>
      <c r="VZF6" s="2152"/>
      <c r="VZG6" s="2152"/>
      <c r="VZH6" s="2152"/>
      <c r="VZI6" s="2152"/>
      <c r="VZJ6" s="2152"/>
      <c r="VZK6" s="2152"/>
      <c r="VZL6" s="2152"/>
      <c r="VZM6" s="2152"/>
      <c r="VZN6" s="2152"/>
      <c r="VZO6" s="2152"/>
      <c r="VZP6" s="2152"/>
      <c r="VZQ6" s="2152"/>
      <c r="VZR6" s="2152"/>
      <c r="VZS6" s="2152"/>
      <c r="VZT6" s="2152"/>
      <c r="VZU6" s="2152"/>
      <c r="VZV6" s="2152"/>
      <c r="VZW6" s="2152"/>
      <c r="VZX6" s="2152"/>
      <c r="VZY6" s="2152"/>
      <c r="VZZ6" s="2152"/>
      <c r="WAA6" s="2152"/>
      <c r="WAB6" s="2152"/>
      <c r="WAC6" s="2152"/>
      <c r="WAD6" s="2152"/>
      <c r="WAE6" s="2152"/>
      <c r="WAF6" s="2152"/>
      <c r="WAG6" s="2152"/>
      <c r="WAH6" s="2152"/>
      <c r="WAI6" s="2152"/>
      <c r="WAJ6" s="2152"/>
      <c r="WAK6" s="2152"/>
      <c r="WAL6" s="2152"/>
      <c r="WAM6" s="2152"/>
      <c r="WAN6" s="2152"/>
      <c r="WAO6" s="2152"/>
      <c r="WAP6" s="2152"/>
      <c r="WAQ6" s="2152"/>
      <c r="WAR6" s="2152"/>
      <c r="WAS6" s="2152"/>
      <c r="WAT6" s="2152"/>
      <c r="WAU6" s="2152"/>
      <c r="WAV6" s="2152"/>
      <c r="WAW6" s="2152"/>
      <c r="WAX6" s="2152"/>
      <c r="WAY6" s="2152"/>
      <c r="WAZ6" s="2152"/>
      <c r="WBA6" s="2152"/>
      <c r="WBB6" s="2152"/>
      <c r="WBC6" s="2152"/>
      <c r="WBD6" s="2152"/>
      <c r="WBE6" s="2152"/>
      <c r="WBF6" s="2152"/>
      <c r="WBG6" s="2152"/>
      <c r="WBH6" s="2152"/>
      <c r="WBI6" s="2152"/>
      <c r="WBJ6" s="2152"/>
      <c r="WBK6" s="2152"/>
      <c r="WBL6" s="2152"/>
      <c r="WBM6" s="2152"/>
      <c r="WBN6" s="2152"/>
      <c r="WBO6" s="2152"/>
      <c r="WBP6" s="2152"/>
      <c r="WBQ6" s="2152"/>
      <c r="WBR6" s="2152"/>
      <c r="WBS6" s="2152"/>
      <c r="WBT6" s="2152"/>
      <c r="WBU6" s="2152"/>
      <c r="WBV6" s="2152"/>
      <c r="WBW6" s="2152"/>
      <c r="WBX6" s="2152"/>
      <c r="WBY6" s="2152"/>
      <c r="WBZ6" s="2152"/>
      <c r="WCA6" s="2152"/>
      <c r="WCB6" s="2152"/>
      <c r="WCC6" s="2152"/>
      <c r="WCD6" s="2152"/>
      <c r="WCE6" s="2152"/>
      <c r="WCF6" s="2152"/>
      <c r="WCG6" s="2152"/>
      <c r="WCH6" s="2152"/>
      <c r="WCI6" s="2152"/>
      <c r="WCJ6" s="2152"/>
      <c r="WCK6" s="2152"/>
      <c r="WCL6" s="2152"/>
      <c r="WCM6" s="2152"/>
      <c r="WCN6" s="2152"/>
      <c r="WCO6" s="2152"/>
      <c r="WCP6" s="2152"/>
      <c r="WCQ6" s="2152"/>
      <c r="WCR6" s="2152"/>
      <c r="WCS6" s="2152"/>
      <c r="WCT6" s="2152"/>
      <c r="WCU6" s="2152"/>
      <c r="WCV6" s="2152"/>
      <c r="WCW6" s="2152"/>
      <c r="WCX6" s="2152"/>
      <c r="WCY6" s="2152"/>
      <c r="WCZ6" s="2152"/>
      <c r="WDA6" s="2152"/>
      <c r="WDB6" s="2152"/>
      <c r="WDC6" s="2152"/>
      <c r="WDD6" s="2152"/>
      <c r="WDE6" s="2152"/>
      <c r="WDF6" s="2152"/>
      <c r="WDG6" s="2152"/>
      <c r="WDH6" s="2152"/>
      <c r="WDI6" s="2152"/>
      <c r="WDJ6" s="2152"/>
      <c r="WDK6" s="2152"/>
      <c r="WDL6" s="2152"/>
      <c r="WDM6" s="2152"/>
      <c r="WDN6" s="2152"/>
      <c r="WDO6" s="2152"/>
      <c r="WDP6" s="2152"/>
      <c r="WDQ6" s="2152"/>
      <c r="WDR6" s="2152"/>
      <c r="WDS6" s="2152"/>
      <c r="WDT6" s="2152"/>
      <c r="WDU6" s="2152"/>
      <c r="WDV6" s="2152"/>
      <c r="WDW6" s="2152"/>
      <c r="WDX6" s="2152"/>
      <c r="WDY6" s="2152"/>
      <c r="WDZ6" s="2152"/>
      <c r="WEA6" s="2152"/>
      <c r="WEB6" s="2152"/>
      <c r="WEC6" s="2152"/>
      <c r="WED6" s="2152"/>
      <c r="WEE6" s="2152"/>
      <c r="WEF6" s="2152"/>
      <c r="WEG6" s="2152"/>
      <c r="WEH6" s="2152"/>
      <c r="WEI6" s="2152"/>
      <c r="WEJ6" s="2152"/>
      <c r="WEK6" s="2152"/>
      <c r="WEL6" s="2152"/>
      <c r="WEM6" s="2152"/>
      <c r="WEN6" s="2152"/>
      <c r="WEO6" s="2152"/>
      <c r="WEP6" s="2152"/>
      <c r="WEQ6" s="2152"/>
      <c r="WER6" s="2152"/>
      <c r="WES6" s="2152"/>
      <c r="WET6" s="2152"/>
      <c r="WEU6" s="2152"/>
      <c r="WEV6" s="2152"/>
      <c r="WEW6" s="2152"/>
      <c r="WEX6" s="2152"/>
      <c r="WEY6" s="2152"/>
      <c r="WEZ6" s="2152"/>
      <c r="WFA6" s="2152"/>
      <c r="WFB6" s="2152"/>
      <c r="WFC6" s="2152"/>
      <c r="WFD6" s="2152"/>
      <c r="WFE6" s="2152"/>
      <c r="WFF6" s="2152"/>
      <c r="WFG6" s="2152"/>
      <c r="WFH6" s="2152"/>
      <c r="WFI6" s="2152"/>
      <c r="WFJ6" s="2152"/>
      <c r="WFK6" s="2152"/>
      <c r="WFL6" s="2152"/>
      <c r="WFM6" s="2152"/>
      <c r="WFN6" s="2152"/>
      <c r="WFO6" s="2152"/>
      <c r="WFP6" s="2152"/>
      <c r="WFQ6" s="2152"/>
      <c r="WFR6" s="2152"/>
      <c r="WFS6" s="2152"/>
      <c r="WFT6" s="2152"/>
      <c r="WFU6" s="2152"/>
      <c r="WFV6" s="2152"/>
      <c r="WFW6" s="2152"/>
      <c r="WFX6" s="2152"/>
      <c r="WFY6" s="2152"/>
      <c r="WFZ6" s="2152"/>
      <c r="WGA6" s="2152"/>
      <c r="WGB6" s="2152"/>
      <c r="WGC6" s="2152"/>
      <c r="WGD6" s="2152"/>
      <c r="WGE6" s="2152"/>
      <c r="WGF6" s="2152"/>
      <c r="WGG6" s="2152"/>
      <c r="WGH6" s="2152"/>
      <c r="WGI6" s="2152"/>
      <c r="WGJ6" s="2152"/>
      <c r="WGK6" s="2152"/>
      <c r="WGL6" s="2152"/>
      <c r="WGM6" s="2152"/>
      <c r="WGN6" s="2152"/>
      <c r="WGO6" s="2152"/>
      <c r="WGP6" s="2152"/>
      <c r="WGQ6" s="2152"/>
      <c r="WGR6" s="2152"/>
      <c r="WGS6" s="2152"/>
      <c r="WGT6" s="2152"/>
      <c r="WGU6" s="2152"/>
      <c r="WGV6" s="2152"/>
      <c r="WGW6" s="2152"/>
      <c r="WGX6" s="2152"/>
      <c r="WGY6" s="2152"/>
      <c r="WGZ6" s="2152"/>
      <c r="WHA6" s="2152"/>
      <c r="WHB6" s="2152"/>
      <c r="WHC6" s="2152"/>
      <c r="WHD6" s="2152"/>
      <c r="WHE6" s="2152"/>
      <c r="WHF6" s="2152"/>
      <c r="WHG6" s="2152"/>
      <c r="WHH6" s="2152"/>
      <c r="WHI6" s="2152"/>
      <c r="WHJ6" s="2152"/>
      <c r="WHK6" s="2152"/>
      <c r="WHL6" s="2152"/>
      <c r="WHM6" s="2152"/>
      <c r="WHN6" s="2152"/>
      <c r="WHO6" s="2152"/>
      <c r="WHP6" s="2152"/>
      <c r="WHQ6" s="2152"/>
      <c r="WHR6" s="2152"/>
      <c r="WHS6" s="2152"/>
      <c r="WHT6" s="2152"/>
      <c r="WHU6" s="2152"/>
      <c r="WHV6" s="2152"/>
      <c r="WHW6" s="2152"/>
      <c r="WHX6" s="2152"/>
      <c r="WHY6" s="2152"/>
      <c r="WHZ6" s="2152"/>
      <c r="WIA6" s="2152"/>
      <c r="WIB6" s="2152"/>
      <c r="WIC6" s="2152"/>
      <c r="WID6" s="2152"/>
      <c r="WIE6" s="2152"/>
      <c r="WIF6" s="2152"/>
      <c r="WIG6" s="2152"/>
      <c r="WIH6" s="2152"/>
      <c r="WII6" s="2152"/>
      <c r="WIJ6" s="2152"/>
      <c r="WIK6" s="2152"/>
      <c r="WIL6" s="2152"/>
      <c r="WIM6" s="2152"/>
      <c r="WIN6" s="2152"/>
      <c r="WIO6" s="2152"/>
      <c r="WIP6" s="2152"/>
      <c r="WIQ6" s="2152"/>
      <c r="WIR6" s="2152"/>
      <c r="WIS6" s="2152"/>
      <c r="WIT6" s="2152"/>
      <c r="WIU6" s="2152"/>
      <c r="WIV6" s="2152"/>
      <c r="WIW6" s="2152"/>
      <c r="WIX6" s="2152"/>
      <c r="WIY6" s="2152"/>
      <c r="WIZ6" s="2152"/>
      <c r="WJA6" s="2152"/>
      <c r="WJB6" s="2152"/>
      <c r="WJC6" s="2152"/>
      <c r="WJD6" s="2152"/>
      <c r="WJE6" s="2152"/>
      <c r="WJF6" s="2152"/>
      <c r="WJG6" s="2152"/>
      <c r="WJH6" s="2152"/>
      <c r="WJI6" s="2152"/>
      <c r="WJJ6" s="2152"/>
      <c r="WJK6" s="2152"/>
      <c r="WJL6" s="2152"/>
      <c r="WJM6" s="2152"/>
      <c r="WJN6" s="2152"/>
      <c r="WJO6" s="2152"/>
      <c r="WJP6" s="2152"/>
      <c r="WJQ6" s="2152"/>
      <c r="WJR6" s="2152"/>
      <c r="WJS6" s="2152"/>
      <c r="WJT6" s="2152"/>
      <c r="WJU6" s="2152"/>
      <c r="WJV6" s="2152"/>
      <c r="WJW6" s="2152"/>
      <c r="WJX6" s="2152"/>
      <c r="WJY6" s="2152"/>
      <c r="WJZ6" s="2152"/>
      <c r="WKA6" s="2152"/>
      <c r="WKB6" s="2152"/>
      <c r="WKC6" s="2152"/>
      <c r="WKD6" s="2152"/>
      <c r="WKE6" s="2152"/>
      <c r="WKF6" s="2152"/>
      <c r="WKG6" s="2152"/>
      <c r="WKH6" s="2152"/>
      <c r="WKI6" s="2152"/>
      <c r="WKJ6" s="2152"/>
      <c r="WKK6" s="2152"/>
      <c r="WKL6" s="2152"/>
      <c r="WKM6" s="2152"/>
      <c r="WKN6" s="2152"/>
      <c r="WKO6" s="2152"/>
      <c r="WKP6" s="2152"/>
      <c r="WKQ6" s="2152"/>
      <c r="WKR6" s="2152"/>
      <c r="WKS6" s="2152"/>
      <c r="WKT6" s="2152"/>
      <c r="WKU6" s="2152"/>
      <c r="WKV6" s="2152"/>
      <c r="WKW6" s="2152"/>
      <c r="WKX6" s="2152"/>
      <c r="WKY6" s="2152"/>
      <c r="WKZ6" s="2152"/>
      <c r="WLA6" s="2152"/>
      <c r="WLB6" s="2152"/>
      <c r="WLC6" s="2152"/>
      <c r="WLD6" s="2152"/>
      <c r="WLE6" s="2152"/>
      <c r="WLF6" s="2152"/>
      <c r="WLG6" s="2152"/>
      <c r="WLH6" s="2152"/>
      <c r="WLI6" s="2152"/>
      <c r="WLJ6" s="2152"/>
      <c r="WLK6" s="2152"/>
      <c r="WLL6" s="2152"/>
      <c r="WLM6" s="2152"/>
      <c r="WLN6" s="2152"/>
      <c r="WLO6" s="2152"/>
      <c r="WLP6" s="2152"/>
      <c r="WLQ6" s="2152"/>
      <c r="WLR6" s="2152"/>
      <c r="WLS6" s="2152"/>
      <c r="WLT6" s="2152"/>
      <c r="WLU6" s="2152"/>
      <c r="WLV6" s="2152"/>
      <c r="WLW6" s="2152"/>
      <c r="WLX6" s="2152"/>
      <c r="WLY6" s="2152"/>
      <c r="WLZ6" s="2152"/>
      <c r="WMA6" s="2152"/>
      <c r="WMB6" s="2152"/>
      <c r="WMC6" s="2152"/>
      <c r="WMD6" s="2152"/>
      <c r="WME6" s="2152"/>
      <c r="WMF6" s="2152"/>
      <c r="WMG6" s="2152"/>
      <c r="WMH6" s="2152"/>
      <c r="WMI6" s="2152"/>
      <c r="WMJ6" s="2152"/>
      <c r="WMK6" s="2152"/>
      <c r="WML6" s="2152"/>
      <c r="WMM6" s="2152"/>
      <c r="WMN6" s="2152"/>
      <c r="WMO6" s="2152"/>
      <c r="WMP6" s="2152"/>
      <c r="WMQ6" s="2152"/>
      <c r="WMR6" s="2152"/>
      <c r="WMS6" s="2152"/>
      <c r="WMT6" s="2152"/>
      <c r="WMU6" s="2152"/>
      <c r="WMV6" s="2152"/>
      <c r="WMW6" s="2152"/>
      <c r="WMX6" s="2152"/>
      <c r="WMY6" s="2152"/>
      <c r="WMZ6" s="2152"/>
      <c r="WNA6" s="2152"/>
      <c r="WNB6" s="2152"/>
      <c r="WNC6" s="2152"/>
      <c r="WND6" s="2152"/>
      <c r="WNE6" s="2152"/>
      <c r="WNF6" s="2152"/>
      <c r="WNG6" s="2152"/>
      <c r="WNH6" s="2152"/>
      <c r="WNI6" s="2152"/>
      <c r="WNJ6" s="2152"/>
      <c r="WNK6" s="2152"/>
      <c r="WNL6" s="2152"/>
      <c r="WNM6" s="2152"/>
      <c r="WNN6" s="2152"/>
      <c r="WNO6" s="2152"/>
      <c r="WNP6" s="2152"/>
      <c r="WNQ6" s="2152"/>
      <c r="WNR6" s="2152"/>
      <c r="WNS6" s="2152"/>
      <c r="WNT6" s="2152"/>
      <c r="WNU6" s="2152"/>
      <c r="WNV6" s="2152"/>
      <c r="WNW6" s="2152"/>
      <c r="WNX6" s="2152"/>
      <c r="WNY6" s="2152"/>
      <c r="WNZ6" s="2152"/>
      <c r="WOA6" s="2152"/>
      <c r="WOB6" s="2152"/>
      <c r="WOC6" s="2152"/>
      <c r="WOD6" s="2152"/>
      <c r="WOE6" s="2152"/>
      <c r="WOF6" s="2152"/>
      <c r="WOG6" s="2152"/>
      <c r="WOH6" s="2152"/>
      <c r="WOI6" s="2152"/>
      <c r="WOJ6" s="2152"/>
      <c r="WOK6" s="2152"/>
      <c r="WOL6" s="2152"/>
      <c r="WOM6" s="2152"/>
      <c r="WON6" s="2152"/>
      <c r="WOO6" s="2152"/>
      <c r="WOP6" s="2152"/>
      <c r="WOQ6" s="2152"/>
      <c r="WOR6" s="2152"/>
      <c r="WOS6" s="2152"/>
      <c r="WOT6" s="2152"/>
      <c r="WOU6" s="2152"/>
      <c r="WOV6" s="2152"/>
      <c r="WOW6" s="2152"/>
      <c r="WOX6" s="2152"/>
      <c r="WOY6" s="2152"/>
      <c r="WOZ6" s="2152"/>
      <c r="WPA6" s="2152"/>
      <c r="WPB6" s="2152"/>
      <c r="WPC6" s="2152"/>
      <c r="WPD6" s="2152"/>
      <c r="WPE6" s="2152"/>
      <c r="WPF6" s="2152"/>
      <c r="WPG6" s="2152"/>
      <c r="WPH6" s="2152"/>
      <c r="WPI6" s="2152"/>
      <c r="WPJ6" s="2152"/>
      <c r="WPK6" s="2152"/>
      <c r="WPL6" s="2152"/>
      <c r="WPM6" s="2152"/>
      <c r="WPN6" s="2152"/>
      <c r="WPO6" s="2152"/>
      <c r="WPP6" s="2152"/>
      <c r="WPQ6" s="2152"/>
      <c r="WPR6" s="2152"/>
      <c r="WPS6" s="2152"/>
      <c r="WPT6" s="2152"/>
      <c r="WPU6" s="2152"/>
      <c r="WPV6" s="2152"/>
      <c r="WPW6" s="2152"/>
      <c r="WPX6" s="2152"/>
      <c r="WPY6" s="2152"/>
      <c r="WPZ6" s="2152"/>
      <c r="WQA6" s="2152"/>
      <c r="WQB6" s="2152"/>
      <c r="WQC6" s="2152"/>
      <c r="WQD6" s="2152"/>
      <c r="WQE6" s="2152"/>
      <c r="WQF6" s="2152"/>
      <c r="WQG6" s="2152"/>
      <c r="WQH6" s="2152"/>
      <c r="WQI6" s="2152"/>
      <c r="WQJ6" s="2152"/>
      <c r="WQK6" s="2152"/>
      <c r="WQL6" s="2152"/>
      <c r="WQM6" s="2152"/>
      <c r="WQN6" s="2152"/>
      <c r="WQO6" s="2152"/>
      <c r="WQP6" s="2152"/>
      <c r="WQQ6" s="2152"/>
      <c r="WQR6" s="2152"/>
      <c r="WQS6" s="2152"/>
      <c r="WQT6" s="2152"/>
      <c r="WQU6" s="2152"/>
      <c r="WQV6" s="2152"/>
      <c r="WQW6" s="2152"/>
      <c r="WQX6" s="2152"/>
      <c r="WQY6" s="2152"/>
      <c r="WQZ6" s="2152"/>
      <c r="WRA6" s="2152"/>
      <c r="WRB6" s="2152"/>
      <c r="WRC6" s="2152"/>
      <c r="WRD6" s="2152"/>
      <c r="WRE6" s="2152"/>
      <c r="WRF6" s="2152"/>
      <c r="WRG6" s="2152"/>
      <c r="WRH6" s="2152"/>
      <c r="WRI6" s="2152"/>
      <c r="WRJ6" s="2152"/>
      <c r="WRK6" s="2152"/>
      <c r="WRL6" s="2152"/>
      <c r="WRM6" s="2152"/>
      <c r="WRN6" s="2152"/>
      <c r="WRO6" s="2152"/>
      <c r="WRP6" s="2152"/>
      <c r="WRQ6" s="2152"/>
      <c r="WRR6" s="2152"/>
      <c r="WRS6" s="2152"/>
      <c r="WRT6" s="2152"/>
      <c r="WRU6" s="2152"/>
      <c r="WRV6" s="2152"/>
      <c r="WRW6" s="2152"/>
      <c r="WRX6" s="2152"/>
      <c r="WRY6" s="2152"/>
      <c r="WRZ6" s="2152"/>
      <c r="WSA6" s="2152"/>
      <c r="WSB6" s="2152"/>
      <c r="WSC6" s="2152"/>
      <c r="WSD6" s="2152"/>
      <c r="WSE6" s="2152"/>
      <c r="WSF6" s="2152"/>
      <c r="WSG6" s="2152"/>
      <c r="WSH6" s="2152"/>
      <c r="WSI6" s="2152"/>
      <c r="WSJ6" s="2152"/>
      <c r="WSK6" s="2152"/>
      <c r="WSL6" s="2152"/>
      <c r="WSM6" s="2152"/>
      <c r="WSN6" s="2152"/>
      <c r="WSO6" s="2152"/>
      <c r="WSP6" s="2152"/>
      <c r="WSQ6" s="2152"/>
      <c r="WSR6" s="2152"/>
      <c r="WSS6" s="2152"/>
      <c r="WST6" s="2152"/>
      <c r="WSU6" s="2152"/>
      <c r="WSV6" s="2152"/>
      <c r="WSW6" s="2152"/>
      <c r="WSX6" s="2152"/>
      <c r="WSY6" s="2152"/>
      <c r="WSZ6" s="2152"/>
      <c r="WTA6" s="2152"/>
      <c r="WTB6" s="2152"/>
      <c r="WTC6" s="2152"/>
      <c r="WTD6" s="2152"/>
      <c r="WTE6" s="2152"/>
      <c r="WTF6" s="2152"/>
      <c r="WTG6" s="2152"/>
      <c r="WTH6" s="2152"/>
      <c r="WTI6" s="2152"/>
      <c r="WTJ6" s="2152"/>
      <c r="WTK6" s="2152"/>
      <c r="WTL6" s="2152"/>
      <c r="WTM6" s="2152"/>
      <c r="WTN6" s="2152"/>
      <c r="WTO6" s="2152"/>
      <c r="WTP6" s="2152"/>
      <c r="WTQ6" s="2152"/>
      <c r="WTR6" s="2152"/>
      <c r="WTS6" s="2152"/>
      <c r="WTT6" s="2152"/>
      <c r="WTU6" s="2152"/>
      <c r="WTV6" s="2152"/>
      <c r="WTW6" s="2152"/>
      <c r="WTX6" s="2152"/>
      <c r="WTY6" s="2152"/>
      <c r="WTZ6" s="2152"/>
      <c r="WUA6" s="2152"/>
      <c r="WUB6" s="2152"/>
      <c r="WUC6" s="2152"/>
      <c r="WUD6" s="2152"/>
      <c r="WUE6" s="2152"/>
      <c r="WUF6" s="2152"/>
      <c r="WUG6" s="2152"/>
      <c r="WUH6" s="2152"/>
      <c r="WUI6" s="2152"/>
      <c r="WUJ6" s="2152"/>
      <c r="WUK6" s="2152"/>
      <c r="WUL6" s="2152"/>
      <c r="WUM6" s="2152"/>
      <c r="WUN6" s="2152"/>
      <c r="WUO6" s="2152"/>
      <c r="WUP6" s="2152"/>
      <c r="WUQ6" s="2152"/>
      <c r="WUR6" s="2152"/>
      <c r="WUS6" s="2152"/>
      <c r="WUT6" s="2152"/>
      <c r="WUU6" s="2152"/>
      <c r="WUV6" s="2152"/>
      <c r="WUW6" s="2152"/>
      <c r="WUX6" s="2152"/>
      <c r="WUY6" s="2152"/>
      <c r="WUZ6" s="2152"/>
      <c r="WVA6" s="2152"/>
      <c r="WVB6" s="2152"/>
      <c r="WVC6" s="2152"/>
      <c r="WVD6" s="2152"/>
      <c r="WVE6" s="2152"/>
      <c r="WVF6" s="2152"/>
      <c r="WVG6" s="2152"/>
      <c r="WVH6" s="2152"/>
      <c r="WVI6" s="2152"/>
      <c r="WVJ6" s="2152"/>
      <c r="WVK6" s="2152"/>
      <c r="WVL6" s="2152"/>
      <c r="WVM6" s="2152"/>
      <c r="WVN6" s="2152"/>
      <c r="WVO6" s="2152"/>
      <c r="WVP6" s="2152"/>
      <c r="WVQ6" s="2152"/>
      <c r="WVR6" s="2152"/>
      <c r="WVS6" s="2152"/>
      <c r="WVT6" s="2152"/>
      <c r="WVU6" s="2152"/>
      <c r="WVV6" s="2152"/>
      <c r="WVW6" s="2152"/>
      <c r="WVX6" s="2152"/>
      <c r="WVY6" s="2152"/>
      <c r="WVZ6" s="2152"/>
      <c r="WWA6" s="2152"/>
      <c r="WWB6" s="2152"/>
      <c r="WWC6" s="2152"/>
      <c r="WWD6" s="2152"/>
      <c r="WWE6" s="2152"/>
      <c r="WWF6" s="2152"/>
      <c r="WWG6" s="2152"/>
      <c r="WWH6" s="2152"/>
      <c r="WWI6" s="2152"/>
      <c r="WWJ6" s="2152"/>
      <c r="WWK6" s="2152"/>
      <c r="WWL6" s="2152"/>
      <c r="WWM6" s="2152"/>
      <c r="WWN6" s="2152"/>
      <c r="WWO6" s="2152"/>
      <c r="WWP6" s="2152"/>
      <c r="WWQ6" s="2152"/>
      <c r="WWR6" s="2152"/>
      <c r="WWS6" s="2152"/>
      <c r="WWT6" s="2152"/>
      <c r="WWU6" s="2152"/>
      <c r="WWV6" s="2152"/>
      <c r="WWW6" s="2152"/>
      <c r="WWX6" s="2152"/>
      <c r="WWY6" s="2152"/>
      <c r="WWZ6" s="2152"/>
      <c r="WXA6" s="2152"/>
      <c r="WXB6" s="2152"/>
      <c r="WXC6" s="2152"/>
      <c r="WXD6" s="2152"/>
      <c r="WXE6" s="2152"/>
      <c r="WXF6" s="2152"/>
      <c r="WXG6" s="2152"/>
      <c r="WXH6" s="2152"/>
      <c r="WXI6" s="2152"/>
      <c r="WXJ6" s="2152"/>
      <c r="WXK6" s="2152"/>
      <c r="WXL6" s="2152"/>
      <c r="WXM6" s="2152"/>
      <c r="WXN6" s="2152"/>
      <c r="WXO6" s="2152"/>
      <c r="WXP6" s="2152"/>
      <c r="WXQ6" s="2152"/>
      <c r="WXR6" s="2152"/>
      <c r="WXS6" s="2152"/>
      <c r="WXT6" s="2152"/>
      <c r="WXU6" s="2152"/>
      <c r="WXV6" s="2152"/>
      <c r="WXW6" s="2152"/>
      <c r="WXX6" s="2152"/>
      <c r="WXY6" s="2152"/>
      <c r="WXZ6" s="2152"/>
      <c r="WYA6" s="2152"/>
      <c r="WYB6" s="2152"/>
      <c r="WYC6" s="2152"/>
      <c r="WYD6" s="2152"/>
      <c r="WYE6" s="2152"/>
      <c r="WYF6" s="2152"/>
      <c r="WYG6" s="2152"/>
      <c r="WYH6" s="2152"/>
      <c r="WYI6" s="2152"/>
      <c r="WYJ6" s="2152"/>
      <c r="WYK6" s="2152"/>
      <c r="WYL6" s="2152"/>
      <c r="WYM6" s="2152"/>
      <c r="WYN6" s="2152"/>
      <c r="WYO6" s="2152"/>
      <c r="WYP6" s="2152"/>
      <c r="WYQ6" s="2152"/>
      <c r="WYR6" s="2152"/>
      <c r="WYS6" s="2152"/>
      <c r="WYT6" s="2152"/>
      <c r="WYU6" s="2152"/>
      <c r="WYV6" s="2152"/>
      <c r="WYW6" s="2152"/>
      <c r="WYX6" s="2152"/>
      <c r="WYY6" s="2152"/>
      <c r="WYZ6" s="2152"/>
      <c r="WZA6" s="2152"/>
      <c r="WZB6" s="2152"/>
      <c r="WZC6" s="2152"/>
      <c r="WZD6" s="2152"/>
      <c r="WZE6" s="2152"/>
      <c r="WZF6" s="2152"/>
      <c r="WZG6" s="2152"/>
      <c r="WZH6" s="2152"/>
      <c r="WZI6" s="2152"/>
      <c r="WZJ6" s="2152"/>
      <c r="WZK6" s="2152"/>
      <c r="WZL6" s="2152"/>
      <c r="WZM6" s="2152"/>
      <c r="WZN6" s="2152"/>
      <c r="WZO6" s="2152"/>
      <c r="WZP6" s="2152"/>
      <c r="WZQ6" s="2152"/>
      <c r="WZR6" s="2152"/>
      <c r="WZS6" s="2152"/>
      <c r="WZT6" s="2152"/>
      <c r="WZU6" s="2152"/>
      <c r="WZV6" s="2152"/>
      <c r="WZW6" s="2152"/>
      <c r="WZX6" s="2152"/>
      <c r="WZY6" s="2152"/>
      <c r="WZZ6" s="2152"/>
      <c r="XAA6" s="2152"/>
      <c r="XAB6" s="2152"/>
      <c r="XAC6" s="2152"/>
      <c r="XAD6" s="2152"/>
      <c r="XAE6" s="2152"/>
      <c r="XAF6" s="2152"/>
      <c r="XAG6" s="2152"/>
      <c r="XAH6" s="2152"/>
      <c r="XAI6" s="2152"/>
      <c r="XAJ6" s="2152"/>
      <c r="XAK6" s="2152"/>
      <c r="XAL6" s="2152"/>
      <c r="XAM6" s="2152"/>
      <c r="XAN6" s="2152"/>
      <c r="XAO6" s="2152"/>
      <c r="XAP6" s="2152"/>
      <c r="XAQ6" s="2152"/>
      <c r="XAR6" s="2152"/>
      <c r="XAS6" s="2152"/>
      <c r="XAT6" s="2152"/>
      <c r="XAU6" s="2152"/>
      <c r="XAV6" s="2152"/>
      <c r="XAW6" s="2152"/>
      <c r="XAX6" s="2152"/>
      <c r="XAY6" s="2152"/>
      <c r="XAZ6" s="2152"/>
      <c r="XBA6" s="2152"/>
      <c r="XBB6" s="2152"/>
      <c r="XBC6" s="2152"/>
      <c r="XBD6" s="2152"/>
      <c r="XBE6" s="2152"/>
      <c r="XBF6" s="2152"/>
      <c r="XBG6" s="2152"/>
      <c r="XBH6" s="2152"/>
      <c r="XBI6" s="2152"/>
      <c r="XBJ6" s="2152"/>
      <c r="XBK6" s="2152"/>
      <c r="XBL6" s="2152"/>
      <c r="XBM6" s="2152"/>
      <c r="XBN6" s="2152"/>
      <c r="XBO6" s="2152"/>
      <c r="XBP6" s="2152"/>
      <c r="XBQ6" s="2152"/>
      <c r="XBR6" s="2152"/>
      <c r="XBS6" s="2152"/>
      <c r="XBT6" s="2152"/>
      <c r="XBU6" s="2152"/>
      <c r="XBV6" s="2152"/>
      <c r="XBW6" s="2152"/>
      <c r="XBX6" s="2152"/>
      <c r="XBY6" s="2152"/>
      <c r="XBZ6" s="2152"/>
      <c r="XCA6" s="2152"/>
      <c r="XCB6" s="2152"/>
      <c r="XCC6" s="2152"/>
      <c r="XCD6" s="2152"/>
      <c r="XCE6" s="2152"/>
      <c r="XCF6" s="2152"/>
      <c r="XCG6" s="2152"/>
      <c r="XCH6" s="2152"/>
      <c r="XCI6" s="2152"/>
      <c r="XCJ6" s="2152"/>
      <c r="XCK6" s="2152"/>
      <c r="XCL6" s="2152"/>
      <c r="XCM6" s="2152"/>
      <c r="XCN6" s="2152"/>
      <c r="XCO6" s="2152"/>
      <c r="XCP6" s="2152"/>
      <c r="XCQ6" s="2152"/>
      <c r="XCR6" s="2152"/>
      <c r="XCS6" s="2152"/>
      <c r="XCT6" s="2152"/>
      <c r="XCU6" s="2152"/>
      <c r="XCV6" s="2152"/>
      <c r="XCW6" s="2152"/>
      <c r="XCX6" s="2152"/>
      <c r="XCY6" s="2152"/>
      <c r="XCZ6" s="2152"/>
      <c r="XDA6" s="2152"/>
      <c r="XDB6" s="2152"/>
      <c r="XDC6" s="2152"/>
      <c r="XDD6" s="2152"/>
      <c r="XDE6" s="2152"/>
      <c r="XDF6" s="2152"/>
      <c r="XDG6" s="2152"/>
      <c r="XDH6" s="2152"/>
      <c r="XDI6" s="2152"/>
      <c r="XDJ6" s="2152"/>
      <c r="XDK6" s="2152"/>
      <c r="XDL6" s="2152"/>
      <c r="XDM6" s="2152"/>
      <c r="XDN6" s="2152"/>
      <c r="XDO6" s="2152"/>
      <c r="XDP6" s="2152"/>
      <c r="XDQ6" s="2152"/>
      <c r="XDR6" s="2152"/>
      <c r="XDS6" s="2152"/>
      <c r="XDT6" s="2152"/>
      <c r="XDU6" s="2152"/>
      <c r="XDV6" s="2152"/>
      <c r="XDW6" s="2152"/>
      <c r="XDX6" s="2152"/>
      <c r="XDY6" s="2152"/>
      <c r="XDZ6" s="2152"/>
      <c r="XEA6" s="2152"/>
      <c r="XEB6" s="2152"/>
      <c r="XEC6" s="2152"/>
      <c r="XED6" s="2152"/>
      <c r="XEE6" s="2152"/>
      <c r="XEF6" s="2152"/>
      <c r="XEG6" s="2152"/>
      <c r="XEH6" s="2152"/>
      <c r="XEI6" s="2152"/>
      <c r="XEJ6" s="2152"/>
      <c r="XEK6" s="2152"/>
      <c r="XEL6" s="2152"/>
      <c r="XEM6" s="2152"/>
      <c r="XEN6" s="2152"/>
      <c r="XEO6" s="2152"/>
      <c r="XEP6" s="2152"/>
      <c r="XEQ6" s="2152"/>
      <c r="XER6" s="2152"/>
      <c r="XES6" s="2152"/>
      <c r="XET6" s="2152"/>
      <c r="XEU6" s="2152"/>
      <c r="XEV6" s="2152"/>
      <c r="XEW6" s="2152"/>
      <c r="XEX6" s="2152"/>
      <c r="XEY6" s="2152"/>
      <c r="XEZ6" s="2152"/>
      <c r="XFA6" s="2152"/>
      <c r="XFB6" s="2152"/>
      <c r="XFC6" s="2152"/>
      <c r="XFD6" s="2152"/>
    </row>
    <row r="7" spans="1:16384" s="599" customFormat="1" ht="15.75" customHeight="1" thickBot="1" x14ac:dyDescent="0.25">
      <c r="A7" s="2153" t="s">
        <v>366</v>
      </c>
      <c r="B7" s="2153"/>
      <c r="C7" s="2153"/>
      <c r="D7" s="2153"/>
      <c r="E7" s="2153"/>
      <c r="F7" s="2153"/>
      <c r="G7" s="2153"/>
      <c r="H7" s="2153"/>
      <c r="I7" s="2153"/>
      <c r="J7" s="2153"/>
      <c r="K7" s="2153"/>
      <c r="L7" s="2153"/>
      <c r="M7" s="598"/>
    </row>
    <row r="8" spans="1:16384" s="79" customFormat="1" ht="51" customHeight="1" thickBot="1" x14ac:dyDescent="0.25">
      <c r="A8" s="51" t="s">
        <v>132</v>
      </c>
      <c r="B8" s="52" t="s">
        <v>135</v>
      </c>
      <c r="C8" s="1042" t="s">
        <v>720</v>
      </c>
      <c r="D8" s="385" t="s">
        <v>745</v>
      </c>
      <c r="E8" s="385" t="s">
        <v>753</v>
      </c>
      <c r="F8" s="385" t="s">
        <v>761</v>
      </c>
      <c r="G8" s="385" t="s">
        <v>765</v>
      </c>
      <c r="H8" s="1236" t="s">
        <v>762</v>
      </c>
      <c r="I8" s="1139" t="s">
        <v>610</v>
      </c>
      <c r="J8" s="1277" t="s">
        <v>611</v>
      </c>
      <c r="K8" s="385" t="s">
        <v>612</v>
      </c>
      <c r="L8" s="1404" t="s">
        <v>386</v>
      </c>
      <c r="M8" s="196"/>
      <c r="O8" s="79" t="s">
        <v>389</v>
      </c>
    </row>
    <row r="9" spans="1:16384" s="79" customFormat="1" ht="15.95" customHeight="1" thickBot="1" x14ac:dyDescent="0.25">
      <c r="A9" s="51" t="s">
        <v>302</v>
      </c>
      <c r="B9" s="52" t="s">
        <v>303</v>
      </c>
      <c r="C9" s="1042" t="s">
        <v>304</v>
      </c>
      <c r="D9" s="52" t="s">
        <v>305</v>
      </c>
      <c r="E9" s="52" t="s">
        <v>305</v>
      </c>
      <c r="F9" s="52" t="s">
        <v>305</v>
      </c>
      <c r="G9" s="52" t="s">
        <v>305</v>
      </c>
      <c r="H9" s="248" t="s">
        <v>392</v>
      </c>
      <c r="I9" s="248" t="s">
        <v>304</v>
      </c>
      <c r="J9" s="1278" t="s">
        <v>304</v>
      </c>
      <c r="K9" s="52" t="s">
        <v>306</v>
      </c>
      <c r="L9" s="1405" t="s">
        <v>392</v>
      </c>
      <c r="M9" s="197"/>
    </row>
    <row r="10" spans="1:16384" s="79" customFormat="1" ht="12" customHeight="1" thickBot="1" x14ac:dyDescent="0.25">
      <c r="A10" s="15" t="s">
        <v>12</v>
      </c>
      <c r="B10" s="497" t="s">
        <v>664</v>
      </c>
      <c r="C10" s="698">
        <f>C18+C19+C20+C21+C22</f>
        <v>2424578015</v>
      </c>
      <c r="D10" s="698">
        <f>D18+D19+D20+D21+D22</f>
        <v>2516535700</v>
      </c>
      <c r="E10" s="698">
        <f>E18+E19+E20+E21+E22</f>
        <v>2629536405</v>
      </c>
      <c r="F10" s="698">
        <f t="shared" ref="F10:J10" si="0">F18+F19+F20+F21+F22</f>
        <v>2739991540</v>
      </c>
      <c r="G10" s="698">
        <f t="shared" si="0"/>
        <v>2752410985</v>
      </c>
      <c r="H10" s="498">
        <f>+G10-F10</f>
        <v>12419445</v>
      </c>
      <c r="I10" s="708">
        <f t="shared" si="0"/>
        <v>0</v>
      </c>
      <c r="J10" s="698">
        <f t="shared" si="0"/>
        <v>0</v>
      </c>
      <c r="K10" s="500">
        <f>K18+K19+K20+K21+K22</f>
        <v>2844545050</v>
      </c>
      <c r="L10" s="1268">
        <f>IF(G10=0,"",K10/G10*100)</f>
        <v>103.34739490221878</v>
      </c>
      <c r="M10" s="199"/>
    </row>
    <row r="11" spans="1:16384" s="32" customFormat="1" ht="12" customHeight="1" x14ac:dyDescent="0.2">
      <c r="A11" s="13" t="s">
        <v>91</v>
      </c>
      <c r="B11" s="825" t="s">
        <v>191</v>
      </c>
      <c r="C11" s="699">
        <f>'4. mell.Önkorm'!C13</f>
        <v>337342098</v>
      </c>
      <c r="D11" s="502">
        <f>'4. mell.Önkorm'!D13</f>
        <v>337342098</v>
      </c>
      <c r="E11" s="502">
        <f>'4. mell.Önkorm'!E13</f>
        <v>337342098</v>
      </c>
      <c r="F11" s="502">
        <f>'4. mell.Önkorm'!F13</f>
        <v>337342098</v>
      </c>
      <c r="G11" s="502">
        <f>'4. mell.Önkorm'!G13</f>
        <v>337342098</v>
      </c>
      <c r="H11" s="1140">
        <f t="shared" ref="H11:H74" si="1">+G11-F11</f>
        <v>0</v>
      </c>
      <c r="I11" s="1140">
        <f>'4. mell.Önkorm'!R13</f>
        <v>0</v>
      </c>
      <c r="J11" s="1259">
        <f>'4. mell.Önkorm'!S13</f>
        <v>0</v>
      </c>
      <c r="K11" s="502">
        <f>'4. mell.Önkorm'!K13</f>
        <v>337342098</v>
      </c>
      <c r="L11" s="1269">
        <f t="shared" ref="L11:L74" si="2">IF(G11=0,"",K11/G11*100)</f>
        <v>100</v>
      </c>
      <c r="M11" s="2039"/>
    </row>
    <row r="12" spans="1:16384" s="82" customFormat="1" ht="12" customHeight="1" x14ac:dyDescent="0.2">
      <c r="A12" s="366" t="s">
        <v>92</v>
      </c>
      <c r="B12" s="826" t="s">
        <v>538</v>
      </c>
      <c r="C12" s="699">
        <f>'4. mell.Önkorm'!C14</f>
        <v>377408370</v>
      </c>
      <c r="D12" s="502">
        <f>'4. mell.Önkorm'!D14</f>
        <v>377408370</v>
      </c>
      <c r="E12" s="502">
        <f>'4. mell.Önkorm'!E14</f>
        <v>375269020</v>
      </c>
      <c r="F12" s="502">
        <f>'4. mell.Önkorm'!F14</f>
        <v>375269020</v>
      </c>
      <c r="G12" s="502">
        <f>'4. mell.Önkorm'!G14</f>
        <v>377355225</v>
      </c>
      <c r="H12" s="1140">
        <f t="shared" si="1"/>
        <v>2086205</v>
      </c>
      <c r="I12" s="1140">
        <f>'4. mell.Önkorm'!R14</f>
        <v>0</v>
      </c>
      <c r="J12" s="1259">
        <f>'4. mell.Önkorm'!S14</f>
        <v>0</v>
      </c>
      <c r="K12" s="502">
        <f>'4. mell.Önkorm'!K14</f>
        <v>377355225</v>
      </c>
      <c r="L12" s="1269">
        <f t="shared" si="2"/>
        <v>100</v>
      </c>
      <c r="M12" s="199"/>
      <c r="P12" s="82" t="s">
        <v>389</v>
      </c>
    </row>
    <row r="13" spans="1:16384" s="82" customFormat="1" ht="12" customHeight="1" x14ac:dyDescent="0.2">
      <c r="A13" s="366" t="s">
        <v>93</v>
      </c>
      <c r="B13" s="826" t="s">
        <v>539</v>
      </c>
      <c r="C13" s="699">
        <f>'4. mell.Önkorm'!C15</f>
        <v>391464642</v>
      </c>
      <c r="D13" s="502">
        <f>'4. mell.Önkorm'!D15</f>
        <v>424156888</v>
      </c>
      <c r="E13" s="502">
        <f>'4. mell.Önkorm'!E15</f>
        <v>446370324</v>
      </c>
      <c r="F13" s="502">
        <f>'4. mell.Önkorm'!F15</f>
        <v>468180889</v>
      </c>
      <c r="G13" s="502">
        <f>'4. mell.Önkorm'!G15</f>
        <v>475338616</v>
      </c>
      <c r="H13" s="1140">
        <f t="shared" si="1"/>
        <v>7157727</v>
      </c>
      <c r="I13" s="1140">
        <f>'4. mell.Önkorm'!R15</f>
        <v>0</v>
      </c>
      <c r="J13" s="1259">
        <f>'4. mell.Önkorm'!S15</f>
        <v>0</v>
      </c>
      <c r="K13" s="502">
        <f>'4. mell.Önkorm'!K15</f>
        <v>475338616</v>
      </c>
      <c r="L13" s="1269">
        <f t="shared" si="2"/>
        <v>100</v>
      </c>
      <c r="M13" s="199"/>
    </row>
    <row r="14" spans="1:16384" s="82" customFormat="1" ht="12" customHeight="1" x14ac:dyDescent="0.2">
      <c r="A14" s="366" t="s">
        <v>90</v>
      </c>
      <c r="B14" s="826" t="s">
        <v>540</v>
      </c>
      <c r="C14" s="699">
        <f>'4. mell.Önkorm'!C16</f>
        <v>126977657</v>
      </c>
      <c r="D14" s="502">
        <f>'4. mell.Önkorm'!D16</f>
        <v>132715673</v>
      </c>
      <c r="E14" s="502">
        <f>'4. mell.Önkorm'!E16</f>
        <v>127734792</v>
      </c>
      <c r="F14" s="502">
        <f>'4. mell.Önkorm'!F16</f>
        <v>127734792</v>
      </c>
      <c r="G14" s="502">
        <f>'4. mell.Önkorm'!G16</f>
        <v>128980149</v>
      </c>
      <c r="H14" s="1140">
        <f t="shared" si="1"/>
        <v>1245357</v>
      </c>
      <c r="I14" s="1140"/>
      <c r="J14" s="1259"/>
      <c r="K14" s="502">
        <f>'4. mell.Önkorm'!K16</f>
        <v>128980149</v>
      </c>
      <c r="L14" s="1269">
        <f t="shared" si="2"/>
        <v>100</v>
      </c>
      <c r="M14" s="199"/>
      <c r="P14" s="82" t="s">
        <v>389</v>
      </c>
    </row>
    <row r="15" spans="1:16384" s="82" customFormat="1" ht="12" customHeight="1" x14ac:dyDescent="0.2">
      <c r="A15" s="366" t="s">
        <v>150</v>
      </c>
      <c r="B15" s="826" t="s">
        <v>192</v>
      </c>
      <c r="C15" s="699">
        <f>'4. mell.Önkorm'!C17</f>
        <v>35076050</v>
      </c>
      <c r="D15" s="502">
        <f>'4. mell.Önkorm'!D17</f>
        <v>35076050</v>
      </c>
      <c r="E15" s="502">
        <f>'4. mell.Önkorm'!E17</f>
        <v>38400050</v>
      </c>
      <c r="F15" s="502">
        <f>'4. mell.Önkorm'!F17</f>
        <v>38400050</v>
      </c>
      <c r="G15" s="502">
        <f>'4. mell.Önkorm'!G17</f>
        <v>38400050</v>
      </c>
      <c r="H15" s="1140">
        <f t="shared" si="1"/>
        <v>0</v>
      </c>
      <c r="I15" s="1140">
        <f>'4. mell.Önkorm'!R17</f>
        <v>0</v>
      </c>
      <c r="J15" s="1259">
        <f>'4. mell.Önkorm'!S17</f>
        <v>0</v>
      </c>
      <c r="K15" s="502">
        <f>'4. mell.Önkorm'!K17</f>
        <v>38400050</v>
      </c>
      <c r="L15" s="1269">
        <f t="shared" si="2"/>
        <v>100</v>
      </c>
      <c r="M15" s="199"/>
    </row>
    <row r="16" spans="1:16384" s="82" customFormat="1" ht="12" customHeight="1" x14ac:dyDescent="0.2">
      <c r="A16" s="367" t="s">
        <v>152</v>
      </c>
      <c r="B16" s="826" t="s">
        <v>274</v>
      </c>
      <c r="C16" s="699">
        <f>'4. mell.Önkorm'!C18</f>
        <v>0</v>
      </c>
      <c r="D16" s="502">
        <f>'4. mell.Önkorm'!D18</f>
        <v>0</v>
      </c>
      <c r="E16" s="502">
        <f>'4. mell.Önkorm'!E18</f>
        <v>78552512</v>
      </c>
      <c r="F16" s="502">
        <f>'4. mell.Önkorm'!F18</f>
        <v>157105024</v>
      </c>
      <c r="G16" s="502">
        <f>'4. mell.Önkorm'!G18</f>
        <v>157105024</v>
      </c>
      <c r="H16" s="1140">
        <f t="shared" si="1"/>
        <v>0</v>
      </c>
      <c r="I16" s="1140">
        <f>'4. mell.Önkorm'!R18</f>
        <v>0</v>
      </c>
      <c r="J16" s="1259">
        <f>'4. mell.Önkorm'!S18</f>
        <v>0</v>
      </c>
      <c r="K16" s="502">
        <f>'4. mell.Önkorm'!K18</f>
        <v>157105024</v>
      </c>
      <c r="L16" s="1269">
        <f t="shared" si="2"/>
        <v>100</v>
      </c>
      <c r="M16" s="199"/>
    </row>
    <row r="17" spans="1:14" s="32" customFormat="1" ht="12" customHeight="1" x14ac:dyDescent="0.2">
      <c r="A17" s="367" t="s">
        <v>154</v>
      </c>
      <c r="B17" s="503" t="s">
        <v>275</v>
      </c>
      <c r="C17" s="699">
        <f>'4. mell.Önkorm'!C19</f>
        <v>0</v>
      </c>
      <c r="D17" s="502">
        <f>'4. mell.Önkorm'!D19</f>
        <v>0</v>
      </c>
      <c r="E17" s="502">
        <f>'4. mell.Önkorm'!E19</f>
        <v>0</v>
      </c>
      <c r="F17" s="502">
        <f>'4. mell.Önkorm'!F19</f>
        <v>0</v>
      </c>
      <c r="G17" s="502">
        <f>'4. mell.Önkorm'!G19</f>
        <v>1310373</v>
      </c>
      <c r="H17" s="1140">
        <f t="shared" si="1"/>
        <v>1310373</v>
      </c>
      <c r="I17" s="1140">
        <f>'4. mell.Önkorm'!R19</f>
        <v>0</v>
      </c>
      <c r="J17" s="1259">
        <f>'4. mell.Önkorm'!S19</f>
        <v>0</v>
      </c>
      <c r="K17" s="502">
        <f>'4. mell.Önkorm'!K19</f>
        <v>1310373</v>
      </c>
      <c r="L17" s="1406">
        <f t="shared" si="2"/>
        <v>100</v>
      </c>
      <c r="M17" s="199"/>
      <c r="N17" s="505"/>
    </row>
    <row r="18" spans="1:14" s="32" customFormat="1" ht="12" customHeight="1" x14ac:dyDescent="0.2">
      <c r="A18" s="821" t="s">
        <v>156</v>
      </c>
      <c r="B18" s="2146" t="s">
        <v>668</v>
      </c>
      <c r="C18" s="1043">
        <f>SUM(C11:C17)</f>
        <v>1268268817</v>
      </c>
      <c r="D18" s="1043">
        <f t="shared" ref="D18:J18" si="3">SUM(D11:D17)</f>
        <v>1306699079</v>
      </c>
      <c r="E18" s="1043">
        <f t="shared" si="3"/>
        <v>1403668796</v>
      </c>
      <c r="F18" s="1043">
        <f t="shared" si="3"/>
        <v>1504031873</v>
      </c>
      <c r="G18" s="1043">
        <f t="shared" si="3"/>
        <v>1515831535</v>
      </c>
      <c r="H18" s="1150">
        <f t="shared" si="1"/>
        <v>11799662</v>
      </c>
      <c r="I18" s="1141">
        <f t="shared" si="3"/>
        <v>0</v>
      </c>
      <c r="J18" s="1043">
        <f t="shared" si="3"/>
        <v>0</v>
      </c>
      <c r="K18" s="1279">
        <f t="shared" ref="K18" si="4">SUM(K11:K17)</f>
        <v>1515831535</v>
      </c>
      <c r="L18" s="1761">
        <f t="shared" si="2"/>
        <v>100</v>
      </c>
      <c r="M18" s="199"/>
    </row>
    <row r="19" spans="1:14" s="32" customFormat="1" ht="12" customHeight="1" x14ac:dyDescent="0.2">
      <c r="A19" s="13" t="s">
        <v>157</v>
      </c>
      <c r="B19" s="825" t="s">
        <v>162</v>
      </c>
      <c r="C19" s="699">
        <f>'4. mell.Önkorm'!C21</f>
        <v>0</v>
      </c>
      <c r="D19" s="502">
        <f>'4. mell.Önkorm'!D21</f>
        <v>0</v>
      </c>
      <c r="E19" s="502">
        <f>'4. mell.Önkorm'!E21</f>
        <v>0</v>
      </c>
      <c r="F19" s="502">
        <f>'4. mell.Önkorm'!F21</f>
        <v>0</v>
      </c>
      <c r="G19" s="502">
        <f>'4. mell.Önkorm'!G21</f>
        <v>0</v>
      </c>
      <c r="H19" s="1140">
        <f t="shared" si="1"/>
        <v>0</v>
      </c>
      <c r="I19" s="1140">
        <f>'4. mell.Önkorm'!R21</f>
        <v>0</v>
      </c>
      <c r="J19" s="1259">
        <f>'4. mell.Önkorm'!S21</f>
        <v>0</v>
      </c>
      <c r="K19" s="502">
        <f>'4. mell.Önkorm'!K21</f>
        <v>0</v>
      </c>
      <c r="L19" s="1269" t="str">
        <f t="shared" si="2"/>
        <v/>
      </c>
      <c r="M19" s="199"/>
    </row>
    <row r="20" spans="1:14" s="32" customFormat="1" ht="12" customHeight="1" x14ac:dyDescent="0.2">
      <c r="A20" s="13" t="s">
        <v>159</v>
      </c>
      <c r="B20" s="826" t="s">
        <v>193</v>
      </c>
      <c r="C20" s="700">
        <f>'4. mell.Önkorm'!C22</f>
        <v>0</v>
      </c>
      <c r="D20" s="535">
        <f>'4. mell.Önkorm'!D22</f>
        <v>0</v>
      </c>
      <c r="E20" s="535">
        <f>'4. mell.Önkorm'!E22</f>
        <v>0</v>
      </c>
      <c r="F20" s="535">
        <f>'4. mell.Önkorm'!F22</f>
        <v>0</v>
      </c>
      <c r="G20" s="535">
        <f>'4. mell.Önkorm'!G22</f>
        <v>0</v>
      </c>
      <c r="H20" s="1142">
        <f t="shared" si="1"/>
        <v>0</v>
      </c>
      <c r="I20" s="1142">
        <f>'4. mell.Önkorm'!R22</f>
        <v>0</v>
      </c>
      <c r="J20" s="1260">
        <f>'4. mell.Önkorm'!S22</f>
        <v>0</v>
      </c>
      <c r="K20" s="535">
        <f>'4. mell.Önkorm'!K22</f>
        <v>0</v>
      </c>
      <c r="L20" s="1270" t="str">
        <f t="shared" si="2"/>
        <v/>
      </c>
      <c r="M20" s="199"/>
    </row>
    <row r="21" spans="1:14" s="32" customFormat="1" ht="12" customHeight="1" x14ac:dyDescent="0.2">
      <c r="A21" s="13" t="s">
        <v>279</v>
      </c>
      <c r="B21" s="826" t="s">
        <v>194</v>
      </c>
      <c r="C21" s="700">
        <f>'4. mell.Önkorm'!C23</f>
        <v>0</v>
      </c>
      <c r="D21" s="535">
        <f>'4. mell.Önkorm'!D23</f>
        <v>0</v>
      </c>
      <c r="E21" s="535">
        <f>'4. mell.Önkorm'!E23</f>
        <v>0</v>
      </c>
      <c r="F21" s="535">
        <f>'4. mell.Önkorm'!F23</f>
        <v>0</v>
      </c>
      <c r="G21" s="535">
        <f>'4. mell.Önkorm'!G23</f>
        <v>0</v>
      </c>
      <c r="H21" s="1142">
        <f t="shared" si="1"/>
        <v>0</v>
      </c>
      <c r="I21" s="1142">
        <f>'4. mell.Önkorm'!R23</f>
        <v>0</v>
      </c>
      <c r="J21" s="1260">
        <f>'4. mell.Önkorm'!S23</f>
        <v>0</v>
      </c>
      <c r="K21" s="535">
        <f>'4. mell.Önkorm'!K23</f>
        <v>0</v>
      </c>
      <c r="L21" s="1270" t="str">
        <f t="shared" si="2"/>
        <v/>
      </c>
      <c r="M21" s="202"/>
    </row>
    <row r="22" spans="1:14" s="32" customFormat="1" ht="12" customHeight="1" x14ac:dyDescent="0.2">
      <c r="A22" s="13" t="s">
        <v>637</v>
      </c>
      <c r="B22" s="826" t="s">
        <v>195</v>
      </c>
      <c r="C22" s="700">
        <f>'4. mell.Önkorm'!C24+'5.Int.össz'!C25</f>
        <v>1156309198</v>
      </c>
      <c r="D22" s="535">
        <f>'4. mell.Önkorm'!D24+'5.Int.össz'!D25</f>
        <v>1209836621</v>
      </c>
      <c r="E22" s="535">
        <f>'4. mell.Önkorm'!E24+'5.Int.össz'!E25</f>
        <v>1225867609</v>
      </c>
      <c r="F22" s="535">
        <f>'4. mell.Önkorm'!F24+'5.Int.össz'!F25</f>
        <v>1235959667</v>
      </c>
      <c r="G22" s="535">
        <f>'4. mell.Önkorm'!G24+'5.Int.össz'!G25</f>
        <v>1236579450</v>
      </c>
      <c r="H22" s="1142">
        <f t="shared" si="1"/>
        <v>619783</v>
      </c>
      <c r="I22" s="1142">
        <f>'4. mell.Önkorm'!R24+'5.Int.össz'!I25</f>
        <v>0</v>
      </c>
      <c r="J22" s="1260">
        <f>'4. mell.Önkorm'!S24+'5.Int.össz'!J25</f>
        <v>0</v>
      </c>
      <c r="K22" s="535">
        <f>'4. mell.Önkorm'!K24+'5.Int.össz'!K25</f>
        <v>1328713515</v>
      </c>
      <c r="L22" s="1270">
        <f t="shared" si="2"/>
        <v>107.45071940181441</v>
      </c>
      <c r="M22" s="202"/>
    </row>
    <row r="23" spans="1:14" s="82" customFormat="1" ht="12" customHeight="1" thickBot="1" x14ac:dyDescent="0.25">
      <c r="A23" s="13" t="s">
        <v>638</v>
      </c>
      <c r="B23" s="503" t="s">
        <v>694</v>
      </c>
      <c r="C23" s="701">
        <f>'4. mell.Önkorm'!C25+'5.Int.össz'!C26</f>
        <v>0</v>
      </c>
      <c r="D23" s="1050">
        <f>'4. mell.Önkorm'!D25+'5.Int.össz'!D26</f>
        <v>0</v>
      </c>
      <c r="E23" s="1050">
        <f>'4. mell.Önkorm'!E25+'5.Int.össz'!E26</f>
        <v>0</v>
      </c>
      <c r="F23" s="1050">
        <f>'4. mell.Önkorm'!F25+'5.Int.össz'!F26</f>
        <v>0</v>
      </c>
      <c r="G23" s="1050">
        <f>'4. mell.Önkorm'!G25+'5.Int.össz'!G26</f>
        <v>0</v>
      </c>
      <c r="H23" s="1143">
        <f t="shared" si="1"/>
        <v>0</v>
      </c>
      <c r="I23" s="1143">
        <f>'4. mell.Önkorm'!R25+'5.Int.össz'!I26</f>
        <v>0</v>
      </c>
      <c r="J23" s="1261">
        <f>'4. mell.Önkorm'!S25+'5.Int.össz'!J26</f>
        <v>0</v>
      </c>
      <c r="K23" s="1050">
        <f>'4. mell.Önkorm'!K25+'5.Int.össz'!K26</f>
        <v>0</v>
      </c>
      <c r="L23" s="1271" t="str">
        <f t="shared" si="2"/>
        <v/>
      </c>
      <c r="M23" s="202"/>
    </row>
    <row r="24" spans="1:14" s="82" customFormat="1" ht="12" customHeight="1" thickBot="1" x14ac:dyDescent="0.25">
      <c r="A24" s="15" t="s">
        <v>13</v>
      </c>
      <c r="B24" s="497" t="s">
        <v>639</v>
      </c>
      <c r="C24" s="698">
        <f>+C25+C26+C27+C28</f>
        <v>0</v>
      </c>
      <c r="D24" s="500">
        <f>+D25+D26+D27+D28</f>
        <v>350000</v>
      </c>
      <c r="E24" s="500">
        <f>+E25+E26+E27+E28</f>
        <v>350000</v>
      </c>
      <c r="F24" s="500">
        <f>+F25+F26+F27+F28</f>
        <v>350000</v>
      </c>
      <c r="G24" s="500">
        <f>+G25+G26+G27+G28</f>
        <v>350000</v>
      </c>
      <c r="H24" s="1144">
        <f t="shared" si="1"/>
        <v>0</v>
      </c>
      <c r="I24" s="1144">
        <f>+I25+I26+I27+I28</f>
        <v>0</v>
      </c>
      <c r="J24" s="1262">
        <f>+J25+J26+J27+J28</f>
        <v>0</v>
      </c>
      <c r="K24" s="500">
        <f>+K25+K26+K27+K28</f>
        <v>350000</v>
      </c>
      <c r="L24" s="1268">
        <f t="shared" si="2"/>
        <v>100</v>
      </c>
      <c r="M24" s="202"/>
    </row>
    <row r="25" spans="1:14" s="82" customFormat="1" ht="12" customHeight="1" x14ac:dyDescent="0.2">
      <c r="A25" s="13" t="s">
        <v>94</v>
      </c>
      <c r="B25" s="501" t="s">
        <v>196</v>
      </c>
      <c r="C25" s="699">
        <f>'4. mell.Önkorm'!C27</f>
        <v>0</v>
      </c>
      <c r="D25" s="502">
        <f>'4. mell.Önkorm'!D27</f>
        <v>0</v>
      </c>
      <c r="E25" s="502">
        <f>'4. mell.Önkorm'!E27</f>
        <v>0</v>
      </c>
      <c r="F25" s="502">
        <f>'4. mell.Önkorm'!F27</f>
        <v>0</v>
      </c>
      <c r="G25" s="502">
        <f>'4. mell.Önkorm'!G27</f>
        <v>0</v>
      </c>
      <c r="H25" s="1140">
        <f t="shared" si="1"/>
        <v>0</v>
      </c>
      <c r="I25" s="1140">
        <f>'4. mell.Önkorm'!R27</f>
        <v>0</v>
      </c>
      <c r="J25" s="1259">
        <f>'4. mell.Önkorm'!S27</f>
        <v>0</v>
      </c>
      <c r="K25" s="502">
        <f>'4. mell.Önkorm'!K27</f>
        <v>0</v>
      </c>
      <c r="L25" s="1269" t="str">
        <f t="shared" si="2"/>
        <v/>
      </c>
      <c r="M25" s="204"/>
    </row>
    <row r="26" spans="1:14" s="82" customFormat="1" ht="12" customHeight="1" x14ac:dyDescent="0.2">
      <c r="A26" s="366" t="s">
        <v>95</v>
      </c>
      <c r="B26" s="503" t="s">
        <v>197</v>
      </c>
      <c r="C26" s="700">
        <f>'4. mell.Önkorm'!C28</f>
        <v>0</v>
      </c>
      <c r="D26" s="535">
        <f>'4. mell.Önkorm'!D28</f>
        <v>0</v>
      </c>
      <c r="E26" s="535">
        <f>'4. mell.Önkorm'!E28</f>
        <v>0</v>
      </c>
      <c r="F26" s="535">
        <f>'4. mell.Önkorm'!F28</f>
        <v>0</v>
      </c>
      <c r="G26" s="535">
        <f>'4. mell.Önkorm'!G28</f>
        <v>0</v>
      </c>
      <c r="H26" s="1142">
        <f t="shared" si="1"/>
        <v>0</v>
      </c>
      <c r="I26" s="1142">
        <f>'4. mell.Önkorm'!R28</f>
        <v>0</v>
      </c>
      <c r="J26" s="1260">
        <f>'4. mell.Önkorm'!S28</f>
        <v>0</v>
      </c>
      <c r="K26" s="535">
        <f>'4. mell.Önkorm'!K28</f>
        <v>0</v>
      </c>
      <c r="L26" s="1270" t="str">
        <f t="shared" si="2"/>
        <v/>
      </c>
      <c r="M26" s="204"/>
    </row>
    <row r="27" spans="1:14" s="82" customFormat="1" ht="12" customHeight="1" x14ac:dyDescent="0.2">
      <c r="A27" s="366" t="s">
        <v>96</v>
      </c>
      <c r="B27" s="503" t="s">
        <v>199</v>
      </c>
      <c r="C27" s="700">
        <f>'4. mell.Önkorm'!C29</f>
        <v>0</v>
      </c>
      <c r="D27" s="535">
        <f>'4. mell.Önkorm'!D29</f>
        <v>0</v>
      </c>
      <c r="E27" s="535">
        <f>'4. mell.Önkorm'!E29</f>
        <v>0</v>
      </c>
      <c r="F27" s="535">
        <f>'4. mell.Önkorm'!F29</f>
        <v>0</v>
      </c>
      <c r="G27" s="535">
        <f>'4. mell.Önkorm'!G29</f>
        <v>0</v>
      </c>
      <c r="H27" s="1142">
        <f t="shared" si="1"/>
        <v>0</v>
      </c>
      <c r="I27" s="1142">
        <f>'4. mell.Önkorm'!R29</f>
        <v>0</v>
      </c>
      <c r="J27" s="1260">
        <f>'4. mell.Önkorm'!S29</f>
        <v>0</v>
      </c>
      <c r="K27" s="535">
        <f>'4. mell.Önkorm'!K29</f>
        <v>0</v>
      </c>
      <c r="L27" s="1270" t="str">
        <f t="shared" si="2"/>
        <v/>
      </c>
      <c r="M27" s="204"/>
    </row>
    <row r="28" spans="1:14" s="82" customFormat="1" ht="12" customHeight="1" x14ac:dyDescent="0.2">
      <c r="A28" s="366" t="s">
        <v>97</v>
      </c>
      <c r="B28" s="503" t="s">
        <v>200</v>
      </c>
      <c r="C28" s="700">
        <f>'4. mell.Önkorm'!C30</f>
        <v>0</v>
      </c>
      <c r="D28" s="535">
        <f>'4. mell.Önkorm'!D30+'5.Int.össz'!D30</f>
        <v>350000</v>
      </c>
      <c r="E28" s="535">
        <f>'4. mell.Önkorm'!E30+'5.Int.össz'!E30</f>
        <v>350000</v>
      </c>
      <c r="F28" s="535">
        <f>'4. mell.Önkorm'!F30+'5.Int.össz'!F30</f>
        <v>350000</v>
      </c>
      <c r="G28" s="535">
        <f>'4. mell.Önkorm'!G30+'5.Int.össz'!G30</f>
        <v>350000</v>
      </c>
      <c r="H28" s="1142">
        <f t="shared" si="1"/>
        <v>0</v>
      </c>
      <c r="I28" s="1142">
        <f>'4. mell.Önkorm'!R30</f>
        <v>0</v>
      </c>
      <c r="J28" s="1260">
        <f>'4. mell.Önkorm'!S30</f>
        <v>0</v>
      </c>
      <c r="K28" s="535">
        <f>'4. mell.Önkorm'!K30+'5.Int.össz'!K30</f>
        <v>350000</v>
      </c>
      <c r="L28" s="1270">
        <f t="shared" si="2"/>
        <v>100</v>
      </c>
      <c r="M28" s="204"/>
    </row>
    <row r="29" spans="1:14" s="82" customFormat="1" ht="12" customHeight="1" thickBot="1" x14ac:dyDescent="0.25">
      <c r="A29" s="367" t="s">
        <v>326</v>
      </c>
      <c r="B29" s="504" t="s">
        <v>276</v>
      </c>
      <c r="C29" s="701">
        <f>'4. mell.Önkorm'!C31</f>
        <v>0</v>
      </c>
      <c r="D29" s="1050">
        <f>'4. mell.Önkorm'!D31</f>
        <v>0</v>
      </c>
      <c r="E29" s="1050">
        <f>'4. mell.Önkorm'!E31</f>
        <v>0</v>
      </c>
      <c r="F29" s="1050">
        <f>'4. mell.Önkorm'!F31</f>
        <v>0</v>
      </c>
      <c r="G29" s="1050">
        <f>'4. mell.Önkorm'!G31</f>
        <v>0</v>
      </c>
      <c r="H29" s="1143">
        <f t="shared" si="1"/>
        <v>0</v>
      </c>
      <c r="I29" s="1143">
        <f>'4. mell.Önkorm'!R31</f>
        <v>0</v>
      </c>
      <c r="J29" s="1261">
        <f>'4. mell.Önkorm'!S31</f>
        <v>0</v>
      </c>
      <c r="K29" s="1050">
        <f>'4. mell.Önkorm'!K31</f>
        <v>0</v>
      </c>
      <c r="L29" s="1271" t="str">
        <f t="shared" si="2"/>
        <v/>
      </c>
      <c r="M29" s="204"/>
    </row>
    <row r="30" spans="1:14" s="82" customFormat="1" ht="12" customHeight="1" thickBot="1" x14ac:dyDescent="0.25">
      <c r="A30" s="15" t="s">
        <v>670</v>
      </c>
      <c r="B30" s="497" t="s">
        <v>640</v>
      </c>
      <c r="C30" s="702">
        <f>C31+C33+C35+C36+C39</f>
        <v>7176876000</v>
      </c>
      <c r="D30" s="508">
        <f>D31+D33+D35+D36+D39</f>
        <v>7176876000</v>
      </c>
      <c r="E30" s="508">
        <f>E31+E33+E35+E36+E39</f>
        <v>7176876000</v>
      </c>
      <c r="F30" s="508">
        <f>F31+F33+F35+F36+F39</f>
        <v>9176876000</v>
      </c>
      <c r="G30" s="508">
        <f>G31+G33+G35+G36+G39</f>
        <v>9176876000</v>
      </c>
      <c r="H30" s="1145">
        <f t="shared" si="1"/>
        <v>0</v>
      </c>
      <c r="I30" s="1145">
        <f>I31+I33+I35+I36+I39</f>
        <v>0</v>
      </c>
      <c r="J30" s="1263">
        <f>J31+J33+J35+J36+J39</f>
        <v>0</v>
      </c>
      <c r="K30" s="508">
        <f>K31+K33+K35+K36+K39</f>
        <v>9435153562</v>
      </c>
      <c r="L30" s="1272">
        <f t="shared" si="2"/>
        <v>102.81443883517657</v>
      </c>
      <c r="M30" s="204"/>
    </row>
    <row r="31" spans="1:14" s="82" customFormat="1" ht="12" customHeight="1" x14ac:dyDescent="0.2">
      <c r="A31" s="13" t="s">
        <v>98</v>
      </c>
      <c r="B31" s="501" t="s">
        <v>281</v>
      </c>
      <c r="C31" s="1044">
        <f>C32</f>
        <v>656876000</v>
      </c>
      <c r="D31" s="509">
        <f>D32</f>
        <v>656876000</v>
      </c>
      <c r="E31" s="509">
        <f>E32</f>
        <v>656876000</v>
      </c>
      <c r="F31" s="509">
        <f>F32</f>
        <v>678876000</v>
      </c>
      <c r="G31" s="509">
        <f>G32</f>
        <v>678876000</v>
      </c>
      <c r="H31" s="1146">
        <f t="shared" si="1"/>
        <v>0</v>
      </c>
      <c r="I31" s="1146">
        <f>I32</f>
        <v>0</v>
      </c>
      <c r="J31" s="1264">
        <f>J32</f>
        <v>0</v>
      </c>
      <c r="K31" s="509">
        <f>K32</f>
        <v>680111445</v>
      </c>
      <c r="L31" s="1273">
        <f t="shared" si="2"/>
        <v>100.18198389691196</v>
      </c>
      <c r="M31" s="204"/>
    </row>
    <row r="32" spans="1:14" s="82" customFormat="1" ht="12" customHeight="1" x14ac:dyDescent="0.2">
      <c r="A32" s="366" t="s">
        <v>641</v>
      </c>
      <c r="B32" s="503" t="s">
        <v>233</v>
      </c>
      <c r="C32" s="700">
        <f>'4. mell.Önkorm'!C34</f>
        <v>656876000</v>
      </c>
      <c r="D32" s="535">
        <f>'4. mell.Önkorm'!D34</f>
        <v>656876000</v>
      </c>
      <c r="E32" s="535">
        <f>'4. mell.Önkorm'!E34</f>
        <v>656876000</v>
      </c>
      <c r="F32" s="535">
        <f>'4. mell.Önkorm'!F34</f>
        <v>678876000</v>
      </c>
      <c r="G32" s="535">
        <f>'4. mell.Önkorm'!G34</f>
        <v>678876000</v>
      </c>
      <c r="H32" s="1142">
        <f t="shared" si="1"/>
        <v>0</v>
      </c>
      <c r="I32" s="1142">
        <f>'4. mell.Önkorm'!R34</f>
        <v>0</v>
      </c>
      <c r="J32" s="1260">
        <f>'4. mell.Önkorm'!S34</f>
        <v>0</v>
      </c>
      <c r="K32" s="535">
        <f>'4. mell.Önkorm'!K34</f>
        <v>680111445</v>
      </c>
      <c r="L32" s="1270">
        <f t="shared" si="2"/>
        <v>100.18198389691196</v>
      </c>
      <c r="M32" s="204"/>
    </row>
    <row r="33" spans="1:17" s="82" customFormat="1" ht="12" customHeight="1" x14ac:dyDescent="0.2">
      <c r="A33" s="366" t="s">
        <v>99</v>
      </c>
      <c r="B33" s="501" t="s">
        <v>282</v>
      </c>
      <c r="C33" s="700">
        <f>C34</f>
        <v>6500000000</v>
      </c>
      <c r="D33" s="535">
        <f>D34</f>
        <v>6500000000</v>
      </c>
      <c r="E33" s="535">
        <f>E34</f>
        <v>6500000000</v>
      </c>
      <c r="F33" s="535">
        <f>F34</f>
        <v>8450000000</v>
      </c>
      <c r="G33" s="535">
        <f>G34</f>
        <v>8450000000</v>
      </c>
      <c r="H33" s="1142">
        <f t="shared" si="1"/>
        <v>0</v>
      </c>
      <c r="I33" s="1142">
        <f>I34</f>
        <v>0</v>
      </c>
      <c r="J33" s="1260">
        <f>J34</f>
        <v>0</v>
      </c>
      <c r="K33" s="535">
        <f>K34</f>
        <v>8704294357</v>
      </c>
      <c r="L33" s="1270">
        <f t="shared" si="2"/>
        <v>103.00940067455622</v>
      </c>
      <c r="M33" s="204"/>
    </row>
    <row r="34" spans="1:17" s="82" customFormat="1" ht="12" customHeight="1" x14ac:dyDescent="0.2">
      <c r="A34" s="366" t="s">
        <v>642</v>
      </c>
      <c r="B34" s="503" t="s">
        <v>283</v>
      </c>
      <c r="C34" s="700">
        <f>'4. mell.Önkorm'!C36</f>
        <v>6500000000</v>
      </c>
      <c r="D34" s="535">
        <f>'4. mell.Önkorm'!D36</f>
        <v>6500000000</v>
      </c>
      <c r="E34" s="535">
        <f>'4. mell.Önkorm'!E36</f>
        <v>6500000000</v>
      </c>
      <c r="F34" s="535">
        <f>'4. mell.Önkorm'!F36</f>
        <v>8450000000</v>
      </c>
      <c r="G34" s="535">
        <f>'4. mell.Önkorm'!G36</f>
        <v>8450000000</v>
      </c>
      <c r="H34" s="1142">
        <f t="shared" si="1"/>
        <v>0</v>
      </c>
      <c r="I34" s="1142">
        <f>'4. mell.Önkorm'!R36</f>
        <v>0</v>
      </c>
      <c r="J34" s="1260">
        <f>'4. mell.Önkorm'!S36</f>
        <v>0</v>
      </c>
      <c r="K34" s="535">
        <f>'4. mell.Önkorm'!K36</f>
        <v>8704294357</v>
      </c>
      <c r="L34" s="1270">
        <f t="shared" si="2"/>
        <v>103.00940067455622</v>
      </c>
      <c r="M34" s="204"/>
    </row>
    <row r="35" spans="1:17" s="82" customFormat="1" ht="12" customHeight="1" x14ac:dyDescent="0.2">
      <c r="A35" s="366" t="s">
        <v>106</v>
      </c>
      <c r="B35" s="503" t="s">
        <v>201</v>
      </c>
      <c r="C35" s="700">
        <f>'4. mell.Önkorm'!C37</f>
        <v>0</v>
      </c>
      <c r="D35" s="535">
        <f>'4. mell.Önkorm'!D37</f>
        <v>0</v>
      </c>
      <c r="E35" s="535">
        <f>'4. mell.Önkorm'!E37</f>
        <v>0</v>
      </c>
      <c r="F35" s="535">
        <f>'4. mell.Önkorm'!F37</f>
        <v>0</v>
      </c>
      <c r="G35" s="535">
        <f>'4. mell.Önkorm'!G37</f>
        <v>0</v>
      </c>
      <c r="H35" s="1142">
        <f t="shared" si="1"/>
        <v>0</v>
      </c>
      <c r="I35" s="1142">
        <f>'4. mell.Önkorm'!R37</f>
        <v>0</v>
      </c>
      <c r="J35" s="1260">
        <f>'4. mell.Önkorm'!S37</f>
        <v>0</v>
      </c>
      <c r="K35" s="535">
        <f>'4. mell.Önkorm'!K37</f>
        <v>0</v>
      </c>
      <c r="L35" s="1270" t="str">
        <f t="shared" si="2"/>
        <v/>
      </c>
      <c r="M35" s="204"/>
    </row>
    <row r="36" spans="1:17" s="82" customFormat="1" ht="12" customHeight="1" x14ac:dyDescent="0.2">
      <c r="A36" s="366" t="s">
        <v>198</v>
      </c>
      <c r="B36" s="503" t="s">
        <v>202</v>
      </c>
      <c r="C36" s="700">
        <f>SUM(C37:C38)</f>
        <v>10000000</v>
      </c>
      <c r="D36" s="535">
        <f>SUM(D37:D38)</f>
        <v>10000000</v>
      </c>
      <c r="E36" s="535">
        <f>SUM(E37:E38)</f>
        <v>10000000</v>
      </c>
      <c r="F36" s="535">
        <f>SUM(F37:F38)</f>
        <v>17000000</v>
      </c>
      <c r="G36" s="535">
        <f>SUM(G37:G38)</f>
        <v>17000000</v>
      </c>
      <c r="H36" s="1142">
        <f t="shared" si="1"/>
        <v>0</v>
      </c>
      <c r="I36" s="1142">
        <f>SUM(I37:I38)</f>
        <v>0</v>
      </c>
      <c r="J36" s="1260">
        <f>SUM(J37:J38)</f>
        <v>0</v>
      </c>
      <c r="K36" s="535">
        <f>SUM(K37:K38)</f>
        <v>18047400</v>
      </c>
      <c r="L36" s="1270">
        <f t="shared" si="2"/>
        <v>106.16117647058823</v>
      </c>
      <c r="M36" s="204"/>
    </row>
    <row r="37" spans="1:17" s="82" customFormat="1" ht="12" customHeight="1" x14ac:dyDescent="0.2">
      <c r="A37" s="367" t="s">
        <v>327</v>
      </c>
      <c r="B37" s="503" t="s">
        <v>234</v>
      </c>
      <c r="C37" s="701">
        <f>'4. mell.Önkorm'!C39</f>
        <v>10000000</v>
      </c>
      <c r="D37" s="1050">
        <f>'4. mell.Önkorm'!D39</f>
        <v>10000000</v>
      </c>
      <c r="E37" s="1050">
        <f>'4. mell.Önkorm'!E39</f>
        <v>10000000</v>
      </c>
      <c r="F37" s="1050">
        <f>'4. mell.Önkorm'!F39</f>
        <v>17000000</v>
      </c>
      <c r="G37" s="1050">
        <f>'4. mell.Önkorm'!G39</f>
        <v>17000000</v>
      </c>
      <c r="H37" s="1143">
        <f t="shared" si="1"/>
        <v>0</v>
      </c>
      <c r="I37" s="1143">
        <f>'4. mell.Önkorm'!R39</f>
        <v>0</v>
      </c>
      <c r="J37" s="1261">
        <f>'4. mell.Önkorm'!S39</f>
        <v>0</v>
      </c>
      <c r="K37" s="1050">
        <f>'4. mell.Önkorm'!K39</f>
        <v>18047400</v>
      </c>
      <c r="L37" s="1271">
        <f t="shared" si="2"/>
        <v>106.16117647058823</v>
      </c>
      <c r="M37" s="204"/>
    </row>
    <row r="38" spans="1:17" s="82" customFormat="1" ht="12" customHeight="1" x14ac:dyDescent="0.2">
      <c r="A38" s="367" t="s">
        <v>643</v>
      </c>
      <c r="B38" s="503" t="s">
        <v>725</v>
      </c>
      <c r="C38" s="701">
        <f>'4. mell.Önkorm'!C40</f>
        <v>0</v>
      </c>
      <c r="D38" s="1050">
        <f>'4. mell.Önkorm'!D40</f>
        <v>0</v>
      </c>
      <c r="E38" s="1050">
        <f>'4. mell.Önkorm'!E40</f>
        <v>0</v>
      </c>
      <c r="F38" s="1050">
        <f>'4. mell.Önkorm'!F40</f>
        <v>0</v>
      </c>
      <c r="G38" s="1050">
        <f>'4. mell.Önkorm'!G40</f>
        <v>0</v>
      </c>
      <c r="H38" s="1143">
        <f t="shared" si="1"/>
        <v>0</v>
      </c>
      <c r="I38" s="1143">
        <f>'4. mell.Önkorm'!R40</f>
        <v>0</v>
      </c>
      <c r="J38" s="1261">
        <f>'4. mell.Önkorm'!S40</f>
        <v>0</v>
      </c>
      <c r="K38" s="1050">
        <f>'4. mell.Önkorm'!K40</f>
        <v>0</v>
      </c>
      <c r="L38" s="1271" t="str">
        <f t="shared" si="2"/>
        <v/>
      </c>
      <c r="M38" s="204"/>
    </row>
    <row r="39" spans="1:17" s="82" customFormat="1" ht="12" customHeight="1" thickBot="1" x14ac:dyDescent="0.25">
      <c r="A39" s="367" t="s">
        <v>644</v>
      </c>
      <c r="B39" s="504" t="s">
        <v>121</v>
      </c>
      <c r="C39" s="701">
        <f>'4. mell.Önkorm'!C41</f>
        <v>10000000</v>
      </c>
      <c r="D39" s="1050">
        <f>'4. mell.Önkorm'!D41</f>
        <v>10000000</v>
      </c>
      <c r="E39" s="1050">
        <f>'4. mell.Önkorm'!E41</f>
        <v>10000000</v>
      </c>
      <c r="F39" s="1050">
        <f>'4. mell.Önkorm'!F41</f>
        <v>31000000</v>
      </c>
      <c r="G39" s="1050">
        <f>'4. mell.Önkorm'!G41</f>
        <v>31000000</v>
      </c>
      <c r="H39" s="1143">
        <f t="shared" si="1"/>
        <v>0</v>
      </c>
      <c r="I39" s="1143">
        <f>'4. mell.Önkorm'!R41</f>
        <v>0</v>
      </c>
      <c r="J39" s="1261">
        <f>'4. mell.Önkorm'!S41</f>
        <v>0</v>
      </c>
      <c r="K39" s="1050">
        <f>'4. mell.Önkorm'!K41</f>
        <v>32700360</v>
      </c>
      <c r="L39" s="1271">
        <f t="shared" si="2"/>
        <v>105.48503225806452</v>
      </c>
      <c r="M39" s="204"/>
    </row>
    <row r="40" spans="1:17" s="82" customFormat="1" ht="12" customHeight="1" thickBot="1" x14ac:dyDescent="0.25">
      <c r="A40" s="15" t="s">
        <v>15</v>
      </c>
      <c r="B40" s="497" t="s">
        <v>671</v>
      </c>
      <c r="C40" s="698">
        <f>SUM(C41:C51)</f>
        <v>432922855</v>
      </c>
      <c r="D40" s="500">
        <f>SUM(D41:D51)</f>
        <v>432922855</v>
      </c>
      <c r="E40" s="500">
        <f>SUM(E41:E51)</f>
        <v>435716555</v>
      </c>
      <c r="F40" s="500">
        <f>SUM(F41:F51)</f>
        <v>490805424</v>
      </c>
      <c r="G40" s="500">
        <f>SUM(G41:G51)</f>
        <v>518612828</v>
      </c>
      <c r="H40" s="1144">
        <f t="shared" si="1"/>
        <v>27807404</v>
      </c>
      <c r="I40" s="1144">
        <f>SUM(I41:I51)</f>
        <v>0</v>
      </c>
      <c r="J40" s="1262">
        <f>SUM(J41:J51)</f>
        <v>0</v>
      </c>
      <c r="K40" s="500">
        <f>SUM(K41:K51)</f>
        <v>681914911</v>
      </c>
      <c r="L40" s="1268">
        <f t="shared" si="2"/>
        <v>131.48824598685013</v>
      </c>
      <c r="M40" s="204"/>
    </row>
    <row r="41" spans="1:17" s="82" customFormat="1" ht="12" customHeight="1" x14ac:dyDescent="0.2">
      <c r="A41" s="13" t="s">
        <v>100</v>
      </c>
      <c r="B41" s="501" t="s">
        <v>146</v>
      </c>
      <c r="C41" s="700">
        <f>'4. mell.Önkorm'!C43+'5.Int.össz'!C11</f>
        <v>0</v>
      </c>
      <c r="D41" s="502">
        <f>'4. mell.Önkorm'!D43+'5.Int.össz'!D11</f>
        <v>0</v>
      </c>
      <c r="E41" s="502">
        <f>'4. mell.Önkorm'!E43+'5.Int.össz'!E11</f>
        <v>0</v>
      </c>
      <c r="F41" s="502">
        <f>'4. mell.Önkorm'!F43+'5.Int.össz'!F11</f>
        <v>37642</v>
      </c>
      <c r="G41" s="502">
        <f>'4. mell.Önkorm'!G43+'5.Int.össz'!G11</f>
        <v>37642</v>
      </c>
      <c r="H41" s="1140">
        <f t="shared" si="1"/>
        <v>0</v>
      </c>
      <c r="I41" s="1140">
        <f>'4. mell.Önkorm'!R43+'5.Int.össz'!I11</f>
        <v>0</v>
      </c>
      <c r="J41" s="1259">
        <f>'4. mell.Önkorm'!S43+'5.Int.össz'!J11</f>
        <v>0</v>
      </c>
      <c r="K41" s="502">
        <f>'4. mell.Önkorm'!K43+'5.Int.össz'!K11</f>
        <v>37642</v>
      </c>
      <c r="L41" s="1269">
        <f t="shared" si="2"/>
        <v>100</v>
      </c>
      <c r="M41" s="204"/>
    </row>
    <row r="42" spans="1:17" s="82" customFormat="1" ht="12" customHeight="1" x14ac:dyDescent="0.2">
      <c r="A42" s="366" t="s">
        <v>101</v>
      </c>
      <c r="B42" s="503" t="s">
        <v>147</v>
      </c>
      <c r="C42" s="700">
        <f>'4. mell.Önkorm'!C44+'5.Int.össz'!C12</f>
        <v>77266062</v>
      </c>
      <c r="D42" s="535">
        <f>'4. mell.Önkorm'!D44+'5.Int.össz'!D12</f>
        <v>77266062</v>
      </c>
      <c r="E42" s="535">
        <f>'4. mell.Önkorm'!E44+'5.Int.össz'!E12</f>
        <v>79362514</v>
      </c>
      <c r="F42" s="535">
        <f>'4. mell.Önkorm'!F44+'5.Int.össz'!F12</f>
        <v>98544518</v>
      </c>
      <c r="G42" s="535">
        <f>'4. mell.Önkorm'!G44+'5.Int.össz'!G12</f>
        <v>102942099</v>
      </c>
      <c r="H42" s="1142">
        <f t="shared" si="1"/>
        <v>4397581</v>
      </c>
      <c r="I42" s="1142">
        <f>'4. mell.Önkorm'!R44+'5.Int.össz'!I12</f>
        <v>0</v>
      </c>
      <c r="J42" s="1260">
        <f>'4. mell.Önkorm'!S44+'5.Int.össz'!J12</f>
        <v>0</v>
      </c>
      <c r="K42" s="535">
        <f>'4. mell.Önkorm'!K44+'5.Int.össz'!K12</f>
        <v>115860207</v>
      </c>
      <c r="L42" s="1270">
        <f t="shared" si="2"/>
        <v>112.5489067402832</v>
      </c>
      <c r="M42" s="204"/>
    </row>
    <row r="43" spans="1:17" s="82" customFormat="1" ht="12" customHeight="1" x14ac:dyDescent="0.2">
      <c r="A43" s="366" t="s">
        <v>167</v>
      </c>
      <c r="B43" s="503" t="s">
        <v>277</v>
      </c>
      <c r="C43" s="700">
        <f>'4. mell.Önkorm'!C45+'5.Int.össz'!C13</f>
        <v>11028364</v>
      </c>
      <c r="D43" s="535">
        <f>'4. mell.Önkorm'!D45+'5.Int.össz'!D13</f>
        <v>11028364</v>
      </c>
      <c r="E43" s="535">
        <f>'4. mell.Önkorm'!E45+'5.Int.össz'!E13</f>
        <v>11028364</v>
      </c>
      <c r="F43" s="535">
        <f>'4. mell.Önkorm'!F45+'5.Int.össz'!F13</f>
        <v>13339056</v>
      </c>
      <c r="G43" s="535">
        <f>'4. mell.Önkorm'!G45+'5.Int.össz'!G13</f>
        <v>13339056</v>
      </c>
      <c r="H43" s="1142">
        <f t="shared" si="1"/>
        <v>0</v>
      </c>
      <c r="I43" s="1142">
        <f>'4. mell.Önkorm'!R45+'5.Int.össz'!I13</f>
        <v>0</v>
      </c>
      <c r="J43" s="1260">
        <f>'4. mell.Önkorm'!S45+'5.Int.össz'!J13</f>
        <v>0</v>
      </c>
      <c r="K43" s="535">
        <f>'4. mell.Önkorm'!K45+'5.Int.össz'!K13</f>
        <v>12085246</v>
      </c>
      <c r="L43" s="1270">
        <f t="shared" si="2"/>
        <v>90.600459282875789</v>
      </c>
      <c r="M43" s="204"/>
      <c r="Q43" s="82" t="s">
        <v>389</v>
      </c>
    </row>
    <row r="44" spans="1:17" s="82" customFormat="1" ht="12" customHeight="1" x14ac:dyDescent="0.2">
      <c r="A44" s="366" t="s">
        <v>203</v>
      </c>
      <c r="B44" s="503" t="s">
        <v>149</v>
      </c>
      <c r="C44" s="700">
        <f>'4. mell.Önkorm'!C46+'5.Int.össz'!C14</f>
        <v>72178168</v>
      </c>
      <c r="D44" s="535">
        <f>'4. mell.Önkorm'!D46+'5.Int.össz'!D14</f>
        <v>72178168</v>
      </c>
      <c r="E44" s="535">
        <f>'4. mell.Önkorm'!E46+'5.Int.össz'!E14</f>
        <v>72178168</v>
      </c>
      <c r="F44" s="535">
        <f>'4. mell.Önkorm'!F46+'5.Int.össz'!F14</f>
        <v>72178168</v>
      </c>
      <c r="G44" s="535">
        <f>'4. mell.Önkorm'!G46+'5.Int.össz'!G14</f>
        <v>72178168</v>
      </c>
      <c r="H44" s="1142">
        <f t="shared" si="1"/>
        <v>0</v>
      </c>
      <c r="I44" s="1142">
        <f>'4. mell.Önkorm'!R46+'5.Int.össz'!I14</f>
        <v>0</v>
      </c>
      <c r="J44" s="1260">
        <f>'4. mell.Önkorm'!S46+'5.Int.össz'!J14</f>
        <v>0</v>
      </c>
      <c r="K44" s="535">
        <f>'4. mell.Önkorm'!K46+'5.Int.össz'!K14</f>
        <v>78121318</v>
      </c>
      <c r="L44" s="1270">
        <f t="shared" si="2"/>
        <v>108.2339995107662</v>
      </c>
      <c r="M44" s="204"/>
    </row>
    <row r="45" spans="1:17" s="82" customFormat="1" ht="12" customHeight="1" x14ac:dyDescent="0.2">
      <c r="A45" s="366" t="s">
        <v>285</v>
      </c>
      <c r="B45" s="503" t="s">
        <v>151</v>
      </c>
      <c r="C45" s="700">
        <f>'4. mell.Önkorm'!C47+'5.Int.össz'!C15</f>
        <v>133548470</v>
      </c>
      <c r="D45" s="535">
        <f>'4. mell.Önkorm'!D47+'5.Int.össz'!D15</f>
        <v>133548470</v>
      </c>
      <c r="E45" s="535">
        <f>'4. mell.Önkorm'!E47+'5.Int.össz'!E15</f>
        <v>133548470</v>
      </c>
      <c r="F45" s="535">
        <f>'4. mell.Önkorm'!F47+'5.Int.össz'!F15</f>
        <v>151751991</v>
      </c>
      <c r="G45" s="535">
        <f>'4. mell.Önkorm'!G47+'5.Int.össz'!G15</f>
        <v>171308800</v>
      </c>
      <c r="H45" s="1142">
        <f t="shared" si="1"/>
        <v>19556809</v>
      </c>
      <c r="I45" s="1142">
        <f>'4. mell.Önkorm'!R47+'5.Int.össz'!I15</f>
        <v>0</v>
      </c>
      <c r="J45" s="1260">
        <f>'4. mell.Önkorm'!S47+'5.Int.össz'!J15</f>
        <v>0</v>
      </c>
      <c r="K45" s="535">
        <f>'4. mell.Önkorm'!K47+'5.Int.össz'!K15</f>
        <v>172408965</v>
      </c>
      <c r="L45" s="1270">
        <f t="shared" si="2"/>
        <v>100.64221160851048</v>
      </c>
      <c r="M45" s="204"/>
    </row>
    <row r="46" spans="1:17" s="82" customFormat="1" ht="12" customHeight="1" x14ac:dyDescent="0.2">
      <c r="A46" s="366" t="s">
        <v>645</v>
      </c>
      <c r="B46" s="503" t="s">
        <v>206</v>
      </c>
      <c r="C46" s="700">
        <f>'4. mell.Önkorm'!C48+'5.Int.össz'!C16</f>
        <v>86781818</v>
      </c>
      <c r="D46" s="535">
        <f>'4. mell.Önkorm'!D48+'5.Int.össz'!D16</f>
        <v>86781818</v>
      </c>
      <c r="E46" s="535">
        <f>'4. mell.Önkorm'!E48+'5.Int.össz'!E16</f>
        <v>87337536</v>
      </c>
      <c r="F46" s="535">
        <f>'4. mell.Önkorm'!F48+'5.Int.össz'!F16</f>
        <v>98260275</v>
      </c>
      <c r="G46" s="535">
        <f>'4. mell.Önkorm'!G48+'5.Int.össz'!G16</f>
        <v>102083904</v>
      </c>
      <c r="H46" s="1142">
        <f t="shared" si="1"/>
        <v>3823629</v>
      </c>
      <c r="I46" s="1142">
        <f>'4. mell.Önkorm'!R48+'5.Int.össz'!I16</f>
        <v>0</v>
      </c>
      <c r="J46" s="1260">
        <f>'4. mell.Önkorm'!S48+'5.Int.össz'!J16</f>
        <v>0</v>
      </c>
      <c r="K46" s="535">
        <f>'4. mell.Önkorm'!K48+'5.Int.össz'!K16</f>
        <v>96956010</v>
      </c>
      <c r="L46" s="1270">
        <f t="shared" si="2"/>
        <v>94.976784978756299</v>
      </c>
      <c r="M46" s="204"/>
    </row>
    <row r="47" spans="1:17" s="82" customFormat="1" ht="12" customHeight="1" x14ac:dyDescent="0.2">
      <c r="A47" s="366" t="s">
        <v>646</v>
      </c>
      <c r="B47" s="503" t="s">
        <v>207</v>
      </c>
      <c r="C47" s="700">
        <f>'4. mell.Önkorm'!C49+'5.Int.össz'!C17</f>
        <v>0</v>
      </c>
      <c r="D47" s="535">
        <f>'4. mell.Önkorm'!D49+'5.Int.össz'!D17</f>
        <v>0</v>
      </c>
      <c r="E47" s="535">
        <f>'4. mell.Önkorm'!E49+'5.Int.össz'!E17</f>
        <v>0</v>
      </c>
      <c r="F47" s="535">
        <f>'4. mell.Önkorm'!F49+'5.Int.össz'!F17</f>
        <v>0</v>
      </c>
      <c r="G47" s="535">
        <f>'4. mell.Önkorm'!G49+'5.Int.össz'!G17</f>
        <v>0</v>
      </c>
      <c r="H47" s="1142">
        <f t="shared" si="1"/>
        <v>0</v>
      </c>
      <c r="I47" s="1142">
        <f>'4. mell.Önkorm'!R49+'5.Int.össz'!I17</f>
        <v>0</v>
      </c>
      <c r="J47" s="1260">
        <f>'4. mell.Önkorm'!S49+'5.Int.össz'!J17</f>
        <v>0</v>
      </c>
      <c r="K47" s="535">
        <f>'4. mell.Önkorm'!K49+'5.Int.össz'!K17</f>
        <v>0</v>
      </c>
      <c r="L47" s="1270" t="str">
        <f t="shared" si="2"/>
        <v/>
      </c>
      <c r="M47" s="204"/>
    </row>
    <row r="48" spans="1:17" s="82" customFormat="1" ht="12" customHeight="1" x14ac:dyDescent="0.2">
      <c r="A48" s="366" t="s">
        <v>647</v>
      </c>
      <c r="B48" s="503" t="s">
        <v>307</v>
      </c>
      <c r="C48" s="700">
        <f>'4. mell.Önkorm'!C50+'5.Int.össz'!C18</f>
        <v>49407225</v>
      </c>
      <c r="D48" s="535">
        <f>'4. mell.Önkorm'!D50+'5.Int.össz'!D18</f>
        <v>49407225</v>
      </c>
      <c r="E48" s="535">
        <f>'4. mell.Önkorm'!E50+'5.Int.össz'!E18</f>
        <v>49407225</v>
      </c>
      <c r="F48" s="535">
        <f>'4. mell.Önkorm'!F50+'5.Int.össz'!F18</f>
        <v>49407225</v>
      </c>
      <c r="G48" s="535">
        <f>'4. mell.Önkorm'!G50+'5.Int.össz'!G18</f>
        <v>49407225</v>
      </c>
      <c r="H48" s="1142">
        <f t="shared" si="1"/>
        <v>0</v>
      </c>
      <c r="I48" s="1142">
        <f>'4. mell.Önkorm'!R50+'5.Int.össz'!I18</f>
        <v>0</v>
      </c>
      <c r="J48" s="1260">
        <f>'4. mell.Önkorm'!S50+'5.Int.össz'!J18</f>
        <v>0</v>
      </c>
      <c r="K48" s="535">
        <f>'4. mell.Önkorm'!K50+'5.Int.össz'!K18</f>
        <v>191550794</v>
      </c>
      <c r="L48" s="1270">
        <f t="shared" si="2"/>
        <v>387.69794093879995</v>
      </c>
      <c r="M48" s="204"/>
    </row>
    <row r="49" spans="1:13" s="82" customFormat="1" ht="12" customHeight="1" x14ac:dyDescent="0.2">
      <c r="A49" s="366" t="s">
        <v>648</v>
      </c>
      <c r="B49" s="503" t="s">
        <v>158</v>
      </c>
      <c r="C49" s="1045">
        <f>'4. mell.Önkorm'!C51+'5.Int.össz'!C19</f>
        <v>0</v>
      </c>
      <c r="D49" s="513">
        <f>'4. mell.Önkorm'!D51+'5.Int.össz'!D19</f>
        <v>0</v>
      </c>
      <c r="E49" s="513">
        <f>'4. mell.Önkorm'!E51+'5.Int.össz'!E19</f>
        <v>0</v>
      </c>
      <c r="F49" s="513">
        <f>'4. mell.Önkorm'!F51+'5.Int.össz'!F19</f>
        <v>0</v>
      </c>
      <c r="G49" s="513">
        <f>'4. mell.Önkorm'!G51+'5.Int.össz'!G19</f>
        <v>0</v>
      </c>
      <c r="H49" s="1147">
        <f t="shared" si="1"/>
        <v>0</v>
      </c>
      <c r="I49" s="1147">
        <f>'4. mell.Önkorm'!R51+'5.Int.össz'!I19</f>
        <v>0</v>
      </c>
      <c r="J49" s="1265">
        <f>'4. mell.Önkorm'!S51+'5.Int.össz'!J19</f>
        <v>0</v>
      </c>
      <c r="K49" s="513">
        <f>'4. mell.Önkorm'!K51+'5.Int.össz'!K19</f>
        <v>0</v>
      </c>
      <c r="L49" s="1274" t="str">
        <f t="shared" si="2"/>
        <v/>
      </c>
      <c r="M49" s="204"/>
    </row>
    <row r="50" spans="1:13" s="82" customFormat="1" ht="12" customHeight="1" x14ac:dyDescent="0.2">
      <c r="A50" s="367" t="s">
        <v>649</v>
      </c>
      <c r="B50" s="504" t="s">
        <v>278</v>
      </c>
      <c r="C50" s="1045">
        <f>'4. mell.Önkorm'!C52+'5.Int.össz'!C20</f>
        <v>50000</v>
      </c>
      <c r="D50" s="513">
        <f>'4. mell.Önkorm'!D52+'5.Int.össz'!D20</f>
        <v>50000</v>
      </c>
      <c r="E50" s="513">
        <f>'4. mell.Önkorm'!E52+'5.Int.össz'!E20</f>
        <v>50000</v>
      </c>
      <c r="F50" s="513">
        <f>'4. mell.Önkorm'!F52+'5.Int.össz'!F20</f>
        <v>50000</v>
      </c>
      <c r="G50" s="513">
        <f>'4. mell.Önkorm'!G52+'5.Int.össz'!G20</f>
        <v>50000</v>
      </c>
      <c r="H50" s="1147">
        <f t="shared" si="1"/>
        <v>0</v>
      </c>
      <c r="I50" s="1147">
        <f>'4. mell.Önkorm'!R52+'5.Int.össz'!I20</f>
        <v>0</v>
      </c>
      <c r="J50" s="1265">
        <f>'4. mell.Önkorm'!S52+'5.Int.össz'!J20</f>
        <v>0</v>
      </c>
      <c r="K50" s="513">
        <f>'4. mell.Önkorm'!K52+'5.Int.össz'!K20</f>
        <v>558444</v>
      </c>
      <c r="L50" s="1274">
        <f t="shared" si="2"/>
        <v>1116.8879999999999</v>
      </c>
      <c r="M50" s="204"/>
    </row>
    <row r="51" spans="1:13" s="82" customFormat="1" ht="12" customHeight="1" thickBot="1" x14ac:dyDescent="0.25">
      <c r="A51" s="367" t="s">
        <v>650</v>
      </c>
      <c r="B51" s="504" t="s">
        <v>160</v>
      </c>
      <c r="C51" s="1045">
        <f>'4. mell.Önkorm'!C53+'5.Int.össz'!C21</f>
        <v>2662748</v>
      </c>
      <c r="D51" s="513">
        <f>'4. mell.Önkorm'!D53+'5.Int.össz'!D21</f>
        <v>2662748</v>
      </c>
      <c r="E51" s="513">
        <f>'4. mell.Önkorm'!E53+'5.Int.össz'!E21</f>
        <v>2804278</v>
      </c>
      <c r="F51" s="513">
        <f>'4. mell.Önkorm'!F53+'5.Int.össz'!F21</f>
        <v>7236549</v>
      </c>
      <c r="G51" s="513">
        <f>'4. mell.Önkorm'!G53+'5.Int.össz'!G21</f>
        <v>7265934</v>
      </c>
      <c r="H51" s="1147">
        <f t="shared" si="1"/>
        <v>29385</v>
      </c>
      <c r="I51" s="1147">
        <f>'4. mell.Önkorm'!R53+'5.Int.össz'!I21</f>
        <v>0</v>
      </c>
      <c r="J51" s="1265">
        <f>'4. mell.Önkorm'!S53+'5.Int.össz'!J21</f>
        <v>0</v>
      </c>
      <c r="K51" s="513">
        <f>'4. mell.Önkorm'!K53+'5.Int.össz'!K21</f>
        <v>14336285</v>
      </c>
      <c r="L51" s="1274">
        <f t="shared" si="2"/>
        <v>197.30821942505946</v>
      </c>
      <c r="M51" s="204"/>
    </row>
    <row r="52" spans="1:13" s="82" customFormat="1" ht="12" customHeight="1" thickBot="1" x14ac:dyDescent="0.25">
      <c r="A52" s="15" t="s">
        <v>16</v>
      </c>
      <c r="B52" s="497" t="s">
        <v>651</v>
      </c>
      <c r="C52" s="698">
        <f>SUM(C53:C57)</f>
        <v>132642833</v>
      </c>
      <c r="D52" s="500">
        <f>SUM(D53:D57)</f>
        <v>132642833</v>
      </c>
      <c r="E52" s="500">
        <f>SUM(E53:E57)</f>
        <v>132642833</v>
      </c>
      <c r="F52" s="500">
        <f>SUM(F53:F57)</f>
        <v>132642833</v>
      </c>
      <c r="G52" s="500">
        <f>SUM(G53:G57)</f>
        <v>132642833</v>
      </c>
      <c r="H52" s="1144">
        <f t="shared" si="1"/>
        <v>0</v>
      </c>
      <c r="I52" s="1144">
        <f>SUM(I53:I57)</f>
        <v>0</v>
      </c>
      <c r="J52" s="1262">
        <f>SUM(J53:J57)</f>
        <v>0</v>
      </c>
      <c r="K52" s="500">
        <f>SUM(K53:K57)</f>
        <v>100409974</v>
      </c>
      <c r="L52" s="1268">
        <f t="shared" si="2"/>
        <v>75.699509524197211</v>
      </c>
      <c r="M52" s="204"/>
    </row>
    <row r="53" spans="1:13" s="82" customFormat="1" ht="12" customHeight="1" x14ac:dyDescent="0.2">
      <c r="A53" s="13" t="s">
        <v>89</v>
      </c>
      <c r="B53" s="501" t="s">
        <v>170</v>
      </c>
      <c r="C53" s="1046">
        <f>'4. mell.Önkorm'!C55+'5.Int.össz'!C33</f>
        <v>0</v>
      </c>
      <c r="D53" s="510">
        <f>'4. mell.Önkorm'!D55+'5.Int.össz'!D33</f>
        <v>0</v>
      </c>
      <c r="E53" s="510">
        <f>'4. mell.Önkorm'!E55+'5.Int.össz'!E33</f>
        <v>0</v>
      </c>
      <c r="F53" s="510">
        <f>'4. mell.Önkorm'!F55+'5.Int.össz'!F33</f>
        <v>0</v>
      </c>
      <c r="G53" s="510">
        <f>'4. mell.Önkorm'!G55+'5.Int.össz'!G33</f>
        <v>0</v>
      </c>
      <c r="H53" s="1148">
        <f t="shared" si="1"/>
        <v>0</v>
      </c>
      <c r="I53" s="1148">
        <f>'4. mell.Önkorm'!R55+'5.Int.össz'!I33</f>
        <v>0</v>
      </c>
      <c r="J53" s="1266">
        <f>'4. mell.Önkorm'!S55+'5.Int.össz'!J33</f>
        <v>0</v>
      </c>
      <c r="K53" s="510">
        <f>'4. mell.Önkorm'!K55+'5.Int.össz'!K33</f>
        <v>0</v>
      </c>
      <c r="L53" s="1275" t="str">
        <f t="shared" si="2"/>
        <v/>
      </c>
      <c r="M53" s="204"/>
    </row>
    <row r="54" spans="1:13" s="82" customFormat="1" ht="12" customHeight="1" x14ac:dyDescent="0.2">
      <c r="A54" s="366" t="s">
        <v>102</v>
      </c>
      <c r="B54" s="503" t="s">
        <v>171</v>
      </c>
      <c r="C54" s="1045">
        <f>'4. mell.Önkorm'!C56+'5.Int.össz'!C34</f>
        <v>132642833</v>
      </c>
      <c r="D54" s="513">
        <f>'4. mell.Önkorm'!D56+'5.Int.össz'!D34</f>
        <v>132642833</v>
      </c>
      <c r="E54" s="513">
        <f>'4. mell.Önkorm'!E56+'5.Int.össz'!E34</f>
        <v>132642833</v>
      </c>
      <c r="F54" s="513">
        <f>'4. mell.Önkorm'!F56+'5.Int.össz'!F34</f>
        <v>132642833</v>
      </c>
      <c r="G54" s="513">
        <f>'4. mell.Önkorm'!G56+'5.Int.össz'!G34</f>
        <v>132642833</v>
      </c>
      <c r="H54" s="1147">
        <f t="shared" si="1"/>
        <v>0</v>
      </c>
      <c r="I54" s="1147">
        <f>'4. mell.Önkorm'!R56+'5.Int.össz'!I34</f>
        <v>0</v>
      </c>
      <c r="J54" s="1265">
        <f>'4. mell.Önkorm'!S56+'5.Int.össz'!J34</f>
        <v>0</v>
      </c>
      <c r="K54" s="513">
        <f>'4. mell.Önkorm'!K56+'5.Int.össz'!K34</f>
        <v>98668117</v>
      </c>
      <c r="L54" s="1274">
        <f t="shared" si="2"/>
        <v>74.386316070314933</v>
      </c>
      <c r="M54" s="204"/>
    </row>
    <row r="55" spans="1:13" s="82" customFormat="1" ht="12" customHeight="1" x14ac:dyDescent="0.2">
      <c r="A55" s="366" t="s">
        <v>103</v>
      </c>
      <c r="B55" s="503" t="s">
        <v>172</v>
      </c>
      <c r="C55" s="1045">
        <f>'4. mell.Önkorm'!C57+'5.Int.össz'!C35</f>
        <v>0</v>
      </c>
      <c r="D55" s="513">
        <f>'4. mell.Önkorm'!D57+'5.Int.össz'!D35</f>
        <v>0</v>
      </c>
      <c r="E55" s="513">
        <f>'4. mell.Önkorm'!E57+'5.Int.össz'!E35</f>
        <v>0</v>
      </c>
      <c r="F55" s="513">
        <f>'4. mell.Önkorm'!F57+'5.Int.össz'!F35</f>
        <v>0</v>
      </c>
      <c r="G55" s="513">
        <f>'4. mell.Önkorm'!G57+'5.Int.össz'!G35</f>
        <v>0</v>
      </c>
      <c r="H55" s="1147">
        <f t="shared" si="1"/>
        <v>0</v>
      </c>
      <c r="I55" s="1147">
        <f>'4. mell.Önkorm'!R57+'5.Int.össz'!I35</f>
        <v>0</v>
      </c>
      <c r="J55" s="1265">
        <f>'4. mell.Önkorm'!S57+'5.Int.össz'!J35</f>
        <v>0</v>
      </c>
      <c r="K55" s="513">
        <f>'4. mell.Önkorm'!K57+'5.Int.össz'!K35</f>
        <v>1741857</v>
      </c>
      <c r="L55" s="1274" t="str">
        <f t="shared" si="2"/>
        <v/>
      </c>
      <c r="M55" s="204"/>
    </row>
    <row r="56" spans="1:13" s="82" customFormat="1" ht="12" customHeight="1" x14ac:dyDescent="0.2">
      <c r="A56" s="366" t="s">
        <v>204</v>
      </c>
      <c r="B56" s="503" t="s">
        <v>210</v>
      </c>
      <c r="C56" s="1045">
        <f>'4. mell.Önkorm'!C58</f>
        <v>0</v>
      </c>
      <c r="D56" s="513">
        <f>'4. mell.Önkorm'!D58</f>
        <v>0</v>
      </c>
      <c r="E56" s="513">
        <f>'4. mell.Önkorm'!E58</f>
        <v>0</v>
      </c>
      <c r="F56" s="513">
        <f>'4. mell.Önkorm'!F58</f>
        <v>0</v>
      </c>
      <c r="G56" s="513">
        <f>'4. mell.Önkorm'!G58</f>
        <v>0</v>
      </c>
      <c r="H56" s="1147">
        <f t="shared" si="1"/>
        <v>0</v>
      </c>
      <c r="I56" s="1147">
        <f>'4. mell.Önkorm'!R58</f>
        <v>0</v>
      </c>
      <c r="J56" s="1265">
        <f>'4. mell.Önkorm'!S58</f>
        <v>0</v>
      </c>
      <c r="K56" s="513">
        <f>'4. mell.Önkorm'!K58</f>
        <v>0</v>
      </c>
      <c r="L56" s="1274" t="str">
        <f t="shared" si="2"/>
        <v/>
      </c>
      <c r="M56" s="204"/>
    </row>
    <row r="57" spans="1:13" s="82" customFormat="1" ht="12" customHeight="1" thickBot="1" x14ac:dyDescent="0.25">
      <c r="A57" s="367" t="s">
        <v>205</v>
      </c>
      <c r="B57" s="504" t="s">
        <v>212</v>
      </c>
      <c r="C57" s="1047">
        <f>'4. mell.Önkorm'!C59</f>
        <v>0</v>
      </c>
      <c r="D57" s="1051">
        <f>'4. mell.Önkorm'!D59</f>
        <v>0</v>
      </c>
      <c r="E57" s="1051">
        <f>'4. mell.Önkorm'!E59</f>
        <v>0</v>
      </c>
      <c r="F57" s="1051">
        <f>'4. mell.Önkorm'!F59</f>
        <v>0</v>
      </c>
      <c r="G57" s="1051">
        <f>'4. mell.Önkorm'!G59</f>
        <v>0</v>
      </c>
      <c r="H57" s="1149">
        <f t="shared" si="1"/>
        <v>0</v>
      </c>
      <c r="I57" s="1149">
        <f>'4. mell.Önkorm'!R59</f>
        <v>0</v>
      </c>
      <c r="J57" s="1267">
        <f>'4. mell.Önkorm'!S59</f>
        <v>0</v>
      </c>
      <c r="K57" s="1051">
        <f>'4. mell.Önkorm'!K59</f>
        <v>0</v>
      </c>
      <c r="L57" s="1276" t="str">
        <f t="shared" si="2"/>
        <v/>
      </c>
      <c r="M57" s="204"/>
    </row>
    <row r="58" spans="1:13" s="82" customFormat="1" ht="12" customHeight="1" thickBot="1" x14ac:dyDescent="0.25">
      <c r="A58" s="15" t="s">
        <v>17</v>
      </c>
      <c r="B58" s="497" t="s">
        <v>672</v>
      </c>
      <c r="C58" s="698">
        <f>SUM(C59:C60)</f>
        <v>500000</v>
      </c>
      <c r="D58" s="500">
        <f>SUM(D59:D60)</f>
        <v>11348956</v>
      </c>
      <c r="E58" s="500">
        <f>SUM(E59:E60)</f>
        <v>17367206</v>
      </c>
      <c r="F58" s="500">
        <f>SUM(F59:F60)</f>
        <v>17367206</v>
      </c>
      <c r="G58" s="500">
        <f>SUM(G59:G60)</f>
        <v>17367206</v>
      </c>
      <c r="H58" s="1144">
        <f t="shared" si="1"/>
        <v>0</v>
      </c>
      <c r="I58" s="1144">
        <f>SUM(I59:I60)</f>
        <v>0</v>
      </c>
      <c r="J58" s="1262">
        <f>SUM(J59:J60)</f>
        <v>0</v>
      </c>
      <c r="K58" s="500">
        <f>SUM(K59:K60)</f>
        <v>27714277</v>
      </c>
      <c r="L58" s="1268">
        <f t="shared" si="2"/>
        <v>159.57821309887152</v>
      </c>
      <c r="M58" s="204"/>
    </row>
    <row r="59" spans="1:13" s="82" customFormat="1" ht="12" customHeight="1" x14ac:dyDescent="0.2">
      <c r="A59" s="366" t="s">
        <v>104</v>
      </c>
      <c r="B59" s="503" t="s">
        <v>213</v>
      </c>
      <c r="C59" s="700">
        <f>'4. mell.Önkorm'!C61</f>
        <v>0</v>
      </c>
      <c r="D59" s="535">
        <f>'4. mell.Önkorm'!D61</f>
        <v>0</v>
      </c>
      <c r="E59" s="535">
        <f>'4. mell.Önkorm'!E61</f>
        <v>0</v>
      </c>
      <c r="F59" s="535">
        <f>'4. mell.Önkorm'!F61</f>
        <v>0</v>
      </c>
      <c r="G59" s="535">
        <f>'4. mell.Önkorm'!G61</f>
        <v>0</v>
      </c>
      <c r="H59" s="1142">
        <f t="shared" si="1"/>
        <v>0</v>
      </c>
      <c r="I59" s="1142">
        <f>'4. mell.Önkorm'!R61</f>
        <v>0</v>
      </c>
      <c r="J59" s="1260">
        <f>'4. mell.Önkorm'!S61</f>
        <v>0</v>
      </c>
      <c r="K59" s="535">
        <f>'4. mell.Önkorm'!K61</f>
        <v>0</v>
      </c>
      <c r="L59" s="1270" t="str">
        <f t="shared" si="2"/>
        <v/>
      </c>
      <c r="M59" s="204"/>
    </row>
    <row r="60" spans="1:13" s="82" customFormat="1" ht="12" customHeight="1" x14ac:dyDescent="0.2">
      <c r="A60" s="366" t="s">
        <v>105</v>
      </c>
      <c r="B60" s="503" t="s">
        <v>214</v>
      </c>
      <c r="C60" s="700">
        <f>'4. mell.Önkorm'!C62+'5.Int.össz'!C36</f>
        <v>500000</v>
      </c>
      <c r="D60" s="535">
        <f>'4. mell.Önkorm'!D62+'5.Int.össz'!D36</f>
        <v>11348956</v>
      </c>
      <c r="E60" s="535">
        <f>'4. mell.Önkorm'!E62+'5.Int.össz'!E36</f>
        <v>17367206</v>
      </c>
      <c r="F60" s="535">
        <f>'4. mell.Önkorm'!F62+'5.Int.össz'!F36</f>
        <v>17367206</v>
      </c>
      <c r="G60" s="535">
        <f>'4. mell.Önkorm'!G62+'5.Int.össz'!G36</f>
        <v>17367206</v>
      </c>
      <c r="H60" s="1142">
        <f t="shared" si="1"/>
        <v>0</v>
      </c>
      <c r="I60" s="1142">
        <f>'4. mell.Önkorm'!R62+'5.Int.össz'!I36</f>
        <v>0</v>
      </c>
      <c r="J60" s="1260">
        <f>'4. mell.Önkorm'!S62+'5.Int.össz'!J36</f>
        <v>0</v>
      </c>
      <c r="K60" s="535">
        <f>'4. mell.Önkorm'!K62+'5.Int.össz'!K36</f>
        <v>27714277</v>
      </c>
      <c r="L60" s="1270">
        <f t="shared" si="2"/>
        <v>159.57821309887152</v>
      </c>
      <c r="M60" s="204"/>
    </row>
    <row r="61" spans="1:13" s="82" customFormat="1" ht="12" customHeight="1" thickBot="1" x14ac:dyDescent="0.25">
      <c r="A61" s="367" t="s">
        <v>652</v>
      </c>
      <c r="B61" s="504" t="s">
        <v>693</v>
      </c>
      <c r="C61" s="701">
        <f>'4. mell.Önkorm'!C63+'5.Int.össz'!C37</f>
        <v>0</v>
      </c>
      <c r="D61" s="1050">
        <f>'4. mell.Önkorm'!D63+'5.Int.össz'!D37</f>
        <v>0</v>
      </c>
      <c r="E61" s="1050">
        <f>'4. mell.Önkorm'!E63+'5.Int.össz'!E37</f>
        <v>0</v>
      </c>
      <c r="F61" s="1050">
        <f>'4. mell.Önkorm'!F63+'5.Int.össz'!F37</f>
        <v>0</v>
      </c>
      <c r="G61" s="1050">
        <f>'4. mell.Önkorm'!G63+'5.Int.össz'!G37</f>
        <v>5018250</v>
      </c>
      <c r="H61" s="1143">
        <f t="shared" si="1"/>
        <v>5018250</v>
      </c>
      <c r="I61" s="1143">
        <f>'4. mell.Önkorm'!R63+'5.Int.össz'!I37</f>
        <v>0</v>
      </c>
      <c r="J61" s="1261">
        <f>'4. mell.Önkorm'!S63+'5.Int.össz'!J37</f>
        <v>0</v>
      </c>
      <c r="K61" s="1050">
        <f>'4. mell.Önkorm'!K63+'5.Int.össz'!K37</f>
        <v>8297340</v>
      </c>
      <c r="L61" s="1271">
        <f t="shared" si="2"/>
        <v>165.34329696607384</v>
      </c>
      <c r="M61" s="204"/>
    </row>
    <row r="62" spans="1:13" s="82" customFormat="1" ht="12" customHeight="1" thickBot="1" x14ac:dyDescent="0.25">
      <c r="A62" s="15" t="s">
        <v>18</v>
      </c>
      <c r="B62" s="506" t="s">
        <v>384</v>
      </c>
      <c r="C62" s="698">
        <f>SUM(C63:C64)</f>
        <v>7690800</v>
      </c>
      <c r="D62" s="500">
        <f>SUM(D63:D64)</f>
        <v>8003864</v>
      </c>
      <c r="E62" s="500">
        <f>SUM(E63:E64)</f>
        <v>139961367</v>
      </c>
      <c r="F62" s="500">
        <f>SUM(F63:F64)</f>
        <v>139961367</v>
      </c>
      <c r="G62" s="500">
        <f>SUM(G63:G64)</f>
        <v>139961367</v>
      </c>
      <c r="H62" s="1144">
        <f t="shared" si="1"/>
        <v>0</v>
      </c>
      <c r="I62" s="1144">
        <f>SUM(I63:I64)</f>
        <v>0</v>
      </c>
      <c r="J62" s="1262">
        <f>SUM(J63:J64)</f>
        <v>0</v>
      </c>
      <c r="K62" s="500">
        <f>SUM(K63:K64)</f>
        <v>8129954</v>
      </c>
      <c r="L62" s="1268">
        <f t="shared" si="2"/>
        <v>5.8087129143287095</v>
      </c>
      <c r="M62" s="204"/>
    </row>
    <row r="63" spans="1:13" s="82" customFormat="1" ht="12" customHeight="1" x14ac:dyDescent="0.2">
      <c r="A63" s="13" t="s">
        <v>107</v>
      </c>
      <c r="B63" s="503" t="s">
        <v>215</v>
      </c>
      <c r="C63" s="1045">
        <f>'4. mell.Önkorm'!C65+'5.Int.össz'!C39</f>
        <v>7690800</v>
      </c>
      <c r="D63" s="513">
        <f>'4. mell.Önkorm'!D65</f>
        <v>7690800</v>
      </c>
      <c r="E63" s="513">
        <f>'4. mell.Önkorm'!E65+'5.Int.össz'!E39</f>
        <v>7690800</v>
      </c>
      <c r="F63" s="513">
        <f>'4. mell.Önkorm'!F65+'5.Int.össz'!F39</f>
        <v>7690800</v>
      </c>
      <c r="G63" s="513">
        <f>'4. mell.Önkorm'!G65+'5.Int.össz'!G39</f>
        <v>7690800</v>
      </c>
      <c r="H63" s="1147">
        <f t="shared" si="1"/>
        <v>0</v>
      </c>
      <c r="I63" s="1147">
        <f>'4. mell.Önkorm'!R65+'5.Int.össz'!I39</f>
        <v>0</v>
      </c>
      <c r="J63" s="1265">
        <f>'4. mell.Önkorm'!S65+'5.Int.össz'!J39</f>
        <v>0</v>
      </c>
      <c r="K63" s="513">
        <f>'4. mell.Önkorm'!K65+'5.Int.össz'!K39</f>
        <v>7671057</v>
      </c>
      <c r="L63" s="1274">
        <f t="shared" si="2"/>
        <v>99.743290684974255</v>
      </c>
      <c r="M63" s="204"/>
    </row>
    <row r="64" spans="1:13" s="82" customFormat="1" ht="12" customHeight="1" x14ac:dyDescent="0.2">
      <c r="A64" s="366" t="s">
        <v>108</v>
      </c>
      <c r="B64" s="503" t="s">
        <v>216</v>
      </c>
      <c r="C64" s="1045">
        <f>'4. mell.Önkorm'!C66+'5.Int.össz'!C40</f>
        <v>0</v>
      </c>
      <c r="D64" s="513">
        <f>'4. mell.Önkorm'!D66+'5.Int.össz'!D40</f>
        <v>313064</v>
      </c>
      <c r="E64" s="513">
        <f>'4. mell.Önkorm'!E66+'5.Int.össz'!E40</f>
        <v>132270567</v>
      </c>
      <c r="F64" s="513">
        <f>'4. mell.Önkorm'!F66+'5.Int.össz'!F40</f>
        <v>132270567</v>
      </c>
      <c r="G64" s="513">
        <f>'4. mell.Önkorm'!G66+'5.Int.össz'!G40</f>
        <v>132270567</v>
      </c>
      <c r="H64" s="1147">
        <f t="shared" si="1"/>
        <v>0</v>
      </c>
      <c r="I64" s="1147">
        <f>'4. mell.Önkorm'!R66+'5.Int.össz'!I40</f>
        <v>0</v>
      </c>
      <c r="J64" s="1265">
        <f>'4. mell.Önkorm'!S66+'5.Int.össz'!J40</f>
        <v>0</v>
      </c>
      <c r="K64" s="513">
        <f>'4. mell.Önkorm'!K66+'5.Int.össz'!K40</f>
        <v>458897</v>
      </c>
      <c r="L64" s="1274">
        <f t="shared" si="2"/>
        <v>0.34693810604138409</v>
      </c>
      <c r="M64" s="204"/>
    </row>
    <row r="65" spans="1:13" s="82" customFormat="1" ht="12" customHeight="1" thickBot="1" x14ac:dyDescent="0.25">
      <c r="A65" s="231" t="s">
        <v>328</v>
      </c>
      <c r="B65" s="607" t="s">
        <v>372</v>
      </c>
      <c r="C65" s="1048">
        <f>'4. mell.Önkorm'!C67+'5.Int.össz'!C41</f>
        <v>0</v>
      </c>
      <c r="D65" s="608">
        <f>'4. mell.Önkorm'!D67+'5.Int.össz'!D41</f>
        <v>0</v>
      </c>
      <c r="E65" s="608">
        <f>'4. mell.Önkorm'!E67+'5.Int.össz'!E41</f>
        <v>0</v>
      </c>
      <c r="F65" s="608">
        <f>'4. mell.Önkorm'!F67+'5.Int.össz'!F41</f>
        <v>0</v>
      </c>
      <c r="G65" s="608">
        <f>'4. mell.Önkorm'!G67+'5.Int.össz'!G41</f>
        <v>131957503</v>
      </c>
      <c r="H65" s="1151">
        <f t="shared" si="1"/>
        <v>131957503</v>
      </c>
      <c r="I65" s="1147">
        <f>'4. mell.Önkorm'!R67+'5.Int.össz'!I41</f>
        <v>0</v>
      </c>
      <c r="J65" s="1265">
        <f>'4. mell.Önkorm'!S67+'5.Int.össz'!J41</f>
        <v>0</v>
      </c>
      <c r="K65" s="513">
        <f>'4. mell.Önkorm'!K67+'5.Int.össz'!K41</f>
        <v>0</v>
      </c>
      <c r="L65" s="1274">
        <f t="shared" si="2"/>
        <v>0</v>
      </c>
      <c r="M65" s="204"/>
    </row>
    <row r="66" spans="1:13" s="82" customFormat="1" ht="12" customHeight="1" thickBot="1" x14ac:dyDescent="0.25">
      <c r="A66" s="390" t="s">
        <v>19</v>
      </c>
      <c r="B66" s="511" t="s">
        <v>673</v>
      </c>
      <c r="C66" s="1049">
        <f>+C10+C24+C30+C40+C52+C58+C62</f>
        <v>10175210503</v>
      </c>
      <c r="D66" s="600">
        <f t="shared" ref="D66:J66" si="5">+D10+D24+D30+D40+D52+D58+D62</f>
        <v>10278680208</v>
      </c>
      <c r="E66" s="600">
        <f t="shared" si="5"/>
        <v>10532450366</v>
      </c>
      <c r="F66" s="600">
        <f t="shared" si="5"/>
        <v>12697994370</v>
      </c>
      <c r="G66" s="600">
        <f t="shared" si="5"/>
        <v>12738221219</v>
      </c>
      <c r="H66" s="1152">
        <f t="shared" si="1"/>
        <v>40226849</v>
      </c>
      <c r="I66" s="1145">
        <f t="shared" si="5"/>
        <v>0</v>
      </c>
      <c r="J66" s="1263">
        <f t="shared" si="5"/>
        <v>0</v>
      </c>
      <c r="K66" s="508">
        <f t="shared" ref="K66" si="6">+K10+K24+K30+K40+K52+K58+K62</f>
        <v>13098217728</v>
      </c>
      <c r="L66" s="1272">
        <f t="shared" si="2"/>
        <v>102.82611286780794</v>
      </c>
      <c r="M66" s="204"/>
    </row>
    <row r="67" spans="1:13" s="82" customFormat="1" ht="12" customHeight="1" thickBot="1" x14ac:dyDescent="0.25">
      <c r="A67" s="512" t="s">
        <v>20</v>
      </c>
      <c r="B67" s="506" t="s">
        <v>674</v>
      </c>
      <c r="C67" s="698">
        <f>SUM(C68:C70)</f>
        <v>0</v>
      </c>
      <c r="D67" s="500">
        <f>SUM(D68:D70)</f>
        <v>0</v>
      </c>
      <c r="E67" s="500">
        <f>SUM(E68:E70)</f>
        <v>0</v>
      </c>
      <c r="F67" s="500">
        <f>SUM(F68:F70)</f>
        <v>0</v>
      </c>
      <c r="G67" s="500">
        <f>SUM(G68:G70)</f>
        <v>0</v>
      </c>
      <c r="H67" s="1144">
        <f t="shared" si="1"/>
        <v>0</v>
      </c>
      <c r="I67" s="1144">
        <f>SUM(I68:I70)</f>
        <v>0</v>
      </c>
      <c r="J67" s="1262">
        <f>SUM(J68:J70)</f>
        <v>0</v>
      </c>
      <c r="K67" s="500">
        <f>SUM(K68:K70)</f>
        <v>0</v>
      </c>
      <c r="L67" s="1268" t="str">
        <f t="shared" si="2"/>
        <v/>
      </c>
      <c r="M67" s="204"/>
    </row>
    <row r="68" spans="1:13" s="82" customFormat="1" ht="12" customHeight="1" x14ac:dyDescent="0.2">
      <c r="A68" s="13" t="s">
        <v>174</v>
      </c>
      <c r="B68" s="501" t="s">
        <v>218</v>
      </c>
      <c r="C68" s="1045">
        <f>'4. mell.Önkorm'!C70</f>
        <v>0</v>
      </c>
      <c r="D68" s="513">
        <f>'4. mell.Önkorm'!D70</f>
        <v>0</v>
      </c>
      <c r="E68" s="513">
        <f>'4. mell.Önkorm'!E70</f>
        <v>0</v>
      </c>
      <c r="F68" s="513">
        <f>'4. mell.Önkorm'!F70</f>
        <v>0</v>
      </c>
      <c r="G68" s="513">
        <f>'4. mell.Önkorm'!G70</f>
        <v>0</v>
      </c>
      <c r="H68" s="1147">
        <f t="shared" si="1"/>
        <v>0</v>
      </c>
      <c r="I68" s="1147">
        <f>'4. mell.Önkorm'!R70</f>
        <v>0</v>
      </c>
      <c r="J68" s="1265">
        <f>'4. mell.Önkorm'!S70</f>
        <v>0</v>
      </c>
      <c r="K68" s="513">
        <f>'4. mell.Önkorm'!K70</f>
        <v>0</v>
      </c>
      <c r="L68" s="1274" t="str">
        <f t="shared" si="2"/>
        <v/>
      </c>
      <c r="M68" s="204"/>
    </row>
    <row r="69" spans="1:13" s="82" customFormat="1" ht="12" customHeight="1" x14ac:dyDescent="0.2">
      <c r="A69" s="366" t="s">
        <v>175</v>
      </c>
      <c r="B69" s="503" t="s">
        <v>329</v>
      </c>
      <c r="C69" s="1045">
        <f>'4. mell.Önkorm'!C71</f>
        <v>0</v>
      </c>
      <c r="D69" s="513">
        <f>'4. mell.Önkorm'!D71</f>
        <v>0</v>
      </c>
      <c r="E69" s="513">
        <f>'4. mell.Önkorm'!E71</f>
        <v>0</v>
      </c>
      <c r="F69" s="513">
        <f>'4. mell.Önkorm'!F71</f>
        <v>0</v>
      </c>
      <c r="G69" s="513">
        <f>'4. mell.Önkorm'!G71</f>
        <v>0</v>
      </c>
      <c r="H69" s="1147">
        <f t="shared" si="1"/>
        <v>0</v>
      </c>
      <c r="I69" s="1147">
        <f>'4. mell.Önkorm'!R71</f>
        <v>0</v>
      </c>
      <c r="J69" s="1265">
        <f>'4. mell.Önkorm'!S71</f>
        <v>0</v>
      </c>
      <c r="K69" s="513">
        <f>'4. mell.Önkorm'!K71</f>
        <v>0</v>
      </c>
      <c r="L69" s="1274" t="str">
        <f t="shared" si="2"/>
        <v/>
      </c>
      <c r="M69" s="204"/>
    </row>
    <row r="70" spans="1:13" s="82" customFormat="1" ht="12" customHeight="1" thickBot="1" x14ac:dyDescent="0.25">
      <c r="A70" s="367" t="s">
        <v>176</v>
      </c>
      <c r="B70" s="503" t="s">
        <v>518</v>
      </c>
      <c r="C70" s="1045">
        <f>'4. mell.Önkorm'!C72</f>
        <v>0</v>
      </c>
      <c r="D70" s="513">
        <f>'4. mell.Önkorm'!D72</f>
        <v>0</v>
      </c>
      <c r="E70" s="513">
        <f>'4. mell.Önkorm'!E72</f>
        <v>0</v>
      </c>
      <c r="F70" s="513">
        <f>'4. mell.Önkorm'!F72</f>
        <v>0</v>
      </c>
      <c r="G70" s="513">
        <f>'4. mell.Önkorm'!G72</f>
        <v>0</v>
      </c>
      <c r="H70" s="1147">
        <f t="shared" si="1"/>
        <v>0</v>
      </c>
      <c r="I70" s="1147">
        <f>'4. mell.Önkorm'!R72</f>
        <v>0</v>
      </c>
      <c r="J70" s="1265">
        <f>'4. mell.Önkorm'!S72</f>
        <v>0</v>
      </c>
      <c r="K70" s="513">
        <f>'4. mell.Önkorm'!K72</f>
        <v>0</v>
      </c>
      <c r="L70" s="1274" t="str">
        <f t="shared" si="2"/>
        <v/>
      </c>
      <c r="M70" s="204"/>
    </row>
    <row r="71" spans="1:13" s="82" customFormat="1" ht="12" customHeight="1" thickBot="1" x14ac:dyDescent="0.25">
      <c r="A71" s="512" t="s">
        <v>21</v>
      </c>
      <c r="B71" s="506" t="s">
        <v>653</v>
      </c>
      <c r="C71" s="698">
        <f>SUM(C72:C74)</f>
        <v>1200000000</v>
      </c>
      <c r="D71" s="500">
        <f>SUM(D72:D74)</f>
        <v>3123200000</v>
      </c>
      <c r="E71" s="500">
        <f>SUM(E72:E74)</f>
        <v>4532749000</v>
      </c>
      <c r="F71" s="500">
        <f>SUM(F72:F74)</f>
        <v>5594519000</v>
      </c>
      <c r="G71" s="500">
        <f>SUM(G72:G74)</f>
        <v>5594519000</v>
      </c>
      <c r="H71" s="1144">
        <f t="shared" si="1"/>
        <v>0</v>
      </c>
      <c r="I71" s="1144">
        <f>SUM(I72:I74)</f>
        <v>0</v>
      </c>
      <c r="J71" s="1262">
        <f>SUM(J72:J74)</f>
        <v>0</v>
      </c>
      <c r="K71" s="500">
        <f>SUM(K72:K74)</f>
        <v>5969760000</v>
      </c>
      <c r="L71" s="1268">
        <f t="shared" si="2"/>
        <v>106.70729690970752</v>
      </c>
      <c r="M71" s="204"/>
    </row>
    <row r="72" spans="1:13" s="82" customFormat="1" ht="12" customHeight="1" x14ac:dyDescent="0.2">
      <c r="A72" s="13" t="s">
        <v>217</v>
      </c>
      <c r="B72" s="501" t="s">
        <v>221</v>
      </c>
      <c r="C72" s="1045">
        <f>+'4. mell.Önkorm'!C74</f>
        <v>0</v>
      </c>
      <c r="D72" s="513">
        <f>'4. mell.Önkorm'!D74</f>
        <v>2223200000</v>
      </c>
      <c r="E72" s="513">
        <f>'4. mell.Önkorm'!E74</f>
        <v>3429360000</v>
      </c>
      <c r="F72" s="513">
        <f>'4. mell.Önkorm'!F74</f>
        <v>4721130000</v>
      </c>
      <c r="G72" s="513">
        <f>'4. mell.Önkorm'!G74</f>
        <v>4721130000</v>
      </c>
      <c r="H72" s="1147">
        <f t="shared" si="1"/>
        <v>0</v>
      </c>
      <c r="I72" s="1147">
        <f>'4. mell.Önkorm'!R74</f>
        <v>0</v>
      </c>
      <c r="J72" s="1265">
        <f>'4. mell.Önkorm'!S74</f>
        <v>0</v>
      </c>
      <c r="K72" s="513">
        <f>'4. mell.Önkorm'!K74</f>
        <v>5469760000</v>
      </c>
      <c r="L72" s="1274">
        <f t="shared" si="2"/>
        <v>115.85700880933167</v>
      </c>
      <c r="M72" s="204"/>
    </row>
    <row r="73" spans="1:13" s="82" customFormat="1" ht="12" customHeight="1" x14ac:dyDescent="0.2">
      <c r="A73" s="13" t="s">
        <v>689</v>
      </c>
      <c r="B73" s="501" t="s">
        <v>394</v>
      </c>
      <c r="C73" s="1045">
        <f>'4. mell.Önkorm'!C75</f>
        <v>0</v>
      </c>
      <c r="D73" s="513"/>
      <c r="E73" s="513"/>
      <c r="F73" s="513"/>
      <c r="G73" s="513"/>
      <c r="H73" s="1147">
        <f t="shared" si="1"/>
        <v>0</v>
      </c>
      <c r="I73" s="1147"/>
      <c r="J73" s="1265"/>
      <c r="K73" s="513"/>
      <c r="L73" s="1274" t="str">
        <f t="shared" si="2"/>
        <v/>
      </c>
      <c r="M73" s="204"/>
    </row>
    <row r="74" spans="1:13" s="82" customFormat="1" ht="12" customHeight="1" thickBot="1" x14ac:dyDescent="0.25">
      <c r="A74" s="366" t="s">
        <v>219</v>
      </c>
      <c r="B74" s="503" t="s">
        <v>541</v>
      </c>
      <c r="C74" s="1045">
        <f>'4. mell.Önkorm'!C76</f>
        <v>1200000000</v>
      </c>
      <c r="D74" s="513">
        <f>'4. mell.Önkorm'!D76</f>
        <v>900000000</v>
      </c>
      <c r="E74" s="513">
        <f>'4. mell.Önkorm'!E76</f>
        <v>1103389000</v>
      </c>
      <c r="F74" s="513">
        <f>'4. mell.Önkorm'!F76</f>
        <v>873389000</v>
      </c>
      <c r="G74" s="513">
        <f>'4. mell.Önkorm'!G76</f>
        <v>873389000</v>
      </c>
      <c r="H74" s="1147">
        <f t="shared" si="1"/>
        <v>0</v>
      </c>
      <c r="I74" s="1147">
        <f>'4. mell.Önkorm'!R76</f>
        <v>0</v>
      </c>
      <c r="J74" s="1265">
        <f>'4. mell.Önkorm'!S76</f>
        <v>0</v>
      </c>
      <c r="K74" s="513">
        <f>'4. mell.Önkorm'!K76</f>
        <v>500000000</v>
      </c>
      <c r="L74" s="1274">
        <f t="shared" si="2"/>
        <v>57.248259366673956</v>
      </c>
      <c r="M74" s="204"/>
    </row>
    <row r="75" spans="1:13" s="82" customFormat="1" ht="12" customHeight="1" thickBot="1" x14ac:dyDescent="0.25">
      <c r="A75" s="512" t="s">
        <v>22</v>
      </c>
      <c r="B75" s="506" t="s">
        <v>654</v>
      </c>
      <c r="C75" s="698">
        <f>SUM(C76:C77)</f>
        <v>1200000000</v>
      </c>
      <c r="D75" s="500">
        <f>SUM(D76:D77)</f>
        <v>1468424865</v>
      </c>
      <c r="E75" s="500">
        <f>SUM(E76:E77)</f>
        <v>1468424865</v>
      </c>
      <c r="F75" s="500">
        <f>SUM(F76:F77)</f>
        <v>1468424865</v>
      </c>
      <c r="G75" s="500">
        <f>SUM(G76:G77)</f>
        <v>1468424865</v>
      </c>
      <c r="H75" s="1144">
        <f t="shared" ref="H75:H83" si="7">+G75-F75</f>
        <v>0</v>
      </c>
      <c r="I75" s="1144">
        <f>SUM(I76:I77)</f>
        <v>0</v>
      </c>
      <c r="J75" s="1262">
        <f>SUM(J76:J77)</f>
        <v>0</v>
      </c>
      <c r="K75" s="500">
        <f>SUM(K76:K77)</f>
        <v>1468424865</v>
      </c>
      <c r="L75" s="1268">
        <f t="shared" ref="L75:L82" si="8">IF(G75=0,"",K75/G75*100)</f>
        <v>100</v>
      </c>
      <c r="M75" s="204"/>
    </row>
    <row r="76" spans="1:13" s="82" customFormat="1" ht="12" customHeight="1" x14ac:dyDescent="0.2">
      <c r="A76" s="13" t="s">
        <v>220</v>
      </c>
      <c r="B76" s="514" t="s">
        <v>373</v>
      </c>
      <c r="C76" s="1045">
        <f>'4. mell.Önkorm'!C78+'5.Int.össz'!C44</f>
        <v>840000000</v>
      </c>
      <c r="D76" s="513">
        <f>'4. mell.Önkorm'!D78+'5.Int.össz'!D44</f>
        <v>1107624865</v>
      </c>
      <c r="E76" s="513">
        <f>'4. mell.Önkorm'!E78+'5.Int.össz'!E44</f>
        <v>1107624865</v>
      </c>
      <c r="F76" s="513">
        <f>'4. mell.Önkorm'!F78+'5.Int.össz'!F44</f>
        <v>1107624865</v>
      </c>
      <c r="G76" s="513">
        <f>'4. mell.Önkorm'!G78+'5.Int.össz'!G44</f>
        <v>1107624865</v>
      </c>
      <c r="H76" s="1147">
        <f t="shared" si="7"/>
        <v>0</v>
      </c>
      <c r="I76" s="1147">
        <f>'4. mell.Önkorm'!R78+'5.Int.össz'!I44</f>
        <v>0</v>
      </c>
      <c r="J76" s="1265">
        <f>'4. mell.Önkorm'!S78+'5.Int.össz'!J44</f>
        <v>0</v>
      </c>
      <c r="K76" s="513">
        <f>'4. mell.Önkorm'!K78+'5.Int.össz'!K44</f>
        <v>1107624865</v>
      </c>
      <c r="L76" s="1274">
        <f t="shared" si="8"/>
        <v>100</v>
      </c>
      <c r="M76" s="204"/>
    </row>
    <row r="77" spans="1:13" s="82" customFormat="1" ht="12" customHeight="1" thickBot="1" x14ac:dyDescent="0.25">
      <c r="A77" s="367" t="s">
        <v>222</v>
      </c>
      <c r="B77" s="514" t="s">
        <v>374</v>
      </c>
      <c r="C77" s="1045">
        <f>'4. mell.Önkorm'!C79+'5.Int.össz'!C45</f>
        <v>360000000</v>
      </c>
      <c r="D77" s="513">
        <f>'4. mell.Önkorm'!D79+'5.Int.össz'!D45</f>
        <v>360800000</v>
      </c>
      <c r="E77" s="513">
        <f>'4. mell.Önkorm'!E79+'5.Int.össz'!E45</f>
        <v>360800000</v>
      </c>
      <c r="F77" s="513">
        <f>'4. mell.Önkorm'!F79+'5.Int.össz'!F45</f>
        <v>360800000</v>
      </c>
      <c r="G77" s="513">
        <f>'4. mell.Önkorm'!G79+'5.Int.össz'!G45</f>
        <v>360800000</v>
      </c>
      <c r="H77" s="1147">
        <f t="shared" si="7"/>
        <v>0</v>
      </c>
      <c r="I77" s="1147">
        <f>'4. mell.Önkorm'!R79+'5.Int.össz'!I45</f>
        <v>0</v>
      </c>
      <c r="J77" s="1265">
        <f>'4. mell.Önkorm'!S79+'5.Int.össz'!J45</f>
        <v>0</v>
      </c>
      <c r="K77" s="513">
        <f>'4. mell.Önkorm'!K79+'5.Int.össz'!K45</f>
        <v>360800000</v>
      </c>
      <c r="L77" s="1274">
        <f t="shared" si="8"/>
        <v>100</v>
      </c>
      <c r="M77" s="204"/>
    </row>
    <row r="78" spans="1:13" s="32" customFormat="1" ht="12" customHeight="1" thickBot="1" x14ac:dyDescent="0.25">
      <c r="A78" s="512" t="s">
        <v>23</v>
      </c>
      <c r="B78" s="506" t="s">
        <v>655</v>
      </c>
      <c r="C78" s="698">
        <f>SUM(C79:C81)</f>
        <v>0</v>
      </c>
      <c r="D78" s="500">
        <f>SUM(D79:D81)</f>
        <v>0</v>
      </c>
      <c r="E78" s="500">
        <f>SUM(E79:E81)</f>
        <v>0</v>
      </c>
      <c r="F78" s="500">
        <f>SUM(F79:F81)</f>
        <v>1710330707</v>
      </c>
      <c r="G78" s="500">
        <f>SUM(G79:G81)</f>
        <v>2099579349</v>
      </c>
      <c r="H78" s="1144">
        <f t="shared" si="7"/>
        <v>389248642</v>
      </c>
      <c r="I78" s="1144">
        <f>SUM(I79:I81)</f>
        <v>0</v>
      </c>
      <c r="J78" s="1262">
        <f>SUM(J79:J81)</f>
        <v>0</v>
      </c>
      <c r="K78" s="500">
        <f>SUM(K79:K81)</f>
        <v>3502401175</v>
      </c>
      <c r="L78" s="1268">
        <f t="shared" si="8"/>
        <v>166.81442293039052</v>
      </c>
      <c r="M78" s="204"/>
    </row>
    <row r="79" spans="1:13" s="82" customFormat="1" ht="12" customHeight="1" x14ac:dyDescent="0.2">
      <c r="A79" s="13" t="s">
        <v>223</v>
      </c>
      <c r="B79" s="501" t="s">
        <v>308</v>
      </c>
      <c r="C79" s="1045">
        <f>'4. mell.Önkorm'!C81</f>
        <v>0</v>
      </c>
      <c r="D79" s="513">
        <f>'4. mell.Önkorm'!D81</f>
        <v>0</v>
      </c>
      <c r="E79" s="513">
        <f>'4. mell.Önkorm'!E81</f>
        <v>0</v>
      </c>
      <c r="F79" s="513">
        <f>'4. mell.Önkorm'!F81</f>
        <v>1710330707</v>
      </c>
      <c r="G79" s="513">
        <f>'4. mell.Önkorm'!G81</f>
        <v>2099579349</v>
      </c>
      <c r="H79" s="1147">
        <f t="shared" si="7"/>
        <v>389248642</v>
      </c>
      <c r="I79" s="1147">
        <f>'4. mell.Önkorm'!R81</f>
        <v>0</v>
      </c>
      <c r="J79" s="1265">
        <f>'4. mell.Önkorm'!S81</f>
        <v>0</v>
      </c>
      <c r="K79" s="513">
        <f>'4. mell.Önkorm'!K81</f>
        <v>2152401175</v>
      </c>
      <c r="L79" s="1274">
        <f t="shared" si="8"/>
        <v>102.5158289933247</v>
      </c>
      <c r="M79" s="204"/>
    </row>
    <row r="80" spans="1:13" s="82" customFormat="1" ht="12" customHeight="1" x14ac:dyDescent="0.2">
      <c r="A80" s="366" t="s">
        <v>224</v>
      </c>
      <c r="B80" s="503" t="s">
        <v>309</v>
      </c>
      <c r="C80" s="1045">
        <f>'4. mell.Önkorm'!C82</f>
        <v>0</v>
      </c>
      <c r="D80" s="513">
        <f>'4. mell.Önkorm'!D82</f>
        <v>0</v>
      </c>
      <c r="E80" s="513">
        <f>'4. mell.Önkorm'!E82</f>
        <v>0</v>
      </c>
      <c r="F80" s="513">
        <f>'4. mell.Önkorm'!F82</f>
        <v>0</v>
      </c>
      <c r="G80" s="513">
        <f>'4. mell.Önkorm'!G82</f>
        <v>0</v>
      </c>
      <c r="H80" s="1147">
        <f t="shared" si="7"/>
        <v>0</v>
      </c>
      <c r="I80" s="1147">
        <f>'4. mell.Önkorm'!R82</f>
        <v>0</v>
      </c>
      <c r="J80" s="1265">
        <f>'4. mell.Önkorm'!S82</f>
        <v>0</v>
      </c>
      <c r="K80" s="513">
        <f>'4. mell.Önkorm'!K82</f>
        <v>0</v>
      </c>
      <c r="L80" s="1274" t="str">
        <f t="shared" si="8"/>
        <v/>
      </c>
      <c r="M80" s="202"/>
    </row>
    <row r="81" spans="1:14" s="82" customFormat="1" ht="12" customHeight="1" thickBot="1" x14ac:dyDescent="0.25">
      <c r="A81" s="367" t="s">
        <v>330</v>
      </c>
      <c r="B81" s="504" t="s">
        <v>382</v>
      </c>
      <c r="C81" s="1045">
        <f>'4. mell.Önkorm'!C83</f>
        <v>0</v>
      </c>
      <c r="D81" s="513">
        <f>'4. mell.Önkorm'!D83</f>
        <v>0</v>
      </c>
      <c r="E81" s="513">
        <f>'4. mell.Önkorm'!E83</f>
        <v>0</v>
      </c>
      <c r="F81" s="513">
        <f>'4. mell.Önkorm'!F83</f>
        <v>0</v>
      </c>
      <c r="G81" s="513">
        <f>'4. mell.Önkorm'!G83</f>
        <v>0</v>
      </c>
      <c r="H81" s="1147">
        <f t="shared" si="7"/>
        <v>0</v>
      </c>
      <c r="I81" s="1147">
        <f>'4. mell.Önkorm'!R83</f>
        <v>0</v>
      </c>
      <c r="J81" s="1265">
        <f>'4. mell.Önkorm'!S83</f>
        <v>0</v>
      </c>
      <c r="K81" s="513">
        <f>'4. mell.Önkorm'!K83</f>
        <v>1350000000</v>
      </c>
      <c r="L81" s="1274" t="str">
        <f t="shared" si="8"/>
        <v/>
      </c>
      <c r="M81" s="204"/>
      <c r="N81" s="82" t="s">
        <v>389</v>
      </c>
    </row>
    <row r="82" spans="1:14" s="32" customFormat="1" ht="12" customHeight="1" thickBot="1" x14ac:dyDescent="0.25">
      <c r="A82" s="512" t="s">
        <v>24</v>
      </c>
      <c r="B82" s="515" t="s">
        <v>656</v>
      </c>
      <c r="C82" s="702">
        <f>+C67+C71+C75+C78</f>
        <v>2400000000</v>
      </c>
      <c r="D82" s="508">
        <f>+D67+D71+D75+D78</f>
        <v>4591624865</v>
      </c>
      <c r="E82" s="508">
        <f>+E67+E71+E75+E78</f>
        <v>6001173865</v>
      </c>
      <c r="F82" s="508">
        <f>+F67+F71+F75+F78</f>
        <v>8773274572</v>
      </c>
      <c r="G82" s="508">
        <f>+G67+G71+G75+G78</f>
        <v>9162523214</v>
      </c>
      <c r="H82" s="1145">
        <f t="shared" si="7"/>
        <v>389248642</v>
      </c>
      <c r="I82" s="1145">
        <f>+I67+I71+I75+I78</f>
        <v>0</v>
      </c>
      <c r="J82" s="1263">
        <f>+J67+J71+J75+J78</f>
        <v>0</v>
      </c>
      <c r="K82" s="508">
        <f>+K67+K71+K75+K78</f>
        <v>10940586040</v>
      </c>
      <c r="L82" s="1272">
        <f t="shared" si="8"/>
        <v>119.40582069449151</v>
      </c>
      <c r="M82" s="204"/>
    </row>
    <row r="83" spans="1:14" s="32" customFormat="1" ht="12" customHeight="1" thickBot="1" x14ac:dyDescent="0.25">
      <c r="A83" s="392" t="s">
        <v>25</v>
      </c>
      <c r="B83" s="516" t="s">
        <v>682</v>
      </c>
      <c r="C83" s="702">
        <f>+C66+C82</f>
        <v>12575210503</v>
      </c>
      <c r="D83" s="508">
        <f>+D66+D82</f>
        <v>14870305073</v>
      </c>
      <c r="E83" s="508">
        <f>+E66+E82</f>
        <v>16533624231</v>
      </c>
      <c r="F83" s="508">
        <f>+F66+F82</f>
        <v>21471268942</v>
      </c>
      <c r="G83" s="508">
        <f>+G66+G82</f>
        <v>21900744433</v>
      </c>
      <c r="H83" s="1145">
        <f t="shared" si="7"/>
        <v>429475491</v>
      </c>
      <c r="I83" s="1145">
        <f>+I66+I82</f>
        <v>0</v>
      </c>
      <c r="J83" s="1263">
        <f>+J66+J82</f>
        <v>0</v>
      </c>
      <c r="K83" s="508">
        <f>+K66+K82</f>
        <v>24038803768</v>
      </c>
      <c r="L83" s="1272">
        <f>IF(G83=0,"",K83/G83*100)</f>
        <v>109.7624961632737</v>
      </c>
      <c r="M83" s="204"/>
    </row>
    <row r="84" spans="1:14" s="82" customFormat="1" ht="15" customHeight="1" x14ac:dyDescent="0.2">
      <c r="A84" s="69"/>
      <c r="B84" s="517"/>
      <c r="C84" s="518"/>
      <c r="D84" s="2135"/>
      <c r="E84" s="2135"/>
      <c r="F84" s="2135"/>
      <c r="G84" s="2135"/>
      <c r="H84" s="2135"/>
      <c r="I84" s="2135"/>
      <c r="J84" s="2135"/>
      <c r="K84" s="2135"/>
      <c r="L84" s="173"/>
      <c r="M84" s="32"/>
    </row>
  </sheetData>
  <sheetProtection formatCells="0"/>
  <mergeCells count="2737">
    <mergeCell ref="XDE6:XDP6"/>
    <mergeCell ref="XDQ6:XEB6"/>
    <mergeCell ref="XEC6:XEN6"/>
    <mergeCell ref="XEO6:XEZ6"/>
    <mergeCell ref="XFA6:XFD6"/>
    <mergeCell ref="XAW6:XBH6"/>
    <mergeCell ref="XBI6:XBT6"/>
    <mergeCell ref="XBU6:XCF6"/>
    <mergeCell ref="XCG6:XCR6"/>
    <mergeCell ref="XCS6:XDD6"/>
    <mergeCell ref="WYO6:WYZ6"/>
    <mergeCell ref="WZA6:WZL6"/>
    <mergeCell ref="WZM6:WZX6"/>
    <mergeCell ref="WZY6:XAJ6"/>
    <mergeCell ref="XAK6:XAV6"/>
    <mergeCell ref="WWG6:WWR6"/>
    <mergeCell ref="WWS6:WXD6"/>
    <mergeCell ref="WXE6:WXP6"/>
    <mergeCell ref="WXQ6:WYB6"/>
    <mergeCell ref="WYC6:WYN6"/>
    <mergeCell ref="WTY6:WUJ6"/>
    <mergeCell ref="WUK6:WUV6"/>
    <mergeCell ref="WUW6:WVH6"/>
    <mergeCell ref="WVI6:WVT6"/>
    <mergeCell ref="WVU6:WWF6"/>
    <mergeCell ref="WRQ6:WSB6"/>
    <mergeCell ref="WSC6:WSN6"/>
    <mergeCell ref="WSO6:WSZ6"/>
    <mergeCell ref="WTA6:WTL6"/>
    <mergeCell ref="WTM6:WTX6"/>
    <mergeCell ref="WPI6:WPT6"/>
    <mergeCell ref="WPU6:WQF6"/>
    <mergeCell ref="WQG6:WQR6"/>
    <mergeCell ref="WQS6:WRD6"/>
    <mergeCell ref="WRE6:WRP6"/>
    <mergeCell ref="WNA6:WNL6"/>
    <mergeCell ref="WNM6:WNX6"/>
    <mergeCell ref="WNY6:WOJ6"/>
    <mergeCell ref="WOK6:WOV6"/>
    <mergeCell ref="WOW6:WPH6"/>
    <mergeCell ref="WKS6:WLD6"/>
    <mergeCell ref="WLE6:WLP6"/>
    <mergeCell ref="WLQ6:WMB6"/>
    <mergeCell ref="WMC6:WMN6"/>
    <mergeCell ref="WMO6:WMZ6"/>
    <mergeCell ref="WIK6:WIV6"/>
    <mergeCell ref="WIW6:WJH6"/>
    <mergeCell ref="WJI6:WJT6"/>
    <mergeCell ref="WJU6:WKF6"/>
    <mergeCell ref="WKG6:WKR6"/>
    <mergeCell ref="WGC6:WGN6"/>
    <mergeCell ref="WGO6:WGZ6"/>
    <mergeCell ref="WHA6:WHL6"/>
    <mergeCell ref="WHM6:WHX6"/>
    <mergeCell ref="WHY6:WIJ6"/>
    <mergeCell ref="WDU6:WEF6"/>
    <mergeCell ref="WEG6:WER6"/>
    <mergeCell ref="WES6:WFD6"/>
    <mergeCell ref="WFE6:WFP6"/>
    <mergeCell ref="WFQ6:WGB6"/>
    <mergeCell ref="WBM6:WBX6"/>
    <mergeCell ref="WBY6:WCJ6"/>
    <mergeCell ref="WCK6:WCV6"/>
    <mergeCell ref="WCW6:WDH6"/>
    <mergeCell ref="WDI6:WDT6"/>
    <mergeCell ref="VZE6:VZP6"/>
    <mergeCell ref="VZQ6:WAB6"/>
    <mergeCell ref="WAC6:WAN6"/>
    <mergeCell ref="WAO6:WAZ6"/>
    <mergeCell ref="WBA6:WBL6"/>
    <mergeCell ref="VWW6:VXH6"/>
    <mergeCell ref="VXI6:VXT6"/>
    <mergeCell ref="VXU6:VYF6"/>
    <mergeCell ref="VYG6:VYR6"/>
    <mergeCell ref="VYS6:VZD6"/>
    <mergeCell ref="VUO6:VUZ6"/>
    <mergeCell ref="VVA6:VVL6"/>
    <mergeCell ref="VVM6:VVX6"/>
    <mergeCell ref="VVY6:VWJ6"/>
    <mergeCell ref="VWK6:VWV6"/>
    <mergeCell ref="VSG6:VSR6"/>
    <mergeCell ref="VSS6:VTD6"/>
    <mergeCell ref="VTE6:VTP6"/>
    <mergeCell ref="VTQ6:VUB6"/>
    <mergeCell ref="VUC6:VUN6"/>
    <mergeCell ref="VPY6:VQJ6"/>
    <mergeCell ref="VQK6:VQV6"/>
    <mergeCell ref="VQW6:VRH6"/>
    <mergeCell ref="VRI6:VRT6"/>
    <mergeCell ref="VRU6:VSF6"/>
    <mergeCell ref="VNQ6:VOB6"/>
    <mergeCell ref="VOC6:VON6"/>
    <mergeCell ref="VOO6:VOZ6"/>
    <mergeCell ref="VPA6:VPL6"/>
    <mergeCell ref="VPM6:VPX6"/>
    <mergeCell ref="VLI6:VLT6"/>
    <mergeCell ref="VLU6:VMF6"/>
    <mergeCell ref="VMG6:VMR6"/>
    <mergeCell ref="VMS6:VND6"/>
    <mergeCell ref="VNE6:VNP6"/>
    <mergeCell ref="VJA6:VJL6"/>
    <mergeCell ref="VJM6:VJX6"/>
    <mergeCell ref="VJY6:VKJ6"/>
    <mergeCell ref="VKK6:VKV6"/>
    <mergeCell ref="VKW6:VLH6"/>
    <mergeCell ref="VGS6:VHD6"/>
    <mergeCell ref="VHE6:VHP6"/>
    <mergeCell ref="VHQ6:VIB6"/>
    <mergeCell ref="VIC6:VIN6"/>
    <mergeCell ref="VIO6:VIZ6"/>
    <mergeCell ref="VEK6:VEV6"/>
    <mergeCell ref="VEW6:VFH6"/>
    <mergeCell ref="VFI6:VFT6"/>
    <mergeCell ref="VFU6:VGF6"/>
    <mergeCell ref="VGG6:VGR6"/>
    <mergeCell ref="VCC6:VCN6"/>
    <mergeCell ref="VCO6:VCZ6"/>
    <mergeCell ref="VDA6:VDL6"/>
    <mergeCell ref="VDM6:VDX6"/>
    <mergeCell ref="VDY6:VEJ6"/>
    <mergeCell ref="UZU6:VAF6"/>
    <mergeCell ref="VAG6:VAR6"/>
    <mergeCell ref="VAS6:VBD6"/>
    <mergeCell ref="VBE6:VBP6"/>
    <mergeCell ref="VBQ6:VCB6"/>
    <mergeCell ref="UXM6:UXX6"/>
    <mergeCell ref="UXY6:UYJ6"/>
    <mergeCell ref="UYK6:UYV6"/>
    <mergeCell ref="UYW6:UZH6"/>
    <mergeCell ref="UZI6:UZT6"/>
    <mergeCell ref="UVE6:UVP6"/>
    <mergeCell ref="UVQ6:UWB6"/>
    <mergeCell ref="UWC6:UWN6"/>
    <mergeCell ref="UWO6:UWZ6"/>
    <mergeCell ref="UXA6:UXL6"/>
    <mergeCell ref="USW6:UTH6"/>
    <mergeCell ref="UTI6:UTT6"/>
    <mergeCell ref="UTU6:UUF6"/>
    <mergeCell ref="UUG6:UUR6"/>
    <mergeCell ref="UUS6:UVD6"/>
    <mergeCell ref="UQO6:UQZ6"/>
    <mergeCell ref="URA6:URL6"/>
    <mergeCell ref="URM6:URX6"/>
    <mergeCell ref="URY6:USJ6"/>
    <mergeCell ref="USK6:USV6"/>
    <mergeCell ref="UOG6:UOR6"/>
    <mergeCell ref="UOS6:UPD6"/>
    <mergeCell ref="UPE6:UPP6"/>
    <mergeCell ref="UPQ6:UQB6"/>
    <mergeCell ref="UQC6:UQN6"/>
    <mergeCell ref="ULY6:UMJ6"/>
    <mergeCell ref="UMK6:UMV6"/>
    <mergeCell ref="UMW6:UNH6"/>
    <mergeCell ref="UNI6:UNT6"/>
    <mergeCell ref="UNU6:UOF6"/>
    <mergeCell ref="UJQ6:UKB6"/>
    <mergeCell ref="UKC6:UKN6"/>
    <mergeCell ref="UKO6:UKZ6"/>
    <mergeCell ref="ULA6:ULL6"/>
    <mergeCell ref="ULM6:ULX6"/>
    <mergeCell ref="UHI6:UHT6"/>
    <mergeCell ref="UHU6:UIF6"/>
    <mergeCell ref="UIG6:UIR6"/>
    <mergeCell ref="UIS6:UJD6"/>
    <mergeCell ref="UJE6:UJP6"/>
    <mergeCell ref="UFA6:UFL6"/>
    <mergeCell ref="UFM6:UFX6"/>
    <mergeCell ref="UFY6:UGJ6"/>
    <mergeCell ref="UGK6:UGV6"/>
    <mergeCell ref="UGW6:UHH6"/>
    <mergeCell ref="UCS6:UDD6"/>
    <mergeCell ref="UDE6:UDP6"/>
    <mergeCell ref="UDQ6:UEB6"/>
    <mergeCell ref="UEC6:UEN6"/>
    <mergeCell ref="UEO6:UEZ6"/>
    <mergeCell ref="UAK6:UAV6"/>
    <mergeCell ref="UAW6:UBH6"/>
    <mergeCell ref="UBI6:UBT6"/>
    <mergeCell ref="UBU6:UCF6"/>
    <mergeCell ref="UCG6:UCR6"/>
    <mergeCell ref="TYC6:TYN6"/>
    <mergeCell ref="TYO6:TYZ6"/>
    <mergeCell ref="TZA6:TZL6"/>
    <mergeCell ref="TZM6:TZX6"/>
    <mergeCell ref="TZY6:UAJ6"/>
    <mergeCell ref="TVU6:TWF6"/>
    <mergeCell ref="TWG6:TWR6"/>
    <mergeCell ref="TWS6:TXD6"/>
    <mergeCell ref="TXE6:TXP6"/>
    <mergeCell ref="TXQ6:TYB6"/>
    <mergeCell ref="TTM6:TTX6"/>
    <mergeCell ref="TTY6:TUJ6"/>
    <mergeCell ref="TUK6:TUV6"/>
    <mergeCell ref="TUW6:TVH6"/>
    <mergeCell ref="TVI6:TVT6"/>
    <mergeCell ref="TRE6:TRP6"/>
    <mergeCell ref="TRQ6:TSB6"/>
    <mergeCell ref="TSC6:TSN6"/>
    <mergeCell ref="TSO6:TSZ6"/>
    <mergeCell ref="TTA6:TTL6"/>
    <mergeCell ref="TOW6:TPH6"/>
    <mergeCell ref="TPI6:TPT6"/>
    <mergeCell ref="TPU6:TQF6"/>
    <mergeCell ref="TQG6:TQR6"/>
    <mergeCell ref="TQS6:TRD6"/>
    <mergeCell ref="TMO6:TMZ6"/>
    <mergeCell ref="TNA6:TNL6"/>
    <mergeCell ref="TNM6:TNX6"/>
    <mergeCell ref="TNY6:TOJ6"/>
    <mergeCell ref="TOK6:TOV6"/>
    <mergeCell ref="TKG6:TKR6"/>
    <mergeCell ref="TKS6:TLD6"/>
    <mergeCell ref="TLE6:TLP6"/>
    <mergeCell ref="TLQ6:TMB6"/>
    <mergeCell ref="TMC6:TMN6"/>
    <mergeCell ref="THY6:TIJ6"/>
    <mergeCell ref="TIK6:TIV6"/>
    <mergeCell ref="TIW6:TJH6"/>
    <mergeCell ref="TJI6:TJT6"/>
    <mergeCell ref="TJU6:TKF6"/>
    <mergeCell ref="TFQ6:TGB6"/>
    <mergeCell ref="TGC6:TGN6"/>
    <mergeCell ref="TGO6:TGZ6"/>
    <mergeCell ref="THA6:THL6"/>
    <mergeCell ref="THM6:THX6"/>
    <mergeCell ref="TDI6:TDT6"/>
    <mergeCell ref="TDU6:TEF6"/>
    <mergeCell ref="TEG6:TER6"/>
    <mergeCell ref="TES6:TFD6"/>
    <mergeCell ref="TFE6:TFP6"/>
    <mergeCell ref="TBA6:TBL6"/>
    <mergeCell ref="TBM6:TBX6"/>
    <mergeCell ref="TBY6:TCJ6"/>
    <mergeCell ref="TCK6:TCV6"/>
    <mergeCell ref="TCW6:TDH6"/>
    <mergeCell ref="SYS6:SZD6"/>
    <mergeCell ref="SZE6:SZP6"/>
    <mergeCell ref="SZQ6:TAB6"/>
    <mergeCell ref="TAC6:TAN6"/>
    <mergeCell ref="TAO6:TAZ6"/>
    <mergeCell ref="SWK6:SWV6"/>
    <mergeCell ref="SWW6:SXH6"/>
    <mergeCell ref="SXI6:SXT6"/>
    <mergeCell ref="SXU6:SYF6"/>
    <mergeCell ref="SYG6:SYR6"/>
    <mergeCell ref="SUC6:SUN6"/>
    <mergeCell ref="SUO6:SUZ6"/>
    <mergeCell ref="SVA6:SVL6"/>
    <mergeCell ref="SVM6:SVX6"/>
    <mergeCell ref="SVY6:SWJ6"/>
    <mergeCell ref="SRU6:SSF6"/>
    <mergeCell ref="SSG6:SSR6"/>
    <mergeCell ref="SSS6:STD6"/>
    <mergeCell ref="STE6:STP6"/>
    <mergeCell ref="STQ6:SUB6"/>
    <mergeCell ref="SPM6:SPX6"/>
    <mergeCell ref="SPY6:SQJ6"/>
    <mergeCell ref="SQK6:SQV6"/>
    <mergeCell ref="SQW6:SRH6"/>
    <mergeCell ref="SRI6:SRT6"/>
    <mergeCell ref="SNE6:SNP6"/>
    <mergeCell ref="SNQ6:SOB6"/>
    <mergeCell ref="SOC6:SON6"/>
    <mergeCell ref="SOO6:SOZ6"/>
    <mergeCell ref="SPA6:SPL6"/>
    <mergeCell ref="SKW6:SLH6"/>
    <mergeCell ref="SLI6:SLT6"/>
    <mergeCell ref="SLU6:SMF6"/>
    <mergeCell ref="SMG6:SMR6"/>
    <mergeCell ref="SMS6:SND6"/>
    <mergeCell ref="SIO6:SIZ6"/>
    <mergeCell ref="SJA6:SJL6"/>
    <mergeCell ref="SJM6:SJX6"/>
    <mergeCell ref="SJY6:SKJ6"/>
    <mergeCell ref="SKK6:SKV6"/>
    <mergeCell ref="SGG6:SGR6"/>
    <mergeCell ref="SGS6:SHD6"/>
    <mergeCell ref="SHE6:SHP6"/>
    <mergeCell ref="SHQ6:SIB6"/>
    <mergeCell ref="SIC6:SIN6"/>
    <mergeCell ref="SDY6:SEJ6"/>
    <mergeCell ref="SEK6:SEV6"/>
    <mergeCell ref="SEW6:SFH6"/>
    <mergeCell ref="SFI6:SFT6"/>
    <mergeCell ref="SFU6:SGF6"/>
    <mergeCell ref="SBQ6:SCB6"/>
    <mergeCell ref="SCC6:SCN6"/>
    <mergeCell ref="SCO6:SCZ6"/>
    <mergeCell ref="SDA6:SDL6"/>
    <mergeCell ref="SDM6:SDX6"/>
    <mergeCell ref="RZI6:RZT6"/>
    <mergeCell ref="RZU6:SAF6"/>
    <mergeCell ref="SAG6:SAR6"/>
    <mergeCell ref="SAS6:SBD6"/>
    <mergeCell ref="SBE6:SBP6"/>
    <mergeCell ref="RXA6:RXL6"/>
    <mergeCell ref="RXM6:RXX6"/>
    <mergeCell ref="RXY6:RYJ6"/>
    <mergeCell ref="RYK6:RYV6"/>
    <mergeCell ref="RYW6:RZH6"/>
    <mergeCell ref="RUS6:RVD6"/>
    <mergeCell ref="RVE6:RVP6"/>
    <mergeCell ref="RVQ6:RWB6"/>
    <mergeCell ref="RWC6:RWN6"/>
    <mergeCell ref="RWO6:RWZ6"/>
    <mergeCell ref="RSK6:RSV6"/>
    <mergeCell ref="RSW6:RTH6"/>
    <mergeCell ref="RTI6:RTT6"/>
    <mergeCell ref="RTU6:RUF6"/>
    <mergeCell ref="RUG6:RUR6"/>
    <mergeCell ref="RQC6:RQN6"/>
    <mergeCell ref="RQO6:RQZ6"/>
    <mergeCell ref="RRA6:RRL6"/>
    <mergeCell ref="RRM6:RRX6"/>
    <mergeCell ref="RRY6:RSJ6"/>
    <mergeCell ref="RNU6:ROF6"/>
    <mergeCell ref="ROG6:ROR6"/>
    <mergeCell ref="ROS6:RPD6"/>
    <mergeCell ref="RPE6:RPP6"/>
    <mergeCell ref="RPQ6:RQB6"/>
    <mergeCell ref="RLM6:RLX6"/>
    <mergeCell ref="RLY6:RMJ6"/>
    <mergeCell ref="RMK6:RMV6"/>
    <mergeCell ref="RMW6:RNH6"/>
    <mergeCell ref="RNI6:RNT6"/>
    <mergeCell ref="RJE6:RJP6"/>
    <mergeCell ref="RJQ6:RKB6"/>
    <mergeCell ref="RKC6:RKN6"/>
    <mergeCell ref="RKO6:RKZ6"/>
    <mergeCell ref="RLA6:RLL6"/>
    <mergeCell ref="RGW6:RHH6"/>
    <mergeCell ref="RHI6:RHT6"/>
    <mergeCell ref="RHU6:RIF6"/>
    <mergeCell ref="RIG6:RIR6"/>
    <mergeCell ref="RIS6:RJD6"/>
    <mergeCell ref="REO6:REZ6"/>
    <mergeCell ref="RFA6:RFL6"/>
    <mergeCell ref="RFM6:RFX6"/>
    <mergeCell ref="RFY6:RGJ6"/>
    <mergeCell ref="RGK6:RGV6"/>
    <mergeCell ref="RCG6:RCR6"/>
    <mergeCell ref="RCS6:RDD6"/>
    <mergeCell ref="RDE6:RDP6"/>
    <mergeCell ref="RDQ6:REB6"/>
    <mergeCell ref="REC6:REN6"/>
    <mergeCell ref="QZY6:RAJ6"/>
    <mergeCell ref="RAK6:RAV6"/>
    <mergeCell ref="RAW6:RBH6"/>
    <mergeCell ref="RBI6:RBT6"/>
    <mergeCell ref="RBU6:RCF6"/>
    <mergeCell ref="QXQ6:QYB6"/>
    <mergeCell ref="QYC6:QYN6"/>
    <mergeCell ref="QYO6:QYZ6"/>
    <mergeCell ref="QZA6:QZL6"/>
    <mergeCell ref="QZM6:QZX6"/>
    <mergeCell ref="QVI6:QVT6"/>
    <mergeCell ref="QVU6:QWF6"/>
    <mergeCell ref="QWG6:QWR6"/>
    <mergeCell ref="QWS6:QXD6"/>
    <mergeCell ref="QXE6:QXP6"/>
    <mergeCell ref="QTA6:QTL6"/>
    <mergeCell ref="QTM6:QTX6"/>
    <mergeCell ref="QTY6:QUJ6"/>
    <mergeCell ref="QUK6:QUV6"/>
    <mergeCell ref="QUW6:QVH6"/>
    <mergeCell ref="QQS6:QRD6"/>
    <mergeCell ref="QRE6:QRP6"/>
    <mergeCell ref="QRQ6:QSB6"/>
    <mergeCell ref="QSC6:QSN6"/>
    <mergeCell ref="QSO6:QSZ6"/>
    <mergeCell ref="QOK6:QOV6"/>
    <mergeCell ref="QOW6:QPH6"/>
    <mergeCell ref="QPI6:QPT6"/>
    <mergeCell ref="QPU6:QQF6"/>
    <mergeCell ref="QQG6:QQR6"/>
    <mergeCell ref="QMC6:QMN6"/>
    <mergeCell ref="QMO6:QMZ6"/>
    <mergeCell ref="QNA6:QNL6"/>
    <mergeCell ref="QNM6:QNX6"/>
    <mergeCell ref="QNY6:QOJ6"/>
    <mergeCell ref="QJU6:QKF6"/>
    <mergeCell ref="QKG6:QKR6"/>
    <mergeCell ref="QKS6:QLD6"/>
    <mergeCell ref="QLE6:QLP6"/>
    <mergeCell ref="QLQ6:QMB6"/>
    <mergeCell ref="QHM6:QHX6"/>
    <mergeCell ref="QHY6:QIJ6"/>
    <mergeCell ref="QIK6:QIV6"/>
    <mergeCell ref="QIW6:QJH6"/>
    <mergeCell ref="QJI6:QJT6"/>
    <mergeCell ref="QFE6:QFP6"/>
    <mergeCell ref="QFQ6:QGB6"/>
    <mergeCell ref="QGC6:QGN6"/>
    <mergeCell ref="QGO6:QGZ6"/>
    <mergeCell ref="QHA6:QHL6"/>
    <mergeCell ref="QCW6:QDH6"/>
    <mergeCell ref="QDI6:QDT6"/>
    <mergeCell ref="QDU6:QEF6"/>
    <mergeCell ref="QEG6:QER6"/>
    <mergeCell ref="QES6:QFD6"/>
    <mergeCell ref="QAO6:QAZ6"/>
    <mergeCell ref="QBA6:QBL6"/>
    <mergeCell ref="QBM6:QBX6"/>
    <mergeCell ref="QBY6:QCJ6"/>
    <mergeCell ref="QCK6:QCV6"/>
    <mergeCell ref="PYG6:PYR6"/>
    <mergeCell ref="PYS6:PZD6"/>
    <mergeCell ref="PZE6:PZP6"/>
    <mergeCell ref="PZQ6:QAB6"/>
    <mergeCell ref="QAC6:QAN6"/>
    <mergeCell ref="PVY6:PWJ6"/>
    <mergeCell ref="PWK6:PWV6"/>
    <mergeCell ref="PWW6:PXH6"/>
    <mergeCell ref="PXI6:PXT6"/>
    <mergeCell ref="PXU6:PYF6"/>
    <mergeCell ref="PTQ6:PUB6"/>
    <mergeCell ref="PUC6:PUN6"/>
    <mergeCell ref="PUO6:PUZ6"/>
    <mergeCell ref="PVA6:PVL6"/>
    <mergeCell ref="PVM6:PVX6"/>
    <mergeCell ref="PRI6:PRT6"/>
    <mergeCell ref="PRU6:PSF6"/>
    <mergeCell ref="PSG6:PSR6"/>
    <mergeCell ref="PSS6:PTD6"/>
    <mergeCell ref="PTE6:PTP6"/>
    <mergeCell ref="PPA6:PPL6"/>
    <mergeCell ref="PPM6:PPX6"/>
    <mergeCell ref="PPY6:PQJ6"/>
    <mergeCell ref="PQK6:PQV6"/>
    <mergeCell ref="PQW6:PRH6"/>
    <mergeCell ref="PMS6:PND6"/>
    <mergeCell ref="PNE6:PNP6"/>
    <mergeCell ref="PNQ6:POB6"/>
    <mergeCell ref="POC6:PON6"/>
    <mergeCell ref="POO6:POZ6"/>
    <mergeCell ref="PKK6:PKV6"/>
    <mergeCell ref="PKW6:PLH6"/>
    <mergeCell ref="PLI6:PLT6"/>
    <mergeCell ref="PLU6:PMF6"/>
    <mergeCell ref="PMG6:PMR6"/>
    <mergeCell ref="PIC6:PIN6"/>
    <mergeCell ref="PIO6:PIZ6"/>
    <mergeCell ref="PJA6:PJL6"/>
    <mergeCell ref="PJM6:PJX6"/>
    <mergeCell ref="PJY6:PKJ6"/>
    <mergeCell ref="PFU6:PGF6"/>
    <mergeCell ref="PGG6:PGR6"/>
    <mergeCell ref="PGS6:PHD6"/>
    <mergeCell ref="PHE6:PHP6"/>
    <mergeCell ref="PHQ6:PIB6"/>
    <mergeCell ref="PDM6:PDX6"/>
    <mergeCell ref="PDY6:PEJ6"/>
    <mergeCell ref="PEK6:PEV6"/>
    <mergeCell ref="PEW6:PFH6"/>
    <mergeCell ref="PFI6:PFT6"/>
    <mergeCell ref="PBE6:PBP6"/>
    <mergeCell ref="PBQ6:PCB6"/>
    <mergeCell ref="PCC6:PCN6"/>
    <mergeCell ref="PCO6:PCZ6"/>
    <mergeCell ref="PDA6:PDL6"/>
    <mergeCell ref="OYW6:OZH6"/>
    <mergeCell ref="OZI6:OZT6"/>
    <mergeCell ref="OZU6:PAF6"/>
    <mergeCell ref="PAG6:PAR6"/>
    <mergeCell ref="PAS6:PBD6"/>
    <mergeCell ref="OWO6:OWZ6"/>
    <mergeCell ref="OXA6:OXL6"/>
    <mergeCell ref="OXM6:OXX6"/>
    <mergeCell ref="OXY6:OYJ6"/>
    <mergeCell ref="OYK6:OYV6"/>
    <mergeCell ref="OUG6:OUR6"/>
    <mergeCell ref="OUS6:OVD6"/>
    <mergeCell ref="OVE6:OVP6"/>
    <mergeCell ref="OVQ6:OWB6"/>
    <mergeCell ref="OWC6:OWN6"/>
    <mergeCell ref="ORY6:OSJ6"/>
    <mergeCell ref="OSK6:OSV6"/>
    <mergeCell ref="OSW6:OTH6"/>
    <mergeCell ref="OTI6:OTT6"/>
    <mergeCell ref="OTU6:OUF6"/>
    <mergeCell ref="OPQ6:OQB6"/>
    <mergeCell ref="OQC6:OQN6"/>
    <mergeCell ref="OQO6:OQZ6"/>
    <mergeCell ref="ORA6:ORL6"/>
    <mergeCell ref="ORM6:ORX6"/>
    <mergeCell ref="ONI6:ONT6"/>
    <mergeCell ref="ONU6:OOF6"/>
    <mergeCell ref="OOG6:OOR6"/>
    <mergeCell ref="OOS6:OPD6"/>
    <mergeCell ref="OPE6:OPP6"/>
    <mergeCell ref="OLA6:OLL6"/>
    <mergeCell ref="OLM6:OLX6"/>
    <mergeCell ref="OLY6:OMJ6"/>
    <mergeCell ref="OMK6:OMV6"/>
    <mergeCell ref="OMW6:ONH6"/>
    <mergeCell ref="OIS6:OJD6"/>
    <mergeCell ref="OJE6:OJP6"/>
    <mergeCell ref="OJQ6:OKB6"/>
    <mergeCell ref="OKC6:OKN6"/>
    <mergeCell ref="OKO6:OKZ6"/>
    <mergeCell ref="OGK6:OGV6"/>
    <mergeCell ref="OGW6:OHH6"/>
    <mergeCell ref="OHI6:OHT6"/>
    <mergeCell ref="OHU6:OIF6"/>
    <mergeCell ref="OIG6:OIR6"/>
    <mergeCell ref="OEC6:OEN6"/>
    <mergeCell ref="OEO6:OEZ6"/>
    <mergeCell ref="OFA6:OFL6"/>
    <mergeCell ref="OFM6:OFX6"/>
    <mergeCell ref="OFY6:OGJ6"/>
    <mergeCell ref="OBU6:OCF6"/>
    <mergeCell ref="OCG6:OCR6"/>
    <mergeCell ref="OCS6:ODD6"/>
    <mergeCell ref="ODE6:ODP6"/>
    <mergeCell ref="ODQ6:OEB6"/>
    <mergeCell ref="NZM6:NZX6"/>
    <mergeCell ref="NZY6:OAJ6"/>
    <mergeCell ref="OAK6:OAV6"/>
    <mergeCell ref="OAW6:OBH6"/>
    <mergeCell ref="OBI6:OBT6"/>
    <mergeCell ref="NXE6:NXP6"/>
    <mergeCell ref="NXQ6:NYB6"/>
    <mergeCell ref="NYC6:NYN6"/>
    <mergeCell ref="NYO6:NYZ6"/>
    <mergeCell ref="NZA6:NZL6"/>
    <mergeCell ref="NUW6:NVH6"/>
    <mergeCell ref="NVI6:NVT6"/>
    <mergeCell ref="NVU6:NWF6"/>
    <mergeCell ref="NWG6:NWR6"/>
    <mergeCell ref="NWS6:NXD6"/>
    <mergeCell ref="NSO6:NSZ6"/>
    <mergeCell ref="NTA6:NTL6"/>
    <mergeCell ref="NTM6:NTX6"/>
    <mergeCell ref="NTY6:NUJ6"/>
    <mergeCell ref="NUK6:NUV6"/>
    <mergeCell ref="NQG6:NQR6"/>
    <mergeCell ref="NQS6:NRD6"/>
    <mergeCell ref="NRE6:NRP6"/>
    <mergeCell ref="NRQ6:NSB6"/>
    <mergeCell ref="NSC6:NSN6"/>
    <mergeCell ref="NNY6:NOJ6"/>
    <mergeCell ref="NOK6:NOV6"/>
    <mergeCell ref="NOW6:NPH6"/>
    <mergeCell ref="NPI6:NPT6"/>
    <mergeCell ref="NPU6:NQF6"/>
    <mergeCell ref="NLQ6:NMB6"/>
    <mergeCell ref="NMC6:NMN6"/>
    <mergeCell ref="NMO6:NMZ6"/>
    <mergeCell ref="NNA6:NNL6"/>
    <mergeCell ref="NNM6:NNX6"/>
    <mergeCell ref="NJI6:NJT6"/>
    <mergeCell ref="NJU6:NKF6"/>
    <mergeCell ref="NKG6:NKR6"/>
    <mergeCell ref="NKS6:NLD6"/>
    <mergeCell ref="NLE6:NLP6"/>
    <mergeCell ref="NHA6:NHL6"/>
    <mergeCell ref="NHM6:NHX6"/>
    <mergeCell ref="NHY6:NIJ6"/>
    <mergeCell ref="NIK6:NIV6"/>
    <mergeCell ref="NIW6:NJH6"/>
    <mergeCell ref="NES6:NFD6"/>
    <mergeCell ref="NFE6:NFP6"/>
    <mergeCell ref="NFQ6:NGB6"/>
    <mergeCell ref="NGC6:NGN6"/>
    <mergeCell ref="NGO6:NGZ6"/>
    <mergeCell ref="NCK6:NCV6"/>
    <mergeCell ref="NCW6:NDH6"/>
    <mergeCell ref="NDI6:NDT6"/>
    <mergeCell ref="NDU6:NEF6"/>
    <mergeCell ref="NEG6:NER6"/>
    <mergeCell ref="NAC6:NAN6"/>
    <mergeCell ref="NAO6:NAZ6"/>
    <mergeCell ref="NBA6:NBL6"/>
    <mergeCell ref="NBM6:NBX6"/>
    <mergeCell ref="NBY6:NCJ6"/>
    <mergeCell ref="MXU6:MYF6"/>
    <mergeCell ref="MYG6:MYR6"/>
    <mergeCell ref="MYS6:MZD6"/>
    <mergeCell ref="MZE6:MZP6"/>
    <mergeCell ref="MZQ6:NAB6"/>
    <mergeCell ref="MVM6:MVX6"/>
    <mergeCell ref="MVY6:MWJ6"/>
    <mergeCell ref="MWK6:MWV6"/>
    <mergeCell ref="MWW6:MXH6"/>
    <mergeCell ref="MXI6:MXT6"/>
    <mergeCell ref="MTE6:MTP6"/>
    <mergeCell ref="MTQ6:MUB6"/>
    <mergeCell ref="MUC6:MUN6"/>
    <mergeCell ref="MUO6:MUZ6"/>
    <mergeCell ref="MVA6:MVL6"/>
    <mergeCell ref="MQW6:MRH6"/>
    <mergeCell ref="MRI6:MRT6"/>
    <mergeCell ref="MRU6:MSF6"/>
    <mergeCell ref="MSG6:MSR6"/>
    <mergeCell ref="MSS6:MTD6"/>
    <mergeCell ref="MOO6:MOZ6"/>
    <mergeCell ref="MPA6:MPL6"/>
    <mergeCell ref="MPM6:MPX6"/>
    <mergeCell ref="MPY6:MQJ6"/>
    <mergeCell ref="MQK6:MQV6"/>
    <mergeCell ref="MMG6:MMR6"/>
    <mergeCell ref="MMS6:MND6"/>
    <mergeCell ref="MNE6:MNP6"/>
    <mergeCell ref="MNQ6:MOB6"/>
    <mergeCell ref="MOC6:MON6"/>
    <mergeCell ref="MJY6:MKJ6"/>
    <mergeCell ref="MKK6:MKV6"/>
    <mergeCell ref="MKW6:MLH6"/>
    <mergeCell ref="MLI6:MLT6"/>
    <mergeCell ref="MLU6:MMF6"/>
    <mergeCell ref="MHQ6:MIB6"/>
    <mergeCell ref="MIC6:MIN6"/>
    <mergeCell ref="MIO6:MIZ6"/>
    <mergeCell ref="MJA6:MJL6"/>
    <mergeCell ref="MJM6:MJX6"/>
    <mergeCell ref="MFI6:MFT6"/>
    <mergeCell ref="MFU6:MGF6"/>
    <mergeCell ref="MGG6:MGR6"/>
    <mergeCell ref="MGS6:MHD6"/>
    <mergeCell ref="MHE6:MHP6"/>
    <mergeCell ref="MDA6:MDL6"/>
    <mergeCell ref="MDM6:MDX6"/>
    <mergeCell ref="MDY6:MEJ6"/>
    <mergeCell ref="MEK6:MEV6"/>
    <mergeCell ref="MEW6:MFH6"/>
    <mergeCell ref="MAS6:MBD6"/>
    <mergeCell ref="MBE6:MBP6"/>
    <mergeCell ref="MBQ6:MCB6"/>
    <mergeCell ref="MCC6:MCN6"/>
    <mergeCell ref="MCO6:MCZ6"/>
    <mergeCell ref="LYK6:LYV6"/>
    <mergeCell ref="LYW6:LZH6"/>
    <mergeCell ref="LZI6:LZT6"/>
    <mergeCell ref="LZU6:MAF6"/>
    <mergeCell ref="MAG6:MAR6"/>
    <mergeCell ref="LWC6:LWN6"/>
    <mergeCell ref="LWO6:LWZ6"/>
    <mergeCell ref="LXA6:LXL6"/>
    <mergeCell ref="LXM6:LXX6"/>
    <mergeCell ref="LXY6:LYJ6"/>
    <mergeCell ref="LTU6:LUF6"/>
    <mergeCell ref="LUG6:LUR6"/>
    <mergeCell ref="LUS6:LVD6"/>
    <mergeCell ref="LVE6:LVP6"/>
    <mergeCell ref="LVQ6:LWB6"/>
    <mergeCell ref="LRM6:LRX6"/>
    <mergeCell ref="LRY6:LSJ6"/>
    <mergeCell ref="LSK6:LSV6"/>
    <mergeCell ref="LSW6:LTH6"/>
    <mergeCell ref="LTI6:LTT6"/>
    <mergeCell ref="LPE6:LPP6"/>
    <mergeCell ref="LPQ6:LQB6"/>
    <mergeCell ref="LQC6:LQN6"/>
    <mergeCell ref="LQO6:LQZ6"/>
    <mergeCell ref="LRA6:LRL6"/>
    <mergeCell ref="LMW6:LNH6"/>
    <mergeCell ref="LNI6:LNT6"/>
    <mergeCell ref="LNU6:LOF6"/>
    <mergeCell ref="LOG6:LOR6"/>
    <mergeCell ref="LOS6:LPD6"/>
    <mergeCell ref="LKO6:LKZ6"/>
    <mergeCell ref="LLA6:LLL6"/>
    <mergeCell ref="LLM6:LLX6"/>
    <mergeCell ref="LLY6:LMJ6"/>
    <mergeCell ref="LMK6:LMV6"/>
    <mergeCell ref="LIG6:LIR6"/>
    <mergeCell ref="LIS6:LJD6"/>
    <mergeCell ref="LJE6:LJP6"/>
    <mergeCell ref="LJQ6:LKB6"/>
    <mergeCell ref="LKC6:LKN6"/>
    <mergeCell ref="LFY6:LGJ6"/>
    <mergeCell ref="LGK6:LGV6"/>
    <mergeCell ref="LGW6:LHH6"/>
    <mergeCell ref="LHI6:LHT6"/>
    <mergeCell ref="LHU6:LIF6"/>
    <mergeCell ref="LDQ6:LEB6"/>
    <mergeCell ref="LEC6:LEN6"/>
    <mergeCell ref="LEO6:LEZ6"/>
    <mergeCell ref="LFA6:LFL6"/>
    <mergeCell ref="LFM6:LFX6"/>
    <mergeCell ref="LBI6:LBT6"/>
    <mergeCell ref="LBU6:LCF6"/>
    <mergeCell ref="LCG6:LCR6"/>
    <mergeCell ref="LCS6:LDD6"/>
    <mergeCell ref="LDE6:LDP6"/>
    <mergeCell ref="KZA6:KZL6"/>
    <mergeCell ref="KZM6:KZX6"/>
    <mergeCell ref="KZY6:LAJ6"/>
    <mergeCell ref="LAK6:LAV6"/>
    <mergeCell ref="LAW6:LBH6"/>
    <mergeCell ref="KWS6:KXD6"/>
    <mergeCell ref="KXE6:KXP6"/>
    <mergeCell ref="KXQ6:KYB6"/>
    <mergeCell ref="KYC6:KYN6"/>
    <mergeCell ref="KYO6:KYZ6"/>
    <mergeCell ref="KUK6:KUV6"/>
    <mergeCell ref="KUW6:KVH6"/>
    <mergeCell ref="KVI6:KVT6"/>
    <mergeCell ref="KVU6:KWF6"/>
    <mergeCell ref="KWG6:KWR6"/>
    <mergeCell ref="KSC6:KSN6"/>
    <mergeCell ref="KSO6:KSZ6"/>
    <mergeCell ref="KTA6:KTL6"/>
    <mergeCell ref="KTM6:KTX6"/>
    <mergeCell ref="KTY6:KUJ6"/>
    <mergeCell ref="KPU6:KQF6"/>
    <mergeCell ref="KQG6:KQR6"/>
    <mergeCell ref="KQS6:KRD6"/>
    <mergeCell ref="KRE6:KRP6"/>
    <mergeCell ref="KRQ6:KSB6"/>
    <mergeCell ref="KNM6:KNX6"/>
    <mergeCell ref="KNY6:KOJ6"/>
    <mergeCell ref="KOK6:KOV6"/>
    <mergeCell ref="KOW6:KPH6"/>
    <mergeCell ref="KPI6:KPT6"/>
    <mergeCell ref="KLE6:KLP6"/>
    <mergeCell ref="KLQ6:KMB6"/>
    <mergeCell ref="KMC6:KMN6"/>
    <mergeCell ref="KMO6:KMZ6"/>
    <mergeCell ref="KNA6:KNL6"/>
    <mergeCell ref="KIW6:KJH6"/>
    <mergeCell ref="KJI6:KJT6"/>
    <mergeCell ref="KJU6:KKF6"/>
    <mergeCell ref="KKG6:KKR6"/>
    <mergeCell ref="KKS6:KLD6"/>
    <mergeCell ref="KGO6:KGZ6"/>
    <mergeCell ref="KHA6:KHL6"/>
    <mergeCell ref="KHM6:KHX6"/>
    <mergeCell ref="KHY6:KIJ6"/>
    <mergeCell ref="KIK6:KIV6"/>
    <mergeCell ref="KEG6:KER6"/>
    <mergeCell ref="KES6:KFD6"/>
    <mergeCell ref="KFE6:KFP6"/>
    <mergeCell ref="KFQ6:KGB6"/>
    <mergeCell ref="KGC6:KGN6"/>
    <mergeCell ref="KBY6:KCJ6"/>
    <mergeCell ref="KCK6:KCV6"/>
    <mergeCell ref="KCW6:KDH6"/>
    <mergeCell ref="KDI6:KDT6"/>
    <mergeCell ref="KDU6:KEF6"/>
    <mergeCell ref="JZQ6:KAB6"/>
    <mergeCell ref="KAC6:KAN6"/>
    <mergeCell ref="KAO6:KAZ6"/>
    <mergeCell ref="KBA6:KBL6"/>
    <mergeCell ref="KBM6:KBX6"/>
    <mergeCell ref="JXI6:JXT6"/>
    <mergeCell ref="JXU6:JYF6"/>
    <mergeCell ref="JYG6:JYR6"/>
    <mergeCell ref="JYS6:JZD6"/>
    <mergeCell ref="JZE6:JZP6"/>
    <mergeCell ref="JVA6:JVL6"/>
    <mergeCell ref="JVM6:JVX6"/>
    <mergeCell ref="JVY6:JWJ6"/>
    <mergeCell ref="JWK6:JWV6"/>
    <mergeCell ref="JWW6:JXH6"/>
    <mergeCell ref="JSS6:JTD6"/>
    <mergeCell ref="JTE6:JTP6"/>
    <mergeCell ref="JTQ6:JUB6"/>
    <mergeCell ref="JUC6:JUN6"/>
    <mergeCell ref="JUO6:JUZ6"/>
    <mergeCell ref="JQK6:JQV6"/>
    <mergeCell ref="JQW6:JRH6"/>
    <mergeCell ref="JRI6:JRT6"/>
    <mergeCell ref="JRU6:JSF6"/>
    <mergeCell ref="JSG6:JSR6"/>
    <mergeCell ref="JOC6:JON6"/>
    <mergeCell ref="JOO6:JOZ6"/>
    <mergeCell ref="JPA6:JPL6"/>
    <mergeCell ref="JPM6:JPX6"/>
    <mergeCell ref="JPY6:JQJ6"/>
    <mergeCell ref="JLU6:JMF6"/>
    <mergeCell ref="JMG6:JMR6"/>
    <mergeCell ref="JMS6:JND6"/>
    <mergeCell ref="JNE6:JNP6"/>
    <mergeCell ref="JNQ6:JOB6"/>
    <mergeCell ref="JJM6:JJX6"/>
    <mergeCell ref="JJY6:JKJ6"/>
    <mergeCell ref="JKK6:JKV6"/>
    <mergeCell ref="JKW6:JLH6"/>
    <mergeCell ref="JLI6:JLT6"/>
    <mergeCell ref="JHE6:JHP6"/>
    <mergeCell ref="JHQ6:JIB6"/>
    <mergeCell ref="JIC6:JIN6"/>
    <mergeCell ref="JIO6:JIZ6"/>
    <mergeCell ref="JJA6:JJL6"/>
    <mergeCell ref="JEW6:JFH6"/>
    <mergeCell ref="JFI6:JFT6"/>
    <mergeCell ref="JFU6:JGF6"/>
    <mergeCell ref="JGG6:JGR6"/>
    <mergeCell ref="JGS6:JHD6"/>
    <mergeCell ref="JCO6:JCZ6"/>
    <mergeCell ref="JDA6:JDL6"/>
    <mergeCell ref="JDM6:JDX6"/>
    <mergeCell ref="JDY6:JEJ6"/>
    <mergeCell ref="JEK6:JEV6"/>
    <mergeCell ref="JAG6:JAR6"/>
    <mergeCell ref="JAS6:JBD6"/>
    <mergeCell ref="JBE6:JBP6"/>
    <mergeCell ref="JBQ6:JCB6"/>
    <mergeCell ref="JCC6:JCN6"/>
    <mergeCell ref="IXY6:IYJ6"/>
    <mergeCell ref="IYK6:IYV6"/>
    <mergeCell ref="IYW6:IZH6"/>
    <mergeCell ref="IZI6:IZT6"/>
    <mergeCell ref="IZU6:JAF6"/>
    <mergeCell ref="IVQ6:IWB6"/>
    <mergeCell ref="IWC6:IWN6"/>
    <mergeCell ref="IWO6:IWZ6"/>
    <mergeCell ref="IXA6:IXL6"/>
    <mergeCell ref="IXM6:IXX6"/>
    <mergeCell ref="ITI6:ITT6"/>
    <mergeCell ref="ITU6:IUF6"/>
    <mergeCell ref="IUG6:IUR6"/>
    <mergeCell ref="IUS6:IVD6"/>
    <mergeCell ref="IVE6:IVP6"/>
    <mergeCell ref="IRA6:IRL6"/>
    <mergeCell ref="IRM6:IRX6"/>
    <mergeCell ref="IRY6:ISJ6"/>
    <mergeCell ref="ISK6:ISV6"/>
    <mergeCell ref="ISW6:ITH6"/>
    <mergeCell ref="IOS6:IPD6"/>
    <mergeCell ref="IPE6:IPP6"/>
    <mergeCell ref="IPQ6:IQB6"/>
    <mergeCell ref="IQC6:IQN6"/>
    <mergeCell ref="IQO6:IQZ6"/>
    <mergeCell ref="IMK6:IMV6"/>
    <mergeCell ref="IMW6:INH6"/>
    <mergeCell ref="INI6:INT6"/>
    <mergeCell ref="INU6:IOF6"/>
    <mergeCell ref="IOG6:IOR6"/>
    <mergeCell ref="IKC6:IKN6"/>
    <mergeCell ref="IKO6:IKZ6"/>
    <mergeCell ref="ILA6:ILL6"/>
    <mergeCell ref="ILM6:ILX6"/>
    <mergeCell ref="ILY6:IMJ6"/>
    <mergeCell ref="IHU6:IIF6"/>
    <mergeCell ref="IIG6:IIR6"/>
    <mergeCell ref="IIS6:IJD6"/>
    <mergeCell ref="IJE6:IJP6"/>
    <mergeCell ref="IJQ6:IKB6"/>
    <mergeCell ref="IFM6:IFX6"/>
    <mergeCell ref="IFY6:IGJ6"/>
    <mergeCell ref="IGK6:IGV6"/>
    <mergeCell ref="IGW6:IHH6"/>
    <mergeCell ref="IHI6:IHT6"/>
    <mergeCell ref="IDE6:IDP6"/>
    <mergeCell ref="IDQ6:IEB6"/>
    <mergeCell ref="IEC6:IEN6"/>
    <mergeCell ref="IEO6:IEZ6"/>
    <mergeCell ref="IFA6:IFL6"/>
    <mergeCell ref="IAW6:IBH6"/>
    <mergeCell ref="IBI6:IBT6"/>
    <mergeCell ref="IBU6:ICF6"/>
    <mergeCell ref="ICG6:ICR6"/>
    <mergeCell ref="ICS6:IDD6"/>
    <mergeCell ref="HYO6:HYZ6"/>
    <mergeCell ref="HZA6:HZL6"/>
    <mergeCell ref="HZM6:HZX6"/>
    <mergeCell ref="HZY6:IAJ6"/>
    <mergeCell ref="IAK6:IAV6"/>
    <mergeCell ref="HWG6:HWR6"/>
    <mergeCell ref="HWS6:HXD6"/>
    <mergeCell ref="HXE6:HXP6"/>
    <mergeCell ref="HXQ6:HYB6"/>
    <mergeCell ref="HYC6:HYN6"/>
    <mergeCell ref="HTY6:HUJ6"/>
    <mergeCell ref="HUK6:HUV6"/>
    <mergeCell ref="HUW6:HVH6"/>
    <mergeCell ref="HVI6:HVT6"/>
    <mergeCell ref="HVU6:HWF6"/>
    <mergeCell ref="HRQ6:HSB6"/>
    <mergeCell ref="HSC6:HSN6"/>
    <mergeCell ref="HSO6:HSZ6"/>
    <mergeCell ref="HTA6:HTL6"/>
    <mergeCell ref="HTM6:HTX6"/>
    <mergeCell ref="HPI6:HPT6"/>
    <mergeCell ref="HPU6:HQF6"/>
    <mergeCell ref="HQG6:HQR6"/>
    <mergeCell ref="HQS6:HRD6"/>
    <mergeCell ref="HRE6:HRP6"/>
    <mergeCell ref="HNA6:HNL6"/>
    <mergeCell ref="HNM6:HNX6"/>
    <mergeCell ref="HNY6:HOJ6"/>
    <mergeCell ref="HOK6:HOV6"/>
    <mergeCell ref="HOW6:HPH6"/>
    <mergeCell ref="HKS6:HLD6"/>
    <mergeCell ref="HLE6:HLP6"/>
    <mergeCell ref="HLQ6:HMB6"/>
    <mergeCell ref="HMC6:HMN6"/>
    <mergeCell ref="HMO6:HMZ6"/>
    <mergeCell ref="HIK6:HIV6"/>
    <mergeCell ref="HIW6:HJH6"/>
    <mergeCell ref="HJI6:HJT6"/>
    <mergeCell ref="HJU6:HKF6"/>
    <mergeCell ref="HKG6:HKR6"/>
    <mergeCell ref="HGC6:HGN6"/>
    <mergeCell ref="HGO6:HGZ6"/>
    <mergeCell ref="HHA6:HHL6"/>
    <mergeCell ref="HHM6:HHX6"/>
    <mergeCell ref="HHY6:HIJ6"/>
    <mergeCell ref="HDU6:HEF6"/>
    <mergeCell ref="HEG6:HER6"/>
    <mergeCell ref="HES6:HFD6"/>
    <mergeCell ref="HFE6:HFP6"/>
    <mergeCell ref="HFQ6:HGB6"/>
    <mergeCell ref="HBM6:HBX6"/>
    <mergeCell ref="HBY6:HCJ6"/>
    <mergeCell ref="HCK6:HCV6"/>
    <mergeCell ref="HCW6:HDH6"/>
    <mergeCell ref="HDI6:HDT6"/>
    <mergeCell ref="GZE6:GZP6"/>
    <mergeCell ref="GZQ6:HAB6"/>
    <mergeCell ref="HAC6:HAN6"/>
    <mergeCell ref="HAO6:HAZ6"/>
    <mergeCell ref="HBA6:HBL6"/>
    <mergeCell ref="GWW6:GXH6"/>
    <mergeCell ref="GXI6:GXT6"/>
    <mergeCell ref="GXU6:GYF6"/>
    <mergeCell ref="GYG6:GYR6"/>
    <mergeCell ref="GYS6:GZD6"/>
    <mergeCell ref="GUO6:GUZ6"/>
    <mergeCell ref="GVA6:GVL6"/>
    <mergeCell ref="GVM6:GVX6"/>
    <mergeCell ref="GVY6:GWJ6"/>
    <mergeCell ref="GWK6:GWV6"/>
    <mergeCell ref="GSG6:GSR6"/>
    <mergeCell ref="GSS6:GTD6"/>
    <mergeCell ref="GTE6:GTP6"/>
    <mergeCell ref="GTQ6:GUB6"/>
    <mergeCell ref="GUC6:GUN6"/>
    <mergeCell ref="GPY6:GQJ6"/>
    <mergeCell ref="GQK6:GQV6"/>
    <mergeCell ref="GQW6:GRH6"/>
    <mergeCell ref="GRI6:GRT6"/>
    <mergeCell ref="GRU6:GSF6"/>
    <mergeCell ref="GNQ6:GOB6"/>
    <mergeCell ref="GOC6:GON6"/>
    <mergeCell ref="GOO6:GOZ6"/>
    <mergeCell ref="GPA6:GPL6"/>
    <mergeCell ref="GPM6:GPX6"/>
    <mergeCell ref="GLI6:GLT6"/>
    <mergeCell ref="GLU6:GMF6"/>
    <mergeCell ref="GMG6:GMR6"/>
    <mergeCell ref="GMS6:GND6"/>
    <mergeCell ref="GNE6:GNP6"/>
    <mergeCell ref="GJA6:GJL6"/>
    <mergeCell ref="GJM6:GJX6"/>
    <mergeCell ref="GJY6:GKJ6"/>
    <mergeCell ref="GKK6:GKV6"/>
    <mergeCell ref="GKW6:GLH6"/>
    <mergeCell ref="GGS6:GHD6"/>
    <mergeCell ref="GHE6:GHP6"/>
    <mergeCell ref="GHQ6:GIB6"/>
    <mergeCell ref="GIC6:GIN6"/>
    <mergeCell ref="GIO6:GIZ6"/>
    <mergeCell ref="GEK6:GEV6"/>
    <mergeCell ref="GEW6:GFH6"/>
    <mergeCell ref="GFI6:GFT6"/>
    <mergeCell ref="GFU6:GGF6"/>
    <mergeCell ref="GGG6:GGR6"/>
    <mergeCell ref="GCC6:GCN6"/>
    <mergeCell ref="GCO6:GCZ6"/>
    <mergeCell ref="GDA6:GDL6"/>
    <mergeCell ref="GDM6:GDX6"/>
    <mergeCell ref="GDY6:GEJ6"/>
    <mergeCell ref="FZU6:GAF6"/>
    <mergeCell ref="GAG6:GAR6"/>
    <mergeCell ref="GAS6:GBD6"/>
    <mergeCell ref="GBE6:GBP6"/>
    <mergeCell ref="GBQ6:GCB6"/>
    <mergeCell ref="FXM6:FXX6"/>
    <mergeCell ref="FXY6:FYJ6"/>
    <mergeCell ref="FYK6:FYV6"/>
    <mergeCell ref="FYW6:FZH6"/>
    <mergeCell ref="FZI6:FZT6"/>
    <mergeCell ref="FVE6:FVP6"/>
    <mergeCell ref="FVQ6:FWB6"/>
    <mergeCell ref="FWC6:FWN6"/>
    <mergeCell ref="FWO6:FWZ6"/>
    <mergeCell ref="FXA6:FXL6"/>
    <mergeCell ref="FSW6:FTH6"/>
    <mergeCell ref="FTI6:FTT6"/>
    <mergeCell ref="FTU6:FUF6"/>
    <mergeCell ref="FUG6:FUR6"/>
    <mergeCell ref="FUS6:FVD6"/>
    <mergeCell ref="FQO6:FQZ6"/>
    <mergeCell ref="FRA6:FRL6"/>
    <mergeCell ref="FRM6:FRX6"/>
    <mergeCell ref="FRY6:FSJ6"/>
    <mergeCell ref="FSK6:FSV6"/>
    <mergeCell ref="FOG6:FOR6"/>
    <mergeCell ref="FOS6:FPD6"/>
    <mergeCell ref="FPE6:FPP6"/>
    <mergeCell ref="FPQ6:FQB6"/>
    <mergeCell ref="FQC6:FQN6"/>
    <mergeCell ref="FLY6:FMJ6"/>
    <mergeCell ref="FMK6:FMV6"/>
    <mergeCell ref="FMW6:FNH6"/>
    <mergeCell ref="FNI6:FNT6"/>
    <mergeCell ref="FNU6:FOF6"/>
    <mergeCell ref="FJQ6:FKB6"/>
    <mergeCell ref="FKC6:FKN6"/>
    <mergeCell ref="FKO6:FKZ6"/>
    <mergeCell ref="FLA6:FLL6"/>
    <mergeCell ref="FLM6:FLX6"/>
    <mergeCell ref="FHI6:FHT6"/>
    <mergeCell ref="FHU6:FIF6"/>
    <mergeCell ref="FIG6:FIR6"/>
    <mergeCell ref="FIS6:FJD6"/>
    <mergeCell ref="FJE6:FJP6"/>
    <mergeCell ref="FFA6:FFL6"/>
    <mergeCell ref="FFM6:FFX6"/>
    <mergeCell ref="FFY6:FGJ6"/>
    <mergeCell ref="FGK6:FGV6"/>
    <mergeCell ref="FGW6:FHH6"/>
    <mergeCell ref="FCS6:FDD6"/>
    <mergeCell ref="FDE6:FDP6"/>
    <mergeCell ref="FDQ6:FEB6"/>
    <mergeCell ref="FEC6:FEN6"/>
    <mergeCell ref="FEO6:FEZ6"/>
    <mergeCell ref="FAK6:FAV6"/>
    <mergeCell ref="FAW6:FBH6"/>
    <mergeCell ref="FBI6:FBT6"/>
    <mergeCell ref="FBU6:FCF6"/>
    <mergeCell ref="FCG6:FCR6"/>
    <mergeCell ref="EYC6:EYN6"/>
    <mergeCell ref="EYO6:EYZ6"/>
    <mergeCell ref="EZA6:EZL6"/>
    <mergeCell ref="EZM6:EZX6"/>
    <mergeCell ref="EZY6:FAJ6"/>
    <mergeCell ref="EVU6:EWF6"/>
    <mergeCell ref="EWG6:EWR6"/>
    <mergeCell ref="EWS6:EXD6"/>
    <mergeCell ref="EXE6:EXP6"/>
    <mergeCell ref="EXQ6:EYB6"/>
    <mergeCell ref="ETM6:ETX6"/>
    <mergeCell ref="ETY6:EUJ6"/>
    <mergeCell ref="EUK6:EUV6"/>
    <mergeCell ref="EUW6:EVH6"/>
    <mergeCell ref="EVI6:EVT6"/>
    <mergeCell ref="ERE6:ERP6"/>
    <mergeCell ref="ERQ6:ESB6"/>
    <mergeCell ref="ESC6:ESN6"/>
    <mergeCell ref="ESO6:ESZ6"/>
    <mergeCell ref="ETA6:ETL6"/>
    <mergeCell ref="EOW6:EPH6"/>
    <mergeCell ref="EPI6:EPT6"/>
    <mergeCell ref="EPU6:EQF6"/>
    <mergeCell ref="EQG6:EQR6"/>
    <mergeCell ref="EQS6:ERD6"/>
    <mergeCell ref="EMO6:EMZ6"/>
    <mergeCell ref="ENA6:ENL6"/>
    <mergeCell ref="ENM6:ENX6"/>
    <mergeCell ref="ENY6:EOJ6"/>
    <mergeCell ref="EOK6:EOV6"/>
    <mergeCell ref="EKG6:EKR6"/>
    <mergeCell ref="EKS6:ELD6"/>
    <mergeCell ref="ELE6:ELP6"/>
    <mergeCell ref="ELQ6:EMB6"/>
    <mergeCell ref="EMC6:EMN6"/>
    <mergeCell ref="EHY6:EIJ6"/>
    <mergeCell ref="EIK6:EIV6"/>
    <mergeCell ref="EIW6:EJH6"/>
    <mergeCell ref="EJI6:EJT6"/>
    <mergeCell ref="EJU6:EKF6"/>
    <mergeCell ref="EFQ6:EGB6"/>
    <mergeCell ref="EGC6:EGN6"/>
    <mergeCell ref="EGO6:EGZ6"/>
    <mergeCell ref="EHA6:EHL6"/>
    <mergeCell ref="EHM6:EHX6"/>
    <mergeCell ref="EDI6:EDT6"/>
    <mergeCell ref="EDU6:EEF6"/>
    <mergeCell ref="EEG6:EER6"/>
    <mergeCell ref="EES6:EFD6"/>
    <mergeCell ref="EFE6:EFP6"/>
    <mergeCell ref="EBA6:EBL6"/>
    <mergeCell ref="EBM6:EBX6"/>
    <mergeCell ref="EBY6:ECJ6"/>
    <mergeCell ref="ECK6:ECV6"/>
    <mergeCell ref="ECW6:EDH6"/>
    <mergeCell ref="DYS6:DZD6"/>
    <mergeCell ref="DZE6:DZP6"/>
    <mergeCell ref="DZQ6:EAB6"/>
    <mergeCell ref="EAC6:EAN6"/>
    <mergeCell ref="EAO6:EAZ6"/>
    <mergeCell ref="DWK6:DWV6"/>
    <mergeCell ref="DWW6:DXH6"/>
    <mergeCell ref="DXI6:DXT6"/>
    <mergeCell ref="DXU6:DYF6"/>
    <mergeCell ref="DYG6:DYR6"/>
    <mergeCell ref="DUC6:DUN6"/>
    <mergeCell ref="DUO6:DUZ6"/>
    <mergeCell ref="DVA6:DVL6"/>
    <mergeCell ref="DVM6:DVX6"/>
    <mergeCell ref="DVY6:DWJ6"/>
    <mergeCell ref="DRU6:DSF6"/>
    <mergeCell ref="DSG6:DSR6"/>
    <mergeCell ref="DSS6:DTD6"/>
    <mergeCell ref="DTE6:DTP6"/>
    <mergeCell ref="DTQ6:DUB6"/>
    <mergeCell ref="DPM6:DPX6"/>
    <mergeCell ref="DPY6:DQJ6"/>
    <mergeCell ref="DQK6:DQV6"/>
    <mergeCell ref="DQW6:DRH6"/>
    <mergeCell ref="DRI6:DRT6"/>
    <mergeCell ref="DNE6:DNP6"/>
    <mergeCell ref="DNQ6:DOB6"/>
    <mergeCell ref="DOC6:DON6"/>
    <mergeCell ref="DOO6:DOZ6"/>
    <mergeCell ref="DPA6:DPL6"/>
    <mergeCell ref="DKW6:DLH6"/>
    <mergeCell ref="DLI6:DLT6"/>
    <mergeCell ref="DLU6:DMF6"/>
    <mergeCell ref="DMG6:DMR6"/>
    <mergeCell ref="DMS6:DND6"/>
    <mergeCell ref="DIO6:DIZ6"/>
    <mergeCell ref="DJA6:DJL6"/>
    <mergeCell ref="DJM6:DJX6"/>
    <mergeCell ref="DJY6:DKJ6"/>
    <mergeCell ref="DKK6:DKV6"/>
    <mergeCell ref="DGG6:DGR6"/>
    <mergeCell ref="DGS6:DHD6"/>
    <mergeCell ref="DHE6:DHP6"/>
    <mergeCell ref="DHQ6:DIB6"/>
    <mergeCell ref="DIC6:DIN6"/>
    <mergeCell ref="DDY6:DEJ6"/>
    <mergeCell ref="DEK6:DEV6"/>
    <mergeCell ref="DEW6:DFH6"/>
    <mergeCell ref="DFI6:DFT6"/>
    <mergeCell ref="DFU6:DGF6"/>
    <mergeCell ref="DBQ6:DCB6"/>
    <mergeCell ref="DCC6:DCN6"/>
    <mergeCell ref="DCO6:DCZ6"/>
    <mergeCell ref="DDA6:DDL6"/>
    <mergeCell ref="DDM6:DDX6"/>
    <mergeCell ref="CZI6:CZT6"/>
    <mergeCell ref="CZU6:DAF6"/>
    <mergeCell ref="DAG6:DAR6"/>
    <mergeCell ref="DAS6:DBD6"/>
    <mergeCell ref="DBE6:DBP6"/>
    <mergeCell ref="CXA6:CXL6"/>
    <mergeCell ref="CXM6:CXX6"/>
    <mergeCell ref="CXY6:CYJ6"/>
    <mergeCell ref="CYK6:CYV6"/>
    <mergeCell ref="CYW6:CZH6"/>
    <mergeCell ref="CUS6:CVD6"/>
    <mergeCell ref="CVE6:CVP6"/>
    <mergeCell ref="CVQ6:CWB6"/>
    <mergeCell ref="CWC6:CWN6"/>
    <mergeCell ref="CWO6:CWZ6"/>
    <mergeCell ref="CSK6:CSV6"/>
    <mergeCell ref="CSW6:CTH6"/>
    <mergeCell ref="CTI6:CTT6"/>
    <mergeCell ref="CTU6:CUF6"/>
    <mergeCell ref="CUG6:CUR6"/>
    <mergeCell ref="CQC6:CQN6"/>
    <mergeCell ref="CQO6:CQZ6"/>
    <mergeCell ref="CRA6:CRL6"/>
    <mergeCell ref="CRM6:CRX6"/>
    <mergeCell ref="CRY6:CSJ6"/>
    <mergeCell ref="CNU6:COF6"/>
    <mergeCell ref="COG6:COR6"/>
    <mergeCell ref="COS6:CPD6"/>
    <mergeCell ref="CPE6:CPP6"/>
    <mergeCell ref="CPQ6:CQB6"/>
    <mergeCell ref="CLM6:CLX6"/>
    <mergeCell ref="CLY6:CMJ6"/>
    <mergeCell ref="CMK6:CMV6"/>
    <mergeCell ref="CMW6:CNH6"/>
    <mergeCell ref="CNI6:CNT6"/>
    <mergeCell ref="CJE6:CJP6"/>
    <mergeCell ref="CJQ6:CKB6"/>
    <mergeCell ref="CKC6:CKN6"/>
    <mergeCell ref="CKO6:CKZ6"/>
    <mergeCell ref="CLA6:CLL6"/>
    <mergeCell ref="CGW6:CHH6"/>
    <mergeCell ref="CHI6:CHT6"/>
    <mergeCell ref="CHU6:CIF6"/>
    <mergeCell ref="CIG6:CIR6"/>
    <mergeCell ref="CIS6:CJD6"/>
    <mergeCell ref="CEO6:CEZ6"/>
    <mergeCell ref="CFA6:CFL6"/>
    <mergeCell ref="CFM6:CFX6"/>
    <mergeCell ref="CFY6:CGJ6"/>
    <mergeCell ref="CGK6:CGV6"/>
    <mergeCell ref="CCG6:CCR6"/>
    <mergeCell ref="CCS6:CDD6"/>
    <mergeCell ref="CDE6:CDP6"/>
    <mergeCell ref="CDQ6:CEB6"/>
    <mergeCell ref="CEC6:CEN6"/>
    <mergeCell ref="BZY6:CAJ6"/>
    <mergeCell ref="CAK6:CAV6"/>
    <mergeCell ref="CAW6:CBH6"/>
    <mergeCell ref="CBI6:CBT6"/>
    <mergeCell ref="CBU6:CCF6"/>
    <mergeCell ref="BXQ6:BYB6"/>
    <mergeCell ref="BYC6:BYN6"/>
    <mergeCell ref="BYO6:BYZ6"/>
    <mergeCell ref="BZA6:BZL6"/>
    <mergeCell ref="BZM6:BZX6"/>
    <mergeCell ref="BVI6:BVT6"/>
    <mergeCell ref="BVU6:BWF6"/>
    <mergeCell ref="BWG6:BWR6"/>
    <mergeCell ref="BWS6:BXD6"/>
    <mergeCell ref="BXE6:BXP6"/>
    <mergeCell ref="BTA6:BTL6"/>
    <mergeCell ref="BTM6:BTX6"/>
    <mergeCell ref="BTY6:BUJ6"/>
    <mergeCell ref="BUK6:BUV6"/>
    <mergeCell ref="BUW6:BVH6"/>
    <mergeCell ref="BQS6:BRD6"/>
    <mergeCell ref="BRE6:BRP6"/>
    <mergeCell ref="BRQ6:BSB6"/>
    <mergeCell ref="BSC6:BSN6"/>
    <mergeCell ref="BSO6:BSZ6"/>
    <mergeCell ref="BOK6:BOV6"/>
    <mergeCell ref="BOW6:BPH6"/>
    <mergeCell ref="BPI6:BPT6"/>
    <mergeCell ref="BPU6:BQF6"/>
    <mergeCell ref="BQG6:BQR6"/>
    <mergeCell ref="BMC6:BMN6"/>
    <mergeCell ref="BMO6:BMZ6"/>
    <mergeCell ref="BNA6:BNL6"/>
    <mergeCell ref="BNM6:BNX6"/>
    <mergeCell ref="BNY6:BOJ6"/>
    <mergeCell ref="BJU6:BKF6"/>
    <mergeCell ref="BKG6:BKR6"/>
    <mergeCell ref="BKS6:BLD6"/>
    <mergeCell ref="BLE6:BLP6"/>
    <mergeCell ref="BLQ6:BMB6"/>
    <mergeCell ref="BHM6:BHX6"/>
    <mergeCell ref="BHY6:BIJ6"/>
    <mergeCell ref="BIK6:BIV6"/>
    <mergeCell ref="BIW6:BJH6"/>
    <mergeCell ref="BJI6:BJT6"/>
    <mergeCell ref="BFE6:BFP6"/>
    <mergeCell ref="BFQ6:BGB6"/>
    <mergeCell ref="BGC6:BGN6"/>
    <mergeCell ref="BGO6:BGZ6"/>
    <mergeCell ref="BHA6:BHL6"/>
    <mergeCell ref="BCW6:BDH6"/>
    <mergeCell ref="BDI6:BDT6"/>
    <mergeCell ref="BDU6:BEF6"/>
    <mergeCell ref="BEG6:BER6"/>
    <mergeCell ref="BES6:BFD6"/>
    <mergeCell ref="BAO6:BAZ6"/>
    <mergeCell ref="BBA6:BBL6"/>
    <mergeCell ref="BBM6:BBX6"/>
    <mergeCell ref="BBY6:BCJ6"/>
    <mergeCell ref="BCK6:BCV6"/>
    <mergeCell ref="AYG6:AYR6"/>
    <mergeCell ref="AYS6:AZD6"/>
    <mergeCell ref="AZE6:AZP6"/>
    <mergeCell ref="AZQ6:BAB6"/>
    <mergeCell ref="BAC6:BAN6"/>
    <mergeCell ref="AVY6:AWJ6"/>
    <mergeCell ref="AWK6:AWV6"/>
    <mergeCell ref="AWW6:AXH6"/>
    <mergeCell ref="AXI6:AXT6"/>
    <mergeCell ref="AXU6:AYF6"/>
    <mergeCell ref="ATQ6:AUB6"/>
    <mergeCell ref="AUC6:AUN6"/>
    <mergeCell ref="AUO6:AUZ6"/>
    <mergeCell ref="AVA6:AVL6"/>
    <mergeCell ref="AVM6:AVX6"/>
    <mergeCell ref="ARI6:ART6"/>
    <mergeCell ref="ARU6:ASF6"/>
    <mergeCell ref="ASG6:ASR6"/>
    <mergeCell ref="ASS6:ATD6"/>
    <mergeCell ref="ATE6:ATP6"/>
    <mergeCell ref="APA6:APL6"/>
    <mergeCell ref="APM6:APX6"/>
    <mergeCell ref="APY6:AQJ6"/>
    <mergeCell ref="AQK6:AQV6"/>
    <mergeCell ref="AQW6:ARH6"/>
    <mergeCell ref="AMS6:AND6"/>
    <mergeCell ref="ANE6:ANP6"/>
    <mergeCell ref="ANQ6:AOB6"/>
    <mergeCell ref="AOC6:AON6"/>
    <mergeCell ref="AOO6:AOZ6"/>
    <mergeCell ref="UG6:UR6"/>
    <mergeCell ref="US6:VD6"/>
    <mergeCell ref="VE6:VP6"/>
    <mergeCell ref="VQ6:WB6"/>
    <mergeCell ref="WC6:WN6"/>
    <mergeCell ref="AKK6:AKV6"/>
    <mergeCell ref="AKW6:ALH6"/>
    <mergeCell ref="ALI6:ALT6"/>
    <mergeCell ref="ALU6:AMF6"/>
    <mergeCell ref="AMG6:AMR6"/>
    <mergeCell ref="AIC6:AIN6"/>
    <mergeCell ref="AIO6:AIZ6"/>
    <mergeCell ref="AJA6:AJL6"/>
    <mergeCell ref="AJM6:AJX6"/>
    <mergeCell ref="AJY6:AKJ6"/>
    <mergeCell ref="AFU6:AGF6"/>
    <mergeCell ref="AGG6:AGR6"/>
    <mergeCell ref="AGS6:AHD6"/>
    <mergeCell ref="AHE6:AHP6"/>
    <mergeCell ref="AHQ6:AIB6"/>
    <mergeCell ref="ADM6:ADX6"/>
    <mergeCell ref="ADY6:AEJ6"/>
    <mergeCell ref="AEK6:AEV6"/>
    <mergeCell ref="AEW6:AFH6"/>
    <mergeCell ref="AFI6:AFT6"/>
    <mergeCell ref="EC6:EN6"/>
    <mergeCell ref="EO6:EZ6"/>
    <mergeCell ref="FA6:FL6"/>
    <mergeCell ref="FM6:FX6"/>
    <mergeCell ref="FY6:GJ6"/>
    <mergeCell ref="BU6:CF6"/>
    <mergeCell ref="CG6:CR6"/>
    <mergeCell ref="CS6:DD6"/>
    <mergeCell ref="DE6:DP6"/>
    <mergeCell ref="DQ6:EB6"/>
    <mergeCell ref="RY6:SJ6"/>
    <mergeCell ref="SK6:SV6"/>
    <mergeCell ref="SW6:TH6"/>
    <mergeCell ref="TI6:TT6"/>
    <mergeCell ref="TU6:UF6"/>
    <mergeCell ref="PQ6:QB6"/>
    <mergeCell ref="QC6:QN6"/>
    <mergeCell ref="QO6:QZ6"/>
    <mergeCell ref="RA6:RL6"/>
    <mergeCell ref="RM6:RX6"/>
    <mergeCell ref="NI6:NT6"/>
    <mergeCell ref="NU6:OF6"/>
    <mergeCell ref="OG6:OR6"/>
    <mergeCell ref="OS6:PD6"/>
    <mergeCell ref="PE6:PP6"/>
    <mergeCell ref="LA6:LL6"/>
    <mergeCell ref="LM6:LX6"/>
    <mergeCell ref="LY6:MJ6"/>
    <mergeCell ref="MK6:MV6"/>
    <mergeCell ref="MW6:NH6"/>
    <mergeCell ref="WTY5:WUJ5"/>
    <mergeCell ref="WUK5:WUV5"/>
    <mergeCell ref="WUW5:WVH5"/>
    <mergeCell ref="WVI5:WVT5"/>
    <mergeCell ref="WVU5:WWF5"/>
    <mergeCell ref="WRQ5:WSB5"/>
    <mergeCell ref="WSC5:WSN5"/>
    <mergeCell ref="IS6:JD6"/>
    <mergeCell ref="JE6:JP6"/>
    <mergeCell ref="JQ6:KB6"/>
    <mergeCell ref="KC6:KN6"/>
    <mergeCell ref="KO6:KZ6"/>
    <mergeCell ref="GK6:GV6"/>
    <mergeCell ref="GW6:HH6"/>
    <mergeCell ref="HI6:HT6"/>
    <mergeCell ref="HU6:IF6"/>
    <mergeCell ref="IG6:IR6"/>
    <mergeCell ref="ABE6:ABP6"/>
    <mergeCell ref="ABQ6:ACB6"/>
    <mergeCell ref="ACC6:ACN6"/>
    <mergeCell ref="ACO6:ACZ6"/>
    <mergeCell ref="ADA6:ADL6"/>
    <mergeCell ref="YW6:ZH6"/>
    <mergeCell ref="ZI6:ZT6"/>
    <mergeCell ref="ZU6:AAF6"/>
    <mergeCell ref="AAG6:AAR6"/>
    <mergeCell ref="AAS6:ABD6"/>
    <mergeCell ref="WO6:WZ6"/>
    <mergeCell ref="XA6:XL6"/>
    <mergeCell ref="XM6:XX6"/>
    <mergeCell ref="XY6:YJ6"/>
    <mergeCell ref="YK6:YV6"/>
    <mergeCell ref="XDE5:XDP5"/>
    <mergeCell ref="XDQ5:XEB5"/>
    <mergeCell ref="XEC5:XEN5"/>
    <mergeCell ref="XEO5:XEZ5"/>
    <mergeCell ref="XFA5:XFD5"/>
    <mergeCell ref="XAW5:XBH5"/>
    <mergeCell ref="XBI5:XBT5"/>
    <mergeCell ref="XBU5:XCF5"/>
    <mergeCell ref="XCG5:XCR5"/>
    <mergeCell ref="XCS5:XDD5"/>
    <mergeCell ref="WYO5:WYZ5"/>
    <mergeCell ref="WZA5:WZL5"/>
    <mergeCell ref="WZM5:WZX5"/>
    <mergeCell ref="WZY5:XAJ5"/>
    <mergeCell ref="XAK5:XAV5"/>
    <mergeCell ref="WWG5:WWR5"/>
    <mergeCell ref="WWS5:WXD5"/>
    <mergeCell ref="WXE5:WXP5"/>
    <mergeCell ref="WXQ5:WYB5"/>
    <mergeCell ref="WYC5:WYN5"/>
    <mergeCell ref="WSO5:WSZ5"/>
    <mergeCell ref="WTA5:WTL5"/>
    <mergeCell ref="WTM5:WTX5"/>
    <mergeCell ref="WPI5:WPT5"/>
    <mergeCell ref="WPU5:WQF5"/>
    <mergeCell ref="WQG5:WQR5"/>
    <mergeCell ref="WQS5:WRD5"/>
    <mergeCell ref="WRE5:WRP5"/>
    <mergeCell ref="WNA5:WNL5"/>
    <mergeCell ref="WNM5:WNX5"/>
    <mergeCell ref="WNY5:WOJ5"/>
    <mergeCell ref="WOK5:WOV5"/>
    <mergeCell ref="WOW5:WPH5"/>
    <mergeCell ref="WKS5:WLD5"/>
    <mergeCell ref="WLE5:WLP5"/>
    <mergeCell ref="WLQ5:WMB5"/>
    <mergeCell ref="WMC5:WMN5"/>
    <mergeCell ref="WMO5:WMZ5"/>
    <mergeCell ref="WIK5:WIV5"/>
    <mergeCell ref="WIW5:WJH5"/>
    <mergeCell ref="WJI5:WJT5"/>
    <mergeCell ref="WJU5:WKF5"/>
    <mergeCell ref="WKG5:WKR5"/>
    <mergeCell ref="WGC5:WGN5"/>
    <mergeCell ref="WGO5:WGZ5"/>
    <mergeCell ref="WHA5:WHL5"/>
    <mergeCell ref="WHM5:WHX5"/>
    <mergeCell ref="WHY5:WIJ5"/>
    <mergeCell ref="WDU5:WEF5"/>
    <mergeCell ref="WEG5:WER5"/>
    <mergeCell ref="WES5:WFD5"/>
    <mergeCell ref="WFE5:WFP5"/>
    <mergeCell ref="WFQ5:WGB5"/>
    <mergeCell ref="WBM5:WBX5"/>
    <mergeCell ref="WBY5:WCJ5"/>
    <mergeCell ref="WCK5:WCV5"/>
    <mergeCell ref="WCW5:WDH5"/>
    <mergeCell ref="WDI5:WDT5"/>
    <mergeCell ref="VZE5:VZP5"/>
    <mergeCell ref="VZQ5:WAB5"/>
    <mergeCell ref="WAC5:WAN5"/>
    <mergeCell ref="WAO5:WAZ5"/>
    <mergeCell ref="WBA5:WBL5"/>
    <mergeCell ref="VWW5:VXH5"/>
    <mergeCell ref="VXI5:VXT5"/>
    <mergeCell ref="VXU5:VYF5"/>
    <mergeCell ref="VYG5:VYR5"/>
    <mergeCell ref="VYS5:VZD5"/>
    <mergeCell ref="VUO5:VUZ5"/>
    <mergeCell ref="VVA5:VVL5"/>
    <mergeCell ref="VVM5:VVX5"/>
    <mergeCell ref="VVY5:VWJ5"/>
    <mergeCell ref="VWK5:VWV5"/>
    <mergeCell ref="VSG5:VSR5"/>
    <mergeCell ref="VSS5:VTD5"/>
    <mergeCell ref="VTE5:VTP5"/>
    <mergeCell ref="VTQ5:VUB5"/>
    <mergeCell ref="VUC5:VUN5"/>
    <mergeCell ref="VPY5:VQJ5"/>
    <mergeCell ref="VQK5:VQV5"/>
    <mergeCell ref="VQW5:VRH5"/>
    <mergeCell ref="VRI5:VRT5"/>
    <mergeCell ref="VRU5:VSF5"/>
    <mergeCell ref="VNQ5:VOB5"/>
    <mergeCell ref="VOC5:VON5"/>
    <mergeCell ref="VOO5:VOZ5"/>
    <mergeCell ref="VPA5:VPL5"/>
    <mergeCell ref="VPM5:VPX5"/>
    <mergeCell ref="VLI5:VLT5"/>
    <mergeCell ref="VLU5:VMF5"/>
    <mergeCell ref="VMG5:VMR5"/>
    <mergeCell ref="VMS5:VND5"/>
    <mergeCell ref="VNE5:VNP5"/>
    <mergeCell ref="VJA5:VJL5"/>
    <mergeCell ref="VJM5:VJX5"/>
    <mergeCell ref="VJY5:VKJ5"/>
    <mergeCell ref="VKK5:VKV5"/>
    <mergeCell ref="VKW5:VLH5"/>
    <mergeCell ref="VGS5:VHD5"/>
    <mergeCell ref="VHE5:VHP5"/>
    <mergeCell ref="VHQ5:VIB5"/>
    <mergeCell ref="VIC5:VIN5"/>
    <mergeCell ref="VIO5:VIZ5"/>
    <mergeCell ref="VEK5:VEV5"/>
    <mergeCell ref="VEW5:VFH5"/>
    <mergeCell ref="VFI5:VFT5"/>
    <mergeCell ref="VFU5:VGF5"/>
    <mergeCell ref="VGG5:VGR5"/>
    <mergeCell ref="VCC5:VCN5"/>
    <mergeCell ref="VCO5:VCZ5"/>
    <mergeCell ref="VDA5:VDL5"/>
    <mergeCell ref="VDM5:VDX5"/>
    <mergeCell ref="VDY5:VEJ5"/>
    <mergeCell ref="UZU5:VAF5"/>
    <mergeCell ref="VAG5:VAR5"/>
    <mergeCell ref="VAS5:VBD5"/>
    <mergeCell ref="VBE5:VBP5"/>
    <mergeCell ref="VBQ5:VCB5"/>
    <mergeCell ref="UXM5:UXX5"/>
    <mergeCell ref="UXY5:UYJ5"/>
    <mergeCell ref="UYK5:UYV5"/>
    <mergeCell ref="UYW5:UZH5"/>
    <mergeCell ref="UZI5:UZT5"/>
    <mergeCell ref="UVE5:UVP5"/>
    <mergeCell ref="UVQ5:UWB5"/>
    <mergeCell ref="UWC5:UWN5"/>
    <mergeCell ref="UWO5:UWZ5"/>
    <mergeCell ref="UXA5:UXL5"/>
    <mergeCell ref="USW5:UTH5"/>
    <mergeCell ref="UTI5:UTT5"/>
    <mergeCell ref="UTU5:UUF5"/>
    <mergeCell ref="UUG5:UUR5"/>
    <mergeCell ref="UUS5:UVD5"/>
    <mergeCell ref="UQO5:UQZ5"/>
    <mergeCell ref="URA5:URL5"/>
    <mergeCell ref="URM5:URX5"/>
    <mergeCell ref="URY5:USJ5"/>
    <mergeCell ref="USK5:USV5"/>
    <mergeCell ref="UOG5:UOR5"/>
    <mergeCell ref="UOS5:UPD5"/>
    <mergeCell ref="UPE5:UPP5"/>
    <mergeCell ref="UPQ5:UQB5"/>
    <mergeCell ref="UQC5:UQN5"/>
    <mergeCell ref="ULY5:UMJ5"/>
    <mergeCell ref="UMK5:UMV5"/>
    <mergeCell ref="UMW5:UNH5"/>
    <mergeCell ref="UNI5:UNT5"/>
    <mergeCell ref="UNU5:UOF5"/>
    <mergeCell ref="UJQ5:UKB5"/>
    <mergeCell ref="UKC5:UKN5"/>
    <mergeCell ref="UKO5:UKZ5"/>
    <mergeCell ref="ULA5:ULL5"/>
    <mergeCell ref="ULM5:ULX5"/>
    <mergeCell ref="UHI5:UHT5"/>
    <mergeCell ref="UHU5:UIF5"/>
    <mergeCell ref="UIG5:UIR5"/>
    <mergeCell ref="UIS5:UJD5"/>
    <mergeCell ref="UJE5:UJP5"/>
    <mergeCell ref="UFA5:UFL5"/>
    <mergeCell ref="UFM5:UFX5"/>
    <mergeCell ref="UFY5:UGJ5"/>
    <mergeCell ref="UGK5:UGV5"/>
    <mergeCell ref="UGW5:UHH5"/>
    <mergeCell ref="UCS5:UDD5"/>
    <mergeCell ref="UDE5:UDP5"/>
    <mergeCell ref="UDQ5:UEB5"/>
    <mergeCell ref="UEC5:UEN5"/>
    <mergeCell ref="UEO5:UEZ5"/>
    <mergeCell ref="UAK5:UAV5"/>
    <mergeCell ref="UAW5:UBH5"/>
    <mergeCell ref="UBI5:UBT5"/>
    <mergeCell ref="UBU5:UCF5"/>
    <mergeCell ref="UCG5:UCR5"/>
    <mergeCell ref="TYC5:TYN5"/>
    <mergeCell ref="TYO5:TYZ5"/>
    <mergeCell ref="TZA5:TZL5"/>
    <mergeCell ref="TZM5:TZX5"/>
    <mergeCell ref="TZY5:UAJ5"/>
    <mergeCell ref="TVU5:TWF5"/>
    <mergeCell ref="TWG5:TWR5"/>
    <mergeCell ref="TWS5:TXD5"/>
    <mergeCell ref="TXE5:TXP5"/>
    <mergeCell ref="TXQ5:TYB5"/>
    <mergeCell ref="TTM5:TTX5"/>
    <mergeCell ref="TTY5:TUJ5"/>
    <mergeCell ref="TUK5:TUV5"/>
    <mergeCell ref="TUW5:TVH5"/>
    <mergeCell ref="TVI5:TVT5"/>
    <mergeCell ref="TRE5:TRP5"/>
    <mergeCell ref="TRQ5:TSB5"/>
    <mergeCell ref="TSC5:TSN5"/>
    <mergeCell ref="TSO5:TSZ5"/>
    <mergeCell ref="TTA5:TTL5"/>
    <mergeCell ref="TOW5:TPH5"/>
    <mergeCell ref="TPI5:TPT5"/>
    <mergeCell ref="TPU5:TQF5"/>
    <mergeCell ref="TQG5:TQR5"/>
    <mergeCell ref="TQS5:TRD5"/>
    <mergeCell ref="TMO5:TMZ5"/>
    <mergeCell ref="TNA5:TNL5"/>
    <mergeCell ref="TNM5:TNX5"/>
    <mergeCell ref="TNY5:TOJ5"/>
    <mergeCell ref="TOK5:TOV5"/>
    <mergeCell ref="TKG5:TKR5"/>
    <mergeCell ref="TKS5:TLD5"/>
    <mergeCell ref="TLE5:TLP5"/>
    <mergeCell ref="TLQ5:TMB5"/>
    <mergeCell ref="TMC5:TMN5"/>
    <mergeCell ref="THY5:TIJ5"/>
    <mergeCell ref="TIK5:TIV5"/>
    <mergeCell ref="TIW5:TJH5"/>
    <mergeCell ref="TJI5:TJT5"/>
    <mergeCell ref="TJU5:TKF5"/>
    <mergeCell ref="TFQ5:TGB5"/>
    <mergeCell ref="TGC5:TGN5"/>
    <mergeCell ref="TGO5:TGZ5"/>
    <mergeCell ref="THA5:THL5"/>
    <mergeCell ref="THM5:THX5"/>
    <mergeCell ref="TDI5:TDT5"/>
    <mergeCell ref="TDU5:TEF5"/>
    <mergeCell ref="TEG5:TER5"/>
    <mergeCell ref="TES5:TFD5"/>
    <mergeCell ref="TFE5:TFP5"/>
    <mergeCell ref="TBA5:TBL5"/>
    <mergeCell ref="TBM5:TBX5"/>
    <mergeCell ref="TBY5:TCJ5"/>
    <mergeCell ref="TCK5:TCV5"/>
    <mergeCell ref="TCW5:TDH5"/>
    <mergeCell ref="SYS5:SZD5"/>
    <mergeCell ref="SZE5:SZP5"/>
    <mergeCell ref="SZQ5:TAB5"/>
    <mergeCell ref="TAC5:TAN5"/>
    <mergeCell ref="TAO5:TAZ5"/>
    <mergeCell ref="SWK5:SWV5"/>
    <mergeCell ref="SWW5:SXH5"/>
    <mergeCell ref="SXI5:SXT5"/>
    <mergeCell ref="SXU5:SYF5"/>
    <mergeCell ref="SYG5:SYR5"/>
    <mergeCell ref="SUC5:SUN5"/>
    <mergeCell ref="SUO5:SUZ5"/>
    <mergeCell ref="SVA5:SVL5"/>
    <mergeCell ref="SVM5:SVX5"/>
    <mergeCell ref="SVY5:SWJ5"/>
    <mergeCell ref="SRU5:SSF5"/>
    <mergeCell ref="SSG5:SSR5"/>
    <mergeCell ref="SSS5:STD5"/>
    <mergeCell ref="STE5:STP5"/>
    <mergeCell ref="STQ5:SUB5"/>
    <mergeCell ref="SPM5:SPX5"/>
    <mergeCell ref="SPY5:SQJ5"/>
    <mergeCell ref="SQK5:SQV5"/>
    <mergeCell ref="SQW5:SRH5"/>
    <mergeCell ref="SRI5:SRT5"/>
    <mergeCell ref="SNE5:SNP5"/>
    <mergeCell ref="SNQ5:SOB5"/>
    <mergeCell ref="SOC5:SON5"/>
    <mergeCell ref="SOO5:SOZ5"/>
    <mergeCell ref="SPA5:SPL5"/>
    <mergeCell ref="SKW5:SLH5"/>
    <mergeCell ref="SLI5:SLT5"/>
    <mergeCell ref="SLU5:SMF5"/>
    <mergeCell ref="SMG5:SMR5"/>
    <mergeCell ref="SMS5:SND5"/>
    <mergeCell ref="SIO5:SIZ5"/>
    <mergeCell ref="SJA5:SJL5"/>
    <mergeCell ref="SJM5:SJX5"/>
    <mergeCell ref="SJY5:SKJ5"/>
    <mergeCell ref="SKK5:SKV5"/>
    <mergeCell ref="SGG5:SGR5"/>
    <mergeCell ref="SGS5:SHD5"/>
    <mergeCell ref="SHE5:SHP5"/>
    <mergeCell ref="SHQ5:SIB5"/>
    <mergeCell ref="SIC5:SIN5"/>
    <mergeCell ref="SDY5:SEJ5"/>
    <mergeCell ref="SEK5:SEV5"/>
    <mergeCell ref="SEW5:SFH5"/>
    <mergeCell ref="SFI5:SFT5"/>
    <mergeCell ref="SFU5:SGF5"/>
    <mergeCell ref="SBQ5:SCB5"/>
    <mergeCell ref="SCC5:SCN5"/>
    <mergeCell ref="SCO5:SCZ5"/>
    <mergeCell ref="SDA5:SDL5"/>
    <mergeCell ref="SDM5:SDX5"/>
    <mergeCell ref="RZI5:RZT5"/>
    <mergeCell ref="RZU5:SAF5"/>
    <mergeCell ref="SAG5:SAR5"/>
    <mergeCell ref="SAS5:SBD5"/>
    <mergeCell ref="SBE5:SBP5"/>
    <mergeCell ref="RXA5:RXL5"/>
    <mergeCell ref="RXM5:RXX5"/>
    <mergeCell ref="RXY5:RYJ5"/>
    <mergeCell ref="RYK5:RYV5"/>
    <mergeCell ref="RYW5:RZH5"/>
    <mergeCell ref="RUS5:RVD5"/>
    <mergeCell ref="RVE5:RVP5"/>
    <mergeCell ref="RVQ5:RWB5"/>
    <mergeCell ref="RWC5:RWN5"/>
    <mergeCell ref="RWO5:RWZ5"/>
    <mergeCell ref="RSK5:RSV5"/>
    <mergeCell ref="RSW5:RTH5"/>
    <mergeCell ref="RTI5:RTT5"/>
    <mergeCell ref="RTU5:RUF5"/>
    <mergeCell ref="RUG5:RUR5"/>
    <mergeCell ref="RQC5:RQN5"/>
    <mergeCell ref="RQO5:RQZ5"/>
    <mergeCell ref="RRA5:RRL5"/>
    <mergeCell ref="RRM5:RRX5"/>
    <mergeCell ref="RRY5:RSJ5"/>
    <mergeCell ref="RNU5:ROF5"/>
    <mergeCell ref="ROG5:ROR5"/>
    <mergeCell ref="ROS5:RPD5"/>
    <mergeCell ref="RPE5:RPP5"/>
    <mergeCell ref="RPQ5:RQB5"/>
    <mergeCell ref="RLM5:RLX5"/>
    <mergeCell ref="RLY5:RMJ5"/>
    <mergeCell ref="RMK5:RMV5"/>
    <mergeCell ref="RMW5:RNH5"/>
    <mergeCell ref="RNI5:RNT5"/>
    <mergeCell ref="RJE5:RJP5"/>
    <mergeCell ref="RJQ5:RKB5"/>
    <mergeCell ref="RKC5:RKN5"/>
    <mergeCell ref="RKO5:RKZ5"/>
    <mergeCell ref="RLA5:RLL5"/>
    <mergeCell ref="RGW5:RHH5"/>
    <mergeCell ref="RHI5:RHT5"/>
    <mergeCell ref="RHU5:RIF5"/>
    <mergeCell ref="RIG5:RIR5"/>
    <mergeCell ref="RIS5:RJD5"/>
    <mergeCell ref="REO5:REZ5"/>
    <mergeCell ref="RFA5:RFL5"/>
    <mergeCell ref="RFM5:RFX5"/>
    <mergeCell ref="RFY5:RGJ5"/>
    <mergeCell ref="RGK5:RGV5"/>
    <mergeCell ref="RCG5:RCR5"/>
    <mergeCell ref="RCS5:RDD5"/>
    <mergeCell ref="RDE5:RDP5"/>
    <mergeCell ref="RDQ5:REB5"/>
    <mergeCell ref="REC5:REN5"/>
    <mergeCell ref="QZY5:RAJ5"/>
    <mergeCell ref="RAK5:RAV5"/>
    <mergeCell ref="RAW5:RBH5"/>
    <mergeCell ref="RBI5:RBT5"/>
    <mergeCell ref="RBU5:RCF5"/>
    <mergeCell ref="QXQ5:QYB5"/>
    <mergeCell ref="QYC5:QYN5"/>
    <mergeCell ref="QYO5:QYZ5"/>
    <mergeCell ref="QZA5:QZL5"/>
    <mergeCell ref="QZM5:QZX5"/>
    <mergeCell ref="QVI5:QVT5"/>
    <mergeCell ref="QVU5:QWF5"/>
    <mergeCell ref="QWG5:QWR5"/>
    <mergeCell ref="QWS5:QXD5"/>
    <mergeCell ref="QXE5:QXP5"/>
    <mergeCell ref="QTA5:QTL5"/>
    <mergeCell ref="QTM5:QTX5"/>
    <mergeCell ref="QTY5:QUJ5"/>
    <mergeCell ref="QUK5:QUV5"/>
    <mergeCell ref="QUW5:QVH5"/>
    <mergeCell ref="QQS5:QRD5"/>
    <mergeCell ref="QRE5:QRP5"/>
    <mergeCell ref="QRQ5:QSB5"/>
    <mergeCell ref="QSC5:QSN5"/>
    <mergeCell ref="QSO5:QSZ5"/>
    <mergeCell ref="QOK5:QOV5"/>
    <mergeCell ref="QOW5:QPH5"/>
    <mergeCell ref="QPI5:QPT5"/>
    <mergeCell ref="QPU5:QQF5"/>
    <mergeCell ref="QQG5:QQR5"/>
    <mergeCell ref="QMC5:QMN5"/>
    <mergeCell ref="QMO5:QMZ5"/>
    <mergeCell ref="QNA5:QNL5"/>
    <mergeCell ref="QNM5:QNX5"/>
    <mergeCell ref="QNY5:QOJ5"/>
    <mergeCell ref="QJU5:QKF5"/>
    <mergeCell ref="QKG5:QKR5"/>
    <mergeCell ref="QKS5:QLD5"/>
    <mergeCell ref="QLE5:QLP5"/>
    <mergeCell ref="QLQ5:QMB5"/>
    <mergeCell ref="QHM5:QHX5"/>
    <mergeCell ref="QHY5:QIJ5"/>
    <mergeCell ref="QIK5:QIV5"/>
    <mergeCell ref="QIW5:QJH5"/>
    <mergeCell ref="QJI5:QJT5"/>
    <mergeCell ref="QFE5:QFP5"/>
    <mergeCell ref="QFQ5:QGB5"/>
    <mergeCell ref="QGC5:QGN5"/>
    <mergeCell ref="QGO5:QGZ5"/>
    <mergeCell ref="QHA5:QHL5"/>
    <mergeCell ref="QCW5:QDH5"/>
    <mergeCell ref="QDI5:QDT5"/>
    <mergeCell ref="QDU5:QEF5"/>
    <mergeCell ref="QEG5:QER5"/>
    <mergeCell ref="QES5:QFD5"/>
    <mergeCell ref="QAO5:QAZ5"/>
    <mergeCell ref="QBA5:QBL5"/>
    <mergeCell ref="QBM5:QBX5"/>
    <mergeCell ref="QBY5:QCJ5"/>
    <mergeCell ref="QCK5:QCV5"/>
    <mergeCell ref="PYG5:PYR5"/>
    <mergeCell ref="PYS5:PZD5"/>
    <mergeCell ref="PZE5:PZP5"/>
    <mergeCell ref="PZQ5:QAB5"/>
    <mergeCell ref="QAC5:QAN5"/>
    <mergeCell ref="PVY5:PWJ5"/>
    <mergeCell ref="PWK5:PWV5"/>
    <mergeCell ref="PWW5:PXH5"/>
    <mergeCell ref="PXI5:PXT5"/>
    <mergeCell ref="PXU5:PYF5"/>
    <mergeCell ref="PTQ5:PUB5"/>
    <mergeCell ref="PUC5:PUN5"/>
    <mergeCell ref="PUO5:PUZ5"/>
    <mergeCell ref="PVA5:PVL5"/>
    <mergeCell ref="PVM5:PVX5"/>
    <mergeCell ref="PRI5:PRT5"/>
    <mergeCell ref="PRU5:PSF5"/>
    <mergeCell ref="PSG5:PSR5"/>
    <mergeCell ref="PSS5:PTD5"/>
    <mergeCell ref="PTE5:PTP5"/>
    <mergeCell ref="PPA5:PPL5"/>
    <mergeCell ref="PPM5:PPX5"/>
    <mergeCell ref="PPY5:PQJ5"/>
    <mergeCell ref="PQK5:PQV5"/>
    <mergeCell ref="PQW5:PRH5"/>
    <mergeCell ref="PMS5:PND5"/>
    <mergeCell ref="PNE5:PNP5"/>
    <mergeCell ref="PNQ5:POB5"/>
    <mergeCell ref="POC5:PON5"/>
    <mergeCell ref="POO5:POZ5"/>
    <mergeCell ref="PKK5:PKV5"/>
    <mergeCell ref="PKW5:PLH5"/>
    <mergeCell ref="PLI5:PLT5"/>
    <mergeCell ref="PLU5:PMF5"/>
    <mergeCell ref="PMG5:PMR5"/>
    <mergeCell ref="PIC5:PIN5"/>
    <mergeCell ref="PIO5:PIZ5"/>
    <mergeCell ref="PJA5:PJL5"/>
    <mergeCell ref="PJM5:PJX5"/>
    <mergeCell ref="PJY5:PKJ5"/>
    <mergeCell ref="PFU5:PGF5"/>
    <mergeCell ref="PGG5:PGR5"/>
    <mergeCell ref="PGS5:PHD5"/>
    <mergeCell ref="PHE5:PHP5"/>
    <mergeCell ref="PHQ5:PIB5"/>
    <mergeCell ref="PDM5:PDX5"/>
    <mergeCell ref="PDY5:PEJ5"/>
    <mergeCell ref="PEK5:PEV5"/>
    <mergeCell ref="PEW5:PFH5"/>
    <mergeCell ref="PFI5:PFT5"/>
    <mergeCell ref="PBE5:PBP5"/>
    <mergeCell ref="PBQ5:PCB5"/>
    <mergeCell ref="PCC5:PCN5"/>
    <mergeCell ref="PCO5:PCZ5"/>
    <mergeCell ref="PDA5:PDL5"/>
    <mergeCell ref="OYW5:OZH5"/>
    <mergeCell ref="OZI5:OZT5"/>
    <mergeCell ref="OZU5:PAF5"/>
    <mergeCell ref="PAG5:PAR5"/>
    <mergeCell ref="PAS5:PBD5"/>
    <mergeCell ref="OWO5:OWZ5"/>
    <mergeCell ref="OXA5:OXL5"/>
    <mergeCell ref="OXM5:OXX5"/>
    <mergeCell ref="OXY5:OYJ5"/>
    <mergeCell ref="OYK5:OYV5"/>
    <mergeCell ref="OUG5:OUR5"/>
    <mergeCell ref="OUS5:OVD5"/>
    <mergeCell ref="OVE5:OVP5"/>
    <mergeCell ref="OVQ5:OWB5"/>
    <mergeCell ref="OWC5:OWN5"/>
    <mergeCell ref="ORY5:OSJ5"/>
    <mergeCell ref="OSK5:OSV5"/>
    <mergeCell ref="OSW5:OTH5"/>
    <mergeCell ref="OTI5:OTT5"/>
    <mergeCell ref="OTU5:OUF5"/>
    <mergeCell ref="OPQ5:OQB5"/>
    <mergeCell ref="OQC5:OQN5"/>
    <mergeCell ref="OQO5:OQZ5"/>
    <mergeCell ref="ORA5:ORL5"/>
    <mergeCell ref="ORM5:ORX5"/>
    <mergeCell ref="ONI5:ONT5"/>
    <mergeCell ref="ONU5:OOF5"/>
    <mergeCell ref="OOG5:OOR5"/>
    <mergeCell ref="OOS5:OPD5"/>
    <mergeCell ref="OPE5:OPP5"/>
    <mergeCell ref="OLA5:OLL5"/>
    <mergeCell ref="OLM5:OLX5"/>
    <mergeCell ref="OLY5:OMJ5"/>
    <mergeCell ref="OMK5:OMV5"/>
    <mergeCell ref="OMW5:ONH5"/>
    <mergeCell ref="OIS5:OJD5"/>
    <mergeCell ref="OJE5:OJP5"/>
    <mergeCell ref="OJQ5:OKB5"/>
    <mergeCell ref="OKC5:OKN5"/>
    <mergeCell ref="OKO5:OKZ5"/>
    <mergeCell ref="OGK5:OGV5"/>
    <mergeCell ref="OGW5:OHH5"/>
    <mergeCell ref="OHI5:OHT5"/>
    <mergeCell ref="OHU5:OIF5"/>
    <mergeCell ref="OIG5:OIR5"/>
    <mergeCell ref="OEC5:OEN5"/>
    <mergeCell ref="OEO5:OEZ5"/>
    <mergeCell ref="OFA5:OFL5"/>
    <mergeCell ref="OFM5:OFX5"/>
    <mergeCell ref="OFY5:OGJ5"/>
    <mergeCell ref="OBU5:OCF5"/>
    <mergeCell ref="OCG5:OCR5"/>
    <mergeCell ref="OCS5:ODD5"/>
    <mergeCell ref="ODE5:ODP5"/>
    <mergeCell ref="ODQ5:OEB5"/>
    <mergeCell ref="NZM5:NZX5"/>
    <mergeCell ref="NZY5:OAJ5"/>
    <mergeCell ref="OAK5:OAV5"/>
    <mergeCell ref="OAW5:OBH5"/>
    <mergeCell ref="OBI5:OBT5"/>
    <mergeCell ref="NXE5:NXP5"/>
    <mergeCell ref="NXQ5:NYB5"/>
    <mergeCell ref="NYC5:NYN5"/>
    <mergeCell ref="NYO5:NYZ5"/>
    <mergeCell ref="NZA5:NZL5"/>
    <mergeCell ref="NUW5:NVH5"/>
    <mergeCell ref="NVI5:NVT5"/>
    <mergeCell ref="NVU5:NWF5"/>
    <mergeCell ref="NWG5:NWR5"/>
    <mergeCell ref="NWS5:NXD5"/>
    <mergeCell ref="NSO5:NSZ5"/>
    <mergeCell ref="NTA5:NTL5"/>
    <mergeCell ref="NTM5:NTX5"/>
    <mergeCell ref="NTY5:NUJ5"/>
    <mergeCell ref="NUK5:NUV5"/>
    <mergeCell ref="NQG5:NQR5"/>
    <mergeCell ref="NQS5:NRD5"/>
    <mergeCell ref="NRE5:NRP5"/>
    <mergeCell ref="NRQ5:NSB5"/>
    <mergeCell ref="NSC5:NSN5"/>
    <mergeCell ref="NNY5:NOJ5"/>
    <mergeCell ref="NOK5:NOV5"/>
    <mergeCell ref="NOW5:NPH5"/>
    <mergeCell ref="NPI5:NPT5"/>
    <mergeCell ref="NPU5:NQF5"/>
    <mergeCell ref="NLQ5:NMB5"/>
    <mergeCell ref="NMC5:NMN5"/>
    <mergeCell ref="NMO5:NMZ5"/>
    <mergeCell ref="NNA5:NNL5"/>
    <mergeCell ref="NNM5:NNX5"/>
    <mergeCell ref="NJI5:NJT5"/>
    <mergeCell ref="NJU5:NKF5"/>
    <mergeCell ref="NKG5:NKR5"/>
    <mergeCell ref="NKS5:NLD5"/>
    <mergeCell ref="NLE5:NLP5"/>
    <mergeCell ref="NHA5:NHL5"/>
    <mergeCell ref="NHM5:NHX5"/>
    <mergeCell ref="NHY5:NIJ5"/>
    <mergeCell ref="NIK5:NIV5"/>
    <mergeCell ref="NIW5:NJH5"/>
    <mergeCell ref="NES5:NFD5"/>
    <mergeCell ref="NFE5:NFP5"/>
    <mergeCell ref="NFQ5:NGB5"/>
    <mergeCell ref="NGC5:NGN5"/>
    <mergeCell ref="NGO5:NGZ5"/>
    <mergeCell ref="NCK5:NCV5"/>
    <mergeCell ref="NCW5:NDH5"/>
    <mergeCell ref="NDI5:NDT5"/>
    <mergeCell ref="NDU5:NEF5"/>
    <mergeCell ref="NEG5:NER5"/>
    <mergeCell ref="NAC5:NAN5"/>
    <mergeCell ref="NAO5:NAZ5"/>
    <mergeCell ref="NBA5:NBL5"/>
    <mergeCell ref="NBM5:NBX5"/>
    <mergeCell ref="NBY5:NCJ5"/>
    <mergeCell ref="MXU5:MYF5"/>
    <mergeCell ref="MYG5:MYR5"/>
    <mergeCell ref="MYS5:MZD5"/>
    <mergeCell ref="MZE5:MZP5"/>
    <mergeCell ref="MZQ5:NAB5"/>
    <mergeCell ref="MVM5:MVX5"/>
    <mergeCell ref="MVY5:MWJ5"/>
    <mergeCell ref="MWK5:MWV5"/>
    <mergeCell ref="MWW5:MXH5"/>
    <mergeCell ref="MXI5:MXT5"/>
    <mergeCell ref="MTE5:MTP5"/>
    <mergeCell ref="MTQ5:MUB5"/>
    <mergeCell ref="MUC5:MUN5"/>
    <mergeCell ref="MUO5:MUZ5"/>
    <mergeCell ref="MVA5:MVL5"/>
    <mergeCell ref="MQW5:MRH5"/>
    <mergeCell ref="MRI5:MRT5"/>
    <mergeCell ref="MRU5:MSF5"/>
    <mergeCell ref="MSG5:MSR5"/>
    <mergeCell ref="MSS5:MTD5"/>
    <mergeCell ref="MOO5:MOZ5"/>
    <mergeCell ref="MPA5:MPL5"/>
    <mergeCell ref="MPM5:MPX5"/>
    <mergeCell ref="MPY5:MQJ5"/>
    <mergeCell ref="MQK5:MQV5"/>
    <mergeCell ref="MMG5:MMR5"/>
    <mergeCell ref="MMS5:MND5"/>
    <mergeCell ref="MNE5:MNP5"/>
    <mergeCell ref="MNQ5:MOB5"/>
    <mergeCell ref="MOC5:MON5"/>
    <mergeCell ref="MJY5:MKJ5"/>
    <mergeCell ref="MKK5:MKV5"/>
    <mergeCell ref="MKW5:MLH5"/>
    <mergeCell ref="MLI5:MLT5"/>
    <mergeCell ref="MLU5:MMF5"/>
    <mergeCell ref="MHQ5:MIB5"/>
    <mergeCell ref="MIC5:MIN5"/>
    <mergeCell ref="MIO5:MIZ5"/>
    <mergeCell ref="MJA5:MJL5"/>
    <mergeCell ref="MJM5:MJX5"/>
    <mergeCell ref="MFI5:MFT5"/>
    <mergeCell ref="MFU5:MGF5"/>
    <mergeCell ref="MGG5:MGR5"/>
    <mergeCell ref="MGS5:MHD5"/>
    <mergeCell ref="MHE5:MHP5"/>
    <mergeCell ref="MDA5:MDL5"/>
    <mergeCell ref="MDM5:MDX5"/>
    <mergeCell ref="MDY5:MEJ5"/>
    <mergeCell ref="MEK5:MEV5"/>
    <mergeCell ref="MEW5:MFH5"/>
    <mergeCell ref="MAS5:MBD5"/>
    <mergeCell ref="MBE5:MBP5"/>
    <mergeCell ref="MBQ5:MCB5"/>
    <mergeCell ref="MCC5:MCN5"/>
    <mergeCell ref="MCO5:MCZ5"/>
    <mergeCell ref="LYK5:LYV5"/>
    <mergeCell ref="LYW5:LZH5"/>
    <mergeCell ref="LZI5:LZT5"/>
    <mergeCell ref="LZU5:MAF5"/>
    <mergeCell ref="MAG5:MAR5"/>
    <mergeCell ref="LWC5:LWN5"/>
    <mergeCell ref="LWO5:LWZ5"/>
    <mergeCell ref="LXA5:LXL5"/>
    <mergeCell ref="LXM5:LXX5"/>
    <mergeCell ref="LXY5:LYJ5"/>
    <mergeCell ref="LTU5:LUF5"/>
    <mergeCell ref="LUG5:LUR5"/>
    <mergeCell ref="LUS5:LVD5"/>
    <mergeCell ref="LVE5:LVP5"/>
    <mergeCell ref="LVQ5:LWB5"/>
    <mergeCell ref="LRM5:LRX5"/>
    <mergeCell ref="LRY5:LSJ5"/>
    <mergeCell ref="LSK5:LSV5"/>
    <mergeCell ref="LSW5:LTH5"/>
    <mergeCell ref="LTI5:LTT5"/>
    <mergeCell ref="LPE5:LPP5"/>
    <mergeCell ref="LPQ5:LQB5"/>
    <mergeCell ref="LQC5:LQN5"/>
    <mergeCell ref="LQO5:LQZ5"/>
    <mergeCell ref="LRA5:LRL5"/>
    <mergeCell ref="LMW5:LNH5"/>
    <mergeCell ref="LNI5:LNT5"/>
    <mergeCell ref="LNU5:LOF5"/>
    <mergeCell ref="LOG5:LOR5"/>
    <mergeCell ref="LOS5:LPD5"/>
    <mergeCell ref="LKO5:LKZ5"/>
    <mergeCell ref="LLA5:LLL5"/>
    <mergeCell ref="LLM5:LLX5"/>
    <mergeCell ref="LLY5:LMJ5"/>
    <mergeCell ref="LMK5:LMV5"/>
    <mergeCell ref="LIG5:LIR5"/>
    <mergeCell ref="LIS5:LJD5"/>
    <mergeCell ref="LJE5:LJP5"/>
    <mergeCell ref="LJQ5:LKB5"/>
    <mergeCell ref="LKC5:LKN5"/>
    <mergeCell ref="LFY5:LGJ5"/>
    <mergeCell ref="LGK5:LGV5"/>
    <mergeCell ref="LGW5:LHH5"/>
    <mergeCell ref="LHI5:LHT5"/>
    <mergeCell ref="LHU5:LIF5"/>
    <mergeCell ref="LDQ5:LEB5"/>
    <mergeCell ref="LEC5:LEN5"/>
    <mergeCell ref="LEO5:LEZ5"/>
    <mergeCell ref="LFA5:LFL5"/>
    <mergeCell ref="LFM5:LFX5"/>
    <mergeCell ref="LBI5:LBT5"/>
    <mergeCell ref="LBU5:LCF5"/>
    <mergeCell ref="LCG5:LCR5"/>
    <mergeCell ref="LCS5:LDD5"/>
    <mergeCell ref="LDE5:LDP5"/>
    <mergeCell ref="KZA5:KZL5"/>
    <mergeCell ref="KZM5:KZX5"/>
    <mergeCell ref="KZY5:LAJ5"/>
    <mergeCell ref="LAK5:LAV5"/>
    <mergeCell ref="LAW5:LBH5"/>
    <mergeCell ref="KWS5:KXD5"/>
    <mergeCell ref="KXE5:KXP5"/>
    <mergeCell ref="KXQ5:KYB5"/>
    <mergeCell ref="KYC5:KYN5"/>
    <mergeCell ref="KYO5:KYZ5"/>
    <mergeCell ref="KUK5:KUV5"/>
    <mergeCell ref="KUW5:KVH5"/>
    <mergeCell ref="KVI5:KVT5"/>
    <mergeCell ref="KVU5:KWF5"/>
    <mergeCell ref="KWG5:KWR5"/>
    <mergeCell ref="KSC5:KSN5"/>
    <mergeCell ref="KSO5:KSZ5"/>
    <mergeCell ref="KTA5:KTL5"/>
    <mergeCell ref="KTM5:KTX5"/>
    <mergeCell ref="KTY5:KUJ5"/>
    <mergeCell ref="KPU5:KQF5"/>
    <mergeCell ref="KQG5:KQR5"/>
    <mergeCell ref="KQS5:KRD5"/>
    <mergeCell ref="KRE5:KRP5"/>
    <mergeCell ref="KRQ5:KSB5"/>
    <mergeCell ref="KNM5:KNX5"/>
    <mergeCell ref="KNY5:KOJ5"/>
    <mergeCell ref="KOK5:KOV5"/>
    <mergeCell ref="KOW5:KPH5"/>
    <mergeCell ref="KPI5:KPT5"/>
    <mergeCell ref="KLE5:KLP5"/>
    <mergeCell ref="KLQ5:KMB5"/>
    <mergeCell ref="KMC5:KMN5"/>
    <mergeCell ref="KMO5:KMZ5"/>
    <mergeCell ref="KNA5:KNL5"/>
    <mergeCell ref="KIW5:KJH5"/>
    <mergeCell ref="KJI5:KJT5"/>
    <mergeCell ref="KJU5:KKF5"/>
    <mergeCell ref="KKG5:KKR5"/>
    <mergeCell ref="KKS5:KLD5"/>
    <mergeCell ref="KGO5:KGZ5"/>
    <mergeCell ref="KHA5:KHL5"/>
    <mergeCell ref="KHM5:KHX5"/>
    <mergeCell ref="KHY5:KIJ5"/>
    <mergeCell ref="KIK5:KIV5"/>
    <mergeCell ref="KEG5:KER5"/>
    <mergeCell ref="KES5:KFD5"/>
    <mergeCell ref="KFE5:KFP5"/>
    <mergeCell ref="KFQ5:KGB5"/>
    <mergeCell ref="KGC5:KGN5"/>
    <mergeCell ref="KBY5:KCJ5"/>
    <mergeCell ref="KCK5:KCV5"/>
    <mergeCell ref="KCW5:KDH5"/>
    <mergeCell ref="KDI5:KDT5"/>
    <mergeCell ref="KDU5:KEF5"/>
    <mergeCell ref="JZQ5:KAB5"/>
    <mergeCell ref="KAC5:KAN5"/>
    <mergeCell ref="KAO5:KAZ5"/>
    <mergeCell ref="KBA5:KBL5"/>
    <mergeCell ref="KBM5:KBX5"/>
    <mergeCell ref="JXI5:JXT5"/>
    <mergeCell ref="JXU5:JYF5"/>
    <mergeCell ref="JYG5:JYR5"/>
    <mergeCell ref="JYS5:JZD5"/>
    <mergeCell ref="JZE5:JZP5"/>
    <mergeCell ref="JVA5:JVL5"/>
    <mergeCell ref="JVM5:JVX5"/>
    <mergeCell ref="JVY5:JWJ5"/>
    <mergeCell ref="JWK5:JWV5"/>
    <mergeCell ref="JWW5:JXH5"/>
    <mergeCell ref="JSS5:JTD5"/>
    <mergeCell ref="JTE5:JTP5"/>
    <mergeCell ref="JTQ5:JUB5"/>
    <mergeCell ref="JUC5:JUN5"/>
    <mergeCell ref="JUO5:JUZ5"/>
    <mergeCell ref="JQK5:JQV5"/>
    <mergeCell ref="JQW5:JRH5"/>
    <mergeCell ref="JRI5:JRT5"/>
    <mergeCell ref="JRU5:JSF5"/>
    <mergeCell ref="JSG5:JSR5"/>
    <mergeCell ref="JOC5:JON5"/>
    <mergeCell ref="JOO5:JOZ5"/>
    <mergeCell ref="JPA5:JPL5"/>
    <mergeCell ref="JPM5:JPX5"/>
    <mergeCell ref="JPY5:JQJ5"/>
    <mergeCell ref="JLU5:JMF5"/>
    <mergeCell ref="JMG5:JMR5"/>
    <mergeCell ref="JMS5:JND5"/>
    <mergeCell ref="JNE5:JNP5"/>
    <mergeCell ref="JNQ5:JOB5"/>
    <mergeCell ref="JJM5:JJX5"/>
    <mergeCell ref="JJY5:JKJ5"/>
    <mergeCell ref="JKK5:JKV5"/>
    <mergeCell ref="JKW5:JLH5"/>
    <mergeCell ref="JLI5:JLT5"/>
    <mergeCell ref="JHE5:JHP5"/>
    <mergeCell ref="JHQ5:JIB5"/>
    <mergeCell ref="JIC5:JIN5"/>
    <mergeCell ref="JIO5:JIZ5"/>
    <mergeCell ref="JJA5:JJL5"/>
    <mergeCell ref="JEW5:JFH5"/>
    <mergeCell ref="JFI5:JFT5"/>
    <mergeCell ref="JFU5:JGF5"/>
    <mergeCell ref="JGG5:JGR5"/>
    <mergeCell ref="JGS5:JHD5"/>
    <mergeCell ref="JCO5:JCZ5"/>
    <mergeCell ref="JDA5:JDL5"/>
    <mergeCell ref="JDM5:JDX5"/>
    <mergeCell ref="JDY5:JEJ5"/>
    <mergeCell ref="JEK5:JEV5"/>
    <mergeCell ref="JAG5:JAR5"/>
    <mergeCell ref="JAS5:JBD5"/>
    <mergeCell ref="JBE5:JBP5"/>
    <mergeCell ref="JBQ5:JCB5"/>
    <mergeCell ref="JCC5:JCN5"/>
    <mergeCell ref="IXY5:IYJ5"/>
    <mergeCell ref="IYK5:IYV5"/>
    <mergeCell ref="IYW5:IZH5"/>
    <mergeCell ref="IZI5:IZT5"/>
    <mergeCell ref="IZU5:JAF5"/>
    <mergeCell ref="IVQ5:IWB5"/>
    <mergeCell ref="IWC5:IWN5"/>
    <mergeCell ref="IWO5:IWZ5"/>
    <mergeCell ref="IXA5:IXL5"/>
    <mergeCell ref="IXM5:IXX5"/>
    <mergeCell ref="ITI5:ITT5"/>
    <mergeCell ref="ITU5:IUF5"/>
    <mergeCell ref="IUG5:IUR5"/>
    <mergeCell ref="IUS5:IVD5"/>
    <mergeCell ref="IVE5:IVP5"/>
    <mergeCell ref="IRA5:IRL5"/>
    <mergeCell ref="IRM5:IRX5"/>
    <mergeCell ref="IRY5:ISJ5"/>
    <mergeCell ref="ISK5:ISV5"/>
    <mergeCell ref="ISW5:ITH5"/>
    <mergeCell ref="IOS5:IPD5"/>
    <mergeCell ref="IPE5:IPP5"/>
    <mergeCell ref="IPQ5:IQB5"/>
    <mergeCell ref="IQC5:IQN5"/>
    <mergeCell ref="IQO5:IQZ5"/>
    <mergeCell ref="IMK5:IMV5"/>
    <mergeCell ref="IMW5:INH5"/>
    <mergeCell ref="INI5:INT5"/>
    <mergeCell ref="INU5:IOF5"/>
    <mergeCell ref="IOG5:IOR5"/>
    <mergeCell ref="IKC5:IKN5"/>
    <mergeCell ref="IKO5:IKZ5"/>
    <mergeCell ref="ILA5:ILL5"/>
    <mergeCell ref="ILM5:ILX5"/>
    <mergeCell ref="ILY5:IMJ5"/>
    <mergeCell ref="IHU5:IIF5"/>
    <mergeCell ref="IIG5:IIR5"/>
    <mergeCell ref="IIS5:IJD5"/>
    <mergeCell ref="IJE5:IJP5"/>
    <mergeCell ref="IJQ5:IKB5"/>
    <mergeCell ref="IFM5:IFX5"/>
    <mergeCell ref="IFY5:IGJ5"/>
    <mergeCell ref="IGK5:IGV5"/>
    <mergeCell ref="IGW5:IHH5"/>
    <mergeCell ref="IHI5:IHT5"/>
    <mergeCell ref="IDE5:IDP5"/>
    <mergeCell ref="IDQ5:IEB5"/>
    <mergeCell ref="IEC5:IEN5"/>
    <mergeCell ref="IEO5:IEZ5"/>
    <mergeCell ref="IFA5:IFL5"/>
    <mergeCell ref="IAW5:IBH5"/>
    <mergeCell ref="IBI5:IBT5"/>
    <mergeCell ref="IBU5:ICF5"/>
    <mergeCell ref="ICG5:ICR5"/>
    <mergeCell ref="ICS5:IDD5"/>
    <mergeCell ref="HYO5:HYZ5"/>
    <mergeCell ref="HZA5:HZL5"/>
    <mergeCell ref="HZM5:HZX5"/>
    <mergeCell ref="HZY5:IAJ5"/>
    <mergeCell ref="IAK5:IAV5"/>
    <mergeCell ref="HWG5:HWR5"/>
    <mergeCell ref="HWS5:HXD5"/>
    <mergeCell ref="HXE5:HXP5"/>
    <mergeCell ref="HXQ5:HYB5"/>
    <mergeCell ref="HYC5:HYN5"/>
    <mergeCell ref="HTY5:HUJ5"/>
    <mergeCell ref="HUK5:HUV5"/>
    <mergeCell ref="HUW5:HVH5"/>
    <mergeCell ref="HVI5:HVT5"/>
    <mergeCell ref="HVU5:HWF5"/>
    <mergeCell ref="HRQ5:HSB5"/>
    <mergeCell ref="HSC5:HSN5"/>
    <mergeCell ref="HSO5:HSZ5"/>
    <mergeCell ref="HTA5:HTL5"/>
    <mergeCell ref="HTM5:HTX5"/>
    <mergeCell ref="HPI5:HPT5"/>
    <mergeCell ref="HPU5:HQF5"/>
    <mergeCell ref="HQG5:HQR5"/>
    <mergeCell ref="HQS5:HRD5"/>
    <mergeCell ref="HRE5:HRP5"/>
    <mergeCell ref="HNA5:HNL5"/>
    <mergeCell ref="HNM5:HNX5"/>
    <mergeCell ref="HNY5:HOJ5"/>
    <mergeCell ref="HOK5:HOV5"/>
    <mergeCell ref="HOW5:HPH5"/>
    <mergeCell ref="HKS5:HLD5"/>
    <mergeCell ref="HLE5:HLP5"/>
    <mergeCell ref="HLQ5:HMB5"/>
    <mergeCell ref="HMC5:HMN5"/>
    <mergeCell ref="HMO5:HMZ5"/>
    <mergeCell ref="HIK5:HIV5"/>
    <mergeCell ref="HIW5:HJH5"/>
    <mergeCell ref="HJI5:HJT5"/>
    <mergeCell ref="HJU5:HKF5"/>
    <mergeCell ref="HKG5:HKR5"/>
    <mergeCell ref="HGC5:HGN5"/>
    <mergeCell ref="HGO5:HGZ5"/>
    <mergeCell ref="HHA5:HHL5"/>
    <mergeCell ref="HHM5:HHX5"/>
    <mergeCell ref="HHY5:HIJ5"/>
    <mergeCell ref="HDU5:HEF5"/>
    <mergeCell ref="HEG5:HER5"/>
    <mergeCell ref="HES5:HFD5"/>
    <mergeCell ref="HFE5:HFP5"/>
    <mergeCell ref="HFQ5:HGB5"/>
    <mergeCell ref="HBM5:HBX5"/>
    <mergeCell ref="HBY5:HCJ5"/>
    <mergeCell ref="HCK5:HCV5"/>
    <mergeCell ref="HCW5:HDH5"/>
    <mergeCell ref="HDI5:HDT5"/>
    <mergeCell ref="GZE5:GZP5"/>
    <mergeCell ref="GZQ5:HAB5"/>
    <mergeCell ref="HAC5:HAN5"/>
    <mergeCell ref="HAO5:HAZ5"/>
    <mergeCell ref="HBA5:HBL5"/>
    <mergeCell ref="GWW5:GXH5"/>
    <mergeCell ref="GXI5:GXT5"/>
    <mergeCell ref="GXU5:GYF5"/>
    <mergeCell ref="GYG5:GYR5"/>
    <mergeCell ref="GYS5:GZD5"/>
    <mergeCell ref="GUO5:GUZ5"/>
    <mergeCell ref="GVA5:GVL5"/>
    <mergeCell ref="GVM5:GVX5"/>
    <mergeCell ref="GVY5:GWJ5"/>
    <mergeCell ref="GWK5:GWV5"/>
    <mergeCell ref="GSG5:GSR5"/>
    <mergeCell ref="GSS5:GTD5"/>
    <mergeCell ref="GTE5:GTP5"/>
    <mergeCell ref="GTQ5:GUB5"/>
    <mergeCell ref="GUC5:GUN5"/>
    <mergeCell ref="GPY5:GQJ5"/>
    <mergeCell ref="GQK5:GQV5"/>
    <mergeCell ref="GQW5:GRH5"/>
    <mergeCell ref="GRI5:GRT5"/>
    <mergeCell ref="GRU5:GSF5"/>
    <mergeCell ref="GNQ5:GOB5"/>
    <mergeCell ref="GOC5:GON5"/>
    <mergeCell ref="GOO5:GOZ5"/>
    <mergeCell ref="GPA5:GPL5"/>
    <mergeCell ref="GPM5:GPX5"/>
    <mergeCell ref="GLI5:GLT5"/>
    <mergeCell ref="GLU5:GMF5"/>
    <mergeCell ref="GMG5:GMR5"/>
    <mergeCell ref="GMS5:GND5"/>
    <mergeCell ref="GNE5:GNP5"/>
    <mergeCell ref="GJA5:GJL5"/>
    <mergeCell ref="GJM5:GJX5"/>
    <mergeCell ref="GJY5:GKJ5"/>
    <mergeCell ref="GKK5:GKV5"/>
    <mergeCell ref="GKW5:GLH5"/>
    <mergeCell ref="GGS5:GHD5"/>
    <mergeCell ref="GHE5:GHP5"/>
    <mergeCell ref="GHQ5:GIB5"/>
    <mergeCell ref="GIC5:GIN5"/>
    <mergeCell ref="GIO5:GIZ5"/>
    <mergeCell ref="GEK5:GEV5"/>
    <mergeCell ref="GEW5:GFH5"/>
    <mergeCell ref="GFI5:GFT5"/>
    <mergeCell ref="GFU5:GGF5"/>
    <mergeCell ref="GGG5:GGR5"/>
    <mergeCell ref="GCC5:GCN5"/>
    <mergeCell ref="GCO5:GCZ5"/>
    <mergeCell ref="GDA5:GDL5"/>
    <mergeCell ref="GDM5:GDX5"/>
    <mergeCell ref="GDY5:GEJ5"/>
    <mergeCell ref="FZU5:GAF5"/>
    <mergeCell ref="GAG5:GAR5"/>
    <mergeCell ref="GAS5:GBD5"/>
    <mergeCell ref="GBE5:GBP5"/>
    <mergeCell ref="GBQ5:GCB5"/>
    <mergeCell ref="FXM5:FXX5"/>
    <mergeCell ref="FXY5:FYJ5"/>
    <mergeCell ref="FYK5:FYV5"/>
    <mergeCell ref="FYW5:FZH5"/>
    <mergeCell ref="FZI5:FZT5"/>
    <mergeCell ref="FVE5:FVP5"/>
    <mergeCell ref="FVQ5:FWB5"/>
    <mergeCell ref="FWC5:FWN5"/>
    <mergeCell ref="FWO5:FWZ5"/>
    <mergeCell ref="FXA5:FXL5"/>
    <mergeCell ref="FSW5:FTH5"/>
    <mergeCell ref="FTI5:FTT5"/>
    <mergeCell ref="FTU5:FUF5"/>
    <mergeCell ref="FUG5:FUR5"/>
    <mergeCell ref="FUS5:FVD5"/>
    <mergeCell ref="FQO5:FQZ5"/>
    <mergeCell ref="FRA5:FRL5"/>
    <mergeCell ref="FRM5:FRX5"/>
    <mergeCell ref="FRY5:FSJ5"/>
    <mergeCell ref="FSK5:FSV5"/>
    <mergeCell ref="FOG5:FOR5"/>
    <mergeCell ref="FOS5:FPD5"/>
    <mergeCell ref="FPE5:FPP5"/>
    <mergeCell ref="FPQ5:FQB5"/>
    <mergeCell ref="FQC5:FQN5"/>
    <mergeCell ref="FLY5:FMJ5"/>
    <mergeCell ref="FMK5:FMV5"/>
    <mergeCell ref="FMW5:FNH5"/>
    <mergeCell ref="FNI5:FNT5"/>
    <mergeCell ref="FNU5:FOF5"/>
    <mergeCell ref="FJQ5:FKB5"/>
    <mergeCell ref="FKC5:FKN5"/>
    <mergeCell ref="FKO5:FKZ5"/>
    <mergeCell ref="FLA5:FLL5"/>
    <mergeCell ref="FLM5:FLX5"/>
    <mergeCell ref="FHI5:FHT5"/>
    <mergeCell ref="FHU5:FIF5"/>
    <mergeCell ref="FIG5:FIR5"/>
    <mergeCell ref="FIS5:FJD5"/>
    <mergeCell ref="FJE5:FJP5"/>
    <mergeCell ref="FFA5:FFL5"/>
    <mergeCell ref="FFM5:FFX5"/>
    <mergeCell ref="FFY5:FGJ5"/>
    <mergeCell ref="FGK5:FGV5"/>
    <mergeCell ref="FGW5:FHH5"/>
    <mergeCell ref="FCS5:FDD5"/>
    <mergeCell ref="FDE5:FDP5"/>
    <mergeCell ref="FDQ5:FEB5"/>
    <mergeCell ref="FEC5:FEN5"/>
    <mergeCell ref="FEO5:FEZ5"/>
    <mergeCell ref="FAK5:FAV5"/>
    <mergeCell ref="FAW5:FBH5"/>
    <mergeCell ref="FBI5:FBT5"/>
    <mergeCell ref="FBU5:FCF5"/>
    <mergeCell ref="FCG5:FCR5"/>
    <mergeCell ref="EYC5:EYN5"/>
    <mergeCell ref="EYO5:EYZ5"/>
    <mergeCell ref="EZA5:EZL5"/>
    <mergeCell ref="EZM5:EZX5"/>
    <mergeCell ref="EZY5:FAJ5"/>
    <mergeCell ref="EVU5:EWF5"/>
    <mergeCell ref="EWG5:EWR5"/>
    <mergeCell ref="EWS5:EXD5"/>
    <mergeCell ref="EXE5:EXP5"/>
    <mergeCell ref="EXQ5:EYB5"/>
    <mergeCell ref="ETM5:ETX5"/>
    <mergeCell ref="ETY5:EUJ5"/>
    <mergeCell ref="EUK5:EUV5"/>
    <mergeCell ref="EUW5:EVH5"/>
    <mergeCell ref="EVI5:EVT5"/>
    <mergeCell ref="ERE5:ERP5"/>
    <mergeCell ref="ERQ5:ESB5"/>
    <mergeCell ref="ESC5:ESN5"/>
    <mergeCell ref="ESO5:ESZ5"/>
    <mergeCell ref="ETA5:ETL5"/>
    <mergeCell ref="EOW5:EPH5"/>
    <mergeCell ref="EPI5:EPT5"/>
    <mergeCell ref="EPU5:EQF5"/>
    <mergeCell ref="EQG5:EQR5"/>
    <mergeCell ref="EQS5:ERD5"/>
    <mergeCell ref="EMO5:EMZ5"/>
    <mergeCell ref="ENA5:ENL5"/>
    <mergeCell ref="ENM5:ENX5"/>
    <mergeCell ref="ENY5:EOJ5"/>
    <mergeCell ref="EOK5:EOV5"/>
    <mergeCell ref="EKG5:EKR5"/>
    <mergeCell ref="EKS5:ELD5"/>
    <mergeCell ref="ELE5:ELP5"/>
    <mergeCell ref="ELQ5:EMB5"/>
    <mergeCell ref="EMC5:EMN5"/>
    <mergeCell ref="EHY5:EIJ5"/>
    <mergeCell ref="EIK5:EIV5"/>
    <mergeCell ref="EIW5:EJH5"/>
    <mergeCell ref="EJI5:EJT5"/>
    <mergeCell ref="EJU5:EKF5"/>
    <mergeCell ref="EFQ5:EGB5"/>
    <mergeCell ref="EGC5:EGN5"/>
    <mergeCell ref="EGO5:EGZ5"/>
    <mergeCell ref="EHA5:EHL5"/>
    <mergeCell ref="EHM5:EHX5"/>
    <mergeCell ref="EDI5:EDT5"/>
    <mergeCell ref="EDU5:EEF5"/>
    <mergeCell ref="EEG5:EER5"/>
    <mergeCell ref="EES5:EFD5"/>
    <mergeCell ref="EFE5:EFP5"/>
    <mergeCell ref="EBA5:EBL5"/>
    <mergeCell ref="EBM5:EBX5"/>
    <mergeCell ref="EBY5:ECJ5"/>
    <mergeCell ref="ECK5:ECV5"/>
    <mergeCell ref="ECW5:EDH5"/>
    <mergeCell ref="DYS5:DZD5"/>
    <mergeCell ref="DZE5:DZP5"/>
    <mergeCell ref="DZQ5:EAB5"/>
    <mergeCell ref="EAC5:EAN5"/>
    <mergeCell ref="EAO5:EAZ5"/>
    <mergeCell ref="DWK5:DWV5"/>
    <mergeCell ref="DWW5:DXH5"/>
    <mergeCell ref="DXI5:DXT5"/>
    <mergeCell ref="DXU5:DYF5"/>
    <mergeCell ref="DYG5:DYR5"/>
    <mergeCell ref="DUC5:DUN5"/>
    <mergeCell ref="DUO5:DUZ5"/>
    <mergeCell ref="DVA5:DVL5"/>
    <mergeCell ref="DVM5:DVX5"/>
    <mergeCell ref="DVY5:DWJ5"/>
    <mergeCell ref="DRU5:DSF5"/>
    <mergeCell ref="DSG5:DSR5"/>
    <mergeCell ref="DSS5:DTD5"/>
    <mergeCell ref="DTE5:DTP5"/>
    <mergeCell ref="DTQ5:DUB5"/>
    <mergeCell ref="DPM5:DPX5"/>
    <mergeCell ref="DPY5:DQJ5"/>
    <mergeCell ref="DQK5:DQV5"/>
    <mergeCell ref="DQW5:DRH5"/>
    <mergeCell ref="DRI5:DRT5"/>
    <mergeCell ref="DNE5:DNP5"/>
    <mergeCell ref="DNQ5:DOB5"/>
    <mergeCell ref="DOC5:DON5"/>
    <mergeCell ref="DOO5:DOZ5"/>
    <mergeCell ref="DPA5:DPL5"/>
    <mergeCell ref="DKW5:DLH5"/>
    <mergeCell ref="DLI5:DLT5"/>
    <mergeCell ref="DLU5:DMF5"/>
    <mergeCell ref="DMG5:DMR5"/>
    <mergeCell ref="DMS5:DND5"/>
    <mergeCell ref="DIO5:DIZ5"/>
    <mergeCell ref="DJA5:DJL5"/>
    <mergeCell ref="DJM5:DJX5"/>
    <mergeCell ref="DJY5:DKJ5"/>
    <mergeCell ref="DKK5:DKV5"/>
    <mergeCell ref="DGG5:DGR5"/>
    <mergeCell ref="DGS5:DHD5"/>
    <mergeCell ref="DHE5:DHP5"/>
    <mergeCell ref="DHQ5:DIB5"/>
    <mergeCell ref="DIC5:DIN5"/>
    <mergeCell ref="DDY5:DEJ5"/>
    <mergeCell ref="DEK5:DEV5"/>
    <mergeCell ref="DEW5:DFH5"/>
    <mergeCell ref="DFI5:DFT5"/>
    <mergeCell ref="DFU5:DGF5"/>
    <mergeCell ref="DBQ5:DCB5"/>
    <mergeCell ref="DCC5:DCN5"/>
    <mergeCell ref="DCO5:DCZ5"/>
    <mergeCell ref="DDA5:DDL5"/>
    <mergeCell ref="DDM5:DDX5"/>
    <mergeCell ref="CZI5:CZT5"/>
    <mergeCell ref="CZU5:DAF5"/>
    <mergeCell ref="DAG5:DAR5"/>
    <mergeCell ref="DAS5:DBD5"/>
    <mergeCell ref="DBE5:DBP5"/>
    <mergeCell ref="CXA5:CXL5"/>
    <mergeCell ref="CXM5:CXX5"/>
    <mergeCell ref="CXY5:CYJ5"/>
    <mergeCell ref="CYK5:CYV5"/>
    <mergeCell ref="CYW5:CZH5"/>
    <mergeCell ref="CUS5:CVD5"/>
    <mergeCell ref="CVE5:CVP5"/>
    <mergeCell ref="CVQ5:CWB5"/>
    <mergeCell ref="CWC5:CWN5"/>
    <mergeCell ref="CWO5:CWZ5"/>
    <mergeCell ref="CSK5:CSV5"/>
    <mergeCell ref="CSW5:CTH5"/>
    <mergeCell ref="CTI5:CTT5"/>
    <mergeCell ref="CTU5:CUF5"/>
    <mergeCell ref="CUG5:CUR5"/>
    <mergeCell ref="CQC5:CQN5"/>
    <mergeCell ref="CQO5:CQZ5"/>
    <mergeCell ref="CRA5:CRL5"/>
    <mergeCell ref="CRM5:CRX5"/>
    <mergeCell ref="CRY5:CSJ5"/>
    <mergeCell ref="CNU5:COF5"/>
    <mergeCell ref="COG5:COR5"/>
    <mergeCell ref="COS5:CPD5"/>
    <mergeCell ref="CPE5:CPP5"/>
    <mergeCell ref="CPQ5:CQB5"/>
    <mergeCell ref="CLM5:CLX5"/>
    <mergeCell ref="CLY5:CMJ5"/>
    <mergeCell ref="CMK5:CMV5"/>
    <mergeCell ref="CMW5:CNH5"/>
    <mergeCell ref="CNI5:CNT5"/>
    <mergeCell ref="CJE5:CJP5"/>
    <mergeCell ref="CJQ5:CKB5"/>
    <mergeCell ref="CKC5:CKN5"/>
    <mergeCell ref="CKO5:CKZ5"/>
    <mergeCell ref="CLA5:CLL5"/>
    <mergeCell ref="CGW5:CHH5"/>
    <mergeCell ref="CHI5:CHT5"/>
    <mergeCell ref="CHU5:CIF5"/>
    <mergeCell ref="CIG5:CIR5"/>
    <mergeCell ref="CIS5:CJD5"/>
    <mergeCell ref="CEO5:CEZ5"/>
    <mergeCell ref="CFA5:CFL5"/>
    <mergeCell ref="CFM5:CFX5"/>
    <mergeCell ref="CFY5:CGJ5"/>
    <mergeCell ref="CGK5:CGV5"/>
    <mergeCell ref="CCG5:CCR5"/>
    <mergeCell ref="CCS5:CDD5"/>
    <mergeCell ref="CDE5:CDP5"/>
    <mergeCell ref="CDQ5:CEB5"/>
    <mergeCell ref="CEC5:CEN5"/>
    <mergeCell ref="BZY5:CAJ5"/>
    <mergeCell ref="CAK5:CAV5"/>
    <mergeCell ref="CAW5:CBH5"/>
    <mergeCell ref="CBI5:CBT5"/>
    <mergeCell ref="CBU5:CCF5"/>
    <mergeCell ref="BXQ5:BYB5"/>
    <mergeCell ref="BYC5:BYN5"/>
    <mergeCell ref="BYO5:BYZ5"/>
    <mergeCell ref="BZA5:BZL5"/>
    <mergeCell ref="BZM5:BZX5"/>
    <mergeCell ref="BVI5:BVT5"/>
    <mergeCell ref="BVU5:BWF5"/>
    <mergeCell ref="BWG5:BWR5"/>
    <mergeCell ref="BWS5:BXD5"/>
    <mergeCell ref="BXE5:BXP5"/>
    <mergeCell ref="BTA5:BTL5"/>
    <mergeCell ref="BTM5:BTX5"/>
    <mergeCell ref="BTY5:BUJ5"/>
    <mergeCell ref="BUK5:BUV5"/>
    <mergeCell ref="BUW5:BVH5"/>
    <mergeCell ref="BQS5:BRD5"/>
    <mergeCell ref="BRE5:BRP5"/>
    <mergeCell ref="BRQ5:BSB5"/>
    <mergeCell ref="BSC5:BSN5"/>
    <mergeCell ref="BSO5:BSZ5"/>
    <mergeCell ref="BOK5:BOV5"/>
    <mergeCell ref="BOW5:BPH5"/>
    <mergeCell ref="BPI5:BPT5"/>
    <mergeCell ref="BPU5:BQF5"/>
    <mergeCell ref="BQG5:BQR5"/>
    <mergeCell ref="BMC5:BMN5"/>
    <mergeCell ref="BMO5:BMZ5"/>
    <mergeCell ref="BNA5:BNL5"/>
    <mergeCell ref="BNM5:BNX5"/>
    <mergeCell ref="BNY5:BOJ5"/>
    <mergeCell ref="BJU5:BKF5"/>
    <mergeCell ref="BKG5:BKR5"/>
    <mergeCell ref="BKS5:BLD5"/>
    <mergeCell ref="BLE5:BLP5"/>
    <mergeCell ref="BLQ5:BMB5"/>
    <mergeCell ref="BHM5:BHX5"/>
    <mergeCell ref="BHY5:BIJ5"/>
    <mergeCell ref="BIK5:BIV5"/>
    <mergeCell ref="BIW5:BJH5"/>
    <mergeCell ref="BJI5:BJT5"/>
    <mergeCell ref="BFE5:BFP5"/>
    <mergeCell ref="BFQ5:BGB5"/>
    <mergeCell ref="BGC5:BGN5"/>
    <mergeCell ref="BGO5:BGZ5"/>
    <mergeCell ref="BHA5:BHL5"/>
    <mergeCell ref="BCW5:BDH5"/>
    <mergeCell ref="BDI5:BDT5"/>
    <mergeCell ref="BDU5:BEF5"/>
    <mergeCell ref="BEG5:BER5"/>
    <mergeCell ref="BES5:BFD5"/>
    <mergeCell ref="BAO5:BAZ5"/>
    <mergeCell ref="BBA5:BBL5"/>
    <mergeCell ref="BBM5:BBX5"/>
    <mergeCell ref="BBY5:BCJ5"/>
    <mergeCell ref="BCK5:BCV5"/>
    <mergeCell ref="AYG5:AYR5"/>
    <mergeCell ref="AYS5:AZD5"/>
    <mergeCell ref="AZE5:AZP5"/>
    <mergeCell ref="AZQ5:BAB5"/>
    <mergeCell ref="BAC5:BAN5"/>
    <mergeCell ref="AVY5:AWJ5"/>
    <mergeCell ref="AWK5:AWV5"/>
    <mergeCell ref="AWW5:AXH5"/>
    <mergeCell ref="AXI5:AXT5"/>
    <mergeCell ref="AXU5:AYF5"/>
    <mergeCell ref="ATQ5:AUB5"/>
    <mergeCell ref="AUC5:AUN5"/>
    <mergeCell ref="AUO5:AUZ5"/>
    <mergeCell ref="AVA5:AVL5"/>
    <mergeCell ref="AVM5:AVX5"/>
    <mergeCell ref="ARI5:ART5"/>
    <mergeCell ref="ARU5:ASF5"/>
    <mergeCell ref="ASG5:ASR5"/>
    <mergeCell ref="ASS5:ATD5"/>
    <mergeCell ref="ATE5:ATP5"/>
    <mergeCell ref="APA5:APL5"/>
    <mergeCell ref="APM5:APX5"/>
    <mergeCell ref="APY5:AQJ5"/>
    <mergeCell ref="AQK5:AQV5"/>
    <mergeCell ref="AQW5:ARH5"/>
    <mergeCell ref="AMS5:AND5"/>
    <mergeCell ref="ANE5:ANP5"/>
    <mergeCell ref="ANQ5:AOB5"/>
    <mergeCell ref="AOC5:AON5"/>
    <mergeCell ref="AOO5:AOZ5"/>
    <mergeCell ref="AKK5:AKV5"/>
    <mergeCell ref="AKW5:ALH5"/>
    <mergeCell ref="ALI5:ALT5"/>
    <mergeCell ref="ALU5:AMF5"/>
    <mergeCell ref="AMG5:AMR5"/>
    <mergeCell ref="AIC5:AIN5"/>
    <mergeCell ref="AIO5:AIZ5"/>
    <mergeCell ref="AJA5:AJL5"/>
    <mergeCell ref="AJM5:AJX5"/>
    <mergeCell ref="AJY5:AKJ5"/>
    <mergeCell ref="AFU5:AGF5"/>
    <mergeCell ref="AGG5:AGR5"/>
    <mergeCell ref="AGS5:AHD5"/>
    <mergeCell ref="AHE5:AHP5"/>
    <mergeCell ref="AHQ5:AIB5"/>
    <mergeCell ref="ADM5:ADX5"/>
    <mergeCell ref="ADY5:AEJ5"/>
    <mergeCell ref="AEK5:AEV5"/>
    <mergeCell ref="AEW5:AFH5"/>
    <mergeCell ref="AFI5:AFT5"/>
    <mergeCell ref="ABE5:ABP5"/>
    <mergeCell ref="ABQ5:ACB5"/>
    <mergeCell ref="ACC5:ACN5"/>
    <mergeCell ref="ACO5:ACZ5"/>
    <mergeCell ref="ADA5:ADL5"/>
    <mergeCell ref="YW5:ZH5"/>
    <mergeCell ref="ZI5:ZT5"/>
    <mergeCell ref="ZU5:AAF5"/>
    <mergeCell ref="AAG5:AAR5"/>
    <mergeCell ref="AAS5:ABD5"/>
    <mergeCell ref="WO5:WZ5"/>
    <mergeCell ref="XA5:XL5"/>
    <mergeCell ref="XM5:XX5"/>
    <mergeCell ref="XY5:YJ5"/>
    <mergeCell ref="YK5:YV5"/>
    <mergeCell ref="UG5:UR5"/>
    <mergeCell ref="US5:VD5"/>
    <mergeCell ref="VE5:VP5"/>
    <mergeCell ref="VQ5:WB5"/>
    <mergeCell ref="WC5:WN5"/>
    <mergeCell ref="RY5:SJ5"/>
    <mergeCell ref="SK5:SV5"/>
    <mergeCell ref="SW5:TH5"/>
    <mergeCell ref="TI5:TT5"/>
    <mergeCell ref="TU5:UF5"/>
    <mergeCell ref="PQ5:QB5"/>
    <mergeCell ref="QC5:QN5"/>
    <mergeCell ref="QO5:QZ5"/>
    <mergeCell ref="RA5:RL5"/>
    <mergeCell ref="RM5:RX5"/>
    <mergeCell ref="NI5:NT5"/>
    <mergeCell ref="NU5:OF5"/>
    <mergeCell ref="OG5:OR5"/>
    <mergeCell ref="OS5:PD5"/>
    <mergeCell ref="PE5:PP5"/>
    <mergeCell ref="LA5:LL5"/>
    <mergeCell ref="LM5:LX5"/>
    <mergeCell ref="LY5:MJ5"/>
    <mergeCell ref="MK5:MV5"/>
    <mergeCell ref="MW5:NH5"/>
    <mergeCell ref="IS5:JD5"/>
    <mergeCell ref="JE5:JP5"/>
    <mergeCell ref="JQ5:KB5"/>
    <mergeCell ref="KC5:KN5"/>
    <mergeCell ref="KO5:KZ5"/>
    <mergeCell ref="B1:H1"/>
    <mergeCell ref="A3:L3"/>
    <mergeCell ref="A2:L2"/>
    <mergeCell ref="A4:L4"/>
    <mergeCell ref="A5:L5"/>
    <mergeCell ref="A6:L6"/>
    <mergeCell ref="A7:L7"/>
    <mergeCell ref="GK5:GV5"/>
    <mergeCell ref="GW5:HH5"/>
    <mergeCell ref="HI5:HT5"/>
    <mergeCell ref="HU5:IF5"/>
    <mergeCell ref="IG5:IR5"/>
    <mergeCell ref="EC5:EN5"/>
    <mergeCell ref="EO5:EZ5"/>
    <mergeCell ref="FA5:FL5"/>
    <mergeCell ref="FM5:FX5"/>
    <mergeCell ref="FY5:GJ5"/>
    <mergeCell ref="BU5:CF5"/>
    <mergeCell ref="CG5:CR5"/>
    <mergeCell ref="CS5:DD5"/>
    <mergeCell ref="DE5:DP5"/>
    <mergeCell ref="DQ5:EB5"/>
    <mergeCell ref="M5:X5"/>
    <mergeCell ref="Y5:AJ5"/>
    <mergeCell ref="AK5:AV5"/>
    <mergeCell ref="AW5:BH5"/>
    <mergeCell ref="BI5:BT5"/>
    <mergeCell ref="M6:X6"/>
    <mergeCell ref="Y6:AJ6"/>
    <mergeCell ref="AK6:AV6"/>
    <mergeCell ref="AW6:BH6"/>
    <mergeCell ref="BI6:BT6"/>
  </mergeCells>
  <phoneticPr fontId="48" type="noConversion"/>
  <printOptions horizontalCentered="1"/>
  <pageMargins left="0.39370078740157483" right="0.39370078740157483" top="0.59055118110236227" bottom="0.19685039370078741" header="0.47244094488188981" footer="0.59055118110236227"/>
  <pageSetup paperSize="9" scale="83" orientation="portrait" r:id="rId1"/>
  <headerFooter alignWithMargins="0"/>
  <rowBreaks count="1" manualBreakCount="1">
    <brk id="66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8"/>
  <sheetViews>
    <sheetView view="pageBreakPreview" zoomScale="124" zoomScaleNormal="130" zoomScaleSheetLayoutView="124" workbookViewId="0">
      <selection activeCell="A3" sqref="A3:L3"/>
    </sheetView>
  </sheetViews>
  <sheetFormatPr defaultColWidth="9.33203125" defaultRowHeight="12.75" x14ac:dyDescent="0.2"/>
  <cols>
    <col min="1" max="1" width="7.6640625" style="90" customWidth="1"/>
    <col min="2" max="2" width="62.1640625" style="91" customWidth="1"/>
    <col min="3" max="3" width="12.83203125" style="520" customWidth="1"/>
    <col min="4" max="4" width="16.33203125" style="520" hidden="1" customWidth="1"/>
    <col min="5" max="5" width="15.5" style="520" hidden="1" customWidth="1"/>
    <col min="6" max="6" width="15" style="520" hidden="1" customWidth="1"/>
    <col min="7" max="7" width="14.5" style="520" customWidth="1"/>
    <col min="8" max="8" width="17.5" style="520" hidden="1" customWidth="1"/>
    <col min="9" max="10" width="14.6640625" style="520" hidden="1" customWidth="1"/>
    <col min="11" max="11" width="13.1640625" style="520" customWidth="1"/>
    <col min="12" max="12" width="8" style="521" customWidth="1"/>
    <col min="13" max="13" width="20" style="31" customWidth="1"/>
    <col min="14" max="16" width="9.33203125" style="31" customWidth="1"/>
    <col min="17" max="17" width="13.33203125" style="31" bestFit="1" customWidth="1"/>
    <col min="18" max="16384" width="9.33203125" style="31"/>
  </cols>
  <sheetData>
    <row r="1" spans="1:16384" ht="12.75" customHeight="1" x14ac:dyDescent="0.2">
      <c r="A1" s="2151"/>
      <c r="B1" s="2151"/>
      <c r="C1" s="2151"/>
      <c r="D1" s="2151"/>
      <c r="E1" s="2151"/>
      <c r="F1" s="2151"/>
      <c r="G1" s="2151"/>
      <c r="H1" s="2151"/>
    </row>
    <row r="2" spans="1:16384" x14ac:dyDescent="0.2">
      <c r="A2" s="2151" t="s">
        <v>1053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6384" s="30" customFormat="1" ht="16.5" customHeight="1" x14ac:dyDescent="0.2">
      <c r="A3" s="2151"/>
      <c r="B3" s="2151"/>
      <c r="C3" s="2151"/>
      <c r="D3" s="2151"/>
      <c r="E3" s="2151"/>
      <c r="F3" s="2151"/>
      <c r="G3" s="2151"/>
      <c r="H3" s="2151"/>
      <c r="I3" s="2151"/>
      <c r="J3" s="2151"/>
      <c r="K3" s="2151"/>
      <c r="L3" s="2151"/>
    </row>
    <row r="4" spans="1:16384" s="77" customFormat="1" ht="21" customHeight="1" x14ac:dyDescent="0.2">
      <c r="A4" s="2152" t="s">
        <v>235</v>
      </c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</row>
    <row r="5" spans="1:16384" s="77" customFormat="1" ht="21" customHeight="1" x14ac:dyDescent="0.2">
      <c r="A5" s="2152" t="s">
        <v>782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  <c r="M5" s="2152"/>
      <c r="N5" s="2152"/>
      <c r="O5" s="2152"/>
      <c r="P5" s="2152"/>
      <c r="Q5" s="2152"/>
      <c r="R5" s="2152"/>
      <c r="S5" s="2152"/>
      <c r="T5" s="2152"/>
      <c r="U5" s="2152"/>
      <c r="V5" s="2152"/>
      <c r="W5" s="2152"/>
      <c r="X5" s="2152"/>
      <c r="Y5" s="2152"/>
      <c r="Z5" s="2152"/>
      <c r="AA5" s="2152"/>
      <c r="AB5" s="2152"/>
      <c r="AC5" s="2152"/>
      <c r="AD5" s="2152"/>
      <c r="AE5" s="2152"/>
      <c r="AF5" s="2152"/>
      <c r="AG5" s="2152"/>
      <c r="AH5" s="2152"/>
      <c r="AI5" s="2152"/>
      <c r="AJ5" s="2152"/>
      <c r="AK5" s="2152"/>
      <c r="AL5" s="2152"/>
      <c r="AM5" s="2152"/>
      <c r="AN5" s="2152"/>
      <c r="AO5" s="2152"/>
      <c r="AP5" s="2152"/>
      <c r="AQ5" s="2152"/>
      <c r="AR5" s="2152"/>
      <c r="AS5" s="2152"/>
      <c r="AT5" s="2152"/>
      <c r="AU5" s="2152"/>
      <c r="AV5" s="2152"/>
      <c r="AW5" s="2152"/>
      <c r="AX5" s="2152"/>
      <c r="AY5" s="2152"/>
      <c r="AZ5" s="2152"/>
      <c r="BA5" s="2152"/>
      <c r="BB5" s="2152"/>
      <c r="BC5" s="2152"/>
      <c r="BD5" s="2152"/>
      <c r="BE5" s="2152"/>
      <c r="BF5" s="2152"/>
      <c r="BG5" s="2152"/>
      <c r="BH5" s="2152"/>
      <c r="BI5" s="2152"/>
      <c r="BJ5" s="2152"/>
      <c r="BK5" s="2152"/>
      <c r="BL5" s="2152"/>
      <c r="BM5" s="2152"/>
      <c r="BN5" s="2152"/>
      <c r="BO5" s="2152"/>
      <c r="BP5" s="2152"/>
      <c r="BQ5" s="2152"/>
      <c r="BR5" s="2152"/>
      <c r="BS5" s="2152"/>
      <c r="BT5" s="2152"/>
      <c r="BU5" s="2152"/>
      <c r="BV5" s="2152"/>
      <c r="BW5" s="2152"/>
      <c r="BX5" s="2152"/>
      <c r="BY5" s="2152"/>
      <c r="BZ5" s="2152"/>
      <c r="CA5" s="2152"/>
      <c r="CB5" s="2152"/>
      <c r="CC5" s="2152"/>
      <c r="CD5" s="2152"/>
      <c r="CE5" s="2152"/>
      <c r="CF5" s="2152"/>
      <c r="CG5" s="2152"/>
      <c r="CH5" s="2152"/>
      <c r="CI5" s="2152"/>
      <c r="CJ5" s="2152"/>
      <c r="CK5" s="2152"/>
      <c r="CL5" s="2152"/>
      <c r="CM5" s="2152"/>
      <c r="CN5" s="2152"/>
      <c r="CO5" s="2152"/>
      <c r="CP5" s="2152"/>
      <c r="CQ5" s="2152"/>
      <c r="CR5" s="2152"/>
      <c r="CS5" s="2152"/>
      <c r="CT5" s="2152"/>
      <c r="CU5" s="2152"/>
      <c r="CV5" s="2152"/>
      <c r="CW5" s="2152"/>
      <c r="CX5" s="2152"/>
      <c r="CY5" s="2152"/>
      <c r="CZ5" s="2152"/>
      <c r="DA5" s="2152"/>
      <c r="DB5" s="2152"/>
      <c r="DC5" s="2152"/>
      <c r="DD5" s="2152"/>
      <c r="DE5" s="2152"/>
      <c r="DF5" s="2152"/>
      <c r="DG5" s="2152"/>
      <c r="DH5" s="2152"/>
      <c r="DI5" s="2152"/>
      <c r="DJ5" s="2152"/>
      <c r="DK5" s="2152"/>
      <c r="DL5" s="2152"/>
      <c r="DM5" s="2152"/>
      <c r="DN5" s="2152"/>
      <c r="DO5" s="2152"/>
      <c r="DP5" s="2152"/>
      <c r="DQ5" s="2152"/>
      <c r="DR5" s="2152"/>
      <c r="DS5" s="2152"/>
      <c r="DT5" s="2152"/>
      <c r="DU5" s="2152"/>
      <c r="DV5" s="2152"/>
      <c r="DW5" s="2152"/>
      <c r="DX5" s="2152"/>
      <c r="DY5" s="2152"/>
      <c r="DZ5" s="2152"/>
      <c r="EA5" s="2152"/>
      <c r="EB5" s="2152"/>
      <c r="EC5" s="2152"/>
      <c r="ED5" s="2152"/>
      <c r="EE5" s="2152"/>
      <c r="EF5" s="2152"/>
      <c r="EG5" s="2152"/>
      <c r="EH5" s="2152"/>
      <c r="EI5" s="2152"/>
      <c r="EJ5" s="2152"/>
      <c r="EK5" s="2152"/>
      <c r="EL5" s="2152"/>
      <c r="EM5" s="2152"/>
      <c r="EN5" s="2152"/>
      <c r="EO5" s="2152"/>
      <c r="EP5" s="2152"/>
      <c r="EQ5" s="2152"/>
      <c r="ER5" s="2152"/>
      <c r="ES5" s="2152"/>
      <c r="ET5" s="2152"/>
      <c r="EU5" s="2152"/>
      <c r="EV5" s="2152"/>
      <c r="EW5" s="2152"/>
      <c r="EX5" s="2152"/>
      <c r="EY5" s="2152"/>
      <c r="EZ5" s="2152"/>
      <c r="FA5" s="2152"/>
      <c r="FB5" s="2152"/>
      <c r="FC5" s="2152"/>
      <c r="FD5" s="2152"/>
      <c r="FE5" s="2152"/>
      <c r="FF5" s="2152"/>
      <c r="FG5" s="2152"/>
      <c r="FH5" s="2152"/>
      <c r="FI5" s="2152"/>
      <c r="FJ5" s="2152"/>
      <c r="FK5" s="2152"/>
      <c r="FL5" s="2152"/>
      <c r="FM5" s="2152"/>
      <c r="FN5" s="2152"/>
      <c r="FO5" s="2152"/>
      <c r="FP5" s="2152"/>
      <c r="FQ5" s="2152"/>
      <c r="FR5" s="2152"/>
      <c r="FS5" s="2152"/>
      <c r="FT5" s="2152"/>
      <c r="FU5" s="2152"/>
      <c r="FV5" s="2152"/>
      <c r="FW5" s="2152"/>
      <c r="FX5" s="2152"/>
      <c r="FY5" s="2152"/>
      <c r="FZ5" s="2152"/>
      <c r="GA5" s="2152"/>
      <c r="GB5" s="2152"/>
      <c r="GC5" s="2152"/>
      <c r="GD5" s="2152"/>
      <c r="GE5" s="2152"/>
      <c r="GF5" s="2152"/>
      <c r="GG5" s="2152"/>
      <c r="GH5" s="2152"/>
      <c r="GI5" s="2152"/>
      <c r="GJ5" s="2152"/>
      <c r="GK5" s="2152"/>
      <c r="GL5" s="2152"/>
      <c r="GM5" s="2152"/>
      <c r="GN5" s="2152"/>
      <c r="GO5" s="2152"/>
      <c r="GP5" s="2152"/>
      <c r="GQ5" s="2152"/>
      <c r="GR5" s="2152"/>
      <c r="GS5" s="2152"/>
      <c r="GT5" s="2152"/>
      <c r="GU5" s="2152"/>
      <c r="GV5" s="2152"/>
      <c r="GW5" s="2152"/>
      <c r="GX5" s="2152"/>
      <c r="GY5" s="2152"/>
      <c r="GZ5" s="2152"/>
      <c r="HA5" s="2152"/>
      <c r="HB5" s="2152"/>
      <c r="HC5" s="2152"/>
      <c r="HD5" s="2152"/>
      <c r="HE5" s="2152"/>
      <c r="HF5" s="2152"/>
      <c r="HG5" s="2152"/>
      <c r="HH5" s="2152"/>
      <c r="HI5" s="2152"/>
      <c r="HJ5" s="2152"/>
      <c r="HK5" s="2152"/>
      <c r="HL5" s="2152"/>
      <c r="HM5" s="2152"/>
      <c r="HN5" s="2152"/>
      <c r="HO5" s="2152"/>
      <c r="HP5" s="2152"/>
      <c r="HQ5" s="2152"/>
      <c r="HR5" s="2152"/>
      <c r="HS5" s="2152"/>
      <c r="HT5" s="2152"/>
      <c r="HU5" s="2152"/>
      <c r="HV5" s="2152"/>
      <c r="HW5" s="2152"/>
      <c r="HX5" s="2152"/>
      <c r="HY5" s="2152"/>
      <c r="HZ5" s="2152"/>
      <c r="IA5" s="2152"/>
      <c r="IB5" s="2152"/>
      <c r="IC5" s="2152"/>
      <c r="ID5" s="2152"/>
      <c r="IE5" s="2152"/>
      <c r="IF5" s="2152"/>
      <c r="IG5" s="2152"/>
      <c r="IH5" s="2152"/>
      <c r="II5" s="2152"/>
      <c r="IJ5" s="2152"/>
      <c r="IK5" s="2152"/>
      <c r="IL5" s="2152"/>
      <c r="IM5" s="2152"/>
      <c r="IN5" s="2152"/>
      <c r="IO5" s="2152"/>
      <c r="IP5" s="2152"/>
      <c r="IQ5" s="2152"/>
      <c r="IR5" s="2152"/>
      <c r="IS5" s="2152"/>
      <c r="IT5" s="2152"/>
      <c r="IU5" s="2152"/>
      <c r="IV5" s="2152"/>
      <c r="IW5" s="2152"/>
      <c r="IX5" s="2152"/>
      <c r="IY5" s="2152"/>
      <c r="IZ5" s="2152"/>
      <c r="JA5" s="2152"/>
      <c r="JB5" s="2152"/>
      <c r="JC5" s="2152"/>
      <c r="JD5" s="2152"/>
      <c r="JE5" s="2152"/>
      <c r="JF5" s="2152"/>
      <c r="JG5" s="2152"/>
      <c r="JH5" s="2152"/>
      <c r="JI5" s="2152"/>
      <c r="JJ5" s="2152"/>
      <c r="JK5" s="2152"/>
      <c r="JL5" s="2152"/>
      <c r="JM5" s="2152"/>
      <c r="JN5" s="2152"/>
      <c r="JO5" s="2152"/>
      <c r="JP5" s="2152"/>
      <c r="JQ5" s="2152"/>
      <c r="JR5" s="2152"/>
      <c r="JS5" s="2152"/>
      <c r="JT5" s="2152"/>
      <c r="JU5" s="2152"/>
      <c r="JV5" s="2152"/>
      <c r="JW5" s="2152"/>
      <c r="JX5" s="2152"/>
      <c r="JY5" s="2152"/>
      <c r="JZ5" s="2152"/>
      <c r="KA5" s="2152"/>
      <c r="KB5" s="2152"/>
      <c r="KC5" s="2152"/>
      <c r="KD5" s="2152"/>
      <c r="KE5" s="2152"/>
      <c r="KF5" s="2152"/>
      <c r="KG5" s="2152"/>
      <c r="KH5" s="2152"/>
      <c r="KI5" s="2152"/>
      <c r="KJ5" s="2152"/>
      <c r="KK5" s="2152"/>
      <c r="KL5" s="2152"/>
      <c r="KM5" s="2152"/>
      <c r="KN5" s="2152"/>
      <c r="KO5" s="2152"/>
      <c r="KP5" s="2152"/>
      <c r="KQ5" s="2152"/>
      <c r="KR5" s="2152"/>
      <c r="KS5" s="2152"/>
      <c r="KT5" s="2152"/>
      <c r="KU5" s="2152"/>
      <c r="KV5" s="2152"/>
      <c r="KW5" s="2152"/>
      <c r="KX5" s="2152"/>
      <c r="KY5" s="2152"/>
      <c r="KZ5" s="2152"/>
      <c r="LA5" s="2152"/>
      <c r="LB5" s="2152"/>
      <c r="LC5" s="2152"/>
      <c r="LD5" s="2152"/>
      <c r="LE5" s="2152"/>
      <c r="LF5" s="2152"/>
      <c r="LG5" s="2152"/>
      <c r="LH5" s="2152"/>
      <c r="LI5" s="2152"/>
      <c r="LJ5" s="2152"/>
      <c r="LK5" s="2152"/>
      <c r="LL5" s="2152"/>
      <c r="LM5" s="2152"/>
      <c r="LN5" s="2152"/>
      <c r="LO5" s="2152"/>
      <c r="LP5" s="2152"/>
      <c r="LQ5" s="2152"/>
      <c r="LR5" s="2152"/>
      <c r="LS5" s="2152"/>
      <c r="LT5" s="2152"/>
      <c r="LU5" s="2152"/>
      <c r="LV5" s="2152"/>
      <c r="LW5" s="2152"/>
      <c r="LX5" s="2152"/>
      <c r="LY5" s="2152"/>
      <c r="LZ5" s="2152"/>
      <c r="MA5" s="2152"/>
      <c r="MB5" s="2152"/>
      <c r="MC5" s="2152"/>
      <c r="MD5" s="2152"/>
      <c r="ME5" s="2152"/>
      <c r="MF5" s="2152"/>
      <c r="MG5" s="2152"/>
      <c r="MH5" s="2152"/>
      <c r="MI5" s="2152"/>
      <c r="MJ5" s="2152"/>
      <c r="MK5" s="2152"/>
      <c r="ML5" s="2152"/>
      <c r="MM5" s="2152"/>
      <c r="MN5" s="2152"/>
      <c r="MO5" s="2152"/>
      <c r="MP5" s="2152"/>
      <c r="MQ5" s="2152"/>
      <c r="MR5" s="2152"/>
      <c r="MS5" s="2152"/>
      <c r="MT5" s="2152"/>
      <c r="MU5" s="2152"/>
      <c r="MV5" s="2152"/>
      <c r="MW5" s="2152"/>
      <c r="MX5" s="2152"/>
      <c r="MY5" s="2152"/>
      <c r="MZ5" s="2152"/>
      <c r="NA5" s="2152"/>
      <c r="NB5" s="2152"/>
      <c r="NC5" s="2152"/>
      <c r="ND5" s="2152"/>
      <c r="NE5" s="2152"/>
      <c r="NF5" s="2152"/>
      <c r="NG5" s="2152"/>
      <c r="NH5" s="2152"/>
      <c r="NI5" s="2152"/>
      <c r="NJ5" s="2152"/>
      <c r="NK5" s="2152"/>
      <c r="NL5" s="2152"/>
      <c r="NM5" s="2152"/>
      <c r="NN5" s="2152"/>
      <c r="NO5" s="2152"/>
      <c r="NP5" s="2152"/>
      <c r="NQ5" s="2152"/>
      <c r="NR5" s="2152"/>
      <c r="NS5" s="2152"/>
      <c r="NT5" s="2152"/>
      <c r="NU5" s="2152"/>
      <c r="NV5" s="2152"/>
      <c r="NW5" s="2152"/>
      <c r="NX5" s="2152"/>
      <c r="NY5" s="2152"/>
      <c r="NZ5" s="2152"/>
      <c r="OA5" s="2152"/>
      <c r="OB5" s="2152"/>
      <c r="OC5" s="2152"/>
      <c r="OD5" s="2152"/>
      <c r="OE5" s="2152"/>
      <c r="OF5" s="2152"/>
      <c r="OG5" s="2152"/>
      <c r="OH5" s="2152"/>
      <c r="OI5" s="2152"/>
      <c r="OJ5" s="2152"/>
      <c r="OK5" s="2152"/>
      <c r="OL5" s="2152"/>
      <c r="OM5" s="2152"/>
      <c r="ON5" s="2152"/>
      <c r="OO5" s="2152"/>
      <c r="OP5" s="2152"/>
      <c r="OQ5" s="2152"/>
      <c r="OR5" s="2152"/>
      <c r="OS5" s="2152"/>
      <c r="OT5" s="2152"/>
      <c r="OU5" s="2152"/>
      <c r="OV5" s="2152"/>
      <c r="OW5" s="2152"/>
      <c r="OX5" s="2152"/>
      <c r="OY5" s="2152"/>
      <c r="OZ5" s="2152"/>
      <c r="PA5" s="2152"/>
      <c r="PB5" s="2152"/>
      <c r="PC5" s="2152"/>
      <c r="PD5" s="2152"/>
      <c r="PE5" s="2152"/>
      <c r="PF5" s="2152"/>
      <c r="PG5" s="2152"/>
      <c r="PH5" s="2152"/>
      <c r="PI5" s="2152"/>
      <c r="PJ5" s="2152"/>
      <c r="PK5" s="2152"/>
      <c r="PL5" s="2152"/>
      <c r="PM5" s="2152"/>
      <c r="PN5" s="2152"/>
      <c r="PO5" s="2152"/>
      <c r="PP5" s="2152"/>
      <c r="PQ5" s="2152"/>
      <c r="PR5" s="2152"/>
      <c r="PS5" s="2152"/>
      <c r="PT5" s="2152"/>
      <c r="PU5" s="2152"/>
      <c r="PV5" s="2152"/>
      <c r="PW5" s="2152"/>
      <c r="PX5" s="2152"/>
      <c r="PY5" s="2152"/>
      <c r="PZ5" s="2152"/>
      <c r="QA5" s="2152"/>
      <c r="QB5" s="2152"/>
      <c r="QC5" s="2152"/>
      <c r="QD5" s="2152"/>
      <c r="QE5" s="2152"/>
      <c r="QF5" s="2152"/>
      <c r="QG5" s="2152"/>
      <c r="QH5" s="2152"/>
      <c r="QI5" s="2152"/>
      <c r="QJ5" s="2152"/>
      <c r="QK5" s="2152"/>
      <c r="QL5" s="2152"/>
      <c r="QM5" s="2152"/>
      <c r="QN5" s="2152"/>
      <c r="QO5" s="2152"/>
      <c r="QP5" s="2152"/>
      <c r="QQ5" s="2152"/>
      <c r="QR5" s="2152"/>
      <c r="QS5" s="2152"/>
      <c r="QT5" s="2152"/>
      <c r="QU5" s="2152"/>
      <c r="QV5" s="2152"/>
      <c r="QW5" s="2152"/>
      <c r="QX5" s="2152"/>
      <c r="QY5" s="2152"/>
      <c r="QZ5" s="2152"/>
      <c r="RA5" s="2152"/>
      <c r="RB5" s="2152"/>
      <c r="RC5" s="2152"/>
      <c r="RD5" s="2152"/>
      <c r="RE5" s="2152"/>
      <c r="RF5" s="2152"/>
      <c r="RG5" s="2152"/>
      <c r="RH5" s="2152"/>
      <c r="RI5" s="2152"/>
      <c r="RJ5" s="2152"/>
      <c r="RK5" s="2152"/>
      <c r="RL5" s="2152"/>
      <c r="RM5" s="2152"/>
      <c r="RN5" s="2152"/>
      <c r="RO5" s="2152"/>
      <c r="RP5" s="2152"/>
      <c r="RQ5" s="2152"/>
      <c r="RR5" s="2152"/>
      <c r="RS5" s="2152"/>
      <c r="RT5" s="2152"/>
      <c r="RU5" s="2152"/>
      <c r="RV5" s="2152"/>
      <c r="RW5" s="2152"/>
      <c r="RX5" s="2152"/>
      <c r="RY5" s="2152"/>
      <c r="RZ5" s="2152"/>
      <c r="SA5" s="2152"/>
      <c r="SB5" s="2152"/>
      <c r="SC5" s="2152"/>
      <c r="SD5" s="2152"/>
      <c r="SE5" s="2152"/>
      <c r="SF5" s="2152"/>
      <c r="SG5" s="2152"/>
      <c r="SH5" s="2152"/>
      <c r="SI5" s="2152"/>
      <c r="SJ5" s="2152"/>
      <c r="SK5" s="2152"/>
      <c r="SL5" s="2152"/>
      <c r="SM5" s="2152"/>
      <c r="SN5" s="2152"/>
      <c r="SO5" s="2152"/>
      <c r="SP5" s="2152"/>
      <c r="SQ5" s="2152"/>
      <c r="SR5" s="2152"/>
      <c r="SS5" s="2152"/>
      <c r="ST5" s="2152"/>
      <c r="SU5" s="2152"/>
      <c r="SV5" s="2152"/>
      <c r="SW5" s="2152"/>
      <c r="SX5" s="2152"/>
      <c r="SY5" s="2152"/>
      <c r="SZ5" s="2152"/>
      <c r="TA5" s="2152"/>
      <c r="TB5" s="2152"/>
      <c r="TC5" s="2152"/>
      <c r="TD5" s="2152"/>
      <c r="TE5" s="2152"/>
      <c r="TF5" s="2152"/>
      <c r="TG5" s="2152"/>
      <c r="TH5" s="2152"/>
      <c r="TI5" s="2152"/>
      <c r="TJ5" s="2152"/>
      <c r="TK5" s="2152"/>
      <c r="TL5" s="2152"/>
      <c r="TM5" s="2152"/>
      <c r="TN5" s="2152"/>
      <c r="TO5" s="2152"/>
      <c r="TP5" s="2152"/>
      <c r="TQ5" s="2152"/>
      <c r="TR5" s="2152"/>
      <c r="TS5" s="2152"/>
      <c r="TT5" s="2152"/>
      <c r="TU5" s="2152"/>
      <c r="TV5" s="2152"/>
      <c r="TW5" s="2152"/>
      <c r="TX5" s="2152"/>
      <c r="TY5" s="2152"/>
      <c r="TZ5" s="2152"/>
      <c r="UA5" s="2152"/>
      <c r="UB5" s="2152"/>
      <c r="UC5" s="2152"/>
      <c r="UD5" s="2152"/>
      <c r="UE5" s="2152"/>
      <c r="UF5" s="2152"/>
      <c r="UG5" s="2152"/>
      <c r="UH5" s="2152"/>
      <c r="UI5" s="2152"/>
      <c r="UJ5" s="2152"/>
      <c r="UK5" s="2152"/>
      <c r="UL5" s="2152"/>
      <c r="UM5" s="2152"/>
      <c r="UN5" s="2152"/>
      <c r="UO5" s="2152"/>
      <c r="UP5" s="2152"/>
      <c r="UQ5" s="2152"/>
      <c r="UR5" s="2152"/>
      <c r="US5" s="2152"/>
      <c r="UT5" s="2152"/>
      <c r="UU5" s="2152"/>
      <c r="UV5" s="2152"/>
      <c r="UW5" s="2152"/>
      <c r="UX5" s="2152"/>
      <c r="UY5" s="2152"/>
      <c r="UZ5" s="2152"/>
      <c r="VA5" s="2152"/>
      <c r="VB5" s="2152"/>
      <c r="VC5" s="2152"/>
      <c r="VD5" s="2152"/>
      <c r="VE5" s="2152"/>
      <c r="VF5" s="2152"/>
      <c r="VG5" s="2152"/>
      <c r="VH5" s="2152"/>
      <c r="VI5" s="2152"/>
      <c r="VJ5" s="2152"/>
      <c r="VK5" s="2152"/>
      <c r="VL5" s="2152"/>
      <c r="VM5" s="2152"/>
      <c r="VN5" s="2152"/>
      <c r="VO5" s="2152"/>
      <c r="VP5" s="2152"/>
      <c r="VQ5" s="2152"/>
      <c r="VR5" s="2152"/>
      <c r="VS5" s="2152"/>
      <c r="VT5" s="2152"/>
      <c r="VU5" s="2152"/>
      <c r="VV5" s="2152"/>
      <c r="VW5" s="2152"/>
      <c r="VX5" s="2152"/>
      <c r="VY5" s="2152"/>
      <c r="VZ5" s="2152"/>
      <c r="WA5" s="2152"/>
      <c r="WB5" s="2152"/>
      <c r="WC5" s="2152"/>
      <c r="WD5" s="2152"/>
      <c r="WE5" s="2152"/>
      <c r="WF5" s="2152"/>
      <c r="WG5" s="2152"/>
      <c r="WH5" s="2152"/>
      <c r="WI5" s="2152"/>
      <c r="WJ5" s="2152"/>
      <c r="WK5" s="2152"/>
      <c r="WL5" s="2152"/>
      <c r="WM5" s="2152"/>
      <c r="WN5" s="2152"/>
      <c r="WO5" s="2152"/>
      <c r="WP5" s="2152"/>
      <c r="WQ5" s="2152"/>
      <c r="WR5" s="2152"/>
      <c r="WS5" s="2152"/>
      <c r="WT5" s="2152"/>
      <c r="WU5" s="2152"/>
      <c r="WV5" s="2152"/>
      <c r="WW5" s="2152"/>
      <c r="WX5" s="2152"/>
      <c r="WY5" s="2152"/>
      <c r="WZ5" s="2152"/>
      <c r="XA5" s="2152"/>
      <c r="XB5" s="2152"/>
      <c r="XC5" s="2152"/>
      <c r="XD5" s="2152"/>
      <c r="XE5" s="2152"/>
      <c r="XF5" s="2152"/>
      <c r="XG5" s="2152"/>
      <c r="XH5" s="2152"/>
      <c r="XI5" s="2152"/>
      <c r="XJ5" s="2152"/>
      <c r="XK5" s="2152"/>
      <c r="XL5" s="2152"/>
      <c r="XM5" s="2152"/>
      <c r="XN5" s="2152"/>
      <c r="XO5" s="2152"/>
      <c r="XP5" s="2152"/>
      <c r="XQ5" s="2152"/>
      <c r="XR5" s="2152"/>
      <c r="XS5" s="2152"/>
      <c r="XT5" s="2152"/>
      <c r="XU5" s="2152"/>
      <c r="XV5" s="2152"/>
      <c r="XW5" s="2152"/>
      <c r="XX5" s="2152"/>
      <c r="XY5" s="2152"/>
      <c r="XZ5" s="2152"/>
      <c r="YA5" s="2152"/>
      <c r="YB5" s="2152"/>
      <c r="YC5" s="2152"/>
      <c r="YD5" s="2152"/>
      <c r="YE5" s="2152"/>
      <c r="YF5" s="2152"/>
      <c r="YG5" s="2152"/>
      <c r="YH5" s="2152"/>
      <c r="YI5" s="2152"/>
      <c r="YJ5" s="2152"/>
      <c r="YK5" s="2152"/>
      <c r="YL5" s="2152"/>
      <c r="YM5" s="2152"/>
      <c r="YN5" s="2152"/>
      <c r="YO5" s="2152"/>
      <c r="YP5" s="2152"/>
      <c r="YQ5" s="2152"/>
      <c r="YR5" s="2152"/>
      <c r="YS5" s="2152"/>
      <c r="YT5" s="2152"/>
      <c r="YU5" s="2152"/>
      <c r="YV5" s="2152"/>
      <c r="YW5" s="2152"/>
      <c r="YX5" s="2152"/>
      <c r="YY5" s="2152"/>
      <c r="YZ5" s="2152"/>
      <c r="ZA5" s="2152"/>
      <c r="ZB5" s="2152"/>
      <c r="ZC5" s="2152"/>
      <c r="ZD5" s="2152"/>
      <c r="ZE5" s="2152"/>
      <c r="ZF5" s="2152"/>
      <c r="ZG5" s="2152"/>
      <c r="ZH5" s="2152"/>
      <c r="ZI5" s="2152"/>
      <c r="ZJ5" s="2152"/>
      <c r="ZK5" s="2152"/>
      <c r="ZL5" s="2152"/>
      <c r="ZM5" s="2152"/>
      <c r="ZN5" s="2152"/>
      <c r="ZO5" s="2152"/>
      <c r="ZP5" s="2152"/>
      <c r="ZQ5" s="2152"/>
      <c r="ZR5" s="2152"/>
      <c r="ZS5" s="2152"/>
      <c r="ZT5" s="2152"/>
      <c r="ZU5" s="2152"/>
      <c r="ZV5" s="2152"/>
      <c r="ZW5" s="2152"/>
      <c r="ZX5" s="2152"/>
      <c r="ZY5" s="2152"/>
      <c r="ZZ5" s="2152"/>
      <c r="AAA5" s="2152"/>
      <c r="AAB5" s="2152"/>
      <c r="AAC5" s="2152"/>
      <c r="AAD5" s="2152"/>
      <c r="AAE5" s="2152"/>
      <c r="AAF5" s="2152"/>
      <c r="AAG5" s="2152"/>
      <c r="AAH5" s="2152"/>
      <c r="AAI5" s="2152"/>
      <c r="AAJ5" s="2152"/>
      <c r="AAK5" s="2152"/>
      <c r="AAL5" s="2152"/>
      <c r="AAM5" s="2152"/>
      <c r="AAN5" s="2152"/>
      <c r="AAO5" s="2152"/>
      <c r="AAP5" s="2152"/>
      <c r="AAQ5" s="2152"/>
      <c r="AAR5" s="2152"/>
      <c r="AAS5" s="2152"/>
      <c r="AAT5" s="2152"/>
      <c r="AAU5" s="2152"/>
      <c r="AAV5" s="2152"/>
      <c r="AAW5" s="2152"/>
      <c r="AAX5" s="2152"/>
      <c r="AAY5" s="2152"/>
      <c r="AAZ5" s="2152"/>
      <c r="ABA5" s="2152"/>
      <c r="ABB5" s="2152"/>
      <c r="ABC5" s="2152"/>
      <c r="ABD5" s="2152"/>
      <c r="ABE5" s="2152"/>
      <c r="ABF5" s="2152"/>
      <c r="ABG5" s="2152"/>
      <c r="ABH5" s="2152"/>
      <c r="ABI5" s="2152"/>
      <c r="ABJ5" s="2152"/>
      <c r="ABK5" s="2152"/>
      <c r="ABL5" s="2152"/>
      <c r="ABM5" s="2152"/>
      <c r="ABN5" s="2152"/>
      <c r="ABO5" s="2152"/>
      <c r="ABP5" s="2152"/>
      <c r="ABQ5" s="2152"/>
      <c r="ABR5" s="2152"/>
      <c r="ABS5" s="2152"/>
      <c r="ABT5" s="2152"/>
      <c r="ABU5" s="2152"/>
      <c r="ABV5" s="2152"/>
      <c r="ABW5" s="2152"/>
      <c r="ABX5" s="2152"/>
      <c r="ABY5" s="2152"/>
      <c r="ABZ5" s="2152"/>
      <c r="ACA5" s="2152"/>
      <c r="ACB5" s="2152"/>
      <c r="ACC5" s="2152"/>
      <c r="ACD5" s="2152"/>
      <c r="ACE5" s="2152"/>
      <c r="ACF5" s="2152"/>
      <c r="ACG5" s="2152"/>
      <c r="ACH5" s="2152"/>
      <c r="ACI5" s="2152"/>
      <c r="ACJ5" s="2152"/>
      <c r="ACK5" s="2152"/>
      <c r="ACL5" s="2152"/>
      <c r="ACM5" s="2152"/>
      <c r="ACN5" s="2152"/>
      <c r="ACO5" s="2152"/>
      <c r="ACP5" s="2152"/>
      <c r="ACQ5" s="2152"/>
      <c r="ACR5" s="2152"/>
      <c r="ACS5" s="2152"/>
      <c r="ACT5" s="2152"/>
      <c r="ACU5" s="2152"/>
      <c r="ACV5" s="2152"/>
      <c r="ACW5" s="2152"/>
      <c r="ACX5" s="2152"/>
      <c r="ACY5" s="2152"/>
      <c r="ACZ5" s="2152"/>
      <c r="ADA5" s="2152"/>
      <c r="ADB5" s="2152"/>
      <c r="ADC5" s="2152"/>
      <c r="ADD5" s="2152"/>
      <c r="ADE5" s="2152"/>
      <c r="ADF5" s="2152"/>
      <c r="ADG5" s="2152"/>
      <c r="ADH5" s="2152"/>
      <c r="ADI5" s="2152"/>
      <c r="ADJ5" s="2152"/>
      <c r="ADK5" s="2152"/>
      <c r="ADL5" s="2152"/>
      <c r="ADM5" s="2152"/>
      <c r="ADN5" s="2152"/>
      <c r="ADO5" s="2152"/>
      <c r="ADP5" s="2152"/>
      <c r="ADQ5" s="2152"/>
      <c r="ADR5" s="2152"/>
      <c r="ADS5" s="2152"/>
      <c r="ADT5" s="2152"/>
      <c r="ADU5" s="2152"/>
      <c r="ADV5" s="2152"/>
      <c r="ADW5" s="2152"/>
      <c r="ADX5" s="2152"/>
      <c r="ADY5" s="2152"/>
      <c r="ADZ5" s="2152"/>
      <c r="AEA5" s="2152"/>
      <c r="AEB5" s="2152"/>
      <c r="AEC5" s="2152"/>
      <c r="AED5" s="2152"/>
      <c r="AEE5" s="2152"/>
      <c r="AEF5" s="2152"/>
      <c r="AEG5" s="2152"/>
      <c r="AEH5" s="2152"/>
      <c r="AEI5" s="2152"/>
      <c r="AEJ5" s="2152"/>
      <c r="AEK5" s="2152"/>
      <c r="AEL5" s="2152"/>
      <c r="AEM5" s="2152"/>
      <c r="AEN5" s="2152"/>
      <c r="AEO5" s="2152"/>
      <c r="AEP5" s="2152"/>
      <c r="AEQ5" s="2152"/>
      <c r="AER5" s="2152"/>
      <c r="AES5" s="2152"/>
      <c r="AET5" s="2152"/>
      <c r="AEU5" s="2152"/>
      <c r="AEV5" s="2152"/>
      <c r="AEW5" s="2152"/>
      <c r="AEX5" s="2152"/>
      <c r="AEY5" s="2152"/>
      <c r="AEZ5" s="2152"/>
      <c r="AFA5" s="2152"/>
      <c r="AFB5" s="2152"/>
      <c r="AFC5" s="2152"/>
      <c r="AFD5" s="2152"/>
      <c r="AFE5" s="2152"/>
      <c r="AFF5" s="2152"/>
      <c r="AFG5" s="2152"/>
      <c r="AFH5" s="2152"/>
      <c r="AFI5" s="2152"/>
      <c r="AFJ5" s="2152"/>
      <c r="AFK5" s="2152"/>
      <c r="AFL5" s="2152"/>
      <c r="AFM5" s="2152"/>
      <c r="AFN5" s="2152"/>
      <c r="AFO5" s="2152"/>
      <c r="AFP5" s="2152"/>
      <c r="AFQ5" s="2152"/>
      <c r="AFR5" s="2152"/>
      <c r="AFS5" s="2152"/>
      <c r="AFT5" s="2152"/>
      <c r="AFU5" s="2152"/>
      <c r="AFV5" s="2152"/>
      <c r="AFW5" s="2152"/>
      <c r="AFX5" s="2152"/>
      <c r="AFY5" s="2152"/>
      <c r="AFZ5" s="2152"/>
      <c r="AGA5" s="2152"/>
      <c r="AGB5" s="2152"/>
      <c r="AGC5" s="2152"/>
      <c r="AGD5" s="2152"/>
      <c r="AGE5" s="2152"/>
      <c r="AGF5" s="2152"/>
      <c r="AGG5" s="2152"/>
      <c r="AGH5" s="2152"/>
      <c r="AGI5" s="2152"/>
      <c r="AGJ5" s="2152"/>
      <c r="AGK5" s="2152"/>
      <c r="AGL5" s="2152"/>
      <c r="AGM5" s="2152"/>
      <c r="AGN5" s="2152"/>
      <c r="AGO5" s="2152"/>
      <c r="AGP5" s="2152"/>
      <c r="AGQ5" s="2152"/>
      <c r="AGR5" s="2152"/>
      <c r="AGS5" s="2152"/>
      <c r="AGT5" s="2152"/>
      <c r="AGU5" s="2152"/>
      <c r="AGV5" s="2152"/>
      <c r="AGW5" s="2152"/>
      <c r="AGX5" s="2152"/>
      <c r="AGY5" s="2152"/>
      <c r="AGZ5" s="2152"/>
      <c r="AHA5" s="2152"/>
      <c r="AHB5" s="2152"/>
      <c r="AHC5" s="2152"/>
      <c r="AHD5" s="2152"/>
      <c r="AHE5" s="2152"/>
      <c r="AHF5" s="2152"/>
      <c r="AHG5" s="2152"/>
      <c r="AHH5" s="2152"/>
      <c r="AHI5" s="2152"/>
      <c r="AHJ5" s="2152"/>
      <c r="AHK5" s="2152"/>
      <c r="AHL5" s="2152"/>
      <c r="AHM5" s="2152"/>
      <c r="AHN5" s="2152"/>
      <c r="AHO5" s="2152"/>
      <c r="AHP5" s="2152"/>
      <c r="AHQ5" s="2152"/>
      <c r="AHR5" s="2152"/>
      <c r="AHS5" s="2152"/>
      <c r="AHT5" s="2152"/>
      <c r="AHU5" s="2152"/>
      <c r="AHV5" s="2152"/>
      <c r="AHW5" s="2152"/>
      <c r="AHX5" s="2152"/>
      <c r="AHY5" s="2152"/>
      <c r="AHZ5" s="2152"/>
      <c r="AIA5" s="2152"/>
      <c r="AIB5" s="2152"/>
      <c r="AIC5" s="2152"/>
      <c r="AID5" s="2152"/>
      <c r="AIE5" s="2152"/>
      <c r="AIF5" s="2152"/>
      <c r="AIG5" s="2152"/>
      <c r="AIH5" s="2152"/>
      <c r="AII5" s="2152"/>
      <c r="AIJ5" s="2152"/>
      <c r="AIK5" s="2152"/>
      <c r="AIL5" s="2152"/>
      <c r="AIM5" s="2152"/>
      <c r="AIN5" s="2152"/>
      <c r="AIO5" s="2152"/>
      <c r="AIP5" s="2152"/>
      <c r="AIQ5" s="2152"/>
      <c r="AIR5" s="2152"/>
      <c r="AIS5" s="2152"/>
      <c r="AIT5" s="2152"/>
      <c r="AIU5" s="2152"/>
      <c r="AIV5" s="2152"/>
      <c r="AIW5" s="2152"/>
      <c r="AIX5" s="2152"/>
      <c r="AIY5" s="2152"/>
      <c r="AIZ5" s="2152"/>
      <c r="AJA5" s="2152"/>
      <c r="AJB5" s="2152"/>
      <c r="AJC5" s="2152"/>
      <c r="AJD5" s="2152"/>
      <c r="AJE5" s="2152"/>
      <c r="AJF5" s="2152"/>
      <c r="AJG5" s="2152"/>
      <c r="AJH5" s="2152"/>
      <c r="AJI5" s="2152"/>
      <c r="AJJ5" s="2152"/>
      <c r="AJK5" s="2152"/>
      <c r="AJL5" s="2152"/>
      <c r="AJM5" s="2152"/>
      <c r="AJN5" s="2152"/>
      <c r="AJO5" s="2152"/>
      <c r="AJP5" s="2152"/>
      <c r="AJQ5" s="2152"/>
      <c r="AJR5" s="2152"/>
      <c r="AJS5" s="2152"/>
      <c r="AJT5" s="2152"/>
      <c r="AJU5" s="2152"/>
      <c r="AJV5" s="2152"/>
      <c r="AJW5" s="2152"/>
      <c r="AJX5" s="2152"/>
      <c r="AJY5" s="2152"/>
      <c r="AJZ5" s="2152"/>
      <c r="AKA5" s="2152"/>
      <c r="AKB5" s="2152"/>
      <c r="AKC5" s="2152"/>
      <c r="AKD5" s="2152"/>
      <c r="AKE5" s="2152"/>
      <c r="AKF5" s="2152"/>
      <c r="AKG5" s="2152"/>
      <c r="AKH5" s="2152"/>
      <c r="AKI5" s="2152"/>
      <c r="AKJ5" s="2152"/>
      <c r="AKK5" s="2152"/>
      <c r="AKL5" s="2152"/>
      <c r="AKM5" s="2152"/>
      <c r="AKN5" s="2152"/>
      <c r="AKO5" s="2152"/>
      <c r="AKP5" s="2152"/>
      <c r="AKQ5" s="2152"/>
      <c r="AKR5" s="2152"/>
      <c r="AKS5" s="2152"/>
      <c r="AKT5" s="2152"/>
      <c r="AKU5" s="2152"/>
      <c r="AKV5" s="2152"/>
      <c r="AKW5" s="2152"/>
      <c r="AKX5" s="2152"/>
      <c r="AKY5" s="2152"/>
      <c r="AKZ5" s="2152"/>
      <c r="ALA5" s="2152"/>
      <c r="ALB5" s="2152"/>
      <c r="ALC5" s="2152"/>
      <c r="ALD5" s="2152"/>
      <c r="ALE5" s="2152"/>
      <c r="ALF5" s="2152"/>
      <c r="ALG5" s="2152"/>
      <c r="ALH5" s="2152"/>
      <c r="ALI5" s="2152"/>
      <c r="ALJ5" s="2152"/>
      <c r="ALK5" s="2152"/>
      <c r="ALL5" s="2152"/>
      <c r="ALM5" s="2152"/>
      <c r="ALN5" s="2152"/>
      <c r="ALO5" s="2152"/>
      <c r="ALP5" s="2152"/>
      <c r="ALQ5" s="2152"/>
      <c r="ALR5" s="2152"/>
      <c r="ALS5" s="2152"/>
      <c r="ALT5" s="2152"/>
      <c r="ALU5" s="2152"/>
      <c r="ALV5" s="2152"/>
      <c r="ALW5" s="2152"/>
      <c r="ALX5" s="2152"/>
      <c r="ALY5" s="2152"/>
      <c r="ALZ5" s="2152"/>
      <c r="AMA5" s="2152"/>
      <c r="AMB5" s="2152"/>
      <c r="AMC5" s="2152"/>
      <c r="AMD5" s="2152"/>
      <c r="AME5" s="2152"/>
      <c r="AMF5" s="2152"/>
      <c r="AMG5" s="2152"/>
      <c r="AMH5" s="2152"/>
      <c r="AMI5" s="2152"/>
      <c r="AMJ5" s="2152"/>
      <c r="AMK5" s="2152"/>
      <c r="AML5" s="2152"/>
      <c r="AMM5" s="2152"/>
      <c r="AMN5" s="2152"/>
      <c r="AMO5" s="2152"/>
      <c r="AMP5" s="2152"/>
      <c r="AMQ5" s="2152"/>
      <c r="AMR5" s="2152"/>
      <c r="AMS5" s="2152"/>
      <c r="AMT5" s="2152"/>
      <c r="AMU5" s="2152"/>
      <c r="AMV5" s="2152"/>
      <c r="AMW5" s="2152"/>
      <c r="AMX5" s="2152"/>
      <c r="AMY5" s="2152"/>
      <c r="AMZ5" s="2152"/>
      <c r="ANA5" s="2152"/>
      <c r="ANB5" s="2152"/>
      <c r="ANC5" s="2152"/>
      <c r="AND5" s="2152"/>
      <c r="ANE5" s="2152"/>
      <c r="ANF5" s="2152"/>
      <c r="ANG5" s="2152"/>
      <c r="ANH5" s="2152"/>
      <c r="ANI5" s="2152"/>
      <c r="ANJ5" s="2152"/>
      <c r="ANK5" s="2152"/>
      <c r="ANL5" s="2152"/>
      <c r="ANM5" s="2152"/>
      <c r="ANN5" s="2152"/>
      <c r="ANO5" s="2152"/>
      <c r="ANP5" s="2152"/>
      <c r="ANQ5" s="2152"/>
      <c r="ANR5" s="2152"/>
      <c r="ANS5" s="2152"/>
      <c r="ANT5" s="2152"/>
      <c r="ANU5" s="2152"/>
      <c r="ANV5" s="2152"/>
      <c r="ANW5" s="2152"/>
      <c r="ANX5" s="2152"/>
      <c r="ANY5" s="2152"/>
      <c r="ANZ5" s="2152"/>
      <c r="AOA5" s="2152"/>
      <c r="AOB5" s="2152"/>
      <c r="AOC5" s="2152"/>
      <c r="AOD5" s="2152"/>
      <c r="AOE5" s="2152"/>
      <c r="AOF5" s="2152"/>
      <c r="AOG5" s="2152"/>
      <c r="AOH5" s="2152"/>
      <c r="AOI5" s="2152"/>
      <c r="AOJ5" s="2152"/>
      <c r="AOK5" s="2152"/>
      <c r="AOL5" s="2152"/>
      <c r="AOM5" s="2152"/>
      <c r="AON5" s="2152"/>
      <c r="AOO5" s="2152"/>
      <c r="AOP5" s="2152"/>
      <c r="AOQ5" s="2152"/>
      <c r="AOR5" s="2152"/>
      <c r="AOS5" s="2152"/>
      <c r="AOT5" s="2152"/>
      <c r="AOU5" s="2152"/>
      <c r="AOV5" s="2152"/>
      <c r="AOW5" s="2152"/>
      <c r="AOX5" s="2152"/>
      <c r="AOY5" s="2152"/>
      <c r="AOZ5" s="2152"/>
      <c r="APA5" s="2152"/>
      <c r="APB5" s="2152"/>
      <c r="APC5" s="2152"/>
      <c r="APD5" s="2152"/>
      <c r="APE5" s="2152"/>
      <c r="APF5" s="2152"/>
      <c r="APG5" s="2152"/>
      <c r="APH5" s="2152"/>
      <c r="API5" s="2152"/>
      <c r="APJ5" s="2152"/>
      <c r="APK5" s="2152"/>
      <c r="APL5" s="2152"/>
      <c r="APM5" s="2152"/>
      <c r="APN5" s="2152"/>
      <c r="APO5" s="2152"/>
      <c r="APP5" s="2152"/>
      <c r="APQ5" s="2152"/>
      <c r="APR5" s="2152"/>
      <c r="APS5" s="2152"/>
      <c r="APT5" s="2152"/>
      <c r="APU5" s="2152"/>
      <c r="APV5" s="2152"/>
      <c r="APW5" s="2152"/>
      <c r="APX5" s="2152"/>
      <c r="APY5" s="2152"/>
      <c r="APZ5" s="2152"/>
      <c r="AQA5" s="2152"/>
      <c r="AQB5" s="2152"/>
      <c r="AQC5" s="2152"/>
      <c r="AQD5" s="2152"/>
      <c r="AQE5" s="2152"/>
      <c r="AQF5" s="2152"/>
      <c r="AQG5" s="2152"/>
      <c r="AQH5" s="2152"/>
      <c r="AQI5" s="2152"/>
      <c r="AQJ5" s="2152"/>
      <c r="AQK5" s="2152"/>
      <c r="AQL5" s="2152"/>
      <c r="AQM5" s="2152"/>
      <c r="AQN5" s="2152"/>
      <c r="AQO5" s="2152"/>
      <c r="AQP5" s="2152"/>
      <c r="AQQ5" s="2152"/>
      <c r="AQR5" s="2152"/>
      <c r="AQS5" s="2152"/>
      <c r="AQT5" s="2152"/>
      <c r="AQU5" s="2152"/>
      <c r="AQV5" s="2152"/>
      <c r="AQW5" s="2152"/>
      <c r="AQX5" s="2152"/>
      <c r="AQY5" s="2152"/>
      <c r="AQZ5" s="2152"/>
      <c r="ARA5" s="2152"/>
      <c r="ARB5" s="2152"/>
      <c r="ARC5" s="2152"/>
      <c r="ARD5" s="2152"/>
      <c r="ARE5" s="2152"/>
      <c r="ARF5" s="2152"/>
      <c r="ARG5" s="2152"/>
      <c r="ARH5" s="2152"/>
      <c r="ARI5" s="2152"/>
      <c r="ARJ5" s="2152"/>
      <c r="ARK5" s="2152"/>
      <c r="ARL5" s="2152"/>
      <c r="ARM5" s="2152"/>
      <c r="ARN5" s="2152"/>
      <c r="ARO5" s="2152"/>
      <c r="ARP5" s="2152"/>
      <c r="ARQ5" s="2152"/>
      <c r="ARR5" s="2152"/>
      <c r="ARS5" s="2152"/>
      <c r="ART5" s="2152"/>
      <c r="ARU5" s="2152"/>
      <c r="ARV5" s="2152"/>
      <c r="ARW5" s="2152"/>
      <c r="ARX5" s="2152"/>
      <c r="ARY5" s="2152"/>
      <c r="ARZ5" s="2152"/>
      <c r="ASA5" s="2152"/>
      <c r="ASB5" s="2152"/>
      <c r="ASC5" s="2152"/>
      <c r="ASD5" s="2152"/>
      <c r="ASE5" s="2152"/>
      <c r="ASF5" s="2152"/>
      <c r="ASG5" s="2152"/>
      <c r="ASH5" s="2152"/>
      <c r="ASI5" s="2152"/>
      <c r="ASJ5" s="2152"/>
      <c r="ASK5" s="2152"/>
      <c r="ASL5" s="2152"/>
      <c r="ASM5" s="2152"/>
      <c r="ASN5" s="2152"/>
      <c r="ASO5" s="2152"/>
      <c r="ASP5" s="2152"/>
      <c r="ASQ5" s="2152"/>
      <c r="ASR5" s="2152"/>
      <c r="ASS5" s="2152"/>
      <c r="AST5" s="2152"/>
      <c r="ASU5" s="2152"/>
      <c r="ASV5" s="2152"/>
      <c r="ASW5" s="2152"/>
      <c r="ASX5" s="2152"/>
      <c r="ASY5" s="2152"/>
      <c r="ASZ5" s="2152"/>
      <c r="ATA5" s="2152"/>
      <c r="ATB5" s="2152"/>
      <c r="ATC5" s="2152"/>
      <c r="ATD5" s="2152"/>
      <c r="ATE5" s="2152"/>
      <c r="ATF5" s="2152"/>
      <c r="ATG5" s="2152"/>
      <c r="ATH5" s="2152"/>
      <c r="ATI5" s="2152"/>
      <c r="ATJ5" s="2152"/>
      <c r="ATK5" s="2152"/>
      <c r="ATL5" s="2152"/>
      <c r="ATM5" s="2152"/>
      <c r="ATN5" s="2152"/>
      <c r="ATO5" s="2152"/>
      <c r="ATP5" s="2152"/>
      <c r="ATQ5" s="2152"/>
      <c r="ATR5" s="2152"/>
      <c r="ATS5" s="2152"/>
      <c r="ATT5" s="2152"/>
      <c r="ATU5" s="2152"/>
      <c r="ATV5" s="2152"/>
      <c r="ATW5" s="2152"/>
      <c r="ATX5" s="2152"/>
      <c r="ATY5" s="2152"/>
      <c r="ATZ5" s="2152"/>
      <c r="AUA5" s="2152"/>
      <c r="AUB5" s="2152"/>
      <c r="AUC5" s="2152"/>
      <c r="AUD5" s="2152"/>
      <c r="AUE5" s="2152"/>
      <c r="AUF5" s="2152"/>
      <c r="AUG5" s="2152"/>
      <c r="AUH5" s="2152"/>
      <c r="AUI5" s="2152"/>
      <c r="AUJ5" s="2152"/>
      <c r="AUK5" s="2152"/>
      <c r="AUL5" s="2152"/>
      <c r="AUM5" s="2152"/>
      <c r="AUN5" s="2152"/>
      <c r="AUO5" s="2152"/>
      <c r="AUP5" s="2152"/>
      <c r="AUQ5" s="2152"/>
      <c r="AUR5" s="2152"/>
      <c r="AUS5" s="2152"/>
      <c r="AUT5" s="2152"/>
      <c r="AUU5" s="2152"/>
      <c r="AUV5" s="2152"/>
      <c r="AUW5" s="2152"/>
      <c r="AUX5" s="2152"/>
      <c r="AUY5" s="2152"/>
      <c r="AUZ5" s="2152"/>
      <c r="AVA5" s="2152"/>
      <c r="AVB5" s="2152"/>
      <c r="AVC5" s="2152"/>
      <c r="AVD5" s="2152"/>
      <c r="AVE5" s="2152"/>
      <c r="AVF5" s="2152"/>
      <c r="AVG5" s="2152"/>
      <c r="AVH5" s="2152"/>
      <c r="AVI5" s="2152"/>
      <c r="AVJ5" s="2152"/>
      <c r="AVK5" s="2152"/>
      <c r="AVL5" s="2152"/>
      <c r="AVM5" s="2152"/>
      <c r="AVN5" s="2152"/>
      <c r="AVO5" s="2152"/>
      <c r="AVP5" s="2152"/>
      <c r="AVQ5" s="2152"/>
      <c r="AVR5" s="2152"/>
      <c r="AVS5" s="2152"/>
      <c r="AVT5" s="2152"/>
      <c r="AVU5" s="2152"/>
      <c r="AVV5" s="2152"/>
      <c r="AVW5" s="2152"/>
      <c r="AVX5" s="2152"/>
      <c r="AVY5" s="2152"/>
      <c r="AVZ5" s="2152"/>
      <c r="AWA5" s="2152"/>
      <c r="AWB5" s="2152"/>
      <c r="AWC5" s="2152"/>
      <c r="AWD5" s="2152"/>
      <c r="AWE5" s="2152"/>
      <c r="AWF5" s="2152"/>
      <c r="AWG5" s="2152"/>
      <c r="AWH5" s="2152"/>
      <c r="AWI5" s="2152"/>
      <c r="AWJ5" s="2152"/>
      <c r="AWK5" s="2152"/>
      <c r="AWL5" s="2152"/>
      <c r="AWM5" s="2152"/>
      <c r="AWN5" s="2152"/>
      <c r="AWO5" s="2152"/>
      <c r="AWP5" s="2152"/>
      <c r="AWQ5" s="2152"/>
      <c r="AWR5" s="2152"/>
      <c r="AWS5" s="2152"/>
      <c r="AWT5" s="2152"/>
      <c r="AWU5" s="2152"/>
      <c r="AWV5" s="2152"/>
      <c r="AWW5" s="2152"/>
      <c r="AWX5" s="2152"/>
      <c r="AWY5" s="2152"/>
      <c r="AWZ5" s="2152"/>
      <c r="AXA5" s="2152"/>
      <c r="AXB5" s="2152"/>
      <c r="AXC5" s="2152"/>
      <c r="AXD5" s="2152"/>
      <c r="AXE5" s="2152"/>
      <c r="AXF5" s="2152"/>
      <c r="AXG5" s="2152"/>
      <c r="AXH5" s="2152"/>
      <c r="AXI5" s="2152"/>
      <c r="AXJ5" s="2152"/>
      <c r="AXK5" s="2152"/>
      <c r="AXL5" s="2152"/>
      <c r="AXM5" s="2152"/>
      <c r="AXN5" s="2152"/>
      <c r="AXO5" s="2152"/>
      <c r="AXP5" s="2152"/>
      <c r="AXQ5" s="2152"/>
      <c r="AXR5" s="2152"/>
      <c r="AXS5" s="2152"/>
      <c r="AXT5" s="2152"/>
      <c r="AXU5" s="2152"/>
      <c r="AXV5" s="2152"/>
      <c r="AXW5" s="2152"/>
      <c r="AXX5" s="2152"/>
      <c r="AXY5" s="2152"/>
      <c r="AXZ5" s="2152"/>
      <c r="AYA5" s="2152"/>
      <c r="AYB5" s="2152"/>
      <c r="AYC5" s="2152"/>
      <c r="AYD5" s="2152"/>
      <c r="AYE5" s="2152"/>
      <c r="AYF5" s="2152"/>
      <c r="AYG5" s="2152"/>
      <c r="AYH5" s="2152"/>
      <c r="AYI5" s="2152"/>
      <c r="AYJ5" s="2152"/>
      <c r="AYK5" s="2152"/>
      <c r="AYL5" s="2152"/>
      <c r="AYM5" s="2152"/>
      <c r="AYN5" s="2152"/>
      <c r="AYO5" s="2152"/>
      <c r="AYP5" s="2152"/>
      <c r="AYQ5" s="2152"/>
      <c r="AYR5" s="2152"/>
      <c r="AYS5" s="2152"/>
      <c r="AYT5" s="2152"/>
      <c r="AYU5" s="2152"/>
      <c r="AYV5" s="2152"/>
      <c r="AYW5" s="2152"/>
      <c r="AYX5" s="2152"/>
      <c r="AYY5" s="2152"/>
      <c r="AYZ5" s="2152"/>
      <c r="AZA5" s="2152"/>
      <c r="AZB5" s="2152"/>
      <c r="AZC5" s="2152"/>
      <c r="AZD5" s="2152"/>
      <c r="AZE5" s="2152"/>
      <c r="AZF5" s="2152"/>
      <c r="AZG5" s="2152"/>
      <c r="AZH5" s="2152"/>
      <c r="AZI5" s="2152"/>
      <c r="AZJ5" s="2152"/>
      <c r="AZK5" s="2152"/>
      <c r="AZL5" s="2152"/>
      <c r="AZM5" s="2152"/>
      <c r="AZN5" s="2152"/>
      <c r="AZO5" s="2152"/>
      <c r="AZP5" s="2152"/>
      <c r="AZQ5" s="2152"/>
      <c r="AZR5" s="2152"/>
      <c r="AZS5" s="2152"/>
      <c r="AZT5" s="2152"/>
      <c r="AZU5" s="2152"/>
      <c r="AZV5" s="2152"/>
      <c r="AZW5" s="2152"/>
      <c r="AZX5" s="2152"/>
      <c r="AZY5" s="2152"/>
      <c r="AZZ5" s="2152"/>
      <c r="BAA5" s="2152"/>
      <c r="BAB5" s="2152"/>
      <c r="BAC5" s="2152"/>
      <c r="BAD5" s="2152"/>
      <c r="BAE5" s="2152"/>
      <c r="BAF5" s="2152"/>
      <c r="BAG5" s="2152"/>
      <c r="BAH5" s="2152"/>
      <c r="BAI5" s="2152"/>
      <c r="BAJ5" s="2152"/>
      <c r="BAK5" s="2152"/>
      <c r="BAL5" s="2152"/>
      <c r="BAM5" s="2152"/>
      <c r="BAN5" s="2152"/>
      <c r="BAO5" s="2152"/>
      <c r="BAP5" s="2152"/>
      <c r="BAQ5" s="2152"/>
      <c r="BAR5" s="2152"/>
      <c r="BAS5" s="2152"/>
      <c r="BAT5" s="2152"/>
      <c r="BAU5" s="2152"/>
      <c r="BAV5" s="2152"/>
      <c r="BAW5" s="2152"/>
      <c r="BAX5" s="2152"/>
      <c r="BAY5" s="2152"/>
      <c r="BAZ5" s="2152"/>
      <c r="BBA5" s="2152"/>
      <c r="BBB5" s="2152"/>
      <c r="BBC5" s="2152"/>
      <c r="BBD5" s="2152"/>
      <c r="BBE5" s="2152"/>
      <c r="BBF5" s="2152"/>
      <c r="BBG5" s="2152"/>
      <c r="BBH5" s="2152"/>
      <c r="BBI5" s="2152"/>
      <c r="BBJ5" s="2152"/>
      <c r="BBK5" s="2152"/>
      <c r="BBL5" s="2152"/>
      <c r="BBM5" s="2152"/>
      <c r="BBN5" s="2152"/>
      <c r="BBO5" s="2152"/>
      <c r="BBP5" s="2152"/>
      <c r="BBQ5" s="2152"/>
      <c r="BBR5" s="2152"/>
      <c r="BBS5" s="2152"/>
      <c r="BBT5" s="2152"/>
      <c r="BBU5" s="2152"/>
      <c r="BBV5" s="2152"/>
      <c r="BBW5" s="2152"/>
      <c r="BBX5" s="2152"/>
      <c r="BBY5" s="2152"/>
      <c r="BBZ5" s="2152"/>
      <c r="BCA5" s="2152"/>
      <c r="BCB5" s="2152"/>
      <c r="BCC5" s="2152"/>
      <c r="BCD5" s="2152"/>
      <c r="BCE5" s="2152"/>
      <c r="BCF5" s="2152"/>
      <c r="BCG5" s="2152"/>
      <c r="BCH5" s="2152"/>
      <c r="BCI5" s="2152"/>
      <c r="BCJ5" s="2152"/>
      <c r="BCK5" s="2152"/>
      <c r="BCL5" s="2152"/>
      <c r="BCM5" s="2152"/>
      <c r="BCN5" s="2152"/>
      <c r="BCO5" s="2152"/>
      <c r="BCP5" s="2152"/>
      <c r="BCQ5" s="2152"/>
      <c r="BCR5" s="2152"/>
      <c r="BCS5" s="2152"/>
      <c r="BCT5" s="2152"/>
      <c r="BCU5" s="2152"/>
      <c r="BCV5" s="2152"/>
      <c r="BCW5" s="2152"/>
      <c r="BCX5" s="2152"/>
      <c r="BCY5" s="2152"/>
      <c r="BCZ5" s="2152"/>
      <c r="BDA5" s="2152"/>
      <c r="BDB5" s="2152"/>
      <c r="BDC5" s="2152"/>
      <c r="BDD5" s="2152"/>
      <c r="BDE5" s="2152"/>
      <c r="BDF5" s="2152"/>
      <c r="BDG5" s="2152"/>
      <c r="BDH5" s="2152"/>
      <c r="BDI5" s="2152"/>
      <c r="BDJ5" s="2152"/>
      <c r="BDK5" s="2152"/>
      <c r="BDL5" s="2152"/>
      <c r="BDM5" s="2152"/>
      <c r="BDN5" s="2152"/>
      <c r="BDO5" s="2152"/>
      <c r="BDP5" s="2152"/>
      <c r="BDQ5" s="2152"/>
      <c r="BDR5" s="2152"/>
      <c r="BDS5" s="2152"/>
      <c r="BDT5" s="2152"/>
      <c r="BDU5" s="2152"/>
      <c r="BDV5" s="2152"/>
      <c r="BDW5" s="2152"/>
      <c r="BDX5" s="2152"/>
      <c r="BDY5" s="2152"/>
      <c r="BDZ5" s="2152"/>
      <c r="BEA5" s="2152"/>
      <c r="BEB5" s="2152"/>
      <c r="BEC5" s="2152"/>
      <c r="BED5" s="2152"/>
      <c r="BEE5" s="2152"/>
      <c r="BEF5" s="2152"/>
      <c r="BEG5" s="2152"/>
      <c r="BEH5" s="2152"/>
      <c r="BEI5" s="2152"/>
      <c r="BEJ5" s="2152"/>
      <c r="BEK5" s="2152"/>
      <c r="BEL5" s="2152"/>
      <c r="BEM5" s="2152"/>
      <c r="BEN5" s="2152"/>
      <c r="BEO5" s="2152"/>
      <c r="BEP5" s="2152"/>
      <c r="BEQ5" s="2152"/>
      <c r="BER5" s="2152"/>
      <c r="BES5" s="2152"/>
      <c r="BET5" s="2152"/>
      <c r="BEU5" s="2152"/>
      <c r="BEV5" s="2152"/>
      <c r="BEW5" s="2152"/>
      <c r="BEX5" s="2152"/>
      <c r="BEY5" s="2152"/>
      <c r="BEZ5" s="2152"/>
      <c r="BFA5" s="2152"/>
      <c r="BFB5" s="2152"/>
      <c r="BFC5" s="2152"/>
      <c r="BFD5" s="2152"/>
      <c r="BFE5" s="2152"/>
      <c r="BFF5" s="2152"/>
      <c r="BFG5" s="2152"/>
      <c r="BFH5" s="2152"/>
      <c r="BFI5" s="2152"/>
      <c r="BFJ5" s="2152"/>
      <c r="BFK5" s="2152"/>
      <c r="BFL5" s="2152"/>
      <c r="BFM5" s="2152"/>
      <c r="BFN5" s="2152"/>
      <c r="BFO5" s="2152"/>
      <c r="BFP5" s="2152"/>
      <c r="BFQ5" s="2152"/>
      <c r="BFR5" s="2152"/>
      <c r="BFS5" s="2152"/>
      <c r="BFT5" s="2152"/>
      <c r="BFU5" s="2152"/>
      <c r="BFV5" s="2152"/>
      <c r="BFW5" s="2152"/>
      <c r="BFX5" s="2152"/>
      <c r="BFY5" s="2152"/>
      <c r="BFZ5" s="2152"/>
      <c r="BGA5" s="2152"/>
      <c r="BGB5" s="2152"/>
      <c r="BGC5" s="2152"/>
      <c r="BGD5" s="2152"/>
      <c r="BGE5" s="2152"/>
      <c r="BGF5" s="2152"/>
      <c r="BGG5" s="2152"/>
      <c r="BGH5" s="2152"/>
      <c r="BGI5" s="2152"/>
      <c r="BGJ5" s="2152"/>
      <c r="BGK5" s="2152"/>
      <c r="BGL5" s="2152"/>
      <c r="BGM5" s="2152"/>
      <c r="BGN5" s="2152"/>
      <c r="BGO5" s="2152"/>
      <c r="BGP5" s="2152"/>
      <c r="BGQ5" s="2152"/>
      <c r="BGR5" s="2152"/>
      <c r="BGS5" s="2152"/>
      <c r="BGT5" s="2152"/>
      <c r="BGU5" s="2152"/>
      <c r="BGV5" s="2152"/>
      <c r="BGW5" s="2152"/>
      <c r="BGX5" s="2152"/>
      <c r="BGY5" s="2152"/>
      <c r="BGZ5" s="2152"/>
      <c r="BHA5" s="2152"/>
      <c r="BHB5" s="2152"/>
      <c r="BHC5" s="2152"/>
      <c r="BHD5" s="2152"/>
      <c r="BHE5" s="2152"/>
      <c r="BHF5" s="2152"/>
      <c r="BHG5" s="2152"/>
      <c r="BHH5" s="2152"/>
      <c r="BHI5" s="2152"/>
      <c r="BHJ5" s="2152"/>
      <c r="BHK5" s="2152"/>
      <c r="BHL5" s="2152"/>
      <c r="BHM5" s="2152"/>
      <c r="BHN5" s="2152"/>
      <c r="BHO5" s="2152"/>
      <c r="BHP5" s="2152"/>
      <c r="BHQ5" s="2152"/>
      <c r="BHR5" s="2152"/>
      <c r="BHS5" s="2152"/>
      <c r="BHT5" s="2152"/>
      <c r="BHU5" s="2152"/>
      <c r="BHV5" s="2152"/>
      <c r="BHW5" s="2152"/>
      <c r="BHX5" s="2152"/>
      <c r="BHY5" s="2152"/>
      <c r="BHZ5" s="2152"/>
      <c r="BIA5" s="2152"/>
      <c r="BIB5" s="2152"/>
      <c r="BIC5" s="2152"/>
      <c r="BID5" s="2152"/>
      <c r="BIE5" s="2152"/>
      <c r="BIF5" s="2152"/>
      <c r="BIG5" s="2152"/>
      <c r="BIH5" s="2152"/>
      <c r="BII5" s="2152"/>
      <c r="BIJ5" s="2152"/>
      <c r="BIK5" s="2152"/>
      <c r="BIL5" s="2152"/>
      <c r="BIM5" s="2152"/>
      <c r="BIN5" s="2152"/>
      <c r="BIO5" s="2152"/>
      <c r="BIP5" s="2152"/>
      <c r="BIQ5" s="2152"/>
      <c r="BIR5" s="2152"/>
      <c r="BIS5" s="2152"/>
      <c r="BIT5" s="2152"/>
      <c r="BIU5" s="2152"/>
      <c r="BIV5" s="2152"/>
      <c r="BIW5" s="2152"/>
      <c r="BIX5" s="2152"/>
      <c r="BIY5" s="2152"/>
      <c r="BIZ5" s="2152"/>
      <c r="BJA5" s="2152"/>
      <c r="BJB5" s="2152"/>
      <c r="BJC5" s="2152"/>
      <c r="BJD5" s="2152"/>
      <c r="BJE5" s="2152"/>
      <c r="BJF5" s="2152"/>
      <c r="BJG5" s="2152"/>
      <c r="BJH5" s="2152"/>
      <c r="BJI5" s="2152"/>
      <c r="BJJ5" s="2152"/>
      <c r="BJK5" s="2152"/>
      <c r="BJL5" s="2152"/>
      <c r="BJM5" s="2152"/>
      <c r="BJN5" s="2152"/>
      <c r="BJO5" s="2152"/>
      <c r="BJP5" s="2152"/>
      <c r="BJQ5" s="2152"/>
      <c r="BJR5" s="2152"/>
      <c r="BJS5" s="2152"/>
      <c r="BJT5" s="2152"/>
      <c r="BJU5" s="2152"/>
      <c r="BJV5" s="2152"/>
      <c r="BJW5" s="2152"/>
      <c r="BJX5" s="2152"/>
      <c r="BJY5" s="2152"/>
      <c r="BJZ5" s="2152"/>
      <c r="BKA5" s="2152"/>
      <c r="BKB5" s="2152"/>
      <c r="BKC5" s="2152"/>
      <c r="BKD5" s="2152"/>
      <c r="BKE5" s="2152"/>
      <c r="BKF5" s="2152"/>
      <c r="BKG5" s="2152"/>
      <c r="BKH5" s="2152"/>
      <c r="BKI5" s="2152"/>
      <c r="BKJ5" s="2152"/>
      <c r="BKK5" s="2152"/>
      <c r="BKL5" s="2152"/>
      <c r="BKM5" s="2152"/>
      <c r="BKN5" s="2152"/>
      <c r="BKO5" s="2152"/>
      <c r="BKP5" s="2152"/>
      <c r="BKQ5" s="2152"/>
      <c r="BKR5" s="2152"/>
      <c r="BKS5" s="2152"/>
      <c r="BKT5" s="2152"/>
      <c r="BKU5" s="2152"/>
      <c r="BKV5" s="2152"/>
      <c r="BKW5" s="2152"/>
      <c r="BKX5" s="2152"/>
      <c r="BKY5" s="2152"/>
      <c r="BKZ5" s="2152"/>
      <c r="BLA5" s="2152"/>
      <c r="BLB5" s="2152"/>
      <c r="BLC5" s="2152"/>
      <c r="BLD5" s="2152"/>
      <c r="BLE5" s="2152"/>
      <c r="BLF5" s="2152"/>
      <c r="BLG5" s="2152"/>
      <c r="BLH5" s="2152"/>
      <c r="BLI5" s="2152"/>
      <c r="BLJ5" s="2152"/>
      <c r="BLK5" s="2152"/>
      <c r="BLL5" s="2152"/>
      <c r="BLM5" s="2152"/>
      <c r="BLN5" s="2152"/>
      <c r="BLO5" s="2152"/>
      <c r="BLP5" s="2152"/>
      <c r="BLQ5" s="2152"/>
      <c r="BLR5" s="2152"/>
      <c r="BLS5" s="2152"/>
      <c r="BLT5" s="2152"/>
      <c r="BLU5" s="2152"/>
      <c r="BLV5" s="2152"/>
      <c r="BLW5" s="2152"/>
      <c r="BLX5" s="2152"/>
      <c r="BLY5" s="2152"/>
      <c r="BLZ5" s="2152"/>
      <c r="BMA5" s="2152"/>
      <c r="BMB5" s="2152"/>
      <c r="BMC5" s="2152"/>
      <c r="BMD5" s="2152"/>
      <c r="BME5" s="2152"/>
      <c r="BMF5" s="2152"/>
      <c r="BMG5" s="2152"/>
      <c r="BMH5" s="2152"/>
      <c r="BMI5" s="2152"/>
      <c r="BMJ5" s="2152"/>
      <c r="BMK5" s="2152"/>
      <c r="BML5" s="2152"/>
      <c r="BMM5" s="2152"/>
      <c r="BMN5" s="2152"/>
      <c r="BMO5" s="2152"/>
      <c r="BMP5" s="2152"/>
      <c r="BMQ5" s="2152"/>
      <c r="BMR5" s="2152"/>
      <c r="BMS5" s="2152"/>
      <c r="BMT5" s="2152"/>
      <c r="BMU5" s="2152"/>
      <c r="BMV5" s="2152"/>
      <c r="BMW5" s="2152"/>
      <c r="BMX5" s="2152"/>
      <c r="BMY5" s="2152"/>
      <c r="BMZ5" s="2152"/>
      <c r="BNA5" s="2152"/>
      <c r="BNB5" s="2152"/>
      <c r="BNC5" s="2152"/>
      <c r="BND5" s="2152"/>
      <c r="BNE5" s="2152"/>
      <c r="BNF5" s="2152"/>
      <c r="BNG5" s="2152"/>
      <c r="BNH5" s="2152"/>
      <c r="BNI5" s="2152"/>
      <c r="BNJ5" s="2152"/>
      <c r="BNK5" s="2152"/>
      <c r="BNL5" s="2152"/>
      <c r="BNM5" s="2152"/>
      <c r="BNN5" s="2152"/>
      <c r="BNO5" s="2152"/>
      <c r="BNP5" s="2152"/>
      <c r="BNQ5" s="2152"/>
      <c r="BNR5" s="2152"/>
      <c r="BNS5" s="2152"/>
      <c r="BNT5" s="2152"/>
      <c r="BNU5" s="2152"/>
      <c r="BNV5" s="2152"/>
      <c r="BNW5" s="2152"/>
      <c r="BNX5" s="2152"/>
      <c r="BNY5" s="2152"/>
      <c r="BNZ5" s="2152"/>
      <c r="BOA5" s="2152"/>
      <c r="BOB5" s="2152"/>
      <c r="BOC5" s="2152"/>
      <c r="BOD5" s="2152"/>
      <c r="BOE5" s="2152"/>
      <c r="BOF5" s="2152"/>
      <c r="BOG5" s="2152"/>
      <c r="BOH5" s="2152"/>
      <c r="BOI5" s="2152"/>
      <c r="BOJ5" s="2152"/>
      <c r="BOK5" s="2152"/>
      <c r="BOL5" s="2152"/>
      <c r="BOM5" s="2152"/>
      <c r="BON5" s="2152"/>
      <c r="BOO5" s="2152"/>
      <c r="BOP5" s="2152"/>
      <c r="BOQ5" s="2152"/>
      <c r="BOR5" s="2152"/>
      <c r="BOS5" s="2152"/>
      <c r="BOT5" s="2152"/>
      <c r="BOU5" s="2152"/>
      <c r="BOV5" s="2152"/>
      <c r="BOW5" s="2152"/>
      <c r="BOX5" s="2152"/>
      <c r="BOY5" s="2152"/>
      <c r="BOZ5" s="2152"/>
      <c r="BPA5" s="2152"/>
      <c r="BPB5" s="2152"/>
      <c r="BPC5" s="2152"/>
      <c r="BPD5" s="2152"/>
      <c r="BPE5" s="2152"/>
      <c r="BPF5" s="2152"/>
      <c r="BPG5" s="2152"/>
      <c r="BPH5" s="2152"/>
      <c r="BPI5" s="2152"/>
      <c r="BPJ5" s="2152"/>
      <c r="BPK5" s="2152"/>
      <c r="BPL5" s="2152"/>
      <c r="BPM5" s="2152"/>
      <c r="BPN5" s="2152"/>
      <c r="BPO5" s="2152"/>
      <c r="BPP5" s="2152"/>
      <c r="BPQ5" s="2152"/>
      <c r="BPR5" s="2152"/>
      <c r="BPS5" s="2152"/>
      <c r="BPT5" s="2152"/>
      <c r="BPU5" s="2152"/>
      <c r="BPV5" s="2152"/>
      <c r="BPW5" s="2152"/>
      <c r="BPX5" s="2152"/>
      <c r="BPY5" s="2152"/>
      <c r="BPZ5" s="2152"/>
      <c r="BQA5" s="2152"/>
      <c r="BQB5" s="2152"/>
      <c r="BQC5" s="2152"/>
      <c r="BQD5" s="2152"/>
      <c r="BQE5" s="2152"/>
      <c r="BQF5" s="2152"/>
      <c r="BQG5" s="2152"/>
      <c r="BQH5" s="2152"/>
      <c r="BQI5" s="2152"/>
      <c r="BQJ5" s="2152"/>
      <c r="BQK5" s="2152"/>
      <c r="BQL5" s="2152"/>
      <c r="BQM5" s="2152"/>
      <c r="BQN5" s="2152"/>
      <c r="BQO5" s="2152"/>
      <c r="BQP5" s="2152"/>
      <c r="BQQ5" s="2152"/>
      <c r="BQR5" s="2152"/>
      <c r="BQS5" s="2152"/>
      <c r="BQT5" s="2152"/>
      <c r="BQU5" s="2152"/>
      <c r="BQV5" s="2152"/>
      <c r="BQW5" s="2152"/>
      <c r="BQX5" s="2152"/>
      <c r="BQY5" s="2152"/>
      <c r="BQZ5" s="2152"/>
      <c r="BRA5" s="2152"/>
      <c r="BRB5" s="2152"/>
      <c r="BRC5" s="2152"/>
      <c r="BRD5" s="2152"/>
      <c r="BRE5" s="2152"/>
      <c r="BRF5" s="2152"/>
      <c r="BRG5" s="2152"/>
      <c r="BRH5" s="2152"/>
      <c r="BRI5" s="2152"/>
      <c r="BRJ5" s="2152"/>
      <c r="BRK5" s="2152"/>
      <c r="BRL5" s="2152"/>
      <c r="BRM5" s="2152"/>
      <c r="BRN5" s="2152"/>
      <c r="BRO5" s="2152"/>
      <c r="BRP5" s="2152"/>
      <c r="BRQ5" s="2152"/>
      <c r="BRR5" s="2152"/>
      <c r="BRS5" s="2152"/>
      <c r="BRT5" s="2152"/>
      <c r="BRU5" s="2152"/>
      <c r="BRV5" s="2152"/>
      <c r="BRW5" s="2152"/>
      <c r="BRX5" s="2152"/>
      <c r="BRY5" s="2152"/>
      <c r="BRZ5" s="2152"/>
      <c r="BSA5" s="2152"/>
      <c r="BSB5" s="2152"/>
      <c r="BSC5" s="2152"/>
      <c r="BSD5" s="2152"/>
      <c r="BSE5" s="2152"/>
      <c r="BSF5" s="2152"/>
      <c r="BSG5" s="2152"/>
      <c r="BSH5" s="2152"/>
      <c r="BSI5" s="2152"/>
      <c r="BSJ5" s="2152"/>
      <c r="BSK5" s="2152"/>
      <c r="BSL5" s="2152"/>
      <c r="BSM5" s="2152"/>
      <c r="BSN5" s="2152"/>
      <c r="BSO5" s="2152"/>
      <c r="BSP5" s="2152"/>
      <c r="BSQ5" s="2152"/>
      <c r="BSR5" s="2152"/>
      <c r="BSS5" s="2152"/>
      <c r="BST5" s="2152"/>
      <c r="BSU5" s="2152"/>
      <c r="BSV5" s="2152"/>
      <c r="BSW5" s="2152"/>
      <c r="BSX5" s="2152"/>
      <c r="BSY5" s="2152"/>
      <c r="BSZ5" s="2152"/>
      <c r="BTA5" s="2152"/>
      <c r="BTB5" s="2152"/>
      <c r="BTC5" s="2152"/>
      <c r="BTD5" s="2152"/>
      <c r="BTE5" s="2152"/>
      <c r="BTF5" s="2152"/>
      <c r="BTG5" s="2152"/>
      <c r="BTH5" s="2152"/>
      <c r="BTI5" s="2152"/>
      <c r="BTJ5" s="2152"/>
      <c r="BTK5" s="2152"/>
      <c r="BTL5" s="2152"/>
      <c r="BTM5" s="2152"/>
      <c r="BTN5" s="2152"/>
      <c r="BTO5" s="2152"/>
      <c r="BTP5" s="2152"/>
      <c r="BTQ5" s="2152"/>
      <c r="BTR5" s="2152"/>
      <c r="BTS5" s="2152"/>
      <c r="BTT5" s="2152"/>
      <c r="BTU5" s="2152"/>
      <c r="BTV5" s="2152"/>
      <c r="BTW5" s="2152"/>
      <c r="BTX5" s="2152"/>
      <c r="BTY5" s="2152"/>
      <c r="BTZ5" s="2152"/>
      <c r="BUA5" s="2152"/>
      <c r="BUB5" s="2152"/>
      <c r="BUC5" s="2152"/>
      <c r="BUD5" s="2152"/>
      <c r="BUE5" s="2152"/>
      <c r="BUF5" s="2152"/>
      <c r="BUG5" s="2152"/>
      <c r="BUH5" s="2152"/>
      <c r="BUI5" s="2152"/>
      <c r="BUJ5" s="2152"/>
      <c r="BUK5" s="2152"/>
      <c r="BUL5" s="2152"/>
      <c r="BUM5" s="2152"/>
      <c r="BUN5" s="2152"/>
      <c r="BUO5" s="2152"/>
      <c r="BUP5" s="2152"/>
      <c r="BUQ5" s="2152"/>
      <c r="BUR5" s="2152"/>
      <c r="BUS5" s="2152"/>
      <c r="BUT5" s="2152"/>
      <c r="BUU5" s="2152"/>
      <c r="BUV5" s="2152"/>
      <c r="BUW5" s="2152"/>
      <c r="BUX5" s="2152"/>
      <c r="BUY5" s="2152"/>
      <c r="BUZ5" s="2152"/>
      <c r="BVA5" s="2152"/>
      <c r="BVB5" s="2152"/>
      <c r="BVC5" s="2152"/>
      <c r="BVD5" s="2152"/>
      <c r="BVE5" s="2152"/>
      <c r="BVF5" s="2152"/>
      <c r="BVG5" s="2152"/>
      <c r="BVH5" s="2152"/>
      <c r="BVI5" s="2152"/>
      <c r="BVJ5" s="2152"/>
      <c r="BVK5" s="2152"/>
      <c r="BVL5" s="2152"/>
      <c r="BVM5" s="2152"/>
      <c r="BVN5" s="2152"/>
      <c r="BVO5" s="2152"/>
      <c r="BVP5" s="2152"/>
      <c r="BVQ5" s="2152"/>
      <c r="BVR5" s="2152"/>
      <c r="BVS5" s="2152"/>
      <c r="BVT5" s="2152"/>
      <c r="BVU5" s="2152"/>
      <c r="BVV5" s="2152"/>
      <c r="BVW5" s="2152"/>
      <c r="BVX5" s="2152"/>
      <c r="BVY5" s="2152"/>
      <c r="BVZ5" s="2152"/>
      <c r="BWA5" s="2152"/>
      <c r="BWB5" s="2152"/>
      <c r="BWC5" s="2152"/>
      <c r="BWD5" s="2152"/>
      <c r="BWE5" s="2152"/>
      <c r="BWF5" s="2152"/>
      <c r="BWG5" s="2152"/>
      <c r="BWH5" s="2152"/>
      <c r="BWI5" s="2152"/>
      <c r="BWJ5" s="2152"/>
      <c r="BWK5" s="2152"/>
      <c r="BWL5" s="2152"/>
      <c r="BWM5" s="2152"/>
      <c r="BWN5" s="2152"/>
      <c r="BWO5" s="2152"/>
      <c r="BWP5" s="2152"/>
      <c r="BWQ5" s="2152"/>
      <c r="BWR5" s="2152"/>
      <c r="BWS5" s="2152"/>
      <c r="BWT5" s="2152"/>
      <c r="BWU5" s="2152"/>
      <c r="BWV5" s="2152"/>
      <c r="BWW5" s="2152"/>
      <c r="BWX5" s="2152"/>
      <c r="BWY5" s="2152"/>
      <c r="BWZ5" s="2152"/>
      <c r="BXA5" s="2152"/>
      <c r="BXB5" s="2152"/>
      <c r="BXC5" s="2152"/>
      <c r="BXD5" s="2152"/>
      <c r="BXE5" s="2152"/>
      <c r="BXF5" s="2152"/>
      <c r="BXG5" s="2152"/>
      <c r="BXH5" s="2152"/>
      <c r="BXI5" s="2152"/>
      <c r="BXJ5" s="2152"/>
      <c r="BXK5" s="2152"/>
      <c r="BXL5" s="2152"/>
      <c r="BXM5" s="2152"/>
      <c r="BXN5" s="2152"/>
      <c r="BXO5" s="2152"/>
      <c r="BXP5" s="2152"/>
      <c r="BXQ5" s="2152"/>
      <c r="BXR5" s="2152"/>
      <c r="BXS5" s="2152"/>
      <c r="BXT5" s="2152"/>
      <c r="BXU5" s="2152"/>
      <c r="BXV5" s="2152"/>
      <c r="BXW5" s="2152"/>
      <c r="BXX5" s="2152"/>
      <c r="BXY5" s="2152"/>
      <c r="BXZ5" s="2152"/>
      <c r="BYA5" s="2152"/>
      <c r="BYB5" s="2152"/>
      <c r="BYC5" s="2152"/>
      <c r="BYD5" s="2152"/>
      <c r="BYE5" s="2152"/>
      <c r="BYF5" s="2152"/>
      <c r="BYG5" s="2152"/>
      <c r="BYH5" s="2152"/>
      <c r="BYI5" s="2152"/>
      <c r="BYJ5" s="2152"/>
      <c r="BYK5" s="2152"/>
      <c r="BYL5" s="2152"/>
      <c r="BYM5" s="2152"/>
      <c r="BYN5" s="2152"/>
      <c r="BYO5" s="2152"/>
      <c r="BYP5" s="2152"/>
      <c r="BYQ5" s="2152"/>
      <c r="BYR5" s="2152"/>
      <c r="BYS5" s="2152"/>
      <c r="BYT5" s="2152"/>
      <c r="BYU5" s="2152"/>
      <c r="BYV5" s="2152"/>
      <c r="BYW5" s="2152"/>
      <c r="BYX5" s="2152"/>
      <c r="BYY5" s="2152"/>
      <c r="BYZ5" s="2152"/>
      <c r="BZA5" s="2152"/>
      <c r="BZB5" s="2152"/>
      <c r="BZC5" s="2152"/>
      <c r="BZD5" s="2152"/>
      <c r="BZE5" s="2152"/>
      <c r="BZF5" s="2152"/>
      <c r="BZG5" s="2152"/>
      <c r="BZH5" s="2152"/>
      <c r="BZI5" s="2152"/>
      <c r="BZJ5" s="2152"/>
      <c r="BZK5" s="2152"/>
      <c r="BZL5" s="2152"/>
      <c r="BZM5" s="2152"/>
      <c r="BZN5" s="2152"/>
      <c r="BZO5" s="2152"/>
      <c r="BZP5" s="2152"/>
      <c r="BZQ5" s="2152"/>
      <c r="BZR5" s="2152"/>
      <c r="BZS5" s="2152"/>
      <c r="BZT5" s="2152"/>
      <c r="BZU5" s="2152"/>
      <c r="BZV5" s="2152"/>
      <c r="BZW5" s="2152"/>
      <c r="BZX5" s="2152"/>
      <c r="BZY5" s="2152"/>
      <c r="BZZ5" s="2152"/>
      <c r="CAA5" s="2152"/>
      <c r="CAB5" s="2152"/>
      <c r="CAC5" s="2152"/>
      <c r="CAD5" s="2152"/>
      <c r="CAE5" s="2152"/>
      <c r="CAF5" s="2152"/>
      <c r="CAG5" s="2152"/>
      <c r="CAH5" s="2152"/>
      <c r="CAI5" s="2152"/>
      <c r="CAJ5" s="2152"/>
      <c r="CAK5" s="2152"/>
      <c r="CAL5" s="2152"/>
      <c r="CAM5" s="2152"/>
      <c r="CAN5" s="2152"/>
      <c r="CAO5" s="2152"/>
      <c r="CAP5" s="2152"/>
      <c r="CAQ5" s="2152"/>
      <c r="CAR5" s="2152"/>
      <c r="CAS5" s="2152"/>
      <c r="CAT5" s="2152"/>
      <c r="CAU5" s="2152"/>
      <c r="CAV5" s="2152"/>
      <c r="CAW5" s="2152"/>
      <c r="CAX5" s="2152"/>
      <c r="CAY5" s="2152"/>
      <c r="CAZ5" s="2152"/>
      <c r="CBA5" s="2152"/>
      <c r="CBB5" s="2152"/>
      <c r="CBC5" s="2152"/>
      <c r="CBD5" s="2152"/>
      <c r="CBE5" s="2152"/>
      <c r="CBF5" s="2152"/>
      <c r="CBG5" s="2152"/>
      <c r="CBH5" s="2152"/>
      <c r="CBI5" s="2152"/>
      <c r="CBJ5" s="2152"/>
      <c r="CBK5" s="2152"/>
      <c r="CBL5" s="2152"/>
      <c r="CBM5" s="2152"/>
      <c r="CBN5" s="2152"/>
      <c r="CBO5" s="2152"/>
      <c r="CBP5" s="2152"/>
      <c r="CBQ5" s="2152"/>
      <c r="CBR5" s="2152"/>
      <c r="CBS5" s="2152"/>
      <c r="CBT5" s="2152"/>
      <c r="CBU5" s="2152"/>
      <c r="CBV5" s="2152"/>
      <c r="CBW5" s="2152"/>
      <c r="CBX5" s="2152"/>
      <c r="CBY5" s="2152"/>
      <c r="CBZ5" s="2152"/>
      <c r="CCA5" s="2152"/>
      <c r="CCB5" s="2152"/>
      <c r="CCC5" s="2152"/>
      <c r="CCD5" s="2152"/>
      <c r="CCE5" s="2152"/>
      <c r="CCF5" s="2152"/>
      <c r="CCG5" s="2152"/>
      <c r="CCH5" s="2152"/>
      <c r="CCI5" s="2152"/>
      <c r="CCJ5" s="2152"/>
      <c r="CCK5" s="2152"/>
      <c r="CCL5" s="2152"/>
      <c r="CCM5" s="2152"/>
      <c r="CCN5" s="2152"/>
      <c r="CCO5" s="2152"/>
      <c r="CCP5" s="2152"/>
      <c r="CCQ5" s="2152"/>
      <c r="CCR5" s="2152"/>
      <c r="CCS5" s="2152"/>
      <c r="CCT5" s="2152"/>
      <c r="CCU5" s="2152"/>
      <c r="CCV5" s="2152"/>
      <c r="CCW5" s="2152"/>
      <c r="CCX5" s="2152"/>
      <c r="CCY5" s="2152"/>
      <c r="CCZ5" s="2152"/>
      <c r="CDA5" s="2152"/>
      <c r="CDB5" s="2152"/>
      <c r="CDC5" s="2152"/>
      <c r="CDD5" s="2152"/>
      <c r="CDE5" s="2152"/>
      <c r="CDF5" s="2152"/>
      <c r="CDG5" s="2152"/>
      <c r="CDH5" s="2152"/>
      <c r="CDI5" s="2152"/>
      <c r="CDJ5" s="2152"/>
      <c r="CDK5" s="2152"/>
      <c r="CDL5" s="2152"/>
      <c r="CDM5" s="2152"/>
      <c r="CDN5" s="2152"/>
      <c r="CDO5" s="2152"/>
      <c r="CDP5" s="2152"/>
      <c r="CDQ5" s="2152"/>
      <c r="CDR5" s="2152"/>
      <c r="CDS5" s="2152"/>
      <c r="CDT5" s="2152"/>
      <c r="CDU5" s="2152"/>
      <c r="CDV5" s="2152"/>
      <c r="CDW5" s="2152"/>
      <c r="CDX5" s="2152"/>
      <c r="CDY5" s="2152"/>
      <c r="CDZ5" s="2152"/>
      <c r="CEA5" s="2152"/>
      <c r="CEB5" s="2152"/>
      <c r="CEC5" s="2152"/>
      <c r="CED5" s="2152"/>
      <c r="CEE5" s="2152"/>
      <c r="CEF5" s="2152"/>
      <c r="CEG5" s="2152"/>
      <c r="CEH5" s="2152"/>
      <c r="CEI5" s="2152"/>
      <c r="CEJ5" s="2152"/>
      <c r="CEK5" s="2152"/>
      <c r="CEL5" s="2152"/>
      <c r="CEM5" s="2152"/>
      <c r="CEN5" s="2152"/>
      <c r="CEO5" s="2152"/>
      <c r="CEP5" s="2152"/>
      <c r="CEQ5" s="2152"/>
      <c r="CER5" s="2152"/>
      <c r="CES5" s="2152"/>
      <c r="CET5" s="2152"/>
      <c r="CEU5" s="2152"/>
      <c r="CEV5" s="2152"/>
      <c r="CEW5" s="2152"/>
      <c r="CEX5" s="2152"/>
      <c r="CEY5" s="2152"/>
      <c r="CEZ5" s="2152"/>
      <c r="CFA5" s="2152"/>
      <c r="CFB5" s="2152"/>
      <c r="CFC5" s="2152"/>
      <c r="CFD5" s="2152"/>
      <c r="CFE5" s="2152"/>
      <c r="CFF5" s="2152"/>
      <c r="CFG5" s="2152"/>
      <c r="CFH5" s="2152"/>
      <c r="CFI5" s="2152"/>
      <c r="CFJ5" s="2152"/>
      <c r="CFK5" s="2152"/>
      <c r="CFL5" s="2152"/>
      <c r="CFM5" s="2152"/>
      <c r="CFN5" s="2152"/>
      <c r="CFO5" s="2152"/>
      <c r="CFP5" s="2152"/>
      <c r="CFQ5" s="2152"/>
      <c r="CFR5" s="2152"/>
      <c r="CFS5" s="2152"/>
      <c r="CFT5" s="2152"/>
      <c r="CFU5" s="2152"/>
      <c r="CFV5" s="2152"/>
      <c r="CFW5" s="2152"/>
      <c r="CFX5" s="2152"/>
      <c r="CFY5" s="2152"/>
      <c r="CFZ5" s="2152"/>
      <c r="CGA5" s="2152"/>
      <c r="CGB5" s="2152"/>
      <c r="CGC5" s="2152"/>
      <c r="CGD5" s="2152"/>
      <c r="CGE5" s="2152"/>
      <c r="CGF5" s="2152"/>
      <c r="CGG5" s="2152"/>
      <c r="CGH5" s="2152"/>
      <c r="CGI5" s="2152"/>
      <c r="CGJ5" s="2152"/>
      <c r="CGK5" s="2152"/>
      <c r="CGL5" s="2152"/>
      <c r="CGM5" s="2152"/>
      <c r="CGN5" s="2152"/>
      <c r="CGO5" s="2152"/>
      <c r="CGP5" s="2152"/>
      <c r="CGQ5" s="2152"/>
      <c r="CGR5" s="2152"/>
      <c r="CGS5" s="2152"/>
      <c r="CGT5" s="2152"/>
      <c r="CGU5" s="2152"/>
      <c r="CGV5" s="2152"/>
      <c r="CGW5" s="2152"/>
      <c r="CGX5" s="2152"/>
      <c r="CGY5" s="2152"/>
      <c r="CGZ5" s="2152"/>
      <c r="CHA5" s="2152"/>
      <c r="CHB5" s="2152"/>
      <c r="CHC5" s="2152"/>
      <c r="CHD5" s="2152"/>
      <c r="CHE5" s="2152"/>
      <c r="CHF5" s="2152"/>
      <c r="CHG5" s="2152"/>
      <c r="CHH5" s="2152"/>
      <c r="CHI5" s="2152"/>
      <c r="CHJ5" s="2152"/>
      <c r="CHK5" s="2152"/>
      <c r="CHL5" s="2152"/>
      <c r="CHM5" s="2152"/>
      <c r="CHN5" s="2152"/>
      <c r="CHO5" s="2152"/>
      <c r="CHP5" s="2152"/>
      <c r="CHQ5" s="2152"/>
      <c r="CHR5" s="2152"/>
      <c r="CHS5" s="2152"/>
      <c r="CHT5" s="2152"/>
      <c r="CHU5" s="2152"/>
      <c r="CHV5" s="2152"/>
      <c r="CHW5" s="2152"/>
      <c r="CHX5" s="2152"/>
      <c r="CHY5" s="2152"/>
      <c r="CHZ5" s="2152"/>
      <c r="CIA5" s="2152"/>
      <c r="CIB5" s="2152"/>
      <c r="CIC5" s="2152"/>
      <c r="CID5" s="2152"/>
      <c r="CIE5" s="2152"/>
      <c r="CIF5" s="2152"/>
      <c r="CIG5" s="2152"/>
      <c r="CIH5" s="2152"/>
      <c r="CII5" s="2152"/>
      <c r="CIJ5" s="2152"/>
      <c r="CIK5" s="2152"/>
      <c r="CIL5" s="2152"/>
      <c r="CIM5" s="2152"/>
      <c r="CIN5" s="2152"/>
      <c r="CIO5" s="2152"/>
      <c r="CIP5" s="2152"/>
      <c r="CIQ5" s="2152"/>
      <c r="CIR5" s="2152"/>
      <c r="CIS5" s="2152"/>
      <c r="CIT5" s="2152"/>
      <c r="CIU5" s="2152"/>
      <c r="CIV5" s="2152"/>
      <c r="CIW5" s="2152"/>
      <c r="CIX5" s="2152"/>
      <c r="CIY5" s="2152"/>
      <c r="CIZ5" s="2152"/>
      <c r="CJA5" s="2152"/>
      <c r="CJB5" s="2152"/>
      <c r="CJC5" s="2152"/>
      <c r="CJD5" s="2152"/>
      <c r="CJE5" s="2152"/>
      <c r="CJF5" s="2152"/>
      <c r="CJG5" s="2152"/>
      <c r="CJH5" s="2152"/>
      <c r="CJI5" s="2152"/>
      <c r="CJJ5" s="2152"/>
      <c r="CJK5" s="2152"/>
      <c r="CJL5" s="2152"/>
      <c r="CJM5" s="2152"/>
      <c r="CJN5" s="2152"/>
      <c r="CJO5" s="2152"/>
      <c r="CJP5" s="2152"/>
      <c r="CJQ5" s="2152"/>
      <c r="CJR5" s="2152"/>
      <c r="CJS5" s="2152"/>
      <c r="CJT5" s="2152"/>
      <c r="CJU5" s="2152"/>
      <c r="CJV5" s="2152"/>
      <c r="CJW5" s="2152"/>
      <c r="CJX5" s="2152"/>
      <c r="CJY5" s="2152"/>
      <c r="CJZ5" s="2152"/>
      <c r="CKA5" s="2152"/>
      <c r="CKB5" s="2152"/>
      <c r="CKC5" s="2152"/>
      <c r="CKD5" s="2152"/>
      <c r="CKE5" s="2152"/>
      <c r="CKF5" s="2152"/>
      <c r="CKG5" s="2152"/>
      <c r="CKH5" s="2152"/>
      <c r="CKI5" s="2152"/>
      <c r="CKJ5" s="2152"/>
      <c r="CKK5" s="2152"/>
      <c r="CKL5" s="2152"/>
      <c r="CKM5" s="2152"/>
      <c r="CKN5" s="2152"/>
      <c r="CKO5" s="2152"/>
      <c r="CKP5" s="2152"/>
      <c r="CKQ5" s="2152"/>
      <c r="CKR5" s="2152"/>
      <c r="CKS5" s="2152"/>
      <c r="CKT5" s="2152"/>
      <c r="CKU5" s="2152"/>
      <c r="CKV5" s="2152"/>
      <c r="CKW5" s="2152"/>
      <c r="CKX5" s="2152"/>
      <c r="CKY5" s="2152"/>
      <c r="CKZ5" s="2152"/>
      <c r="CLA5" s="2152"/>
      <c r="CLB5" s="2152"/>
      <c r="CLC5" s="2152"/>
      <c r="CLD5" s="2152"/>
      <c r="CLE5" s="2152"/>
      <c r="CLF5" s="2152"/>
      <c r="CLG5" s="2152"/>
      <c r="CLH5" s="2152"/>
      <c r="CLI5" s="2152"/>
      <c r="CLJ5" s="2152"/>
      <c r="CLK5" s="2152"/>
      <c r="CLL5" s="2152"/>
      <c r="CLM5" s="2152"/>
      <c r="CLN5" s="2152"/>
      <c r="CLO5" s="2152"/>
      <c r="CLP5" s="2152"/>
      <c r="CLQ5" s="2152"/>
      <c r="CLR5" s="2152"/>
      <c r="CLS5" s="2152"/>
      <c r="CLT5" s="2152"/>
      <c r="CLU5" s="2152"/>
      <c r="CLV5" s="2152"/>
      <c r="CLW5" s="2152"/>
      <c r="CLX5" s="2152"/>
      <c r="CLY5" s="2152"/>
      <c r="CLZ5" s="2152"/>
      <c r="CMA5" s="2152"/>
      <c r="CMB5" s="2152"/>
      <c r="CMC5" s="2152"/>
      <c r="CMD5" s="2152"/>
      <c r="CME5" s="2152"/>
      <c r="CMF5" s="2152"/>
      <c r="CMG5" s="2152"/>
      <c r="CMH5" s="2152"/>
      <c r="CMI5" s="2152"/>
      <c r="CMJ5" s="2152"/>
      <c r="CMK5" s="2152"/>
      <c r="CML5" s="2152"/>
      <c r="CMM5" s="2152"/>
      <c r="CMN5" s="2152"/>
      <c r="CMO5" s="2152"/>
      <c r="CMP5" s="2152"/>
      <c r="CMQ5" s="2152"/>
      <c r="CMR5" s="2152"/>
      <c r="CMS5" s="2152"/>
      <c r="CMT5" s="2152"/>
      <c r="CMU5" s="2152"/>
      <c r="CMV5" s="2152"/>
      <c r="CMW5" s="2152"/>
      <c r="CMX5" s="2152"/>
      <c r="CMY5" s="2152"/>
      <c r="CMZ5" s="2152"/>
      <c r="CNA5" s="2152"/>
      <c r="CNB5" s="2152"/>
      <c r="CNC5" s="2152"/>
      <c r="CND5" s="2152"/>
      <c r="CNE5" s="2152"/>
      <c r="CNF5" s="2152"/>
      <c r="CNG5" s="2152"/>
      <c r="CNH5" s="2152"/>
      <c r="CNI5" s="2152"/>
      <c r="CNJ5" s="2152"/>
      <c r="CNK5" s="2152"/>
      <c r="CNL5" s="2152"/>
      <c r="CNM5" s="2152"/>
      <c r="CNN5" s="2152"/>
      <c r="CNO5" s="2152"/>
      <c r="CNP5" s="2152"/>
      <c r="CNQ5" s="2152"/>
      <c r="CNR5" s="2152"/>
      <c r="CNS5" s="2152"/>
      <c r="CNT5" s="2152"/>
      <c r="CNU5" s="2152"/>
      <c r="CNV5" s="2152"/>
      <c r="CNW5" s="2152"/>
      <c r="CNX5" s="2152"/>
      <c r="CNY5" s="2152"/>
      <c r="CNZ5" s="2152"/>
      <c r="COA5" s="2152"/>
      <c r="COB5" s="2152"/>
      <c r="COC5" s="2152"/>
      <c r="COD5" s="2152"/>
      <c r="COE5" s="2152"/>
      <c r="COF5" s="2152"/>
      <c r="COG5" s="2152"/>
      <c r="COH5" s="2152"/>
      <c r="COI5" s="2152"/>
      <c r="COJ5" s="2152"/>
      <c r="COK5" s="2152"/>
      <c r="COL5" s="2152"/>
      <c r="COM5" s="2152"/>
      <c r="CON5" s="2152"/>
      <c r="COO5" s="2152"/>
      <c r="COP5" s="2152"/>
      <c r="COQ5" s="2152"/>
      <c r="COR5" s="2152"/>
      <c r="COS5" s="2152"/>
      <c r="COT5" s="2152"/>
      <c r="COU5" s="2152"/>
      <c r="COV5" s="2152"/>
      <c r="COW5" s="2152"/>
      <c r="COX5" s="2152"/>
      <c r="COY5" s="2152"/>
      <c r="COZ5" s="2152"/>
      <c r="CPA5" s="2152"/>
      <c r="CPB5" s="2152"/>
      <c r="CPC5" s="2152"/>
      <c r="CPD5" s="2152"/>
      <c r="CPE5" s="2152"/>
      <c r="CPF5" s="2152"/>
      <c r="CPG5" s="2152"/>
      <c r="CPH5" s="2152"/>
      <c r="CPI5" s="2152"/>
      <c r="CPJ5" s="2152"/>
      <c r="CPK5" s="2152"/>
      <c r="CPL5" s="2152"/>
      <c r="CPM5" s="2152"/>
      <c r="CPN5" s="2152"/>
      <c r="CPO5" s="2152"/>
      <c r="CPP5" s="2152"/>
      <c r="CPQ5" s="2152"/>
      <c r="CPR5" s="2152"/>
      <c r="CPS5" s="2152"/>
      <c r="CPT5" s="2152"/>
      <c r="CPU5" s="2152"/>
      <c r="CPV5" s="2152"/>
      <c r="CPW5" s="2152"/>
      <c r="CPX5" s="2152"/>
      <c r="CPY5" s="2152"/>
      <c r="CPZ5" s="2152"/>
      <c r="CQA5" s="2152"/>
      <c r="CQB5" s="2152"/>
      <c r="CQC5" s="2152"/>
      <c r="CQD5" s="2152"/>
      <c r="CQE5" s="2152"/>
      <c r="CQF5" s="2152"/>
      <c r="CQG5" s="2152"/>
      <c r="CQH5" s="2152"/>
      <c r="CQI5" s="2152"/>
      <c r="CQJ5" s="2152"/>
      <c r="CQK5" s="2152"/>
      <c r="CQL5" s="2152"/>
      <c r="CQM5" s="2152"/>
      <c r="CQN5" s="2152"/>
      <c r="CQO5" s="2152"/>
      <c r="CQP5" s="2152"/>
      <c r="CQQ5" s="2152"/>
      <c r="CQR5" s="2152"/>
      <c r="CQS5" s="2152"/>
      <c r="CQT5" s="2152"/>
      <c r="CQU5" s="2152"/>
      <c r="CQV5" s="2152"/>
      <c r="CQW5" s="2152"/>
      <c r="CQX5" s="2152"/>
      <c r="CQY5" s="2152"/>
      <c r="CQZ5" s="2152"/>
      <c r="CRA5" s="2152"/>
      <c r="CRB5" s="2152"/>
      <c r="CRC5" s="2152"/>
      <c r="CRD5" s="2152"/>
      <c r="CRE5" s="2152"/>
      <c r="CRF5" s="2152"/>
      <c r="CRG5" s="2152"/>
      <c r="CRH5" s="2152"/>
      <c r="CRI5" s="2152"/>
      <c r="CRJ5" s="2152"/>
      <c r="CRK5" s="2152"/>
      <c r="CRL5" s="2152"/>
      <c r="CRM5" s="2152"/>
      <c r="CRN5" s="2152"/>
      <c r="CRO5" s="2152"/>
      <c r="CRP5" s="2152"/>
      <c r="CRQ5" s="2152"/>
      <c r="CRR5" s="2152"/>
      <c r="CRS5" s="2152"/>
      <c r="CRT5" s="2152"/>
      <c r="CRU5" s="2152"/>
      <c r="CRV5" s="2152"/>
      <c r="CRW5" s="2152"/>
      <c r="CRX5" s="2152"/>
      <c r="CRY5" s="2152"/>
      <c r="CRZ5" s="2152"/>
      <c r="CSA5" s="2152"/>
      <c r="CSB5" s="2152"/>
      <c r="CSC5" s="2152"/>
      <c r="CSD5" s="2152"/>
      <c r="CSE5" s="2152"/>
      <c r="CSF5" s="2152"/>
      <c r="CSG5" s="2152"/>
      <c r="CSH5" s="2152"/>
      <c r="CSI5" s="2152"/>
      <c r="CSJ5" s="2152"/>
      <c r="CSK5" s="2152"/>
      <c r="CSL5" s="2152"/>
      <c r="CSM5" s="2152"/>
      <c r="CSN5" s="2152"/>
      <c r="CSO5" s="2152"/>
      <c r="CSP5" s="2152"/>
      <c r="CSQ5" s="2152"/>
      <c r="CSR5" s="2152"/>
      <c r="CSS5" s="2152"/>
      <c r="CST5" s="2152"/>
      <c r="CSU5" s="2152"/>
      <c r="CSV5" s="2152"/>
      <c r="CSW5" s="2152"/>
      <c r="CSX5" s="2152"/>
      <c r="CSY5" s="2152"/>
      <c r="CSZ5" s="2152"/>
      <c r="CTA5" s="2152"/>
      <c r="CTB5" s="2152"/>
      <c r="CTC5" s="2152"/>
      <c r="CTD5" s="2152"/>
      <c r="CTE5" s="2152"/>
      <c r="CTF5" s="2152"/>
      <c r="CTG5" s="2152"/>
      <c r="CTH5" s="2152"/>
      <c r="CTI5" s="2152"/>
      <c r="CTJ5" s="2152"/>
      <c r="CTK5" s="2152"/>
      <c r="CTL5" s="2152"/>
      <c r="CTM5" s="2152"/>
      <c r="CTN5" s="2152"/>
      <c r="CTO5" s="2152"/>
      <c r="CTP5" s="2152"/>
      <c r="CTQ5" s="2152"/>
      <c r="CTR5" s="2152"/>
      <c r="CTS5" s="2152"/>
      <c r="CTT5" s="2152"/>
      <c r="CTU5" s="2152"/>
      <c r="CTV5" s="2152"/>
      <c r="CTW5" s="2152"/>
      <c r="CTX5" s="2152"/>
      <c r="CTY5" s="2152"/>
      <c r="CTZ5" s="2152"/>
      <c r="CUA5" s="2152"/>
      <c r="CUB5" s="2152"/>
      <c r="CUC5" s="2152"/>
      <c r="CUD5" s="2152"/>
      <c r="CUE5" s="2152"/>
      <c r="CUF5" s="2152"/>
      <c r="CUG5" s="2152"/>
      <c r="CUH5" s="2152"/>
      <c r="CUI5" s="2152"/>
      <c r="CUJ5" s="2152"/>
      <c r="CUK5" s="2152"/>
      <c r="CUL5" s="2152"/>
      <c r="CUM5" s="2152"/>
      <c r="CUN5" s="2152"/>
      <c r="CUO5" s="2152"/>
      <c r="CUP5" s="2152"/>
      <c r="CUQ5" s="2152"/>
      <c r="CUR5" s="2152"/>
      <c r="CUS5" s="2152"/>
      <c r="CUT5" s="2152"/>
      <c r="CUU5" s="2152"/>
      <c r="CUV5" s="2152"/>
      <c r="CUW5" s="2152"/>
      <c r="CUX5" s="2152"/>
      <c r="CUY5" s="2152"/>
      <c r="CUZ5" s="2152"/>
      <c r="CVA5" s="2152"/>
      <c r="CVB5" s="2152"/>
      <c r="CVC5" s="2152"/>
      <c r="CVD5" s="2152"/>
      <c r="CVE5" s="2152"/>
      <c r="CVF5" s="2152"/>
      <c r="CVG5" s="2152"/>
      <c r="CVH5" s="2152"/>
      <c r="CVI5" s="2152"/>
      <c r="CVJ5" s="2152"/>
      <c r="CVK5" s="2152"/>
      <c r="CVL5" s="2152"/>
      <c r="CVM5" s="2152"/>
      <c r="CVN5" s="2152"/>
      <c r="CVO5" s="2152"/>
      <c r="CVP5" s="2152"/>
      <c r="CVQ5" s="2152"/>
      <c r="CVR5" s="2152"/>
      <c r="CVS5" s="2152"/>
      <c r="CVT5" s="2152"/>
      <c r="CVU5" s="2152"/>
      <c r="CVV5" s="2152"/>
      <c r="CVW5" s="2152"/>
      <c r="CVX5" s="2152"/>
      <c r="CVY5" s="2152"/>
      <c r="CVZ5" s="2152"/>
      <c r="CWA5" s="2152"/>
      <c r="CWB5" s="2152"/>
      <c r="CWC5" s="2152"/>
      <c r="CWD5" s="2152"/>
      <c r="CWE5" s="2152"/>
      <c r="CWF5" s="2152"/>
      <c r="CWG5" s="2152"/>
      <c r="CWH5" s="2152"/>
      <c r="CWI5" s="2152"/>
      <c r="CWJ5" s="2152"/>
      <c r="CWK5" s="2152"/>
      <c r="CWL5" s="2152"/>
      <c r="CWM5" s="2152"/>
      <c r="CWN5" s="2152"/>
      <c r="CWO5" s="2152"/>
      <c r="CWP5" s="2152"/>
      <c r="CWQ5" s="2152"/>
      <c r="CWR5" s="2152"/>
      <c r="CWS5" s="2152"/>
      <c r="CWT5" s="2152"/>
      <c r="CWU5" s="2152"/>
      <c r="CWV5" s="2152"/>
      <c r="CWW5" s="2152"/>
      <c r="CWX5" s="2152"/>
      <c r="CWY5" s="2152"/>
      <c r="CWZ5" s="2152"/>
      <c r="CXA5" s="2152"/>
      <c r="CXB5" s="2152"/>
      <c r="CXC5" s="2152"/>
      <c r="CXD5" s="2152"/>
      <c r="CXE5" s="2152"/>
      <c r="CXF5" s="2152"/>
      <c r="CXG5" s="2152"/>
      <c r="CXH5" s="2152"/>
      <c r="CXI5" s="2152"/>
      <c r="CXJ5" s="2152"/>
      <c r="CXK5" s="2152"/>
      <c r="CXL5" s="2152"/>
      <c r="CXM5" s="2152"/>
      <c r="CXN5" s="2152"/>
      <c r="CXO5" s="2152"/>
      <c r="CXP5" s="2152"/>
      <c r="CXQ5" s="2152"/>
      <c r="CXR5" s="2152"/>
      <c r="CXS5" s="2152"/>
      <c r="CXT5" s="2152"/>
      <c r="CXU5" s="2152"/>
      <c r="CXV5" s="2152"/>
      <c r="CXW5" s="2152"/>
      <c r="CXX5" s="2152"/>
      <c r="CXY5" s="2152"/>
      <c r="CXZ5" s="2152"/>
      <c r="CYA5" s="2152"/>
      <c r="CYB5" s="2152"/>
      <c r="CYC5" s="2152"/>
      <c r="CYD5" s="2152"/>
      <c r="CYE5" s="2152"/>
      <c r="CYF5" s="2152"/>
      <c r="CYG5" s="2152"/>
      <c r="CYH5" s="2152"/>
      <c r="CYI5" s="2152"/>
      <c r="CYJ5" s="2152"/>
      <c r="CYK5" s="2152"/>
      <c r="CYL5" s="2152"/>
      <c r="CYM5" s="2152"/>
      <c r="CYN5" s="2152"/>
      <c r="CYO5" s="2152"/>
      <c r="CYP5" s="2152"/>
      <c r="CYQ5" s="2152"/>
      <c r="CYR5" s="2152"/>
      <c r="CYS5" s="2152"/>
      <c r="CYT5" s="2152"/>
      <c r="CYU5" s="2152"/>
      <c r="CYV5" s="2152"/>
      <c r="CYW5" s="2152"/>
      <c r="CYX5" s="2152"/>
      <c r="CYY5" s="2152"/>
      <c r="CYZ5" s="2152"/>
      <c r="CZA5" s="2152"/>
      <c r="CZB5" s="2152"/>
      <c r="CZC5" s="2152"/>
      <c r="CZD5" s="2152"/>
      <c r="CZE5" s="2152"/>
      <c r="CZF5" s="2152"/>
      <c r="CZG5" s="2152"/>
      <c r="CZH5" s="2152"/>
      <c r="CZI5" s="2152"/>
      <c r="CZJ5" s="2152"/>
      <c r="CZK5" s="2152"/>
      <c r="CZL5" s="2152"/>
      <c r="CZM5" s="2152"/>
      <c r="CZN5" s="2152"/>
      <c r="CZO5" s="2152"/>
      <c r="CZP5" s="2152"/>
      <c r="CZQ5" s="2152"/>
      <c r="CZR5" s="2152"/>
      <c r="CZS5" s="2152"/>
      <c r="CZT5" s="2152"/>
      <c r="CZU5" s="2152"/>
      <c r="CZV5" s="2152"/>
      <c r="CZW5" s="2152"/>
      <c r="CZX5" s="2152"/>
      <c r="CZY5" s="2152"/>
      <c r="CZZ5" s="2152"/>
      <c r="DAA5" s="2152"/>
      <c r="DAB5" s="2152"/>
      <c r="DAC5" s="2152"/>
      <c r="DAD5" s="2152"/>
      <c r="DAE5" s="2152"/>
      <c r="DAF5" s="2152"/>
      <c r="DAG5" s="2152"/>
      <c r="DAH5" s="2152"/>
      <c r="DAI5" s="2152"/>
      <c r="DAJ5" s="2152"/>
      <c r="DAK5" s="2152"/>
      <c r="DAL5" s="2152"/>
      <c r="DAM5" s="2152"/>
      <c r="DAN5" s="2152"/>
      <c r="DAO5" s="2152"/>
      <c r="DAP5" s="2152"/>
      <c r="DAQ5" s="2152"/>
      <c r="DAR5" s="2152"/>
      <c r="DAS5" s="2152"/>
      <c r="DAT5" s="2152"/>
      <c r="DAU5" s="2152"/>
      <c r="DAV5" s="2152"/>
      <c r="DAW5" s="2152"/>
      <c r="DAX5" s="2152"/>
      <c r="DAY5" s="2152"/>
      <c r="DAZ5" s="2152"/>
      <c r="DBA5" s="2152"/>
      <c r="DBB5" s="2152"/>
      <c r="DBC5" s="2152"/>
      <c r="DBD5" s="2152"/>
      <c r="DBE5" s="2152"/>
      <c r="DBF5" s="2152"/>
      <c r="DBG5" s="2152"/>
      <c r="DBH5" s="2152"/>
      <c r="DBI5" s="2152"/>
      <c r="DBJ5" s="2152"/>
      <c r="DBK5" s="2152"/>
      <c r="DBL5" s="2152"/>
      <c r="DBM5" s="2152"/>
      <c r="DBN5" s="2152"/>
      <c r="DBO5" s="2152"/>
      <c r="DBP5" s="2152"/>
      <c r="DBQ5" s="2152"/>
      <c r="DBR5" s="2152"/>
      <c r="DBS5" s="2152"/>
      <c r="DBT5" s="2152"/>
      <c r="DBU5" s="2152"/>
      <c r="DBV5" s="2152"/>
      <c r="DBW5" s="2152"/>
      <c r="DBX5" s="2152"/>
      <c r="DBY5" s="2152"/>
      <c r="DBZ5" s="2152"/>
      <c r="DCA5" s="2152"/>
      <c r="DCB5" s="2152"/>
      <c r="DCC5" s="2152"/>
      <c r="DCD5" s="2152"/>
      <c r="DCE5" s="2152"/>
      <c r="DCF5" s="2152"/>
      <c r="DCG5" s="2152"/>
      <c r="DCH5" s="2152"/>
      <c r="DCI5" s="2152"/>
      <c r="DCJ5" s="2152"/>
      <c r="DCK5" s="2152"/>
      <c r="DCL5" s="2152"/>
      <c r="DCM5" s="2152"/>
      <c r="DCN5" s="2152"/>
      <c r="DCO5" s="2152"/>
      <c r="DCP5" s="2152"/>
      <c r="DCQ5" s="2152"/>
      <c r="DCR5" s="2152"/>
      <c r="DCS5" s="2152"/>
      <c r="DCT5" s="2152"/>
      <c r="DCU5" s="2152"/>
      <c r="DCV5" s="2152"/>
      <c r="DCW5" s="2152"/>
      <c r="DCX5" s="2152"/>
      <c r="DCY5" s="2152"/>
      <c r="DCZ5" s="2152"/>
      <c r="DDA5" s="2152"/>
      <c r="DDB5" s="2152"/>
      <c r="DDC5" s="2152"/>
      <c r="DDD5" s="2152"/>
      <c r="DDE5" s="2152"/>
      <c r="DDF5" s="2152"/>
      <c r="DDG5" s="2152"/>
      <c r="DDH5" s="2152"/>
      <c r="DDI5" s="2152"/>
      <c r="DDJ5" s="2152"/>
      <c r="DDK5" s="2152"/>
      <c r="DDL5" s="2152"/>
      <c r="DDM5" s="2152"/>
      <c r="DDN5" s="2152"/>
      <c r="DDO5" s="2152"/>
      <c r="DDP5" s="2152"/>
      <c r="DDQ5" s="2152"/>
      <c r="DDR5" s="2152"/>
      <c r="DDS5" s="2152"/>
      <c r="DDT5" s="2152"/>
      <c r="DDU5" s="2152"/>
      <c r="DDV5" s="2152"/>
      <c r="DDW5" s="2152"/>
      <c r="DDX5" s="2152"/>
      <c r="DDY5" s="2152"/>
      <c r="DDZ5" s="2152"/>
      <c r="DEA5" s="2152"/>
      <c r="DEB5" s="2152"/>
      <c r="DEC5" s="2152"/>
      <c r="DED5" s="2152"/>
      <c r="DEE5" s="2152"/>
      <c r="DEF5" s="2152"/>
      <c r="DEG5" s="2152"/>
      <c r="DEH5" s="2152"/>
      <c r="DEI5" s="2152"/>
      <c r="DEJ5" s="2152"/>
      <c r="DEK5" s="2152"/>
      <c r="DEL5" s="2152"/>
      <c r="DEM5" s="2152"/>
      <c r="DEN5" s="2152"/>
      <c r="DEO5" s="2152"/>
      <c r="DEP5" s="2152"/>
      <c r="DEQ5" s="2152"/>
      <c r="DER5" s="2152"/>
      <c r="DES5" s="2152"/>
      <c r="DET5" s="2152"/>
      <c r="DEU5" s="2152"/>
      <c r="DEV5" s="2152"/>
      <c r="DEW5" s="2152"/>
      <c r="DEX5" s="2152"/>
      <c r="DEY5" s="2152"/>
      <c r="DEZ5" s="2152"/>
      <c r="DFA5" s="2152"/>
      <c r="DFB5" s="2152"/>
      <c r="DFC5" s="2152"/>
      <c r="DFD5" s="2152"/>
      <c r="DFE5" s="2152"/>
      <c r="DFF5" s="2152"/>
      <c r="DFG5" s="2152"/>
      <c r="DFH5" s="2152"/>
      <c r="DFI5" s="2152"/>
      <c r="DFJ5" s="2152"/>
      <c r="DFK5" s="2152"/>
      <c r="DFL5" s="2152"/>
      <c r="DFM5" s="2152"/>
      <c r="DFN5" s="2152"/>
      <c r="DFO5" s="2152"/>
      <c r="DFP5" s="2152"/>
      <c r="DFQ5" s="2152"/>
      <c r="DFR5" s="2152"/>
      <c r="DFS5" s="2152"/>
      <c r="DFT5" s="2152"/>
      <c r="DFU5" s="2152"/>
      <c r="DFV5" s="2152"/>
      <c r="DFW5" s="2152"/>
      <c r="DFX5" s="2152"/>
      <c r="DFY5" s="2152"/>
      <c r="DFZ5" s="2152"/>
      <c r="DGA5" s="2152"/>
      <c r="DGB5" s="2152"/>
      <c r="DGC5" s="2152"/>
      <c r="DGD5" s="2152"/>
      <c r="DGE5" s="2152"/>
      <c r="DGF5" s="2152"/>
      <c r="DGG5" s="2152"/>
      <c r="DGH5" s="2152"/>
      <c r="DGI5" s="2152"/>
      <c r="DGJ5" s="2152"/>
      <c r="DGK5" s="2152"/>
      <c r="DGL5" s="2152"/>
      <c r="DGM5" s="2152"/>
      <c r="DGN5" s="2152"/>
      <c r="DGO5" s="2152"/>
      <c r="DGP5" s="2152"/>
      <c r="DGQ5" s="2152"/>
      <c r="DGR5" s="2152"/>
      <c r="DGS5" s="2152"/>
      <c r="DGT5" s="2152"/>
      <c r="DGU5" s="2152"/>
      <c r="DGV5" s="2152"/>
      <c r="DGW5" s="2152"/>
      <c r="DGX5" s="2152"/>
      <c r="DGY5" s="2152"/>
      <c r="DGZ5" s="2152"/>
      <c r="DHA5" s="2152"/>
      <c r="DHB5" s="2152"/>
      <c r="DHC5" s="2152"/>
      <c r="DHD5" s="2152"/>
      <c r="DHE5" s="2152"/>
      <c r="DHF5" s="2152"/>
      <c r="DHG5" s="2152"/>
      <c r="DHH5" s="2152"/>
      <c r="DHI5" s="2152"/>
      <c r="DHJ5" s="2152"/>
      <c r="DHK5" s="2152"/>
      <c r="DHL5" s="2152"/>
      <c r="DHM5" s="2152"/>
      <c r="DHN5" s="2152"/>
      <c r="DHO5" s="2152"/>
      <c r="DHP5" s="2152"/>
      <c r="DHQ5" s="2152"/>
      <c r="DHR5" s="2152"/>
      <c r="DHS5" s="2152"/>
      <c r="DHT5" s="2152"/>
      <c r="DHU5" s="2152"/>
      <c r="DHV5" s="2152"/>
      <c r="DHW5" s="2152"/>
      <c r="DHX5" s="2152"/>
      <c r="DHY5" s="2152"/>
      <c r="DHZ5" s="2152"/>
      <c r="DIA5" s="2152"/>
      <c r="DIB5" s="2152"/>
      <c r="DIC5" s="2152"/>
      <c r="DID5" s="2152"/>
      <c r="DIE5" s="2152"/>
      <c r="DIF5" s="2152"/>
      <c r="DIG5" s="2152"/>
      <c r="DIH5" s="2152"/>
      <c r="DII5" s="2152"/>
      <c r="DIJ5" s="2152"/>
      <c r="DIK5" s="2152"/>
      <c r="DIL5" s="2152"/>
      <c r="DIM5" s="2152"/>
      <c r="DIN5" s="2152"/>
      <c r="DIO5" s="2152"/>
      <c r="DIP5" s="2152"/>
      <c r="DIQ5" s="2152"/>
      <c r="DIR5" s="2152"/>
      <c r="DIS5" s="2152"/>
      <c r="DIT5" s="2152"/>
      <c r="DIU5" s="2152"/>
      <c r="DIV5" s="2152"/>
      <c r="DIW5" s="2152"/>
      <c r="DIX5" s="2152"/>
      <c r="DIY5" s="2152"/>
      <c r="DIZ5" s="2152"/>
      <c r="DJA5" s="2152"/>
      <c r="DJB5" s="2152"/>
      <c r="DJC5" s="2152"/>
      <c r="DJD5" s="2152"/>
      <c r="DJE5" s="2152"/>
      <c r="DJF5" s="2152"/>
      <c r="DJG5" s="2152"/>
      <c r="DJH5" s="2152"/>
      <c r="DJI5" s="2152"/>
      <c r="DJJ5" s="2152"/>
      <c r="DJK5" s="2152"/>
      <c r="DJL5" s="2152"/>
      <c r="DJM5" s="2152"/>
      <c r="DJN5" s="2152"/>
      <c r="DJO5" s="2152"/>
      <c r="DJP5" s="2152"/>
      <c r="DJQ5" s="2152"/>
      <c r="DJR5" s="2152"/>
      <c r="DJS5" s="2152"/>
      <c r="DJT5" s="2152"/>
      <c r="DJU5" s="2152"/>
      <c r="DJV5" s="2152"/>
      <c r="DJW5" s="2152"/>
      <c r="DJX5" s="2152"/>
      <c r="DJY5" s="2152"/>
      <c r="DJZ5" s="2152"/>
      <c r="DKA5" s="2152"/>
      <c r="DKB5" s="2152"/>
      <c r="DKC5" s="2152"/>
      <c r="DKD5" s="2152"/>
      <c r="DKE5" s="2152"/>
      <c r="DKF5" s="2152"/>
      <c r="DKG5" s="2152"/>
      <c r="DKH5" s="2152"/>
      <c r="DKI5" s="2152"/>
      <c r="DKJ5" s="2152"/>
      <c r="DKK5" s="2152"/>
      <c r="DKL5" s="2152"/>
      <c r="DKM5" s="2152"/>
      <c r="DKN5" s="2152"/>
      <c r="DKO5" s="2152"/>
      <c r="DKP5" s="2152"/>
      <c r="DKQ5" s="2152"/>
      <c r="DKR5" s="2152"/>
      <c r="DKS5" s="2152"/>
      <c r="DKT5" s="2152"/>
      <c r="DKU5" s="2152"/>
      <c r="DKV5" s="2152"/>
      <c r="DKW5" s="2152"/>
      <c r="DKX5" s="2152"/>
      <c r="DKY5" s="2152"/>
      <c r="DKZ5" s="2152"/>
      <c r="DLA5" s="2152"/>
      <c r="DLB5" s="2152"/>
      <c r="DLC5" s="2152"/>
      <c r="DLD5" s="2152"/>
      <c r="DLE5" s="2152"/>
      <c r="DLF5" s="2152"/>
      <c r="DLG5" s="2152"/>
      <c r="DLH5" s="2152"/>
      <c r="DLI5" s="2152"/>
      <c r="DLJ5" s="2152"/>
      <c r="DLK5" s="2152"/>
      <c r="DLL5" s="2152"/>
      <c r="DLM5" s="2152"/>
      <c r="DLN5" s="2152"/>
      <c r="DLO5" s="2152"/>
      <c r="DLP5" s="2152"/>
      <c r="DLQ5" s="2152"/>
      <c r="DLR5" s="2152"/>
      <c r="DLS5" s="2152"/>
      <c r="DLT5" s="2152"/>
      <c r="DLU5" s="2152"/>
      <c r="DLV5" s="2152"/>
      <c r="DLW5" s="2152"/>
      <c r="DLX5" s="2152"/>
      <c r="DLY5" s="2152"/>
      <c r="DLZ5" s="2152"/>
      <c r="DMA5" s="2152"/>
      <c r="DMB5" s="2152"/>
      <c r="DMC5" s="2152"/>
      <c r="DMD5" s="2152"/>
      <c r="DME5" s="2152"/>
      <c r="DMF5" s="2152"/>
      <c r="DMG5" s="2152"/>
      <c r="DMH5" s="2152"/>
      <c r="DMI5" s="2152"/>
      <c r="DMJ5" s="2152"/>
      <c r="DMK5" s="2152"/>
      <c r="DML5" s="2152"/>
      <c r="DMM5" s="2152"/>
      <c r="DMN5" s="2152"/>
      <c r="DMO5" s="2152"/>
      <c r="DMP5" s="2152"/>
      <c r="DMQ5" s="2152"/>
      <c r="DMR5" s="2152"/>
      <c r="DMS5" s="2152"/>
      <c r="DMT5" s="2152"/>
      <c r="DMU5" s="2152"/>
      <c r="DMV5" s="2152"/>
      <c r="DMW5" s="2152"/>
      <c r="DMX5" s="2152"/>
      <c r="DMY5" s="2152"/>
      <c r="DMZ5" s="2152"/>
      <c r="DNA5" s="2152"/>
      <c r="DNB5" s="2152"/>
      <c r="DNC5" s="2152"/>
      <c r="DND5" s="2152"/>
      <c r="DNE5" s="2152"/>
      <c r="DNF5" s="2152"/>
      <c r="DNG5" s="2152"/>
      <c r="DNH5" s="2152"/>
      <c r="DNI5" s="2152"/>
      <c r="DNJ5" s="2152"/>
      <c r="DNK5" s="2152"/>
      <c r="DNL5" s="2152"/>
      <c r="DNM5" s="2152"/>
      <c r="DNN5" s="2152"/>
      <c r="DNO5" s="2152"/>
      <c r="DNP5" s="2152"/>
      <c r="DNQ5" s="2152"/>
      <c r="DNR5" s="2152"/>
      <c r="DNS5" s="2152"/>
      <c r="DNT5" s="2152"/>
      <c r="DNU5" s="2152"/>
      <c r="DNV5" s="2152"/>
      <c r="DNW5" s="2152"/>
      <c r="DNX5" s="2152"/>
      <c r="DNY5" s="2152"/>
      <c r="DNZ5" s="2152"/>
      <c r="DOA5" s="2152"/>
      <c r="DOB5" s="2152"/>
      <c r="DOC5" s="2152"/>
      <c r="DOD5" s="2152"/>
      <c r="DOE5" s="2152"/>
      <c r="DOF5" s="2152"/>
      <c r="DOG5" s="2152"/>
      <c r="DOH5" s="2152"/>
      <c r="DOI5" s="2152"/>
      <c r="DOJ5" s="2152"/>
      <c r="DOK5" s="2152"/>
      <c r="DOL5" s="2152"/>
      <c r="DOM5" s="2152"/>
      <c r="DON5" s="2152"/>
      <c r="DOO5" s="2152"/>
      <c r="DOP5" s="2152"/>
      <c r="DOQ5" s="2152"/>
      <c r="DOR5" s="2152"/>
      <c r="DOS5" s="2152"/>
      <c r="DOT5" s="2152"/>
      <c r="DOU5" s="2152"/>
      <c r="DOV5" s="2152"/>
      <c r="DOW5" s="2152"/>
      <c r="DOX5" s="2152"/>
      <c r="DOY5" s="2152"/>
      <c r="DOZ5" s="2152"/>
      <c r="DPA5" s="2152"/>
      <c r="DPB5" s="2152"/>
      <c r="DPC5" s="2152"/>
      <c r="DPD5" s="2152"/>
      <c r="DPE5" s="2152"/>
      <c r="DPF5" s="2152"/>
      <c r="DPG5" s="2152"/>
      <c r="DPH5" s="2152"/>
      <c r="DPI5" s="2152"/>
      <c r="DPJ5" s="2152"/>
      <c r="DPK5" s="2152"/>
      <c r="DPL5" s="2152"/>
      <c r="DPM5" s="2152"/>
      <c r="DPN5" s="2152"/>
      <c r="DPO5" s="2152"/>
      <c r="DPP5" s="2152"/>
      <c r="DPQ5" s="2152"/>
      <c r="DPR5" s="2152"/>
      <c r="DPS5" s="2152"/>
      <c r="DPT5" s="2152"/>
      <c r="DPU5" s="2152"/>
      <c r="DPV5" s="2152"/>
      <c r="DPW5" s="2152"/>
      <c r="DPX5" s="2152"/>
      <c r="DPY5" s="2152"/>
      <c r="DPZ5" s="2152"/>
      <c r="DQA5" s="2152"/>
      <c r="DQB5" s="2152"/>
      <c r="DQC5" s="2152"/>
      <c r="DQD5" s="2152"/>
      <c r="DQE5" s="2152"/>
      <c r="DQF5" s="2152"/>
      <c r="DQG5" s="2152"/>
      <c r="DQH5" s="2152"/>
      <c r="DQI5" s="2152"/>
      <c r="DQJ5" s="2152"/>
      <c r="DQK5" s="2152"/>
      <c r="DQL5" s="2152"/>
      <c r="DQM5" s="2152"/>
      <c r="DQN5" s="2152"/>
      <c r="DQO5" s="2152"/>
      <c r="DQP5" s="2152"/>
      <c r="DQQ5" s="2152"/>
      <c r="DQR5" s="2152"/>
      <c r="DQS5" s="2152"/>
      <c r="DQT5" s="2152"/>
      <c r="DQU5" s="2152"/>
      <c r="DQV5" s="2152"/>
      <c r="DQW5" s="2152"/>
      <c r="DQX5" s="2152"/>
      <c r="DQY5" s="2152"/>
      <c r="DQZ5" s="2152"/>
      <c r="DRA5" s="2152"/>
      <c r="DRB5" s="2152"/>
      <c r="DRC5" s="2152"/>
      <c r="DRD5" s="2152"/>
      <c r="DRE5" s="2152"/>
      <c r="DRF5" s="2152"/>
      <c r="DRG5" s="2152"/>
      <c r="DRH5" s="2152"/>
      <c r="DRI5" s="2152"/>
      <c r="DRJ5" s="2152"/>
      <c r="DRK5" s="2152"/>
      <c r="DRL5" s="2152"/>
      <c r="DRM5" s="2152"/>
      <c r="DRN5" s="2152"/>
      <c r="DRO5" s="2152"/>
      <c r="DRP5" s="2152"/>
      <c r="DRQ5" s="2152"/>
      <c r="DRR5" s="2152"/>
      <c r="DRS5" s="2152"/>
      <c r="DRT5" s="2152"/>
      <c r="DRU5" s="2152"/>
      <c r="DRV5" s="2152"/>
      <c r="DRW5" s="2152"/>
      <c r="DRX5" s="2152"/>
      <c r="DRY5" s="2152"/>
      <c r="DRZ5" s="2152"/>
      <c r="DSA5" s="2152"/>
      <c r="DSB5" s="2152"/>
      <c r="DSC5" s="2152"/>
      <c r="DSD5" s="2152"/>
      <c r="DSE5" s="2152"/>
      <c r="DSF5" s="2152"/>
      <c r="DSG5" s="2152"/>
      <c r="DSH5" s="2152"/>
      <c r="DSI5" s="2152"/>
      <c r="DSJ5" s="2152"/>
      <c r="DSK5" s="2152"/>
      <c r="DSL5" s="2152"/>
      <c r="DSM5" s="2152"/>
      <c r="DSN5" s="2152"/>
      <c r="DSO5" s="2152"/>
      <c r="DSP5" s="2152"/>
      <c r="DSQ5" s="2152"/>
      <c r="DSR5" s="2152"/>
      <c r="DSS5" s="2152"/>
      <c r="DST5" s="2152"/>
      <c r="DSU5" s="2152"/>
      <c r="DSV5" s="2152"/>
      <c r="DSW5" s="2152"/>
      <c r="DSX5" s="2152"/>
      <c r="DSY5" s="2152"/>
      <c r="DSZ5" s="2152"/>
      <c r="DTA5" s="2152"/>
      <c r="DTB5" s="2152"/>
      <c r="DTC5" s="2152"/>
      <c r="DTD5" s="2152"/>
      <c r="DTE5" s="2152"/>
      <c r="DTF5" s="2152"/>
      <c r="DTG5" s="2152"/>
      <c r="DTH5" s="2152"/>
      <c r="DTI5" s="2152"/>
      <c r="DTJ5" s="2152"/>
      <c r="DTK5" s="2152"/>
      <c r="DTL5" s="2152"/>
      <c r="DTM5" s="2152"/>
      <c r="DTN5" s="2152"/>
      <c r="DTO5" s="2152"/>
      <c r="DTP5" s="2152"/>
      <c r="DTQ5" s="2152"/>
      <c r="DTR5" s="2152"/>
      <c r="DTS5" s="2152"/>
      <c r="DTT5" s="2152"/>
      <c r="DTU5" s="2152"/>
      <c r="DTV5" s="2152"/>
      <c r="DTW5" s="2152"/>
      <c r="DTX5" s="2152"/>
      <c r="DTY5" s="2152"/>
      <c r="DTZ5" s="2152"/>
      <c r="DUA5" s="2152"/>
      <c r="DUB5" s="2152"/>
      <c r="DUC5" s="2152"/>
      <c r="DUD5" s="2152"/>
      <c r="DUE5" s="2152"/>
      <c r="DUF5" s="2152"/>
      <c r="DUG5" s="2152"/>
      <c r="DUH5" s="2152"/>
      <c r="DUI5" s="2152"/>
      <c r="DUJ5" s="2152"/>
      <c r="DUK5" s="2152"/>
      <c r="DUL5" s="2152"/>
      <c r="DUM5" s="2152"/>
      <c r="DUN5" s="2152"/>
      <c r="DUO5" s="2152"/>
      <c r="DUP5" s="2152"/>
      <c r="DUQ5" s="2152"/>
      <c r="DUR5" s="2152"/>
      <c r="DUS5" s="2152"/>
      <c r="DUT5" s="2152"/>
      <c r="DUU5" s="2152"/>
      <c r="DUV5" s="2152"/>
      <c r="DUW5" s="2152"/>
      <c r="DUX5" s="2152"/>
      <c r="DUY5" s="2152"/>
      <c r="DUZ5" s="2152"/>
      <c r="DVA5" s="2152"/>
      <c r="DVB5" s="2152"/>
      <c r="DVC5" s="2152"/>
      <c r="DVD5" s="2152"/>
      <c r="DVE5" s="2152"/>
      <c r="DVF5" s="2152"/>
      <c r="DVG5" s="2152"/>
      <c r="DVH5" s="2152"/>
      <c r="DVI5" s="2152"/>
      <c r="DVJ5" s="2152"/>
      <c r="DVK5" s="2152"/>
      <c r="DVL5" s="2152"/>
      <c r="DVM5" s="2152"/>
      <c r="DVN5" s="2152"/>
      <c r="DVO5" s="2152"/>
      <c r="DVP5" s="2152"/>
      <c r="DVQ5" s="2152"/>
      <c r="DVR5" s="2152"/>
      <c r="DVS5" s="2152"/>
      <c r="DVT5" s="2152"/>
      <c r="DVU5" s="2152"/>
      <c r="DVV5" s="2152"/>
      <c r="DVW5" s="2152"/>
      <c r="DVX5" s="2152"/>
      <c r="DVY5" s="2152"/>
      <c r="DVZ5" s="2152"/>
      <c r="DWA5" s="2152"/>
      <c r="DWB5" s="2152"/>
      <c r="DWC5" s="2152"/>
      <c r="DWD5" s="2152"/>
      <c r="DWE5" s="2152"/>
      <c r="DWF5" s="2152"/>
      <c r="DWG5" s="2152"/>
      <c r="DWH5" s="2152"/>
      <c r="DWI5" s="2152"/>
      <c r="DWJ5" s="2152"/>
      <c r="DWK5" s="2152"/>
      <c r="DWL5" s="2152"/>
      <c r="DWM5" s="2152"/>
      <c r="DWN5" s="2152"/>
      <c r="DWO5" s="2152"/>
      <c r="DWP5" s="2152"/>
      <c r="DWQ5" s="2152"/>
      <c r="DWR5" s="2152"/>
      <c r="DWS5" s="2152"/>
      <c r="DWT5" s="2152"/>
      <c r="DWU5" s="2152"/>
      <c r="DWV5" s="2152"/>
      <c r="DWW5" s="2152"/>
      <c r="DWX5" s="2152"/>
      <c r="DWY5" s="2152"/>
      <c r="DWZ5" s="2152"/>
      <c r="DXA5" s="2152"/>
      <c r="DXB5" s="2152"/>
      <c r="DXC5" s="2152"/>
      <c r="DXD5" s="2152"/>
      <c r="DXE5" s="2152"/>
      <c r="DXF5" s="2152"/>
      <c r="DXG5" s="2152"/>
      <c r="DXH5" s="2152"/>
      <c r="DXI5" s="2152"/>
      <c r="DXJ5" s="2152"/>
      <c r="DXK5" s="2152"/>
      <c r="DXL5" s="2152"/>
      <c r="DXM5" s="2152"/>
      <c r="DXN5" s="2152"/>
      <c r="DXO5" s="2152"/>
      <c r="DXP5" s="2152"/>
      <c r="DXQ5" s="2152"/>
      <c r="DXR5" s="2152"/>
      <c r="DXS5" s="2152"/>
      <c r="DXT5" s="2152"/>
      <c r="DXU5" s="2152"/>
      <c r="DXV5" s="2152"/>
      <c r="DXW5" s="2152"/>
      <c r="DXX5" s="2152"/>
      <c r="DXY5" s="2152"/>
      <c r="DXZ5" s="2152"/>
      <c r="DYA5" s="2152"/>
      <c r="DYB5" s="2152"/>
      <c r="DYC5" s="2152"/>
      <c r="DYD5" s="2152"/>
      <c r="DYE5" s="2152"/>
      <c r="DYF5" s="2152"/>
      <c r="DYG5" s="2152"/>
      <c r="DYH5" s="2152"/>
      <c r="DYI5" s="2152"/>
      <c r="DYJ5" s="2152"/>
      <c r="DYK5" s="2152"/>
      <c r="DYL5" s="2152"/>
      <c r="DYM5" s="2152"/>
      <c r="DYN5" s="2152"/>
      <c r="DYO5" s="2152"/>
      <c r="DYP5" s="2152"/>
      <c r="DYQ5" s="2152"/>
      <c r="DYR5" s="2152"/>
      <c r="DYS5" s="2152"/>
      <c r="DYT5" s="2152"/>
      <c r="DYU5" s="2152"/>
      <c r="DYV5" s="2152"/>
      <c r="DYW5" s="2152"/>
      <c r="DYX5" s="2152"/>
      <c r="DYY5" s="2152"/>
      <c r="DYZ5" s="2152"/>
      <c r="DZA5" s="2152"/>
      <c r="DZB5" s="2152"/>
      <c r="DZC5" s="2152"/>
      <c r="DZD5" s="2152"/>
      <c r="DZE5" s="2152"/>
      <c r="DZF5" s="2152"/>
      <c r="DZG5" s="2152"/>
      <c r="DZH5" s="2152"/>
      <c r="DZI5" s="2152"/>
      <c r="DZJ5" s="2152"/>
      <c r="DZK5" s="2152"/>
      <c r="DZL5" s="2152"/>
      <c r="DZM5" s="2152"/>
      <c r="DZN5" s="2152"/>
      <c r="DZO5" s="2152"/>
      <c r="DZP5" s="2152"/>
      <c r="DZQ5" s="2152"/>
      <c r="DZR5" s="2152"/>
      <c r="DZS5" s="2152"/>
      <c r="DZT5" s="2152"/>
      <c r="DZU5" s="2152"/>
      <c r="DZV5" s="2152"/>
      <c r="DZW5" s="2152"/>
      <c r="DZX5" s="2152"/>
      <c r="DZY5" s="2152"/>
      <c r="DZZ5" s="2152"/>
      <c r="EAA5" s="2152"/>
      <c r="EAB5" s="2152"/>
      <c r="EAC5" s="2152"/>
      <c r="EAD5" s="2152"/>
      <c r="EAE5" s="2152"/>
      <c r="EAF5" s="2152"/>
      <c r="EAG5" s="2152"/>
      <c r="EAH5" s="2152"/>
      <c r="EAI5" s="2152"/>
      <c r="EAJ5" s="2152"/>
      <c r="EAK5" s="2152"/>
      <c r="EAL5" s="2152"/>
      <c r="EAM5" s="2152"/>
      <c r="EAN5" s="2152"/>
      <c r="EAO5" s="2152"/>
      <c r="EAP5" s="2152"/>
      <c r="EAQ5" s="2152"/>
      <c r="EAR5" s="2152"/>
      <c r="EAS5" s="2152"/>
      <c r="EAT5" s="2152"/>
      <c r="EAU5" s="2152"/>
      <c r="EAV5" s="2152"/>
      <c r="EAW5" s="2152"/>
      <c r="EAX5" s="2152"/>
      <c r="EAY5" s="2152"/>
      <c r="EAZ5" s="2152"/>
      <c r="EBA5" s="2152"/>
      <c r="EBB5" s="2152"/>
      <c r="EBC5" s="2152"/>
      <c r="EBD5" s="2152"/>
      <c r="EBE5" s="2152"/>
      <c r="EBF5" s="2152"/>
      <c r="EBG5" s="2152"/>
      <c r="EBH5" s="2152"/>
      <c r="EBI5" s="2152"/>
      <c r="EBJ5" s="2152"/>
      <c r="EBK5" s="2152"/>
      <c r="EBL5" s="2152"/>
      <c r="EBM5" s="2152"/>
      <c r="EBN5" s="2152"/>
      <c r="EBO5" s="2152"/>
      <c r="EBP5" s="2152"/>
      <c r="EBQ5" s="2152"/>
      <c r="EBR5" s="2152"/>
      <c r="EBS5" s="2152"/>
      <c r="EBT5" s="2152"/>
      <c r="EBU5" s="2152"/>
      <c r="EBV5" s="2152"/>
      <c r="EBW5" s="2152"/>
      <c r="EBX5" s="2152"/>
      <c r="EBY5" s="2152"/>
      <c r="EBZ5" s="2152"/>
      <c r="ECA5" s="2152"/>
      <c r="ECB5" s="2152"/>
      <c r="ECC5" s="2152"/>
      <c r="ECD5" s="2152"/>
      <c r="ECE5" s="2152"/>
      <c r="ECF5" s="2152"/>
      <c r="ECG5" s="2152"/>
      <c r="ECH5" s="2152"/>
      <c r="ECI5" s="2152"/>
      <c r="ECJ5" s="2152"/>
      <c r="ECK5" s="2152"/>
      <c r="ECL5" s="2152"/>
      <c r="ECM5" s="2152"/>
      <c r="ECN5" s="2152"/>
      <c r="ECO5" s="2152"/>
      <c r="ECP5" s="2152"/>
      <c r="ECQ5" s="2152"/>
      <c r="ECR5" s="2152"/>
      <c r="ECS5" s="2152"/>
      <c r="ECT5" s="2152"/>
      <c r="ECU5" s="2152"/>
      <c r="ECV5" s="2152"/>
      <c r="ECW5" s="2152"/>
      <c r="ECX5" s="2152"/>
      <c r="ECY5" s="2152"/>
      <c r="ECZ5" s="2152"/>
      <c r="EDA5" s="2152"/>
      <c r="EDB5" s="2152"/>
      <c r="EDC5" s="2152"/>
      <c r="EDD5" s="2152"/>
      <c r="EDE5" s="2152"/>
      <c r="EDF5" s="2152"/>
      <c r="EDG5" s="2152"/>
      <c r="EDH5" s="2152"/>
      <c r="EDI5" s="2152"/>
      <c r="EDJ5" s="2152"/>
      <c r="EDK5" s="2152"/>
      <c r="EDL5" s="2152"/>
      <c r="EDM5" s="2152"/>
      <c r="EDN5" s="2152"/>
      <c r="EDO5" s="2152"/>
      <c r="EDP5" s="2152"/>
      <c r="EDQ5" s="2152"/>
      <c r="EDR5" s="2152"/>
      <c r="EDS5" s="2152"/>
      <c r="EDT5" s="2152"/>
      <c r="EDU5" s="2152"/>
      <c r="EDV5" s="2152"/>
      <c r="EDW5" s="2152"/>
      <c r="EDX5" s="2152"/>
      <c r="EDY5" s="2152"/>
      <c r="EDZ5" s="2152"/>
      <c r="EEA5" s="2152"/>
      <c r="EEB5" s="2152"/>
      <c r="EEC5" s="2152"/>
      <c r="EED5" s="2152"/>
      <c r="EEE5" s="2152"/>
      <c r="EEF5" s="2152"/>
      <c r="EEG5" s="2152"/>
      <c r="EEH5" s="2152"/>
      <c r="EEI5" s="2152"/>
      <c r="EEJ5" s="2152"/>
      <c r="EEK5" s="2152"/>
      <c r="EEL5" s="2152"/>
      <c r="EEM5" s="2152"/>
      <c r="EEN5" s="2152"/>
      <c r="EEO5" s="2152"/>
      <c r="EEP5" s="2152"/>
      <c r="EEQ5" s="2152"/>
      <c r="EER5" s="2152"/>
      <c r="EES5" s="2152"/>
      <c r="EET5" s="2152"/>
      <c r="EEU5" s="2152"/>
      <c r="EEV5" s="2152"/>
      <c r="EEW5" s="2152"/>
      <c r="EEX5" s="2152"/>
      <c r="EEY5" s="2152"/>
      <c r="EEZ5" s="2152"/>
      <c r="EFA5" s="2152"/>
      <c r="EFB5" s="2152"/>
      <c r="EFC5" s="2152"/>
      <c r="EFD5" s="2152"/>
      <c r="EFE5" s="2152"/>
      <c r="EFF5" s="2152"/>
      <c r="EFG5" s="2152"/>
      <c r="EFH5" s="2152"/>
      <c r="EFI5" s="2152"/>
      <c r="EFJ5" s="2152"/>
      <c r="EFK5" s="2152"/>
      <c r="EFL5" s="2152"/>
      <c r="EFM5" s="2152"/>
      <c r="EFN5" s="2152"/>
      <c r="EFO5" s="2152"/>
      <c r="EFP5" s="2152"/>
      <c r="EFQ5" s="2152"/>
      <c r="EFR5" s="2152"/>
      <c r="EFS5" s="2152"/>
      <c r="EFT5" s="2152"/>
      <c r="EFU5" s="2152"/>
      <c r="EFV5" s="2152"/>
      <c r="EFW5" s="2152"/>
      <c r="EFX5" s="2152"/>
      <c r="EFY5" s="2152"/>
      <c r="EFZ5" s="2152"/>
      <c r="EGA5" s="2152"/>
      <c r="EGB5" s="2152"/>
      <c r="EGC5" s="2152"/>
      <c r="EGD5" s="2152"/>
      <c r="EGE5" s="2152"/>
      <c r="EGF5" s="2152"/>
      <c r="EGG5" s="2152"/>
      <c r="EGH5" s="2152"/>
      <c r="EGI5" s="2152"/>
      <c r="EGJ5" s="2152"/>
      <c r="EGK5" s="2152"/>
      <c r="EGL5" s="2152"/>
      <c r="EGM5" s="2152"/>
      <c r="EGN5" s="2152"/>
      <c r="EGO5" s="2152"/>
      <c r="EGP5" s="2152"/>
      <c r="EGQ5" s="2152"/>
      <c r="EGR5" s="2152"/>
      <c r="EGS5" s="2152"/>
      <c r="EGT5" s="2152"/>
      <c r="EGU5" s="2152"/>
      <c r="EGV5" s="2152"/>
      <c r="EGW5" s="2152"/>
      <c r="EGX5" s="2152"/>
      <c r="EGY5" s="2152"/>
      <c r="EGZ5" s="2152"/>
      <c r="EHA5" s="2152"/>
      <c r="EHB5" s="2152"/>
      <c r="EHC5" s="2152"/>
      <c r="EHD5" s="2152"/>
      <c r="EHE5" s="2152"/>
      <c r="EHF5" s="2152"/>
      <c r="EHG5" s="2152"/>
      <c r="EHH5" s="2152"/>
      <c r="EHI5" s="2152"/>
      <c r="EHJ5" s="2152"/>
      <c r="EHK5" s="2152"/>
      <c r="EHL5" s="2152"/>
      <c r="EHM5" s="2152"/>
      <c r="EHN5" s="2152"/>
      <c r="EHO5" s="2152"/>
      <c r="EHP5" s="2152"/>
      <c r="EHQ5" s="2152"/>
      <c r="EHR5" s="2152"/>
      <c r="EHS5" s="2152"/>
      <c r="EHT5" s="2152"/>
      <c r="EHU5" s="2152"/>
      <c r="EHV5" s="2152"/>
      <c r="EHW5" s="2152"/>
      <c r="EHX5" s="2152"/>
      <c r="EHY5" s="2152"/>
      <c r="EHZ5" s="2152"/>
      <c r="EIA5" s="2152"/>
      <c r="EIB5" s="2152"/>
      <c r="EIC5" s="2152"/>
      <c r="EID5" s="2152"/>
      <c r="EIE5" s="2152"/>
      <c r="EIF5" s="2152"/>
      <c r="EIG5" s="2152"/>
      <c r="EIH5" s="2152"/>
      <c r="EII5" s="2152"/>
      <c r="EIJ5" s="2152"/>
      <c r="EIK5" s="2152"/>
      <c r="EIL5" s="2152"/>
      <c r="EIM5" s="2152"/>
      <c r="EIN5" s="2152"/>
      <c r="EIO5" s="2152"/>
      <c r="EIP5" s="2152"/>
      <c r="EIQ5" s="2152"/>
      <c r="EIR5" s="2152"/>
      <c r="EIS5" s="2152"/>
      <c r="EIT5" s="2152"/>
      <c r="EIU5" s="2152"/>
      <c r="EIV5" s="2152"/>
      <c r="EIW5" s="2152"/>
      <c r="EIX5" s="2152"/>
      <c r="EIY5" s="2152"/>
      <c r="EIZ5" s="2152"/>
      <c r="EJA5" s="2152"/>
      <c r="EJB5" s="2152"/>
      <c r="EJC5" s="2152"/>
      <c r="EJD5" s="2152"/>
      <c r="EJE5" s="2152"/>
      <c r="EJF5" s="2152"/>
      <c r="EJG5" s="2152"/>
      <c r="EJH5" s="2152"/>
      <c r="EJI5" s="2152"/>
      <c r="EJJ5" s="2152"/>
      <c r="EJK5" s="2152"/>
      <c r="EJL5" s="2152"/>
      <c r="EJM5" s="2152"/>
      <c r="EJN5" s="2152"/>
      <c r="EJO5" s="2152"/>
      <c r="EJP5" s="2152"/>
      <c r="EJQ5" s="2152"/>
      <c r="EJR5" s="2152"/>
      <c r="EJS5" s="2152"/>
      <c r="EJT5" s="2152"/>
      <c r="EJU5" s="2152"/>
      <c r="EJV5" s="2152"/>
      <c r="EJW5" s="2152"/>
      <c r="EJX5" s="2152"/>
      <c r="EJY5" s="2152"/>
      <c r="EJZ5" s="2152"/>
      <c r="EKA5" s="2152"/>
      <c r="EKB5" s="2152"/>
      <c r="EKC5" s="2152"/>
      <c r="EKD5" s="2152"/>
      <c r="EKE5" s="2152"/>
      <c r="EKF5" s="2152"/>
      <c r="EKG5" s="2152"/>
      <c r="EKH5" s="2152"/>
      <c r="EKI5" s="2152"/>
      <c r="EKJ5" s="2152"/>
      <c r="EKK5" s="2152"/>
      <c r="EKL5" s="2152"/>
      <c r="EKM5" s="2152"/>
      <c r="EKN5" s="2152"/>
      <c r="EKO5" s="2152"/>
      <c r="EKP5" s="2152"/>
      <c r="EKQ5" s="2152"/>
      <c r="EKR5" s="2152"/>
      <c r="EKS5" s="2152"/>
      <c r="EKT5" s="2152"/>
      <c r="EKU5" s="2152"/>
      <c r="EKV5" s="2152"/>
      <c r="EKW5" s="2152"/>
      <c r="EKX5" s="2152"/>
      <c r="EKY5" s="2152"/>
      <c r="EKZ5" s="2152"/>
      <c r="ELA5" s="2152"/>
      <c r="ELB5" s="2152"/>
      <c r="ELC5" s="2152"/>
      <c r="ELD5" s="2152"/>
      <c r="ELE5" s="2152"/>
      <c r="ELF5" s="2152"/>
      <c r="ELG5" s="2152"/>
      <c r="ELH5" s="2152"/>
      <c r="ELI5" s="2152"/>
      <c r="ELJ5" s="2152"/>
      <c r="ELK5" s="2152"/>
      <c r="ELL5" s="2152"/>
      <c r="ELM5" s="2152"/>
      <c r="ELN5" s="2152"/>
      <c r="ELO5" s="2152"/>
      <c r="ELP5" s="2152"/>
      <c r="ELQ5" s="2152"/>
      <c r="ELR5" s="2152"/>
      <c r="ELS5" s="2152"/>
      <c r="ELT5" s="2152"/>
      <c r="ELU5" s="2152"/>
      <c r="ELV5" s="2152"/>
      <c r="ELW5" s="2152"/>
      <c r="ELX5" s="2152"/>
      <c r="ELY5" s="2152"/>
      <c r="ELZ5" s="2152"/>
      <c r="EMA5" s="2152"/>
      <c r="EMB5" s="2152"/>
      <c r="EMC5" s="2152"/>
      <c r="EMD5" s="2152"/>
      <c r="EME5" s="2152"/>
      <c r="EMF5" s="2152"/>
      <c r="EMG5" s="2152"/>
      <c r="EMH5" s="2152"/>
      <c r="EMI5" s="2152"/>
      <c r="EMJ5" s="2152"/>
      <c r="EMK5" s="2152"/>
      <c r="EML5" s="2152"/>
      <c r="EMM5" s="2152"/>
      <c r="EMN5" s="2152"/>
      <c r="EMO5" s="2152"/>
      <c r="EMP5" s="2152"/>
      <c r="EMQ5" s="2152"/>
      <c r="EMR5" s="2152"/>
      <c r="EMS5" s="2152"/>
      <c r="EMT5" s="2152"/>
      <c r="EMU5" s="2152"/>
      <c r="EMV5" s="2152"/>
      <c r="EMW5" s="2152"/>
      <c r="EMX5" s="2152"/>
      <c r="EMY5" s="2152"/>
      <c r="EMZ5" s="2152"/>
      <c r="ENA5" s="2152"/>
      <c r="ENB5" s="2152"/>
      <c r="ENC5" s="2152"/>
      <c r="END5" s="2152"/>
      <c r="ENE5" s="2152"/>
      <c r="ENF5" s="2152"/>
      <c r="ENG5" s="2152"/>
      <c r="ENH5" s="2152"/>
      <c r="ENI5" s="2152"/>
      <c r="ENJ5" s="2152"/>
      <c r="ENK5" s="2152"/>
      <c r="ENL5" s="2152"/>
      <c r="ENM5" s="2152"/>
      <c r="ENN5" s="2152"/>
      <c r="ENO5" s="2152"/>
      <c r="ENP5" s="2152"/>
      <c r="ENQ5" s="2152"/>
      <c r="ENR5" s="2152"/>
      <c r="ENS5" s="2152"/>
      <c r="ENT5" s="2152"/>
      <c r="ENU5" s="2152"/>
      <c r="ENV5" s="2152"/>
      <c r="ENW5" s="2152"/>
      <c r="ENX5" s="2152"/>
      <c r="ENY5" s="2152"/>
      <c r="ENZ5" s="2152"/>
      <c r="EOA5" s="2152"/>
      <c r="EOB5" s="2152"/>
      <c r="EOC5" s="2152"/>
      <c r="EOD5" s="2152"/>
      <c r="EOE5" s="2152"/>
      <c r="EOF5" s="2152"/>
      <c r="EOG5" s="2152"/>
      <c r="EOH5" s="2152"/>
      <c r="EOI5" s="2152"/>
      <c r="EOJ5" s="2152"/>
      <c r="EOK5" s="2152"/>
      <c r="EOL5" s="2152"/>
      <c r="EOM5" s="2152"/>
      <c r="EON5" s="2152"/>
      <c r="EOO5" s="2152"/>
      <c r="EOP5" s="2152"/>
      <c r="EOQ5" s="2152"/>
      <c r="EOR5" s="2152"/>
      <c r="EOS5" s="2152"/>
      <c r="EOT5" s="2152"/>
      <c r="EOU5" s="2152"/>
      <c r="EOV5" s="2152"/>
      <c r="EOW5" s="2152"/>
      <c r="EOX5" s="2152"/>
      <c r="EOY5" s="2152"/>
      <c r="EOZ5" s="2152"/>
      <c r="EPA5" s="2152"/>
      <c r="EPB5" s="2152"/>
      <c r="EPC5" s="2152"/>
      <c r="EPD5" s="2152"/>
      <c r="EPE5" s="2152"/>
      <c r="EPF5" s="2152"/>
      <c r="EPG5" s="2152"/>
      <c r="EPH5" s="2152"/>
      <c r="EPI5" s="2152"/>
      <c r="EPJ5" s="2152"/>
      <c r="EPK5" s="2152"/>
      <c r="EPL5" s="2152"/>
      <c r="EPM5" s="2152"/>
      <c r="EPN5" s="2152"/>
      <c r="EPO5" s="2152"/>
      <c r="EPP5" s="2152"/>
      <c r="EPQ5" s="2152"/>
      <c r="EPR5" s="2152"/>
      <c r="EPS5" s="2152"/>
      <c r="EPT5" s="2152"/>
      <c r="EPU5" s="2152"/>
      <c r="EPV5" s="2152"/>
      <c r="EPW5" s="2152"/>
      <c r="EPX5" s="2152"/>
      <c r="EPY5" s="2152"/>
      <c r="EPZ5" s="2152"/>
      <c r="EQA5" s="2152"/>
      <c r="EQB5" s="2152"/>
      <c r="EQC5" s="2152"/>
      <c r="EQD5" s="2152"/>
      <c r="EQE5" s="2152"/>
      <c r="EQF5" s="2152"/>
      <c r="EQG5" s="2152"/>
      <c r="EQH5" s="2152"/>
      <c r="EQI5" s="2152"/>
      <c r="EQJ5" s="2152"/>
      <c r="EQK5" s="2152"/>
      <c r="EQL5" s="2152"/>
      <c r="EQM5" s="2152"/>
      <c r="EQN5" s="2152"/>
      <c r="EQO5" s="2152"/>
      <c r="EQP5" s="2152"/>
      <c r="EQQ5" s="2152"/>
      <c r="EQR5" s="2152"/>
      <c r="EQS5" s="2152"/>
      <c r="EQT5" s="2152"/>
      <c r="EQU5" s="2152"/>
      <c r="EQV5" s="2152"/>
      <c r="EQW5" s="2152"/>
      <c r="EQX5" s="2152"/>
      <c r="EQY5" s="2152"/>
      <c r="EQZ5" s="2152"/>
      <c r="ERA5" s="2152"/>
      <c r="ERB5" s="2152"/>
      <c r="ERC5" s="2152"/>
      <c r="ERD5" s="2152"/>
      <c r="ERE5" s="2152"/>
      <c r="ERF5" s="2152"/>
      <c r="ERG5" s="2152"/>
      <c r="ERH5" s="2152"/>
      <c r="ERI5" s="2152"/>
      <c r="ERJ5" s="2152"/>
      <c r="ERK5" s="2152"/>
      <c r="ERL5" s="2152"/>
      <c r="ERM5" s="2152"/>
      <c r="ERN5" s="2152"/>
      <c r="ERO5" s="2152"/>
      <c r="ERP5" s="2152"/>
      <c r="ERQ5" s="2152"/>
      <c r="ERR5" s="2152"/>
      <c r="ERS5" s="2152"/>
      <c r="ERT5" s="2152"/>
      <c r="ERU5" s="2152"/>
      <c r="ERV5" s="2152"/>
      <c r="ERW5" s="2152"/>
      <c r="ERX5" s="2152"/>
      <c r="ERY5" s="2152"/>
      <c r="ERZ5" s="2152"/>
      <c r="ESA5" s="2152"/>
      <c r="ESB5" s="2152"/>
      <c r="ESC5" s="2152"/>
      <c r="ESD5" s="2152"/>
      <c r="ESE5" s="2152"/>
      <c r="ESF5" s="2152"/>
      <c r="ESG5" s="2152"/>
      <c r="ESH5" s="2152"/>
      <c r="ESI5" s="2152"/>
      <c r="ESJ5" s="2152"/>
      <c r="ESK5" s="2152"/>
      <c r="ESL5" s="2152"/>
      <c r="ESM5" s="2152"/>
      <c r="ESN5" s="2152"/>
      <c r="ESO5" s="2152"/>
      <c r="ESP5" s="2152"/>
      <c r="ESQ5" s="2152"/>
      <c r="ESR5" s="2152"/>
      <c r="ESS5" s="2152"/>
      <c r="EST5" s="2152"/>
      <c r="ESU5" s="2152"/>
      <c r="ESV5" s="2152"/>
      <c r="ESW5" s="2152"/>
      <c r="ESX5" s="2152"/>
      <c r="ESY5" s="2152"/>
      <c r="ESZ5" s="2152"/>
      <c r="ETA5" s="2152"/>
      <c r="ETB5" s="2152"/>
      <c r="ETC5" s="2152"/>
      <c r="ETD5" s="2152"/>
      <c r="ETE5" s="2152"/>
      <c r="ETF5" s="2152"/>
      <c r="ETG5" s="2152"/>
      <c r="ETH5" s="2152"/>
      <c r="ETI5" s="2152"/>
      <c r="ETJ5" s="2152"/>
      <c r="ETK5" s="2152"/>
      <c r="ETL5" s="2152"/>
      <c r="ETM5" s="2152"/>
      <c r="ETN5" s="2152"/>
      <c r="ETO5" s="2152"/>
      <c r="ETP5" s="2152"/>
      <c r="ETQ5" s="2152"/>
      <c r="ETR5" s="2152"/>
      <c r="ETS5" s="2152"/>
      <c r="ETT5" s="2152"/>
      <c r="ETU5" s="2152"/>
      <c r="ETV5" s="2152"/>
      <c r="ETW5" s="2152"/>
      <c r="ETX5" s="2152"/>
      <c r="ETY5" s="2152"/>
      <c r="ETZ5" s="2152"/>
      <c r="EUA5" s="2152"/>
      <c r="EUB5" s="2152"/>
      <c r="EUC5" s="2152"/>
      <c r="EUD5" s="2152"/>
      <c r="EUE5" s="2152"/>
      <c r="EUF5" s="2152"/>
      <c r="EUG5" s="2152"/>
      <c r="EUH5" s="2152"/>
      <c r="EUI5" s="2152"/>
      <c r="EUJ5" s="2152"/>
      <c r="EUK5" s="2152"/>
      <c r="EUL5" s="2152"/>
      <c r="EUM5" s="2152"/>
      <c r="EUN5" s="2152"/>
      <c r="EUO5" s="2152"/>
      <c r="EUP5" s="2152"/>
      <c r="EUQ5" s="2152"/>
      <c r="EUR5" s="2152"/>
      <c r="EUS5" s="2152"/>
      <c r="EUT5" s="2152"/>
      <c r="EUU5" s="2152"/>
      <c r="EUV5" s="2152"/>
      <c r="EUW5" s="2152"/>
      <c r="EUX5" s="2152"/>
      <c r="EUY5" s="2152"/>
      <c r="EUZ5" s="2152"/>
      <c r="EVA5" s="2152"/>
      <c r="EVB5" s="2152"/>
      <c r="EVC5" s="2152"/>
      <c r="EVD5" s="2152"/>
      <c r="EVE5" s="2152"/>
      <c r="EVF5" s="2152"/>
      <c r="EVG5" s="2152"/>
      <c r="EVH5" s="2152"/>
      <c r="EVI5" s="2152"/>
      <c r="EVJ5" s="2152"/>
      <c r="EVK5" s="2152"/>
      <c r="EVL5" s="2152"/>
      <c r="EVM5" s="2152"/>
      <c r="EVN5" s="2152"/>
      <c r="EVO5" s="2152"/>
      <c r="EVP5" s="2152"/>
      <c r="EVQ5" s="2152"/>
      <c r="EVR5" s="2152"/>
      <c r="EVS5" s="2152"/>
      <c r="EVT5" s="2152"/>
      <c r="EVU5" s="2152"/>
      <c r="EVV5" s="2152"/>
      <c r="EVW5" s="2152"/>
      <c r="EVX5" s="2152"/>
      <c r="EVY5" s="2152"/>
      <c r="EVZ5" s="2152"/>
      <c r="EWA5" s="2152"/>
      <c r="EWB5" s="2152"/>
      <c r="EWC5" s="2152"/>
      <c r="EWD5" s="2152"/>
      <c r="EWE5" s="2152"/>
      <c r="EWF5" s="2152"/>
      <c r="EWG5" s="2152"/>
      <c r="EWH5" s="2152"/>
      <c r="EWI5" s="2152"/>
      <c r="EWJ5" s="2152"/>
      <c r="EWK5" s="2152"/>
      <c r="EWL5" s="2152"/>
      <c r="EWM5" s="2152"/>
      <c r="EWN5" s="2152"/>
      <c r="EWO5" s="2152"/>
      <c r="EWP5" s="2152"/>
      <c r="EWQ5" s="2152"/>
      <c r="EWR5" s="2152"/>
      <c r="EWS5" s="2152"/>
      <c r="EWT5" s="2152"/>
      <c r="EWU5" s="2152"/>
      <c r="EWV5" s="2152"/>
      <c r="EWW5" s="2152"/>
      <c r="EWX5" s="2152"/>
      <c r="EWY5" s="2152"/>
      <c r="EWZ5" s="2152"/>
      <c r="EXA5" s="2152"/>
      <c r="EXB5" s="2152"/>
      <c r="EXC5" s="2152"/>
      <c r="EXD5" s="2152"/>
      <c r="EXE5" s="2152"/>
      <c r="EXF5" s="2152"/>
      <c r="EXG5" s="2152"/>
      <c r="EXH5" s="2152"/>
      <c r="EXI5" s="2152"/>
      <c r="EXJ5" s="2152"/>
      <c r="EXK5" s="2152"/>
      <c r="EXL5" s="2152"/>
      <c r="EXM5" s="2152"/>
      <c r="EXN5" s="2152"/>
      <c r="EXO5" s="2152"/>
      <c r="EXP5" s="2152"/>
      <c r="EXQ5" s="2152"/>
      <c r="EXR5" s="2152"/>
      <c r="EXS5" s="2152"/>
      <c r="EXT5" s="2152"/>
      <c r="EXU5" s="2152"/>
      <c r="EXV5" s="2152"/>
      <c r="EXW5" s="2152"/>
      <c r="EXX5" s="2152"/>
      <c r="EXY5" s="2152"/>
      <c r="EXZ5" s="2152"/>
      <c r="EYA5" s="2152"/>
      <c r="EYB5" s="2152"/>
      <c r="EYC5" s="2152"/>
      <c r="EYD5" s="2152"/>
      <c r="EYE5" s="2152"/>
      <c r="EYF5" s="2152"/>
      <c r="EYG5" s="2152"/>
      <c r="EYH5" s="2152"/>
      <c r="EYI5" s="2152"/>
      <c r="EYJ5" s="2152"/>
      <c r="EYK5" s="2152"/>
      <c r="EYL5" s="2152"/>
      <c r="EYM5" s="2152"/>
      <c r="EYN5" s="2152"/>
      <c r="EYO5" s="2152"/>
      <c r="EYP5" s="2152"/>
      <c r="EYQ5" s="2152"/>
      <c r="EYR5" s="2152"/>
      <c r="EYS5" s="2152"/>
      <c r="EYT5" s="2152"/>
      <c r="EYU5" s="2152"/>
      <c r="EYV5" s="2152"/>
      <c r="EYW5" s="2152"/>
      <c r="EYX5" s="2152"/>
      <c r="EYY5" s="2152"/>
      <c r="EYZ5" s="2152"/>
      <c r="EZA5" s="2152"/>
      <c r="EZB5" s="2152"/>
      <c r="EZC5" s="2152"/>
      <c r="EZD5" s="2152"/>
      <c r="EZE5" s="2152"/>
      <c r="EZF5" s="2152"/>
      <c r="EZG5" s="2152"/>
      <c r="EZH5" s="2152"/>
      <c r="EZI5" s="2152"/>
      <c r="EZJ5" s="2152"/>
      <c r="EZK5" s="2152"/>
      <c r="EZL5" s="2152"/>
      <c r="EZM5" s="2152"/>
      <c r="EZN5" s="2152"/>
      <c r="EZO5" s="2152"/>
      <c r="EZP5" s="2152"/>
      <c r="EZQ5" s="2152"/>
      <c r="EZR5" s="2152"/>
      <c r="EZS5" s="2152"/>
      <c r="EZT5" s="2152"/>
      <c r="EZU5" s="2152"/>
      <c r="EZV5" s="2152"/>
      <c r="EZW5" s="2152"/>
      <c r="EZX5" s="2152"/>
      <c r="EZY5" s="2152"/>
      <c r="EZZ5" s="2152"/>
      <c r="FAA5" s="2152"/>
      <c r="FAB5" s="2152"/>
      <c r="FAC5" s="2152"/>
      <c r="FAD5" s="2152"/>
      <c r="FAE5" s="2152"/>
      <c r="FAF5" s="2152"/>
      <c r="FAG5" s="2152"/>
      <c r="FAH5" s="2152"/>
      <c r="FAI5" s="2152"/>
      <c r="FAJ5" s="2152"/>
      <c r="FAK5" s="2152"/>
      <c r="FAL5" s="2152"/>
      <c r="FAM5" s="2152"/>
      <c r="FAN5" s="2152"/>
      <c r="FAO5" s="2152"/>
      <c r="FAP5" s="2152"/>
      <c r="FAQ5" s="2152"/>
      <c r="FAR5" s="2152"/>
      <c r="FAS5" s="2152"/>
      <c r="FAT5" s="2152"/>
      <c r="FAU5" s="2152"/>
      <c r="FAV5" s="2152"/>
      <c r="FAW5" s="2152"/>
      <c r="FAX5" s="2152"/>
      <c r="FAY5" s="2152"/>
      <c r="FAZ5" s="2152"/>
      <c r="FBA5" s="2152"/>
      <c r="FBB5" s="2152"/>
      <c r="FBC5" s="2152"/>
      <c r="FBD5" s="2152"/>
      <c r="FBE5" s="2152"/>
      <c r="FBF5" s="2152"/>
      <c r="FBG5" s="2152"/>
      <c r="FBH5" s="2152"/>
      <c r="FBI5" s="2152"/>
      <c r="FBJ5" s="2152"/>
      <c r="FBK5" s="2152"/>
      <c r="FBL5" s="2152"/>
      <c r="FBM5" s="2152"/>
      <c r="FBN5" s="2152"/>
      <c r="FBO5" s="2152"/>
      <c r="FBP5" s="2152"/>
      <c r="FBQ5" s="2152"/>
      <c r="FBR5" s="2152"/>
      <c r="FBS5" s="2152"/>
      <c r="FBT5" s="2152"/>
      <c r="FBU5" s="2152"/>
      <c r="FBV5" s="2152"/>
      <c r="FBW5" s="2152"/>
      <c r="FBX5" s="2152"/>
      <c r="FBY5" s="2152"/>
      <c r="FBZ5" s="2152"/>
      <c r="FCA5" s="2152"/>
      <c r="FCB5" s="2152"/>
      <c r="FCC5" s="2152"/>
      <c r="FCD5" s="2152"/>
      <c r="FCE5" s="2152"/>
      <c r="FCF5" s="2152"/>
      <c r="FCG5" s="2152"/>
      <c r="FCH5" s="2152"/>
      <c r="FCI5" s="2152"/>
      <c r="FCJ5" s="2152"/>
      <c r="FCK5" s="2152"/>
      <c r="FCL5" s="2152"/>
      <c r="FCM5" s="2152"/>
      <c r="FCN5" s="2152"/>
      <c r="FCO5" s="2152"/>
      <c r="FCP5" s="2152"/>
      <c r="FCQ5" s="2152"/>
      <c r="FCR5" s="2152"/>
      <c r="FCS5" s="2152"/>
      <c r="FCT5" s="2152"/>
      <c r="FCU5" s="2152"/>
      <c r="FCV5" s="2152"/>
      <c r="FCW5" s="2152"/>
      <c r="FCX5" s="2152"/>
      <c r="FCY5" s="2152"/>
      <c r="FCZ5" s="2152"/>
      <c r="FDA5" s="2152"/>
      <c r="FDB5" s="2152"/>
      <c r="FDC5" s="2152"/>
      <c r="FDD5" s="2152"/>
      <c r="FDE5" s="2152"/>
      <c r="FDF5" s="2152"/>
      <c r="FDG5" s="2152"/>
      <c r="FDH5" s="2152"/>
      <c r="FDI5" s="2152"/>
      <c r="FDJ5" s="2152"/>
      <c r="FDK5" s="2152"/>
      <c r="FDL5" s="2152"/>
      <c r="FDM5" s="2152"/>
      <c r="FDN5" s="2152"/>
      <c r="FDO5" s="2152"/>
      <c r="FDP5" s="2152"/>
      <c r="FDQ5" s="2152"/>
      <c r="FDR5" s="2152"/>
      <c r="FDS5" s="2152"/>
      <c r="FDT5" s="2152"/>
      <c r="FDU5" s="2152"/>
      <c r="FDV5" s="2152"/>
      <c r="FDW5" s="2152"/>
      <c r="FDX5" s="2152"/>
      <c r="FDY5" s="2152"/>
      <c r="FDZ5" s="2152"/>
      <c r="FEA5" s="2152"/>
      <c r="FEB5" s="2152"/>
      <c r="FEC5" s="2152"/>
      <c r="FED5" s="2152"/>
      <c r="FEE5" s="2152"/>
      <c r="FEF5" s="2152"/>
      <c r="FEG5" s="2152"/>
      <c r="FEH5" s="2152"/>
      <c r="FEI5" s="2152"/>
      <c r="FEJ5" s="2152"/>
      <c r="FEK5" s="2152"/>
      <c r="FEL5" s="2152"/>
      <c r="FEM5" s="2152"/>
      <c r="FEN5" s="2152"/>
      <c r="FEO5" s="2152"/>
      <c r="FEP5" s="2152"/>
      <c r="FEQ5" s="2152"/>
      <c r="FER5" s="2152"/>
      <c r="FES5" s="2152"/>
      <c r="FET5" s="2152"/>
      <c r="FEU5" s="2152"/>
      <c r="FEV5" s="2152"/>
      <c r="FEW5" s="2152"/>
      <c r="FEX5" s="2152"/>
      <c r="FEY5" s="2152"/>
      <c r="FEZ5" s="2152"/>
      <c r="FFA5" s="2152"/>
      <c r="FFB5" s="2152"/>
      <c r="FFC5" s="2152"/>
      <c r="FFD5" s="2152"/>
      <c r="FFE5" s="2152"/>
      <c r="FFF5" s="2152"/>
      <c r="FFG5" s="2152"/>
      <c r="FFH5" s="2152"/>
      <c r="FFI5" s="2152"/>
      <c r="FFJ5" s="2152"/>
      <c r="FFK5" s="2152"/>
      <c r="FFL5" s="2152"/>
      <c r="FFM5" s="2152"/>
      <c r="FFN5" s="2152"/>
      <c r="FFO5" s="2152"/>
      <c r="FFP5" s="2152"/>
      <c r="FFQ5" s="2152"/>
      <c r="FFR5" s="2152"/>
      <c r="FFS5" s="2152"/>
      <c r="FFT5" s="2152"/>
      <c r="FFU5" s="2152"/>
      <c r="FFV5" s="2152"/>
      <c r="FFW5" s="2152"/>
      <c r="FFX5" s="2152"/>
      <c r="FFY5" s="2152"/>
      <c r="FFZ5" s="2152"/>
      <c r="FGA5" s="2152"/>
      <c r="FGB5" s="2152"/>
      <c r="FGC5" s="2152"/>
      <c r="FGD5" s="2152"/>
      <c r="FGE5" s="2152"/>
      <c r="FGF5" s="2152"/>
      <c r="FGG5" s="2152"/>
      <c r="FGH5" s="2152"/>
      <c r="FGI5" s="2152"/>
      <c r="FGJ5" s="2152"/>
      <c r="FGK5" s="2152"/>
      <c r="FGL5" s="2152"/>
      <c r="FGM5" s="2152"/>
      <c r="FGN5" s="2152"/>
      <c r="FGO5" s="2152"/>
      <c r="FGP5" s="2152"/>
      <c r="FGQ5" s="2152"/>
      <c r="FGR5" s="2152"/>
      <c r="FGS5" s="2152"/>
      <c r="FGT5" s="2152"/>
      <c r="FGU5" s="2152"/>
      <c r="FGV5" s="2152"/>
      <c r="FGW5" s="2152"/>
      <c r="FGX5" s="2152"/>
      <c r="FGY5" s="2152"/>
      <c r="FGZ5" s="2152"/>
      <c r="FHA5" s="2152"/>
      <c r="FHB5" s="2152"/>
      <c r="FHC5" s="2152"/>
      <c r="FHD5" s="2152"/>
      <c r="FHE5" s="2152"/>
      <c r="FHF5" s="2152"/>
      <c r="FHG5" s="2152"/>
      <c r="FHH5" s="2152"/>
      <c r="FHI5" s="2152"/>
      <c r="FHJ5" s="2152"/>
      <c r="FHK5" s="2152"/>
      <c r="FHL5" s="2152"/>
      <c r="FHM5" s="2152"/>
      <c r="FHN5" s="2152"/>
      <c r="FHO5" s="2152"/>
      <c r="FHP5" s="2152"/>
      <c r="FHQ5" s="2152"/>
      <c r="FHR5" s="2152"/>
      <c r="FHS5" s="2152"/>
      <c r="FHT5" s="2152"/>
      <c r="FHU5" s="2152"/>
      <c r="FHV5" s="2152"/>
      <c r="FHW5" s="2152"/>
      <c r="FHX5" s="2152"/>
      <c r="FHY5" s="2152"/>
      <c r="FHZ5" s="2152"/>
      <c r="FIA5" s="2152"/>
      <c r="FIB5" s="2152"/>
      <c r="FIC5" s="2152"/>
      <c r="FID5" s="2152"/>
      <c r="FIE5" s="2152"/>
      <c r="FIF5" s="2152"/>
      <c r="FIG5" s="2152"/>
      <c r="FIH5" s="2152"/>
      <c r="FII5" s="2152"/>
      <c r="FIJ5" s="2152"/>
      <c r="FIK5" s="2152"/>
      <c r="FIL5" s="2152"/>
      <c r="FIM5" s="2152"/>
      <c r="FIN5" s="2152"/>
      <c r="FIO5" s="2152"/>
      <c r="FIP5" s="2152"/>
      <c r="FIQ5" s="2152"/>
      <c r="FIR5" s="2152"/>
      <c r="FIS5" s="2152"/>
      <c r="FIT5" s="2152"/>
      <c r="FIU5" s="2152"/>
      <c r="FIV5" s="2152"/>
      <c r="FIW5" s="2152"/>
      <c r="FIX5" s="2152"/>
      <c r="FIY5" s="2152"/>
      <c r="FIZ5" s="2152"/>
      <c r="FJA5" s="2152"/>
      <c r="FJB5" s="2152"/>
      <c r="FJC5" s="2152"/>
      <c r="FJD5" s="2152"/>
      <c r="FJE5" s="2152"/>
      <c r="FJF5" s="2152"/>
      <c r="FJG5" s="2152"/>
      <c r="FJH5" s="2152"/>
      <c r="FJI5" s="2152"/>
      <c r="FJJ5" s="2152"/>
      <c r="FJK5" s="2152"/>
      <c r="FJL5" s="2152"/>
      <c r="FJM5" s="2152"/>
      <c r="FJN5" s="2152"/>
      <c r="FJO5" s="2152"/>
      <c r="FJP5" s="2152"/>
      <c r="FJQ5" s="2152"/>
      <c r="FJR5" s="2152"/>
      <c r="FJS5" s="2152"/>
      <c r="FJT5" s="2152"/>
      <c r="FJU5" s="2152"/>
      <c r="FJV5" s="2152"/>
      <c r="FJW5" s="2152"/>
      <c r="FJX5" s="2152"/>
      <c r="FJY5" s="2152"/>
      <c r="FJZ5" s="2152"/>
      <c r="FKA5" s="2152"/>
      <c r="FKB5" s="2152"/>
      <c r="FKC5" s="2152"/>
      <c r="FKD5" s="2152"/>
      <c r="FKE5" s="2152"/>
      <c r="FKF5" s="2152"/>
      <c r="FKG5" s="2152"/>
      <c r="FKH5" s="2152"/>
      <c r="FKI5" s="2152"/>
      <c r="FKJ5" s="2152"/>
      <c r="FKK5" s="2152"/>
      <c r="FKL5" s="2152"/>
      <c r="FKM5" s="2152"/>
      <c r="FKN5" s="2152"/>
      <c r="FKO5" s="2152"/>
      <c r="FKP5" s="2152"/>
      <c r="FKQ5" s="2152"/>
      <c r="FKR5" s="2152"/>
      <c r="FKS5" s="2152"/>
      <c r="FKT5" s="2152"/>
      <c r="FKU5" s="2152"/>
      <c r="FKV5" s="2152"/>
      <c r="FKW5" s="2152"/>
      <c r="FKX5" s="2152"/>
      <c r="FKY5" s="2152"/>
      <c r="FKZ5" s="2152"/>
      <c r="FLA5" s="2152"/>
      <c r="FLB5" s="2152"/>
      <c r="FLC5" s="2152"/>
      <c r="FLD5" s="2152"/>
      <c r="FLE5" s="2152"/>
      <c r="FLF5" s="2152"/>
      <c r="FLG5" s="2152"/>
      <c r="FLH5" s="2152"/>
      <c r="FLI5" s="2152"/>
      <c r="FLJ5" s="2152"/>
      <c r="FLK5" s="2152"/>
      <c r="FLL5" s="2152"/>
      <c r="FLM5" s="2152"/>
      <c r="FLN5" s="2152"/>
      <c r="FLO5" s="2152"/>
      <c r="FLP5" s="2152"/>
      <c r="FLQ5" s="2152"/>
      <c r="FLR5" s="2152"/>
      <c r="FLS5" s="2152"/>
      <c r="FLT5" s="2152"/>
      <c r="FLU5" s="2152"/>
      <c r="FLV5" s="2152"/>
      <c r="FLW5" s="2152"/>
      <c r="FLX5" s="2152"/>
      <c r="FLY5" s="2152"/>
      <c r="FLZ5" s="2152"/>
      <c r="FMA5" s="2152"/>
      <c r="FMB5" s="2152"/>
      <c r="FMC5" s="2152"/>
      <c r="FMD5" s="2152"/>
      <c r="FME5" s="2152"/>
      <c r="FMF5" s="2152"/>
      <c r="FMG5" s="2152"/>
      <c r="FMH5" s="2152"/>
      <c r="FMI5" s="2152"/>
      <c r="FMJ5" s="2152"/>
      <c r="FMK5" s="2152"/>
      <c r="FML5" s="2152"/>
      <c r="FMM5" s="2152"/>
      <c r="FMN5" s="2152"/>
      <c r="FMO5" s="2152"/>
      <c r="FMP5" s="2152"/>
      <c r="FMQ5" s="2152"/>
      <c r="FMR5" s="2152"/>
      <c r="FMS5" s="2152"/>
      <c r="FMT5" s="2152"/>
      <c r="FMU5" s="2152"/>
      <c r="FMV5" s="2152"/>
      <c r="FMW5" s="2152"/>
      <c r="FMX5" s="2152"/>
      <c r="FMY5" s="2152"/>
      <c r="FMZ5" s="2152"/>
      <c r="FNA5" s="2152"/>
      <c r="FNB5" s="2152"/>
      <c r="FNC5" s="2152"/>
      <c r="FND5" s="2152"/>
      <c r="FNE5" s="2152"/>
      <c r="FNF5" s="2152"/>
      <c r="FNG5" s="2152"/>
      <c r="FNH5" s="2152"/>
      <c r="FNI5" s="2152"/>
      <c r="FNJ5" s="2152"/>
      <c r="FNK5" s="2152"/>
      <c r="FNL5" s="2152"/>
      <c r="FNM5" s="2152"/>
      <c r="FNN5" s="2152"/>
      <c r="FNO5" s="2152"/>
      <c r="FNP5" s="2152"/>
      <c r="FNQ5" s="2152"/>
      <c r="FNR5" s="2152"/>
      <c r="FNS5" s="2152"/>
      <c r="FNT5" s="2152"/>
      <c r="FNU5" s="2152"/>
      <c r="FNV5" s="2152"/>
      <c r="FNW5" s="2152"/>
      <c r="FNX5" s="2152"/>
      <c r="FNY5" s="2152"/>
      <c r="FNZ5" s="2152"/>
      <c r="FOA5" s="2152"/>
      <c r="FOB5" s="2152"/>
      <c r="FOC5" s="2152"/>
      <c r="FOD5" s="2152"/>
      <c r="FOE5" s="2152"/>
      <c r="FOF5" s="2152"/>
      <c r="FOG5" s="2152"/>
      <c r="FOH5" s="2152"/>
      <c r="FOI5" s="2152"/>
      <c r="FOJ5" s="2152"/>
      <c r="FOK5" s="2152"/>
      <c r="FOL5" s="2152"/>
      <c r="FOM5" s="2152"/>
      <c r="FON5" s="2152"/>
      <c r="FOO5" s="2152"/>
      <c r="FOP5" s="2152"/>
      <c r="FOQ5" s="2152"/>
      <c r="FOR5" s="2152"/>
      <c r="FOS5" s="2152"/>
      <c r="FOT5" s="2152"/>
      <c r="FOU5" s="2152"/>
      <c r="FOV5" s="2152"/>
      <c r="FOW5" s="2152"/>
      <c r="FOX5" s="2152"/>
      <c r="FOY5" s="2152"/>
      <c r="FOZ5" s="2152"/>
      <c r="FPA5" s="2152"/>
      <c r="FPB5" s="2152"/>
      <c r="FPC5" s="2152"/>
      <c r="FPD5" s="2152"/>
      <c r="FPE5" s="2152"/>
      <c r="FPF5" s="2152"/>
      <c r="FPG5" s="2152"/>
      <c r="FPH5" s="2152"/>
      <c r="FPI5" s="2152"/>
      <c r="FPJ5" s="2152"/>
      <c r="FPK5" s="2152"/>
      <c r="FPL5" s="2152"/>
      <c r="FPM5" s="2152"/>
      <c r="FPN5" s="2152"/>
      <c r="FPO5" s="2152"/>
      <c r="FPP5" s="2152"/>
      <c r="FPQ5" s="2152"/>
      <c r="FPR5" s="2152"/>
      <c r="FPS5" s="2152"/>
      <c r="FPT5" s="2152"/>
      <c r="FPU5" s="2152"/>
      <c r="FPV5" s="2152"/>
      <c r="FPW5" s="2152"/>
      <c r="FPX5" s="2152"/>
      <c r="FPY5" s="2152"/>
      <c r="FPZ5" s="2152"/>
      <c r="FQA5" s="2152"/>
      <c r="FQB5" s="2152"/>
      <c r="FQC5" s="2152"/>
      <c r="FQD5" s="2152"/>
      <c r="FQE5" s="2152"/>
      <c r="FQF5" s="2152"/>
      <c r="FQG5" s="2152"/>
      <c r="FQH5" s="2152"/>
      <c r="FQI5" s="2152"/>
      <c r="FQJ5" s="2152"/>
      <c r="FQK5" s="2152"/>
      <c r="FQL5" s="2152"/>
      <c r="FQM5" s="2152"/>
      <c r="FQN5" s="2152"/>
      <c r="FQO5" s="2152"/>
      <c r="FQP5" s="2152"/>
      <c r="FQQ5" s="2152"/>
      <c r="FQR5" s="2152"/>
      <c r="FQS5" s="2152"/>
      <c r="FQT5" s="2152"/>
      <c r="FQU5" s="2152"/>
      <c r="FQV5" s="2152"/>
      <c r="FQW5" s="2152"/>
      <c r="FQX5" s="2152"/>
      <c r="FQY5" s="2152"/>
      <c r="FQZ5" s="2152"/>
      <c r="FRA5" s="2152"/>
      <c r="FRB5" s="2152"/>
      <c r="FRC5" s="2152"/>
      <c r="FRD5" s="2152"/>
      <c r="FRE5" s="2152"/>
      <c r="FRF5" s="2152"/>
      <c r="FRG5" s="2152"/>
      <c r="FRH5" s="2152"/>
      <c r="FRI5" s="2152"/>
      <c r="FRJ5" s="2152"/>
      <c r="FRK5" s="2152"/>
      <c r="FRL5" s="2152"/>
      <c r="FRM5" s="2152"/>
      <c r="FRN5" s="2152"/>
      <c r="FRO5" s="2152"/>
      <c r="FRP5" s="2152"/>
      <c r="FRQ5" s="2152"/>
      <c r="FRR5" s="2152"/>
      <c r="FRS5" s="2152"/>
      <c r="FRT5" s="2152"/>
      <c r="FRU5" s="2152"/>
      <c r="FRV5" s="2152"/>
      <c r="FRW5" s="2152"/>
      <c r="FRX5" s="2152"/>
      <c r="FRY5" s="2152"/>
      <c r="FRZ5" s="2152"/>
      <c r="FSA5" s="2152"/>
      <c r="FSB5" s="2152"/>
      <c r="FSC5" s="2152"/>
      <c r="FSD5" s="2152"/>
      <c r="FSE5" s="2152"/>
      <c r="FSF5" s="2152"/>
      <c r="FSG5" s="2152"/>
      <c r="FSH5" s="2152"/>
      <c r="FSI5" s="2152"/>
      <c r="FSJ5" s="2152"/>
      <c r="FSK5" s="2152"/>
      <c r="FSL5" s="2152"/>
      <c r="FSM5" s="2152"/>
      <c r="FSN5" s="2152"/>
      <c r="FSO5" s="2152"/>
      <c r="FSP5" s="2152"/>
      <c r="FSQ5" s="2152"/>
      <c r="FSR5" s="2152"/>
      <c r="FSS5" s="2152"/>
      <c r="FST5" s="2152"/>
      <c r="FSU5" s="2152"/>
      <c r="FSV5" s="2152"/>
      <c r="FSW5" s="2152"/>
      <c r="FSX5" s="2152"/>
      <c r="FSY5" s="2152"/>
      <c r="FSZ5" s="2152"/>
      <c r="FTA5" s="2152"/>
      <c r="FTB5" s="2152"/>
      <c r="FTC5" s="2152"/>
      <c r="FTD5" s="2152"/>
      <c r="FTE5" s="2152"/>
      <c r="FTF5" s="2152"/>
      <c r="FTG5" s="2152"/>
      <c r="FTH5" s="2152"/>
      <c r="FTI5" s="2152"/>
      <c r="FTJ5" s="2152"/>
      <c r="FTK5" s="2152"/>
      <c r="FTL5" s="2152"/>
      <c r="FTM5" s="2152"/>
      <c r="FTN5" s="2152"/>
      <c r="FTO5" s="2152"/>
      <c r="FTP5" s="2152"/>
      <c r="FTQ5" s="2152"/>
      <c r="FTR5" s="2152"/>
      <c r="FTS5" s="2152"/>
      <c r="FTT5" s="2152"/>
      <c r="FTU5" s="2152"/>
      <c r="FTV5" s="2152"/>
      <c r="FTW5" s="2152"/>
      <c r="FTX5" s="2152"/>
      <c r="FTY5" s="2152"/>
      <c r="FTZ5" s="2152"/>
      <c r="FUA5" s="2152"/>
      <c r="FUB5" s="2152"/>
      <c r="FUC5" s="2152"/>
      <c r="FUD5" s="2152"/>
      <c r="FUE5" s="2152"/>
      <c r="FUF5" s="2152"/>
      <c r="FUG5" s="2152"/>
      <c r="FUH5" s="2152"/>
      <c r="FUI5" s="2152"/>
      <c r="FUJ5" s="2152"/>
      <c r="FUK5" s="2152"/>
      <c r="FUL5" s="2152"/>
      <c r="FUM5" s="2152"/>
      <c r="FUN5" s="2152"/>
      <c r="FUO5" s="2152"/>
      <c r="FUP5" s="2152"/>
      <c r="FUQ5" s="2152"/>
      <c r="FUR5" s="2152"/>
      <c r="FUS5" s="2152"/>
      <c r="FUT5" s="2152"/>
      <c r="FUU5" s="2152"/>
      <c r="FUV5" s="2152"/>
      <c r="FUW5" s="2152"/>
      <c r="FUX5" s="2152"/>
      <c r="FUY5" s="2152"/>
      <c r="FUZ5" s="2152"/>
      <c r="FVA5" s="2152"/>
      <c r="FVB5" s="2152"/>
      <c r="FVC5" s="2152"/>
      <c r="FVD5" s="2152"/>
      <c r="FVE5" s="2152"/>
      <c r="FVF5" s="2152"/>
      <c r="FVG5" s="2152"/>
      <c r="FVH5" s="2152"/>
      <c r="FVI5" s="2152"/>
      <c r="FVJ5" s="2152"/>
      <c r="FVK5" s="2152"/>
      <c r="FVL5" s="2152"/>
      <c r="FVM5" s="2152"/>
      <c r="FVN5" s="2152"/>
      <c r="FVO5" s="2152"/>
      <c r="FVP5" s="2152"/>
      <c r="FVQ5" s="2152"/>
      <c r="FVR5" s="2152"/>
      <c r="FVS5" s="2152"/>
      <c r="FVT5" s="2152"/>
      <c r="FVU5" s="2152"/>
      <c r="FVV5" s="2152"/>
      <c r="FVW5" s="2152"/>
      <c r="FVX5" s="2152"/>
      <c r="FVY5" s="2152"/>
      <c r="FVZ5" s="2152"/>
      <c r="FWA5" s="2152"/>
      <c r="FWB5" s="2152"/>
      <c r="FWC5" s="2152"/>
      <c r="FWD5" s="2152"/>
      <c r="FWE5" s="2152"/>
      <c r="FWF5" s="2152"/>
      <c r="FWG5" s="2152"/>
      <c r="FWH5" s="2152"/>
      <c r="FWI5" s="2152"/>
      <c r="FWJ5" s="2152"/>
      <c r="FWK5" s="2152"/>
      <c r="FWL5" s="2152"/>
      <c r="FWM5" s="2152"/>
      <c r="FWN5" s="2152"/>
      <c r="FWO5" s="2152"/>
      <c r="FWP5" s="2152"/>
      <c r="FWQ5" s="2152"/>
      <c r="FWR5" s="2152"/>
      <c r="FWS5" s="2152"/>
      <c r="FWT5" s="2152"/>
      <c r="FWU5" s="2152"/>
      <c r="FWV5" s="2152"/>
      <c r="FWW5" s="2152"/>
      <c r="FWX5" s="2152"/>
      <c r="FWY5" s="2152"/>
      <c r="FWZ5" s="2152"/>
      <c r="FXA5" s="2152"/>
      <c r="FXB5" s="2152"/>
      <c r="FXC5" s="2152"/>
      <c r="FXD5" s="2152"/>
      <c r="FXE5" s="2152"/>
      <c r="FXF5" s="2152"/>
      <c r="FXG5" s="2152"/>
      <c r="FXH5" s="2152"/>
      <c r="FXI5" s="2152"/>
      <c r="FXJ5" s="2152"/>
      <c r="FXK5" s="2152"/>
      <c r="FXL5" s="2152"/>
      <c r="FXM5" s="2152"/>
      <c r="FXN5" s="2152"/>
      <c r="FXO5" s="2152"/>
      <c r="FXP5" s="2152"/>
      <c r="FXQ5" s="2152"/>
      <c r="FXR5" s="2152"/>
      <c r="FXS5" s="2152"/>
      <c r="FXT5" s="2152"/>
      <c r="FXU5" s="2152"/>
      <c r="FXV5" s="2152"/>
      <c r="FXW5" s="2152"/>
      <c r="FXX5" s="2152"/>
      <c r="FXY5" s="2152"/>
      <c r="FXZ5" s="2152"/>
      <c r="FYA5" s="2152"/>
      <c r="FYB5" s="2152"/>
      <c r="FYC5" s="2152"/>
      <c r="FYD5" s="2152"/>
      <c r="FYE5" s="2152"/>
      <c r="FYF5" s="2152"/>
      <c r="FYG5" s="2152"/>
      <c r="FYH5" s="2152"/>
      <c r="FYI5" s="2152"/>
      <c r="FYJ5" s="2152"/>
      <c r="FYK5" s="2152"/>
      <c r="FYL5" s="2152"/>
      <c r="FYM5" s="2152"/>
      <c r="FYN5" s="2152"/>
      <c r="FYO5" s="2152"/>
      <c r="FYP5" s="2152"/>
      <c r="FYQ5" s="2152"/>
      <c r="FYR5" s="2152"/>
      <c r="FYS5" s="2152"/>
      <c r="FYT5" s="2152"/>
      <c r="FYU5" s="2152"/>
      <c r="FYV5" s="2152"/>
      <c r="FYW5" s="2152"/>
      <c r="FYX5" s="2152"/>
      <c r="FYY5" s="2152"/>
      <c r="FYZ5" s="2152"/>
      <c r="FZA5" s="2152"/>
      <c r="FZB5" s="2152"/>
      <c r="FZC5" s="2152"/>
      <c r="FZD5" s="2152"/>
      <c r="FZE5" s="2152"/>
      <c r="FZF5" s="2152"/>
      <c r="FZG5" s="2152"/>
      <c r="FZH5" s="2152"/>
      <c r="FZI5" s="2152"/>
      <c r="FZJ5" s="2152"/>
      <c r="FZK5" s="2152"/>
      <c r="FZL5" s="2152"/>
      <c r="FZM5" s="2152"/>
      <c r="FZN5" s="2152"/>
      <c r="FZO5" s="2152"/>
      <c r="FZP5" s="2152"/>
      <c r="FZQ5" s="2152"/>
      <c r="FZR5" s="2152"/>
      <c r="FZS5" s="2152"/>
      <c r="FZT5" s="2152"/>
      <c r="FZU5" s="2152"/>
      <c r="FZV5" s="2152"/>
      <c r="FZW5" s="2152"/>
      <c r="FZX5" s="2152"/>
      <c r="FZY5" s="2152"/>
      <c r="FZZ5" s="2152"/>
      <c r="GAA5" s="2152"/>
      <c r="GAB5" s="2152"/>
      <c r="GAC5" s="2152"/>
      <c r="GAD5" s="2152"/>
      <c r="GAE5" s="2152"/>
      <c r="GAF5" s="2152"/>
      <c r="GAG5" s="2152"/>
      <c r="GAH5" s="2152"/>
      <c r="GAI5" s="2152"/>
      <c r="GAJ5" s="2152"/>
      <c r="GAK5" s="2152"/>
      <c r="GAL5" s="2152"/>
      <c r="GAM5" s="2152"/>
      <c r="GAN5" s="2152"/>
      <c r="GAO5" s="2152"/>
      <c r="GAP5" s="2152"/>
      <c r="GAQ5" s="2152"/>
      <c r="GAR5" s="2152"/>
      <c r="GAS5" s="2152"/>
      <c r="GAT5" s="2152"/>
      <c r="GAU5" s="2152"/>
      <c r="GAV5" s="2152"/>
      <c r="GAW5" s="2152"/>
      <c r="GAX5" s="2152"/>
      <c r="GAY5" s="2152"/>
      <c r="GAZ5" s="2152"/>
      <c r="GBA5" s="2152"/>
      <c r="GBB5" s="2152"/>
      <c r="GBC5" s="2152"/>
      <c r="GBD5" s="2152"/>
      <c r="GBE5" s="2152"/>
      <c r="GBF5" s="2152"/>
      <c r="GBG5" s="2152"/>
      <c r="GBH5" s="2152"/>
      <c r="GBI5" s="2152"/>
      <c r="GBJ5" s="2152"/>
      <c r="GBK5" s="2152"/>
      <c r="GBL5" s="2152"/>
      <c r="GBM5" s="2152"/>
      <c r="GBN5" s="2152"/>
      <c r="GBO5" s="2152"/>
      <c r="GBP5" s="2152"/>
      <c r="GBQ5" s="2152"/>
      <c r="GBR5" s="2152"/>
      <c r="GBS5" s="2152"/>
      <c r="GBT5" s="2152"/>
      <c r="GBU5" s="2152"/>
      <c r="GBV5" s="2152"/>
      <c r="GBW5" s="2152"/>
      <c r="GBX5" s="2152"/>
      <c r="GBY5" s="2152"/>
      <c r="GBZ5" s="2152"/>
      <c r="GCA5" s="2152"/>
      <c r="GCB5" s="2152"/>
      <c r="GCC5" s="2152"/>
      <c r="GCD5" s="2152"/>
      <c r="GCE5" s="2152"/>
      <c r="GCF5" s="2152"/>
      <c r="GCG5" s="2152"/>
      <c r="GCH5" s="2152"/>
      <c r="GCI5" s="2152"/>
      <c r="GCJ5" s="2152"/>
      <c r="GCK5" s="2152"/>
      <c r="GCL5" s="2152"/>
      <c r="GCM5" s="2152"/>
      <c r="GCN5" s="2152"/>
      <c r="GCO5" s="2152"/>
      <c r="GCP5" s="2152"/>
      <c r="GCQ5" s="2152"/>
      <c r="GCR5" s="2152"/>
      <c r="GCS5" s="2152"/>
      <c r="GCT5" s="2152"/>
      <c r="GCU5" s="2152"/>
      <c r="GCV5" s="2152"/>
      <c r="GCW5" s="2152"/>
      <c r="GCX5" s="2152"/>
      <c r="GCY5" s="2152"/>
      <c r="GCZ5" s="2152"/>
      <c r="GDA5" s="2152"/>
      <c r="GDB5" s="2152"/>
      <c r="GDC5" s="2152"/>
      <c r="GDD5" s="2152"/>
      <c r="GDE5" s="2152"/>
      <c r="GDF5" s="2152"/>
      <c r="GDG5" s="2152"/>
      <c r="GDH5" s="2152"/>
      <c r="GDI5" s="2152"/>
      <c r="GDJ5" s="2152"/>
      <c r="GDK5" s="2152"/>
      <c r="GDL5" s="2152"/>
      <c r="GDM5" s="2152"/>
      <c r="GDN5" s="2152"/>
      <c r="GDO5" s="2152"/>
      <c r="GDP5" s="2152"/>
      <c r="GDQ5" s="2152"/>
      <c r="GDR5" s="2152"/>
      <c r="GDS5" s="2152"/>
      <c r="GDT5" s="2152"/>
      <c r="GDU5" s="2152"/>
      <c r="GDV5" s="2152"/>
      <c r="GDW5" s="2152"/>
      <c r="GDX5" s="2152"/>
      <c r="GDY5" s="2152"/>
      <c r="GDZ5" s="2152"/>
      <c r="GEA5" s="2152"/>
      <c r="GEB5" s="2152"/>
      <c r="GEC5" s="2152"/>
      <c r="GED5" s="2152"/>
      <c r="GEE5" s="2152"/>
      <c r="GEF5" s="2152"/>
      <c r="GEG5" s="2152"/>
      <c r="GEH5" s="2152"/>
      <c r="GEI5" s="2152"/>
      <c r="GEJ5" s="2152"/>
      <c r="GEK5" s="2152"/>
      <c r="GEL5" s="2152"/>
      <c r="GEM5" s="2152"/>
      <c r="GEN5" s="2152"/>
      <c r="GEO5" s="2152"/>
      <c r="GEP5" s="2152"/>
      <c r="GEQ5" s="2152"/>
      <c r="GER5" s="2152"/>
      <c r="GES5" s="2152"/>
      <c r="GET5" s="2152"/>
      <c r="GEU5" s="2152"/>
      <c r="GEV5" s="2152"/>
      <c r="GEW5" s="2152"/>
      <c r="GEX5" s="2152"/>
      <c r="GEY5" s="2152"/>
      <c r="GEZ5" s="2152"/>
      <c r="GFA5" s="2152"/>
      <c r="GFB5" s="2152"/>
      <c r="GFC5" s="2152"/>
      <c r="GFD5" s="2152"/>
      <c r="GFE5" s="2152"/>
      <c r="GFF5" s="2152"/>
      <c r="GFG5" s="2152"/>
      <c r="GFH5" s="2152"/>
      <c r="GFI5" s="2152"/>
      <c r="GFJ5" s="2152"/>
      <c r="GFK5" s="2152"/>
      <c r="GFL5" s="2152"/>
      <c r="GFM5" s="2152"/>
      <c r="GFN5" s="2152"/>
      <c r="GFO5" s="2152"/>
      <c r="GFP5" s="2152"/>
      <c r="GFQ5" s="2152"/>
      <c r="GFR5" s="2152"/>
      <c r="GFS5" s="2152"/>
      <c r="GFT5" s="2152"/>
      <c r="GFU5" s="2152"/>
      <c r="GFV5" s="2152"/>
      <c r="GFW5" s="2152"/>
      <c r="GFX5" s="2152"/>
      <c r="GFY5" s="2152"/>
      <c r="GFZ5" s="2152"/>
      <c r="GGA5" s="2152"/>
      <c r="GGB5" s="2152"/>
      <c r="GGC5" s="2152"/>
      <c r="GGD5" s="2152"/>
      <c r="GGE5" s="2152"/>
      <c r="GGF5" s="2152"/>
      <c r="GGG5" s="2152"/>
      <c r="GGH5" s="2152"/>
      <c r="GGI5" s="2152"/>
      <c r="GGJ5" s="2152"/>
      <c r="GGK5" s="2152"/>
      <c r="GGL5" s="2152"/>
      <c r="GGM5" s="2152"/>
      <c r="GGN5" s="2152"/>
      <c r="GGO5" s="2152"/>
      <c r="GGP5" s="2152"/>
      <c r="GGQ5" s="2152"/>
      <c r="GGR5" s="2152"/>
      <c r="GGS5" s="2152"/>
      <c r="GGT5" s="2152"/>
      <c r="GGU5" s="2152"/>
      <c r="GGV5" s="2152"/>
      <c r="GGW5" s="2152"/>
      <c r="GGX5" s="2152"/>
      <c r="GGY5" s="2152"/>
      <c r="GGZ5" s="2152"/>
      <c r="GHA5" s="2152"/>
      <c r="GHB5" s="2152"/>
      <c r="GHC5" s="2152"/>
      <c r="GHD5" s="2152"/>
      <c r="GHE5" s="2152"/>
      <c r="GHF5" s="2152"/>
      <c r="GHG5" s="2152"/>
      <c r="GHH5" s="2152"/>
      <c r="GHI5" s="2152"/>
      <c r="GHJ5" s="2152"/>
      <c r="GHK5" s="2152"/>
      <c r="GHL5" s="2152"/>
      <c r="GHM5" s="2152"/>
      <c r="GHN5" s="2152"/>
      <c r="GHO5" s="2152"/>
      <c r="GHP5" s="2152"/>
      <c r="GHQ5" s="2152"/>
      <c r="GHR5" s="2152"/>
      <c r="GHS5" s="2152"/>
      <c r="GHT5" s="2152"/>
      <c r="GHU5" s="2152"/>
      <c r="GHV5" s="2152"/>
      <c r="GHW5" s="2152"/>
      <c r="GHX5" s="2152"/>
      <c r="GHY5" s="2152"/>
      <c r="GHZ5" s="2152"/>
      <c r="GIA5" s="2152"/>
      <c r="GIB5" s="2152"/>
      <c r="GIC5" s="2152"/>
      <c r="GID5" s="2152"/>
      <c r="GIE5" s="2152"/>
      <c r="GIF5" s="2152"/>
      <c r="GIG5" s="2152"/>
      <c r="GIH5" s="2152"/>
      <c r="GII5" s="2152"/>
      <c r="GIJ5" s="2152"/>
      <c r="GIK5" s="2152"/>
      <c r="GIL5" s="2152"/>
      <c r="GIM5" s="2152"/>
      <c r="GIN5" s="2152"/>
      <c r="GIO5" s="2152"/>
      <c r="GIP5" s="2152"/>
      <c r="GIQ5" s="2152"/>
      <c r="GIR5" s="2152"/>
      <c r="GIS5" s="2152"/>
      <c r="GIT5" s="2152"/>
      <c r="GIU5" s="2152"/>
      <c r="GIV5" s="2152"/>
      <c r="GIW5" s="2152"/>
      <c r="GIX5" s="2152"/>
      <c r="GIY5" s="2152"/>
      <c r="GIZ5" s="2152"/>
      <c r="GJA5" s="2152"/>
      <c r="GJB5" s="2152"/>
      <c r="GJC5" s="2152"/>
      <c r="GJD5" s="2152"/>
      <c r="GJE5" s="2152"/>
      <c r="GJF5" s="2152"/>
      <c r="GJG5" s="2152"/>
      <c r="GJH5" s="2152"/>
      <c r="GJI5" s="2152"/>
      <c r="GJJ5" s="2152"/>
      <c r="GJK5" s="2152"/>
      <c r="GJL5" s="2152"/>
      <c r="GJM5" s="2152"/>
      <c r="GJN5" s="2152"/>
      <c r="GJO5" s="2152"/>
      <c r="GJP5" s="2152"/>
      <c r="GJQ5" s="2152"/>
      <c r="GJR5" s="2152"/>
      <c r="GJS5" s="2152"/>
      <c r="GJT5" s="2152"/>
      <c r="GJU5" s="2152"/>
      <c r="GJV5" s="2152"/>
      <c r="GJW5" s="2152"/>
      <c r="GJX5" s="2152"/>
      <c r="GJY5" s="2152"/>
      <c r="GJZ5" s="2152"/>
      <c r="GKA5" s="2152"/>
      <c r="GKB5" s="2152"/>
      <c r="GKC5" s="2152"/>
      <c r="GKD5" s="2152"/>
      <c r="GKE5" s="2152"/>
      <c r="GKF5" s="2152"/>
      <c r="GKG5" s="2152"/>
      <c r="GKH5" s="2152"/>
      <c r="GKI5" s="2152"/>
      <c r="GKJ5" s="2152"/>
      <c r="GKK5" s="2152"/>
      <c r="GKL5" s="2152"/>
      <c r="GKM5" s="2152"/>
      <c r="GKN5" s="2152"/>
      <c r="GKO5" s="2152"/>
      <c r="GKP5" s="2152"/>
      <c r="GKQ5" s="2152"/>
      <c r="GKR5" s="2152"/>
      <c r="GKS5" s="2152"/>
      <c r="GKT5" s="2152"/>
      <c r="GKU5" s="2152"/>
      <c r="GKV5" s="2152"/>
      <c r="GKW5" s="2152"/>
      <c r="GKX5" s="2152"/>
      <c r="GKY5" s="2152"/>
      <c r="GKZ5" s="2152"/>
      <c r="GLA5" s="2152"/>
      <c r="GLB5" s="2152"/>
      <c r="GLC5" s="2152"/>
      <c r="GLD5" s="2152"/>
      <c r="GLE5" s="2152"/>
      <c r="GLF5" s="2152"/>
      <c r="GLG5" s="2152"/>
      <c r="GLH5" s="2152"/>
      <c r="GLI5" s="2152"/>
      <c r="GLJ5" s="2152"/>
      <c r="GLK5" s="2152"/>
      <c r="GLL5" s="2152"/>
      <c r="GLM5" s="2152"/>
      <c r="GLN5" s="2152"/>
      <c r="GLO5" s="2152"/>
      <c r="GLP5" s="2152"/>
      <c r="GLQ5" s="2152"/>
      <c r="GLR5" s="2152"/>
      <c r="GLS5" s="2152"/>
      <c r="GLT5" s="2152"/>
      <c r="GLU5" s="2152"/>
      <c r="GLV5" s="2152"/>
      <c r="GLW5" s="2152"/>
      <c r="GLX5" s="2152"/>
      <c r="GLY5" s="2152"/>
      <c r="GLZ5" s="2152"/>
      <c r="GMA5" s="2152"/>
      <c r="GMB5" s="2152"/>
      <c r="GMC5" s="2152"/>
      <c r="GMD5" s="2152"/>
      <c r="GME5" s="2152"/>
      <c r="GMF5" s="2152"/>
      <c r="GMG5" s="2152"/>
      <c r="GMH5" s="2152"/>
      <c r="GMI5" s="2152"/>
      <c r="GMJ5" s="2152"/>
      <c r="GMK5" s="2152"/>
      <c r="GML5" s="2152"/>
      <c r="GMM5" s="2152"/>
      <c r="GMN5" s="2152"/>
      <c r="GMO5" s="2152"/>
      <c r="GMP5" s="2152"/>
      <c r="GMQ5" s="2152"/>
      <c r="GMR5" s="2152"/>
      <c r="GMS5" s="2152"/>
      <c r="GMT5" s="2152"/>
      <c r="GMU5" s="2152"/>
      <c r="GMV5" s="2152"/>
      <c r="GMW5" s="2152"/>
      <c r="GMX5" s="2152"/>
      <c r="GMY5" s="2152"/>
      <c r="GMZ5" s="2152"/>
      <c r="GNA5" s="2152"/>
      <c r="GNB5" s="2152"/>
      <c r="GNC5" s="2152"/>
      <c r="GND5" s="2152"/>
      <c r="GNE5" s="2152"/>
      <c r="GNF5" s="2152"/>
      <c r="GNG5" s="2152"/>
      <c r="GNH5" s="2152"/>
      <c r="GNI5" s="2152"/>
      <c r="GNJ5" s="2152"/>
      <c r="GNK5" s="2152"/>
      <c r="GNL5" s="2152"/>
      <c r="GNM5" s="2152"/>
      <c r="GNN5" s="2152"/>
      <c r="GNO5" s="2152"/>
      <c r="GNP5" s="2152"/>
      <c r="GNQ5" s="2152"/>
      <c r="GNR5" s="2152"/>
      <c r="GNS5" s="2152"/>
      <c r="GNT5" s="2152"/>
      <c r="GNU5" s="2152"/>
      <c r="GNV5" s="2152"/>
      <c r="GNW5" s="2152"/>
      <c r="GNX5" s="2152"/>
      <c r="GNY5" s="2152"/>
      <c r="GNZ5" s="2152"/>
      <c r="GOA5" s="2152"/>
      <c r="GOB5" s="2152"/>
      <c r="GOC5" s="2152"/>
      <c r="GOD5" s="2152"/>
      <c r="GOE5" s="2152"/>
      <c r="GOF5" s="2152"/>
      <c r="GOG5" s="2152"/>
      <c r="GOH5" s="2152"/>
      <c r="GOI5" s="2152"/>
      <c r="GOJ5" s="2152"/>
      <c r="GOK5" s="2152"/>
      <c r="GOL5" s="2152"/>
      <c r="GOM5" s="2152"/>
      <c r="GON5" s="2152"/>
      <c r="GOO5" s="2152"/>
      <c r="GOP5" s="2152"/>
      <c r="GOQ5" s="2152"/>
      <c r="GOR5" s="2152"/>
      <c r="GOS5" s="2152"/>
      <c r="GOT5" s="2152"/>
      <c r="GOU5" s="2152"/>
      <c r="GOV5" s="2152"/>
      <c r="GOW5" s="2152"/>
      <c r="GOX5" s="2152"/>
      <c r="GOY5" s="2152"/>
      <c r="GOZ5" s="2152"/>
      <c r="GPA5" s="2152"/>
      <c r="GPB5" s="2152"/>
      <c r="GPC5" s="2152"/>
      <c r="GPD5" s="2152"/>
      <c r="GPE5" s="2152"/>
      <c r="GPF5" s="2152"/>
      <c r="GPG5" s="2152"/>
      <c r="GPH5" s="2152"/>
      <c r="GPI5" s="2152"/>
      <c r="GPJ5" s="2152"/>
      <c r="GPK5" s="2152"/>
      <c r="GPL5" s="2152"/>
      <c r="GPM5" s="2152"/>
      <c r="GPN5" s="2152"/>
      <c r="GPO5" s="2152"/>
      <c r="GPP5" s="2152"/>
      <c r="GPQ5" s="2152"/>
      <c r="GPR5" s="2152"/>
      <c r="GPS5" s="2152"/>
      <c r="GPT5" s="2152"/>
      <c r="GPU5" s="2152"/>
      <c r="GPV5" s="2152"/>
      <c r="GPW5" s="2152"/>
      <c r="GPX5" s="2152"/>
      <c r="GPY5" s="2152"/>
      <c r="GPZ5" s="2152"/>
      <c r="GQA5" s="2152"/>
      <c r="GQB5" s="2152"/>
      <c r="GQC5" s="2152"/>
      <c r="GQD5" s="2152"/>
      <c r="GQE5" s="2152"/>
      <c r="GQF5" s="2152"/>
      <c r="GQG5" s="2152"/>
      <c r="GQH5" s="2152"/>
      <c r="GQI5" s="2152"/>
      <c r="GQJ5" s="2152"/>
      <c r="GQK5" s="2152"/>
      <c r="GQL5" s="2152"/>
      <c r="GQM5" s="2152"/>
      <c r="GQN5" s="2152"/>
      <c r="GQO5" s="2152"/>
      <c r="GQP5" s="2152"/>
      <c r="GQQ5" s="2152"/>
      <c r="GQR5" s="2152"/>
      <c r="GQS5" s="2152"/>
      <c r="GQT5" s="2152"/>
      <c r="GQU5" s="2152"/>
      <c r="GQV5" s="2152"/>
      <c r="GQW5" s="2152"/>
      <c r="GQX5" s="2152"/>
      <c r="GQY5" s="2152"/>
      <c r="GQZ5" s="2152"/>
      <c r="GRA5" s="2152"/>
      <c r="GRB5" s="2152"/>
      <c r="GRC5" s="2152"/>
      <c r="GRD5" s="2152"/>
      <c r="GRE5" s="2152"/>
      <c r="GRF5" s="2152"/>
      <c r="GRG5" s="2152"/>
      <c r="GRH5" s="2152"/>
      <c r="GRI5" s="2152"/>
      <c r="GRJ5" s="2152"/>
      <c r="GRK5" s="2152"/>
      <c r="GRL5" s="2152"/>
      <c r="GRM5" s="2152"/>
      <c r="GRN5" s="2152"/>
      <c r="GRO5" s="2152"/>
      <c r="GRP5" s="2152"/>
      <c r="GRQ5" s="2152"/>
      <c r="GRR5" s="2152"/>
      <c r="GRS5" s="2152"/>
      <c r="GRT5" s="2152"/>
      <c r="GRU5" s="2152"/>
      <c r="GRV5" s="2152"/>
      <c r="GRW5" s="2152"/>
      <c r="GRX5" s="2152"/>
      <c r="GRY5" s="2152"/>
      <c r="GRZ5" s="2152"/>
      <c r="GSA5" s="2152"/>
      <c r="GSB5" s="2152"/>
      <c r="GSC5" s="2152"/>
      <c r="GSD5" s="2152"/>
      <c r="GSE5" s="2152"/>
      <c r="GSF5" s="2152"/>
      <c r="GSG5" s="2152"/>
      <c r="GSH5" s="2152"/>
      <c r="GSI5" s="2152"/>
      <c r="GSJ5" s="2152"/>
      <c r="GSK5" s="2152"/>
      <c r="GSL5" s="2152"/>
      <c r="GSM5" s="2152"/>
      <c r="GSN5" s="2152"/>
      <c r="GSO5" s="2152"/>
      <c r="GSP5" s="2152"/>
      <c r="GSQ5" s="2152"/>
      <c r="GSR5" s="2152"/>
      <c r="GSS5" s="2152"/>
      <c r="GST5" s="2152"/>
      <c r="GSU5" s="2152"/>
      <c r="GSV5" s="2152"/>
      <c r="GSW5" s="2152"/>
      <c r="GSX5" s="2152"/>
      <c r="GSY5" s="2152"/>
      <c r="GSZ5" s="2152"/>
      <c r="GTA5" s="2152"/>
      <c r="GTB5" s="2152"/>
      <c r="GTC5" s="2152"/>
      <c r="GTD5" s="2152"/>
      <c r="GTE5" s="2152"/>
      <c r="GTF5" s="2152"/>
      <c r="GTG5" s="2152"/>
      <c r="GTH5" s="2152"/>
      <c r="GTI5" s="2152"/>
      <c r="GTJ5" s="2152"/>
      <c r="GTK5" s="2152"/>
      <c r="GTL5" s="2152"/>
      <c r="GTM5" s="2152"/>
      <c r="GTN5" s="2152"/>
      <c r="GTO5" s="2152"/>
      <c r="GTP5" s="2152"/>
      <c r="GTQ5" s="2152"/>
      <c r="GTR5" s="2152"/>
      <c r="GTS5" s="2152"/>
      <c r="GTT5" s="2152"/>
      <c r="GTU5" s="2152"/>
      <c r="GTV5" s="2152"/>
      <c r="GTW5" s="2152"/>
      <c r="GTX5" s="2152"/>
      <c r="GTY5" s="2152"/>
      <c r="GTZ5" s="2152"/>
      <c r="GUA5" s="2152"/>
      <c r="GUB5" s="2152"/>
      <c r="GUC5" s="2152"/>
      <c r="GUD5" s="2152"/>
      <c r="GUE5" s="2152"/>
      <c r="GUF5" s="2152"/>
      <c r="GUG5" s="2152"/>
      <c r="GUH5" s="2152"/>
      <c r="GUI5" s="2152"/>
      <c r="GUJ5" s="2152"/>
      <c r="GUK5" s="2152"/>
      <c r="GUL5" s="2152"/>
      <c r="GUM5" s="2152"/>
      <c r="GUN5" s="2152"/>
      <c r="GUO5" s="2152"/>
      <c r="GUP5" s="2152"/>
      <c r="GUQ5" s="2152"/>
      <c r="GUR5" s="2152"/>
      <c r="GUS5" s="2152"/>
      <c r="GUT5" s="2152"/>
      <c r="GUU5" s="2152"/>
      <c r="GUV5" s="2152"/>
      <c r="GUW5" s="2152"/>
      <c r="GUX5" s="2152"/>
      <c r="GUY5" s="2152"/>
      <c r="GUZ5" s="2152"/>
      <c r="GVA5" s="2152"/>
      <c r="GVB5" s="2152"/>
      <c r="GVC5" s="2152"/>
      <c r="GVD5" s="2152"/>
      <c r="GVE5" s="2152"/>
      <c r="GVF5" s="2152"/>
      <c r="GVG5" s="2152"/>
      <c r="GVH5" s="2152"/>
      <c r="GVI5" s="2152"/>
      <c r="GVJ5" s="2152"/>
      <c r="GVK5" s="2152"/>
      <c r="GVL5" s="2152"/>
      <c r="GVM5" s="2152"/>
      <c r="GVN5" s="2152"/>
      <c r="GVO5" s="2152"/>
      <c r="GVP5" s="2152"/>
      <c r="GVQ5" s="2152"/>
      <c r="GVR5" s="2152"/>
      <c r="GVS5" s="2152"/>
      <c r="GVT5" s="2152"/>
      <c r="GVU5" s="2152"/>
      <c r="GVV5" s="2152"/>
      <c r="GVW5" s="2152"/>
      <c r="GVX5" s="2152"/>
      <c r="GVY5" s="2152"/>
      <c r="GVZ5" s="2152"/>
      <c r="GWA5" s="2152"/>
      <c r="GWB5" s="2152"/>
      <c r="GWC5" s="2152"/>
      <c r="GWD5" s="2152"/>
      <c r="GWE5" s="2152"/>
      <c r="GWF5" s="2152"/>
      <c r="GWG5" s="2152"/>
      <c r="GWH5" s="2152"/>
      <c r="GWI5" s="2152"/>
      <c r="GWJ5" s="2152"/>
      <c r="GWK5" s="2152"/>
      <c r="GWL5" s="2152"/>
      <c r="GWM5" s="2152"/>
      <c r="GWN5" s="2152"/>
      <c r="GWO5" s="2152"/>
      <c r="GWP5" s="2152"/>
      <c r="GWQ5" s="2152"/>
      <c r="GWR5" s="2152"/>
      <c r="GWS5" s="2152"/>
      <c r="GWT5" s="2152"/>
      <c r="GWU5" s="2152"/>
      <c r="GWV5" s="2152"/>
      <c r="GWW5" s="2152"/>
      <c r="GWX5" s="2152"/>
      <c r="GWY5" s="2152"/>
      <c r="GWZ5" s="2152"/>
      <c r="GXA5" s="2152"/>
      <c r="GXB5" s="2152"/>
      <c r="GXC5" s="2152"/>
      <c r="GXD5" s="2152"/>
      <c r="GXE5" s="2152"/>
      <c r="GXF5" s="2152"/>
      <c r="GXG5" s="2152"/>
      <c r="GXH5" s="2152"/>
      <c r="GXI5" s="2152"/>
      <c r="GXJ5" s="2152"/>
      <c r="GXK5" s="2152"/>
      <c r="GXL5" s="2152"/>
      <c r="GXM5" s="2152"/>
      <c r="GXN5" s="2152"/>
      <c r="GXO5" s="2152"/>
      <c r="GXP5" s="2152"/>
      <c r="GXQ5" s="2152"/>
      <c r="GXR5" s="2152"/>
      <c r="GXS5" s="2152"/>
      <c r="GXT5" s="2152"/>
      <c r="GXU5" s="2152"/>
      <c r="GXV5" s="2152"/>
      <c r="GXW5" s="2152"/>
      <c r="GXX5" s="2152"/>
      <c r="GXY5" s="2152"/>
      <c r="GXZ5" s="2152"/>
      <c r="GYA5" s="2152"/>
      <c r="GYB5" s="2152"/>
      <c r="GYC5" s="2152"/>
      <c r="GYD5" s="2152"/>
      <c r="GYE5" s="2152"/>
      <c r="GYF5" s="2152"/>
      <c r="GYG5" s="2152"/>
      <c r="GYH5" s="2152"/>
      <c r="GYI5" s="2152"/>
      <c r="GYJ5" s="2152"/>
      <c r="GYK5" s="2152"/>
      <c r="GYL5" s="2152"/>
      <c r="GYM5" s="2152"/>
      <c r="GYN5" s="2152"/>
      <c r="GYO5" s="2152"/>
      <c r="GYP5" s="2152"/>
      <c r="GYQ5" s="2152"/>
      <c r="GYR5" s="2152"/>
      <c r="GYS5" s="2152"/>
      <c r="GYT5" s="2152"/>
      <c r="GYU5" s="2152"/>
      <c r="GYV5" s="2152"/>
      <c r="GYW5" s="2152"/>
      <c r="GYX5" s="2152"/>
      <c r="GYY5" s="2152"/>
      <c r="GYZ5" s="2152"/>
      <c r="GZA5" s="2152"/>
      <c r="GZB5" s="2152"/>
      <c r="GZC5" s="2152"/>
      <c r="GZD5" s="2152"/>
      <c r="GZE5" s="2152"/>
      <c r="GZF5" s="2152"/>
      <c r="GZG5" s="2152"/>
      <c r="GZH5" s="2152"/>
      <c r="GZI5" s="2152"/>
      <c r="GZJ5" s="2152"/>
      <c r="GZK5" s="2152"/>
      <c r="GZL5" s="2152"/>
      <c r="GZM5" s="2152"/>
      <c r="GZN5" s="2152"/>
      <c r="GZO5" s="2152"/>
      <c r="GZP5" s="2152"/>
      <c r="GZQ5" s="2152"/>
      <c r="GZR5" s="2152"/>
      <c r="GZS5" s="2152"/>
      <c r="GZT5" s="2152"/>
      <c r="GZU5" s="2152"/>
      <c r="GZV5" s="2152"/>
      <c r="GZW5" s="2152"/>
      <c r="GZX5" s="2152"/>
      <c r="GZY5" s="2152"/>
      <c r="GZZ5" s="2152"/>
      <c r="HAA5" s="2152"/>
      <c r="HAB5" s="2152"/>
      <c r="HAC5" s="2152"/>
      <c r="HAD5" s="2152"/>
      <c r="HAE5" s="2152"/>
      <c r="HAF5" s="2152"/>
      <c r="HAG5" s="2152"/>
      <c r="HAH5" s="2152"/>
      <c r="HAI5" s="2152"/>
      <c r="HAJ5" s="2152"/>
      <c r="HAK5" s="2152"/>
      <c r="HAL5" s="2152"/>
      <c r="HAM5" s="2152"/>
      <c r="HAN5" s="2152"/>
      <c r="HAO5" s="2152"/>
      <c r="HAP5" s="2152"/>
      <c r="HAQ5" s="2152"/>
      <c r="HAR5" s="2152"/>
      <c r="HAS5" s="2152"/>
      <c r="HAT5" s="2152"/>
      <c r="HAU5" s="2152"/>
      <c r="HAV5" s="2152"/>
      <c r="HAW5" s="2152"/>
      <c r="HAX5" s="2152"/>
      <c r="HAY5" s="2152"/>
      <c r="HAZ5" s="2152"/>
      <c r="HBA5" s="2152"/>
      <c r="HBB5" s="2152"/>
      <c r="HBC5" s="2152"/>
      <c r="HBD5" s="2152"/>
      <c r="HBE5" s="2152"/>
      <c r="HBF5" s="2152"/>
      <c r="HBG5" s="2152"/>
      <c r="HBH5" s="2152"/>
      <c r="HBI5" s="2152"/>
      <c r="HBJ5" s="2152"/>
      <c r="HBK5" s="2152"/>
      <c r="HBL5" s="2152"/>
      <c r="HBM5" s="2152"/>
      <c r="HBN5" s="2152"/>
      <c r="HBO5" s="2152"/>
      <c r="HBP5" s="2152"/>
      <c r="HBQ5" s="2152"/>
      <c r="HBR5" s="2152"/>
      <c r="HBS5" s="2152"/>
      <c r="HBT5" s="2152"/>
      <c r="HBU5" s="2152"/>
      <c r="HBV5" s="2152"/>
      <c r="HBW5" s="2152"/>
      <c r="HBX5" s="2152"/>
      <c r="HBY5" s="2152"/>
      <c r="HBZ5" s="2152"/>
      <c r="HCA5" s="2152"/>
      <c r="HCB5" s="2152"/>
      <c r="HCC5" s="2152"/>
      <c r="HCD5" s="2152"/>
      <c r="HCE5" s="2152"/>
      <c r="HCF5" s="2152"/>
      <c r="HCG5" s="2152"/>
      <c r="HCH5" s="2152"/>
      <c r="HCI5" s="2152"/>
      <c r="HCJ5" s="2152"/>
      <c r="HCK5" s="2152"/>
      <c r="HCL5" s="2152"/>
      <c r="HCM5" s="2152"/>
      <c r="HCN5" s="2152"/>
      <c r="HCO5" s="2152"/>
      <c r="HCP5" s="2152"/>
      <c r="HCQ5" s="2152"/>
      <c r="HCR5" s="2152"/>
      <c r="HCS5" s="2152"/>
      <c r="HCT5" s="2152"/>
      <c r="HCU5" s="2152"/>
      <c r="HCV5" s="2152"/>
      <c r="HCW5" s="2152"/>
      <c r="HCX5" s="2152"/>
      <c r="HCY5" s="2152"/>
      <c r="HCZ5" s="2152"/>
      <c r="HDA5" s="2152"/>
      <c r="HDB5" s="2152"/>
      <c r="HDC5" s="2152"/>
      <c r="HDD5" s="2152"/>
      <c r="HDE5" s="2152"/>
      <c r="HDF5" s="2152"/>
      <c r="HDG5" s="2152"/>
      <c r="HDH5" s="2152"/>
      <c r="HDI5" s="2152"/>
      <c r="HDJ5" s="2152"/>
      <c r="HDK5" s="2152"/>
      <c r="HDL5" s="2152"/>
      <c r="HDM5" s="2152"/>
      <c r="HDN5" s="2152"/>
      <c r="HDO5" s="2152"/>
      <c r="HDP5" s="2152"/>
      <c r="HDQ5" s="2152"/>
      <c r="HDR5" s="2152"/>
      <c r="HDS5" s="2152"/>
      <c r="HDT5" s="2152"/>
      <c r="HDU5" s="2152"/>
      <c r="HDV5" s="2152"/>
      <c r="HDW5" s="2152"/>
      <c r="HDX5" s="2152"/>
      <c r="HDY5" s="2152"/>
      <c r="HDZ5" s="2152"/>
      <c r="HEA5" s="2152"/>
      <c r="HEB5" s="2152"/>
      <c r="HEC5" s="2152"/>
      <c r="HED5" s="2152"/>
      <c r="HEE5" s="2152"/>
      <c r="HEF5" s="2152"/>
      <c r="HEG5" s="2152"/>
      <c r="HEH5" s="2152"/>
      <c r="HEI5" s="2152"/>
      <c r="HEJ5" s="2152"/>
      <c r="HEK5" s="2152"/>
      <c r="HEL5" s="2152"/>
      <c r="HEM5" s="2152"/>
      <c r="HEN5" s="2152"/>
      <c r="HEO5" s="2152"/>
      <c r="HEP5" s="2152"/>
      <c r="HEQ5" s="2152"/>
      <c r="HER5" s="2152"/>
      <c r="HES5" s="2152"/>
      <c r="HET5" s="2152"/>
      <c r="HEU5" s="2152"/>
      <c r="HEV5" s="2152"/>
      <c r="HEW5" s="2152"/>
      <c r="HEX5" s="2152"/>
      <c r="HEY5" s="2152"/>
      <c r="HEZ5" s="2152"/>
      <c r="HFA5" s="2152"/>
      <c r="HFB5" s="2152"/>
      <c r="HFC5" s="2152"/>
      <c r="HFD5" s="2152"/>
      <c r="HFE5" s="2152"/>
      <c r="HFF5" s="2152"/>
      <c r="HFG5" s="2152"/>
      <c r="HFH5" s="2152"/>
      <c r="HFI5" s="2152"/>
      <c r="HFJ5" s="2152"/>
      <c r="HFK5" s="2152"/>
      <c r="HFL5" s="2152"/>
      <c r="HFM5" s="2152"/>
      <c r="HFN5" s="2152"/>
      <c r="HFO5" s="2152"/>
      <c r="HFP5" s="2152"/>
      <c r="HFQ5" s="2152"/>
      <c r="HFR5" s="2152"/>
      <c r="HFS5" s="2152"/>
      <c r="HFT5" s="2152"/>
      <c r="HFU5" s="2152"/>
      <c r="HFV5" s="2152"/>
      <c r="HFW5" s="2152"/>
      <c r="HFX5" s="2152"/>
      <c r="HFY5" s="2152"/>
      <c r="HFZ5" s="2152"/>
      <c r="HGA5" s="2152"/>
      <c r="HGB5" s="2152"/>
      <c r="HGC5" s="2152"/>
      <c r="HGD5" s="2152"/>
      <c r="HGE5" s="2152"/>
      <c r="HGF5" s="2152"/>
      <c r="HGG5" s="2152"/>
      <c r="HGH5" s="2152"/>
      <c r="HGI5" s="2152"/>
      <c r="HGJ5" s="2152"/>
      <c r="HGK5" s="2152"/>
      <c r="HGL5" s="2152"/>
      <c r="HGM5" s="2152"/>
      <c r="HGN5" s="2152"/>
      <c r="HGO5" s="2152"/>
      <c r="HGP5" s="2152"/>
      <c r="HGQ5" s="2152"/>
      <c r="HGR5" s="2152"/>
      <c r="HGS5" s="2152"/>
      <c r="HGT5" s="2152"/>
      <c r="HGU5" s="2152"/>
      <c r="HGV5" s="2152"/>
      <c r="HGW5" s="2152"/>
      <c r="HGX5" s="2152"/>
      <c r="HGY5" s="2152"/>
      <c r="HGZ5" s="2152"/>
      <c r="HHA5" s="2152"/>
      <c r="HHB5" s="2152"/>
      <c r="HHC5" s="2152"/>
      <c r="HHD5" s="2152"/>
      <c r="HHE5" s="2152"/>
      <c r="HHF5" s="2152"/>
      <c r="HHG5" s="2152"/>
      <c r="HHH5" s="2152"/>
      <c r="HHI5" s="2152"/>
      <c r="HHJ5" s="2152"/>
      <c r="HHK5" s="2152"/>
      <c r="HHL5" s="2152"/>
      <c r="HHM5" s="2152"/>
      <c r="HHN5" s="2152"/>
      <c r="HHO5" s="2152"/>
      <c r="HHP5" s="2152"/>
      <c r="HHQ5" s="2152"/>
      <c r="HHR5" s="2152"/>
      <c r="HHS5" s="2152"/>
      <c r="HHT5" s="2152"/>
      <c r="HHU5" s="2152"/>
      <c r="HHV5" s="2152"/>
      <c r="HHW5" s="2152"/>
      <c r="HHX5" s="2152"/>
      <c r="HHY5" s="2152"/>
      <c r="HHZ5" s="2152"/>
      <c r="HIA5" s="2152"/>
      <c r="HIB5" s="2152"/>
      <c r="HIC5" s="2152"/>
      <c r="HID5" s="2152"/>
      <c r="HIE5" s="2152"/>
      <c r="HIF5" s="2152"/>
      <c r="HIG5" s="2152"/>
      <c r="HIH5" s="2152"/>
      <c r="HII5" s="2152"/>
      <c r="HIJ5" s="2152"/>
      <c r="HIK5" s="2152"/>
      <c r="HIL5" s="2152"/>
      <c r="HIM5" s="2152"/>
      <c r="HIN5" s="2152"/>
      <c r="HIO5" s="2152"/>
      <c r="HIP5" s="2152"/>
      <c r="HIQ5" s="2152"/>
      <c r="HIR5" s="2152"/>
      <c r="HIS5" s="2152"/>
      <c r="HIT5" s="2152"/>
      <c r="HIU5" s="2152"/>
      <c r="HIV5" s="2152"/>
      <c r="HIW5" s="2152"/>
      <c r="HIX5" s="2152"/>
      <c r="HIY5" s="2152"/>
      <c r="HIZ5" s="2152"/>
      <c r="HJA5" s="2152"/>
      <c r="HJB5" s="2152"/>
      <c r="HJC5" s="2152"/>
      <c r="HJD5" s="2152"/>
      <c r="HJE5" s="2152"/>
      <c r="HJF5" s="2152"/>
      <c r="HJG5" s="2152"/>
      <c r="HJH5" s="2152"/>
      <c r="HJI5" s="2152"/>
      <c r="HJJ5" s="2152"/>
      <c r="HJK5" s="2152"/>
      <c r="HJL5" s="2152"/>
      <c r="HJM5" s="2152"/>
      <c r="HJN5" s="2152"/>
      <c r="HJO5" s="2152"/>
      <c r="HJP5" s="2152"/>
      <c r="HJQ5" s="2152"/>
      <c r="HJR5" s="2152"/>
      <c r="HJS5" s="2152"/>
      <c r="HJT5" s="2152"/>
      <c r="HJU5" s="2152"/>
      <c r="HJV5" s="2152"/>
      <c r="HJW5" s="2152"/>
      <c r="HJX5" s="2152"/>
      <c r="HJY5" s="2152"/>
      <c r="HJZ5" s="2152"/>
      <c r="HKA5" s="2152"/>
      <c r="HKB5" s="2152"/>
      <c r="HKC5" s="2152"/>
      <c r="HKD5" s="2152"/>
      <c r="HKE5" s="2152"/>
      <c r="HKF5" s="2152"/>
      <c r="HKG5" s="2152"/>
      <c r="HKH5" s="2152"/>
      <c r="HKI5" s="2152"/>
      <c r="HKJ5" s="2152"/>
      <c r="HKK5" s="2152"/>
      <c r="HKL5" s="2152"/>
      <c r="HKM5" s="2152"/>
      <c r="HKN5" s="2152"/>
      <c r="HKO5" s="2152"/>
      <c r="HKP5" s="2152"/>
      <c r="HKQ5" s="2152"/>
      <c r="HKR5" s="2152"/>
      <c r="HKS5" s="2152"/>
      <c r="HKT5" s="2152"/>
      <c r="HKU5" s="2152"/>
      <c r="HKV5" s="2152"/>
      <c r="HKW5" s="2152"/>
      <c r="HKX5" s="2152"/>
      <c r="HKY5" s="2152"/>
      <c r="HKZ5" s="2152"/>
      <c r="HLA5" s="2152"/>
      <c r="HLB5" s="2152"/>
      <c r="HLC5" s="2152"/>
      <c r="HLD5" s="2152"/>
      <c r="HLE5" s="2152"/>
      <c r="HLF5" s="2152"/>
      <c r="HLG5" s="2152"/>
      <c r="HLH5" s="2152"/>
      <c r="HLI5" s="2152"/>
      <c r="HLJ5" s="2152"/>
      <c r="HLK5" s="2152"/>
      <c r="HLL5" s="2152"/>
      <c r="HLM5" s="2152"/>
      <c r="HLN5" s="2152"/>
      <c r="HLO5" s="2152"/>
      <c r="HLP5" s="2152"/>
      <c r="HLQ5" s="2152"/>
      <c r="HLR5" s="2152"/>
      <c r="HLS5" s="2152"/>
      <c r="HLT5" s="2152"/>
      <c r="HLU5" s="2152"/>
      <c r="HLV5" s="2152"/>
      <c r="HLW5" s="2152"/>
      <c r="HLX5" s="2152"/>
      <c r="HLY5" s="2152"/>
      <c r="HLZ5" s="2152"/>
      <c r="HMA5" s="2152"/>
      <c r="HMB5" s="2152"/>
      <c r="HMC5" s="2152"/>
      <c r="HMD5" s="2152"/>
      <c r="HME5" s="2152"/>
      <c r="HMF5" s="2152"/>
      <c r="HMG5" s="2152"/>
      <c r="HMH5" s="2152"/>
      <c r="HMI5" s="2152"/>
      <c r="HMJ5" s="2152"/>
      <c r="HMK5" s="2152"/>
      <c r="HML5" s="2152"/>
      <c r="HMM5" s="2152"/>
      <c r="HMN5" s="2152"/>
      <c r="HMO5" s="2152"/>
      <c r="HMP5" s="2152"/>
      <c r="HMQ5" s="2152"/>
      <c r="HMR5" s="2152"/>
      <c r="HMS5" s="2152"/>
      <c r="HMT5" s="2152"/>
      <c r="HMU5" s="2152"/>
      <c r="HMV5" s="2152"/>
      <c r="HMW5" s="2152"/>
      <c r="HMX5" s="2152"/>
      <c r="HMY5" s="2152"/>
      <c r="HMZ5" s="2152"/>
      <c r="HNA5" s="2152"/>
      <c r="HNB5" s="2152"/>
      <c r="HNC5" s="2152"/>
      <c r="HND5" s="2152"/>
      <c r="HNE5" s="2152"/>
      <c r="HNF5" s="2152"/>
      <c r="HNG5" s="2152"/>
      <c r="HNH5" s="2152"/>
      <c r="HNI5" s="2152"/>
      <c r="HNJ5" s="2152"/>
      <c r="HNK5" s="2152"/>
      <c r="HNL5" s="2152"/>
      <c r="HNM5" s="2152"/>
      <c r="HNN5" s="2152"/>
      <c r="HNO5" s="2152"/>
      <c r="HNP5" s="2152"/>
      <c r="HNQ5" s="2152"/>
      <c r="HNR5" s="2152"/>
      <c r="HNS5" s="2152"/>
      <c r="HNT5" s="2152"/>
      <c r="HNU5" s="2152"/>
      <c r="HNV5" s="2152"/>
      <c r="HNW5" s="2152"/>
      <c r="HNX5" s="2152"/>
      <c r="HNY5" s="2152"/>
      <c r="HNZ5" s="2152"/>
      <c r="HOA5" s="2152"/>
      <c r="HOB5" s="2152"/>
      <c r="HOC5" s="2152"/>
      <c r="HOD5" s="2152"/>
      <c r="HOE5" s="2152"/>
      <c r="HOF5" s="2152"/>
      <c r="HOG5" s="2152"/>
      <c r="HOH5" s="2152"/>
      <c r="HOI5" s="2152"/>
      <c r="HOJ5" s="2152"/>
      <c r="HOK5" s="2152"/>
      <c r="HOL5" s="2152"/>
      <c r="HOM5" s="2152"/>
      <c r="HON5" s="2152"/>
      <c r="HOO5" s="2152"/>
      <c r="HOP5" s="2152"/>
      <c r="HOQ5" s="2152"/>
      <c r="HOR5" s="2152"/>
      <c r="HOS5" s="2152"/>
      <c r="HOT5" s="2152"/>
      <c r="HOU5" s="2152"/>
      <c r="HOV5" s="2152"/>
      <c r="HOW5" s="2152"/>
      <c r="HOX5" s="2152"/>
      <c r="HOY5" s="2152"/>
      <c r="HOZ5" s="2152"/>
      <c r="HPA5" s="2152"/>
      <c r="HPB5" s="2152"/>
      <c r="HPC5" s="2152"/>
      <c r="HPD5" s="2152"/>
      <c r="HPE5" s="2152"/>
      <c r="HPF5" s="2152"/>
      <c r="HPG5" s="2152"/>
      <c r="HPH5" s="2152"/>
      <c r="HPI5" s="2152"/>
      <c r="HPJ5" s="2152"/>
      <c r="HPK5" s="2152"/>
      <c r="HPL5" s="2152"/>
      <c r="HPM5" s="2152"/>
      <c r="HPN5" s="2152"/>
      <c r="HPO5" s="2152"/>
      <c r="HPP5" s="2152"/>
      <c r="HPQ5" s="2152"/>
      <c r="HPR5" s="2152"/>
      <c r="HPS5" s="2152"/>
      <c r="HPT5" s="2152"/>
      <c r="HPU5" s="2152"/>
      <c r="HPV5" s="2152"/>
      <c r="HPW5" s="2152"/>
      <c r="HPX5" s="2152"/>
      <c r="HPY5" s="2152"/>
      <c r="HPZ5" s="2152"/>
      <c r="HQA5" s="2152"/>
      <c r="HQB5" s="2152"/>
      <c r="HQC5" s="2152"/>
      <c r="HQD5" s="2152"/>
      <c r="HQE5" s="2152"/>
      <c r="HQF5" s="2152"/>
      <c r="HQG5" s="2152"/>
      <c r="HQH5" s="2152"/>
      <c r="HQI5" s="2152"/>
      <c r="HQJ5" s="2152"/>
      <c r="HQK5" s="2152"/>
      <c r="HQL5" s="2152"/>
      <c r="HQM5" s="2152"/>
      <c r="HQN5" s="2152"/>
      <c r="HQO5" s="2152"/>
      <c r="HQP5" s="2152"/>
      <c r="HQQ5" s="2152"/>
      <c r="HQR5" s="2152"/>
      <c r="HQS5" s="2152"/>
      <c r="HQT5" s="2152"/>
      <c r="HQU5" s="2152"/>
      <c r="HQV5" s="2152"/>
      <c r="HQW5" s="2152"/>
      <c r="HQX5" s="2152"/>
      <c r="HQY5" s="2152"/>
      <c r="HQZ5" s="2152"/>
      <c r="HRA5" s="2152"/>
      <c r="HRB5" s="2152"/>
      <c r="HRC5" s="2152"/>
      <c r="HRD5" s="2152"/>
      <c r="HRE5" s="2152"/>
      <c r="HRF5" s="2152"/>
      <c r="HRG5" s="2152"/>
      <c r="HRH5" s="2152"/>
      <c r="HRI5" s="2152"/>
      <c r="HRJ5" s="2152"/>
      <c r="HRK5" s="2152"/>
      <c r="HRL5" s="2152"/>
      <c r="HRM5" s="2152"/>
      <c r="HRN5" s="2152"/>
      <c r="HRO5" s="2152"/>
      <c r="HRP5" s="2152"/>
      <c r="HRQ5" s="2152"/>
      <c r="HRR5" s="2152"/>
      <c r="HRS5" s="2152"/>
      <c r="HRT5" s="2152"/>
      <c r="HRU5" s="2152"/>
      <c r="HRV5" s="2152"/>
      <c r="HRW5" s="2152"/>
      <c r="HRX5" s="2152"/>
      <c r="HRY5" s="2152"/>
      <c r="HRZ5" s="2152"/>
      <c r="HSA5" s="2152"/>
      <c r="HSB5" s="2152"/>
      <c r="HSC5" s="2152"/>
      <c r="HSD5" s="2152"/>
      <c r="HSE5" s="2152"/>
      <c r="HSF5" s="2152"/>
      <c r="HSG5" s="2152"/>
      <c r="HSH5" s="2152"/>
      <c r="HSI5" s="2152"/>
      <c r="HSJ5" s="2152"/>
      <c r="HSK5" s="2152"/>
      <c r="HSL5" s="2152"/>
      <c r="HSM5" s="2152"/>
      <c r="HSN5" s="2152"/>
      <c r="HSO5" s="2152"/>
      <c r="HSP5" s="2152"/>
      <c r="HSQ5" s="2152"/>
      <c r="HSR5" s="2152"/>
      <c r="HSS5" s="2152"/>
      <c r="HST5" s="2152"/>
      <c r="HSU5" s="2152"/>
      <c r="HSV5" s="2152"/>
      <c r="HSW5" s="2152"/>
      <c r="HSX5" s="2152"/>
      <c r="HSY5" s="2152"/>
      <c r="HSZ5" s="2152"/>
      <c r="HTA5" s="2152"/>
      <c r="HTB5" s="2152"/>
      <c r="HTC5" s="2152"/>
      <c r="HTD5" s="2152"/>
      <c r="HTE5" s="2152"/>
      <c r="HTF5" s="2152"/>
      <c r="HTG5" s="2152"/>
      <c r="HTH5" s="2152"/>
      <c r="HTI5" s="2152"/>
      <c r="HTJ5" s="2152"/>
      <c r="HTK5" s="2152"/>
      <c r="HTL5" s="2152"/>
      <c r="HTM5" s="2152"/>
      <c r="HTN5" s="2152"/>
      <c r="HTO5" s="2152"/>
      <c r="HTP5" s="2152"/>
      <c r="HTQ5" s="2152"/>
      <c r="HTR5" s="2152"/>
      <c r="HTS5" s="2152"/>
      <c r="HTT5" s="2152"/>
      <c r="HTU5" s="2152"/>
      <c r="HTV5" s="2152"/>
      <c r="HTW5" s="2152"/>
      <c r="HTX5" s="2152"/>
      <c r="HTY5" s="2152"/>
      <c r="HTZ5" s="2152"/>
      <c r="HUA5" s="2152"/>
      <c r="HUB5" s="2152"/>
      <c r="HUC5" s="2152"/>
      <c r="HUD5" s="2152"/>
      <c r="HUE5" s="2152"/>
      <c r="HUF5" s="2152"/>
      <c r="HUG5" s="2152"/>
      <c r="HUH5" s="2152"/>
      <c r="HUI5" s="2152"/>
      <c r="HUJ5" s="2152"/>
      <c r="HUK5" s="2152"/>
      <c r="HUL5" s="2152"/>
      <c r="HUM5" s="2152"/>
      <c r="HUN5" s="2152"/>
      <c r="HUO5" s="2152"/>
      <c r="HUP5" s="2152"/>
      <c r="HUQ5" s="2152"/>
      <c r="HUR5" s="2152"/>
      <c r="HUS5" s="2152"/>
      <c r="HUT5" s="2152"/>
      <c r="HUU5" s="2152"/>
      <c r="HUV5" s="2152"/>
      <c r="HUW5" s="2152"/>
      <c r="HUX5" s="2152"/>
      <c r="HUY5" s="2152"/>
      <c r="HUZ5" s="2152"/>
      <c r="HVA5" s="2152"/>
      <c r="HVB5" s="2152"/>
      <c r="HVC5" s="2152"/>
      <c r="HVD5" s="2152"/>
      <c r="HVE5" s="2152"/>
      <c r="HVF5" s="2152"/>
      <c r="HVG5" s="2152"/>
      <c r="HVH5" s="2152"/>
      <c r="HVI5" s="2152"/>
      <c r="HVJ5" s="2152"/>
      <c r="HVK5" s="2152"/>
      <c r="HVL5" s="2152"/>
      <c r="HVM5" s="2152"/>
      <c r="HVN5" s="2152"/>
      <c r="HVO5" s="2152"/>
      <c r="HVP5" s="2152"/>
      <c r="HVQ5" s="2152"/>
      <c r="HVR5" s="2152"/>
      <c r="HVS5" s="2152"/>
      <c r="HVT5" s="2152"/>
      <c r="HVU5" s="2152"/>
      <c r="HVV5" s="2152"/>
      <c r="HVW5" s="2152"/>
      <c r="HVX5" s="2152"/>
      <c r="HVY5" s="2152"/>
      <c r="HVZ5" s="2152"/>
      <c r="HWA5" s="2152"/>
      <c r="HWB5" s="2152"/>
      <c r="HWC5" s="2152"/>
      <c r="HWD5" s="2152"/>
      <c r="HWE5" s="2152"/>
      <c r="HWF5" s="2152"/>
      <c r="HWG5" s="2152"/>
      <c r="HWH5" s="2152"/>
      <c r="HWI5" s="2152"/>
      <c r="HWJ5" s="2152"/>
      <c r="HWK5" s="2152"/>
      <c r="HWL5" s="2152"/>
      <c r="HWM5" s="2152"/>
      <c r="HWN5" s="2152"/>
      <c r="HWO5" s="2152"/>
      <c r="HWP5" s="2152"/>
      <c r="HWQ5" s="2152"/>
      <c r="HWR5" s="2152"/>
      <c r="HWS5" s="2152"/>
      <c r="HWT5" s="2152"/>
      <c r="HWU5" s="2152"/>
      <c r="HWV5" s="2152"/>
      <c r="HWW5" s="2152"/>
      <c r="HWX5" s="2152"/>
      <c r="HWY5" s="2152"/>
      <c r="HWZ5" s="2152"/>
      <c r="HXA5" s="2152"/>
      <c r="HXB5" s="2152"/>
      <c r="HXC5" s="2152"/>
      <c r="HXD5" s="2152"/>
      <c r="HXE5" s="2152"/>
      <c r="HXF5" s="2152"/>
      <c r="HXG5" s="2152"/>
      <c r="HXH5" s="2152"/>
      <c r="HXI5" s="2152"/>
      <c r="HXJ5" s="2152"/>
      <c r="HXK5" s="2152"/>
      <c r="HXL5" s="2152"/>
      <c r="HXM5" s="2152"/>
      <c r="HXN5" s="2152"/>
      <c r="HXO5" s="2152"/>
      <c r="HXP5" s="2152"/>
      <c r="HXQ5" s="2152"/>
      <c r="HXR5" s="2152"/>
      <c r="HXS5" s="2152"/>
      <c r="HXT5" s="2152"/>
      <c r="HXU5" s="2152"/>
      <c r="HXV5" s="2152"/>
      <c r="HXW5" s="2152"/>
      <c r="HXX5" s="2152"/>
      <c r="HXY5" s="2152"/>
      <c r="HXZ5" s="2152"/>
      <c r="HYA5" s="2152"/>
      <c r="HYB5" s="2152"/>
      <c r="HYC5" s="2152"/>
      <c r="HYD5" s="2152"/>
      <c r="HYE5" s="2152"/>
      <c r="HYF5" s="2152"/>
      <c r="HYG5" s="2152"/>
      <c r="HYH5" s="2152"/>
      <c r="HYI5" s="2152"/>
      <c r="HYJ5" s="2152"/>
      <c r="HYK5" s="2152"/>
      <c r="HYL5" s="2152"/>
      <c r="HYM5" s="2152"/>
      <c r="HYN5" s="2152"/>
      <c r="HYO5" s="2152"/>
      <c r="HYP5" s="2152"/>
      <c r="HYQ5" s="2152"/>
      <c r="HYR5" s="2152"/>
      <c r="HYS5" s="2152"/>
      <c r="HYT5" s="2152"/>
      <c r="HYU5" s="2152"/>
      <c r="HYV5" s="2152"/>
      <c r="HYW5" s="2152"/>
      <c r="HYX5" s="2152"/>
      <c r="HYY5" s="2152"/>
      <c r="HYZ5" s="2152"/>
      <c r="HZA5" s="2152"/>
      <c r="HZB5" s="2152"/>
      <c r="HZC5" s="2152"/>
      <c r="HZD5" s="2152"/>
      <c r="HZE5" s="2152"/>
      <c r="HZF5" s="2152"/>
      <c r="HZG5" s="2152"/>
      <c r="HZH5" s="2152"/>
      <c r="HZI5" s="2152"/>
      <c r="HZJ5" s="2152"/>
      <c r="HZK5" s="2152"/>
      <c r="HZL5" s="2152"/>
      <c r="HZM5" s="2152"/>
      <c r="HZN5" s="2152"/>
      <c r="HZO5" s="2152"/>
      <c r="HZP5" s="2152"/>
      <c r="HZQ5" s="2152"/>
      <c r="HZR5" s="2152"/>
      <c r="HZS5" s="2152"/>
      <c r="HZT5" s="2152"/>
      <c r="HZU5" s="2152"/>
      <c r="HZV5" s="2152"/>
      <c r="HZW5" s="2152"/>
      <c r="HZX5" s="2152"/>
      <c r="HZY5" s="2152"/>
      <c r="HZZ5" s="2152"/>
      <c r="IAA5" s="2152"/>
      <c r="IAB5" s="2152"/>
      <c r="IAC5" s="2152"/>
      <c r="IAD5" s="2152"/>
      <c r="IAE5" s="2152"/>
      <c r="IAF5" s="2152"/>
      <c r="IAG5" s="2152"/>
      <c r="IAH5" s="2152"/>
      <c r="IAI5" s="2152"/>
      <c r="IAJ5" s="2152"/>
      <c r="IAK5" s="2152"/>
      <c r="IAL5" s="2152"/>
      <c r="IAM5" s="2152"/>
      <c r="IAN5" s="2152"/>
      <c r="IAO5" s="2152"/>
      <c r="IAP5" s="2152"/>
      <c r="IAQ5" s="2152"/>
      <c r="IAR5" s="2152"/>
      <c r="IAS5" s="2152"/>
      <c r="IAT5" s="2152"/>
      <c r="IAU5" s="2152"/>
      <c r="IAV5" s="2152"/>
      <c r="IAW5" s="2152"/>
      <c r="IAX5" s="2152"/>
      <c r="IAY5" s="2152"/>
      <c r="IAZ5" s="2152"/>
      <c r="IBA5" s="2152"/>
      <c r="IBB5" s="2152"/>
      <c r="IBC5" s="2152"/>
      <c r="IBD5" s="2152"/>
      <c r="IBE5" s="2152"/>
      <c r="IBF5" s="2152"/>
      <c r="IBG5" s="2152"/>
      <c r="IBH5" s="2152"/>
      <c r="IBI5" s="2152"/>
      <c r="IBJ5" s="2152"/>
      <c r="IBK5" s="2152"/>
      <c r="IBL5" s="2152"/>
      <c r="IBM5" s="2152"/>
      <c r="IBN5" s="2152"/>
      <c r="IBO5" s="2152"/>
      <c r="IBP5" s="2152"/>
      <c r="IBQ5" s="2152"/>
      <c r="IBR5" s="2152"/>
      <c r="IBS5" s="2152"/>
      <c r="IBT5" s="2152"/>
      <c r="IBU5" s="2152"/>
      <c r="IBV5" s="2152"/>
      <c r="IBW5" s="2152"/>
      <c r="IBX5" s="2152"/>
      <c r="IBY5" s="2152"/>
      <c r="IBZ5" s="2152"/>
      <c r="ICA5" s="2152"/>
      <c r="ICB5" s="2152"/>
      <c r="ICC5" s="2152"/>
      <c r="ICD5" s="2152"/>
      <c r="ICE5" s="2152"/>
      <c r="ICF5" s="2152"/>
      <c r="ICG5" s="2152"/>
      <c r="ICH5" s="2152"/>
      <c r="ICI5" s="2152"/>
      <c r="ICJ5" s="2152"/>
      <c r="ICK5" s="2152"/>
      <c r="ICL5" s="2152"/>
      <c r="ICM5" s="2152"/>
      <c r="ICN5" s="2152"/>
      <c r="ICO5" s="2152"/>
      <c r="ICP5" s="2152"/>
      <c r="ICQ5" s="2152"/>
      <c r="ICR5" s="2152"/>
      <c r="ICS5" s="2152"/>
      <c r="ICT5" s="2152"/>
      <c r="ICU5" s="2152"/>
      <c r="ICV5" s="2152"/>
      <c r="ICW5" s="2152"/>
      <c r="ICX5" s="2152"/>
      <c r="ICY5" s="2152"/>
      <c r="ICZ5" s="2152"/>
      <c r="IDA5" s="2152"/>
      <c r="IDB5" s="2152"/>
      <c r="IDC5" s="2152"/>
      <c r="IDD5" s="2152"/>
      <c r="IDE5" s="2152"/>
      <c r="IDF5" s="2152"/>
      <c r="IDG5" s="2152"/>
      <c r="IDH5" s="2152"/>
      <c r="IDI5" s="2152"/>
      <c r="IDJ5" s="2152"/>
      <c r="IDK5" s="2152"/>
      <c r="IDL5" s="2152"/>
      <c r="IDM5" s="2152"/>
      <c r="IDN5" s="2152"/>
      <c r="IDO5" s="2152"/>
      <c r="IDP5" s="2152"/>
      <c r="IDQ5" s="2152"/>
      <c r="IDR5" s="2152"/>
      <c r="IDS5" s="2152"/>
      <c r="IDT5" s="2152"/>
      <c r="IDU5" s="2152"/>
      <c r="IDV5" s="2152"/>
      <c r="IDW5" s="2152"/>
      <c r="IDX5" s="2152"/>
      <c r="IDY5" s="2152"/>
      <c r="IDZ5" s="2152"/>
      <c r="IEA5" s="2152"/>
      <c r="IEB5" s="2152"/>
      <c r="IEC5" s="2152"/>
      <c r="IED5" s="2152"/>
      <c r="IEE5" s="2152"/>
      <c r="IEF5" s="2152"/>
      <c r="IEG5" s="2152"/>
      <c r="IEH5" s="2152"/>
      <c r="IEI5" s="2152"/>
      <c r="IEJ5" s="2152"/>
      <c r="IEK5" s="2152"/>
      <c r="IEL5" s="2152"/>
      <c r="IEM5" s="2152"/>
      <c r="IEN5" s="2152"/>
      <c r="IEO5" s="2152"/>
      <c r="IEP5" s="2152"/>
      <c r="IEQ5" s="2152"/>
      <c r="IER5" s="2152"/>
      <c r="IES5" s="2152"/>
      <c r="IET5" s="2152"/>
      <c r="IEU5" s="2152"/>
      <c r="IEV5" s="2152"/>
      <c r="IEW5" s="2152"/>
      <c r="IEX5" s="2152"/>
      <c r="IEY5" s="2152"/>
      <c r="IEZ5" s="2152"/>
      <c r="IFA5" s="2152"/>
      <c r="IFB5" s="2152"/>
      <c r="IFC5" s="2152"/>
      <c r="IFD5" s="2152"/>
      <c r="IFE5" s="2152"/>
      <c r="IFF5" s="2152"/>
      <c r="IFG5" s="2152"/>
      <c r="IFH5" s="2152"/>
      <c r="IFI5" s="2152"/>
      <c r="IFJ5" s="2152"/>
      <c r="IFK5" s="2152"/>
      <c r="IFL5" s="2152"/>
      <c r="IFM5" s="2152"/>
      <c r="IFN5" s="2152"/>
      <c r="IFO5" s="2152"/>
      <c r="IFP5" s="2152"/>
      <c r="IFQ5" s="2152"/>
      <c r="IFR5" s="2152"/>
      <c r="IFS5" s="2152"/>
      <c r="IFT5" s="2152"/>
      <c r="IFU5" s="2152"/>
      <c r="IFV5" s="2152"/>
      <c r="IFW5" s="2152"/>
      <c r="IFX5" s="2152"/>
      <c r="IFY5" s="2152"/>
      <c r="IFZ5" s="2152"/>
      <c r="IGA5" s="2152"/>
      <c r="IGB5" s="2152"/>
      <c r="IGC5" s="2152"/>
      <c r="IGD5" s="2152"/>
      <c r="IGE5" s="2152"/>
      <c r="IGF5" s="2152"/>
      <c r="IGG5" s="2152"/>
      <c r="IGH5" s="2152"/>
      <c r="IGI5" s="2152"/>
      <c r="IGJ5" s="2152"/>
      <c r="IGK5" s="2152"/>
      <c r="IGL5" s="2152"/>
      <c r="IGM5" s="2152"/>
      <c r="IGN5" s="2152"/>
      <c r="IGO5" s="2152"/>
      <c r="IGP5" s="2152"/>
      <c r="IGQ5" s="2152"/>
      <c r="IGR5" s="2152"/>
      <c r="IGS5" s="2152"/>
      <c r="IGT5" s="2152"/>
      <c r="IGU5" s="2152"/>
      <c r="IGV5" s="2152"/>
      <c r="IGW5" s="2152"/>
      <c r="IGX5" s="2152"/>
      <c r="IGY5" s="2152"/>
      <c r="IGZ5" s="2152"/>
      <c r="IHA5" s="2152"/>
      <c r="IHB5" s="2152"/>
      <c r="IHC5" s="2152"/>
      <c r="IHD5" s="2152"/>
      <c r="IHE5" s="2152"/>
      <c r="IHF5" s="2152"/>
      <c r="IHG5" s="2152"/>
      <c r="IHH5" s="2152"/>
      <c r="IHI5" s="2152"/>
      <c r="IHJ5" s="2152"/>
      <c r="IHK5" s="2152"/>
      <c r="IHL5" s="2152"/>
      <c r="IHM5" s="2152"/>
      <c r="IHN5" s="2152"/>
      <c r="IHO5" s="2152"/>
      <c r="IHP5" s="2152"/>
      <c r="IHQ5" s="2152"/>
      <c r="IHR5" s="2152"/>
      <c r="IHS5" s="2152"/>
      <c r="IHT5" s="2152"/>
      <c r="IHU5" s="2152"/>
      <c r="IHV5" s="2152"/>
      <c r="IHW5" s="2152"/>
      <c r="IHX5" s="2152"/>
      <c r="IHY5" s="2152"/>
      <c r="IHZ5" s="2152"/>
      <c r="IIA5" s="2152"/>
      <c r="IIB5" s="2152"/>
      <c r="IIC5" s="2152"/>
      <c r="IID5" s="2152"/>
      <c r="IIE5" s="2152"/>
      <c r="IIF5" s="2152"/>
      <c r="IIG5" s="2152"/>
      <c r="IIH5" s="2152"/>
      <c r="III5" s="2152"/>
      <c r="IIJ5" s="2152"/>
      <c r="IIK5" s="2152"/>
      <c r="IIL5" s="2152"/>
      <c r="IIM5" s="2152"/>
      <c r="IIN5" s="2152"/>
      <c r="IIO5" s="2152"/>
      <c r="IIP5" s="2152"/>
      <c r="IIQ5" s="2152"/>
      <c r="IIR5" s="2152"/>
      <c r="IIS5" s="2152"/>
      <c r="IIT5" s="2152"/>
      <c r="IIU5" s="2152"/>
      <c r="IIV5" s="2152"/>
      <c r="IIW5" s="2152"/>
      <c r="IIX5" s="2152"/>
      <c r="IIY5" s="2152"/>
      <c r="IIZ5" s="2152"/>
      <c r="IJA5" s="2152"/>
      <c r="IJB5" s="2152"/>
      <c r="IJC5" s="2152"/>
      <c r="IJD5" s="2152"/>
      <c r="IJE5" s="2152"/>
      <c r="IJF5" s="2152"/>
      <c r="IJG5" s="2152"/>
      <c r="IJH5" s="2152"/>
      <c r="IJI5" s="2152"/>
      <c r="IJJ5" s="2152"/>
      <c r="IJK5" s="2152"/>
      <c r="IJL5" s="2152"/>
      <c r="IJM5" s="2152"/>
      <c r="IJN5" s="2152"/>
      <c r="IJO5" s="2152"/>
      <c r="IJP5" s="2152"/>
      <c r="IJQ5" s="2152"/>
      <c r="IJR5" s="2152"/>
      <c r="IJS5" s="2152"/>
      <c r="IJT5" s="2152"/>
      <c r="IJU5" s="2152"/>
      <c r="IJV5" s="2152"/>
      <c r="IJW5" s="2152"/>
      <c r="IJX5" s="2152"/>
      <c r="IJY5" s="2152"/>
      <c r="IJZ5" s="2152"/>
      <c r="IKA5" s="2152"/>
      <c r="IKB5" s="2152"/>
      <c r="IKC5" s="2152"/>
      <c r="IKD5" s="2152"/>
      <c r="IKE5" s="2152"/>
      <c r="IKF5" s="2152"/>
      <c r="IKG5" s="2152"/>
      <c r="IKH5" s="2152"/>
      <c r="IKI5" s="2152"/>
      <c r="IKJ5" s="2152"/>
      <c r="IKK5" s="2152"/>
      <c r="IKL5" s="2152"/>
      <c r="IKM5" s="2152"/>
      <c r="IKN5" s="2152"/>
      <c r="IKO5" s="2152"/>
      <c r="IKP5" s="2152"/>
      <c r="IKQ5" s="2152"/>
      <c r="IKR5" s="2152"/>
      <c r="IKS5" s="2152"/>
      <c r="IKT5" s="2152"/>
      <c r="IKU5" s="2152"/>
      <c r="IKV5" s="2152"/>
      <c r="IKW5" s="2152"/>
      <c r="IKX5" s="2152"/>
      <c r="IKY5" s="2152"/>
      <c r="IKZ5" s="2152"/>
      <c r="ILA5" s="2152"/>
      <c r="ILB5" s="2152"/>
      <c r="ILC5" s="2152"/>
      <c r="ILD5" s="2152"/>
      <c r="ILE5" s="2152"/>
      <c r="ILF5" s="2152"/>
      <c r="ILG5" s="2152"/>
      <c r="ILH5" s="2152"/>
      <c r="ILI5" s="2152"/>
      <c r="ILJ5" s="2152"/>
      <c r="ILK5" s="2152"/>
      <c r="ILL5" s="2152"/>
      <c r="ILM5" s="2152"/>
      <c r="ILN5" s="2152"/>
      <c r="ILO5" s="2152"/>
      <c r="ILP5" s="2152"/>
      <c r="ILQ5" s="2152"/>
      <c r="ILR5" s="2152"/>
      <c r="ILS5" s="2152"/>
      <c r="ILT5" s="2152"/>
      <c r="ILU5" s="2152"/>
      <c r="ILV5" s="2152"/>
      <c r="ILW5" s="2152"/>
      <c r="ILX5" s="2152"/>
      <c r="ILY5" s="2152"/>
      <c r="ILZ5" s="2152"/>
      <c r="IMA5" s="2152"/>
      <c r="IMB5" s="2152"/>
      <c r="IMC5" s="2152"/>
      <c r="IMD5" s="2152"/>
      <c r="IME5" s="2152"/>
      <c r="IMF5" s="2152"/>
      <c r="IMG5" s="2152"/>
      <c r="IMH5" s="2152"/>
      <c r="IMI5" s="2152"/>
      <c r="IMJ5" s="2152"/>
      <c r="IMK5" s="2152"/>
      <c r="IML5" s="2152"/>
      <c r="IMM5" s="2152"/>
      <c r="IMN5" s="2152"/>
      <c r="IMO5" s="2152"/>
      <c r="IMP5" s="2152"/>
      <c r="IMQ5" s="2152"/>
      <c r="IMR5" s="2152"/>
      <c r="IMS5" s="2152"/>
      <c r="IMT5" s="2152"/>
      <c r="IMU5" s="2152"/>
      <c r="IMV5" s="2152"/>
      <c r="IMW5" s="2152"/>
      <c r="IMX5" s="2152"/>
      <c r="IMY5" s="2152"/>
      <c r="IMZ5" s="2152"/>
      <c r="INA5" s="2152"/>
      <c r="INB5" s="2152"/>
      <c r="INC5" s="2152"/>
      <c r="IND5" s="2152"/>
      <c r="INE5" s="2152"/>
      <c r="INF5" s="2152"/>
      <c r="ING5" s="2152"/>
      <c r="INH5" s="2152"/>
      <c r="INI5" s="2152"/>
      <c r="INJ5" s="2152"/>
      <c r="INK5" s="2152"/>
      <c r="INL5" s="2152"/>
      <c r="INM5" s="2152"/>
      <c r="INN5" s="2152"/>
      <c r="INO5" s="2152"/>
      <c r="INP5" s="2152"/>
      <c r="INQ5" s="2152"/>
      <c r="INR5" s="2152"/>
      <c r="INS5" s="2152"/>
      <c r="INT5" s="2152"/>
      <c r="INU5" s="2152"/>
      <c r="INV5" s="2152"/>
      <c r="INW5" s="2152"/>
      <c r="INX5" s="2152"/>
      <c r="INY5" s="2152"/>
      <c r="INZ5" s="2152"/>
      <c r="IOA5" s="2152"/>
      <c r="IOB5" s="2152"/>
      <c r="IOC5" s="2152"/>
      <c r="IOD5" s="2152"/>
      <c r="IOE5" s="2152"/>
      <c r="IOF5" s="2152"/>
      <c r="IOG5" s="2152"/>
      <c r="IOH5" s="2152"/>
      <c r="IOI5" s="2152"/>
      <c r="IOJ5" s="2152"/>
      <c r="IOK5" s="2152"/>
      <c r="IOL5" s="2152"/>
      <c r="IOM5" s="2152"/>
      <c r="ION5" s="2152"/>
      <c r="IOO5" s="2152"/>
      <c r="IOP5" s="2152"/>
      <c r="IOQ5" s="2152"/>
      <c r="IOR5" s="2152"/>
      <c r="IOS5" s="2152"/>
      <c r="IOT5" s="2152"/>
      <c r="IOU5" s="2152"/>
      <c r="IOV5" s="2152"/>
      <c r="IOW5" s="2152"/>
      <c r="IOX5" s="2152"/>
      <c r="IOY5" s="2152"/>
      <c r="IOZ5" s="2152"/>
      <c r="IPA5" s="2152"/>
      <c r="IPB5" s="2152"/>
      <c r="IPC5" s="2152"/>
      <c r="IPD5" s="2152"/>
      <c r="IPE5" s="2152"/>
      <c r="IPF5" s="2152"/>
      <c r="IPG5" s="2152"/>
      <c r="IPH5" s="2152"/>
      <c r="IPI5" s="2152"/>
      <c r="IPJ5" s="2152"/>
      <c r="IPK5" s="2152"/>
      <c r="IPL5" s="2152"/>
      <c r="IPM5" s="2152"/>
      <c r="IPN5" s="2152"/>
      <c r="IPO5" s="2152"/>
      <c r="IPP5" s="2152"/>
      <c r="IPQ5" s="2152"/>
      <c r="IPR5" s="2152"/>
      <c r="IPS5" s="2152"/>
      <c r="IPT5" s="2152"/>
      <c r="IPU5" s="2152"/>
      <c r="IPV5" s="2152"/>
      <c r="IPW5" s="2152"/>
      <c r="IPX5" s="2152"/>
      <c r="IPY5" s="2152"/>
      <c r="IPZ5" s="2152"/>
      <c r="IQA5" s="2152"/>
      <c r="IQB5" s="2152"/>
      <c r="IQC5" s="2152"/>
      <c r="IQD5" s="2152"/>
      <c r="IQE5" s="2152"/>
      <c r="IQF5" s="2152"/>
      <c r="IQG5" s="2152"/>
      <c r="IQH5" s="2152"/>
      <c r="IQI5" s="2152"/>
      <c r="IQJ5" s="2152"/>
      <c r="IQK5" s="2152"/>
      <c r="IQL5" s="2152"/>
      <c r="IQM5" s="2152"/>
      <c r="IQN5" s="2152"/>
      <c r="IQO5" s="2152"/>
      <c r="IQP5" s="2152"/>
      <c r="IQQ5" s="2152"/>
      <c r="IQR5" s="2152"/>
      <c r="IQS5" s="2152"/>
      <c r="IQT5" s="2152"/>
      <c r="IQU5" s="2152"/>
      <c r="IQV5" s="2152"/>
      <c r="IQW5" s="2152"/>
      <c r="IQX5" s="2152"/>
      <c r="IQY5" s="2152"/>
      <c r="IQZ5" s="2152"/>
      <c r="IRA5" s="2152"/>
      <c r="IRB5" s="2152"/>
      <c r="IRC5" s="2152"/>
      <c r="IRD5" s="2152"/>
      <c r="IRE5" s="2152"/>
      <c r="IRF5" s="2152"/>
      <c r="IRG5" s="2152"/>
      <c r="IRH5" s="2152"/>
      <c r="IRI5" s="2152"/>
      <c r="IRJ5" s="2152"/>
      <c r="IRK5" s="2152"/>
      <c r="IRL5" s="2152"/>
      <c r="IRM5" s="2152"/>
      <c r="IRN5" s="2152"/>
      <c r="IRO5" s="2152"/>
      <c r="IRP5" s="2152"/>
      <c r="IRQ5" s="2152"/>
      <c r="IRR5" s="2152"/>
      <c r="IRS5" s="2152"/>
      <c r="IRT5" s="2152"/>
      <c r="IRU5" s="2152"/>
      <c r="IRV5" s="2152"/>
      <c r="IRW5" s="2152"/>
      <c r="IRX5" s="2152"/>
      <c r="IRY5" s="2152"/>
      <c r="IRZ5" s="2152"/>
      <c r="ISA5" s="2152"/>
      <c r="ISB5" s="2152"/>
      <c r="ISC5" s="2152"/>
      <c r="ISD5" s="2152"/>
      <c r="ISE5" s="2152"/>
      <c r="ISF5" s="2152"/>
      <c r="ISG5" s="2152"/>
      <c r="ISH5" s="2152"/>
      <c r="ISI5" s="2152"/>
      <c r="ISJ5" s="2152"/>
      <c r="ISK5" s="2152"/>
      <c r="ISL5" s="2152"/>
      <c r="ISM5" s="2152"/>
      <c r="ISN5" s="2152"/>
      <c r="ISO5" s="2152"/>
      <c r="ISP5" s="2152"/>
      <c r="ISQ5" s="2152"/>
      <c r="ISR5" s="2152"/>
      <c r="ISS5" s="2152"/>
      <c r="IST5" s="2152"/>
      <c r="ISU5" s="2152"/>
      <c r="ISV5" s="2152"/>
      <c r="ISW5" s="2152"/>
      <c r="ISX5" s="2152"/>
      <c r="ISY5" s="2152"/>
      <c r="ISZ5" s="2152"/>
      <c r="ITA5" s="2152"/>
      <c r="ITB5" s="2152"/>
      <c r="ITC5" s="2152"/>
      <c r="ITD5" s="2152"/>
      <c r="ITE5" s="2152"/>
      <c r="ITF5" s="2152"/>
      <c r="ITG5" s="2152"/>
      <c r="ITH5" s="2152"/>
      <c r="ITI5" s="2152"/>
      <c r="ITJ5" s="2152"/>
      <c r="ITK5" s="2152"/>
      <c r="ITL5" s="2152"/>
      <c r="ITM5" s="2152"/>
      <c r="ITN5" s="2152"/>
      <c r="ITO5" s="2152"/>
      <c r="ITP5" s="2152"/>
      <c r="ITQ5" s="2152"/>
      <c r="ITR5" s="2152"/>
      <c r="ITS5" s="2152"/>
      <c r="ITT5" s="2152"/>
      <c r="ITU5" s="2152"/>
      <c r="ITV5" s="2152"/>
      <c r="ITW5" s="2152"/>
      <c r="ITX5" s="2152"/>
      <c r="ITY5" s="2152"/>
      <c r="ITZ5" s="2152"/>
      <c r="IUA5" s="2152"/>
      <c r="IUB5" s="2152"/>
      <c r="IUC5" s="2152"/>
      <c r="IUD5" s="2152"/>
      <c r="IUE5" s="2152"/>
      <c r="IUF5" s="2152"/>
      <c r="IUG5" s="2152"/>
      <c r="IUH5" s="2152"/>
      <c r="IUI5" s="2152"/>
      <c r="IUJ5" s="2152"/>
      <c r="IUK5" s="2152"/>
      <c r="IUL5" s="2152"/>
      <c r="IUM5" s="2152"/>
      <c r="IUN5" s="2152"/>
      <c r="IUO5" s="2152"/>
      <c r="IUP5" s="2152"/>
      <c r="IUQ5" s="2152"/>
      <c r="IUR5" s="2152"/>
      <c r="IUS5" s="2152"/>
      <c r="IUT5" s="2152"/>
      <c r="IUU5" s="2152"/>
      <c r="IUV5" s="2152"/>
      <c r="IUW5" s="2152"/>
      <c r="IUX5" s="2152"/>
      <c r="IUY5" s="2152"/>
      <c r="IUZ5" s="2152"/>
      <c r="IVA5" s="2152"/>
      <c r="IVB5" s="2152"/>
      <c r="IVC5" s="2152"/>
      <c r="IVD5" s="2152"/>
      <c r="IVE5" s="2152"/>
      <c r="IVF5" s="2152"/>
      <c r="IVG5" s="2152"/>
      <c r="IVH5" s="2152"/>
      <c r="IVI5" s="2152"/>
      <c r="IVJ5" s="2152"/>
      <c r="IVK5" s="2152"/>
      <c r="IVL5" s="2152"/>
      <c r="IVM5" s="2152"/>
      <c r="IVN5" s="2152"/>
      <c r="IVO5" s="2152"/>
      <c r="IVP5" s="2152"/>
      <c r="IVQ5" s="2152"/>
      <c r="IVR5" s="2152"/>
      <c r="IVS5" s="2152"/>
      <c r="IVT5" s="2152"/>
      <c r="IVU5" s="2152"/>
      <c r="IVV5" s="2152"/>
      <c r="IVW5" s="2152"/>
      <c r="IVX5" s="2152"/>
      <c r="IVY5" s="2152"/>
      <c r="IVZ5" s="2152"/>
      <c r="IWA5" s="2152"/>
      <c r="IWB5" s="2152"/>
      <c r="IWC5" s="2152"/>
      <c r="IWD5" s="2152"/>
      <c r="IWE5" s="2152"/>
      <c r="IWF5" s="2152"/>
      <c r="IWG5" s="2152"/>
      <c r="IWH5" s="2152"/>
      <c r="IWI5" s="2152"/>
      <c r="IWJ5" s="2152"/>
      <c r="IWK5" s="2152"/>
      <c r="IWL5" s="2152"/>
      <c r="IWM5" s="2152"/>
      <c r="IWN5" s="2152"/>
      <c r="IWO5" s="2152"/>
      <c r="IWP5" s="2152"/>
      <c r="IWQ5" s="2152"/>
      <c r="IWR5" s="2152"/>
      <c r="IWS5" s="2152"/>
      <c r="IWT5" s="2152"/>
      <c r="IWU5" s="2152"/>
      <c r="IWV5" s="2152"/>
      <c r="IWW5" s="2152"/>
      <c r="IWX5" s="2152"/>
      <c r="IWY5" s="2152"/>
      <c r="IWZ5" s="2152"/>
      <c r="IXA5" s="2152"/>
      <c r="IXB5" s="2152"/>
      <c r="IXC5" s="2152"/>
      <c r="IXD5" s="2152"/>
      <c r="IXE5" s="2152"/>
      <c r="IXF5" s="2152"/>
      <c r="IXG5" s="2152"/>
      <c r="IXH5" s="2152"/>
      <c r="IXI5" s="2152"/>
      <c r="IXJ5" s="2152"/>
      <c r="IXK5" s="2152"/>
      <c r="IXL5" s="2152"/>
      <c r="IXM5" s="2152"/>
      <c r="IXN5" s="2152"/>
      <c r="IXO5" s="2152"/>
      <c r="IXP5" s="2152"/>
      <c r="IXQ5" s="2152"/>
      <c r="IXR5" s="2152"/>
      <c r="IXS5" s="2152"/>
      <c r="IXT5" s="2152"/>
      <c r="IXU5" s="2152"/>
      <c r="IXV5" s="2152"/>
      <c r="IXW5" s="2152"/>
      <c r="IXX5" s="2152"/>
      <c r="IXY5" s="2152"/>
      <c r="IXZ5" s="2152"/>
      <c r="IYA5" s="2152"/>
      <c r="IYB5" s="2152"/>
      <c r="IYC5" s="2152"/>
      <c r="IYD5" s="2152"/>
      <c r="IYE5" s="2152"/>
      <c r="IYF5" s="2152"/>
      <c r="IYG5" s="2152"/>
      <c r="IYH5" s="2152"/>
      <c r="IYI5" s="2152"/>
      <c r="IYJ5" s="2152"/>
      <c r="IYK5" s="2152"/>
      <c r="IYL5" s="2152"/>
      <c r="IYM5" s="2152"/>
      <c r="IYN5" s="2152"/>
      <c r="IYO5" s="2152"/>
      <c r="IYP5" s="2152"/>
      <c r="IYQ5" s="2152"/>
      <c r="IYR5" s="2152"/>
      <c r="IYS5" s="2152"/>
      <c r="IYT5" s="2152"/>
      <c r="IYU5" s="2152"/>
      <c r="IYV5" s="2152"/>
      <c r="IYW5" s="2152"/>
      <c r="IYX5" s="2152"/>
      <c r="IYY5" s="2152"/>
      <c r="IYZ5" s="2152"/>
      <c r="IZA5" s="2152"/>
      <c r="IZB5" s="2152"/>
      <c r="IZC5" s="2152"/>
      <c r="IZD5" s="2152"/>
      <c r="IZE5" s="2152"/>
      <c r="IZF5" s="2152"/>
      <c r="IZG5" s="2152"/>
      <c r="IZH5" s="2152"/>
      <c r="IZI5" s="2152"/>
      <c r="IZJ5" s="2152"/>
      <c r="IZK5" s="2152"/>
      <c r="IZL5" s="2152"/>
      <c r="IZM5" s="2152"/>
      <c r="IZN5" s="2152"/>
      <c r="IZO5" s="2152"/>
      <c r="IZP5" s="2152"/>
      <c r="IZQ5" s="2152"/>
      <c r="IZR5" s="2152"/>
      <c r="IZS5" s="2152"/>
      <c r="IZT5" s="2152"/>
      <c r="IZU5" s="2152"/>
      <c r="IZV5" s="2152"/>
      <c r="IZW5" s="2152"/>
      <c r="IZX5" s="2152"/>
      <c r="IZY5" s="2152"/>
      <c r="IZZ5" s="2152"/>
      <c r="JAA5" s="2152"/>
      <c r="JAB5" s="2152"/>
      <c r="JAC5" s="2152"/>
      <c r="JAD5" s="2152"/>
      <c r="JAE5" s="2152"/>
      <c r="JAF5" s="2152"/>
      <c r="JAG5" s="2152"/>
      <c r="JAH5" s="2152"/>
      <c r="JAI5" s="2152"/>
      <c r="JAJ5" s="2152"/>
      <c r="JAK5" s="2152"/>
      <c r="JAL5" s="2152"/>
      <c r="JAM5" s="2152"/>
      <c r="JAN5" s="2152"/>
      <c r="JAO5" s="2152"/>
      <c r="JAP5" s="2152"/>
      <c r="JAQ5" s="2152"/>
      <c r="JAR5" s="2152"/>
      <c r="JAS5" s="2152"/>
      <c r="JAT5" s="2152"/>
      <c r="JAU5" s="2152"/>
      <c r="JAV5" s="2152"/>
      <c r="JAW5" s="2152"/>
      <c r="JAX5" s="2152"/>
      <c r="JAY5" s="2152"/>
      <c r="JAZ5" s="2152"/>
      <c r="JBA5" s="2152"/>
      <c r="JBB5" s="2152"/>
      <c r="JBC5" s="2152"/>
      <c r="JBD5" s="2152"/>
      <c r="JBE5" s="2152"/>
      <c r="JBF5" s="2152"/>
      <c r="JBG5" s="2152"/>
      <c r="JBH5" s="2152"/>
      <c r="JBI5" s="2152"/>
      <c r="JBJ5" s="2152"/>
      <c r="JBK5" s="2152"/>
      <c r="JBL5" s="2152"/>
      <c r="JBM5" s="2152"/>
      <c r="JBN5" s="2152"/>
      <c r="JBO5" s="2152"/>
      <c r="JBP5" s="2152"/>
      <c r="JBQ5" s="2152"/>
      <c r="JBR5" s="2152"/>
      <c r="JBS5" s="2152"/>
      <c r="JBT5" s="2152"/>
      <c r="JBU5" s="2152"/>
      <c r="JBV5" s="2152"/>
      <c r="JBW5" s="2152"/>
      <c r="JBX5" s="2152"/>
      <c r="JBY5" s="2152"/>
      <c r="JBZ5" s="2152"/>
      <c r="JCA5" s="2152"/>
      <c r="JCB5" s="2152"/>
      <c r="JCC5" s="2152"/>
      <c r="JCD5" s="2152"/>
      <c r="JCE5" s="2152"/>
      <c r="JCF5" s="2152"/>
      <c r="JCG5" s="2152"/>
      <c r="JCH5" s="2152"/>
      <c r="JCI5" s="2152"/>
      <c r="JCJ5" s="2152"/>
      <c r="JCK5" s="2152"/>
      <c r="JCL5" s="2152"/>
      <c r="JCM5" s="2152"/>
      <c r="JCN5" s="2152"/>
      <c r="JCO5" s="2152"/>
      <c r="JCP5" s="2152"/>
      <c r="JCQ5" s="2152"/>
      <c r="JCR5" s="2152"/>
      <c r="JCS5" s="2152"/>
      <c r="JCT5" s="2152"/>
      <c r="JCU5" s="2152"/>
      <c r="JCV5" s="2152"/>
      <c r="JCW5" s="2152"/>
      <c r="JCX5" s="2152"/>
      <c r="JCY5" s="2152"/>
      <c r="JCZ5" s="2152"/>
      <c r="JDA5" s="2152"/>
      <c r="JDB5" s="2152"/>
      <c r="JDC5" s="2152"/>
      <c r="JDD5" s="2152"/>
      <c r="JDE5" s="2152"/>
      <c r="JDF5" s="2152"/>
      <c r="JDG5" s="2152"/>
      <c r="JDH5" s="2152"/>
      <c r="JDI5" s="2152"/>
      <c r="JDJ5" s="2152"/>
      <c r="JDK5" s="2152"/>
      <c r="JDL5" s="2152"/>
      <c r="JDM5" s="2152"/>
      <c r="JDN5" s="2152"/>
      <c r="JDO5" s="2152"/>
      <c r="JDP5" s="2152"/>
      <c r="JDQ5" s="2152"/>
      <c r="JDR5" s="2152"/>
      <c r="JDS5" s="2152"/>
      <c r="JDT5" s="2152"/>
      <c r="JDU5" s="2152"/>
      <c r="JDV5" s="2152"/>
      <c r="JDW5" s="2152"/>
      <c r="JDX5" s="2152"/>
      <c r="JDY5" s="2152"/>
      <c r="JDZ5" s="2152"/>
      <c r="JEA5" s="2152"/>
      <c r="JEB5" s="2152"/>
      <c r="JEC5" s="2152"/>
      <c r="JED5" s="2152"/>
      <c r="JEE5" s="2152"/>
      <c r="JEF5" s="2152"/>
      <c r="JEG5" s="2152"/>
      <c r="JEH5" s="2152"/>
      <c r="JEI5" s="2152"/>
      <c r="JEJ5" s="2152"/>
      <c r="JEK5" s="2152"/>
      <c r="JEL5" s="2152"/>
      <c r="JEM5" s="2152"/>
      <c r="JEN5" s="2152"/>
      <c r="JEO5" s="2152"/>
      <c r="JEP5" s="2152"/>
      <c r="JEQ5" s="2152"/>
      <c r="JER5" s="2152"/>
      <c r="JES5" s="2152"/>
      <c r="JET5" s="2152"/>
      <c r="JEU5" s="2152"/>
      <c r="JEV5" s="2152"/>
      <c r="JEW5" s="2152"/>
      <c r="JEX5" s="2152"/>
      <c r="JEY5" s="2152"/>
      <c r="JEZ5" s="2152"/>
      <c r="JFA5" s="2152"/>
      <c r="JFB5" s="2152"/>
      <c r="JFC5" s="2152"/>
      <c r="JFD5" s="2152"/>
      <c r="JFE5" s="2152"/>
      <c r="JFF5" s="2152"/>
      <c r="JFG5" s="2152"/>
      <c r="JFH5" s="2152"/>
      <c r="JFI5" s="2152"/>
      <c r="JFJ5" s="2152"/>
      <c r="JFK5" s="2152"/>
      <c r="JFL5" s="2152"/>
      <c r="JFM5" s="2152"/>
      <c r="JFN5" s="2152"/>
      <c r="JFO5" s="2152"/>
      <c r="JFP5" s="2152"/>
      <c r="JFQ5" s="2152"/>
      <c r="JFR5" s="2152"/>
      <c r="JFS5" s="2152"/>
      <c r="JFT5" s="2152"/>
      <c r="JFU5" s="2152"/>
      <c r="JFV5" s="2152"/>
      <c r="JFW5" s="2152"/>
      <c r="JFX5" s="2152"/>
      <c r="JFY5" s="2152"/>
      <c r="JFZ5" s="2152"/>
      <c r="JGA5" s="2152"/>
      <c r="JGB5" s="2152"/>
      <c r="JGC5" s="2152"/>
      <c r="JGD5" s="2152"/>
      <c r="JGE5" s="2152"/>
      <c r="JGF5" s="2152"/>
      <c r="JGG5" s="2152"/>
      <c r="JGH5" s="2152"/>
      <c r="JGI5" s="2152"/>
      <c r="JGJ5" s="2152"/>
      <c r="JGK5" s="2152"/>
      <c r="JGL5" s="2152"/>
      <c r="JGM5" s="2152"/>
      <c r="JGN5" s="2152"/>
      <c r="JGO5" s="2152"/>
      <c r="JGP5" s="2152"/>
      <c r="JGQ5" s="2152"/>
      <c r="JGR5" s="2152"/>
      <c r="JGS5" s="2152"/>
      <c r="JGT5" s="2152"/>
      <c r="JGU5" s="2152"/>
      <c r="JGV5" s="2152"/>
      <c r="JGW5" s="2152"/>
      <c r="JGX5" s="2152"/>
      <c r="JGY5" s="2152"/>
      <c r="JGZ5" s="2152"/>
      <c r="JHA5" s="2152"/>
      <c r="JHB5" s="2152"/>
      <c r="JHC5" s="2152"/>
      <c r="JHD5" s="2152"/>
      <c r="JHE5" s="2152"/>
      <c r="JHF5" s="2152"/>
      <c r="JHG5" s="2152"/>
      <c r="JHH5" s="2152"/>
      <c r="JHI5" s="2152"/>
      <c r="JHJ5" s="2152"/>
      <c r="JHK5" s="2152"/>
      <c r="JHL5" s="2152"/>
      <c r="JHM5" s="2152"/>
      <c r="JHN5" s="2152"/>
      <c r="JHO5" s="2152"/>
      <c r="JHP5" s="2152"/>
      <c r="JHQ5" s="2152"/>
      <c r="JHR5" s="2152"/>
      <c r="JHS5" s="2152"/>
      <c r="JHT5" s="2152"/>
      <c r="JHU5" s="2152"/>
      <c r="JHV5" s="2152"/>
      <c r="JHW5" s="2152"/>
      <c r="JHX5" s="2152"/>
      <c r="JHY5" s="2152"/>
      <c r="JHZ5" s="2152"/>
      <c r="JIA5" s="2152"/>
      <c r="JIB5" s="2152"/>
      <c r="JIC5" s="2152"/>
      <c r="JID5" s="2152"/>
      <c r="JIE5" s="2152"/>
      <c r="JIF5" s="2152"/>
      <c r="JIG5" s="2152"/>
      <c r="JIH5" s="2152"/>
      <c r="JII5" s="2152"/>
      <c r="JIJ5" s="2152"/>
      <c r="JIK5" s="2152"/>
      <c r="JIL5" s="2152"/>
      <c r="JIM5" s="2152"/>
      <c r="JIN5" s="2152"/>
      <c r="JIO5" s="2152"/>
      <c r="JIP5" s="2152"/>
      <c r="JIQ5" s="2152"/>
      <c r="JIR5" s="2152"/>
      <c r="JIS5" s="2152"/>
      <c r="JIT5" s="2152"/>
      <c r="JIU5" s="2152"/>
      <c r="JIV5" s="2152"/>
      <c r="JIW5" s="2152"/>
      <c r="JIX5" s="2152"/>
      <c r="JIY5" s="2152"/>
      <c r="JIZ5" s="2152"/>
      <c r="JJA5" s="2152"/>
      <c r="JJB5" s="2152"/>
      <c r="JJC5" s="2152"/>
      <c r="JJD5" s="2152"/>
      <c r="JJE5" s="2152"/>
      <c r="JJF5" s="2152"/>
      <c r="JJG5" s="2152"/>
      <c r="JJH5" s="2152"/>
      <c r="JJI5" s="2152"/>
      <c r="JJJ5" s="2152"/>
      <c r="JJK5" s="2152"/>
      <c r="JJL5" s="2152"/>
      <c r="JJM5" s="2152"/>
      <c r="JJN5" s="2152"/>
      <c r="JJO5" s="2152"/>
      <c r="JJP5" s="2152"/>
      <c r="JJQ5" s="2152"/>
      <c r="JJR5" s="2152"/>
      <c r="JJS5" s="2152"/>
      <c r="JJT5" s="2152"/>
      <c r="JJU5" s="2152"/>
      <c r="JJV5" s="2152"/>
      <c r="JJW5" s="2152"/>
      <c r="JJX5" s="2152"/>
      <c r="JJY5" s="2152"/>
      <c r="JJZ5" s="2152"/>
      <c r="JKA5" s="2152"/>
      <c r="JKB5" s="2152"/>
      <c r="JKC5" s="2152"/>
      <c r="JKD5" s="2152"/>
      <c r="JKE5" s="2152"/>
      <c r="JKF5" s="2152"/>
      <c r="JKG5" s="2152"/>
      <c r="JKH5" s="2152"/>
      <c r="JKI5" s="2152"/>
      <c r="JKJ5" s="2152"/>
      <c r="JKK5" s="2152"/>
      <c r="JKL5" s="2152"/>
      <c r="JKM5" s="2152"/>
      <c r="JKN5" s="2152"/>
      <c r="JKO5" s="2152"/>
      <c r="JKP5" s="2152"/>
      <c r="JKQ5" s="2152"/>
      <c r="JKR5" s="2152"/>
      <c r="JKS5" s="2152"/>
      <c r="JKT5" s="2152"/>
      <c r="JKU5" s="2152"/>
      <c r="JKV5" s="2152"/>
      <c r="JKW5" s="2152"/>
      <c r="JKX5" s="2152"/>
      <c r="JKY5" s="2152"/>
      <c r="JKZ5" s="2152"/>
      <c r="JLA5" s="2152"/>
      <c r="JLB5" s="2152"/>
      <c r="JLC5" s="2152"/>
      <c r="JLD5" s="2152"/>
      <c r="JLE5" s="2152"/>
      <c r="JLF5" s="2152"/>
      <c r="JLG5" s="2152"/>
      <c r="JLH5" s="2152"/>
      <c r="JLI5" s="2152"/>
      <c r="JLJ5" s="2152"/>
      <c r="JLK5" s="2152"/>
      <c r="JLL5" s="2152"/>
      <c r="JLM5" s="2152"/>
      <c r="JLN5" s="2152"/>
      <c r="JLO5" s="2152"/>
      <c r="JLP5" s="2152"/>
      <c r="JLQ5" s="2152"/>
      <c r="JLR5" s="2152"/>
      <c r="JLS5" s="2152"/>
      <c r="JLT5" s="2152"/>
      <c r="JLU5" s="2152"/>
      <c r="JLV5" s="2152"/>
      <c r="JLW5" s="2152"/>
      <c r="JLX5" s="2152"/>
      <c r="JLY5" s="2152"/>
      <c r="JLZ5" s="2152"/>
      <c r="JMA5" s="2152"/>
      <c r="JMB5" s="2152"/>
      <c r="JMC5" s="2152"/>
      <c r="JMD5" s="2152"/>
      <c r="JME5" s="2152"/>
      <c r="JMF5" s="2152"/>
      <c r="JMG5" s="2152"/>
      <c r="JMH5" s="2152"/>
      <c r="JMI5" s="2152"/>
      <c r="JMJ5" s="2152"/>
      <c r="JMK5" s="2152"/>
      <c r="JML5" s="2152"/>
      <c r="JMM5" s="2152"/>
      <c r="JMN5" s="2152"/>
      <c r="JMO5" s="2152"/>
      <c r="JMP5" s="2152"/>
      <c r="JMQ5" s="2152"/>
      <c r="JMR5" s="2152"/>
      <c r="JMS5" s="2152"/>
      <c r="JMT5" s="2152"/>
      <c r="JMU5" s="2152"/>
      <c r="JMV5" s="2152"/>
      <c r="JMW5" s="2152"/>
      <c r="JMX5" s="2152"/>
      <c r="JMY5" s="2152"/>
      <c r="JMZ5" s="2152"/>
      <c r="JNA5" s="2152"/>
      <c r="JNB5" s="2152"/>
      <c r="JNC5" s="2152"/>
      <c r="JND5" s="2152"/>
      <c r="JNE5" s="2152"/>
      <c r="JNF5" s="2152"/>
      <c r="JNG5" s="2152"/>
      <c r="JNH5" s="2152"/>
      <c r="JNI5" s="2152"/>
      <c r="JNJ5" s="2152"/>
      <c r="JNK5" s="2152"/>
      <c r="JNL5" s="2152"/>
      <c r="JNM5" s="2152"/>
      <c r="JNN5" s="2152"/>
      <c r="JNO5" s="2152"/>
      <c r="JNP5" s="2152"/>
      <c r="JNQ5" s="2152"/>
      <c r="JNR5" s="2152"/>
      <c r="JNS5" s="2152"/>
      <c r="JNT5" s="2152"/>
      <c r="JNU5" s="2152"/>
      <c r="JNV5" s="2152"/>
      <c r="JNW5" s="2152"/>
      <c r="JNX5" s="2152"/>
      <c r="JNY5" s="2152"/>
      <c r="JNZ5" s="2152"/>
      <c r="JOA5" s="2152"/>
      <c r="JOB5" s="2152"/>
      <c r="JOC5" s="2152"/>
      <c r="JOD5" s="2152"/>
      <c r="JOE5" s="2152"/>
      <c r="JOF5" s="2152"/>
      <c r="JOG5" s="2152"/>
      <c r="JOH5" s="2152"/>
      <c r="JOI5" s="2152"/>
      <c r="JOJ5" s="2152"/>
      <c r="JOK5" s="2152"/>
      <c r="JOL5" s="2152"/>
      <c r="JOM5" s="2152"/>
      <c r="JON5" s="2152"/>
      <c r="JOO5" s="2152"/>
      <c r="JOP5" s="2152"/>
      <c r="JOQ5" s="2152"/>
      <c r="JOR5" s="2152"/>
      <c r="JOS5" s="2152"/>
      <c r="JOT5" s="2152"/>
      <c r="JOU5" s="2152"/>
      <c r="JOV5" s="2152"/>
      <c r="JOW5" s="2152"/>
      <c r="JOX5" s="2152"/>
      <c r="JOY5" s="2152"/>
      <c r="JOZ5" s="2152"/>
      <c r="JPA5" s="2152"/>
      <c r="JPB5" s="2152"/>
      <c r="JPC5" s="2152"/>
      <c r="JPD5" s="2152"/>
      <c r="JPE5" s="2152"/>
      <c r="JPF5" s="2152"/>
      <c r="JPG5" s="2152"/>
      <c r="JPH5" s="2152"/>
      <c r="JPI5" s="2152"/>
      <c r="JPJ5" s="2152"/>
      <c r="JPK5" s="2152"/>
      <c r="JPL5" s="2152"/>
      <c r="JPM5" s="2152"/>
      <c r="JPN5" s="2152"/>
      <c r="JPO5" s="2152"/>
      <c r="JPP5" s="2152"/>
      <c r="JPQ5" s="2152"/>
      <c r="JPR5" s="2152"/>
      <c r="JPS5" s="2152"/>
      <c r="JPT5" s="2152"/>
      <c r="JPU5" s="2152"/>
      <c r="JPV5" s="2152"/>
      <c r="JPW5" s="2152"/>
      <c r="JPX5" s="2152"/>
      <c r="JPY5" s="2152"/>
      <c r="JPZ5" s="2152"/>
      <c r="JQA5" s="2152"/>
      <c r="JQB5" s="2152"/>
      <c r="JQC5" s="2152"/>
      <c r="JQD5" s="2152"/>
      <c r="JQE5" s="2152"/>
      <c r="JQF5" s="2152"/>
      <c r="JQG5" s="2152"/>
      <c r="JQH5" s="2152"/>
      <c r="JQI5" s="2152"/>
      <c r="JQJ5" s="2152"/>
      <c r="JQK5" s="2152"/>
      <c r="JQL5" s="2152"/>
      <c r="JQM5" s="2152"/>
      <c r="JQN5" s="2152"/>
      <c r="JQO5" s="2152"/>
      <c r="JQP5" s="2152"/>
      <c r="JQQ5" s="2152"/>
      <c r="JQR5" s="2152"/>
      <c r="JQS5" s="2152"/>
      <c r="JQT5" s="2152"/>
      <c r="JQU5" s="2152"/>
      <c r="JQV5" s="2152"/>
      <c r="JQW5" s="2152"/>
      <c r="JQX5" s="2152"/>
      <c r="JQY5" s="2152"/>
      <c r="JQZ5" s="2152"/>
      <c r="JRA5" s="2152"/>
      <c r="JRB5" s="2152"/>
      <c r="JRC5" s="2152"/>
      <c r="JRD5" s="2152"/>
      <c r="JRE5" s="2152"/>
      <c r="JRF5" s="2152"/>
      <c r="JRG5" s="2152"/>
      <c r="JRH5" s="2152"/>
      <c r="JRI5" s="2152"/>
      <c r="JRJ5" s="2152"/>
      <c r="JRK5" s="2152"/>
      <c r="JRL5" s="2152"/>
      <c r="JRM5" s="2152"/>
      <c r="JRN5" s="2152"/>
      <c r="JRO5" s="2152"/>
      <c r="JRP5" s="2152"/>
      <c r="JRQ5" s="2152"/>
      <c r="JRR5" s="2152"/>
      <c r="JRS5" s="2152"/>
      <c r="JRT5" s="2152"/>
      <c r="JRU5" s="2152"/>
      <c r="JRV5" s="2152"/>
      <c r="JRW5" s="2152"/>
      <c r="JRX5" s="2152"/>
      <c r="JRY5" s="2152"/>
      <c r="JRZ5" s="2152"/>
      <c r="JSA5" s="2152"/>
      <c r="JSB5" s="2152"/>
      <c r="JSC5" s="2152"/>
      <c r="JSD5" s="2152"/>
      <c r="JSE5" s="2152"/>
      <c r="JSF5" s="2152"/>
      <c r="JSG5" s="2152"/>
      <c r="JSH5" s="2152"/>
      <c r="JSI5" s="2152"/>
      <c r="JSJ5" s="2152"/>
      <c r="JSK5" s="2152"/>
      <c r="JSL5" s="2152"/>
      <c r="JSM5" s="2152"/>
      <c r="JSN5" s="2152"/>
      <c r="JSO5" s="2152"/>
      <c r="JSP5" s="2152"/>
      <c r="JSQ5" s="2152"/>
      <c r="JSR5" s="2152"/>
      <c r="JSS5" s="2152"/>
      <c r="JST5" s="2152"/>
      <c r="JSU5" s="2152"/>
      <c r="JSV5" s="2152"/>
      <c r="JSW5" s="2152"/>
      <c r="JSX5" s="2152"/>
      <c r="JSY5" s="2152"/>
      <c r="JSZ5" s="2152"/>
      <c r="JTA5" s="2152"/>
      <c r="JTB5" s="2152"/>
      <c r="JTC5" s="2152"/>
      <c r="JTD5" s="2152"/>
      <c r="JTE5" s="2152"/>
      <c r="JTF5" s="2152"/>
      <c r="JTG5" s="2152"/>
      <c r="JTH5" s="2152"/>
      <c r="JTI5" s="2152"/>
      <c r="JTJ5" s="2152"/>
      <c r="JTK5" s="2152"/>
      <c r="JTL5" s="2152"/>
      <c r="JTM5" s="2152"/>
      <c r="JTN5" s="2152"/>
      <c r="JTO5" s="2152"/>
      <c r="JTP5" s="2152"/>
      <c r="JTQ5" s="2152"/>
      <c r="JTR5" s="2152"/>
      <c r="JTS5" s="2152"/>
      <c r="JTT5" s="2152"/>
      <c r="JTU5" s="2152"/>
      <c r="JTV5" s="2152"/>
      <c r="JTW5" s="2152"/>
      <c r="JTX5" s="2152"/>
      <c r="JTY5" s="2152"/>
      <c r="JTZ5" s="2152"/>
      <c r="JUA5" s="2152"/>
      <c r="JUB5" s="2152"/>
      <c r="JUC5" s="2152"/>
      <c r="JUD5" s="2152"/>
      <c r="JUE5" s="2152"/>
      <c r="JUF5" s="2152"/>
      <c r="JUG5" s="2152"/>
      <c r="JUH5" s="2152"/>
      <c r="JUI5" s="2152"/>
      <c r="JUJ5" s="2152"/>
      <c r="JUK5" s="2152"/>
      <c r="JUL5" s="2152"/>
      <c r="JUM5" s="2152"/>
      <c r="JUN5" s="2152"/>
      <c r="JUO5" s="2152"/>
      <c r="JUP5" s="2152"/>
      <c r="JUQ5" s="2152"/>
      <c r="JUR5" s="2152"/>
      <c r="JUS5" s="2152"/>
      <c r="JUT5" s="2152"/>
      <c r="JUU5" s="2152"/>
      <c r="JUV5" s="2152"/>
      <c r="JUW5" s="2152"/>
      <c r="JUX5" s="2152"/>
      <c r="JUY5" s="2152"/>
      <c r="JUZ5" s="2152"/>
      <c r="JVA5" s="2152"/>
      <c r="JVB5" s="2152"/>
      <c r="JVC5" s="2152"/>
      <c r="JVD5" s="2152"/>
      <c r="JVE5" s="2152"/>
      <c r="JVF5" s="2152"/>
      <c r="JVG5" s="2152"/>
      <c r="JVH5" s="2152"/>
      <c r="JVI5" s="2152"/>
      <c r="JVJ5" s="2152"/>
      <c r="JVK5" s="2152"/>
      <c r="JVL5" s="2152"/>
      <c r="JVM5" s="2152"/>
      <c r="JVN5" s="2152"/>
      <c r="JVO5" s="2152"/>
      <c r="JVP5" s="2152"/>
      <c r="JVQ5" s="2152"/>
      <c r="JVR5" s="2152"/>
      <c r="JVS5" s="2152"/>
      <c r="JVT5" s="2152"/>
      <c r="JVU5" s="2152"/>
      <c r="JVV5" s="2152"/>
      <c r="JVW5" s="2152"/>
      <c r="JVX5" s="2152"/>
      <c r="JVY5" s="2152"/>
      <c r="JVZ5" s="2152"/>
      <c r="JWA5" s="2152"/>
      <c r="JWB5" s="2152"/>
      <c r="JWC5" s="2152"/>
      <c r="JWD5" s="2152"/>
      <c r="JWE5" s="2152"/>
      <c r="JWF5" s="2152"/>
      <c r="JWG5" s="2152"/>
      <c r="JWH5" s="2152"/>
      <c r="JWI5" s="2152"/>
      <c r="JWJ5" s="2152"/>
      <c r="JWK5" s="2152"/>
      <c r="JWL5" s="2152"/>
      <c r="JWM5" s="2152"/>
      <c r="JWN5" s="2152"/>
      <c r="JWO5" s="2152"/>
      <c r="JWP5" s="2152"/>
      <c r="JWQ5" s="2152"/>
      <c r="JWR5" s="2152"/>
      <c r="JWS5" s="2152"/>
      <c r="JWT5" s="2152"/>
      <c r="JWU5" s="2152"/>
      <c r="JWV5" s="2152"/>
      <c r="JWW5" s="2152"/>
      <c r="JWX5" s="2152"/>
      <c r="JWY5" s="2152"/>
      <c r="JWZ5" s="2152"/>
      <c r="JXA5" s="2152"/>
      <c r="JXB5" s="2152"/>
      <c r="JXC5" s="2152"/>
      <c r="JXD5" s="2152"/>
      <c r="JXE5" s="2152"/>
      <c r="JXF5" s="2152"/>
      <c r="JXG5" s="2152"/>
      <c r="JXH5" s="2152"/>
      <c r="JXI5" s="2152"/>
      <c r="JXJ5" s="2152"/>
      <c r="JXK5" s="2152"/>
      <c r="JXL5" s="2152"/>
      <c r="JXM5" s="2152"/>
      <c r="JXN5" s="2152"/>
      <c r="JXO5" s="2152"/>
      <c r="JXP5" s="2152"/>
      <c r="JXQ5" s="2152"/>
      <c r="JXR5" s="2152"/>
      <c r="JXS5" s="2152"/>
      <c r="JXT5" s="2152"/>
      <c r="JXU5" s="2152"/>
      <c r="JXV5" s="2152"/>
      <c r="JXW5" s="2152"/>
      <c r="JXX5" s="2152"/>
      <c r="JXY5" s="2152"/>
      <c r="JXZ5" s="2152"/>
      <c r="JYA5" s="2152"/>
      <c r="JYB5" s="2152"/>
      <c r="JYC5" s="2152"/>
      <c r="JYD5" s="2152"/>
      <c r="JYE5" s="2152"/>
      <c r="JYF5" s="2152"/>
      <c r="JYG5" s="2152"/>
      <c r="JYH5" s="2152"/>
      <c r="JYI5" s="2152"/>
      <c r="JYJ5" s="2152"/>
      <c r="JYK5" s="2152"/>
      <c r="JYL5" s="2152"/>
      <c r="JYM5" s="2152"/>
      <c r="JYN5" s="2152"/>
      <c r="JYO5" s="2152"/>
      <c r="JYP5" s="2152"/>
      <c r="JYQ5" s="2152"/>
      <c r="JYR5" s="2152"/>
      <c r="JYS5" s="2152"/>
      <c r="JYT5" s="2152"/>
      <c r="JYU5" s="2152"/>
      <c r="JYV5" s="2152"/>
      <c r="JYW5" s="2152"/>
      <c r="JYX5" s="2152"/>
      <c r="JYY5" s="2152"/>
      <c r="JYZ5" s="2152"/>
      <c r="JZA5" s="2152"/>
      <c r="JZB5" s="2152"/>
      <c r="JZC5" s="2152"/>
      <c r="JZD5" s="2152"/>
      <c r="JZE5" s="2152"/>
      <c r="JZF5" s="2152"/>
      <c r="JZG5" s="2152"/>
      <c r="JZH5" s="2152"/>
      <c r="JZI5" s="2152"/>
      <c r="JZJ5" s="2152"/>
      <c r="JZK5" s="2152"/>
      <c r="JZL5" s="2152"/>
      <c r="JZM5" s="2152"/>
      <c r="JZN5" s="2152"/>
      <c r="JZO5" s="2152"/>
      <c r="JZP5" s="2152"/>
      <c r="JZQ5" s="2152"/>
      <c r="JZR5" s="2152"/>
      <c r="JZS5" s="2152"/>
      <c r="JZT5" s="2152"/>
      <c r="JZU5" s="2152"/>
      <c r="JZV5" s="2152"/>
      <c r="JZW5" s="2152"/>
      <c r="JZX5" s="2152"/>
      <c r="JZY5" s="2152"/>
      <c r="JZZ5" s="2152"/>
      <c r="KAA5" s="2152"/>
      <c r="KAB5" s="2152"/>
      <c r="KAC5" s="2152"/>
      <c r="KAD5" s="2152"/>
      <c r="KAE5" s="2152"/>
      <c r="KAF5" s="2152"/>
      <c r="KAG5" s="2152"/>
      <c r="KAH5" s="2152"/>
      <c r="KAI5" s="2152"/>
      <c r="KAJ5" s="2152"/>
      <c r="KAK5" s="2152"/>
      <c r="KAL5" s="2152"/>
      <c r="KAM5" s="2152"/>
      <c r="KAN5" s="2152"/>
      <c r="KAO5" s="2152"/>
      <c r="KAP5" s="2152"/>
      <c r="KAQ5" s="2152"/>
      <c r="KAR5" s="2152"/>
      <c r="KAS5" s="2152"/>
      <c r="KAT5" s="2152"/>
      <c r="KAU5" s="2152"/>
      <c r="KAV5" s="2152"/>
      <c r="KAW5" s="2152"/>
      <c r="KAX5" s="2152"/>
      <c r="KAY5" s="2152"/>
      <c r="KAZ5" s="2152"/>
      <c r="KBA5" s="2152"/>
      <c r="KBB5" s="2152"/>
      <c r="KBC5" s="2152"/>
      <c r="KBD5" s="2152"/>
      <c r="KBE5" s="2152"/>
      <c r="KBF5" s="2152"/>
      <c r="KBG5" s="2152"/>
      <c r="KBH5" s="2152"/>
      <c r="KBI5" s="2152"/>
      <c r="KBJ5" s="2152"/>
      <c r="KBK5" s="2152"/>
      <c r="KBL5" s="2152"/>
      <c r="KBM5" s="2152"/>
      <c r="KBN5" s="2152"/>
      <c r="KBO5" s="2152"/>
      <c r="KBP5" s="2152"/>
      <c r="KBQ5" s="2152"/>
      <c r="KBR5" s="2152"/>
      <c r="KBS5" s="2152"/>
      <c r="KBT5" s="2152"/>
      <c r="KBU5" s="2152"/>
      <c r="KBV5" s="2152"/>
      <c r="KBW5" s="2152"/>
      <c r="KBX5" s="2152"/>
      <c r="KBY5" s="2152"/>
      <c r="KBZ5" s="2152"/>
      <c r="KCA5" s="2152"/>
      <c r="KCB5" s="2152"/>
      <c r="KCC5" s="2152"/>
      <c r="KCD5" s="2152"/>
      <c r="KCE5" s="2152"/>
      <c r="KCF5" s="2152"/>
      <c r="KCG5" s="2152"/>
      <c r="KCH5" s="2152"/>
      <c r="KCI5" s="2152"/>
      <c r="KCJ5" s="2152"/>
      <c r="KCK5" s="2152"/>
      <c r="KCL5" s="2152"/>
      <c r="KCM5" s="2152"/>
      <c r="KCN5" s="2152"/>
      <c r="KCO5" s="2152"/>
      <c r="KCP5" s="2152"/>
      <c r="KCQ5" s="2152"/>
      <c r="KCR5" s="2152"/>
      <c r="KCS5" s="2152"/>
      <c r="KCT5" s="2152"/>
      <c r="KCU5" s="2152"/>
      <c r="KCV5" s="2152"/>
      <c r="KCW5" s="2152"/>
      <c r="KCX5" s="2152"/>
      <c r="KCY5" s="2152"/>
      <c r="KCZ5" s="2152"/>
      <c r="KDA5" s="2152"/>
      <c r="KDB5" s="2152"/>
      <c r="KDC5" s="2152"/>
      <c r="KDD5" s="2152"/>
      <c r="KDE5" s="2152"/>
      <c r="KDF5" s="2152"/>
      <c r="KDG5" s="2152"/>
      <c r="KDH5" s="2152"/>
      <c r="KDI5" s="2152"/>
      <c r="KDJ5" s="2152"/>
      <c r="KDK5" s="2152"/>
      <c r="KDL5" s="2152"/>
      <c r="KDM5" s="2152"/>
      <c r="KDN5" s="2152"/>
      <c r="KDO5" s="2152"/>
      <c r="KDP5" s="2152"/>
      <c r="KDQ5" s="2152"/>
      <c r="KDR5" s="2152"/>
      <c r="KDS5" s="2152"/>
      <c r="KDT5" s="2152"/>
      <c r="KDU5" s="2152"/>
      <c r="KDV5" s="2152"/>
      <c r="KDW5" s="2152"/>
      <c r="KDX5" s="2152"/>
      <c r="KDY5" s="2152"/>
      <c r="KDZ5" s="2152"/>
      <c r="KEA5" s="2152"/>
      <c r="KEB5" s="2152"/>
      <c r="KEC5" s="2152"/>
      <c r="KED5" s="2152"/>
      <c r="KEE5" s="2152"/>
      <c r="KEF5" s="2152"/>
      <c r="KEG5" s="2152"/>
      <c r="KEH5" s="2152"/>
      <c r="KEI5" s="2152"/>
      <c r="KEJ5" s="2152"/>
      <c r="KEK5" s="2152"/>
      <c r="KEL5" s="2152"/>
      <c r="KEM5" s="2152"/>
      <c r="KEN5" s="2152"/>
      <c r="KEO5" s="2152"/>
      <c r="KEP5" s="2152"/>
      <c r="KEQ5" s="2152"/>
      <c r="KER5" s="2152"/>
      <c r="KES5" s="2152"/>
      <c r="KET5" s="2152"/>
      <c r="KEU5" s="2152"/>
      <c r="KEV5" s="2152"/>
      <c r="KEW5" s="2152"/>
      <c r="KEX5" s="2152"/>
      <c r="KEY5" s="2152"/>
      <c r="KEZ5" s="2152"/>
      <c r="KFA5" s="2152"/>
      <c r="KFB5" s="2152"/>
      <c r="KFC5" s="2152"/>
      <c r="KFD5" s="2152"/>
      <c r="KFE5" s="2152"/>
      <c r="KFF5" s="2152"/>
      <c r="KFG5" s="2152"/>
      <c r="KFH5" s="2152"/>
      <c r="KFI5" s="2152"/>
      <c r="KFJ5" s="2152"/>
      <c r="KFK5" s="2152"/>
      <c r="KFL5" s="2152"/>
      <c r="KFM5" s="2152"/>
      <c r="KFN5" s="2152"/>
      <c r="KFO5" s="2152"/>
      <c r="KFP5" s="2152"/>
      <c r="KFQ5" s="2152"/>
      <c r="KFR5" s="2152"/>
      <c r="KFS5" s="2152"/>
      <c r="KFT5" s="2152"/>
      <c r="KFU5" s="2152"/>
      <c r="KFV5" s="2152"/>
      <c r="KFW5" s="2152"/>
      <c r="KFX5" s="2152"/>
      <c r="KFY5" s="2152"/>
      <c r="KFZ5" s="2152"/>
      <c r="KGA5" s="2152"/>
      <c r="KGB5" s="2152"/>
      <c r="KGC5" s="2152"/>
      <c r="KGD5" s="2152"/>
      <c r="KGE5" s="2152"/>
      <c r="KGF5" s="2152"/>
      <c r="KGG5" s="2152"/>
      <c r="KGH5" s="2152"/>
      <c r="KGI5" s="2152"/>
      <c r="KGJ5" s="2152"/>
      <c r="KGK5" s="2152"/>
      <c r="KGL5" s="2152"/>
      <c r="KGM5" s="2152"/>
      <c r="KGN5" s="2152"/>
      <c r="KGO5" s="2152"/>
      <c r="KGP5" s="2152"/>
      <c r="KGQ5" s="2152"/>
      <c r="KGR5" s="2152"/>
      <c r="KGS5" s="2152"/>
      <c r="KGT5" s="2152"/>
      <c r="KGU5" s="2152"/>
      <c r="KGV5" s="2152"/>
      <c r="KGW5" s="2152"/>
      <c r="KGX5" s="2152"/>
      <c r="KGY5" s="2152"/>
      <c r="KGZ5" s="2152"/>
      <c r="KHA5" s="2152"/>
      <c r="KHB5" s="2152"/>
      <c r="KHC5" s="2152"/>
      <c r="KHD5" s="2152"/>
      <c r="KHE5" s="2152"/>
      <c r="KHF5" s="2152"/>
      <c r="KHG5" s="2152"/>
      <c r="KHH5" s="2152"/>
      <c r="KHI5" s="2152"/>
      <c r="KHJ5" s="2152"/>
      <c r="KHK5" s="2152"/>
      <c r="KHL5" s="2152"/>
      <c r="KHM5" s="2152"/>
      <c r="KHN5" s="2152"/>
      <c r="KHO5" s="2152"/>
      <c r="KHP5" s="2152"/>
      <c r="KHQ5" s="2152"/>
      <c r="KHR5" s="2152"/>
      <c r="KHS5" s="2152"/>
      <c r="KHT5" s="2152"/>
      <c r="KHU5" s="2152"/>
      <c r="KHV5" s="2152"/>
      <c r="KHW5" s="2152"/>
      <c r="KHX5" s="2152"/>
      <c r="KHY5" s="2152"/>
      <c r="KHZ5" s="2152"/>
      <c r="KIA5" s="2152"/>
      <c r="KIB5" s="2152"/>
      <c r="KIC5" s="2152"/>
      <c r="KID5" s="2152"/>
      <c r="KIE5" s="2152"/>
      <c r="KIF5" s="2152"/>
      <c r="KIG5" s="2152"/>
      <c r="KIH5" s="2152"/>
      <c r="KII5" s="2152"/>
      <c r="KIJ5" s="2152"/>
      <c r="KIK5" s="2152"/>
      <c r="KIL5" s="2152"/>
      <c r="KIM5" s="2152"/>
      <c r="KIN5" s="2152"/>
      <c r="KIO5" s="2152"/>
      <c r="KIP5" s="2152"/>
      <c r="KIQ5" s="2152"/>
      <c r="KIR5" s="2152"/>
      <c r="KIS5" s="2152"/>
      <c r="KIT5" s="2152"/>
      <c r="KIU5" s="2152"/>
      <c r="KIV5" s="2152"/>
      <c r="KIW5" s="2152"/>
      <c r="KIX5" s="2152"/>
      <c r="KIY5" s="2152"/>
      <c r="KIZ5" s="2152"/>
      <c r="KJA5" s="2152"/>
      <c r="KJB5" s="2152"/>
      <c r="KJC5" s="2152"/>
      <c r="KJD5" s="2152"/>
      <c r="KJE5" s="2152"/>
      <c r="KJF5" s="2152"/>
      <c r="KJG5" s="2152"/>
      <c r="KJH5" s="2152"/>
      <c r="KJI5" s="2152"/>
      <c r="KJJ5" s="2152"/>
      <c r="KJK5" s="2152"/>
      <c r="KJL5" s="2152"/>
      <c r="KJM5" s="2152"/>
      <c r="KJN5" s="2152"/>
      <c r="KJO5" s="2152"/>
      <c r="KJP5" s="2152"/>
      <c r="KJQ5" s="2152"/>
      <c r="KJR5" s="2152"/>
      <c r="KJS5" s="2152"/>
      <c r="KJT5" s="2152"/>
      <c r="KJU5" s="2152"/>
      <c r="KJV5" s="2152"/>
      <c r="KJW5" s="2152"/>
      <c r="KJX5" s="2152"/>
      <c r="KJY5" s="2152"/>
      <c r="KJZ5" s="2152"/>
      <c r="KKA5" s="2152"/>
      <c r="KKB5" s="2152"/>
      <c r="KKC5" s="2152"/>
      <c r="KKD5" s="2152"/>
      <c r="KKE5" s="2152"/>
      <c r="KKF5" s="2152"/>
      <c r="KKG5" s="2152"/>
      <c r="KKH5" s="2152"/>
      <c r="KKI5" s="2152"/>
      <c r="KKJ5" s="2152"/>
      <c r="KKK5" s="2152"/>
      <c r="KKL5" s="2152"/>
      <c r="KKM5" s="2152"/>
      <c r="KKN5" s="2152"/>
      <c r="KKO5" s="2152"/>
      <c r="KKP5" s="2152"/>
      <c r="KKQ5" s="2152"/>
      <c r="KKR5" s="2152"/>
      <c r="KKS5" s="2152"/>
      <c r="KKT5" s="2152"/>
      <c r="KKU5" s="2152"/>
      <c r="KKV5" s="2152"/>
      <c r="KKW5" s="2152"/>
      <c r="KKX5" s="2152"/>
      <c r="KKY5" s="2152"/>
      <c r="KKZ5" s="2152"/>
      <c r="KLA5" s="2152"/>
      <c r="KLB5" s="2152"/>
      <c r="KLC5" s="2152"/>
      <c r="KLD5" s="2152"/>
      <c r="KLE5" s="2152"/>
      <c r="KLF5" s="2152"/>
      <c r="KLG5" s="2152"/>
      <c r="KLH5" s="2152"/>
      <c r="KLI5" s="2152"/>
      <c r="KLJ5" s="2152"/>
      <c r="KLK5" s="2152"/>
      <c r="KLL5" s="2152"/>
      <c r="KLM5" s="2152"/>
      <c r="KLN5" s="2152"/>
      <c r="KLO5" s="2152"/>
      <c r="KLP5" s="2152"/>
      <c r="KLQ5" s="2152"/>
      <c r="KLR5" s="2152"/>
      <c r="KLS5" s="2152"/>
      <c r="KLT5" s="2152"/>
      <c r="KLU5" s="2152"/>
      <c r="KLV5" s="2152"/>
      <c r="KLW5" s="2152"/>
      <c r="KLX5" s="2152"/>
      <c r="KLY5" s="2152"/>
      <c r="KLZ5" s="2152"/>
      <c r="KMA5" s="2152"/>
      <c r="KMB5" s="2152"/>
      <c r="KMC5" s="2152"/>
      <c r="KMD5" s="2152"/>
      <c r="KME5" s="2152"/>
      <c r="KMF5" s="2152"/>
      <c r="KMG5" s="2152"/>
      <c r="KMH5" s="2152"/>
      <c r="KMI5" s="2152"/>
      <c r="KMJ5" s="2152"/>
      <c r="KMK5" s="2152"/>
      <c r="KML5" s="2152"/>
      <c r="KMM5" s="2152"/>
      <c r="KMN5" s="2152"/>
      <c r="KMO5" s="2152"/>
      <c r="KMP5" s="2152"/>
      <c r="KMQ5" s="2152"/>
      <c r="KMR5" s="2152"/>
      <c r="KMS5" s="2152"/>
      <c r="KMT5" s="2152"/>
      <c r="KMU5" s="2152"/>
      <c r="KMV5" s="2152"/>
      <c r="KMW5" s="2152"/>
      <c r="KMX5" s="2152"/>
      <c r="KMY5" s="2152"/>
      <c r="KMZ5" s="2152"/>
      <c r="KNA5" s="2152"/>
      <c r="KNB5" s="2152"/>
      <c r="KNC5" s="2152"/>
      <c r="KND5" s="2152"/>
      <c r="KNE5" s="2152"/>
      <c r="KNF5" s="2152"/>
      <c r="KNG5" s="2152"/>
      <c r="KNH5" s="2152"/>
      <c r="KNI5" s="2152"/>
      <c r="KNJ5" s="2152"/>
      <c r="KNK5" s="2152"/>
      <c r="KNL5" s="2152"/>
      <c r="KNM5" s="2152"/>
      <c r="KNN5" s="2152"/>
      <c r="KNO5" s="2152"/>
      <c r="KNP5" s="2152"/>
      <c r="KNQ5" s="2152"/>
      <c r="KNR5" s="2152"/>
      <c r="KNS5" s="2152"/>
      <c r="KNT5" s="2152"/>
      <c r="KNU5" s="2152"/>
      <c r="KNV5" s="2152"/>
      <c r="KNW5" s="2152"/>
      <c r="KNX5" s="2152"/>
      <c r="KNY5" s="2152"/>
      <c r="KNZ5" s="2152"/>
      <c r="KOA5" s="2152"/>
      <c r="KOB5" s="2152"/>
      <c r="KOC5" s="2152"/>
      <c r="KOD5" s="2152"/>
      <c r="KOE5" s="2152"/>
      <c r="KOF5" s="2152"/>
      <c r="KOG5" s="2152"/>
      <c r="KOH5" s="2152"/>
      <c r="KOI5" s="2152"/>
      <c r="KOJ5" s="2152"/>
      <c r="KOK5" s="2152"/>
      <c r="KOL5" s="2152"/>
      <c r="KOM5" s="2152"/>
      <c r="KON5" s="2152"/>
      <c r="KOO5" s="2152"/>
      <c r="KOP5" s="2152"/>
      <c r="KOQ5" s="2152"/>
      <c r="KOR5" s="2152"/>
      <c r="KOS5" s="2152"/>
      <c r="KOT5" s="2152"/>
      <c r="KOU5" s="2152"/>
      <c r="KOV5" s="2152"/>
      <c r="KOW5" s="2152"/>
      <c r="KOX5" s="2152"/>
      <c r="KOY5" s="2152"/>
      <c r="KOZ5" s="2152"/>
      <c r="KPA5" s="2152"/>
      <c r="KPB5" s="2152"/>
      <c r="KPC5" s="2152"/>
      <c r="KPD5" s="2152"/>
      <c r="KPE5" s="2152"/>
      <c r="KPF5" s="2152"/>
      <c r="KPG5" s="2152"/>
      <c r="KPH5" s="2152"/>
      <c r="KPI5" s="2152"/>
      <c r="KPJ5" s="2152"/>
      <c r="KPK5" s="2152"/>
      <c r="KPL5" s="2152"/>
      <c r="KPM5" s="2152"/>
      <c r="KPN5" s="2152"/>
      <c r="KPO5" s="2152"/>
      <c r="KPP5" s="2152"/>
      <c r="KPQ5" s="2152"/>
      <c r="KPR5" s="2152"/>
      <c r="KPS5" s="2152"/>
      <c r="KPT5" s="2152"/>
      <c r="KPU5" s="2152"/>
      <c r="KPV5" s="2152"/>
      <c r="KPW5" s="2152"/>
      <c r="KPX5" s="2152"/>
      <c r="KPY5" s="2152"/>
      <c r="KPZ5" s="2152"/>
      <c r="KQA5" s="2152"/>
      <c r="KQB5" s="2152"/>
      <c r="KQC5" s="2152"/>
      <c r="KQD5" s="2152"/>
      <c r="KQE5" s="2152"/>
      <c r="KQF5" s="2152"/>
      <c r="KQG5" s="2152"/>
      <c r="KQH5" s="2152"/>
      <c r="KQI5" s="2152"/>
      <c r="KQJ5" s="2152"/>
      <c r="KQK5" s="2152"/>
      <c r="KQL5" s="2152"/>
      <c r="KQM5" s="2152"/>
      <c r="KQN5" s="2152"/>
      <c r="KQO5" s="2152"/>
      <c r="KQP5" s="2152"/>
      <c r="KQQ5" s="2152"/>
      <c r="KQR5" s="2152"/>
      <c r="KQS5" s="2152"/>
      <c r="KQT5" s="2152"/>
      <c r="KQU5" s="2152"/>
      <c r="KQV5" s="2152"/>
      <c r="KQW5" s="2152"/>
      <c r="KQX5" s="2152"/>
      <c r="KQY5" s="2152"/>
      <c r="KQZ5" s="2152"/>
      <c r="KRA5" s="2152"/>
      <c r="KRB5" s="2152"/>
      <c r="KRC5" s="2152"/>
      <c r="KRD5" s="2152"/>
      <c r="KRE5" s="2152"/>
      <c r="KRF5" s="2152"/>
      <c r="KRG5" s="2152"/>
      <c r="KRH5" s="2152"/>
      <c r="KRI5" s="2152"/>
      <c r="KRJ5" s="2152"/>
      <c r="KRK5" s="2152"/>
      <c r="KRL5" s="2152"/>
      <c r="KRM5" s="2152"/>
      <c r="KRN5" s="2152"/>
      <c r="KRO5" s="2152"/>
      <c r="KRP5" s="2152"/>
      <c r="KRQ5" s="2152"/>
      <c r="KRR5" s="2152"/>
      <c r="KRS5" s="2152"/>
      <c r="KRT5" s="2152"/>
      <c r="KRU5" s="2152"/>
      <c r="KRV5" s="2152"/>
      <c r="KRW5" s="2152"/>
      <c r="KRX5" s="2152"/>
      <c r="KRY5" s="2152"/>
      <c r="KRZ5" s="2152"/>
      <c r="KSA5" s="2152"/>
      <c r="KSB5" s="2152"/>
      <c r="KSC5" s="2152"/>
      <c r="KSD5" s="2152"/>
      <c r="KSE5" s="2152"/>
      <c r="KSF5" s="2152"/>
      <c r="KSG5" s="2152"/>
      <c r="KSH5" s="2152"/>
      <c r="KSI5" s="2152"/>
      <c r="KSJ5" s="2152"/>
      <c r="KSK5" s="2152"/>
      <c r="KSL5" s="2152"/>
      <c r="KSM5" s="2152"/>
      <c r="KSN5" s="2152"/>
      <c r="KSO5" s="2152"/>
      <c r="KSP5" s="2152"/>
      <c r="KSQ5" s="2152"/>
      <c r="KSR5" s="2152"/>
      <c r="KSS5" s="2152"/>
      <c r="KST5" s="2152"/>
      <c r="KSU5" s="2152"/>
      <c r="KSV5" s="2152"/>
      <c r="KSW5" s="2152"/>
      <c r="KSX5" s="2152"/>
      <c r="KSY5" s="2152"/>
      <c r="KSZ5" s="2152"/>
      <c r="KTA5" s="2152"/>
      <c r="KTB5" s="2152"/>
      <c r="KTC5" s="2152"/>
      <c r="KTD5" s="2152"/>
      <c r="KTE5" s="2152"/>
      <c r="KTF5" s="2152"/>
      <c r="KTG5" s="2152"/>
      <c r="KTH5" s="2152"/>
      <c r="KTI5" s="2152"/>
      <c r="KTJ5" s="2152"/>
      <c r="KTK5" s="2152"/>
      <c r="KTL5" s="2152"/>
      <c r="KTM5" s="2152"/>
      <c r="KTN5" s="2152"/>
      <c r="KTO5" s="2152"/>
      <c r="KTP5" s="2152"/>
      <c r="KTQ5" s="2152"/>
      <c r="KTR5" s="2152"/>
      <c r="KTS5" s="2152"/>
      <c r="KTT5" s="2152"/>
      <c r="KTU5" s="2152"/>
      <c r="KTV5" s="2152"/>
      <c r="KTW5" s="2152"/>
      <c r="KTX5" s="2152"/>
      <c r="KTY5" s="2152"/>
      <c r="KTZ5" s="2152"/>
      <c r="KUA5" s="2152"/>
      <c r="KUB5" s="2152"/>
      <c r="KUC5" s="2152"/>
      <c r="KUD5" s="2152"/>
      <c r="KUE5" s="2152"/>
      <c r="KUF5" s="2152"/>
      <c r="KUG5" s="2152"/>
      <c r="KUH5" s="2152"/>
      <c r="KUI5" s="2152"/>
      <c r="KUJ5" s="2152"/>
      <c r="KUK5" s="2152"/>
      <c r="KUL5" s="2152"/>
      <c r="KUM5" s="2152"/>
      <c r="KUN5" s="2152"/>
      <c r="KUO5" s="2152"/>
      <c r="KUP5" s="2152"/>
      <c r="KUQ5" s="2152"/>
      <c r="KUR5" s="2152"/>
      <c r="KUS5" s="2152"/>
      <c r="KUT5" s="2152"/>
      <c r="KUU5" s="2152"/>
      <c r="KUV5" s="2152"/>
      <c r="KUW5" s="2152"/>
      <c r="KUX5" s="2152"/>
      <c r="KUY5" s="2152"/>
      <c r="KUZ5" s="2152"/>
      <c r="KVA5" s="2152"/>
      <c r="KVB5" s="2152"/>
      <c r="KVC5" s="2152"/>
      <c r="KVD5" s="2152"/>
      <c r="KVE5" s="2152"/>
      <c r="KVF5" s="2152"/>
      <c r="KVG5" s="2152"/>
      <c r="KVH5" s="2152"/>
      <c r="KVI5" s="2152"/>
      <c r="KVJ5" s="2152"/>
      <c r="KVK5" s="2152"/>
      <c r="KVL5" s="2152"/>
      <c r="KVM5" s="2152"/>
      <c r="KVN5" s="2152"/>
      <c r="KVO5" s="2152"/>
      <c r="KVP5" s="2152"/>
      <c r="KVQ5" s="2152"/>
      <c r="KVR5" s="2152"/>
      <c r="KVS5" s="2152"/>
      <c r="KVT5" s="2152"/>
      <c r="KVU5" s="2152"/>
      <c r="KVV5" s="2152"/>
      <c r="KVW5" s="2152"/>
      <c r="KVX5" s="2152"/>
      <c r="KVY5" s="2152"/>
      <c r="KVZ5" s="2152"/>
      <c r="KWA5" s="2152"/>
      <c r="KWB5" s="2152"/>
      <c r="KWC5" s="2152"/>
      <c r="KWD5" s="2152"/>
      <c r="KWE5" s="2152"/>
      <c r="KWF5" s="2152"/>
      <c r="KWG5" s="2152"/>
      <c r="KWH5" s="2152"/>
      <c r="KWI5" s="2152"/>
      <c r="KWJ5" s="2152"/>
      <c r="KWK5" s="2152"/>
      <c r="KWL5" s="2152"/>
      <c r="KWM5" s="2152"/>
      <c r="KWN5" s="2152"/>
      <c r="KWO5" s="2152"/>
      <c r="KWP5" s="2152"/>
      <c r="KWQ5" s="2152"/>
      <c r="KWR5" s="2152"/>
      <c r="KWS5" s="2152"/>
      <c r="KWT5" s="2152"/>
      <c r="KWU5" s="2152"/>
      <c r="KWV5" s="2152"/>
      <c r="KWW5" s="2152"/>
      <c r="KWX5" s="2152"/>
      <c r="KWY5" s="2152"/>
      <c r="KWZ5" s="2152"/>
      <c r="KXA5" s="2152"/>
      <c r="KXB5" s="2152"/>
      <c r="KXC5" s="2152"/>
      <c r="KXD5" s="2152"/>
      <c r="KXE5" s="2152"/>
      <c r="KXF5" s="2152"/>
      <c r="KXG5" s="2152"/>
      <c r="KXH5" s="2152"/>
      <c r="KXI5" s="2152"/>
      <c r="KXJ5" s="2152"/>
      <c r="KXK5" s="2152"/>
      <c r="KXL5" s="2152"/>
      <c r="KXM5" s="2152"/>
      <c r="KXN5" s="2152"/>
      <c r="KXO5" s="2152"/>
      <c r="KXP5" s="2152"/>
      <c r="KXQ5" s="2152"/>
      <c r="KXR5" s="2152"/>
      <c r="KXS5" s="2152"/>
      <c r="KXT5" s="2152"/>
      <c r="KXU5" s="2152"/>
      <c r="KXV5" s="2152"/>
      <c r="KXW5" s="2152"/>
      <c r="KXX5" s="2152"/>
      <c r="KXY5" s="2152"/>
      <c r="KXZ5" s="2152"/>
      <c r="KYA5" s="2152"/>
      <c r="KYB5" s="2152"/>
      <c r="KYC5" s="2152"/>
      <c r="KYD5" s="2152"/>
      <c r="KYE5" s="2152"/>
      <c r="KYF5" s="2152"/>
      <c r="KYG5" s="2152"/>
      <c r="KYH5" s="2152"/>
      <c r="KYI5" s="2152"/>
      <c r="KYJ5" s="2152"/>
      <c r="KYK5" s="2152"/>
      <c r="KYL5" s="2152"/>
      <c r="KYM5" s="2152"/>
      <c r="KYN5" s="2152"/>
      <c r="KYO5" s="2152"/>
      <c r="KYP5" s="2152"/>
      <c r="KYQ5" s="2152"/>
      <c r="KYR5" s="2152"/>
      <c r="KYS5" s="2152"/>
      <c r="KYT5" s="2152"/>
      <c r="KYU5" s="2152"/>
      <c r="KYV5" s="2152"/>
      <c r="KYW5" s="2152"/>
      <c r="KYX5" s="2152"/>
      <c r="KYY5" s="2152"/>
      <c r="KYZ5" s="2152"/>
      <c r="KZA5" s="2152"/>
      <c r="KZB5" s="2152"/>
      <c r="KZC5" s="2152"/>
      <c r="KZD5" s="2152"/>
      <c r="KZE5" s="2152"/>
      <c r="KZF5" s="2152"/>
      <c r="KZG5" s="2152"/>
      <c r="KZH5" s="2152"/>
      <c r="KZI5" s="2152"/>
      <c r="KZJ5" s="2152"/>
      <c r="KZK5" s="2152"/>
      <c r="KZL5" s="2152"/>
      <c r="KZM5" s="2152"/>
      <c r="KZN5" s="2152"/>
      <c r="KZO5" s="2152"/>
      <c r="KZP5" s="2152"/>
      <c r="KZQ5" s="2152"/>
      <c r="KZR5" s="2152"/>
      <c r="KZS5" s="2152"/>
      <c r="KZT5" s="2152"/>
      <c r="KZU5" s="2152"/>
      <c r="KZV5" s="2152"/>
      <c r="KZW5" s="2152"/>
      <c r="KZX5" s="2152"/>
      <c r="KZY5" s="2152"/>
      <c r="KZZ5" s="2152"/>
      <c r="LAA5" s="2152"/>
      <c r="LAB5" s="2152"/>
      <c r="LAC5" s="2152"/>
      <c r="LAD5" s="2152"/>
      <c r="LAE5" s="2152"/>
      <c r="LAF5" s="2152"/>
      <c r="LAG5" s="2152"/>
      <c r="LAH5" s="2152"/>
      <c r="LAI5" s="2152"/>
      <c r="LAJ5" s="2152"/>
      <c r="LAK5" s="2152"/>
      <c r="LAL5" s="2152"/>
      <c r="LAM5" s="2152"/>
      <c r="LAN5" s="2152"/>
      <c r="LAO5" s="2152"/>
      <c r="LAP5" s="2152"/>
      <c r="LAQ5" s="2152"/>
      <c r="LAR5" s="2152"/>
      <c r="LAS5" s="2152"/>
      <c r="LAT5" s="2152"/>
      <c r="LAU5" s="2152"/>
      <c r="LAV5" s="2152"/>
      <c r="LAW5" s="2152"/>
      <c r="LAX5" s="2152"/>
      <c r="LAY5" s="2152"/>
      <c r="LAZ5" s="2152"/>
      <c r="LBA5" s="2152"/>
      <c r="LBB5" s="2152"/>
      <c r="LBC5" s="2152"/>
      <c r="LBD5" s="2152"/>
      <c r="LBE5" s="2152"/>
      <c r="LBF5" s="2152"/>
      <c r="LBG5" s="2152"/>
      <c r="LBH5" s="2152"/>
      <c r="LBI5" s="2152"/>
      <c r="LBJ5" s="2152"/>
      <c r="LBK5" s="2152"/>
      <c r="LBL5" s="2152"/>
      <c r="LBM5" s="2152"/>
      <c r="LBN5" s="2152"/>
      <c r="LBO5" s="2152"/>
      <c r="LBP5" s="2152"/>
      <c r="LBQ5" s="2152"/>
      <c r="LBR5" s="2152"/>
      <c r="LBS5" s="2152"/>
      <c r="LBT5" s="2152"/>
      <c r="LBU5" s="2152"/>
      <c r="LBV5" s="2152"/>
      <c r="LBW5" s="2152"/>
      <c r="LBX5" s="2152"/>
      <c r="LBY5" s="2152"/>
      <c r="LBZ5" s="2152"/>
      <c r="LCA5" s="2152"/>
      <c r="LCB5" s="2152"/>
      <c r="LCC5" s="2152"/>
      <c r="LCD5" s="2152"/>
      <c r="LCE5" s="2152"/>
      <c r="LCF5" s="2152"/>
      <c r="LCG5" s="2152"/>
      <c r="LCH5" s="2152"/>
      <c r="LCI5" s="2152"/>
      <c r="LCJ5" s="2152"/>
      <c r="LCK5" s="2152"/>
      <c r="LCL5" s="2152"/>
      <c r="LCM5" s="2152"/>
      <c r="LCN5" s="2152"/>
      <c r="LCO5" s="2152"/>
      <c r="LCP5" s="2152"/>
      <c r="LCQ5" s="2152"/>
      <c r="LCR5" s="2152"/>
      <c r="LCS5" s="2152"/>
      <c r="LCT5" s="2152"/>
      <c r="LCU5" s="2152"/>
      <c r="LCV5" s="2152"/>
      <c r="LCW5" s="2152"/>
      <c r="LCX5" s="2152"/>
      <c r="LCY5" s="2152"/>
      <c r="LCZ5" s="2152"/>
      <c r="LDA5" s="2152"/>
      <c r="LDB5" s="2152"/>
      <c r="LDC5" s="2152"/>
      <c r="LDD5" s="2152"/>
      <c r="LDE5" s="2152"/>
      <c r="LDF5" s="2152"/>
      <c r="LDG5" s="2152"/>
      <c r="LDH5" s="2152"/>
      <c r="LDI5" s="2152"/>
      <c r="LDJ5" s="2152"/>
      <c r="LDK5" s="2152"/>
      <c r="LDL5" s="2152"/>
      <c r="LDM5" s="2152"/>
      <c r="LDN5" s="2152"/>
      <c r="LDO5" s="2152"/>
      <c r="LDP5" s="2152"/>
      <c r="LDQ5" s="2152"/>
      <c r="LDR5" s="2152"/>
      <c r="LDS5" s="2152"/>
      <c r="LDT5" s="2152"/>
      <c r="LDU5" s="2152"/>
      <c r="LDV5" s="2152"/>
      <c r="LDW5" s="2152"/>
      <c r="LDX5" s="2152"/>
      <c r="LDY5" s="2152"/>
      <c r="LDZ5" s="2152"/>
      <c r="LEA5" s="2152"/>
      <c r="LEB5" s="2152"/>
      <c r="LEC5" s="2152"/>
      <c r="LED5" s="2152"/>
      <c r="LEE5" s="2152"/>
      <c r="LEF5" s="2152"/>
      <c r="LEG5" s="2152"/>
      <c r="LEH5" s="2152"/>
      <c r="LEI5" s="2152"/>
      <c r="LEJ5" s="2152"/>
      <c r="LEK5" s="2152"/>
      <c r="LEL5" s="2152"/>
      <c r="LEM5" s="2152"/>
      <c r="LEN5" s="2152"/>
      <c r="LEO5" s="2152"/>
      <c r="LEP5" s="2152"/>
      <c r="LEQ5" s="2152"/>
      <c r="LER5" s="2152"/>
      <c r="LES5" s="2152"/>
      <c r="LET5" s="2152"/>
      <c r="LEU5" s="2152"/>
      <c r="LEV5" s="2152"/>
      <c r="LEW5" s="2152"/>
      <c r="LEX5" s="2152"/>
      <c r="LEY5" s="2152"/>
      <c r="LEZ5" s="2152"/>
      <c r="LFA5" s="2152"/>
      <c r="LFB5" s="2152"/>
      <c r="LFC5" s="2152"/>
      <c r="LFD5" s="2152"/>
      <c r="LFE5" s="2152"/>
      <c r="LFF5" s="2152"/>
      <c r="LFG5" s="2152"/>
      <c r="LFH5" s="2152"/>
      <c r="LFI5" s="2152"/>
      <c r="LFJ5" s="2152"/>
      <c r="LFK5" s="2152"/>
      <c r="LFL5" s="2152"/>
      <c r="LFM5" s="2152"/>
      <c r="LFN5" s="2152"/>
      <c r="LFO5" s="2152"/>
      <c r="LFP5" s="2152"/>
      <c r="LFQ5" s="2152"/>
      <c r="LFR5" s="2152"/>
      <c r="LFS5" s="2152"/>
      <c r="LFT5" s="2152"/>
      <c r="LFU5" s="2152"/>
      <c r="LFV5" s="2152"/>
      <c r="LFW5" s="2152"/>
      <c r="LFX5" s="2152"/>
      <c r="LFY5" s="2152"/>
      <c r="LFZ5" s="2152"/>
      <c r="LGA5" s="2152"/>
      <c r="LGB5" s="2152"/>
      <c r="LGC5" s="2152"/>
      <c r="LGD5" s="2152"/>
      <c r="LGE5" s="2152"/>
      <c r="LGF5" s="2152"/>
      <c r="LGG5" s="2152"/>
      <c r="LGH5" s="2152"/>
      <c r="LGI5" s="2152"/>
      <c r="LGJ5" s="2152"/>
      <c r="LGK5" s="2152"/>
      <c r="LGL5" s="2152"/>
      <c r="LGM5" s="2152"/>
      <c r="LGN5" s="2152"/>
      <c r="LGO5" s="2152"/>
      <c r="LGP5" s="2152"/>
      <c r="LGQ5" s="2152"/>
      <c r="LGR5" s="2152"/>
      <c r="LGS5" s="2152"/>
      <c r="LGT5" s="2152"/>
      <c r="LGU5" s="2152"/>
      <c r="LGV5" s="2152"/>
      <c r="LGW5" s="2152"/>
      <c r="LGX5" s="2152"/>
      <c r="LGY5" s="2152"/>
      <c r="LGZ5" s="2152"/>
      <c r="LHA5" s="2152"/>
      <c r="LHB5" s="2152"/>
      <c r="LHC5" s="2152"/>
      <c r="LHD5" s="2152"/>
      <c r="LHE5" s="2152"/>
      <c r="LHF5" s="2152"/>
      <c r="LHG5" s="2152"/>
      <c r="LHH5" s="2152"/>
      <c r="LHI5" s="2152"/>
      <c r="LHJ5" s="2152"/>
      <c r="LHK5" s="2152"/>
      <c r="LHL5" s="2152"/>
      <c r="LHM5" s="2152"/>
      <c r="LHN5" s="2152"/>
      <c r="LHO5" s="2152"/>
      <c r="LHP5" s="2152"/>
      <c r="LHQ5" s="2152"/>
      <c r="LHR5" s="2152"/>
      <c r="LHS5" s="2152"/>
      <c r="LHT5" s="2152"/>
      <c r="LHU5" s="2152"/>
      <c r="LHV5" s="2152"/>
      <c r="LHW5" s="2152"/>
      <c r="LHX5" s="2152"/>
      <c r="LHY5" s="2152"/>
      <c r="LHZ5" s="2152"/>
      <c r="LIA5" s="2152"/>
      <c r="LIB5" s="2152"/>
      <c r="LIC5" s="2152"/>
      <c r="LID5" s="2152"/>
      <c r="LIE5" s="2152"/>
      <c r="LIF5" s="2152"/>
      <c r="LIG5" s="2152"/>
      <c r="LIH5" s="2152"/>
      <c r="LII5" s="2152"/>
      <c r="LIJ5" s="2152"/>
      <c r="LIK5" s="2152"/>
      <c r="LIL5" s="2152"/>
      <c r="LIM5" s="2152"/>
      <c r="LIN5" s="2152"/>
      <c r="LIO5" s="2152"/>
      <c r="LIP5" s="2152"/>
      <c r="LIQ5" s="2152"/>
      <c r="LIR5" s="2152"/>
      <c r="LIS5" s="2152"/>
      <c r="LIT5" s="2152"/>
      <c r="LIU5" s="2152"/>
      <c r="LIV5" s="2152"/>
      <c r="LIW5" s="2152"/>
      <c r="LIX5" s="2152"/>
      <c r="LIY5" s="2152"/>
      <c r="LIZ5" s="2152"/>
      <c r="LJA5" s="2152"/>
      <c r="LJB5" s="2152"/>
      <c r="LJC5" s="2152"/>
      <c r="LJD5" s="2152"/>
      <c r="LJE5" s="2152"/>
      <c r="LJF5" s="2152"/>
      <c r="LJG5" s="2152"/>
      <c r="LJH5" s="2152"/>
      <c r="LJI5" s="2152"/>
      <c r="LJJ5" s="2152"/>
      <c r="LJK5" s="2152"/>
      <c r="LJL5" s="2152"/>
      <c r="LJM5" s="2152"/>
      <c r="LJN5" s="2152"/>
      <c r="LJO5" s="2152"/>
      <c r="LJP5" s="2152"/>
      <c r="LJQ5" s="2152"/>
      <c r="LJR5" s="2152"/>
      <c r="LJS5" s="2152"/>
      <c r="LJT5" s="2152"/>
      <c r="LJU5" s="2152"/>
      <c r="LJV5" s="2152"/>
      <c r="LJW5" s="2152"/>
      <c r="LJX5" s="2152"/>
      <c r="LJY5" s="2152"/>
      <c r="LJZ5" s="2152"/>
      <c r="LKA5" s="2152"/>
      <c r="LKB5" s="2152"/>
      <c r="LKC5" s="2152"/>
      <c r="LKD5" s="2152"/>
      <c r="LKE5" s="2152"/>
      <c r="LKF5" s="2152"/>
      <c r="LKG5" s="2152"/>
      <c r="LKH5" s="2152"/>
      <c r="LKI5" s="2152"/>
      <c r="LKJ5" s="2152"/>
      <c r="LKK5" s="2152"/>
      <c r="LKL5" s="2152"/>
      <c r="LKM5" s="2152"/>
      <c r="LKN5" s="2152"/>
      <c r="LKO5" s="2152"/>
      <c r="LKP5" s="2152"/>
      <c r="LKQ5" s="2152"/>
      <c r="LKR5" s="2152"/>
      <c r="LKS5" s="2152"/>
      <c r="LKT5" s="2152"/>
      <c r="LKU5" s="2152"/>
      <c r="LKV5" s="2152"/>
      <c r="LKW5" s="2152"/>
      <c r="LKX5" s="2152"/>
      <c r="LKY5" s="2152"/>
      <c r="LKZ5" s="2152"/>
      <c r="LLA5" s="2152"/>
      <c r="LLB5" s="2152"/>
      <c r="LLC5" s="2152"/>
      <c r="LLD5" s="2152"/>
      <c r="LLE5" s="2152"/>
      <c r="LLF5" s="2152"/>
      <c r="LLG5" s="2152"/>
      <c r="LLH5" s="2152"/>
      <c r="LLI5" s="2152"/>
      <c r="LLJ5" s="2152"/>
      <c r="LLK5" s="2152"/>
      <c r="LLL5" s="2152"/>
      <c r="LLM5" s="2152"/>
      <c r="LLN5" s="2152"/>
      <c r="LLO5" s="2152"/>
      <c r="LLP5" s="2152"/>
      <c r="LLQ5" s="2152"/>
      <c r="LLR5" s="2152"/>
      <c r="LLS5" s="2152"/>
      <c r="LLT5" s="2152"/>
      <c r="LLU5" s="2152"/>
      <c r="LLV5" s="2152"/>
      <c r="LLW5" s="2152"/>
      <c r="LLX5" s="2152"/>
      <c r="LLY5" s="2152"/>
      <c r="LLZ5" s="2152"/>
      <c r="LMA5" s="2152"/>
      <c r="LMB5" s="2152"/>
      <c r="LMC5" s="2152"/>
      <c r="LMD5" s="2152"/>
      <c r="LME5" s="2152"/>
      <c r="LMF5" s="2152"/>
      <c r="LMG5" s="2152"/>
      <c r="LMH5" s="2152"/>
      <c r="LMI5" s="2152"/>
      <c r="LMJ5" s="2152"/>
      <c r="LMK5" s="2152"/>
      <c r="LML5" s="2152"/>
      <c r="LMM5" s="2152"/>
      <c r="LMN5" s="2152"/>
      <c r="LMO5" s="2152"/>
      <c r="LMP5" s="2152"/>
      <c r="LMQ5" s="2152"/>
      <c r="LMR5" s="2152"/>
      <c r="LMS5" s="2152"/>
      <c r="LMT5" s="2152"/>
      <c r="LMU5" s="2152"/>
      <c r="LMV5" s="2152"/>
      <c r="LMW5" s="2152"/>
      <c r="LMX5" s="2152"/>
      <c r="LMY5" s="2152"/>
      <c r="LMZ5" s="2152"/>
      <c r="LNA5" s="2152"/>
      <c r="LNB5" s="2152"/>
      <c r="LNC5" s="2152"/>
      <c r="LND5" s="2152"/>
      <c r="LNE5" s="2152"/>
      <c r="LNF5" s="2152"/>
      <c r="LNG5" s="2152"/>
      <c r="LNH5" s="2152"/>
      <c r="LNI5" s="2152"/>
      <c r="LNJ5" s="2152"/>
      <c r="LNK5" s="2152"/>
      <c r="LNL5" s="2152"/>
      <c r="LNM5" s="2152"/>
      <c r="LNN5" s="2152"/>
      <c r="LNO5" s="2152"/>
      <c r="LNP5" s="2152"/>
      <c r="LNQ5" s="2152"/>
      <c r="LNR5" s="2152"/>
      <c r="LNS5" s="2152"/>
      <c r="LNT5" s="2152"/>
      <c r="LNU5" s="2152"/>
      <c r="LNV5" s="2152"/>
      <c r="LNW5" s="2152"/>
      <c r="LNX5" s="2152"/>
      <c r="LNY5" s="2152"/>
      <c r="LNZ5" s="2152"/>
      <c r="LOA5" s="2152"/>
      <c r="LOB5" s="2152"/>
      <c r="LOC5" s="2152"/>
      <c r="LOD5" s="2152"/>
      <c r="LOE5" s="2152"/>
      <c r="LOF5" s="2152"/>
      <c r="LOG5" s="2152"/>
      <c r="LOH5" s="2152"/>
      <c r="LOI5" s="2152"/>
      <c r="LOJ5" s="2152"/>
      <c r="LOK5" s="2152"/>
      <c r="LOL5" s="2152"/>
      <c r="LOM5" s="2152"/>
      <c r="LON5" s="2152"/>
      <c r="LOO5" s="2152"/>
      <c r="LOP5" s="2152"/>
      <c r="LOQ5" s="2152"/>
      <c r="LOR5" s="2152"/>
      <c r="LOS5" s="2152"/>
      <c r="LOT5" s="2152"/>
      <c r="LOU5" s="2152"/>
      <c r="LOV5" s="2152"/>
      <c r="LOW5" s="2152"/>
      <c r="LOX5" s="2152"/>
      <c r="LOY5" s="2152"/>
      <c r="LOZ5" s="2152"/>
      <c r="LPA5" s="2152"/>
      <c r="LPB5" s="2152"/>
      <c r="LPC5" s="2152"/>
      <c r="LPD5" s="2152"/>
      <c r="LPE5" s="2152"/>
      <c r="LPF5" s="2152"/>
      <c r="LPG5" s="2152"/>
      <c r="LPH5" s="2152"/>
      <c r="LPI5" s="2152"/>
      <c r="LPJ5" s="2152"/>
      <c r="LPK5" s="2152"/>
      <c r="LPL5" s="2152"/>
      <c r="LPM5" s="2152"/>
      <c r="LPN5" s="2152"/>
      <c r="LPO5" s="2152"/>
      <c r="LPP5" s="2152"/>
      <c r="LPQ5" s="2152"/>
      <c r="LPR5" s="2152"/>
      <c r="LPS5" s="2152"/>
      <c r="LPT5" s="2152"/>
      <c r="LPU5" s="2152"/>
      <c r="LPV5" s="2152"/>
      <c r="LPW5" s="2152"/>
      <c r="LPX5" s="2152"/>
      <c r="LPY5" s="2152"/>
      <c r="LPZ5" s="2152"/>
      <c r="LQA5" s="2152"/>
      <c r="LQB5" s="2152"/>
      <c r="LQC5" s="2152"/>
      <c r="LQD5" s="2152"/>
      <c r="LQE5" s="2152"/>
      <c r="LQF5" s="2152"/>
      <c r="LQG5" s="2152"/>
      <c r="LQH5" s="2152"/>
      <c r="LQI5" s="2152"/>
      <c r="LQJ5" s="2152"/>
      <c r="LQK5" s="2152"/>
      <c r="LQL5" s="2152"/>
      <c r="LQM5" s="2152"/>
      <c r="LQN5" s="2152"/>
      <c r="LQO5" s="2152"/>
      <c r="LQP5" s="2152"/>
      <c r="LQQ5" s="2152"/>
      <c r="LQR5" s="2152"/>
      <c r="LQS5" s="2152"/>
      <c r="LQT5" s="2152"/>
      <c r="LQU5" s="2152"/>
      <c r="LQV5" s="2152"/>
      <c r="LQW5" s="2152"/>
      <c r="LQX5" s="2152"/>
      <c r="LQY5" s="2152"/>
      <c r="LQZ5" s="2152"/>
      <c r="LRA5" s="2152"/>
      <c r="LRB5" s="2152"/>
      <c r="LRC5" s="2152"/>
      <c r="LRD5" s="2152"/>
      <c r="LRE5" s="2152"/>
      <c r="LRF5" s="2152"/>
      <c r="LRG5" s="2152"/>
      <c r="LRH5" s="2152"/>
      <c r="LRI5" s="2152"/>
      <c r="LRJ5" s="2152"/>
      <c r="LRK5" s="2152"/>
      <c r="LRL5" s="2152"/>
      <c r="LRM5" s="2152"/>
      <c r="LRN5" s="2152"/>
      <c r="LRO5" s="2152"/>
      <c r="LRP5" s="2152"/>
      <c r="LRQ5" s="2152"/>
      <c r="LRR5" s="2152"/>
      <c r="LRS5" s="2152"/>
      <c r="LRT5" s="2152"/>
      <c r="LRU5" s="2152"/>
      <c r="LRV5" s="2152"/>
      <c r="LRW5" s="2152"/>
      <c r="LRX5" s="2152"/>
      <c r="LRY5" s="2152"/>
      <c r="LRZ5" s="2152"/>
      <c r="LSA5" s="2152"/>
      <c r="LSB5" s="2152"/>
      <c r="LSC5" s="2152"/>
      <c r="LSD5" s="2152"/>
      <c r="LSE5" s="2152"/>
      <c r="LSF5" s="2152"/>
      <c r="LSG5" s="2152"/>
      <c r="LSH5" s="2152"/>
      <c r="LSI5" s="2152"/>
      <c r="LSJ5" s="2152"/>
      <c r="LSK5" s="2152"/>
      <c r="LSL5" s="2152"/>
      <c r="LSM5" s="2152"/>
      <c r="LSN5" s="2152"/>
      <c r="LSO5" s="2152"/>
      <c r="LSP5" s="2152"/>
      <c r="LSQ5" s="2152"/>
      <c r="LSR5" s="2152"/>
      <c r="LSS5" s="2152"/>
      <c r="LST5" s="2152"/>
      <c r="LSU5" s="2152"/>
      <c r="LSV5" s="2152"/>
      <c r="LSW5" s="2152"/>
      <c r="LSX5" s="2152"/>
      <c r="LSY5" s="2152"/>
      <c r="LSZ5" s="2152"/>
      <c r="LTA5" s="2152"/>
      <c r="LTB5" s="2152"/>
      <c r="LTC5" s="2152"/>
      <c r="LTD5" s="2152"/>
      <c r="LTE5" s="2152"/>
      <c r="LTF5" s="2152"/>
      <c r="LTG5" s="2152"/>
      <c r="LTH5" s="2152"/>
      <c r="LTI5" s="2152"/>
      <c r="LTJ5" s="2152"/>
      <c r="LTK5" s="2152"/>
      <c r="LTL5" s="2152"/>
      <c r="LTM5" s="2152"/>
      <c r="LTN5" s="2152"/>
      <c r="LTO5" s="2152"/>
      <c r="LTP5" s="2152"/>
      <c r="LTQ5" s="2152"/>
      <c r="LTR5" s="2152"/>
      <c r="LTS5" s="2152"/>
      <c r="LTT5" s="2152"/>
      <c r="LTU5" s="2152"/>
      <c r="LTV5" s="2152"/>
      <c r="LTW5" s="2152"/>
      <c r="LTX5" s="2152"/>
      <c r="LTY5" s="2152"/>
      <c r="LTZ5" s="2152"/>
      <c r="LUA5" s="2152"/>
      <c r="LUB5" s="2152"/>
      <c r="LUC5" s="2152"/>
      <c r="LUD5" s="2152"/>
      <c r="LUE5" s="2152"/>
      <c r="LUF5" s="2152"/>
      <c r="LUG5" s="2152"/>
      <c r="LUH5" s="2152"/>
      <c r="LUI5" s="2152"/>
      <c r="LUJ5" s="2152"/>
      <c r="LUK5" s="2152"/>
      <c r="LUL5" s="2152"/>
      <c r="LUM5" s="2152"/>
      <c r="LUN5" s="2152"/>
      <c r="LUO5" s="2152"/>
      <c r="LUP5" s="2152"/>
      <c r="LUQ5" s="2152"/>
      <c r="LUR5" s="2152"/>
      <c r="LUS5" s="2152"/>
      <c r="LUT5" s="2152"/>
      <c r="LUU5" s="2152"/>
      <c r="LUV5" s="2152"/>
      <c r="LUW5" s="2152"/>
      <c r="LUX5" s="2152"/>
      <c r="LUY5" s="2152"/>
      <c r="LUZ5" s="2152"/>
      <c r="LVA5" s="2152"/>
      <c r="LVB5" s="2152"/>
      <c r="LVC5" s="2152"/>
      <c r="LVD5" s="2152"/>
      <c r="LVE5" s="2152"/>
      <c r="LVF5" s="2152"/>
      <c r="LVG5" s="2152"/>
      <c r="LVH5" s="2152"/>
      <c r="LVI5" s="2152"/>
      <c r="LVJ5" s="2152"/>
      <c r="LVK5" s="2152"/>
      <c r="LVL5" s="2152"/>
      <c r="LVM5" s="2152"/>
      <c r="LVN5" s="2152"/>
      <c r="LVO5" s="2152"/>
      <c r="LVP5" s="2152"/>
      <c r="LVQ5" s="2152"/>
      <c r="LVR5" s="2152"/>
      <c r="LVS5" s="2152"/>
      <c r="LVT5" s="2152"/>
      <c r="LVU5" s="2152"/>
      <c r="LVV5" s="2152"/>
      <c r="LVW5" s="2152"/>
      <c r="LVX5" s="2152"/>
      <c r="LVY5" s="2152"/>
      <c r="LVZ5" s="2152"/>
      <c r="LWA5" s="2152"/>
      <c r="LWB5" s="2152"/>
      <c r="LWC5" s="2152"/>
      <c r="LWD5" s="2152"/>
      <c r="LWE5" s="2152"/>
      <c r="LWF5" s="2152"/>
      <c r="LWG5" s="2152"/>
      <c r="LWH5" s="2152"/>
      <c r="LWI5" s="2152"/>
      <c r="LWJ5" s="2152"/>
      <c r="LWK5" s="2152"/>
      <c r="LWL5" s="2152"/>
      <c r="LWM5" s="2152"/>
      <c r="LWN5" s="2152"/>
      <c r="LWO5" s="2152"/>
      <c r="LWP5" s="2152"/>
      <c r="LWQ5" s="2152"/>
      <c r="LWR5" s="2152"/>
      <c r="LWS5" s="2152"/>
      <c r="LWT5" s="2152"/>
      <c r="LWU5" s="2152"/>
      <c r="LWV5" s="2152"/>
      <c r="LWW5" s="2152"/>
      <c r="LWX5" s="2152"/>
      <c r="LWY5" s="2152"/>
      <c r="LWZ5" s="2152"/>
      <c r="LXA5" s="2152"/>
      <c r="LXB5" s="2152"/>
      <c r="LXC5" s="2152"/>
      <c r="LXD5" s="2152"/>
      <c r="LXE5" s="2152"/>
      <c r="LXF5" s="2152"/>
      <c r="LXG5" s="2152"/>
      <c r="LXH5" s="2152"/>
      <c r="LXI5" s="2152"/>
      <c r="LXJ5" s="2152"/>
      <c r="LXK5" s="2152"/>
      <c r="LXL5" s="2152"/>
      <c r="LXM5" s="2152"/>
      <c r="LXN5" s="2152"/>
      <c r="LXO5" s="2152"/>
      <c r="LXP5" s="2152"/>
      <c r="LXQ5" s="2152"/>
      <c r="LXR5" s="2152"/>
      <c r="LXS5" s="2152"/>
      <c r="LXT5" s="2152"/>
      <c r="LXU5" s="2152"/>
      <c r="LXV5" s="2152"/>
      <c r="LXW5" s="2152"/>
      <c r="LXX5" s="2152"/>
      <c r="LXY5" s="2152"/>
      <c r="LXZ5" s="2152"/>
      <c r="LYA5" s="2152"/>
      <c r="LYB5" s="2152"/>
      <c r="LYC5" s="2152"/>
      <c r="LYD5" s="2152"/>
      <c r="LYE5" s="2152"/>
      <c r="LYF5" s="2152"/>
      <c r="LYG5" s="2152"/>
      <c r="LYH5" s="2152"/>
      <c r="LYI5" s="2152"/>
      <c r="LYJ5" s="2152"/>
      <c r="LYK5" s="2152"/>
      <c r="LYL5" s="2152"/>
      <c r="LYM5" s="2152"/>
      <c r="LYN5" s="2152"/>
      <c r="LYO5" s="2152"/>
      <c r="LYP5" s="2152"/>
      <c r="LYQ5" s="2152"/>
      <c r="LYR5" s="2152"/>
      <c r="LYS5" s="2152"/>
      <c r="LYT5" s="2152"/>
      <c r="LYU5" s="2152"/>
      <c r="LYV5" s="2152"/>
      <c r="LYW5" s="2152"/>
      <c r="LYX5" s="2152"/>
      <c r="LYY5" s="2152"/>
      <c r="LYZ5" s="2152"/>
      <c r="LZA5" s="2152"/>
      <c r="LZB5" s="2152"/>
      <c r="LZC5" s="2152"/>
      <c r="LZD5" s="2152"/>
      <c r="LZE5" s="2152"/>
      <c r="LZF5" s="2152"/>
      <c r="LZG5" s="2152"/>
      <c r="LZH5" s="2152"/>
      <c r="LZI5" s="2152"/>
      <c r="LZJ5" s="2152"/>
      <c r="LZK5" s="2152"/>
      <c r="LZL5" s="2152"/>
      <c r="LZM5" s="2152"/>
      <c r="LZN5" s="2152"/>
      <c r="LZO5" s="2152"/>
      <c r="LZP5" s="2152"/>
      <c r="LZQ5" s="2152"/>
      <c r="LZR5" s="2152"/>
      <c r="LZS5" s="2152"/>
      <c r="LZT5" s="2152"/>
      <c r="LZU5" s="2152"/>
      <c r="LZV5" s="2152"/>
      <c r="LZW5" s="2152"/>
      <c r="LZX5" s="2152"/>
      <c r="LZY5" s="2152"/>
      <c r="LZZ5" s="2152"/>
      <c r="MAA5" s="2152"/>
      <c r="MAB5" s="2152"/>
      <c r="MAC5" s="2152"/>
      <c r="MAD5" s="2152"/>
      <c r="MAE5" s="2152"/>
      <c r="MAF5" s="2152"/>
      <c r="MAG5" s="2152"/>
      <c r="MAH5" s="2152"/>
      <c r="MAI5" s="2152"/>
      <c r="MAJ5" s="2152"/>
      <c r="MAK5" s="2152"/>
      <c r="MAL5" s="2152"/>
      <c r="MAM5" s="2152"/>
      <c r="MAN5" s="2152"/>
      <c r="MAO5" s="2152"/>
      <c r="MAP5" s="2152"/>
      <c r="MAQ5" s="2152"/>
      <c r="MAR5" s="2152"/>
      <c r="MAS5" s="2152"/>
      <c r="MAT5" s="2152"/>
      <c r="MAU5" s="2152"/>
      <c r="MAV5" s="2152"/>
      <c r="MAW5" s="2152"/>
      <c r="MAX5" s="2152"/>
      <c r="MAY5" s="2152"/>
      <c r="MAZ5" s="2152"/>
      <c r="MBA5" s="2152"/>
      <c r="MBB5" s="2152"/>
      <c r="MBC5" s="2152"/>
      <c r="MBD5" s="2152"/>
      <c r="MBE5" s="2152"/>
      <c r="MBF5" s="2152"/>
      <c r="MBG5" s="2152"/>
      <c r="MBH5" s="2152"/>
      <c r="MBI5" s="2152"/>
      <c r="MBJ5" s="2152"/>
      <c r="MBK5" s="2152"/>
      <c r="MBL5" s="2152"/>
      <c r="MBM5" s="2152"/>
      <c r="MBN5" s="2152"/>
      <c r="MBO5" s="2152"/>
      <c r="MBP5" s="2152"/>
      <c r="MBQ5" s="2152"/>
      <c r="MBR5" s="2152"/>
      <c r="MBS5" s="2152"/>
      <c r="MBT5" s="2152"/>
      <c r="MBU5" s="2152"/>
      <c r="MBV5" s="2152"/>
      <c r="MBW5" s="2152"/>
      <c r="MBX5" s="2152"/>
      <c r="MBY5" s="2152"/>
      <c r="MBZ5" s="2152"/>
      <c r="MCA5" s="2152"/>
      <c r="MCB5" s="2152"/>
      <c r="MCC5" s="2152"/>
      <c r="MCD5" s="2152"/>
      <c r="MCE5" s="2152"/>
      <c r="MCF5" s="2152"/>
      <c r="MCG5" s="2152"/>
      <c r="MCH5" s="2152"/>
      <c r="MCI5" s="2152"/>
      <c r="MCJ5" s="2152"/>
      <c r="MCK5" s="2152"/>
      <c r="MCL5" s="2152"/>
      <c r="MCM5" s="2152"/>
      <c r="MCN5" s="2152"/>
      <c r="MCO5" s="2152"/>
      <c r="MCP5" s="2152"/>
      <c r="MCQ5" s="2152"/>
      <c r="MCR5" s="2152"/>
      <c r="MCS5" s="2152"/>
      <c r="MCT5" s="2152"/>
      <c r="MCU5" s="2152"/>
      <c r="MCV5" s="2152"/>
      <c r="MCW5" s="2152"/>
      <c r="MCX5" s="2152"/>
      <c r="MCY5" s="2152"/>
      <c r="MCZ5" s="2152"/>
      <c r="MDA5" s="2152"/>
      <c r="MDB5" s="2152"/>
      <c r="MDC5" s="2152"/>
      <c r="MDD5" s="2152"/>
      <c r="MDE5" s="2152"/>
      <c r="MDF5" s="2152"/>
      <c r="MDG5" s="2152"/>
      <c r="MDH5" s="2152"/>
      <c r="MDI5" s="2152"/>
      <c r="MDJ5" s="2152"/>
      <c r="MDK5" s="2152"/>
      <c r="MDL5" s="2152"/>
      <c r="MDM5" s="2152"/>
      <c r="MDN5" s="2152"/>
      <c r="MDO5" s="2152"/>
      <c r="MDP5" s="2152"/>
      <c r="MDQ5" s="2152"/>
      <c r="MDR5" s="2152"/>
      <c r="MDS5" s="2152"/>
      <c r="MDT5" s="2152"/>
      <c r="MDU5" s="2152"/>
      <c r="MDV5" s="2152"/>
      <c r="MDW5" s="2152"/>
      <c r="MDX5" s="2152"/>
      <c r="MDY5" s="2152"/>
      <c r="MDZ5" s="2152"/>
      <c r="MEA5" s="2152"/>
      <c r="MEB5" s="2152"/>
      <c r="MEC5" s="2152"/>
      <c r="MED5" s="2152"/>
      <c r="MEE5" s="2152"/>
      <c r="MEF5" s="2152"/>
      <c r="MEG5" s="2152"/>
      <c r="MEH5" s="2152"/>
      <c r="MEI5" s="2152"/>
      <c r="MEJ5" s="2152"/>
      <c r="MEK5" s="2152"/>
      <c r="MEL5" s="2152"/>
      <c r="MEM5" s="2152"/>
      <c r="MEN5" s="2152"/>
      <c r="MEO5" s="2152"/>
      <c r="MEP5" s="2152"/>
      <c r="MEQ5" s="2152"/>
      <c r="MER5" s="2152"/>
      <c r="MES5" s="2152"/>
      <c r="MET5" s="2152"/>
      <c r="MEU5" s="2152"/>
      <c r="MEV5" s="2152"/>
      <c r="MEW5" s="2152"/>
      <c r="MEX5" s="2152"/>
      <c r="MEY5" s="2152"/>
      <c r="MEZ5" s="2152"/>
      <c r="MFA5" s="2152"/>
      <c r="MFB5" s="2152"/>
      <c r="MFC5" s="2152"/>
      <c r="MFD5" s="2152"/>
      <c r="MFE5" s="2152"/>
      <c r="MFF5" s="2152"/>
      <c r="MFG5" s="2152"/>
      <c r="MFH5" s="2152"/>
      <c r="MFI5" s="2152"/>
      <c r="MFJ5" s="2152"/>
      <c r="MFK5" s="2152"/>
      <c r="MFL5" s="2152"/>
      <c r="MFM5" s="2152"/>
      <c r="MFN5" s="2152"/>
      <c r="MFO5" s="2152"/>
      <c r="MFP5" s="2152"/>
      <c r="MFQ5" s="2152"/>
      <c r="MFR5" s="2152"/>
      <c r="MFS5" s="2152"/>
      <c r="MFT5" s="2152"/>
      <c r="MFU5" s="2152"/>
      <c r="MFV5" s="2152"/>
      <c r="MFW5" s="2152"/>
      <c r="MFX5" s="2152"/>
      <c r="MFY5" s="2152"/>
      <c r="MFZ5" s="2152"/>
      <c r="MGA5" s="2152"/>
      <c r="MGB5" s="2152"/>
      <c r="MGC5" s="2152"/>
      <c r="MGD5" s="2152"/>
      <c r="MGE5" s="2152"/>
      <c r="MGF5" s="2152"/>
      <c r="MGG5" s="2152"/>
      <c r="MGH5" s="2152"/>
      <c r="MGI5" s="2152"/>
      <c r="MGJ5" s="2152"/>
      <c r="MGK5" s="2152"/>
      <c r="MGL5" s="2152"/>
      <c r="MGM5" s="2152"/>
      <c r="MGN5" s="2152"/>
      <c r="MGO5" s="2152"/>
      <c r="MGP5" s="2152"/>
      <c r="MGQ5" s="2152"/>
      <c r="MGR5" s="2152"/>
      <c r="MGS5" s="2152"/>
      <c r="MGT5" s="2152"/>
      <c r="MGU5" s="2152"/>
      <c r="MGV5" s="2152"/>
      <c r="MGW5" s="2152"/>
      <c r="MGX5" s="2152"/>
      <c r="MGY5" s="2152"/>
      <c r="MGZ5" s="2152"/>
      <c r="MHA5" s="2152"/>
      <c r="MHB5" s="2152"/>
      <c r="MHC5" s="2152"/>
      <c r="MHD5" s="2152"/>
      <c r="MHE5" s="2152"/>
      <c r="MHF5" s="2152"/>
      <c r="MHG5" s="2152"/>
      <c r="MHH5" s="2152"/>
      <c r="MHI5" s="2152"/>
      <c r="MHJ5" s="2152"/>
      <c r="MHK5" s="2152"/>
      <c r="MHL5" s="2152"/>
      <c r="MHM5" s="2152"/>
      <c r="MHN5" s="2152"/>
      <c r="MHO5" s="2152"/>
      <c r="MHP5" s="2152"/>
      <c r="MHQ5" s="2152"/>
      <c r="MHR5" s="2152"/>
      <c r="MHS5" s="2152"/>
      <c r="MHT5" s="2152"/>
      <c r="MHU5" s="2152"/>
      <c r="MHV5" s="2152"/>
      <c r="MHW5" s="2152"/>
      <c r="MHX5" s="2152"/>
      <c r="MHY5" s="2152"/>
      <c r="MHZ5" s="2152"/>
      <c r="MIA5" s="2152"/>
      <c r="MIB5" s="2152"/>
      <c r="MIC5" s="2152"/>
      <c r="MID5" s="2152"/>
      <c r="MIE5" s="2152"/>
      <c r="MIF5" s="2152"/>
      <c r="MIG5" s="2152"/>
      <c r="MIH5" s="2152"/>
      <c r="MII5" s="2152"/>
      <c r="MIJ5" s="2152"/>
      <c r="MIK5" s="2152"/>
      <c r="MIL5" s="2152"/>
      <c r="MIM5" s="2152"/>
      <c r="MIN5" s="2152"/>
      <c r="MIO5" s="2152"/>
      <c r="MIP5" s="2152"/>
      <c r="MIQ5" s="2152"/>
      <c r="MIR5" s="2152"/>
      <c r="MIS5" s="2152"/>
      <c r="MIT5" s="2152"/>
      <c r="MIU5" s="2152"/>
      <c r="MIV5" s="2152"/>
      <c r="MIW5" s="2152"/>
      <c r="MIX5" s="2152"/>
      <c r="MIY5" s="2152"/>
      <c r="MIZ5" s="2152"/>
      <c r="MJA5" s="2152"/>
      <c r="MJB5" s="2152"/>
      <c r="MJC5" s="2152"/>
      <c r="MJD5" s="2152"/>
      <c r="MJE5" s="2152"/>
      <c r="MJF5" s="2152"/>
      <c r="MJG5" s="2152"/>
      <c r="MJH5" s="2152"/>
      <c r="MJI5" s="2152"/>
      <c r="MJJ5" s="2152"/>
      <c r="MJK5" s="2152"/>
      <c r="MJL5" s="2152"/>
      <c r="MJM5" s="2152"/>
      <c r="MJN5" s="2152"/>
      <c r="MJO5" s="2152"/>
      <c r="MJP5" s="2152"/>
      <c r="MJQ5" s="2152"/>
      <c r="MJR5" s="2152"/>
      <c r="MJS5" s="2152"/>
      <c r="MJT5" s="2152"/>
      <c r="MJU5" s="2152"/>
      <c r="MJV5" s="2152"/>
      <c r="MJW5" s="2152"/>
      <c r="MJX5" s="2152"/>
      <c r="MJY5" s="2152"/>
      <c r="MJZ5" s="2152"/>
      <c r="MKA5" s="2152"/>
      <c r="MKB5" s="2152"/>
      <c r="MKC5" s="2152"/>
      <c r="MKD5" s="2152"/>
      <c r="MKE5" s="2152"/>
      <c r="MKF5" s="2152"/>
      <c r="MKG5" s="2152"/>
      <c r="MKH5" s="2152"/>
      <c r="MKI5" s="2152"/>
      <c r="MKJ5" s="2152"/>
      <c r="MKK5" s="2152"/>
      <c r="MKL5" s="2152"/>
      <c r="MKM5" s="2152"/>
      <c r="MKN5" s="2152"/>
      <c r="MKO5" s="2152"/>
      <c r="MKP5" s="2152"/>
      <c r="MKQ5" s="2152"/>
      <c r="MKR5" s="2152"/>
      <c r="MKS5" s="2152"/>
      <c r="MKT5" s="2152"/>
      <c r="MKU5" s="2152"/>
      <c r="MKV5" s="2152"/>
      <c r="MKW5" s="2152"/>
      <c r="MKX5" s="2152"/>
      <c r="MKY5" s="2152"/>
      <c r="MKZ5" s="2152"/>
      <c r="MLA5" s="2152"/>
      <c r="MLB5" s="2152"/>
      <c r="MLC5" s="2152"/>
      <c r="MLD5" s="2152"/>
      <c r="MLE5" s="2152"/>
      <c r="MLF5" s="2152"/>
      <c r="MLG5" s="2152"/>
      <c r="MLH5" s="2152"/>
      <c r="MLI5" s="2152"/>
      <c r="MLJ5" s="2152"/>
      <c r="MLK5" s="2152"/>
      <c r="MLL5" s="2152"/>
      <c r="MLM5" s="2152"/>
      <c r="MLN5" s="2152"/>
      <c r="MLO5" s="2152"/>
      <c r="MLP5" s="2152"/>
      <c r="MLQ5" s="2152"/>
      <c r="MLR5" s="2152"/>
      <c r="MLS5" s="2152"/>
      <c r="MLT5" s="2152"/>
      <c r="MLU5" s="2152"/>
      <c r="MLV5" s="2152"/>
      <c r="MLW5" s="2152"/>
      <c r="MLX5" s="2152"/>
      <c r="MLY5" s="2152"/>
      <c r="MLZ5" s="2152"/>
      <c r="MMA5" s="2152"/>
      <c r="MMB5" s="2152"/>
      <c r="MMC5" s="2152"/>
      <c r="MMD5" s="2152"/>
      <c r="MME5" s="2152"/>
      <c r="MMF5" s="2152"/>
      <c r="MMG5" s="2152"/>
      <c r="MMH5" s="2152"/>
      <c r="MMI5" s="2152"/>
      <c r="MMJ5" s="2152"/>
      <c r="MMK5" s="2152"/>
      <c r="MML5" s="2152"/>
      <c r="MMM5" s="2152"/>
      <c r="MMN5" s="2152"/>
      <c r="MMO5" s="2152"/>
      <c r="MMP5" s="2152"/>
      <c r="MMQ5" s="2152"/>
      <c r="MMR5" s="2152"/>
      <c r="MMS5" s="2152"/>
      <c r="MMT5" s="2152"/>
      <c r="MMU5" s="2152"/>
      <c r="MMV5" s="2152"/>
      <c r="MMW5" s="2152"/>
      <c r="MMX5" s="2152"/>
      <c r="MMY5" s="2152"/>
      <c r="MMZ5" s="2152"/>
      <c r="MNA5" s="2152"/>
      <c r="MNB5" s="2152"/>
      <c r="MNC5" s="2152"/>
      <c r="MND5" s="2152"/>
      <c r="MNE5" s="2152"/>
      <c r="MNF5" s="2152"/>
      <c r="MNG5" s="2152"/>
      <c r="MNH5" s="2152"/>
      <c r="MNI5" s="2152"/>
      <c r="MNJ5" s="2152"/>
      <c r="MNK5" s="2152"/>
      <c r="MNL5" s="2152"/>
      <c r="MNM5" s="2152"/>
      <c r="MNN5" s="2152"/>
      <c r="MNO5" s="2152"/>
      <c r="MNP5" s="2152"/>
      <c r="MNQ5" s="2152"/>
      <c r="MNR5" s="2152"/>
      <c r="MNS5" s="2152"/>
      <c r="MNT5" s="2152"/>
      <c r="MNU5" s="2152"/>
      <c r="MNV5" s="2152"/>
      <c r="MNW5" s="2152"/>
      <c r="MNX5" s="2152"/>
      <c r="MNY5" s="2152"/>
      <c r="MNZ5" s="2152"/>
      <c r="MOA5" s="2152"/>
      <c r="MOB5" s="2152"/>
      <c r="MOC5" s="2152"/>
      <c r="MOD5" s="2152"/>
      <c r="MOE5" s="2152"/>
      <c r="MOF5" s="2152"/>
      <c r="MOG5" s="2152"/>
      <c r="MOH5" s="2152"/>
      <c r="MOI5" s="2152"/>
      <c r="MOJ5" s="2152"/>
      <c r="MOK5" s="2152"/>
      <c r="MOL5" s="2152"/>
      <c r="MOM5" s="2152"/>
      <c r="MON5" s="2152"/>
      <c r="MOO5" s="2152"/>
      <c r="MOP5" s="2152"/>
      <c r="MOQ5" s="2152"/>
      <c r="MOR5" s="2152"/>
      <c r="MOS5" s="2152"/>
      <c r="MOT5" s="2152"/>
      <c r="MOU5" s="2152"/>
      <c r="MOV5" s="2152"/>
      <c r="MOW5" s="2152"/>
      <c r="MOX5" s="2152"/>
      <c r="MOY5" s="2152"/>
      <c r="MOZ5" s="2152"/>
      <c r="MPA5" s="2152"/>
      <c r="MPB5" s="2152"/>
      <c r="MPC5" s="2152"/>
      <c r="MPD5" s="2152"/>
      <c r="MPE5" s="2152"/>
      <c r="MPF5" s="2152"/>
      <c r="MPG5" s="2152"/>
      <c r="MPH5" s="2152"/>
      <c r="MPI5" s="2152"/>
      <c r="MPJ5" s="2152"/>
      <c r="MPK5" s="2152"/>
      <c r="MPL5" s="2152"/>
      <c r="MPM5" s="2152"/>
      <c r="MPN5" s="2152"/>
      <c r="MPO5" s="2152"/>
      <c r="MPP5" s="2152"/>
      <c r="MPQ5" s="2152"/>
      <c r="MPR5" s="2152"/>
      <c r="MPS5" s="2152"/>
      <c r="MPT5" s="2152"/>
      <c r="MPU5" s="2152"/>
      <c r="MPV5" s="2152"/>
      <c r="MPW5" s="2152"/>
      <c r="MPX5" s="2152"/>
      <c r="MPY5" s="2152"/>
      <c r="MPZ5" s="2152"/>
      <c r="MQA5" s="2152"/>
      <c r="MQB5" s="2152"/>
      <c r="MQC5" s="2152"/>
      <c r="MQD5" s="2152"/>
      <c r="MQE5" s="2152"/>
      <c r="MQF5" s="2152"/>
      <c r="MQG5" s="2152"/>
      <c r="MQH5" s="2152"/>
      <c r="MQI5" s="2152"/>
      <c r="MQJ5" s="2152"/>
      <c r="MQK5" s="2152"/>
      <c r="MQL5" s="2152"/>
      <c r="MQM5" s="2152"/>
      <c r="MQN5" s="2152"/>
      <c r="MQO5" s="2152"/>
      <c r="MQP5" s="2152"/>
      <c r="MQQ5" s="2152"/>
      <c r="MQR5" s="2152"/>
      <c r="MQS5" s="2152"/>
      <c r="MQT5" s="2152"/>
      <c r="MQU5" s="2152"/>
      <c r="MQV5" s="2152"/>
      <c r="MQW5" s="2152"/>
      <c r="MQX5" s="2152"/>
      <c r="MQY5" s="2152"/>
      <c r="MQZ5" s="2152"/>
      <c r="MRA5" s="2152"/>
      <c r="MRB5" s="2152"/>
      <c r="MRC5" s="2152"/>
      <c r="MRD5" s="2152"/>
      <c r="MRE5" s="2152"/>
      <c r="MRF5" s="2152"/>
      <c r="MRG5" s="2152"/>
      <c r="MRH5" s="2152"/>
      <c r="MRI5" s="2152"/>
      <c r="MRJ5" s="2152"/>
      <c r="MRK5" s="2152"/>
      <c r="MRL5" s="2152"/>
      <c r="MRM5" s="2152"/>
      <c r="MRN5" s="2152"/>
      <c r="MRO5" s="2152"/>
      <c r="MRP5" s="2152"/>
      <c r="MRQ5" s="2152"/>
      <c r="MRR5" s="2152"/>
      <c r="MRS5" s="2152"/>
      <c r="MRT5" s="2152"/>
      <c r="MRU5" s="2152"/>
      <c r="MRV5" s="2152"/>
      <c r="MRW5" s="2152"/>
      <c r="MRX5" s="2152"/>
      <c r="MRY5" s="2152"/>
      <c r="MRZ5" s="2152"/>
      <c r="MSA5" s="2152"/>
      <c r="MSB5" s="2152"/>
      <c r="MSC5" s="2152"/>
      <c r="MSD5" s="2152"/>
      <c r="MSE5" s="2152"/>
      <c r="MSF5" s="2152"/>
      <c r="MSG5" s="2152"/>
      <c r="MSH5" s="2152"/>
      <c r="MSI5" s="2152"/>
      <c r="MSJ5" s="2152"/>
      <c r="MSK5" s="2152"/>
      <c r="MSL5" s="2152"/>
      <c r="MSM5" s="2152"/>
      <c r="MSN5" s="2152"/>
      <c r="MSO5" s="2152"/>
      <c r="MSP5" s="2152"/>
      <c r="MSQ5" s="2152"/>
      <c r="MSR5" s="2152"/>
      <c r="MSS5" s="2152"/>
      <c r="MST5" s="2152"/>
      <c r="MSU5" s="2152"/>
      <c r="MSV5" s="2152"/>
      <c r="MSW5" s="2152"/>
      <c r="MSX5" s="2152"/>
      <c r="MSY5" s="2152"/>
      <c r="MSZ5" s="2152"/>
      <c r="MTA5" s="2152"/>
      <c r="MTB5" s="2152"/>
      <c r="MTC5" s="2152"/>
      <c r="MTD5" s="2152"/>
      <c r="MTE5" s="2152"/>
      <c r="MTF5" s="2152"/>
      <c r="MTG5" s="2152"/>
      <c r="MTH5" s="2152"/>
      <c r="MTI5" s="2152"/>
      <c r="MTJ5" s="2152"/>
      <c r="MTK5" s="2152"/>
      <c r="MTL5" s="2152"/>
      <c r="MTM5" s="2152"/>
      <c r="MTN5" s="2152"/>
      <c r="MTO5" s="2152"/>
      <c r="MTP5" s="2152"/>
      <c r="MTQ5" s="2152"/>
      <c r="MTR5" s="2152"/>
      <c r="MTS5" s="2152"/>
      <c r="MTT5" s="2152"/>
      <c r="MTU5" s="2152"/>
      <c r="MTV5" s="2152"/>
      <c r="MTW5" s="2152"/>
      <c r="MTX5" s="2152"/>
      <c r="MTY5" s="2152"/>
      <c r="MTZ5" s="2152"/>
      <c r="MUA5" s="2152"/>
      <c r="MUB5" s="2152"/>
      <c r="MUC5" s="2152"/>
      <c r="MUD5" s="2152"/>
      <c r="MUE5" s="2152"/>
      <c r="MUF5" s="2152"/>
      <c r="MUG5" s="2152"/>
      <c r="MUH5" s="2152"/>
      <c r="MUI5" s="2152"/>
      <c r="MUJ5" s="2152"/>
      <c r="MUK5" s="2152"/>
      <c r="MUL5" s="2152"/>
      <c r="MUM5" s="2152"/>
      <c r="MUN5" s="2152"/>
      <c r="MUO5" s="2152"/>
      <c r="MUP5" s="2152"/>
      <c r="MUQ5" s="2152"/>
      <c r="MUR5" s="2152"/>
      <c r="MUS5" s="2152"/>
      <c r="MUT5" s="2152"/>
      <c r="MUU5" s="2152"/>
      <c r="MUV5" s="2152"/>
      <c r="MUW5" s="2152"/>
      <c r="MUX5" s="2152"/>
      <c r="MUY5" s="2152"/>
      <c r="MUZ5" s="2152"/>
      <c r="MVA5" s="2152"/>
      <c r="MVB5" s="2152"/>
      <c r="MVC5" s="2152"/>
      <c r="MVD5" s="2152"/>
      <c r="MVE5" s="2152"/>
      <c r="MVF5" s="2152"/>
      <c r="MVG5" s="2152"/>
      <c r="MVH5" s="2152"/>
      <c r="MVI5" s="2152"/>
      <c r="MVJ5" s="2152"/>
      <c r="MVK5" s="2152"/>
      <c r="MVL5" s="2152"/>
      <c r="MVM5" s="2152"/>
      <c r="MVN5" s="2152"/>
      <c r="MVO5" s="2152"/>
      <c r="MVP5" s="2152"/>
      <c r="MVQ5" s="2152"/>
      <c r="MVR5" s="2152"/>
      <c r="MVS5" s="2152"/>
      <c r="MVT5" s="2152"/>
      <c r="MVU5" s="2152"/>
      <c r="MVV5" s="2152"/>
      <c r="MVW5" s="2152"/>
      <c r="MVX5" s="2152"/>
      <c r="MVY5" s="2152"/>
      <c r="MVZ5" s="2152"/>
      <c r="MWA5" s="2152"/>
      <c r="MWB5" s="2152"/>
      <c r="MWC5" s="2152"/>
      <c r="MWD5" s="2152"/>
      <c r="MWE5" s="2152"/>
      <c r="MWF5" s="2152"/>
      <c r="MWG5" s="2152"/>
      <c r="MWH5" s="2152"/>
      <c r="MWI5" s="2152"/>
      <c r="MWJ5" s="2152"/>
      <c r="MWK5" s="2152"/>
      <c r="MWL5" s="2152"/>
      <c r="MWM5" s="2152"/>
      <c r="MWN5" s="2152"/>
      <c r="MWO5" s="2152"/>
      <c r="MWP5" s="2152"/>
      <c r="MWQ5" s="2152"/>
      <c r="MWR5" s="2152"/>
      <c r="MWS5" s="2152"/>
      <c r="MWT5" s="2152"/>
      <c r="MWU5" s="2152"/>
      <c r="MWV5" s="2152"/>
      <c r="MWW5" s="2152"/>
      <c r="MWX5" s="2152"/>
      <c r="MWY5" s="2152"/>
      <c r="MWZ5" s="2152"/>
      <c r="MXA5" s="2152"/>
      <c r="MXB5" s="2152"/>
      <c r="MXC5" s="2152"/>
      <c r="MXD5" s="2152"/>
      <c r="MXE5" s="2152"/>
      <c r="MXF5" s="2152"/>
      <c r="MXG5" s="2152"/>
      <c r="MXH5" s="2152"/>
      <c r="MXI5" s="2152"/>
      <c r="MXJ5" s="2152"/>
      <c r="MXK5" s="2152"/>
      <c r="MXL5" s="2152"/>
      <c r="MXM5" s="2152"/>
      <c r="MXN5" s="2152"/>
      <c r="MXO5" s="2152"/>
      <c r="MXP5" s="2152"/>
      <c r="MXQ5" s="2152"/>
      <c r="MXR5" s="2152"/>
      <c r="MXS5" s="2152"/>
      <c r="MXT5" s="2152"/>
      <c r="MXU5" s="2152"/>
      <c r="MXV5" s="2152"/>
      <c r="MXW5" s="2152"/>
      <c r="MXX5" s="2152"/>
      <c r="MXY5" s="2152"/>
      <c r="MXZ5" s="2152"/>
      <c r="MYA5" s="2152"/>
      <c r="MYB5" s="2152"/>
      <c r="MYC5" s="2152"/>
      <c r="MYD5" s="2152"/>
      <c r="MYE5" s="2152"/>
      <c r="MYF5" s="2152"/>
      <c r="MYG5" s="2152"/>
      <c r="MYH5" s="2152"/>
      <c r="MYI5" s="2152"/>
      <c r="MYJ5" s="2152"/>
      <c r="MYK5" s="2152"/>
      <c r="MYL5" s="2152"/>
      <c r="MYM5" s="2152"/>
      <c r="MYN5" s="2152"/>
      <c r="MYO5" s="2152"/>
      <c r="MYP5" s="2152"/>
      <c r="MYQ5" s="2152"/>
      <c r="MYR5" s="2152"/>
      <c r="MYS5" s="2152"/>
      <c r="MYT5" s="2152"/>
      <c r="MYU5" s="2152"/>
      <c r="MYV5" s="2152"/>
      <c r="MYW5" s="2152"/>
      <c r="MYX5" s="2152"/>
      <c r="MYY5" s="2152"/>
      <c r="MYZ5" s="2152"/>
      <c r="MZA5" s="2152"/>
      <c r="MZB5" s="2152"/>
      <c r="MZC5" s="2152"/>
      <c r="MZD5" s="2152"/>
      <c r="MZE5" s="2152"/>
      <c r="MZF5" s="2152"/>
      <c r="MZG5" s="2152"/>
      <c r="MZH5" s="2152"/>
      <c r="MZI5" s="2152"/>
      <c r="MZJ5" s="2152"/>
      <c r="MZK5" s="2152"/>
      <c r="MZL5" s="2152"/>
      <c r="MZM5" s="2152"/>
      <c r="MZN5" s="2152"/>
      <c r="MZO5" s="2152"/>
      <c r="MZP5" s="2152"/>
      <c r="MZQ5" s="2152"/>
      <c r="MZR5" s="2152"/>
      <c r="MZS5" s="2152"/>
      <c r="MZT5" s="2152"/>
      <c r="MZU5" s="2152"/>
      <c r="MZV5" s="2152"/>
      <c r="MZW5" s="2152"/>
      <c r="MZX5" s="2152"/>
      <c r="MZY5" s="2152"/>
      <c r="MZZ5" s="2152"/>
      <c r="NAA5" s="2152"/>
      <c r="NAB5" s="2152"/>
      <c r="NAC5" s="2152"/>
      <c r="NAD5" s="2152"/>
      <c r="NAE5" s="2152"/>
      <c r="NAF5" s="2152"/>
      <c r="NAG5" s="2152"/>
      <c r="NAH5" s="2152"/>
      <c r="NAI5" s="2152"/>
      <c r="NAJ5" s="2152"/>
      <c r="NAK5" s="2152"/>
      <c r="NAL5" s="2152"/>
      <c r="NAM5" s="2152"/>
      <c r="NAN5" s="2152"/>
      <c r="NAO5" s="2152"/>
      <c r="NAP5" s="2152"/>
      <c r="NAQ5" s="2152"/>
      <c r="NAR5" s="2152"/>
      <c r="NAS5" s="2152"/>
      <c r="NAT5" s="2152"/>
      <c r="NAU5" s="2152"/>
      <c r="NAV5" s="2152"/>
      <c r="NAW5" s="2152"/>
      <c r="NAX5" s="2152"/>
      <c r="NAY5" s="2152"/>
      <c r="NAZ5" s="2152"/>
      <c r="NBA5" s="2152"/>
      <c r="NBB5" s="2152"/>
      <c r="NBC5" s="2152"/>
      <c r="NBD5" s="2152"/>
      <c r="NBE5" s="2152"/>
      <c r="NBF5" s="2152"/>
      <c r="NBG5" s="2152"/>
      <c r="NBH5" s="2152"/>
      <c r="NBI5" s="2152"/>
      <c r="NBJ5" s="2152"/>
      <c r="NBK5" s="2152"/>
      <c r="NBL5" s="2152"/>
      <c r="NBM5" s="2152"/>
      <c r="NBN5" s="2152"/>
      <c r="NBO5" s="2152"/>
      <c r="NBP5" s="2152"/>
      <c r="NBQ5" s="2152"/>
      <c r="NBR5" s="2152"/>
      <c r="NBS5" s="2152"/>
      <c r="NBT5" s="2152"/>
      <c r="NBU5" s="2152"/>
      <c r="NBV5" s="2152"/>
      <c r="NBW5" s="2152"/>
      <c r="NBX5" s="2152"/>
      <c r="NBY5" s="2152"/>
      <c r="NBZ5" s="2152"/>
      <c r="NCA5" s="2152"/>
      <c r="NCB5" s="2152"/>
      <c r="NCC5" s="2152"/>
      <c r="NCD5" s="2152"/>
      <c r="NCE5" s="2152"/>
      <c r="NCF5" s="2152"/>
      <c r="NCG5" s="2152"/>
      <c r="NCH5" s="2152"/>
      <c r="NCI5" s="2152"/>
      <c r="NCJ5" s="2152"/>
      <c r="NCK5" s="2152"/>
      <c r="NCL5" s="2152"/>
      <c r="NCM5" s="2152"/>
      <c r="NCN5" s="2152"/>
      <c r="NCO5" s="2152"/>
      <c r="NCP5" s="2152"/>
      <c r="NCQ5" s="2152"/>
      <c r="NCR5" s="2152"/>
      <c r="NCS5" s="2152"/>
      <c r="NCT5" s="2152"/>
      <c r="NCU5" s="2152"/>
      <c r="NCV5" s="2152"/>
      <c r="NCW5" s="2152"/>
      <c r="NCX5" s="2152"/>
      <c r="NCY5" s="2152"/>
      <c r="NCZ5" s="2152"/>
      <c r="NDA5" s="2152"/>
      <c r="NDB5" s="2152"/>
      <c r="NDC5" s="2152"/>
      <c r="NDD5" s="2152"/>
      <c r="NDE5" s="2152"/>
      <c r="NDF5" s="2152"/>
      <c r="NDG5" s="2152"/>
      <c r="NDH5" s="2152"/>
      <c r="NDI5" s="2152"/>
      <c r="NDJ5" s="2152"/>
      <c r="NDK5" s="2152"/>
      <c r="NDL5" s="2152"/>
      <c r="NDM5" s="2152"/>
      <c r="NDN5" s="2152"/>
      <c r="NDO5" s="2152"/>
      <c r="NDP5" s="2152"/>
      <c r="NDQ5" s="2152"/>
      <c r="NDR5" s="2152"/>
      <c r="NDS5" s="2152"/>
      <c r="NDT5" s="2152"/>
      <c r="NDU5" s="2152"/>
      <c r="NDV5" s="2152"/>
      <c r="NDW5" s="2152"/>
      <c r="NDX5" s="2152"/>
      <c r="NDY5" s="2152"/>
      <c r="NDZ5" s="2152"/>
      <c r="NEA5" s="2152"/>
      <c r="NEB5" s="2152"/>
      <c r="NEC5" s="2152"/>
      <c r="NED5" s="2152"/>
      <c r="NEE5" s="2152"/>
      <c r="NEF5" s="2152"/>
      <c r="NEG5" s="2152"/>
      <c r="NEH5" s="2152"/>
      <c r="NEI5" s="2152"/>
      <c r="NEJ5" s="2152"/>
      <c r="NEK5" s="2152"/>
      <c r="NEL5" s="2152"/>
      <c r="NEM5" s="2152"/>
      <c r="NEN5" s="2152"/>
      <c r="NEO5" s="2152"/>
      <c r="NEP5" s="2152"/>
      <c r="NEQ5" s="2152"/>
      <c r="NER5" s="2152"/>
      <c r="NES5" s="2152"/>
      <c r="NET5" s="2152"/>
      <c r="NEU5" s="2152"/>
      <c r="NEV5" s="2152"/>
      <c r="NEW5" s="2152"/>
      <c r="NEX5" s="2152"/>
      <c r="NEY5" s="2152"/>
      <c r="NEZ5" s="2152"/>
      <c r="NFA5" s="2152"/>
      <c r="NFB5" s="2152"/>
      <c r="NFC5" s="2152"/>
      <c r="NFD5" s="2152"/>
      <c r="NFE5" s="2152"/>
      <c r="NFF5" s="2152"/>
      <c r="NFG5" s="2152"/>
      <c r="NFH5" s="2152"/>
      <c r="NFI5" s="2152"/>
      <c r="NFJ5" s="2152"/>
      <c r="NFK5" s="2152"/>
      <c r="NFL5" s="2152"/>
      <c r="NFM5" s="2152"/>
      <c r="NFN5" s="2152"/>
      <c r="NFO5" s="2152"/>
      <c r="NFP5" s="2152"/>
      <c r="NFQ5" s="2152"/>
      <c r="NFR5" s="2152"/>
      <c r="NFS5" s="2152"/>
      <c r="NFT5" s="2152"/>
      <c r="NFU5" s="2152"/>
      <c r="NFV5" s="2152"/>
      <c r="NFW5" s="2152"/>
      <c r="NFX5" s="2152"/>
      <c r="NFY5" s="2152"/>
      <c r="NFZ5" s="2152"/>
      <c r="NGA5" s="2152"/>
      <c r="NGB5" s="2152"/>
      <c r="NGC5" s="2152"/>
      <c r="NGD5" s="2152"/>
      <c r="NGE5" s="2152"/>
      <c r="NGF5" s="2152"/>
      <c r="NGG5" s="2152"/>
      <c r="NGH5" s="2152"/>
      <c r="NGI5" s="2152"/>
      <c r="NGJ5" s="2152"/>
      <c r="NGK5" s="2152"/>
      <c r="NGL5" s="2152"/>
      <c r="NGM5" s="2152"/>
      <c r="NGN5" s="2152"/>
      <c r="NGO5" s="2152"/>
      <c r="NGP5" s="2152"/>
      <c r="NGQ5" s="2152"/>
      <c r="NGR5" s="2152"/>
      <c r="NGS5" s="2152"/>
      <c r="NGT5" s="2152"/>
      <c r="NGU5" s="2152"/>
      <c r="NGV5" s="2152"/>
      <c r="NGW5" s="2152"/>
      <c r="NGX5" s="2152"/>
      <c r="NGY5" s="2152"/>
      <c r="NGZ5" s="2152"/>
      <c r="NHA5" s="2152"/>
      <c r="NHB5" s="2152"/>
      <c r="NHC5" s="2152"/>
      <c r="NHD5" s="2152"/>
      <c r="NHE5" s="2152"/>
      <c r="NHF5" s="2152"/>
      <c r="NHG5" s="2152"/>
      <c r="NHH5" s="2152"/>
      <c r="NHI5" s="2152"/>
      <c r="NHJ5" s="2152"/>
      <c r="NHK5" s="2152"/>
      <c r="NHL5" s="2152"/>
      <c r="NHM5" s="2152"/>
      <c r="NHN5" s="2152"/>
      <c r="NHO5" s="2152"/>
      <c r="NHP5" s="2152"/>
      <c r="NHQ5" s="2152"/>
      <c r="NHR5" s="2152"/>
      <c r="NHS5" s="2152"/>
      <c r="NHT5" s="2152"/>
      <c r="NHU5" s="2152"/>
      <c r="NHV5" s="2152"/>
      <c r="NHW5" s="2152"/>
      <c r="NHX5" s="2152"/>
      <c r="NHY5" s="2152"/>
      <c r="NHZ5" s="2152"/>
      <c r="NIA5" s="2152"/>
      <c r="NIB5" s="2152"/>
      <c r="NIC5" s="2152"/>
      <c r="NID5" s="2152"/>
      <c r="NIE5" s="2152"/>
      <c r="NIF5" s="2152"/>
      <c r="NIG5" s="2152"/>
      <c r="NIH5" s="2152"/>
      <c r="NII5" s="2152"/>
      <c r="NIJ5" s="2152"/>
      <c r="NIK5" s="2152"/>
      <c r="NIL5" s="2152"/>
      <c r="NIM5" s="2152"/>
      <c r="NIN5" s="2152"/>
      <c r="NIO5" s="2152"/>
      <c r="NIP5" s="2152"/>
      <c r="NIQ5" s="2152"/>
      <c r="NIR5" s="2152"/>
      <c r="NIS5" s="2152"/>
      <c r="NIT5" s="2152"/>
      <c r="NIU5" s="2152"/>
      <c r="NIV5" s="2152"/>
      <c r="NIW5" s="2152"/>
      <c r="NIX5" s="2152"/>
      <c r="NIY5" s="2152"/>
      <c r="NIZ5" s="2152"/>
      <c r="NJA5" s="2152"/>
      <c r="NJB5" s="2152"/>
      <c r="NJC5" s="2152"/>
      <c r="NJD5" s="2152"/>
      <c r="NJE5" s="2152"/>
      <c r="NJF5" s="2152"/>
      <c r="NJG5" s="2152"/>
      <c r="NJH5" s="2152"/>
      <c r="NJI5" s="2152"/>
      <c r="NJJ5" s="2152"/>
      <c r="NJK5" s="2152"/>
      <c r="NJL5" s="2152"/>
      <c r="NJM5" s="2152"/>
      <c r="NJN5" s="2152"/>
      <c r="NJO5" s="2152"/>
      <c r="NJP5" s="2152"/>
      <c r="NJQ5" s="2152"/>
      <c r="NJR5" s="2152"/>
      <c r="NJS5" s="2152"/>
      <c r="NJT5" s="2152"/>
      <c r="NJU5" s="2152"/>
      <c r="NJV5" s="2152"/>
      <c r="NJW5" s="2152"/>
      <c r="NJX5" s="2152"/>
      <c r="NJY5" s="2152"/>
      <c r="NJZ5" s="2152"/>
      <c r="NKA5" s="2152"/>
      <c r="NKB5" s="2152"/>
      <c r="NKC5" s="2152"/>
      <c r="NKD5" s="2152"/>
      <c r="NKE5" s="2152"/>
      <c r="NKF5" s="2152"/>
      <c r="NKG5" s="2152"/>
      <c r="NKH5" s="2152"/>
      <c r="NKI5" s="2152"/>
      <c r="NKJ5" s="2152"/>
      <c r="NKK5" s="2152"/>
      <c r="NKL5" s="2152"/>
      <c r="NKM5" s="2152"/>
      <c r="NKN5" s="2152"/>
      <c r="NKO5" s="2152"/>
      <c r="NKP5" s="2152"/>
      <c r="NKQ5" s="2152"/>
      <c r="NKR5" s="2152"/>
      <c r="NKS5" s="2152"/>
      <c r="NKT5" s="2152"/>
      <c r="NKU5" s="2152"/>
      <c r="NKV5" s="2152"/>
      <c r="NKW5" s="2152"/>
      <c r="NKX5" s="2152"/>
      <c r="NKY5" s="2152"/>
      <c r="NKZ5" s="2152"/>
      <c r="NLA5" s="2152"/>
      <c r="NLB5" s="2152"/>
      <c r="NLC5" s="2152"/>
      <c r="NLD5" s="2152"/>
      <c r="NLE5" s="2152"/>
      <c r="NLF5" s="2152"/>
      <c r="NLG5" s="2152"/>
      <c r="NLH5" s="2152"/>
      <c r="NLI5" s="2152"/>
      <c r="NLJ5" s="2152"/>
      <c r="NLK5" s="2152"/>
      <c r="NLL5" s="2152"/>
      <c r="NLM5" s="2152"/>
      <c r="NLN5" s="2152"/>
      <c r="NLO5" s="2152"/>
      <c r="NLP5" s="2152"/>
      <c r="NLQ5" s="2152"/>
      <c r="NLR5" s="2152"/>
      <c r="NLS5" s="2152"/>
      <c r="NLT5" s="2152"/>
      <c r="NLU5" s="2152"/>
      <c r="NLV5" s="2152"/>
      <c r="NLW5" s="2152"/>
      <c r="NLX5" s="2152"/>
      <c r="NLY5" s="2152"/>
      <c r="NLZ5" s="2152"/>
      <c r="NMA5" s="2152"/>
      <c r="NMB5" s="2152"/>
      <c r="NMC5" s="2152"/>
      <c r="NMD5" s="2152"/>
      <c r="NME5" s="2152"/>
      <c r="NMF5" s="2152"/>
      <c r="NMG5" s="2152"/>
      <c r="NMH5" s="2152"/>
      <c r="NMI5" s="2152"/>
      <c r="NMJ5" s="2152"/>
      <c r="NMK5" s="2152"/>
      <c r="NML5" s="2152"/>
      <c r="NMM5" s="2152"/>
      <c r="NMN5" s="2152"/>
      <c r="NMO5" s="2152"/>
      <c r="NMP5" s="2152"/>
      <c r="NMQ5" s="2152"/>
      <c r="NMR5" s="2152"/>
      <c r="NMS5" s="2152"/>
      <c r="NMT5" s="2152"/>
      <c r="NMU5" s="2152"/>
      <c r="NMV5" s="2152"/>
      <c r="NMW5" s="2152"/>
      <c r="NMX5" s="2152"/>
      <c r="NMY5" s="2152"/>
      <c r="NMZ5" s="2152"/>
      <c r="NNA5" s="2152"/>
      <c r="NNB5" s="2152"/>
      <c r="NNC5" s="2152"/>
      <c r="NND5" s="2152"/>
      <c r="NNE5" s="2152"/>
      <c r="NNF5" s="2152"/>
      <c r="NNG5" s="2152"/>
      <c r="NNH5" s="2152"/>
      <c r="NNI5" s="2152"/>
      <c r="NNJ5" s="2152"/>
      <c r="NNK5" s="2152"/>
      <c r="NNL5" s="2152"/>
      <c r="NNM5" s="2152"/>
      <c r="NNN5" s="2152"/>
      <c r="NNO5" s="2152"/>
      <c r="NNP5" s="2152"/>
      <c r="NNQ5" s="2152"/>
      <c r="NNR5" s="2152"/>
      <c r="NNS5" s="2152"/>
      <c r="NNT5" s="2152"/>
      <c r="NNU5" s="2152"/>
      <c r="NNV5" s="2152"/>
      <c r="NNW5" s="2152"/>
      <c r="NNX5" s="2152"/>
      <c r="NNY5" s="2152"/>
      <c r="NNZ5" s="2152"/>
      <c r="NOA5" s="2152"/>
      <c r="NOB5" s="2152"/>
      <c r="NOC5" s="2152"/>
      <c r="NOD5" s="2152"/>
      <c r="NOE5" s="2152"/>
      <c r="NOF5" s="2152"/>
      <c r="NOG5" s="2152"/>
      <c r="NOH5" s="2152"/>
      <c r="NOI5" s="2152"/>
      <c r="NOJ5" s="2152"/>
      <c r="NOK5" s="2152"/>
      <c r="NOL5" s="2152"/>
      <c r="NOM5" s="2152"/>
      <c r="NON5" s="2152"/>
      <c r="NOO5" s="2152"/>
      <c r="NOP5" s="2152"/>
      <c r="NOQ5" s="2152"/>
      <c r="NOR5" s="2152"/>
      <c r="NOS5" s="2152"/>
      <c r="NOT5" s="2152"/>
      <c r="NOU5" s="2152"/>
      <c r="NOV5" s="2152"/>
      <c r="NOW5" s="2152"/>
      <c r="NOX5" s="2152"/>
      <c r="NOY5" s="2152"/>
      <c r="NOZ5" s="2152"/>
      <c r="NPA5" s="2152"/>
      <c r="NPB5" s="2152"/>
      <c r="NPC5" s="2152"/>
      <c r="NPD5" s="2152"/>
      <c r="NPE5" s="2152"/>
      <c r="NPF5" s="2152"/>
      <c r="NPG5" s="2152"/>
      <c r="NPH5" s="2152"/>
      <c r="NPI5" s="2152"/>
      <c r="NPJ5" s="2152"/>
      <c r="NPK5" s="2152"/>
      <c r="NPL5" s="2152"/>
      <c r="NPM5" s="2152"/>
      <c r="NPN5" s="2152"/>
      <c r="NPO5" s="2152"/>
      <c r="NPP5" s="2152"/>
      <c r="NPQ5" s="2152"/>
      <c r="NPR5" s="2152"/>
      <c r="NPS5" s="2152"/>
      <c r="NPT5" s="2152"/>
      <c r="NPU5" s="2152"/>
      <c r="NPV5" s="2152"/>
      <c r="NPW5" s="2152"/>
      <c r="NPX5" s="2152"/>
      <c r="NPY5" s="2152"/>
      <c r="NPZ5" s="2152"/>
      <c r="NQA5" s="2152"/>
      <c r="NQB5" s="2152"/>
      <c r="NQC5" s="2152"/>
      <c r="NQD5" s="2152"/>
      <c r="NQE5" s="2152"/>
      <c r="NQF5" s="2152"/>
      <c r="NQG5" s="2152"/>
      <c r="NQH5" s="2152"/>
      <c r="NQI5" s="2152"/>
      <c r="NQJ5" s="2152"/>
      <c r="NQK5" s="2152"/>
      <c r="NQL5" s="2152"/>
      <c r="NQM5" s="2152"/>
      <c r="NQN5" s="2152"/>
      <c r="NQO5" s="2152"/>
      <c r="NQP5" s="2152"/>
      <c r="NQQ5" s="2152"/>
      <c r="NQR5" s="2152"/>
      <c r="NQS5" s="2152"/>
      <c r="NQT5" s="2152"/>
      <c r="NQU5" s="2152"/>
      <c r="NQV5" s="2152"/>
      <c r="NQW5" s="2152"/>
      <c r="NQX5" s="2152"/>
      <c r="NQY5" s="2152"/>
      <c r="NQZ5" s="2152"/>
      <c r="NRA5" s="2152"/>
      <c r="NRB5" s="2152"/>
      <c r="NRC5" s="2152"/>
      <c r="NRD5" s="2152"/>
      <c r="NRE5" s="2152"/>
      <c r="NRF5" s="2152"/>
      <c r="NRG5" s="2152"/>
      <c r="NRH5" s="2152"/>
      <c r="NRI5" s="2152"/>
      <c r="NRJ5" s="2152"/>
      <c r="NRK5" s="2152"/>
      <c r="NRL5" s="2152"/>
      <c r="NRM5" s="2152"/>
      <c r="NRN5" s="2152"/>
      <c r="NRO5" s="2152"/>
      <c r="NRP5" s="2152"/>
      <c r="NRQ5" s="2152"/>
      <c r="NRR5" s="2152"/>
      <c r="NRS5" s="2152"/>
      <c r="NRT5" s="2152"/>
      <c r="NRU5" s="2152"/>
      <c r="NRV5" s="2152"/>
      <c r="NRW5" s="2152"/>
      <c r="NRX5" s="2152"/>
      <c r="NRY5" s="2152"/>
      <c r="NRZ5" s="2152"/>
      <c r="NSA5" s="2152"/>
      <c r="NSB5" s="2152"/>
      <c r="NSC5" s="2152"/>
      <c r="NSD5" s="2152"/>
      <c r="NSE5" s="2152"/>
      <c r="NSF5" s="2152"/>
      <c r="NSG5" s="2152"/>
      <c r="NSH5" s="2152"/>
      <c r="NSI5" s="2152"/>
      <c r="NSJ5" s="2152"/>
      <c r="NSK5" s="2152"/>
      <c r="NSL5" s="2152"/>
      <c r="NSM5" s="2152"/>
      <c r="NSN5" s="2152"/>
      <c r="NSO5" s="2152"/>
      <c r="NSP5" s="2152"/>
      <c r="NSQ5" s="2152"/>
      <c r="NSR5" s="2152"/>
      <c r="NSS5" s="2152"/>
      <c r="NST5" s="2152"/>
      <c r="NSU5" s="2152"/>
      <c r="NSV5" s="2152"/>
      <c r="NSW5" s="2152"/>
      <c r="NSX5" s="2152"/>
      <c r="NSY5" s="2152"/>
      <c r="NSZ5" s="2152"/>
      <c r="NTA5" s="2152"/>
      <c r="NTB5" s="2152"/>
      <c r="NTC5" s="2152"/>
      <c r="NTD5" s="2152"/>
      <c r="NTE5" s="2152"/>
      <c r="NTF5" s="2152"/>
      <c r="NTG5" s="2152"/>
      <c r="NTH5" s="2152"/>
      <c r="NTI5" s="2152"/>
      <c r="NTJ5" s="2152"/>
      <c r="NTK5" s="2152"/>
      <c r="NTL5" s="2152"/>
      <c r="NTM5" s="2152"/>
      <c r="NTN5" s="2152"/>
      <c r="NTO5" s="2152"/>
      <c r="NTP5" s="2152"/>
      <c r="NTQ5" s="2152"/>
      <c r="NTR5" s="2152"/>
      <c r="NTS5" s="2152"/>
      <c r="NTT5" s="2152"/>
      <c r="NTU5" s="2152"/>
      <c r="NTV5" s="2152"/>
      <c r="NTW5" s="2152"/>
      <c r="NTX5" s="2152"/>
      <c r="NTY5" s="2152"/>
      <c r="NTZ5" s="2152"/>
      <c r="NUA5" s="2152"/>
      <c r="NUB5" s="2152"/>
      <c r="NUC5" s="2152"/>
      <c r="NUD5" s="2152"/>
      <c r="NUE5" s="2152"/>
      <c r="NUF5" s="2152"/>
      <c r="NUG5" s="2152"/>
      <c r="NUH5" s="2152"/>
      <c r="NUI5" s="2152"/>
      <c r="NUJ5" s="2152"/>
      <c r="NUK5" s="2152"/>
      <c r="NUL5" s="2152"/>
      <c r="NUM5" s="2152"/>
      <c r="NUN5" s="2152"/>
      <c r="NUO5" s="2152"/>
      <c r="NUP5" s="2152"/>
      <c r="NUQ5" s="2152"/>
      <c r="NUR5" s="2152"/>
      <c r="NUS5" s="2152"/>
      <c r="NUT5" s="2152"/>
      <c r="NUU5" s="2152"/>
      <c r="NUV5" s="2152"/>
      <c r="NUW5" s="2152"/>
      <c r="NUX5" s="2152"/>
      <c r="NUY5" s="2152"/>
      <c r="NUZ5" s="2152"/>
      <c r="NVA5" s="2152"/>
      <c r="NVB5" s="2152"/>
      <c r="NVC5" s="2152"/>
      <c r="NVD5" s="2152"/>
      <c r="NVE5" s="2152"/>
      <c r="NVF5" s="2152"/>
      <c r="NVG5" s="2152"/>
      <c r="NVH5" s="2152"/>
      <c r="NVI5" s="2152"/>
      <c r="NVJ5" s="2152"/>
      <c r="NVK5" s="2152"/>
      <c r="NVL5" s="2152"/>
      <c r="NVM5" s="2152"/>
      <c r="NVN5" s="2152"/>
      <c r="NVO5" s="2152"/>
      <c r="NVP5" s="2152"/>
      <c r="NVQ5" s="2152"/>
      <c r="NVR5" s="2152"/>
      <c r="NVS5" s="2152"/>
      <c r="NVT5" s="2152"/>
      <c r="NVU5" s="2152"/>
      <c r="NVV5" s="2152"/>
      <c r="NVW5" s="2152"/>
      <c r="NVX5" s="2152"/>
      <c r="NVY5" s="2152"/>
      <c r="NVZ5" s="2152"/>
      <c r="NWA5" s="2152"/>
      <c r="NWB5" s="2152"/>
      <c r="NWC5" s="2152"/>
      <c r="NWD5" s="2152"/>
      <c r="NWE5" s="2152"/>
      <c r="NWF5" s="2152"/>
      <c r="NWG5" s="2152"/>
      <c r="NWH5" s="2152"/>
      <c r="NWI5" s="2152"/>
      <c r="NWJ5" s="2152"/>
      <c r="NWK5" s="2152"/>
      <c r="NWL5" s="2152"/>
      <c r="NWM5" s="2152"/>
      <c r="NWN5" s="2152"/>
      <c r="NWO5" s="2152"/>
      <c r="NWP5" s="2152"/>
      <c r="NWQ5" s="2152"/>
      <c r="NWR5" s="2152"/>
      <c r="NWS5" s="2152"/>
      <c r="NWT5" s="2152"/>
      <c r="NWU5" s="2152"/>
      <c r="NWV5" s="2152"/>
      <c r="NWW5" s="2152"/>
      <c r="NWX5" s="2152"/>
      <c r="NWY5" s="2152"/>
      <c r="NWZ5" s="2152"/>
      <c r="NXA5" s="2152"/>
      <c r="NXB5" s="2152"/>
      <c r="NXC5" s="2152"/>
      <c r="NXD5" s="2152"/>
      <c r="NXE5" s="2152"/>
      <c r="NXF5" s="2152"/>
      <c r="NXG5" s="2152"/>
      <c r="NXH5" s="2152"/>
      <c r="NXI5" s="2152"/>
      <c r="NXJ5" s="2152"/>
      <c r="NXK5" s="2152"/>
      <c r="NXL5" s="2152"/>
      <c r="NXM5" s="2152"/>
      <c r="NXN5" s="2152"/>
      <c r="NXO5" s="2152"/>
      <c r="NXP5" s="2152"/>
      <c r="NXQ5" s="2152"/>
      <c r="NXR5" s="2152"/>
      <c r="NXS5" s="2152"/>
      <c r="NXT5" s="2152"/>
      <c r="NXU5" s="2152"/>
      <c r="NXV5" s="2152"/>
      <c r="NXW5" s="2152"/>
      <c r="NXX5" s="2152"/>
      <c r="NXY5" s="2152"/>
      <c r="NXZ5" s="2152"/>
      <c r="NYA5" s="2152"/>
      <c r="NYB5" s="2152"/>
      <c r="NYC5" s="2152"/>
      <c r="NYD5" s="2152"/>
      <c r="NYE5" s="2152"/>
      <c r="NYF5" s="2152"/>
      <c r="NYG5" s="2152"/>
      <c r="NYH5" s="2152"/>
      <c r="NYI5" s="2152"/>
      <c r="NYJ5" s="2152"/>
      <c r="NYK5" s="2152"/>
      <c r="NYL5" s="2152"/>
      <c r="NYM5" s="2152"/>
      <c r="NYN5" s="2152"/>
      <c r="NYO5" s="2152"/>
      <c r="NYP5" s="2152"/>
      <c r="NYQ5" s="2152"/>
      <c r="NYR5" s="2152"/>
      <c r="NYS5" s="2152"/>
      <c r="NYT5" s="2152"/>
      <c r="NYU5" s="2152"/>
      <c r="NYV5" s="2152"/>
      <c r="NYW5" s="2152"/>
      <c r="NYX5" s="2152"/>
      <c r="NYY5" s="2152"/>
      <c r="NYZ5" s="2152"/>
      <c r="NZA5" s="2152"/>
      <c r="NZB5" s="2152"/>
      <c r="NZC5" s="2152"/>
      <c r="NZD5" s="2152"/>
      <c r="NZE5" s="2152"/>
      <c r="NZF5" s="2152"/>
      <c r="NZG5" s="2152"/>
      <c r="NZH5" s="2152"/>
      <c r="NZI5" s="2152"/>
      <c r="NZJ5" s="2152"/>
      <c r="NZK5" s="2152"/>
      <c r="NZL5" s="2152"/>
      <c r="NZM5" s="2152"/>
      <c r="NZN5" s="2152"/>
      <c r="NZO5" s="2152"/>
      <c r="NZP5" s="2152"/>
      <c r="NZQ5" s="2152"/>
      <c r="NZR5" s="2152"/>
      <c r="NZS5" s="2152"/>
      <c r="NZT5" s="2152"/>
      <c r="NZU5" s="2152"/>
      <c r="NZV5" s="2152"/>
      <c r="NZW5" s="2152"/>
      <c r="NZX5" s="2152"/>
      <c r="NZY5" s="2152"/>
      <c r="NZZ5" s="2152"/>
      <c r="OAA5" s="2152"/>
      <c r="OAB5" s="2152"/>
      <c r="OAC5" s="2152"/>
      <c r="OAD5" s="2152"/>
      <c r="OAE5" s="2152"/>
      <c r="OAF5" s="2152"/>
      <c r="OAG5" s="2152"/>
      <c r="OAH5" s="2152"/>
      <c r="OAI5" s="2152"/>
      <c r="OAJ5" s="2152"/>
      <c r="OAK5" s="2152"/>
      <c r="OAL5" s="2152"/>
      <c r="OAM5" s="2152"/>
      <c r="OAN5" s="2152"/>
      <c r="OAO5" s="2152"/>
      <c r="OAP5" s="2152"/>
      <c r="OAQ5" s="2152"/>
      <c r="OAR5" s="2152"/>
      <c r="OAS5" s="2152"/>
      <c r="OAT5" s="2152"/>
      <c r="OAU5" s="2152"/>
      <c r="OAV5" s="2152"/>
      <c r="OAW5" s="2152"/>
      <c r="OAX5" s="2152"/>
      <c r="OAY5" s="2152"/>
      <c r="OAZ5" s="2152"/>
      <c r="OBA5" s="2152"/>
      <c r="OBB5" s="2152"/>
      <c r="OBC5" s="2152"/>
      <c r="OBD5" s="2152"/>
      <c r="OBE5" s="2152"/>
      <c r="OBF5" s="2152"/>
      <c r="OBG5" s="2152"/>
      <c r="OBH5" s="2152"/>
      <c r="OBI5" s="2152"/>
      <c r="OBJ5" s="2152"/>
      <c r="OBK5" s="2152"/>
      <c r="OBL5" s="2152"/>
      <c r="OBM5" s="2152"/>
      <c r="OBN5" s="2152"/>
      <c r="OBO5" s="2152"/>
      <c r="OBP5" s="2152"/>
      <c r="OBQ5" s="2152"/>
      <c r="OBR5" s="2152"/>
      <c r="OBS5" s="2152"/>
      <c r="OBT5" s="2152"/>
      <c r="OBU5" s="2152"/>
      <c r="OBV5" s="2152"/>
      <c r="OBW5" s="2152"/>
      <c r="OBX5" s="2152"/>
      <c r="OBY5" s="2152"/>
      <c r="OBZ5" s="2152"/>
      <c r="OCA5" s="2152"/>
      <c r="OCB5" s="2152"/>
      <c r="OCC5" s="2152"/>
      <c r="OCD5" s="2152"/>
      <c r="OCE5" s="2152"/>
      <c r="OCF5" s="2152"/>
      <c r="OCG5" s="2152"/>
      <c r="OCH5" s="2152"/>
      <c r="OCI5" s="2152"/>
      <c r="OCJ5" s="2152"/>
      <c r="OCK5" s="2152"/>
      <c r="OCL5" s="2152"/>
      <c r="OCM5" s="2152"/>
      <c r="OCN5" s="2152"/>
      <c r="OCO5" s="2152"/>
      <c r="OCP5" s="2152"/>
      <c r="OCQ5" s="2152"/>
      <c r="OCR5" s="2152"/>
      <c r="OCS5" s="2152"/>
      <c r="OCT5" s="2152"/>
      <c r="OCU5" s="2152"/>
      <c r="OCV5" s="2152"/>
      <c r="OCW5" s="2152"/>
      <c r="OCX5" s="2152"/>
      <c r="OCY5" s="2152"/>
      <c r="OCZ5" s="2152"/>
      <c r="ODA5" s="2152"/>
      <c r="ODB5" s="2152"/>
      <c r="ODC5" s="2152"/>
      <c r="ODD5" s="2152"/>
      <c r="ODE5" s="2152"/>
      <c r="ODF5" s="2152"/>
      <c r="ODG5" s="2152"/>
      <c r="ODH5" s="2152"/>
      <c r="ODI5" s="2152"/>
      <c r="ODJ5" s="2152"/>
      <c r="ODK5" s="2152"/>
      <c r="ODL5" s="2152"/>
      <c r="ODM5" s="2152"/>
      <c r="ODN5" s="2152"/>
      <c r="ODO5" s="2152"/>
      <c r="ODP5" s="2152"/>
      <c r="ODQ5" s="2152"/>
      <c r="ODR5" s="2152"/>
      <c r="ODS5" s="2152"/>
      <c r="ODT5" s="2152"/>
      <c r="ODU5" s="2152"/>
      <c r="ODV5" s="2152"/>
      <c r="ODW5" s="2152"/>
      <c r="ODX5" s="2152"/>
      <c r="ODY5" s="2152"/>
      <c r="ODZ5" s="2152"/>
      <c r="OEA5" s="2152"/>
      <c r="OEB5" s="2152"/>
      <c r="OEC5" s="2152"/>
      <c r="OED5" s="2152"/>
      <c r="OEE5" s="2152"/>
      <c r="OEF5" s="2152"/>
      <c r="OEG5" s="2152"/>
      <c r="OEH5" s="2152"/>
      <c r="OEI5" s="2152"/>
      <c r="OEJ5" s="2152"/>
      <c r="OEK5" s="2152"/>
      <c r="OEL5" s="2152"/>
      <c r="OEM5" s="2152"/>
      <c r="OEN5" s="2152"/>
      <c r="OEO5" s="2152"/>
      <c r="OEP5" s="2152"/>
      <c r="OEQ5" s="2152"/>
      <c r="OER5" s="2152"/>
      <c r="OES5" s="2152"/>
      <c r="OET5" s="2152"/>
      <c r="OEU5" s="2152"/>
      <c r="OEV5" s="2152"/>
      <c r="OEW5" s="2152"/>
      <c r="OEX5" s="2152"/>
      <c r="OEY5" s="2152"/>
      <c r="OEZ5" s="2152"/>
      <c r="OFA5" s="2152"/>
      <c r="OFB5" s="2152"/>
      <c r="OFC5" s="2152"/>
      <c r="OFD5" s="2152"/>
      <c r="OFE5" s="2152"/>
      <c r="OFF5" s="2152"/>
      <c r="OFG5" s="2152"/>
      <c r="OFH5" s="2152"/>
      <c r="OFI5" s="2152"/>
      <c r="OFJ5" s="2152"/>
      <c r="OFK5" s="2152"/>
      <c r="OFL5" s="2152"/>
      <c r="OFM5" s="2152"/>
      <c r="OFN5" s="2152"/>
      <c r="OFO5" s="2152"/>
      <c r="OFP5" s="2152"/>
      <c r="OFQ5" s="2152"/>
      <c r="OFR5" s="2152"/>
      <c r="OFS5" s="2152"/>
      <c r="OFT5" s="2152"/>
      <c r="OFU5" s="2152"/>
      <c r="OFV5" s="2152"/>
      <c r="OFW5" s="2152"/>
      <c r="OFX5" s="2152"/>
      <c r="OFY5" s="2152"/>
      <c r="OFZ5" s="2152"/>
      <c r="OGA5" s="2152"/>
      <c r="OGB5" s="2152"/>
      <c r="OGC5" s="2152"/>
      <c r="OGD5" s="2152"/>
      <c r="OGE5" s="2152"/>
      <c r="OGF5" s="2152"/>
      <c r="OGG5" s="2152"/>
      <c r="OGH5" s="2152"/>
      <c r="OGI5" s="2152"/>
      <c r="OGJ5" s="2152"/>
      <c r="OGK5" s="2152"/>
      <c r="OGL5" s="2152"/>
      <c r="OGM5" s="2152"/>
      <c r="OGN5" s="2152"/>
      <c r="OGO5" s="2152"/>
      <c r="OGP5" s="2152"/>
      <c r="OGQ5" s="2152"/>
      <c r="OGR5" s="2152"/>
      <c r="OGS5" s="2152"/>
      <c r="OGT5" s="2152"/>
      <c r="OGU5" s="2152"/>
      <c r="OGV5" s="2152"/>
      <c r="OGW5" s="2152"/>
      <c r="OGX5" s="2152"/>
      <c r="OGY5" s="2152"/>
      <c r="OGZ5" s="2152"/>
      <c r="OHA5" s="2152"/>
      <c r="OHB5" s="2152"/>
      <c r="OHC5" s="2152"/>
      <c r="OHD5" s="2152"/>
      <c r="OHE5" s="2152"/>
      <c r="OHF5" s="2152"/>
      <c r="OHG5" s="2152"/>
      <c r="OHH5" s="2152"/>
      <c r="OHI5" s="2152"/>
      <c r="OHJ5" s="2152"/>
      <c r="OHK5" s="2152"/>
      <c r="OHL5" s="2152"/>
      <c r="OHM5" s="2152"/>
      <c r="OHN5" s="2152"/>
      <c r="OHO5" s="2152"/>
      <c r="OHP5" s="2152"/>
      <c r="OHQ5" s="2152"/>
      <c r="OHR5" s="2152"/>
      <c r="OHS5" s="2152"/>
      <c r="OHT5" s="2152"/>
      <c r="OHU5" s="2152"/>
      <c r="OHV5" s="2152"/>
      <c r="OHW5" s="2152"/>
      <c r="OHX5" s="2152"/>
      <c r="OHY5" s="2152"/>
      <c r="OHZ5" s="2152"/>
      <c r="OIA5" s="2152"/>
      <c r="OIB5" s="2152"/>
      <c r="OIC5" s="2152"/>
      <c r="OID5" s="2152"/>
      <c r="OIE5" s="2152"/>
      <c r="OIF5" s="2152"/>
      <c r="OIG5" s="2152"/>
      <c r="OIH5" s="2152"/>
      <c r="OII5" s="2152"/>
      <c r="OIJ5" s="2152"/>
      <c r="OIK5" s="2152"/>
      <c r="OIL5" s="2152"/>
      <c r="OIM5" s="2152"/>
      <c r="OIN5" s="2152"/>
      <c r="OIO5" s="2152"/>
      <c r="OIP5" s="2152"/>
      <c r="OIQ5" s="2152"/>
      <c r="OIR5" s="2152"/>
      <c r="OIS5" s="2152"/>
      <c r="OIT5" s="2152"/>
      <c r="OIU5" s="2152"/>
      <c r="OIV5" s="2152"/>
      <c r="OIW5" s="2152"/>
      <c r="OIX5" s="2152"/>
      <c r="OIY5" s="2152"/>
      <c r="OIZ5" s="2152"/>
      <c r="OJA5" s="2152"/>
      <c r="OJB5" s="2152"/>
      <c r="OJC5" s="2152"/>
      <c r="OJD5" s="2152"/>
      <c r="OJE5" s="2152"/>
      <c r="OJF5" s="2152"/>
      <c r="OJG5" s="2152"/>
      <c r="OJH5" s="2152"/>
      <c r="OJI5" s="2152"/>
      <c r="OJJ5" s="2152"/>
      <c r="OJK5" s="2152"/>
      <c r="OJL5" s="2152"/>
      <c r="OJM5" s="2152"/>
      <c r="OJN5" s="2152"/>
      <c r="OJO5" s="2152"/>
      <c r="OJP5" s="2152"/>
      <c r="OJQ5" s="2152"/>
      <c r="OJR5" s="2152"/>
      <c r="OJS5" s="2152"/>
      <c r="OJT5" s="2152"/>
      <c r="OJU5" s="2152"/>
      <c r="OJV5" s="2152"/>
      <c r="OJW5" s="2152"/>
      <c r="OJX5" s="2152"/>
      <c r="OJY5" s="2152"/>
      <c r="OJZ5" s="2152"/>
      <c r="OKA5" s="2152"/>
      <c r="OKB5" s="2152"/>
      <c r="OKC5" s="2152"/>
      <c r="OKD5" s="2152"/>
      <c r="OKE5" s="2152"/>
      <c r="OKF5" s="2152"/>
      <c r="OKG5" s="2152"/>
      <c r="OKH5" s="2152"/>
      <c r="OKI5" s="2152"/>
      <c r="OKJ5" s="2152"/>
      <c r="OKK5" s="2152"/>
      <c r="OKL5" s="2152"/>
      <c r="OKM5" s="2152"/>
      <c r="OKN5" s="2152"/>
      <c r="OKO5" s="2152"/>
      <c r="OKP5" s="2152"/>
      <c r="OKQ5" s="2152"/>
      <c r="OKR5" s="2152"/>
      <c r="OKS5" s="2152"/>
      <c r="OKT5" s="2152"/>
      <c r="OKU5" s="2152"/>
      <c r="OKV5" s="2152"/>
      <c r="OKW5" s="2152"/>
      <c r="OKX5" s="2152"/>
      <c r="OKY5" s="2152"/>
      <c r="OKZ5" s="2152"/>
      <c r="OLA5" s="2152"/>
      <c r="OLB5" s="2152"/>
      <c r="OLC5" s="2152"/>
      <c r="OLD5" s="2152"/>
      <c r="OLE5" s="2152"/>
      <c r="OLF5" s="2152"/>
      <c r="OLG5" s="2152"/>
      <c r="OLH5" s="2152"/>
      <c r="OLI5" s="2152"/>
      <c r="OLJ5" s="2152"/>
      <c r="OLK5" s="2152"/>
      <c r="OLL5" s="2152"/>
      <c r="OLM5" s="2152"/>
      <c r="OLN5" s="2152"/>
      <c r="OLO5" s="2152"/>
      <c r="OLP5" s="2152"/>
      <c r="OLQ5" s="2152"/>
      <c r="OLR5" s="2152"/>
      <c r="OLS5" s="2152"/>
      <c r="OLT5" s="2152"/>
      <c r="OLU5" s="2152"/>
      <c r="OLV5" s="2152"/>
      <c r="OLW5" s="2152"/>
      <c r="OLX5" s="2152"/>
      <c r="OLY5" s="2152"/>
      <c r="OLZ5" s="2152"/>
      <c r="OMA5" s="2152"/>
      <c r="OMB5" s="2152"/>
      <c r="OMC5" s="2152"/>
      <c r="OMD5" s="2152"/>
      <c r="OME5" s="2152"/>
      <c r="OMF5" s="2152"/>
      <c r="OMG5" s="2152"/>
      <c r="OMH5" s="2152"/>
      <c r="OMI5" s="2152"/>
      <c r="OMJ5" s="2152"/>
      <c r="OMK5" s="2152"/>
      <c r="OML5" s="2152"/>
      <c r="OMM5" s="2152"/>
      <c r="OMN5" s="2152"/>
      <c r="OMO5" s="2152"/>
      <c r="OMP5" s="2152"/>
      <c r="OMQ5" s="2152"/>
      <c r="OMR5" s="2152"/>
      <c r="OMS5" s="2152"/>
      <c r="OMT5" s="2152"/>
      <c r="OMU5" s="2152"/>
      <c r="OMV5" s="2152"/>
      <c r="OMW5" s="2152"/>
      <c r="OMX5" s="2152"/>
      <c r="OMY5" s="2152"/>
      <c r="OMZ5" s="2152"/>
      <c r="ONA5" s="2152"/>
      <c r="ONB5" s="2152"/>
      <c r="ONC5" s="2152"/>
      <c r="OND5" s="2152"/>
      <c r="ONE5" s="2152"/>
      <c r="ONF5" s="2152"/>
      <c r="ONG5" s="2152"/>
      <c r="ONH5" s="2152"/>
      <c r="ONI5" s="2152"/>
      <c r="ONJ5" s="2152"/>
      <c r="ONK5" s="2152"/>
      <c r="ONL5" s="2152"/>
      <c r="ONM5" s="2152"/>
      <c r="ONN5" s="2152"/>
      <c r="ONO5" s="2152"/>
      <c r="ONP5" s="2152"/>
      <c r="ONQ5" s="2152"/>
      <c r="ONR5" s="2152"/>
      <c r="ONS5" s="2152"/>
      <c r="ONT5" s="2152"/>
      <c r="ONU5" s="2152"/>
      <c r="ONV5" s="2152"/>
      <c r="ONW5" s="2152"/>
      <c r="ONX5" s="2152"/>
      <c r="ONY5" s="2152"/>
      <c r="ONZ5" s="2152"/>
      <c r="OOA5" s="2152"/>
      <c r="OOB5" s="2152"/>
      <c r="OOC5" s="2152"/>
      <c r="OOD5" s="2152"/>
      <c r="OOE5" s="2152"/>
      <c r="OOF5" s="2152"/>
      <c r="OOG5" s="2152"/>
      <c r="OOH5" s="2152"/>
      <c r="OOI5" s="2152"/>
      <c r="OOJ5" s="2152"/>
      <c r="OOK5" s="2152"/>
      <c r="OOL5" s="2152"/>
      <c r="OOM5" s="2152"/>
      <c r="OON5" s="2152"/>
      <c r="OOO5" s="2152"/>
      <c r="OOP5" s="2152"/>
      <c r="OOQ5" s="2152"/>
      <c r="OOR5" s="2152"/>
      <c r="OOS5" s="2152"/>
      <c r="OOT5" s="2152"/>
      <c r="OOU5" s="2152"/>
      <c r="OOV5" s="2152"/>
      <c r="OOW5" s="2152"/>
      <c r="OOX5" s="2152"/>
      <c r="OOY5" s="2152"/>
      <c r="OOZ5" s="2152"/>
      <c r="OPA5" s="2152"/>
      <c r="OPB5" s="2152"/>
      <c r="OPC5" s="2152"/>
      <c r="OPD5" s="2152"/>
      <c r="OPE5" s="2152"/>
      <c r="OPF5" s="2152"/>
      <c r="OPG5" s="2152"/>
      <c r="OPH5" s="2152"/>
      <c r="OPI5" s="2152"/>
      <c r="OPJ5" s="2152"/>
      <c r="OPK5" s="2152"/>
      <c r="OPL5" s="2152"/>
      <c r="OPM5" s="2152"/>
      <c r="OPN5" s="2152"/>
      <c r="OPO5" s="2152"/>
      <c r="OPP5" s="2152"/>
      <c r="OPQ5" s="2152"/>
      <c r="OPR5" s="2152"/>
      <c r="OPS5" s="2152"/>
      <c r="OPT5" s="2152"/>
      <c r="OPU5" s="2152"/>
      <c r="OPV5" s="2152"/>
      <c r="OPW5" s="2152"/>
      <c r="OPX5" s="2152"/>
      <c r="OPY5" s="2152"/>
      <c r="OPZ5" s="2152"/>
      <c r="OQA5" s="2152"/>
      <c r="OQB5" s="2152"/>
      <c r="OQC5" s="2152"/>
      <c r="OQD5" s="2152"/>
      <c r="OQE5" s="2152"/>
      <c r="OQF5" s="2152"/>
      <c r="OQG5" s="2152"/>
      <c r="OQH5" s="2152"/>
      <c r="OQI5" s="2152"/>
      <c r="OQJ5" s="2152"/>
      <c r="OQK5" s="2152"/>
      <c r="OQL5" s="2152"/>
      <c r="OQM5" s="2152"/>
      <c r="OQN5" s="2152"/>
      <c r="OQO5" s="2152"/>
      <c r="OQP5" s="2152"/>
      <c r="OQQ5" s="2152"/>
      <c r="OQR5" s="2152"/>
      <c r="OQS5" s="2152"/>
      <c r="OQT5" s="2152"/>
      <c r="OQU5" s="2152"/>
      <c r="OQV5" s="2152"/>
      <c r="OQW5" s="2152"/>
      <c r="OQX5" s="2152"/>
      <c r="OQY5" s="2152"/>
      <c r="OQZ5" s="2152"/>
      <c r="ORA5" s="2152"/>
      <c r="ORB5" s="2152"/>
      <c r="ORC5" s="2152"/>
      <c r="ORD5" s="2152"/>
      <c r="ORE5" s="2152"/>
      <c r="ORF5" s="2152"/>
      <c r="ORG5" s="2152"/>
      <c r="ORH5" s="2152"/>
      <c r="ORI5" s="2152"/>
      <c r="ORJ5" s="2152"/>
      <c r="ORK5" s="2152"/>
      <c r="ORL5" s="2152"/>
      <c r="ORM5" s="2152"/>
      <c r="ORN5" s="2152"/>
      <c r="ORO5" s="2152"/>
      <c r="ORP5" s="2152"/>
      <c r="ORQ5" s="2152"/>
      <c r="ORR5" s="2152"/>
      <c r="ORS5" s="2152"/>
      <c r="ORT5" s="2152"/>
      <c r="ORU5" s="2152"/>
      <c r="ORV5" s="2152"/>
      <c r="ORW5" s="2152"/>
      <c r="ORX5" s="2152"/>
      <c r="ORY5" s="2152"/>
      <c r="ORZ5" s="2152"/>
      <c r="OSA5" s="2152"/>
      <c r="OSB5" s="2152"/>
      <c r="OSC5" s="2152"/>
      <c r="OSD5" s="2152"/>
      <c r="OSE5" s="2152"/>
      <c r="OSF5" s="2152"/>
      <c r="OSG5" s="2152"/>
      <c r="OSH5" s="2152"/>
      <c r="OSI5" s="2152"/>
      <c r="OSJ5" s="2152"/>
      <c r="OSK5" s="2152"/>
      <c r="OSL5" s="2152"/>
      <c r="OSM5" s="2152"/>
      <c r="OSN5" s="2152"/>
      <c r="OSO5" s="2152"/>
      <c r="OSP5" s="2152"/>
      <c r="OSQ5" s="2152"/>
      <c r="OSR5" s="2152"/>
      <c r="OSS5" s="2152"/>
      <c r="OST5" s="2152"/>
      <c r="OSU5" s="2152"/>
      <c r="OSV5" s="2152"/>
      <c r="OSW5" s="2152"/>
      <c r="OSX5" s="2152"/>
      <c r="OSY5" s="2152"/>
      <c r="OSZ5" s="2152"/>
      <c r="OTA5" s="2152"/>
      <c r="OTB5" s="2152"/>
      <c r="OTC5" s="2152"/>
      <c r="OTD5" s="2152"/>
      <c r="OTE5" s="2152"/>
      <c r="OTF5" s="2152"/>
      <c r="OTG5" s="2152"/>
      <c r="OTH5" s="2152"/>
      <c r="OTI5" s="2152"/>
      <c r="OTJ5" s="2152"/>
      <c r="OTK5" s="2152"/>
      <c r="OTL5" s="2152"/>
      <c r="OTM5" s="2152"/>
      <c r="OTN5" s="2152"/>
      <c r="OTO5" s="2152"/>
      <c r="OTP5" s="2152"/>
      <c r="OTQ5" s="2152"/>
      <c r="OTR5" s="2152"/>
      <c r="OTS5" s="2152"/>
      <c r="OTT5" s="2152"/>
      <c r="OTU5" s="2152"/>
      <c r="OTV5" s="2152"/>
      <c r="OTW5" s="2152"/>
      <c r="OTX5" s="2152"/>
      <c r="OTY5" s="2152"/>
      <c r="OTZ5" s="2152"/>
      <c r="OUA5" s="2152"/>
      <c r="OUB5" s="2152"/>
      <c r="OUC5" s="2152"/>
      <c r="OUD5" s="2152"/>
      <c r="OUE5" s="2152"/>
      <c r="OUF5" s="2152"/>
      <c r="OUG5" s="2152"/>
      <c r="OUH5" s="2152"/>
      <c r="OUI5" s="2152"/>
      <c r="OUJ5" s="2152"/>
      <c r="OUK5" s="2152"/>
      <c r="OUL5" s="2152"/>
      <c r="OUM5" s="2152"/>
      <c r="OUN5" s="2152"/>
      <c r="OUO5" s="2152"/>
      <c r="OUP5" s="2152"/>
      <c r="OUQ5" s="2152"/>
      <c r="OUR5" s="2152"/>
      <c r="OUS5" s="2152"/>
      <c r="OUT5" s="2152"/>
      <c r="OUU5" s="2152"/>
      <c r="OUV5" s="2152"/>
      <c r="OUW5" s="2152"/>
      <c r="OUX5" s="2152"/>
      <c r="OUY5" s="2152"/>
      <c r="OUZ5" s="2152"/>
      <c r="OVA5" s="2152"/>
      <c r="OVB5" s="2152"/>
      <c r="OVC5" s="2152"/>
      <c r="OVD5" s="2152"/>
      <c r="OVE5" s="2152"/>
      <c r="OVF5" s="2152"/>
      <c r="OVG5" s="2152"/>
      <c r="OVH5" s="2152"/>
      <c r="OVI5" s="2152"/>
      <c r="OVJ5" s="2152"/>
      <c r="OVK5" s="2152"/>
      <c r="OVL5" s="2152"/>
      <c r="OVM5" s="2152"/>
      <c r="OVN5" s="2152"/>
      <c r="OVO5" s="2152"/>
      <c r="OVP5" s="2152"/>
      <c r="OVQ5" s="2152"/>
      <c r="OVR5" s="2152"/>
      <c r="OVS5" s="2152"/>
      <c r="OVT5" s="2152"/>
      <c r="OVU5" s="2152"/>
      <c r="OVV5" s="2152"/>
      <c r="OVW5" s="2152"/>
      <c r="OVX5" s="2152"/>
      <c r="OVY5" s="2152"/>
      <c r="OVZ5" s="2152"/>
      <c r="OWA5" s="2152"/>
      <c r="OWB5" s="2152"/>
      <c r="OWC5" s="2152"/>
      <c r="OWD5" s="2152"/>
      <c r="OWE5" s="2152"/>
      <c r="OWF5" s="2152"/>
      <c r="OWG5" s="2152"/>
      <c r="OWH5" s="2152"/>
      <c r="OWI5" s="2152"/>
      <c r="OWJ5" s="2152"/>
      <c r="OWK5" s="2152"/>
      <c r="OWL5" s="2152"/>
      <c r="OWM5" s="2152"/>
      <c r="OWN5" s="2152"/>
      <c r="OWO5" s="2152"/>
      <c r="OWP5" s="2152"/>
      <c r="OWQ5" s="2152"/>
      <c r="OWR5" s="2152"/>
      <c r="OWS5" s="2152"/>
      <c r="OWT5" s="2152"/>
      <c r="OWU5" s="2152"/>
      <c r="OWV5" s="2152"/>
      <c r="OWW5" s="2152"/>
      <c r="OWX5" s="2152"/>
      <c r="OWY5" s="2152"/>
      <c r="OWZ5" s="2152"/>
      <c r="OXA5" s="2152"/>
      <c r="OXB5" s="2152"/>
      <c r="OXC5" s="2152"/>
      <c r="OXD5" s="2152"/>
      <c r="OXE5" s="2152"/>
      <c r="OXF5" s="2152"/>
      <c r="OXG5" s="2152"/>
      <c r="OXH5" s="2152"/>
      <c r="OXI5" s="2152"/>
      <c r="OXJ5" s="2152"/>
      <c r="OXK5" s="2152"/>
      <c r="OXL5" s="2152"/>
      <c r="OXM5" s="2152"/>
      <c r="OXN5" s="2152"/>
      <c r="OXO5" s="2152"/>
      <c r="OXP5" s="2152"/>
      <c r="OXQ5" s="2152"/>
      <c r="OXR5" s="2152"/>
      <c r="OXS5" s="2152"/>
      <c r="OXT5" s="2152"/>
      <c r="OXU5" s="2152"/>
      <c r="OXV5" s="2152"/>
      <c r="OXW5" s="2152"/>
      <c r="OXX5" s="2152"/>
      <c r="OXY5" s="2152"/>
      <c r="OXZ5" s="2152"/>
      <c r="OYA5" s="2152"/>
      <c r="OYB5" s="2152"/>
      <c r="OYC5" s="2152"/>
      <c r="OYD5" s="2152"/>
      <c r="OYE5" s="2152"/>
      <c r="OYF5" s="2152"/>
      <c r="OYG5" s="2152"/>
      <c r="OYH5" s="2152"/>
      <c r="OYI5" s="2152"/>
      <c r="OYJ5" s="2152"/>
      <c r="OYK5" s="2152"/>
      <c r="OYL5" s="2152"/>
      <c r="OYM5" s="2152"/>
      <c r="OYN5" s="2152"/>
      <c r="OYO5" s="2152"/>
      <c r="OYP5" s="2152"/>
      <c r="OYQ5" s="2152"/>
      <c r="OYR5" s="2152"/>
      <c r="OYS5" s="2152"/>
      <c r="OYT5" s="2152"/>
      <c r="OYU5" s="2152"/>
      <c r="OYV5" s="2152"/>
      <c r="OYW5" s="2152"/>
      <c r="OYX5" s="2152"/>
      <c r="OYY5" s="2152"/>
      <c r="OYZ5" s="2152"/>
      <c r="OZA5" s="2152"/>
      <c r="OZB5" s="2152"/>
      <c r="OZC5" s="2152"/>
      <c r="OZD5" s="2152"/>
      <c r="OZE5" s="2152"/>
      <c r="OZF5" s="2152"/>
      <c r="OZG5" s="2152"/>
      <c r="OZH5" s="2152"/>
      <c r="OZI5" s="2152"/>
      <c r="OZJ5" s="2152"/>
      <c r="OZK5" s="2152"/>
      <c r="OZL5" s="2152"/>
      <c r="OZM5" s="2152"/>
      <c r="OZN5" s="2152"/>
      <c r="OZO5" s="2152"/>
      <c r="OZP5" s="2152"/>
      <c r="OZQ5" s="2152"/>
      <c r="OZR5" s="2152"/>
      <c r="OZS5" s="2152"/>
      <c r="OZT5" s="2152"/>
      <c r="OZU5" s="2152"/>
      <c r="OZV5" s="2152"/>
      <c r="OZW5" s="2152"/>
      <c r="OZX5" s="2152"/>
      <c r="OZY5" s="2152"/>
      <c r="OZZ5" s="2152"/>
      <c r="PAA5" s="2152"/>
      <c r="PAB5" s="2152"/>
      <c r="PAC5" s="2152"/>
      <c r="PAD5" s="2152"/>
      <c r="PAE5" s="2152"/>
      <c r="PAF5" s="2152"/>
      <c r="PAG5" s="2152"/>
      <c r="PAH5" s="2152"/>
      <c r="PAI5" s="2152"/>
      <c r="PAJ5" s="2152"/>
      <c r="PAK5" s="2152"/>
      <c r="PAL5" s="2152"/>
      <c r="PAM5" s="2152"/>
      <c r="PAN5" s="2152"/>
      <c r="PAO5" s="2152"/>
      <c r="PAP5" s="2152"/>
      <c r="PAQ5" s="2152"/>
      <c r="PAR5" s="2152"/>
      <c r="PAS5" s="2152"/>
      <c r="PAT5" s="2152"/>
      <c r="PAU5" s="2152"/>
      <c r="PAV5" s="2152"/>
      <c r="PAW5" s="2152"/>
      <c r="PAX5" s="2152"/>
      <c r="PAY5" s="2152"/>
      <c r="PAZ5" s="2152"/>
      <c r="PBA5" s="2152"/>
      <c r="PBB5" s="2152"/>
      <c r="PBC5" s="2152"/>
      <c r="PBD5" s="2152"/>
      <c r="PBE5" s="2152"/>
      <c r="PBF5" s="2152"/>
      <c r="PBG5" s="2152"/>
      <c r="PBH5" s="2152"/>
      <c r="PBI5" s="2152"/>
      <c r="PBJ5" s="2152"/>
      <c r="PBK5" s="2152"/>
      <c r="PBL5" s="2152"/>
      <c r="PBM5" s="2152"/>
      <c r="PBN5" s="2152"/>
      <c r="PBO5" s="2152"/>
      <c r="PBP5" s="2152"/>
      <c r="PBQ5" s="2152"/>
      <c r="PBR5" s="2152"/>
      <c r="PBS5" s="2152"/>
      <c r="PBT5" s="2152"/>
      <c r="PBU5" s="2152"/>
      <c r="PBV5" s="2152"/>
      <c r="PBW5" s="2152"/>
      <c r="PBX5" s="2152"/>
      <c r="PBY5" s="2152"/>
      <c r="PBZ5" s="2152"/>
      <c r="PCA5" s="2152"/>
      <c r="PCB5" s="2152"/>
      <c r="PCC5" s="2152"/>
      <c r="PCD5" s="2152"/>
      <c r="PCE5" s="2152"/>
      <c r="PCF5" s="2152"/>
      <c r="PCG5" s="2152"/>
      <c r="PCH5" s="2152"/>
      <c r="PCI5" s="2152"/>
      <c r="PCJ5" s="2152"/>
      <c r="PCK5" s="2152"/>
      <c r="PCL5" s="2152"/>
      <c r="PCM5" s="2152"/>
      <c r="PCN5" s="2152"/>
      <c r="PCO5" s="2152"/>
      <c r="PCP5" s="2152"/>
      <c r="PCQ5" s="2152"/>
      <c r="PCR5" s="2152"/>
      <c r="PCS5" s="2152"/>
      <c r="PCT5" s="2152"/>
      <c r="PCU5" s="2152"/>
      <c r="PCV5" s="2152"/>
      <c r="PCW5" s="2152"/>
      <c r="PCX5" s="2152"/>
      <c r="PCY5" s="2152"/>
      <c r="PCZ5" s="2152"/>
      <c r="PDA5" s="2152"/>
      <c r="PDB5" s="2152"/>
      <c r="PDC5" s="2152"/>
      <c r="PDD5" s="2152"/>
      <c r="PDE5" s="2152"/>
      <c r="PDF5" s="2152"/>
      <c r="PDG5" s="2152"/>
      <c r="PDH5" s="2152"/>
      <c r="PDI5" s="2152"/>
      <c r="PDJ5" s="2152"/>
      <c r="PDK5" s="2152"/>
      <c r="PDL5" s="2152"/>
      <c r="PDM5" s="2152"/>
      <c r="PDN5" s="2152"/>
      <c r="PDO5" s="2152"/>
      <c r="PDP5" s="2152"/>
      <c r="PDQ5" s="2152"/>
      <c r="PDR5" s="2152"/>
      <c r="PDS5" s="2152"/>
      <c r="PDT5" s="2152"/>
      <c r="PDU5" s="2152"/>
      <c r="PDV5" s="2152"/>
      <c r="PDW5" s="2152"/>
      <c r="PDX5" s="2152"/>
      <c r="PDY5" s="2152"/>
      <c r="PDZ5" s="2152"/>
      <c r="PEA5" s="2152"/>
      <c r="PEB5" s="2152"/>
      <c r="PEC5" s="2152"/>
      <c r="PED5" s="2152"/>
      <c r="PEE5" s="2152"/>
      <c r="PEF5" s="2152"/>
      <c r="PEG5" s="2152"/>
      <c r="PEH5" s="2152"/>
      <c r="PEI5" s="2152"/>
      <c r="PEJ5" s="2152"/>
      <c r="PEK5" s="2152"/>
      <c r="PEL5" s="2152"/>
      <c r="PEM5" s="2152"/>
      <c r="PEN5" s="2152"/>
      <c r="PEO5" s="2152"/>
      <c r="PEP5" s="2152"/>
      <c r="PEQ5" s="2152"/>
      <c r="PER5" s="2152"/>
      <c r="PES5" s="2152"/>
      <c r="PET5" s="2152"/>
      <c r="PEU5" s="2152"/>
      <c r="PEV5" s="2152"/>
      <c r="PEW5" s="2152"/>
      <c r="PEX5" s="2152"/>
      <c r="PEY5" s="2152"/>
      <c r="PEZ5" s="2152"/>
      <c r="PFA5" s="2152"/>
      <c r="PFB5" s="2152"/>
      <c r="PFC5" s="2152"/>
      <c r="PFD5" s="2152"/>
      <c r="PFE5" s="2152"/>
      <c r="PFF5" s="2152"/>
      <c r="PFG5" s="2152"/>
      <c r="PFH5" s="2152"/>
      <c r="PFI5" s="2152"/>
      <c r="PFJ5" s="2152"/>
      <c r="PFK5" s="2152"/>
      <c r="PFL5" s="2152"/>
      <c r="PFM5" s="2152"/>
      <c r="PFN5" s="2152"/>
      <c r="PFO5" s="2152"/>
      <c r="PFP5" s="2152"/>
      <c r="PFQ5" s="2152"/>
      <c r="PFR5" s="2152"/>
      <c r="PFS5" s="2152"/>
      <c r="PFT5" s="2152"/>
      <c r="PFU5" s="2152"/>
      <c r="PFV5" s="2152"/>
      <c r="PFW5" s="2152"/>
      <c r="PFX5" s="2152"/>
      <c r="PFY5" s="2152"/>
      <c r="PFZ5" s="2152"/>
      <c r="PGA5" s="2152"/>
      <c r="PGB5" s="2152"/>
      <c r="PGC5" s="2152"/>
      <c r="PGD5" s="2152"/>
      <c r="PGE5" s="2152"/>
      <c r="PGF5" s="2152"/>
      <c r="PGG5" s="2152"/>
      <c r="PGH5" s="2152"/>
      <c r="PGI5" s="2152"/>
      <c r="PGJ5" s="2152"/>
      <c r="PGK5" s="2152"/>
      <c r="PGL5" s="2152"/>
      <c r="PGM5" s="2152"/>
      <c r="PGN5" s="2152"/>
      <c r="PGO5" s="2152"/>
      <c r="PGP5" s="2152"/>
      <c r="PGQ5" s="2152"/>
      <c r="PGR5" s="2152"/>
      <c r="PGS5" s="2152"/>
      <c r="PGT5" s="2152"/>
      <c r="PGU5" s="2152"/>
      <c r="PGV5" s="2152"/>
      <c r="PGW5" s="2152"/>
      <c r="PGX5" s="2152"/>
      <c r="PGY5" s="2152"/>
      <c r="PGZ5" s="2152"/>
      <c r="PHA5" s="2152"/>
      <c r="PHB5" s="2152"/>
      <c r="PHC5" s="2152"/>
      <c r="PHD5" s="2152"/>
      <c r="PHE5" s="2152"/>
      <c r="PHF5" s="2152"/>
      <c r="PHG5" s="2152"/>
      <c r="PHH5" s="2152"/>
      <c r="PHI5" s="2152"/>
      <c r="PHJ5" s="2152"/>
      <c r="PHK5" s="2152"/>
      <c r="PHL5" s="2152"/>
      <c r="PHM5" s="2152"/>
      <c r="PHN5" s="2152"/>
      <c r="PHO5" s="2152"/>
      <c r="PHP5" s="2152"/>
      <c r="PHQ5" s="2152"/>
      <c r="PHR5" s="2152"/>
      <c r="PHS5" s="2152"/>
      <c r="PHT5" s="2152"/>
      <c r="PHU5" s="2152"/>
      <c r="PHV5" s="2152"/>
      <c r="PHW5" s="2152"/>
      <c r="PHX5" s="2152"/>
      <c r="PHY5" s="2152"/>
      <c r="PHZ5" s="2152"/>
      <c r="PIA5" s="2152"/>
      <c r="PIB5" s="2152"/>
      <c r="PIC5" s="2152"/>
      <c r="PID5" s="2152"/>
      <c r="PIE5" s="2152"/>
      <c r="PIF5" s="2152"/>
      <c r="PIG5" s="2152"/>
      <c r="PIH5" s="2152"/>
      <c r="PII5" s="2152"/>
      <c r="PIJ5" s="2152"/>
      <c r="PIK5" s="2152"/>
      <c r="PIL5" s="2152"/>
      <c r="PIM5" s="2152"/>
      <c r="PIN5" s="2152"/>
      <c r="PIO5" s="2152"/>
      <c r="PIP5" s="2152"/>
      <c r="PIQ5" s="2152"/>
      <c r="PIR5" s="2152"/>
      <c r="PIS5" s="2152"/>
      <c r="PIT5" s="2152"/>
      <c r="PIU5" s="2152"/>
      <c r="PIV5" s="2152"/>
      <c r="PIW5" s="2152"/>
      <c r="PIX5" s="2152"/>
      <c r="PIY5" s="2152"/>
      <c r="PIZ5" s="2152"/>
      <c r="PJA5" s="2152"/>
      <c r="PJB5" s="2152"/>
      <c r="PJC5" s="2152"/>
      <c r="PJD5" s="2152"/>
      <c r="PJE5" s="2152"/>
      <c r="PJF5" s="2152"/>
      <c r="PJG5" s="2152"/>
      <c r="PJH5" s="2152"/>
      <c r="PJI5" s="2152"/>
      <c r="PJJ5" s="2152"/>
      <c r="PJK5" s="2152"/>
      <c r="PJL5" s="2152"/>
      <c r="PJM5" s="2152"/>
      <c r="PJN5" s="2152"/>
      <c r="PJO5" s="2152"/>
      <c r="PJP5" s="2152"/>
      <c r="PJQ5" s="2152"/>
      <c r="PJR5" s="2152"/>
      <c r="PJS5" s="2152"/>
      <c r="PJT5" s="2152"/>
      <c r="PJU5" s="2152"/>
      <c r="PJV5" s="2152"/>
      <c r="PJW5" s="2152"/>
      <c r="PJX5" s="2152"/>
      <c r="PJY5" s="2152"/>
      <c r="PJZ5" s="2152"/>
      <c r="PKA5" s="2152"/>
      <c r="PKB5" s="2152"/>
      <c r="PKC5" s="2152"/>
      <c r="PKD5" s="2152"/>
      <c r="PKE5" s="2152"/>
      <c r="PKF5" s="2152"/>
      <c r="PKG5" s="2152"/>
      <c r="PKH5" s="2152"/>
      <c r="PKI5" s="2152"/>
      <c r="PKJ5" s="2152"/>
      <c r="PKK5" s="2152"/>
      <c r="PKL5" s="2152"/>
      <c r="PKM5" s="2152"/>
      <c r="PKN5" s="2152"/>
      <c r="PKO5" s="2152"/>
      <c r="PKP5" s="2152"/>
      <c r="PKQ5" s="2152"/>
      <c r="PKR5" s="2152"/>
      <c r="PKS5" s="2152"/>
      <c r="PKT5" s="2152"/>
      <c r="PKU5" s="2152"/>
      <c r="PKV5" s="2152"/>
      <c r="PKW5" s="2152"/>
      <c r="PKX5" s="2152"/>
      <c r="PKY5" s="2152"/>
      <c r="PKZ5" s="2152"/>
      <c r="PLA5" s="2152"/>
      <c r="PLB5" s="2152"/>
      <c r="PLC5" s="2152"/>
      <c r="PLD5" s="2152"/>
      <c r="PLE5" s="2152"/>
      <c r="PLF5" s="2152"/>
      <c r="PLG5" s="2152"/>
      <c r="PLH5" s="2152"/>
      <c r="PLI5" s="2152"/>
      <c r="PLJ5" s="2152"/>
      <c r="PLK5" s="2152"/>
      <c r="PLL5" s="2152"/>
      <c r="PLM5" s="2152"/>
      <c r="PLN5" s="2152"/>
      <c r="PLO5" s="2152"/>
      <c r="PLP5" s="2152"/>
      <c r="PLQ5" s="2152"/>
      <c r="PLR5" s="2152"/>
      <c r="PLS5" s="2152"/>
      <c r="PLT5" s="2152"/>
      <c r="PLU5" s="2152"/>
      <c r="PLV5" s="2152"/>
      <c r="PLW5" s="2152"/>
      <c r="PLX5" s="2152"/>
      <c r="PLY5" s="2152"/>
      <c r="PLZ5" s="2152"/>
      <c r="PMA5" s="2152"/>
      <c r="PMB5" s="2152"/>
      <c r="PMC5" s="2152"/>
      <c r="PMD5" s="2152"/>
      <c r="PME5" s="2152"/>
      <c r="PMF5" s="2152"/>
      <c r="PMG5" s="2152"/>
      <c r="PMH5" s="2152"/>
      <c r="PMI5" s="2152"/>
      <c r="PMJ5" s="2152"/>
      <c r="PMK5" s="2152"/>
      <c r="PML5" s="2152"/>
      <c r="PMM5" s="2152"/>
      <c r="PMN5" s="2152"/>
      <c r="PMO5" s="2152"/>
      <c r="PMP5" s="2152"/>
      <c r="PMQ5" s="2152"/>
      <c r="PMR5" s="2152"/>
      <c r="PMS5" s="2152"/>
      <c r="PMT5" s="2152"/>
      <c r="PMU5" s="2152"/>
      <c r="PMV5" s="2152"/>
      <c r="PMW5" s="2152"/>
      <c r="PMX5" s="2152"/>
      <c r="PMY5" s="2152"/>
      <c r="PMZ5" s="2152"/>
      <c r="PNA5" s="2152"/>
      <c r="PNB5" s="2152"/>
      <c r="PNC5" s="2152"/>
      <c r="PND5" s="2152"/>
      <c r="PNE5" s="2152"/>
      <c r="PNF5" s="2152"/>
      <c r="PNG5" s="2152"/>
      <c r="PNH5" s="2152"/>
      <c r="PNI5" s="2152"/>
      <c r="PNJ5" s="2152"/>
      <c r="PNK5" s="2152"/>
      <c r="PNL5" s="2152"/>
      <c r="PNM5" s="2152"/>
      <c r="PNN5" s="2152"/>
      <c r="PNO5" s="2152"/>
      <c r="PNP5" s="2152"/>
      <c r="PNQ5" s="2152"/>
      <c r="PNR5" s="2152"/>
      <c r="PNS5" s="2152"/>
      <c r="PNT5" s="2152"/>
      <c r="PNU5" s="2152"/>
      <c r="PNV5" s="2152"/>
      <c r="PNW5" s="2152"/>
      <c r="PNX5" s="2152"/>
      <c r="PNY5" s="2152"/>
      <c r="PNZ5" s="2152"/>
      <c r="POA5" s="2152"/>
      <c r="POB5" s="2152"/>
      <c r="POC5" s="2152"/>
      <c r="POD5" s="2152"/>
      <c r="POE5" s="2152"/>
      <c r="POF5" s="2152"/>
      <c r="POG5" s="2152"/>
      <c r="POH5" s="2152"/>
      <c r="POI5" s="2152"/>
      <c r="POJ5" s="2152"/>
      <c r="POK5" s="2152"/>
      <c r="POL5" s="2152"/>
      <c r="POM5" s="2152"/>
      <c r="PON5" s="2152"/>
      <c r="POO5" s="2152"/>
      <c r="POP5" s="2152"/>
      <c r="POQ5" s="2152"/>
      <c r="POR5" s="2152"/>
      <c r="POS5" s="2152"/>
      <c r="POT5" s="2152"/>
      <c r="POU5" s="2152"/>
      <c r="POV5" s="2152"/>
      <c r="POW5" s="2152"/>
      <c r="POX5" s="2152"/>
      <c r="POY5" s="2152"/>
      <c r="POZ5" s="2152"/>
      <c r="PPA5" s="2152"/>
      <c r="PPB5" s="2152"/>
      <c r="PPC5" s="2152"/>
      <c r="PPD5" s="2152"/>
      <c r="PPE5" s="2152"/>
      <c r="PPF5" s="2152"/>
      <c r="PPG5" s="2152"/>
      <c r="PPH5" s="2152"/>
      <c r="PPI5" s="2152"/>
      <c r="PPJ5" s="2152"/>
      <c r="PPK5" s="2152"/>
      <c r="PPL5" s="2152"/>
      <c r="PPM5" s="2152"/>
      <c r="PPN5" s="2152"/>
      <c r="PPO5" s="2152"/>
      <c r="PPP5" s="2152"/>
      <c r="PPQ5" s="2152"/>
      <c r="PPR5" s="2152"/>
      <c r="PPS5" s="2152"/>
      <c r="PPT5" s="2152"/>
      <c r="PPU5" s="2152"/>
      <c r="PPV5" s="2152"/>
      <c r="PPW5" s="2152"/>
      <c r="PPX5" s="2152"/>
      <c r="PPY5" s="2152"/>
      <c r="PPZ5" s="2152"/>
      <c r="PQA5" s="2152"/>
      <c r="PQB5" s="2152"/>
      <c r="PQC5" s="2152"/>
      <c r="PQD5" s="2152"/>
      <c r="PQE5" s="2152"/>
      <c r="PQF5" s="2152"/>
      <c r="PQG5" s="2152"/>
      <c r="PQH5" s="2152"/>
      <c r="PQI5" s="2152"/>
      <c r="PQJ5" s="2152"/>
      <c r="PQK5" s="2152"/>
      <c r="PQL5" s="2152"/>
      <c r="PQM5" s="2152"/>
      <c r="PQN5" s="2152"/>
      <c r="PQO5" s="2152"/>
      <c r="PQP5" s="2152"/>
      <c r="PQQ5" s="2152"/>
      <c r="PQR5" s="2152"/>
      <c r="PQS5" s="2152"/>
      <c r="PQT5" s="2152"/>
      <c r="PQU5" s="2152"/>
      <c r="PQV5" s="2152"/>
      <c r="PQW5" s="2152"/>
      <c r="PQX5" s="2152"/>
      <c r="PQY5" s="2152"/>
      <c r="PQZ5" s="2152"/>
      <c r="PRA5" s="2152"/>
      <c r="PRB5" s="2152"/>
      <c r="PRC5" s="2152"/>
      <c r="PRD5" s="2152"/>
      <c r="PRE5" s="2152"/>
      <c r="PRF5" s="2152"/>
      <c r="PRG5" s="2152"/>
      <c r="PRH5" s="2152"/>
      <c r="PRI5" s="2152"/>
      <c r="PRJ5" s="2152"/>
      <c r="PRK5" s="2152"/>
      <c r="PRL5" s="2152"/>
      <c r="PRM5" s="2152"/>
      <c r="PRN5" s="2152"/>
      <c r="PRO5" s="2152"/>
      <c r="PRP5" s="2152"/>
      <c r="PRQ5" s="2152"/>
      <c r="PRR5" s="2152"/>
      <c r="PRS5" s="2152"/>
      <c r="PRT5" s="2152"/>
      <c r="PRU5" s="2152"/>
      <c r="PRV5" s="2152"/>
      <c r="PRW5" s="2152"/>
      <c r="PRX5" s="2152"/>
      <c r="PRY5" s="2152"/>
      <c r="PRZ5" s="2152"/>
      <c r="PSA5" s="2152"/>
      <c r="PSB5" s="2152"/>
      <c r="PSC5" s="2152"/>
      <c r="PSD5" s="2152"/>
      <c r="PSE5" s="2152"/>
      <c r="PSF5" s="2152"/>
      <c r="PSG5" s="2152"/>
      <c r="PSH5" s="2152"/>
      <c r="PSI5" s="2152"/>
      <c r="PSJ5" s="2152"/>
      <c r="PSK5" s="2152"/>
      <c r="PSL5" s="2152"/>
      <c r="PSM5" s="2152"/>
      <c r="PSN5" s="2152"/>
      <c r="PSO5" s="2152"/>
      <c r="PSP5" s="2152"/>
      <c r="PSQ5" s="2152"/>
      <c r="PSR5" s="2152"/>
      <c r="PSS5" s="2152"/>
      <c r="PST5" s="2152"/>
      <c r="PSU5" s="2152"/>
      <c r="PSV5" s="2152"/>
      <c r="PSW5" s="2152"/>
      <c r="PSX5" s="2152"/>
      <c r="PSY5" s="2152"/>
      <c r="PSZ5" s="2152"/>
      <c r="PTA5" s="2152"/>
      <c r="PTB5" s="2152"/>
      <c r="PTC5" s="2152"/>
      <c r="PTD5" s="2152"/>
      <c r="PTE5" s="2152"/>
      <c r="PTF5" s="2152"/>
      <c r="PTG5" s="2152"/>
      <c r="PTH5" s="2152"/>
      <c r="PTI5" s="2152"/>
      <c r="PTJ5" s="2152"/>
      <c r="PTK5" s="2152"/>
      <c r="PTL5" s="2152"/>
      <c r="PTM5" s="2152"/>
      <c r="PTN5" s="2152"/>
      <c r="PTO5" s="2152"/>
      <c r="PTP5" s="2152"/>
      <c r="PTQ5" s="2152"/>
      <c r="PTR5" s="2152"/>
      <c r="PTS5" s="2152"/>
      <c r="PTT5" s="2152"/>
      <c r="PTU5" s="2152"/>
      <c r="PTV5" s="2152"/>
      <c r="PTW5" s="2152"/>
      <c r="PTX5" s="2152"/>
      <c r="PTY5" s="2152"/>
      <c r="PTZ5" s="2152"/>
      <c r="PUA5" s="2152"/>
      <c r="PUB5" s="2152"/>
      <c r="PUC5" s="2152"/>
      <c r="PUD5" s="2152"/>
      <c r="PUE5" s="2152"/>
      <c r="PUF5" s="2152"/>
      <c r="PUG5" s="2152"/>
      <c r="PUH5" s="2152"/>
      <c r="PUI5" s="2152"/>
      <c r="PUJ5" s="2152"/>
      <c r="PUK5" s="2152"/>
      <c r="PUL5" s="2152"/>
      <c r="PUM5" s="2152"/>
      <c r="PUN5" s="2152"/>
      <c r="PUO5" s="2152"/>
      <c r="PUP5" s="2152"/>
      <c r="PUQ5" s="2152"/>
      <c r="PUR5" s="2152"/>
      <c r="PUS5" s="2152"/>
      <c r="PUT5" s="2152"/>
      <c r="PUU5" s="2152"/>
      <c r="PUV5" s="2152"/>
      <c r="PUW5" s="2152"/>
      <c r="PUX5" s="2152"/>
      <c r="PUY5" s="2152"/>
      <c r="PUZ5" s="2152"/>
      <c r="PVA5" s="2152"/>
      <c r="PVB5" s="2152"/>
      <c r="PVC5" s="2152"/>
      <c r="PVD5" s="2152"/>
      <c r="PVE5" s="2152"/>
      <c r="PVF5" s="2152"/>
      <c r="PVG5" s="2152"/>
      <c r="PVH5" s="2152"/>
      <c r="PVI5" s="2152"/>
      <c r="PVJ5" s="2152"/>
      <c r="PVK5" s="2152"/>
      <c r="PVL5" s="2152"/>
      <c r="PVM5" s="2152"/>
      <c r="PVN5" s="2152"/>
      <c r="PVO5" s="2152"/>
      <c r="PVP5" s="2152"/>
      <c r="PVQ5" s="2152"/>
      <c r="PVR5" s="2152"/>
      <c r="PVS5" s="2152"/>
      <c r="PVT5" s="2152"/>
      <c r="PVU5" s="2152"/>
      <c r="PVV5" s="2152"/>
      <c r="PVW5" s="2152"/>
      <c r="PVX5" s="2152"/>
      <c r="PVY5" s="2152"/>
      <c r="PVZ5" s="2152"/>
      <c r="PWA5" s="2152"/>
      <c r="PWB5" s="2152"/>
      <c r="PWC5" s="2152"/>
      <c r="PWD5" s="2152"/>
      <c r="PWE5" s="2152"/>
      <c r="PWF5" s="2152"/>
      <c r="PWG5" s="2152"/>
      <c r="PWH5" s="2152"/>
      <c r="PWI5" s="2152"/>
      <c r="PWJ5" s="2152"/>
      <c r="PWK5" s="2152"/>
      <c r="PWL5" s="2152"/>
      <c r="PWM5" s="2152"/>
      <c r="PWN5" s="2152"/>
      <c r="PWO5" s="2152"/>
      <c r="PWP5" s="2152"/>
      <c r="PWQ5" s="2152"/>
      <c r="PWR5" s="2152"/>
      <c r="PWS5" s="2152"/>
      <c r="PWT5" s="2152"/>
      <c r="PWU5" s="2152"/>
      <c r="PWV5" s="2152"/>
      <c r="PWW5" s="2152"/>
      <c r="PWX5" s="2152"/>
      <c r="PWY5" s="2152"/>
      <c r="PWZ5" s="2152"/>
      <c r="PXA5" s="2152"/>
      <c r="PXB5" s="2152"/>
      <c r="PXC5" s="2152"/>
      <c r="PXD5" s="2152"/>
      <c r="PXE5" s="2152"/>
      <c r="PXF5" s="2152"/>
      <c r="PXG5" s="2152"/>
      <c r="PXH5" s="2152"/>
      <c r="PXI5" s="2152"/>
      <c r="PXJ5" s="2152"/>
      <c r="PXK5" s="2152"/>
      <c r="PXL5" s="2152"/>
      <c r="PXM5" s="2152"/>
      <c r="PXN5" s="2152"/>
      <c r="PXO5" s="2152"/>
      <c r="PXP5" s="2152"/>
      <c r="PXQ5" s="2152"/>
      <c r="PXR5" s="2152"/>
      <c r="PXS5" s="2152"/>
      <c r="PXT5" s="2152"/>
      <c r="PXU5" s="2152"/>
      <c r="PXV5" s="2152"/>
      <c r="PXW5" s="2152"/>
      <c r="PXX5" s="2152"/>
      <c r="PXY5" s="2152"/>
      <c r="PXZ5" s="2152"/>
      <c r="PYA5" s="2152"/>
      <c r="PYB5" s="2152"/>
      <c r="PYC5" s="2152"/>
      <c r="PYD5" s="2152"/>
      <c r="PYE5" s="2152"/>
      <c r="PYF5" s="2152"/>
      <c r="PYG5" s="2152"/>
      <c r="PYH5" s="2152"/>
      <c r="PYI5" s="2152"/>
      <c r="PYJ5" s="2152"/>
      <c r="PYK5" s="2152"/>
      <c r="PYL5" s="2152"/>
      <c r="PYM5" s="2152"/>
      <c r="PYN5" s="2152"/>
      <c r="PYO5" s="2152"/>
      <c r="PYP5" s="2152"/>
      <c r="PYQ5" s="2152"/>
      <c r="PYR5" s="2152"/>
      <c r="PYS5" s="2152"/>
      <c r="PYT5" s="2152"/>
      <c r="PYU5" s="2152"/>
      <c r="PYV5" s="2152"/>
      <c r="PYW5" s="2152"/>
      <c r="PYX5" s="2152"/>
      <c r="PYY5" s="2152"/>
      <c r="PYZ5" s="2152"/>
      <c r="PZA5" s="2152"/>
      <c r="PZB5" s="2152"/>
      <c r="PZC5" s="2152"/>
      <c r="PZD5" s="2152"/>
      <c r="PZE5" s="2152"/>
      <c r="PZF5" s="2152"/>
      <c r="PZG5" s="2152"/>
      <c r="PZH5" s="2152"/>
      <c r="PZI5" s="2152"/>
      <c r="PZJ5" s="2152"/>
      <c r="PZK5" s="2152"/>
      <c r="PZL5" s="2152"/>
      <c r="PZM5" s="2152"/>
      <c r="PZN5" s="2152"/>
      <c r="PZO5" s="2152"/>
      <c r="PZP5" s="2152"/>
      <c r="PZQ5" s="2152"/>
      <c r="PZR5" s="2152"/>
      <c r="PZS5" s="2152"/>
      <c r="PZT5" s="2152"/>
      <c r="PZU5" s="2152"/>
      <c r="PZV5" s="2152"/>
      <c r="PZW5" s="2152"/>
      <c r="PZX5" s="2152"/>
      <c r="PZY5" s="2152"/>
      <c r="PZZ5" s="2152"/>
      <c r="QAA5" s="2152"/>
      <c r="QAB5" s="2152"/>
      <c r="QAC5" s="2152"/>
      <c r="QAD5" s="2152"/>
      <c r="QAE5" s="2152"/>
      <c r="QAF5" s="2152"/>
      <c r="QAG5" s="2152"/>
      <c r="QAH5" s="2152"/>
      <c r="QAI5" s="2152"/>
      <c r="QAJ5" s="2152"/>
      <c r="QAK5" s="2152"/>
      <c r="QAL5" s="2152"/>
      <c r="QAM5" s="2152"/>
      <c r="QAN5" s="2152"/>
      <c r="QAO5" s="2152"/>
      <c r="QAP5" s="2152"/>
      <c r="QAQ5" s="2152"/>
      <c r="QAR5" s="2152"/>
      <c r="QAS5" s="2152"/>
      <c r="QAT5" s="2152"/>
      <c r="QAU5" s="2152"/>
      <c r="QAV5" s="2152"/>
      <c r="QAW5" s="2152"/>
      <c r="QAX5" s="2152"/>
      <c r="QAY5" s="2152"/>
      <c r="QAZ5" s="2152"/>
      <c r="QBA5" s="2152"/>
      <c r="QBB5" s="2152"/>
      <c r="QBC5" s="2152"/>
      <c r="QBD5" s="2152"/>
      <c r="QBE5" s="2152"/>
      <c r="QBF5" s="2152"/>
      <c r="QBG5" s="2152"/>
      <c r="QBH5" s="2152"/>
      <c r="QBI5" s="2152"/>
      <c r="QBJ5" s="2152"/>
      <c r="QBK5" s="2152"/>
      <c r="QBL5" s="2152"/>
      <c r="QBM5" s="2152"/>
      <c r="QBN5" s="2152"/>
      <c r="QBO5" s="2152"/>
      <c r="QBP5" s="2152"/>
      <c r="QBQ5" s="2152"/>
      <c r="QBR5" s="2152"/>
      <c r="QBS5" s="2152"/>
      <c r="QBT5" s="2152"/>
      <c r="QBU5" s="2152"/>
      <c r="QBV5" s="2152"/>
      <c r="QBW5" s="2152"/>
      <c r="QBX5" s="2152"/>
      <c r="QBY5" s="2152"/>
      <c r="QBZ5" s="2152"/>
      <c r="QCA5" s="2152"/>
      <c r="QCB5" s="2152"/>
      <c r="QCC5" s="2152"/>
      <c r="QCD5" s="2152"/>
      <c r="QCE5" s="2152"/>
      <c r="QCF5" s="2152"/>
      <c r="QCG5" s="2152"/>
      <c r="QCH5" s="2152"/>
      <c r="QCI5" s="2152"/>
      <c r="QCJ5" s="2152"/>
      <c r="QCK5" s="2152"/>
      <c r="QCL5" s="2152"/>
      <c r="QCM5" s="2152"/>
      <c r="QCN5" s="2152"/>
      <c r="QCO5" s="2152"/>
      <c r="QCP5" s="2152"/>
      <c r="QCQ5" s="2152"/>
      <c r="QCR5" s="2152"/>
      <c r="QCS5" s="2152"/>
      <c r="QCT5" s="2152"/>
      <c r="QCU5" s="2152"/>
      <c r="QCV5" s="2152"/>
      <c r="QCW5" s="2152"/>
      <c r="QCX5" s="2152"/>
      <c r="QCY5" s="2152"/>
      <c r="QCZ5" s="2152"/>
      <c r="QDA5" s="2152"/>
      <c r="QDB5" s="2152"/>
      <c r="QDC5" s="2152"/>
      <c r="QDD5" s="2152"/>
      <c r="QDE5" s="2152"/>
      <c r="QDF5" s="2152"/>
      <c r="QDG5" s="2152"/>
      <c r="QDH5" s="2152"/>
      <c r="QDI5" s="2152"/>
      <c r="QDJ5" s="2152"/>
      <c r="QDK5" s="2152"/>
      <c r="QDL5" s="2152"/>
      <c r="QDM5" s="2152"/>
      <c r="QDN5" s="2152"/>
      <c r="QDO5" s="2152"/>
      <c r="QDP5" s="2152"/>
      <c r="QDQ5" s="2152"/>
      <c r="QDR5" s="2152"/>
      <c r="QDS5" s="2152"/>
      <c r="QDT5" s="2152"/>
      <c r="QDU5" s="2152"/>
      <c r="QDV5" s="2152"/>
      <c r="QDW5" s="2152"/>
      <c r="QDX5" s="2152"/>
      <c r="QDY5" s="2152"/>
      <c r="QDZ5" s="2152"/>
      <c r="QEA5" s="2152"/>
      <c r="QEB5" s="2152"/>
      <c r="QEC5" s="2152"/>
      <c r="QED5" s="2152"/>
      <c r="QEE5" s="2152"/>
      <c r="QEF5" s="2152"/>
      <c r="QEG5" s="2152"/>
      <c r="QEH5" s="2152"/>
      <c r="QEI5" s="2152"/>
      <c r="QEJ5" s="2152"/>
      <c r="QEK5" s="2152"/>
      <c r="QEL5" s="2152"/>
      <c r="QEM5" s="2152"/>
      <c r="QEN5" s="2152"/>
      <c r="QEO5" s="2152"/>
      <c r="QEP5" s="2152"/>
      <c r="QEQ5" s="2152"/>
      <c r="QER5" s="2152"/>
      <c r="QES5" s="2152"/>
      <c r="QET5" s="2152"/>
      <c r="QEU5" s="2152"/>
      <c r="QEV5" s="2152"/>
      <c r="QEW5" s="2152"/>
      <c r="QEX5" s="2152"/>
      <c r="QEY5" s="2152"/>
      <c r="QEZ5" s="2152"/>
      <c r="QFA5" s="2152"/>
      <c r="QFB5" s="2152"/>
      <c r="QFC5" s="2152"/>
      <c r="QFD5" s="2152"/>
      <c r="QFE5" s="2152"/>
      <c r="QFF5" s="2152"/>
      <c r="QFG5" s="2152"/>
      <c r="QFH5" s="2152"/>
      <c r="QFI5" s="2152"/>
      <c r="QFJ5" s="2152"/>
      <c r="QFK5" s="2152"/>
      <c r="QFL5" s="2152"/>
      <c r="QFM5" s="2152"/>
      <c r="QFN5" s="2152"/>
      <c r="QFO5" s="2152"/>
      <c r="QFP5" s="2152"/>
      <c r="QFQ5" s="2152"/>
      <c r="QFR5" s="2152"/>
      <c r="QFS5" s="2152"/>
      <c r="QFT5" s="2152"/>
      <c r="QFU5" s="2152"/>
      <c r="QFV5" s="2152"/>
      <c r="QFW5" s="2152"/>
      <c r="QFX5" s="2152"/>
      <c r="QFY5" s="2152"/>
      <c r="QFZ5" s="2152"/>
      <c r="QGA5" s="2152"/>
      <c r="QGB5" s="2152"/>
      <c r="QGC5" s="2152"/>
      <c r="QGD5" s="2152"/>
      <c r="QGE5" s="2152"/>
      <c r="QGF5" s="2152"/>
      <c r="QGG5" s="2152"/>
      <c r="QGH5" s="2152"/>
      <c r="QGI5" s="2152"/>
      <c r="QGJ5" s="2152"/>
      <c r="QGK5" s="2152"/>
      <c r="QGL5" s="2152"/>
      <c r="QGM5" s="2152"/>
      <c r="QGN5" s="2152"/>
      <c r="QGO5" s="2152"/>
      <c r="QGP5" s="2152"/>
      <c r="QGQ5" s="2152"/>
      <c r="QGR5" s="2152"/>
      <c r="QGS5" s="2152"/>
      <c r="QGT5" s="2152"/>
      <c r="QGU5" s="2152"/>
      <c r="QGV5" s="2152"/>
      <c r="QGW5" s="2152"/>
      <c r="QGX5" s="2152"/>
      <c r="QGY5" s="2152"/>
      <c r="QGZ5" s="2152"/>
      <c r="QHA5" s="2152"/>
      <c r="QHB5" s="2152"/>
      <c r="QHC5" s="2152"/>
      <c r="QHD5" s="2152"/>
      <c r="QHE5" s="2152"/>
      <c r="QHF5" s="2152"/>
      <c r="QHG5" s="2152"/>
      <c r="QHH5" s="2152"/>
      <c r="QHI5" s="2152"/>
      <c r="QHJ5" s="2152"/>
      <c r="QHK5" s="2152"/>
      <c r="QHL5" s="2152"/>
      <c r="QHM5" s="2152"/>
      <c r="QHN5" s="2152"/>
      <c r="QHO5" s="2152"/>
      <c r="QHP5" s="2152"/>
      <c r="QHQ5" s="2152"/>
      <c r="QHR5" s="2152"/>
      <c r="QHS5" s="2152"/>
      <c r="QHT5" s="2152"/>
      <c r="QHU5" s="2152"/>
      <c r="QHV5" s="2152"/>
      <c r="QHW5" s="2152"/>
      <c r="QHX5" s="2152"/>
      <c r="QHY5" s="2152"/>
      <c r="QHZ5" s="2152"/>
      <c r="QIA5" s="2152"/>
      <c r="QIB5" s="2152"/>
      <c r="QIC5" s="2152"/>
      <c r="QID5" s="2152"/>
      <c r="QIE5" s="2152"/>
      <c r="QIF5" s="2152"/>
      <c r="QIG5" s="2152"/>
      <c r="QIH5" s="2152"/>
      <c r="QII5" s="2152"/>
      <c r="QIJ5" s="2152"/>
      <c r="QIK5" s="2152"/>
      <c r="QIL5" s="2152"/>
      <c r="QIM5" s="2152"/>
      <c r="QIN5" s="2152"/>
      <c r="QIO5" s="2152"/>
      <c r="QIP5" s="2152"/>
      <c r="QIQ5" s="2152"/>
      <c r="QIR5" s="2152"/>
      <c r="QIS5" s="2152"/>
      <c r="QIT5" s="2152"/>
      <c r="QIU5" s="2152"/>
      <c r="QIV5" s="2152"/>
      <c r="QIW5" s="2152"/>
      <c r="QIX5" s="2152"/>
      <c r="QIY5" s="2152"/>
      <c r="QIZ5" s="2152"/>
      <c r="QJA5" s="2152"/>
      <c r="QJB5" s="2152"/>
      <c r="QJC5" s="2152"/>
      <c r="QJD5" s="2152"/>
      <c r="QJE5" s="2152"/>
      <c r="QJF5" s="2152"/>
      <c r="QJG5" s="2152"/>
      <c r="QJH5" s="2152"/>
      <c r="QJI5" s="2152"/>
      <c r="QJJ5" s="2152"/>
      <c r="QJK5" s="2152"/>
      <c r="QJL5" s="2152"/>
      <c r="QJM5" s="2152"/>
      <c r="QJN5" s="2152"/>
      <c r="QJO5" s="2152"/>
      <c r="QJP5" s="2152"/>
      <c r="QJQ5" s="2152"/>
      <c r="QJR5" s="2152"/>
      <c r="QJS5" s="2152"/>
      <c r="QJT5" s="2152"/>
      <c r="QJU5" s="2152"/>
      <c r="QJV5" s="2152"/>
      <c r="QJW5" s="2152"/>
      <c r="QJX5" s="2152"/>
      <c r="QJY5" s="2152"/>
      <c r="QJZ5" s="2152"/>
      <c r="QKA5" s="2152"/>
      <c r="QKB5" s="2152"/>
      <c r="QKC5" s="2152"/>
      <c r="QKD5" s="2152"/>
      <c r="QKE5" s="2152"/>
      <c r="QKF5" s="2152"/>
      <c r="QKG5" s="2152"/>
      <c r="QKH5" s="2152"/>
      <c r="QKI5" s="2152"/>
      <c r="QKJ5" s="2152"/>
      <c r="QKK5" s="2152"/>
      <c r="QKL5" s="2152"/>
      <c r="QKM5" s="2152"/>
      <c r="QKN5" s="2152"/>
      <c r="QKO5" s="2152"/>
      <c r="QKP5" s="2152"/>
      <c r="QKQ5" s="2152"/>
      <c r="QKR5" s="2152"/>
      <c r="QKS5" s="2152"/>
      <c r="QKT5" s="2152"/>
      <c r="QKU5" s="2152"/>
      <c r="QKV5" s="2152"/>
      <c r="QKW5" s="2152"/>
      <c r="QKX5" s="2152"/>
      <c r="QKY5" s="2152"/>
      <c r="QKZ5" s="2152"/>
      <c r="QLA5" s="2152"/>
      <c r="QLB5" s="2152"/>
      <c r="QLC5" s="2152"/>
      <c r="QLD5" s="2152"/>
      <c r="QLE5" s="2152"/>
      <c r="QLF5" s="2152"/>
      <c r="QLG5" s="2152"/>
      <c r="QLH5" s="2152"/>
      <c r="QLI5" s="2152"/>
      <c r="QLJ5" s="2152"/>
      <c r="QLK5" s="2152"/>
      <c r="QLL5" s="2152"/>
      <c r="QLM5" s="2152"/>
      <c r="QLN5" s="2152"/>
      <c r="QLO5" s="2152"/>
      <c r="QLP5" s="2152"/>
      <c r="QLQ5" s="2152"/>
      <c r="QLR5" s="2152"/>
      <c r="QLS5" s="2152"/>
      <c r="QLT5" s="2152"/>
      <c r="QLU5" s="2152"/>
      <c r="QLV5" s="2152"/>
      <c r="QLW5" s="2152"/>
      <c r="QLX5" s="2152"/>
      <c r="QLY5" s="2152"/>
      <c r="QLZ5" s="2152"/>
      <c r="QMA5" s="2152"/>
      <c r="QMB5" s="2152"/>
      <c r="QMC5" s="2152"/>
      <c r="QMD5" s="2152"/>
      <c r="QME5" s="2152"/>
      <c r="QMF5" s="2152"/>
      <c r="QMG5" s="2152"/>
      <c r="QMH5" s="2152"/>
      <c r="QMI5" s="2152"/>
      <c r="QMJ5" s="2152"/>
      <c r="QMK5" s="2152"/>
      <c r="QML5" s="2152"/>
      <c r="QMM5" s="2152"/>
      <c r="QMN5" s="2152"/>
      <c r="QMO5" s="2152"/>
      <c r="QMP5" s="2152"/>
      <c r="QMQ5" s="2152"/>
      <c r="QMR5" s="2152"/>
      <c r="QMS5" s="2152"/>
      <c r="QMT5" s="2152"/>
      <c r="QMU5" s="2152"/>
      <c r="QMV5" s="2152"/>
      <c r="QMW5" s="2152"/>
      <c r="QMX5" s="2152"/>
      <c r="QMY5" s="2152"/>
      <c r="QMZ5" s="2152"/>
      <c r="QNA5" s="2152"/>
      <c r="QNB5" s="2152"/>
      <c r="QNC5" s="2152"/>
      <c r="QND5" s="2152"/>
      <c r="QNE5" s="2152"/>
      <c r="QNF5" s="2152"/>
      <c r="QNG5" s="2152"/>
      <c r="QNH5" s="2152"/>
      <c r="QNI5" s="2152"/>
      <c r="QNJ5" s="2152"/>
      <c r="QNK5" s="2152"/>
      <c r="QNL5" s="2152"/>
      <c r="QNM5" s="2152"/>
      <c r="QNN5" s="2152"/>
      <c r="QNO5" s="2152"/>
      <c r="QNP5" s="2152"/>
      <c r="QNQ5" s="2152"/>
      <c r="QNR5" s="2152"/>
      <c r="QNS5" s="2152"/>
      <c r="QNT5" s="2152"/>
      <c r="QNU5" s="2152"/>
      <c r="QNV5" s="2152"/>
      <c r="QNW5" s="2152"/>
      <c r="QNX5" s="2152"/>
      <c r="QNY5" s="2152"/>
      <c r="QNZ5" s="2152"/>
      <c r="QOA5" s="2152"/>
      <c r="QOB5" s="2152"/>
      <c r="QOC5" s="2152"/>
      <c r="QOD5" s="2152"/>
      <c r="QOE5" s="2152"/>
      <c r="QOF5" s="2152"/>
      <c r="QOG5" s="2152"/>
      <c r="QOH5" s="2152"/>
      <c r="QOI5" s="2152"/>
      <c r="QOJ5" s="2152"/>
      <c r="QOK5" s="2152"/>
      <c r="QOL5" s="2152"/>
      <c r="QOM5" s="2152"/>
      <c r="QON5" s="2152"/>
      <c r="QOO5" s="2152"/>
      <c r="QOP5" s="2152"/>
      <c r="QOQ5" s="2152"/>
      <c r="QOR5" s="2152"/>
      <c r="QOS5" s="2152"/>
      <c r="QOT5" s="2152"/>
      <c r="QOU5" s="2152"/>
      <c r="QOV5" s="2152"/>
      <c r="QOW5" s="2152"/>
      <c r="QOX5" s="2152"/>
      <c r="QOY5" s="2152"/>
      <c r="QOZ5" s="2152"/>
      <c r="QPA5" s="2152"/>
      <c r="QPB5" s="2152"/>
      <c r="QPC5" s="2152"/>
      <c r="QPD5" s="2152"/>
      <c r="QPE5" s="2152"/>
      <c r="QPF5" s="2152"/>
      <c r="QPG5" s="2152"/>
      <c r="QPH5" s="2152"/>
      <c r="QPI5" s="2152"/>
      <c r="QPJ5" s="2152"/>
      <c r="QPK5" s="2152"/>
      <c r="QPL5" s="2152"/>
      <c r="QPM5" s="2152"/>
      <c r="QPN5" s="2152"/>
      <c r="QPO5" s="2152"/>
      <c r="QPP5" s="2152"/>
      <c r="QPQ5" s="2152"/>
      <c r="QPR5" s="2152"/>
      <c r="QPS5" s="2152"/>
      <c r="QPT5" s="2152"/>
      <c r="QPU5" s="2152"/>
      <c r="QPV5" s="2152"/>
      <c r="QPW5" s="2152"/>
      <c r="QPX5" s="2152"/>
      <c r="QPY5" s="2152"/>
      <c r="QPZ5" s="2152"/>
      <c r="QQA5" s="2152"/>
      <c r="QQB5" s="2152"/>
      <c r="QQC5" s="2152"/>
      <c r="QQD5" s="2152"/>
      <c r="QQE5" s="2152"/>
      <c r="QQF5" s="2152"/>
      <c r="QQG5" s="2152"/>
      <c r="QQH5" s="2152"/>
      <c r="QQI5" s="2152"/>
      <c r="QQJ5" s="2152"/>
      <c r="QQK5" s="2152"/>
      <c r="QQL5" s="2152"/>
      <c r="QQM5" s="2152"/>
      <c r="QQN5" s="2152"/>
      <c r="QQO5" s="2152"/>
      <c r="QQP5" s="2152"/>
      <c r="QQQ5" s="2152"/>
      <c r="QQR5" s="2152"/>
      <c r="QQS5" s="2152"/>
      <c r="QQT5" s="2152"/>
      <c r="QQU5" s="2152"/>
      <c r="QQV5" s="2152"/>
      <c r="QQW5" s="2152"/>
      <c r="QQX5" s="2152"/>
      <c r="QQY5" s="2152"/>
      <c r="QQZ5" s="2152"/>
      <c r="QRA5" s="2152"/>
      <c r="QRB5" s="2152"/>
      <c r="QRC5" s="2152"/>
      <c r="QRD5" s="2152"/>
      <c r="QRE5" s="2152"/>
      <c r="QRF5" s="2152"/>
      <c r="QRG5" s="2152"/>
      <c r="QRH5" s="2152"/>
      <c r="QRI5" s="2152"/>
      <c r="QRJ5" s="2152"/>
      <c r="QRK5" s="2152"/>
      <c r="QRL5" s="2152"/>
      <c r="QRM5" s="2152"/>
      <c r="QRN5" s="2152"/>
      <c r="QRO5" s="2152"/>
      <c r="QRP5" s="2152"/>
      <c r="QRQ5" s="2152"/>
      <c r="QRR5" s="2152"/>
      <c r="QRS5" s="2152"/>
      <c r="QRT5" s="2152"/>
      <c r="QRU5" s="2152"/>
      <c r="QRV5" s="2152"/>
      <c r="QRW5" s="2152"/>
      <c r="QRX5" s="2152"/>
      <c r="QRY5" s="2152"/>
      <c r="QRZ5" s="2152"/>
      <c r="QSA5" s="2152"/>
      <c r="QSB5" s="2152"/>
      <c r="QSC5" s="2152"/>
      <c r="QSD5" s="2152"/>
      <c r="QSE5" s="2152"/>
      <c r="QSF5" s="2152"/>
      <c r="QSG5" s="2152"/>
      <c r="QSH5" s="2152"/>
      <c r="QSI5" s="2152"/>
      <c r="QSJ5" s="2152"/>
      <c r="QSK5" s="2152"/>
      <c r="QSL5" s="2152"/>
      <c r="QSM5" s="2152"/>
      <c r="QSN5" s="2152"/>
      <c r="QSO5" s="2152"/>
      <c r="QSP5" s="2152"/>
      <c r="QSQ5" s="2152"/>
      <c r="QSR5" s="2152"/>
      <c r="QSS5" s="2152"/>
      <c r="QST5" s="2152"/>
      <c r="QSU5" s="2152"/>
      <c r="QSV5" s="2152"/>
      <c r="QSW5" s="2152"/>
      <c r="QSX5" s="2152"/>
      <c r="QSY5" s="2152"/>
      <c r="QSZ5" s="2152"/>
      <c r="QTA5" s="2152"/>
      <c r="QTB5" s="2152"/>
      <c r="QTC5" s="2152"/>
      <c r="QTD5" s="2152"/>
      <c r="QTE5" s="2152"/>
      <c r="QTF5" s="2152"/>
      <c r="QTG5" s="2152"/>
      <c r="QTH5" s="2152"/>
      <c r="QTI5" s="2152"/>
      <c r="QTJ5" s="2152"/>
      <c r="QTK5" s="2152"/>
      <c r="QTL5" s="2152"/>
      <c r="QTM5" s="2152"/>
      <c r="QTN5" s="2152"/>
      <c r="QTO5" s="2152"/>
      <c r="QTP5" s="2152"/>
      <c r="QTQ5" s="2152"/>
      <c r="QTR5" s="2152"/>
      <c r="QTS5" s="2152"/>
      <c r="QTT5" s="2152"/>
      <c r="QTU5" s="2152"/>
      <c r="QTV5" s="2152"/>
      <c r="QTW5" s="2152"/>
      <c r="QTX5" s="2152"/>
      <c r="QTY5" s="2152"/>
      <c r="QTZ5" s="2152"/>
      <c r="QUA5" s="2152"/>
      <c r="QUB5" s="2152"/>
      <c r="QUC5" s="2152"/>
      <c r="QUD5" s="2152"/>
      <c r="QUE5" s="2152"/>
      <c r="QUF5" s="2152"/>
      <c r="QUG5" s="2152"/>
      <c r="QUH5" s="2152"/>
      <c r="QUI5" s="2152"/>
      <c r="QUJ5" s="2152"/>
      <c r="QUK5" s="2152"/>
      <c r="QUL5" s="2152"/>
      <c r="QUM5" s="2152"/>
      <c r="QUN5" s="2152"/>
      <c r="QUO5" s="2152"/>
      <c r="QUP5" s="2152"/>
      <c r="QUQ5" s="2152"/>
      <c r="QUR5" s="2152"/>
      <c r="QUS5" s="2152"/>
      <c r="QUT5" s="2152"/>
      <c r="QUU5" s="2152"/>
      <c r="QUV5" s="2152"/>
      <c r="QUW5" s="2152"/>
      <c r="QUX5" s="2152"/>
      <c r="QUY5" s="2152"/>
      <c r="QUZ5" s="2152"/>
      <c r="QVA5" s="2152"/>
      <c r="QVB5" s="2152"/>
      <c r="QVC5" s="2152"/>
      <c r="QVD5" s="2152"/>
      <c r="QVE5" s="2152"/>
      <c r="QVF5" s="2152"/>
      <c r="QVG5" s="2152"/>
      <c r="QVH5" s="2152"/>
      <c r="QVI5" s="2152"/>
      <c r="QVJ5" s="2152"/>
      <c r="QVK5" s="2152"/>
      <c r="QVL5" s="2152"/>
      <c r="QVM5" s="2152"/>
      <c r="QVN5" s="2152"/>
      <c r="QVO5" s="2152"/>
      <c r="QVP5" s="2152"/>
      <c r="QVQ5" s="2152"/>
      <c r="QVR5" s="2152"/>
      <c r="QVS5" s="2152"/>
      <c r="QVT5" s="2152"/>
      <c r="QVU5" s="2152"/>
      <c r="QVV5" s="2152"/>
      <c r="QVW5" s="2152"/>
      <c r="QVX5" s="2152"/>
      <c r="QVY5" s="2152"/>
      <c r="QVZ5" s="2152"/>
      <c r="QWA5" s="2152"/>
      <c r="QWB5" s="2152"/>
      <c r="QWC5" s="2152"/>
      <c r="QWD5" s="2152"/>
      <c r="QWE5" s="2152"/>
      <c r="QWF5" s="2152"/>
      <c r="QWG5" s="2152"/>
      <c r="QWH5" s="2152"/>
      <c r="QWI5" s="2152"/>
      <c r="QWJ5" s="2152"/>
      <c r="QWK5" s="2152"/>
      <c r="QWL5" s="2152"/>
      <c r="QWM5" s="2152"/>
      <c r="QWN5" s="2152"/>
      <c r="QWO5" s="2152"/>
      <c r="QWP5" s="2152"/>
      <c r="QWQ5" s="2152"/>
      <c r="QWR5" s="2152"/>
      <c r="QWS5" s="2152"/>
      <c r="QWT5" s="2152"/>
      <c r="QWU5" s="2152"/>
      <c r="QWV5" s="2152"/>
      <c r="QWW5" s="2152"/>
      <c r="QWX5" s="2152"/>
      <c r="QWY5" s="2152"/>
      <c r="QWZ5" s="2152"/>
      <c r="QXA5" s="2152"/>
      <c r="QXB5" s="2152"/>
      <c r="QXC5" s="2152"/>
      <c r="QXD5" s="2152"/>
      <c r="QXE5" s="2152"/>
      <c r="QXF5" s="2152"/>
      <c r="QXG5" s="2152"/>
      <c r="QXH5" s="2152"/>
      <c r="QXI5" s="2152"/>
      <c r="QXJ5" s="2152"/>
      <c r="QXK5" s="2152"/>
      <c r="QXL5" s="2152"/>
      <c r="QXM5" s="2152"/>
      <c r="QXN5" s="2152"/>
      <c r="QXO5" s="2152"/>
      <c r="QXP5" s="2152"/>
      <c r="QXQ5" s="2152"/>
      <c r="QXR5" s="2152"/>
      <c r="QXS5" s="2152"/>
      <c r="QXT5" s="2152"/>
      <c r="QXU5" s="2152"/>
      <c r="QXV5" s="2152"/>
      <c r="QXW5" s="2152"/>
      <c r="QXX5" s="2152"/>
      <c r="QXY5" s="2152"/>
      <c r="QXZ5" s="2152"/>
      <c r="QYA5" s="2152"/>
      <c r="QYB5" s="2152"/>
      <c r="QYC5" s="2152"/>
      <c r="QYD5" s="2152"/>
      <c r="QYE5" s="2152"/>
      <c r="QYF5" s="2152"/>
      <c r="QYG5" s="2152"/>
      <c r="QYH5" s="2152"/>
      <c r="QYI5" s="2152"/>
      <c r="QYJ5" s="2152"/>
      <c r="QYK5" s="2152"/>
      <c r="QYL5" s="2152"/>
      <c r="QYM5" s="2152"/>
      <c r="QYN5" s="2152"/>
      <c r="QYO5" s="2152"/>
      <c r="QYP5" s="2152"/>
      <c r="QYQ5" s="2152"/>
      <c r="QYR5" s="2152"/>
      <c r="QYS5" s="2152"/>
      <c r="QYT5" s="2152"/>
      <c r="QYU5" s="2152"/>
      <c r="QYV5" s="2152"/>
      <c r="QYW5" s="2152"/>
      <c r="QYX5" s="2152"/>
      <c r="QYY5" s="2152"/>
      <c r="QYZ5" s="2152"/>
      <c r="QZA5" s="2152"/>
      <c r="QZB5" s="2152"/>
      <c r="QZC5" s="2152"/>
      <c r="QZD5" s="2152"/>
      <c r="QZE5" s="2152"/>
      <c r="QZF5" s="2152"/>
      <c r="QZG5" s="2152"/>
      <c r="QZH5" s="2152"/>
      <c r="QZI5" s="2152"/>
      <c r="QZJ5" s="2152"/>
      <c r="QZK5" s="2152"/>
      <c r="QZL5" s="2152"/>
      <c r="QZM5" s="2152"/>
      <c r="QZN5" s="2152"/>
      <c r="QZO5" s="2152"/>
      <c r="QZP5" s="2152"/>
      <c r="QZQ5" s="2152"/>
      <c r="QZR5" s="2152"/>
      <c r="QZS5" s="2152"/>
      <c r="QZT5" s="2152"/>
      <c r="QZU5" s="2152"/>
      <c r="QZV5" s="2152"/>
      <c r="QZW5" s="2152"/>
      <c r="QZX5" s="2152"/>
      <c r="QZY5" s="2152"/>
      <c r="QZZ5" s="2152"/>
      <c r="RAA5" s="2152"/>
      <c r="RAB5" s="2152"/>
      <c r="RAC5" s="2152"/>
      <c r="RAD5" s="2152"/>
      <c r="RAE5" s="2152"/>
      <c r="RAF5" s="2152"/>
      <c r="RAG5" s="2152"/>
      <c r="RAH5" s="2152"/>
      <c r="RAI5" s="2152"/>
      <c r="RAJ5" s="2152"/>
      <c r="RAK5" s="2152"/>
      <c r="RAL5" s="2152"/>
      <c r="RAM5" s="2152"/>
      <c r="RAN5" s="2152"/>
      <c r="RAO5" s="2152"/>
      <c r="RAP5" s="2152"/>
      <c r="RAQ5" s="2152"/>
      <c r="RAR5" s="2152"/>
      <c r="RAS5" s="2152"/>
      <c r="RAT5" s="2152"/>
      <c r="RAU5" s="2152"/>
      <c r="RAV5" s="2152"/>
      <c r="RAW5" s="2152"/>
      <c r="RAX5" s="2152"/>
      <c r="RAY5" s="2152"/>
      <c r="RAZ5" s="2152"/>
      <c r="RBA5" s="2152"/>
      <c r="RBB5" s="2152"/>
      <c r="RBC5" s="2152"/>
      <c r="RBD5" s="2152"/>
      <c r="RBE5" s="2152"/>
      <c r="RBF5" s="2152"/>
      <c r="RBG5" s="2152"/>
      <c r="RBH5" s="2152"/>
      <c r="RBI5" s="2152"/>
      <c r="RBJ5" s="2152"/>
      <c r="RBK5" s="2152"/>
      <c r="RBL5" s="2152"/>
      <c r="RBM5" s="2152"/>
      <c r="RBN5" s="2152"/>
      <c r="RBO5" s="2152"/>
      <c r="RBP5" s="2152"/>
      <c r="RBQ5" s="2152"/>
      <c r="RBR5" s="2152"/>
      <c r="RBS5" s="2152"/>
      <c r="RBT5" s="2152"/>
      <c r="RBU5" s="2152"/>
      <c r="RBV5" s="2152"/>
      <c r="RBW5" s="2152"/>
      <c r="RBX5" s="2152"/>
      <c r="RBY5" s="2152"/>
      <c r="RBZ5" s="2152"/>
      <c r="RCA5" s="2152"/>
      <c r="RCB5" s="2152"/>
      <c r="RCC5" s="2152"/>
      <c r="RCD5" s="2152"/>
      <c r="RCE5" s="2152"/>
      <c r="RCF5" s="2152"/>
      <c r="RCG5" s="2152"/>
      <c r="RCH5" s="2152"/>
      <c r="RCI5" s="2152"/>
      <c r="RCJ5" s="2152"/>
      <c r="RCK5" s="2152"/>
      <c r="RCL5" s="2152"/>
      <c r="RCM5" s="2152"/>
      <c r="RCN5" s="2152"/>
      <c r="RCO5" s="2152"/>
      <c r="RCP5" s="2152"/>
      <c r="RCQ5" s="2152"/>
      <c r="RCR5" s="2152"/>
      <c r="RCS5" s="2152"/>
      <c r="RCT5" s="2152"/>
      <c r="RCU5" s="2152"/>
      <c r="RCV5" s="2152"/>
      <c r="RCW5" s="2152"/>
      <c r="RCX5" s="2152"/>
      <c r="RCY5" s="2152"/>
      <c r="RCZ5" s="2152"/>
      <c r="RDA5" s="2152"/>
      <c r="RDB5" s="2152"/>
      <c r="RDC5" s="2152"/>
      <c r="RDD5" s="2152"/>
      <c r="RDE5" s="2152"/>
      <c r="RDF5" s="2152"/>
      <c r="RDG5" s="2152"/>
      <c r="RDH5" s="2152"/>
      <c r="RDI5" s="2152"/>
      <c r="RDJ5" s="2152"/>
      <c r="RDK5" s="2152"/>
      <c r="RDL5" s="2152"/>
      <c r="RDM5" s="2152"/>
      <c r="RDN5" s="2152"/>
      <c r="RDO5" s="2152"/>
      <c r="RDP5" s="2152"/>
      <c r="RDQ5" s="2152"/>
      <c r="RDR5" s="2152"/>
      <c r="RDS5" s="2152"/>
      <c r="RDT5" s="2152"/>
      <c r="RDU5" s="2152"/>
      <c r="RDV5" s="2152"/>
      <c r="RDW5" s="2152"/>
      <c r="RDX5" s="2152"/>
      <c r="RDY5" s="2152"/>
      <c r="RDZ5" s="2152"/>
      <c r="REA5" s="2152"/>
      <c r="REB5" s="2152"/>
      <c r="REC5" s="2152"/>
      <c r="RED5" s="2152"/>
      <c r="REE5" s="2152"/>
      <c r="REF5" s="2152"/>
      <c r="REG5" s="2152"/>
      <c r="REH5" s="2152"/>
      <c r="REI5" s="2152"/>
      <c r="REJ5" s="2152"/>
      <c r="REK5" s="2152"/>
      <c r="REL5" s="2152"/>
      <c r="REM5" s="2152"/>
      <c r="REN5" s="2152"/>
      <c r="REO5" s="2152"/>
      <c r="REP5" s="2152"/>
      <c r="REQ5" s="2152"/>
      <c r="RER5" s="2152"/>
      <c r="RES5" s="2152"/>
      <c r="RET5" s="2152"/>
      <c r="REU5" s="2152"/>
      <c r="REV5" s="2152"/>
      <c r="REW5" s="2152"/>
      <c r="REX5" s="2152"/>
      <c r="REY5" s="2152"/>
      <c r="REZ5" s="2152"/>
      <c r="RFA5" s="2152"/>
      <c r="RFB5" s="2152"/>
      <c r="RFC5" s="2152"/>
      <c r="RFD5" s="2152"/>
      <c r="RFE5" s="2152"/>
      <c r="RFF5" s="2152"/>
      <c r="RFG5" s="2152"/>
      <c r="RFH5" s="2152"/>
      <c r="RFI5" s="2152"/>
      <c r="RFJ5" s="2152"/>
      <c r="RFK5" s="2152"/>
      <c r="RFL5" s="2152"/>
      <c r="RFM5" s="2152"/>
      <c r="RFN5" s="2152"/>
      <c r="RFO5" s="2152"/>
      <c r="RFP5" s="2152"/>
      <c r="RFQ5" s="2152"/>
      <c r="RFR5" s="2152"/>
      <c r="RFS5" s="2152"/>
      <c r="RFT5" s="2152"/>
      <c r="RFU5" s="2152"/>
      <c r="RFV5" s="2152"/>
      <c r="RFW5" s="2152"/>
      <c r="RFX5" s="2152"/>
      <c r="RFY5" s="2152"/>
      <c r="RFZ5" s="2152"/>
      <c r="RGA5" s="2152"/>
      <c r="RGB5" s="2152"/>
      <c r="RGC5" s="2152"/>
      <c r="RGD5" s="2152"/>
      <c r="RGE5" s="2152"/>
      <c r="RGF5" s="2152"/>
      <c r="RGG5" s="2152"/>
      <c r="RGH5" s="2152"/>
      <c r="RGI5" s="2152"/>
      <c r="RGJ5" s="2152"/>
      <c r="RGK5" s="2152"/>
      <c r="RGL5" s="2152"/>
      <c r="RGM5" s="2152"/>
      <c r="RGN5" s="2152"/>
      <c r="RGO5" s="2152"/>
      <c r="RGP5" s="2152"/>
      <c r="RGQ5" s="2152"/>
      <c r="RGR5" s="2152"/>
      <c r="RGS5" s="2152"/>
      <c r="RGT5" s="2152"/>
      <c r="RGU5" s="2152"/>
      <c r="RGV5" s="2152"/>
      <c r="RGW5" s="2152"/>
      <c r="RGX5" s="2152"/>
      <c r="RGY5" s="2152"/>
      <c r="RGZ5" s="2152"/>
      <c r="RHA5" s="2152"/>
      <c r="RHB5" s="2152"/>
      <c r="RHC5" s="2152"/>
      <c r="RHD5" s="2152"/>
      <c r="RHE5" s="2152"/>
      <c r="RHF5" s="2152"/>
      <c r="RHG5" s="2152"/>
      <c r="RHH5" s="2152"/>
      <c r="RHI5" s="2152"/>
      <c r="RHJ5" s="2152"/>
      <c r="RHK5" s="2152"/>
      <c r="RHL5" s="2152"/>
      <c r="RHM5" s="2152"/>
      <c r="RHN5" s="2152"/>
      <c r="RHO5" s="2152"/>
      <c r="RHP5" s="2152"/>
      <c r="RHQ5" s="2152"/>
      <c r="RHR5" s="2152"/>
      <c r="RHS5" s="2152"/>
      <c r="RHT5" s="2152"/>
      <c r="RHU5" s="2152"/>
      <c r="RHV5" s="2152"/>
      <c r="RHW5" s="2152"/>
      <c r="RHX5" s="2152"/>
      <c r="RHY5" s="2152"/>
      <c r="RHZ5" s="2152"/>
      <c r="RIA5" s="2152"/>
      <c r="RIB5" s="2152"/>
      <c r="RIC5" s="2152"/>
      <c r="RID5" s="2152"/>
      <c r="RIE5" s="2152"/>
      <c r="RIF5" s="2152"/>
      <c r="RIG5" s="2152"/>
      <c r="RIH5" s="2152"/>
      <c r="RII5" s="2152"/>
      <c r="RIJ5" s="2152"/>
      <c r="RIK5" s="2152"/>
      <c r="RIL5" s="2152"/>
      <c r="RIM5" s="2152"/>
      <c r="RIN5" s="2152"/>
      <c r="RIO5" s="2152"/>
      <c r="RIP5" s="2152"/>
      <c r="RIQ5" s="2152"/>
      <c r="RIR5" s="2152"/>
      <c r="RIS5" s="2152"/>
      <c r="RIT5" s="2152"/>
      <c r="RIU5" s="2152"/>
      <c r="RIV5" s="2152"/>
      <c r="RIW5" s="2152"/>
      <c r="RIX5" s="2152"/>
      <c r="RIY5" s="2152"/>
      <c r="RIZ5" s="2152"/>
      <c r="RJA5" s="2152"/>
      <c r="RJB5" s="2152"/>
      <c r="RJC5" s="2152"/>
      <c r="RJD5" s="2152"/>
      <c r="RJE5" s="2152"/>
      <c r="RJF5" s="2152"/>
      <c r="RJG5" s="2152"/>
      <c r="RJH5" s="2152"/>
      <c r="RJI5" s="2152"/>
      <c r="RJJ5" s="2152"/>
      <c r="RJK5" s="2152"/>
      <c r="RJL5" s="2152"/>
      <c r="RJM5" s="2152"/>
      <c r="RJN5" s="2152"/>
      <c r="RJO5" s="2152"/>
      <c r="RJP5" s="2152"/>
      <c r="RJQ5" s="2152"/>
      <c r="RJR5" s="2152"/>
      <c r="RJS5" s="2152"/>
      <c r="RJT5" s="2152"/>
      <c r="RJU5" s="2152"/>
      <c r="RJV5" s="2152"/>
      <c r="RJW5" s="2152"/>
      <c r="RJX5" s="2152"/>
      <c r="RJY5" s="2152"/>
      <c r="RJZ5" s="2152"/>
      <c r="RKA5" s="2152"/>
      <c r="RKB5" s="2152"/>
      <c r="RKC5" s="2152"/>
      <c r="RKD5" s="2152"/>
      <c r="RKE5" s="2152"/>
      <c r="RKF5" s="2152"/>
      <c r="RKG5" s="2152"/>
      <c r="RKH5" s="2152"/>
      <c r="RKI5" s="2152"/>
      <c r="RKJ5" s="2152"/>
      <c r="RKK5" s="2152"/>
      <c r="RKL5" s="2152"/>
      <c r="RKM5" s="2152"/>
      <c r="RKN5" s="2152"/>
      <c r="RKO5" s="2152"/>
      <c r="RKP5" s="2152"/>
      <c r="RKQ5" s="2152"/>
      <c r="RKR5" s="2152"/>
      <c r="RKS5" s="2152"/>
      <c r="RKT5" s="2152"/>
      <c r="RKU5" s="2152"/>
      <c r="RKV5" s="2152"/>
      <c r="RKW5" s="2152"/>
      <c r="RKX5" s="2152"/>
      <c r="RKY5" s="2152"/>
      <c r="RKZ5" s="2152"/>
      <c r="RLA5" s="2152"/>
      <c r="RLB5" s="2152"/>
      <c r="RLC5" s="2152"/>
      <c r="RLD5" s="2152"/>
      <c r="RLE5" s="2152"/>
      <c r="RLF5" s="2152"/>
      <c r="RLG5" s="2152"/>
      <c r="RLH5" s="2152"/>
      <c r="RLI5" s="2152"/>
      <c r="RLJ5" s="2152"/>
      <c r="RLK5" s="2152"/>
      <c r="RLL5" s="2152"/>
      <c r="RLM5" s="2152"/>
      <c r="RLN5" s="2152"/>
      <c r="RLO5" s="2152"/>
      <c r="RLP5" s="2152"/>
      <c r="RLQ5" s="2152"/>
      <c r="RLR5" s="2152"/>
      <c r="RLS5" s="2152"/>
      <c r="RLT5" s="2152"/>
      <c r="RLU5" s="2152"/>
      <c r="RLV5" s="2152"/>
      <c r="RLW5" s="2152"/>
      <c r="RLX5" s="2152"/>
      <c r="RLY5" s="2152"/>
      <c r="RLZ5" s="2152"/>
      <c r="RMA5" s="2152"/>
      <c r="RMB5" s="2152"/>
      <c r="RMC5" s="2152"/>
      <c r="RMD5" s="2152"/>
      <c r="RME5" s="2152"/>
      <c r="RMF5" s="2152"/>
      <c r="RMG5" s="2152"/>
      <c r="RMH5" s="2152"/>
      <c r="RMI5" s="2152"/>
      <c r="RMJ5" s="2152"/>
      <c r="RMK5" s="2152"/>
      <c r="RML5" s="2152"/>
      <c r="RMM5" s="2152"/>
      <c r="RMN5" s="2152"/>
      <c r="RMO5" s="2152"/>
      <c r="RMP5" s="2152"/>
      <c r="RMQ5" s="2152"/>
      <c r="RMR5" s="2152"/>
      <c r="RMS5" s="2152"/>
      <c r="RMT5" s="2152"/>
      <c r="RMU5" s="2152"/>
      <c r="RMV5" s="2152"/>
      <c r="RMW5" s="2152"/>
      <c r="RMX5" s="2152"/>
      <c r="RMY5" s="2152"/>
      <c r="RMZ5" s="2152"/>
      <c r="RNA5" s="2152"/>
      <c r="RNB5" s="2152"/>
      <c r="RNC5" s="2152"/>
      <c r="RND5" s="2152"/>
      <c r="RNE5" s="2152"/>
      <c r="RNF5" s="2152"/>
      <c r="RNG5" s="2152"/>
      <c r="RNH5" s="2152"/>
      <c r="RNI5" s="2152"/>
      <c r="RNJ5" s="2152"/>
      <c r="RNK5" s="2152"/>
      <c r="RNL5" s="2152"/>
      <c r="RNM5" s="2152"/>
      <c r="RNN5" s="2152"/>
      <c r="RNO5" s="2152"/>
      <c r="RNP5" s="2152"/>
      <c r="RNQ5" s="2152"/>
      <c r="RNR5" s="2152"/>
      <c r="RNS5" s="2152"/>
      <c r="RNT5" s="2152"/>
      <c r="RNU5" s="2152"/>
      <c r="RNV5" s="2152"/>
      <c r="RNW5" s="2152"/>
      <c r="RNX5" s="2152"/>
      <c r="RNY5" s="2152"/>
      <c r="RNZ5" s="2152"/>
      <c r="ROA5" s="2152"/>
      <c r="ROB5" s="2152"/>
      <c r="ROC5" s="2152"/>
      <c r="ROD5" s="2152"/>
      <c r="ROE5" s="2152"/>
      <c r="ROF5" s="2152"/>
      <c r="ROG5" s="2152"/>
      <c r="ROH5" s="2152"/>
      <c r="ROI5" s="2152"/>
      <c r="ROJ5" s="2152"/>
      <c r="ROK5" s="2152"/>
      <c r="ROL5" s="2152"/>
      <c r="ROM5" s="2152"/>
      <c r="RON5" s="2152"/>
      <c r="ROO5" s="2152"/>
      <c r="ROP5" s="2152"/>
      <c r="ROQ5" s="2152"/>
      <c r="ROR5" s="2152"/>
      <c r="ROS5" s="2152"/>
      <c r="ROT5" s="2152"/>
      <c r="ROU5" s="2152"/>
      <c r="ROV5" s="2152"/>
      <c r="ROW5" s="2152"/>
      <c r="ROX5" s="2152"/>
      <c r="ROY5" s="2152"/>
      <c r="ROZ5" s="2152"/>
      <c r="RPA5" s="2152"/>
      <c r="RPB5" s="2152"/>
      <c r="RPC5" s="2152"/>
      <c r="RPD5" s="2152"/>
      <c r="RPE5" s="2152"/>
      <c r="RPF5" s="2152"/>
      <c r="RPG5" s="2152"/>
      <c r="RPH5" s="2152"/>
      <c r="RPI5" s="2152"/>
      <c r="RPJ5" s="2152"/>
      <c r="RPK5" s="2152"/>
      <c r="RPL5" s="2152"/>
      <c r="RPM5" s="2152"/>
      <c r="RPN5" s="2152"/>
      <c r="RPO5" s="2152"/>
      <c r="RPP5" s="2152"/>
      <c r="RPQ5" s="2152"/>
      <c r="RPR5" s="2152"/>
      <c r="RPS5" s="2152"/>
      <c r="RPT5" s="2152"/>
      <c r="RPU5" s="2152"/>
      <c r="RPV5" s="2152"/>
      <c r="RPW5" s="2152"/>
      <c r="RPX5" s="2152"/>
      <c r="RPY5" s="2152"/>
      <c r="RPZ5" s="2152"/>
      <c r="RQA5" s="2152"/>
      <c r="RQB5" s="2152"/>
      <c r="RQC5" s="2152"/>
      <c r="RQD5" s="2152"/>
      <c r="RQE5" s="2152"/>
      <c r="RQF5" s="2152"/>
      <c r="RQG5" s="2152"/>
      <c r="RQH5" s="2152"/>
      <c r="RQI5" s="2152"/>
      <c r="RQJ5" s="2152"/>
      <c r="RQK5" s="2152"/>
      <c r="RQL5" s="2152"/>
      <c r="RQM5" s="2152"/>
      <c r="RQN5" s="2152"/>
      <c r="RQO5" s="2152"/>
      <c r="RQP5" s="2152"/>
      <c r="RQQ5" s="2152"/>
      <c r="RQR5" s="2152"/>
      <c r="RQS5" s="2152"/>
      <c r="RQT5" s="2152"/>
      <c r="RQU5" s="2152"/>
      <c r="RQV5" s="2152"/>
      <c r="RQW5" s="2152"/>
      <c r="RQX5" s="2152"/>
      <c r="RQY5" s="2152"/>
      <c r="RQZ5" s="2152"/>
      <c r="RRA5" s="2152"/>
      <c r="RRB5" s="2152"/>
      <c r="RRC5" s="2152"/>
      <c r="RRD5" s="2152"/>
      <c r="RRE5" s="2152"/>
      <c r="RRF5" s="2152"/>
      <c r="RRG5" s="2152"/>
      <c r="RRH5" s="2152"/>
      <c r="RRI5" s="2152"/>
      <c r="RRJ5" s="2152"/>
      <c r="RRK5" s="2152"/>
      <c r="RRL5" s="2152"/>
      <c r="RRM5" s="2152"/>
      <c r="RRN5" s="2152"/>
      <c r="RRO5" s="2152"/>
      <c r="RRP5" s="2152"/>
      <c r="RRQ5" s="2152"/>
      <c r="RRR5" s="2152"/>
      <c r="RRS5" s="2152"/>
      <c r="RRT5" s="2152"/>
      <c r="RRU5" s="2152"/>
      <c r="RRV5" s="2152"/>
      <c r="RRW5" s="2152"/>
      <c r="RRX5" s="2152"/>
      <c r="RRY5" s="2152"/>
      <c r="RRZ5" s="2152"/>
      <c r="RSA5" s="2152"/>
      <c r="RSB5" s="2152"/>
      <c r="RSC5" s="2152"/>
      <c r="RSD5" s="2152"/>
      <c r="RSE5" s="2152"/>
      <c r="RSF5" s="2152"/>
      <c r="RSG5" s="2152"/>
      <c r="RSH5" s="2152"/>
      <c r="RSI5" s="2152"/>
      <c r="RSJ5" s="2152"/>
      <c r="RSK5" s="2152"/>
      <c r="RSL5" s="2152"/>
      <c r="RSM5" s="2152"/>
      <c r="RSN5" s="2152"/>
      <c r="RSO5" s="2152"/>
      <c r="RSP5" s="2152"/>
      <c r="RSQ5" s="2152"/>
      <c r="RSR5" s="2152"/>
      <c r="RSS5" s="2152"/>
      <c r="RST5" s="2152"/>
      <c r="RSU5" s="2152"/>
      <c r="RSV5" s="2152"/>
      <c r="RSW5" s="2152"/>
      <c r="RSX5" s="2152"/>
      <c r="RSY5" s="2152"/>
      <c r="RSZ5" s="2152"/>
      <c r="RTA5" s="2152"/>
      <c r="RTB5" s="2152"/>
      <c r="RTC5" s="2152"/>
      <c r="RTD5" s="2152"/>
      <c r="RTE5" s="2152"/>
      <c r="RTF5" s="2152"/>
      <c r="RTG5" s="2152"/>
      <c r="RTH5" s="2152"/>
      <c r="RTI5" s="2152"/>
      <c r="RTJ5" s="2152"/>
      <c r="RTK5" s="2152"/>
      <c r="RTL5" s="2152"/>
      <c r="RTM5" s="2152"/>
      <c r="RTN5" s="2152"/>
      <c r="RTO5" s="2152"/>
      <c r="RTP5" s="2152"/>
      <c r="RTQ5" s="2152"/>
      <c r="RTR5" s="2152"/>
      <c r="RTS5" s="2152"/>
      <c r="RTT5" s="2152"/>
      <c r="RTU5" s="2152"/>
      <c r="RTV5" s="2152"/>
      <c r="RTW5" s="2152"/>
      <c r="RTX5" s="2152"/>
      <c r="RTY5" s="2152"/>
      <c r="RTZ5" s="2152"/>
      <c r="RUA5" s="2152"/>
      <c r="RUB5" s="2152"/>
      <c r="RUC5" s="2152"/>
      <c r="RUD5" s="2152"/>
      <c r="RUE5" s="2152"/>
      <c r="RUF5" s="2152"/>
      <c r="RUG5" s="2152"/>
      <c r="RUH5" s="2152"/>
      <c r="RUI5" s="2152"/>
      <c r="RUJ5" s="2152"/>
      <c r="RUK5" s="2152"/>
      <c r="RUL5" s="2152"/>
      <c r="RUM5" s="2152"/>
      <c r="RUN5" s="2152"/>
      <c r="RUO5" s="2152"/>
      <c r="RUP5" s="2152"/>
      <c r="RUQ5" s="2152"/>
      <c r="RUR5" s="2152"/>
      <c r="RUS5" s="2152"/>
      <c r="RUT5" s="2152"/>
      <c r="RUU5" s="2152"/>
      <c r="RUV5" s="2152"/>
      <c r="RUW5" s="2152"/>
      <c r="RUX5" s="2152"/>
      <c r="RUY5" s="2152"/>
      <c r="RUZ5" s="2152"/>
      <c r="RVA5" s="2152"/>
      <c r="RVB5" s="2152"/>
      <c r="RVC5" s="2152"/>
      <c r="RVD5" s="2152"/>
      <c r="RVE5" s="2152"/>
      <c r="RVF5" s="2152"/>
      <c r="RVG5" s="2152"/>
      <c r="RVH5" s="2152"/>
      <c r="RVI5" s="2152"/>
      <c r="RVJ5" s="2152"/>
      <c r="RVK5" s="2152"/>
      <c r="RVL5" s="2152"/>
      <c r="RVM5" s="2152"/>
      <c r="RVN5" s="2152"/>
      <c r="RVO5" s="2152"/>
      <c r="RVP5" s="2152"/>
      <c r="RVQ5" s="2152"/>
      <c r="RVR5" s="2152"/>
      <c r="RVS5" s="2152"/>
      <c r="RVT5" s="2152"/>
      <c r="RVU5" s="2152"/>
      <c r="RVV5" s="2152"/>
      <c r="RVW5" s="2152"/>
      <c r="RVX5" s="2152"/>
      <c r="RVY5" s="2152"/>
      <c r="RVZ5" s="2152"/>
      <c r="RWA5" s="2152"/>
      <c r="RWB5" s="2152"/>
      <c r="RWC5" s="2152"/>
      <c r="RWD5" s="2152"/>
      <c r="RWE5" s="2152"/>
      <c r="RWF5" s="2152"/>
      <c r="RWG5" s="2152"/>
      <c r="RWH5" s="2152"/>
      <c r="RWI5" s="2152"/>
      <c r="RWJ5" s="2152"/>
      <c r="RWK5" s="2152"/>
      <c r="RWL5" s="2152"/>
      <c r="RWM5" s="2152"/>
      <c r="RWN5" s="2152"/>
      <c r="RWO5" s="2152"/>
      <c r="RWP5" s="2152"/>
      <c r="RWQ5" s="2152"/>
      <c r="RWR5" s="2152"/>
      <c r="RWS5" s="2152"/>
      <c r="RWT5" s="2152"/>
      <c r="RWU5" s="2152"/>
      <c r="RWV5" s="2152"/>
      <c r="RWW5" s="2152"/>
      <c r="RWX5" s="2152"/>
      <c r="RWY5" s="2152"/>
      <c r="RWZ5" s="2152"/>
      <c r="RXA5" s="2152"/>
      <c r="RXB5" s="2152"/>
      <c r="RXC5" s="2152"/>
      <c r="RXD5" s="2152"/>
      <c r="RXE5" s="2152"/>
      <c r="RXF5" s="2152"/>
      <c r="RXG5" s="2152"/>
      <c r="RXH5" s="2152"/>
      <c r="RXI5" s="2152"/>
      <c r="RXJ5" s="2152"/>
      <c r="RXK5" s="2152"/>
      <c r="RXL5" s="2152"/>
      <c r="RXM5" s="2152"/>
      <c r="RXN5" s="2152"/>
      <c r="RXO5" s="2152"/>
      <c r="RXP5" s="2152"/>
      <c r="RXQ5" s="2152"/>
      <c r="RXR5" s="2152"/>
      <c r="RXS5" s="2152"/>
      <c r="RXT5" s="2152"/>
      <c r="RXU5" s="2152"/>
      <c r="RXV5" s="2152"/>
      <c r="RXW5" s="2152"/>
      <c r="RXX5" s="2152"/>
      <c r="RXY5" s="2152"/>
      <c r="RXZ5" s="2152"/>
      <c r="RYA5" s="2152"/>
      <c r="RYB5" s="2152"/>
      <c r="RYC5" s="2152"/>
      <c r="RYD5" s="2152"/>
      <c r="RYE5" s="2152"/>
      <c r="RYF5" s="2152"/>
      <c r="RYG5" s="2152"/>
      <c r="RYH5" s="2152"/>
      <c r="RYI5" s="2152"/>
      <c r="RYJ5" s="2152"/>
      <c r="RYK5" s="2152"/>
      <c r="RYL5" s="2152"/>
      <c r="RYM5" s="2152"/>
      <c r="RYN5" s="2152"/>
      <c r="RYO5" s="2152"/>
      <c r="RYP5" s="2152"/>
      <c r="RYQ5" s="2152"/>
      <c r="RYR5" s="2152"/>
      <c r="RYS5" s="2152"/>
      <c r="RYT5" s="2152"/>
      <c r="RYU5" s="2152"/>
      <c r="RYV5" s="2152"/>
      <c r="RYW5" s="2152"/>
      <c r="RYX5" s="2152"/>
      <c r="RYY5" s="2152"/>
      <c r="RYZ5" s="2152"/>
      <c r="RZA5" s="2152"/>
      <c r="RZB5" s="2152"/>
      <c r="RZC5" s="2152"/>
      <c r="RZD5" s="2152"/>
      <c r="RZE5" s="2152"/>
      <c r="RZF5" s="2152"/>
      <c r="RZG5" s="2152"/>
      <c r="RZH5" s="2152"/>
      <c r="RZI5" s="2152"/>
      <c r="RZJ5" s="2152"/>
      <c r="RZK5" s="2152"/>
      <c r="RZL5" s="2152"/>
      <c r="RZM5" s="2152"/>
      <c r="RZN5" s="2152"/>
      <c r="RZO5" s="2152"/>
      <c r="RZP5" s="2152"/>
      <c r="RZQ5" s="2152"/>
      <c r="RZR5" s="2152"/>
      <c r="RZS5" s="2152"/>
      <c r="RZT5" s="2152"/>
      <c r="RZU5" s="2152"/>
      <c r="RZV5" s="2152"/>
      <c r="RZW5" s="2152"/>
      <c r="RZX5" s="2152"/>
      <c r="RZY5" s="2152"/>
      <c r="RZZ5" s="2152"/>
      <c r="SAA5" s="2152"/>
      <c r="SAB5" s="2152"/>
      <c r="SAC5" s="2152"/>
      <c r="SAD5" s="2152"/>
      <c r="SAE5" s="2152"/>
      <c r="SAF5" s="2152"/>
      <c r="SAG5" s="2152"/>
      <c r="SAH5" s="2152"/>
      <c r="SAI5" s="2152"/>
      <c r="SAJ5" s="2152"/>
      <c r="SAK5" s="2152"/>
      <c r="SAL5" s="2152"/>
      <c r="SAM5" s="2152"/>
      <c r="SAN5" s="2152"/>
      <c r="SAO5" s="2152"/>
      <c r="SAP5" s="2152"/>
      <c r="SAQ5" s="2152"/>
      <c r="SAR5" s="2152"/>
      <c r="SAS5" s="2152"/>
      <c r="SAT5" s="2152"/>
      <c r="SAU5" s="2152"/>
      <c r="SAV5" s="2152"/>
      <c r="SAW5" s="2152"/>
      <c r="SAX5" s="2152"/>
      <c r="SAY5" s="2152"/>
      <c r="SAZ5" s="2152"/>
      <c r="SBA5" s="2152"/>
      <c r="SBB5" s="2152"/>
      <c r="SBC5" s="2152"/>
      <c r="SBD5" s="2152"/>
      <c r="SBE5" s="2152"/>
      <c r="SBF5" s="2152"/>
      <c r="SBG5" s="2152"/>
      <c r="SBH5" s="2152"/>
      <c r="SBI5" s="2152"/>
      <c r="SBJ5" s="2152"/>
      <c r="SBK5" s="2152"/>
      <c r="SBL5" s="2152"/>
      <c r="SBM5" s="2152"/>
      <c r="SBN5" s="2152"/>
      <c r="SBO5" s="2152"/>
      <c r="SBP5" s="2152"/>
      <c r="SBQ5" s="2152"/>
      <c r="SBR5" s="2152"/>
      <c r="SBS5" s="2152"/>
      <c r="SBT5" s="2152"/>
      <c r="SBU5" s="2152"/>
      <c r="SBV5" s="2152"/>
      <c r="SBW5" s="2152"/>
      <c r="SBX5" s="2152"/>
      <c r="SBY5" s="2152"/>
      <c r="SBZ5" s="2152"/>
      <c r="SCA5" s="2152"/>
      <c r="SCB5" s="2152"/>
      <c r="SCC5" s="2152"/>
      <c r="SCD5" s="2152"/>
      <c r="SCE5" s="2152"/>
      <c r="SCF5" s="2152"/>
      <c r="SCG5" s="2152"/>
      <c r="SCH5" s="2152"/>
      <c r="SCI5" s="2152"/>
      <c r="SCJ5" s="2152"/>
      <c r="SCK5" s="2152"/>
      <c r="SCL5" s="2152"/>
      <c r="SCM5" s="2152"/>
      <c r="SCN5" s="2152"/>
      <c r="SCO5" s="2152"/>
      <c r="SCP5" s="2152"/>
      <c r="SCQ5" s="2152"/>
      <c r="SCR5" s="2152"/>
      <c r="SCS5" s="2152"/>
      <c r="SCT5" s="2152"/>
      <c r="SCU5" s="2152"/>
      <c r="SCV5" s="2152"/>
      <c r="SCW5" s="2152"/>
      <c r="SCX5" s="2152"/>
      <c r="SCY5" s="2152"/>
      <c r="SCZ5" s="2152"/>
      <c r="SDA5" s="2152"/>
      <c r="SDB5" s="2152"/>
      <c r="SDC5" s="2152"/>
      <c r="SDD5" s="2152"/>
      <c r="SDE5" s="2152"/>
      <c r="SDF5" s="2152"/>
      <c r="SDG5" s="2152"/>
      <c r="SDH5" s="2152"/>
      <c r="SDI5" s="2152"/>
      <c r="SDJ5" s="2152"/>
      <c r="SDK5" s="2152"/>
      <c r="SDL5" s="2152"/>
      <c r="SDM5" s="2152"/>
      <c r="SDN5" s="2152"/>
      <c r="SDO5" s="2152"/>
      <c r="SDP5" s="2152"/>
      <c r="SDQ5" s="2152"/>
      <c r="SDR5" s="2152"/>
      <c r="SDS5" s="2152"/>
      <c r="SDT5" s="2152"/>
      <c r="SDU5" s="2152"/>
      <c r="SDV5" s="2152"/>
      <c r="SDW5" s="2152"/>
      <c r="SDX5" s="2152"/>
      <c r="SDY5" s="2152"/>
      <c r="SDZ5" s="2152"/>
      <c r="SEA5" s="2152"/>
      <c r="SEB5" s="2152"/>
      <c r="SEC5" s="2152"/>
      <c r="SED5" s="2152"/>
      <c r="SEE5" s="2152"/>
      <c r="SEF5" s="2152"/>
      <c r="SEG5" s="2152"/>
      <c r="SEH5" s="2152"/>
      <c r="SEI5" s="2152"/>
      <c r="SEJ5" s="2152"/>
      <c r="SEK5" s="2152"/>
      <c r="SEL5" s="2152"/>
      <c r="SEM5" s="2152"/>
      <c r="SEN5" s="2152"/>
      <c r="SEO5" s="2152"/>
      <c r="SEP5" s="2152"/>
      <c r="SEQ5" s="2152"/>
      <c r="SER5" s="2152"/>
      <c r="SES5" s="2152"/>
      <c r="SET5" s="2152"/>
      <c r="SEU5" s="2152"/>
      <c r="SEV5" s="2152"/>
      <c r="SEW5" s="2152"/>
      <c r="SEX5" s="2152"/>
      <c r="SEY5" s="2152"/>
      <c r="SEZ5" s="2152"/>
      <c r="SFA5" s="2152"/>
      <c r="SFB5" s="2152"/>
      <c r="SFC5" s="2152"/>
      <c r="SFD5" s="2152"/>
      <c r="SFE5" s="2152"/>
      <c r="SFF5" s="2152"/>
      <c r="SFG5" s="2152"/>
      <c r="SFH5" s="2152"/>
      <c r="SFI5" s="2152"/>
      <c r="SFJ5" s="2152"/>
      <c r="SFK5" s="2152"/>
      <c r="SFL5" s="2152"/>
      <c r="SFM5" s="2152"/>
      <c r="SFN5" s="2152"/>
      <c r="SFO5" s="2152"/>
      <c r="SFP5" s="2152"/>
      <c r="SFQ5" s="2152"/>
      <c r="SFR5" s="2152"/>
      <c r="SFS5" s="2152"/>
      <c r="SFT5" s="2152"/>
      <c r="SFU5" s="2152"/>
      <c r="SFV5" s="2152"/>
      <c r="SFW5" s="2152"/>
      <c r="SFX5" s="2152"/>
      <c r="SFY5" s="2152"/>
      <c r="SFZ5" s="2152"/>
      <c r="SGA5" s="2152"/>
      <c r="SGB5" s="2152"/>
      <c r="SGC5" s="2152"/>
      <c r="SGD5" s="2152"/>
      <c r="SGE5" s="2152"/>
      <c r="SGF5" s="2152"/>
      <c r="SGG5" s="2152"/>
      <c r="SGH5" s="2152"/>
      <c r="SGI5" s="2152"/>
      <c r="SGJ5" s="2152"/>
      <c r="SGK5" s="2152"/>
      <c r="SGL5" s="2152"/>
      <c r="SGM5" s="2152"/>
      <c r="SGN5" s="2152"/>
      <c r="SGO5" s="2152"/>
      <c r="SGP5" s="2152"/>
      <c r="SGQ5" s="2152"/>
      <c r="SGR5" s="2152"/>
      <c r="SGS5" s="2152"/>
      <c r="SGT5" s="2152"/>
      <c r="SGU5" s="2152"/>
      <c r="SGV5" s="2152"/>
      <c r="SGW5" s="2152"/>
      <c r="SGX5" s="2152"/>
      <c r="SGY5" s="2152"/>
      <c r="SGZ5" s="2152"/>
      <c r="SHA5" s="2152"/>
      <c r="SHB5" s="2152"/>
      <c r="SHC5" s="2152"/>
      <c r="SHD5" s="2152"/>
      <c r="SHE5" s="2152"/>
      <c r="SHF5" s="2152"/>
      <c r="SHG5" s="2152"/>
      <c r="SHH5" s="2152"/>
      <c r="SHI5" s="2152"/>
      <c r="SHJ5" s="2152"/>
      <c r="SHK5" s="2152"/>
      <c r="SHL5" s="2152"/>
      <c r="SHM5" s="2152"/>
      <c r="SHN5" s="2152"/>
      <c r="SHO5" s="2152"/>
      <c r="SHP5" s="2152"/>
      <c r="SHQ5" s="2152"/>
      <c r="SHR5" s="2152"/>
      <c r="SHS5" s="2152"/>
      <c r="SHT5" s="2152"/>
      <c r="SHU5" s="2152"/>
      <c r="SHV5" s="2152"/>
      <c r="SHW5" s="2152"/>
      <c r="SHX5" s="2152"/>
      <c r="SHY5" s="2152"/>
      <c r="SHZ5" s="2152"/>
      <c r="SIA5" s="2152"/>
      <c r="SIB5" s="2152"/>
      <c r="SIC5" s="2152"/>
      <c r="SID5" s="2152"/>
      <c r="SIE5" s="2152"/>
      <c r="SIF5" s="2152"/>
      <c r="SIG5" s="2152"/>
      <c r="SIH5" s="2152"/>
      <c r="SII5" s="2152"/>
      <c r="SIJ5" s="2152"/>
      <c r="SIK5" s="2152"/>
      <c r="SIL5" s="2152"/>
      <c r="SIM5" s="2152"/>
      <c r="SIN5" s="2152"/>
      <c r="SIO5" s="2152"/>
      <c r="SIP5" s="2152"/>
      <c r="SIQ5" s="2152"/>
      <c r="SIR5" s="2152"/>
      <c r="SIS5" s="2152"/>
      <c r="SIT5" s="2152"/>
      <c r="SIU5" s="2152"/>
      <c r="SIV5" s="2152"/>
      <c r="SIW5" s="2152"/>
      <c r="SIX5" s="2152"/>
      <c r="SIY5" s="2152"/>
      <c r="SIZ5" s="2152"/>
      <c r="SJA5" s="2152"/>
      <c r="SJB5" s="2152"/>
      <c r="SJC5" s="2152"/>
      <c r="SJD5" s="2152"/>
      <c r="SJE5" s="2152"/>
      <c r="SJF5" s="2152"/>
      <c r="SJG5" s="2152"/>
      <c r="SJH5" s="2152"/>
      <c r="SJI5" s="2152"/>
      <c r="SJJ5" s="2152"/>
      <c r="SJK5" s="2152"/>
      <c r="SJL5" s="2152"/>
      <c r="SJM5" s="2152"/>
      <c r="SJN5" s="2152"/>
      <c r="SJO5" s="2152"/>
      <c r="SJP5" s="2152"/>
      <c r="SJQ5" s="2152"/>
      <c r="SJR5" s="2152"/>
      <c r="SJS5" s="2152"/>
      <c r="SJT5" s="2152"/>
      <c r="SJU5" s="2152"/>
      <c r="SJV5" s="2152"/>
      <c r="SJW5" s="2152"/>
      <c r="SJX5" s="2152"/>
      <c r="SJY5" s="2152"/>
      <c r="SJZ5" s="2152"/>
      <c r="SKA5" s="2152"/>
      <c r="SKB5" s="2152"/>
      <c r="SKC5" s="2152"/>
      <c r="SKD5" s="2152"/>
      <c r="SKE5" s="2152"/>
      <c r="SKF5" s="2152"/>
      <c r="SKG5" s="2152"/>
      <c r="SKH5" s="2152"/>
      <c r="SKI5" s="2152"/>
      <c r="SKJ5" s="2152"/>
      <c r="SKK5" s="2152"/>
      <c r="SKL5" s="2152"/>
      <c r="SKM5" s="2152"/>
      <c r="SKN5" s="2152"/>
      <c r="SKO5" s="2152"/>
      <c r="SKP5" s="2152"/>
      <c r="SKQ5" s="2152"/>
      <c r="SKR5" s="2152"/>
      <c r="SKS5" s="2152"/>
      <c r="SKT5" s="2152"/>
      <c r="SKU5" s="2152"/>
      <c r="SKV5" s="2152"/>
      <c r="SKW5" s="2152"/>
      <c r="SKX5" s="2152"/>
      <c r="SKY5" s="2152"/>
      <c r="SKZ5" s="2152"/>
      <c r="SLA5" s="2152"/>
      <c r="SLB5" s="2152"/>
      <c r="SLC5" s="2152"/>
      <c r="SLD5" s="2152"/>
      <c r="SLE5" s="2152"/>
      <c r="SLF5" s="2152"/>
      <c r="SLG5" s="2152"/>
      <c r="SLH5" s="2152"/>
      <c r="SLI5" s="2152"/>
      <c r="SLJ5" s="2152"/>
      <c r="SLK5" s="2152"/>
      <c r="SLL5" s="2152"/>
      <c r="SLM5" s="2152"/>
      <c r="SLN5" s="2152"/>
      <c r="SLO5" s="2152"/>
      <c r="SLP5" s="2152"/>
      <c r="SLQ5" s="2152"/>
      <c r="SLR5" s="2152"/>
      <c r="SLS5" s="2152"/>
      <c r="SLT5" s="2152"/>
      <c r="SLU5" s="2152"/>
      <c r="SLV5" s="2152"/>
      <c r="SLW5" s="2152"/>
      <c r="SLX5" s="2152"/>
      <c r="SLY5" s="2152"/>
      <c r="SLZ5" s="2152"/>
      <c r="SMA5" s="2152"/>
      <c r="SMB5" s="2152"/>
      <c r="SMC5" s="2152"/>
      <c r="SMD5" s="2152"/>
      <c r="SME5" s="2152"/>
      <c r="SMF5" s="2152"/>
      <c r="SMG5" s="2152"/>
      <c r="SMH5" s="2152"/>
      <c r="SMI5" s="2152"/>
      <c r="SMJ5" s="2152"/>
      <c r="SMK5" s="2152"/>
      <c r="SML5" s="2152"/>
      <c r="SMM5" s="2152"/>
      <c r="SMN5" s="2152"/>
      <c r="SMO5" s="2152"/>
      <c r="SMP5" s="2152"/>
      <c r="SMQ5" s="2152"/>
      <c r="SMR5" s="2152"/>
      <c r="SMS5" s="2152"/>
      <c r="SMT5" s="2152"/>
      <c r="SMU5" s="2152"/>
      <c r="SMV5" s="2152"/>
      <c r="SMW5" s="2152"/>
      <c r="SMX5" s="2152"/>
      <c r="SMY5" s="2152"/>
      <c r="SMZ5" s="2152"/>
      <c r="SNA5" s="2152"/>
      <c r="SNB5" s="2152"/>
      <c r="SNC5" s="2152"/>
      <c r="SND5" s="2152"/>
      <c r="SNE5" s="2152"/>
      <c r="SNF5" s="2152"/>
      <c r="SNG5" s="2152"/>
      <c r="SNH5" s="2152"/>
      <c r="SNI5" s="2152"/>
      <c r="SNJ5" s="2152"/>
      <c r="SNK5" s="2152"/>
      <c r="SNL5" s="2152"/>
      <c r="SNM5" s="2152"/>
      <c r="SNN5" s="2152"/>
      <c r="SNO5" s="2152"/>
      <c r="SNP5" s="2152"/>
      <c r="SNQ5" s="2152"/>
      <c r="SNR5" s="2152"/>
      <c r="SNS5" s="2152"/>
      <c r="SNT5" s="2152"/>
      <c r="SNU5" s="2152"/>
      <c r="SNV5" s="2152"/>
      <c r="SNW5" s="2152"/>
      <c r="SNX5" s="2152"/>
      <c r="SNY5" s="2152"/>
      <c r="SNZ5" s="2152"/>
      <c r="SOA5" s="2152"/>
      <c r="SOB5" s="2152"/>
      <c r="SOC5" s="2152"/>
      <c r="SOD5" s="2152"/>
      <c r="SOE5" s="2152"/>
      <c r="SOF5" s="2152"/>
      <c r="SOG5" s="2152"/>
      <c r="SOH5" s="2152"/>
      <c r="SOI5" s="2152"/>
      <c r="SOJ5" s="2152"/>
      <c r="SOK5" s="2152"/>
      <c r="SOL5" s="2152"/>
      <c r="SOM5" s="2152"/>
      <c r="SON5" s="2152"/>
      <c r="SOO5" s="2152"/>
      <c r="SOP5" s="2152"/>
      <c r="SOQ5" s="2152"/>
      <c r="SOR5" s="2152"/>
      <c r="SOS5" s="2152"/>
      <c r="SOT5" s="2152"/>
      <c r="SOU5" s="2152"/>
      <c r="SOV5" s="2152"/>
      <c r="SOW5" s="2152"/>
      <c r="SOX5" s="2152"/>
      <c r="SOY5" s="2152"/>
      <c r="SOZ5" s="2152"/>
      <c r="SPA5" s="2152"/>
      <c r="SPB5" s="2152"/>
      <c r="SPC5" s="2152"/>
      <c r="SPD5" s="2152"/>
      <c r="SPE5" s="2152"/>
      <c r="SPF5" s="2152"/>
      <c r="SPG5" s="2152"/>
      <c r="SPH5" s="2152"/>
      <c r="SPI5" s="2152"/>
      <c r="SPJ5" s="2152"/>
      <c r="SPK5" s="2152"/>
      <c r="SPL5" s="2152"/>
      <c r="SPM5" s="2152"/>
      <c r="SPN5" s="2152"/>
      <c r="SPO5" s="2152"/>
      <c r="SPP5" s="2152"/>
      <c r="SPQ5" s="2152"/>
      <c r="SPR5" s="2152"/>
      <c r="SPS5" s="2152"/>
      <c r="SPT5" s="2152"/>
      <c r="SPU5" s="2152"/>
      <c r="SPV5" s="2152"/>
      <c r="SPW5" s="2152"/>
      <c r="SPX5" s="2152"/>
      <c r="SPY5" s="2152"/>
      <c r="SPZ5" s="2152"/>
      <c r="SQA5" s="2152"/>
      <c r="SQB5" s="2152"/>
      <c r="SQC5" s="2152"/>
      <c r="SQD5" s="2152"/>
      <c r="SQE5" s="2152"/>
      <c r="SQF5" s="2152"/>
      <c r="SQG5" s="2152"/>
      <c r="SQH5" s="2152"/>
      <c r="SQI5" s="2152"/>
      <c r="SQJ5" s="2152"/>
      <c r="SQK5" s="2152"/>
      <c r="SQL5" s="2152"/>
      <c r="SQM5" s="2152"/>
      <c r="SQN5" s="2152"/>
      <c r="SQO5" s="2152"/>
      <c r="SQP5" s="2152"/>
      <c r="SQQ5" s="2152"/>
      <c r="SQR5" s="2152"/>
      <c r="SQS5" s="2152"/>
      <c r="SQT5" s="2152"/>
      <c r="SQU5" s="2152"/>
      <c r="SQV5" s="2152"/>
      <c r="SQW5" s="2152"/>
      <c r="SQX5" s="2152"/>
      <c r="SQY5" s="2152"/>
      <c r="SQZ5" s="2152"/>
      <c r="SRA5" s="2152"/>
      <c r="SRB5" s="2152"/>
      <c r="SRC5" s="2152"/>
      <c r="SRD5" s="2152"/>
      <c r="SRE5" s="2152"/>
      <c r="SRF5" s="2152"/>
      <c r="SRG5" s="2152"/>
      <c r="SRH5" s="2152"/>
      <c r="SRI5" s="2152"/>
      <c r="SRJ5" s="2152"/>
      <c r="SRK5" s="2152"/>
      <c r="SRL5" s="2152"/>
      <c r="SRM5" s="2152"/>
      <c r="SRN5" s="2152"/>
      <c r="SRO5" s="2152"/>
      <c r="SRP5" s="2152"/>
      <c r="SRQ5" s="2152"/>
      <c r="SRR5" s="2152"/>
      <c r="SRS5" s="2152"/>
      <c r="SRT5" s="2152"/>
      <c r="SRU5" s="2152"/>
      <c r="SRV5" s="2152"/>
      <c r="SRW5" s="2152"/>
      <c r="SRX5" s="2152"/>
      <c r="SRY5" s="2152"/>
      <c r="SRZ5" s="2152"/>
      <c r="SSA5" s="2152"/>
      <c r="SSB5" s="2152"/>
      <c r="SSC5" s="2152"/>
      <c r="SSD5" s="2152"/>
      <c r="SSE5" s="2152"/>
      <c r="SSF5" s="2152"/>
      <c r="SSG5" s="2152"/>
      <c r="SSH5" s="2152"/>
      <c r="SSI5" s="2152"/>
      <c r="SSJ5" s="2152"/>
      <c r="SSK5" s="2152"/>
      <c r="SSL5" s="2152"/>
      <c r="SSM5" s="2152"/>
      <c r="SSN5" s="2152"/>
      <c r="SSO5" s="2152"/>
      <c r="SSP5" s="2152"/>
      <c r="SSQ5" s="2152"/>
      <c r="SSR5" s="2152"/>
      <c r="SSS5" s="2152"/>
      <c r="SST5" s="2152"/>
      <c r="SSU5" s="2152"/>
      <c r="SSV5" s="2152"/>
      <c r="SSW5" s="2152"/>
      <c r="SSX5" s="2152"/>
      <c r="SSY5" s="2152"/>
      <c r="SSZ5" s="2152"/>
      <c r="STA5" s="2152"/>
      <c r="STB5" s="2152"/>
      <c r="STC5" s="2152"/>
      <c r="STD5" s="2152"/>
      <c r="STE5" s="2152"/>
      <c r="STF5" s="2152"/>
      <c r="STG5" s="2152"/>
      <c r="STH5" s="2152"/>
      <c r="STI5" s="2152"/>
      <c r="STJ5" s="2152"/>
      <c r="STK5" s="2152"/>
      <c r="STL5" s="2152"/>
      <c r="STM5" s="2152"/>
      <c r="STN5" s="2152"/>
      <c r="STO5" s="2152"/>
      <c r="STP5" s="2152"/>
      <c r="STQ5" s="2152"/>
      <c r="STR5" s="2152"/>
      <c r="STS5" s="2152"/>
      <c r="STT5" s="2152"/>
      <c r="STU5" s="2152"/>
      <c r="STV5" s="2152"/>
      <c r="STW5" s="2152"/>
      <c r="STX5" s="2152"/>
      <c r="STY5" s="2152"/>
      <c r="STZ5" s="2152"/>
      <c r="SUA5" s="2152"/>
      <c r="SUB5" s="2152"/>
      <c r="SUC5" s="2152"/>
      <c r="SUD5" s="2152"/>
      <c r="SUE5" s="2152"/>
      <c r="SUF5" s="2152"/>
      <c r="SUG5" s="2152"/>
      <c r="SUH5" s="2152"/>
      <c r="SUI5" s="2152"/>
      <c r="SUJ5" s="2152"/>
      <c r="SUK5" s="2152"/>
      <c r="SUL5" s="2152"/>
      <c r="SUM5" s="2152"/>
      <c r="SUN5" s="2152"/>
      <c r="SUO5" s="2152"/>
      <c r="SUP5" s="2152"/>
      <c r="SUQ5" s="2152"/>
      <c r="SUR5" s="2152"/>
      <c r="SUS5" s="2152"/>
      <c r="SUT5" s="2152"/>
      <c r="SUU5" s="2152"/>
      <c r="SUV5" s="2152"/>
      <c r="SUW5" s="2152"/>
      <c r="SUX5" s="2152"/>
      <c r="SUY5" s="2152"/>
      <c r="SUZ5" s="2152"/>
      <c r="SVA5" s="2152"/>
      <c r="SVB5" s="2152"/>
      <c r="SVC5" s="2152"/>
      <c r="SVD5" s="2152"/>
      <c r="SVE5" s="2152"/>
      <c r="SVF5" s="2152"/>
      <c r="SVG5" s="2152"/>
      <c r="SVH5" s="2152"/>
      <c r="SVI5" s="2152"/>
      <c r="SVJ5" s="2152"/>
      <c r="SVK5" s="2152"/>
      <c r="SVL5" s="2152"/>
      <c r="SVM5" s="2152"/>
      <c r="SVN5" s="2152"/>
      <c r="SVO5" s="2152"/>
      <c r="SVP5" s="2152"/>
      <c r="SVQ5" s="2152"/>
      <c r="SVR5" s="2152"/>
      <c r="SVS5" s="2152"/>
      <c r="SVT5" s="2152"/>
      <c r="SVU5" s="2152"/>
      <c r="SVV5" s="2152"/>
      <c r="SVW5" s="2152"/>
      <c r="SVX5" s="2152"/>
      <c r="SVY5" s="2152"/>
      <c r="SVZ5" s="2152"/>
      <c r="SWA5" s="2152"/>
      <c r="SWB5" s="2152"/>
      <c r="SWC5" s="2152"/>
      <c r="SWD5" s="2152"/>
      <c r="SWE5" s="2152"/>
      <c r="SWF5" s="2152"/>
      <c r="SWG5" s="2152"/>
      <c r="SWH5" s="2152"/>
      <c r="SWI5" s="2152"/>
      <c r="SWJ5" s="2152"/>
      <c r="SWK5" s="2152"/>
      <c r="SWL5" s="2152"/>
      <c r="SWM5" s="2152"/>
      <c r="SWN5" s="2152"/>
      <c r="SWO5" s="2152"/>
      <c r="SWP5" s="2152"/>
      <c r="SWQ5" s="2152"/>
      <c r="SWR5" s="2152"/>
      <c r="SWS5" s="2152"/>
      <c r="SWT5" s="2152"/>
      <c r="SWU5" s="2152"/>
      <c r="SWV5" s="2152"/>
      <c r="SWW5" s="2152"/>
      <c r="SWX5" s="2152"/>
      <c r="SWY5" s="2152"/>
      <c r="SWZ5" s="2152"/>
      <c r="SXA5" s="2152"/>
      <c r="SXB5" s="2152"/>
      <c r="SXC5" s="2152"/>
      <c r="SXD5" s="2152"/>
      <c r="SXE5" s="2152"/>
      <c r="SXF5" s="2152"/>
      <c r="SXG5" s="2152"/>
      <c r="SXH5" s="2152"/>
      <c r="SXI5" s="2152"/>
      <c r="SXJ5" s="2152"/>
      <c r="SXK5" s="2152"/>
      <c r="SXL5" s="2152"/>
      <c r="SXM5" s="2152"/>
      <c r="SXN5" s="2152"/>
      <c r="SXO5" s="2152"/>
      <c r="SXP5" s="2152"/>
      <c r="SXQ5" s="2152"/>
      <c r="SXR5" s="2152"/>
      <c r="SXS5" s="2152"/>
      <c r="SXT5" s="2152"/>
      <c r="SXU5" s="2152"/>
      <c r="SXV5" s="2152"/>
      <c r="SXW5" s="2152"/>
      <c r="SXX5" s="2152"/>
      <c r="SXY5" s="2152"/>
      <c r="SXZ5" s="2152"/>
      <c r="SYA5" s="2152"/>
      <c r="SYB5" s="2152"/>
      <c r="SYC5" s="2152"/>
      <c r="SYD5" s="2152"/>
      <c r="SYE5" s="2152"/>
      <c r="SYF5" s="2152"/>
      <c r="SYG5" s="2152"/>
      <c r="SYH5" s="2152"/>
      <c r="SYI5" s="2152"/>
      <c r="SYJ5" s="2152"/>
      <c r="SYK5" s="2152"/>
      <c r="SYL5" s="2152"/>
      <c r="SYM5" s="2152"/>
      <c r="SYN5" s="2152"/>
      <c r="SYO5" s="2152"/>
      <c r="SYP5" s="2152"/>
      <c r="SYQ5" s="2152"/>
      <c r="SYR5" s="2152"/>
      <c r="SYS5" s="2152"/>
      <c r="SYT5" s="2152"/>
      <c r="SYU5" s="2152"/>
      <c r="SYV5" s="2152"/>
      <c r="SYW5" s="2152"/>
      <c r="SYX5" s="2152"/>
      <c r="SYY5" s="2152"/>
      <c r="SYZ5" s="2152"/>
      <c r="SZA5" s="2152"/>
      <c r="SZB5" s="2152"/>
      <c r="SZC5" s="2152"/>
      <c r="SZD5" s="2152"/>
      <c r="SZE5" s="2152"/>
      <c r="SZF5" s="2152"/>
      <c r="SZG5" s="2152"/>
      <c r="SZH5" s="2152"/>
      <c r="SZI5" s="2152"/>
      <c r="SZJ5" s="2152"/>
      <c r="SZK5" s="2152"/>
      <c r="SZL5" s="2152"/>
      <c r="SZM5" s="2152"/>
      <c r="SZN5" s="2152"/>
      <c r="SZO5" s="2152"/>
      <c r="SZP5" s="2152"/>
      <c r="SZQ5" s="2152"/>
      <c r="SZR5" s="2152"/>
      <c r="SZS5" s="2152"/>
      <c r="SZT5" s="2152"/>
      <c r="SZU5" s="2152"/>
      <c r="SZV5" s="2152"/>
      <c r="SZW5" s="2152"/>
      <c r="SZX5" s="2152"/>
      <c r="SZY5" s="2152"/>
      <c r="SZZ5" s="2152"/>
      <c r="TAA5" s="2152"/>
      <c r="TAB5" s="2152"/>
      <c r="TAC5" s="2152"/>
      <c r="TAD5" s="2152"/>
      <c r="TAE5" s="2152"/>
      <c r="TAF5" s="2152"/>
      <c r="TAG5" s="2152"/>
      <c r="TAH5" s="2152"/>
      <c r="TAI5" s="2152"/>
      <c r="TAJ5" s="2152"/>
      <c r="TAK5" s="2152"/>
      <c r="TAL5" s="2152"/>
      <c r="TAM5" s="2152"/>
      <c r="TAN5" s="2152"/>
      <c r="TAO5" s="2152"/>
      <c r="TAP5" s="2152"/>
      <c r="TAQ5" s="2152"/>
      <c r="TAR5" s="2152"/>
      <c r="TAS5" s="2152"/>
      <c r="TAT5" s="2152"/>
      <c r="TAU5" s="2152"/>
      <c r="TAV5" s="2152"/>
      <c r="TAW5" s="2152"/>
      <c r="TAX5" s="2152"/>
      <c r="TAY5" s="2152"/>
      <c r="TAZ5" s="2152"/>
      <c r="TBA5" s="2152"/>
      <c r="TBB5" s="2152"/>
      <c r="TBC5" s="2152"/>
      <c r="TBD5" s="2152"/>
      <c r="TBE5" s="2152"/>
      <c r="TBF5" s="2152"/>
      <c r="TBG5" s="2152"/>
      <c r="TBH5" s="2152"/>
      <c r="TBI5" s="2152"/>
      <c r="TBJ5" s="2152"/>
      <c r="TBK5" s="2152"/>
      <c r="TBL5" s="2152"/>
      <c r="TBM5" s="2152"/>
      <c r="TBN5" s="2152"/>
      <c r="TBO5" s="2152"/>
      <c r="TBP5" s="2152"/>
      <c r="TBQ5" s="2152"/>
      <c r="TBR5" s="2152"/>
      <c r="TBS5" s="2152"/>
      <c r="TBT5" s="2152"/>
      <c r="TBU5" s="2152"/>
      <c r="TBV5" s="2152"/>
      <c r="TBW5" s="2152"/>
      <c r="TBX5" s="2152"/>
      <c r="TBY5" s="2152"/>
      <c r="TBZ5" s="2152"/>
      <c r="TCA5" s="2152"/>
      <c r="TCB5" s="2152"/>
      <c r="TCC5" s="2152"/>
      <c r="TCD5" s="2152"/>
      <c r="TCE5" s="2152"/>
      <c r="TCF5" s="2152"/>
      <c r="TCG5" s="2152"/>
      <c r="TCH5" s="2152"/>
      <c r="TCI5" s="2152"/>
      <c r="TCJ5" s="2152"/>
      <c r="TCK5" s="2152"/>
      <c r="TCL5" s="2152"/>
      <c r="TCM5" s="2152"/>
      <c r="TCN5" s="2152"/>
      <c r="TCO5" s="2152"/>
      <c r="TCP5" s="2152"/>
      <c r="TCQ5" s="2152"/>
      <c r="TCR5" s="2152"/>
      <c r="TCS5" s="2152"/>
      <c r="TCT5" s="2152"/>
      <c r="TCU5" s="2152"/>
      <c r="TCV5" s="2152"/>
      <c r="TCW5" s="2152"/>
      <c r="TCX5" s="2152"/>
      <c r="TCY5" s="2152"/>
      <c r="TCZ5" s="2152"/>
      <c r="TDA5" s="2152"/>
      <c r="TDB5" s="2152"/>
      <c r="TDC5" s="2152"/>
      <c r="TDD5" s="2152"/>
      <c r="TDE5" s="2152"/>
      <c r="TDF5" s="2152"/>
      <c r="TDG5" s="2152"/>
      <c r="TDH5" s="2152"/>
      <c r="TDI5" s="2152"/>
      <c r="TDJ5" s="2152"/>
      <c r="TDK5" s="2152"/>
      <c r="TDL5" s="2152"/>
      <c r="TDM5" s="2152"/>
      <c r="TDN5" s="2152"/>
      <c r="TDO5" s="2152"/>
      <c r="TDP5" s="2152"/>
      <c r="TDQ5" s="2152"/>
      <c r="TDR5" s="2152"/>
      <c r="TDS5" s="2152"/>
      <c r="TDT5" s="2152"/>
      <c r="TDU5" s="2152"/>
      <c r="TDV5" s="2152"/>
      <c r="TDW5" s="2152"/>
      <c r="TDX5" s="2152"/>
      <c r="TDY5" s="2152"/>
      <c r="TDZ5" s="2152"/>
      <c r="TEA5" s="2152"/>
      <c r="TEB5" s="2152"/>
      <c r="TEC5" s="2152"/>
      <c r="TED5" s="2152"/>
      <c r="TEE5" s="2152"/>
      <c r="TEF5" s="2152"/>
      <c r="TEG5" s="2152"/>
      <c r="TEH5" s="2152"/>
      <c r="TEI5" s="2152"/>
      <c r="TEJ5" s="2152"/>
      <c r="TEK5" s="2152"/>
      <c r="TEL5" s="2152"/>
      <c r="TEM5" s="2152"/>
      <c r="TEN5" s="2152"/>
      <c r="TEO5" s="2152"/>
      <c r="TEP5" s="2152"/>
      <c r="TEQ5" s="2152"/>
      <c r="TER5" s="2152"/>
      <c r="TES5" s="2152"/>
      <c r="TET5" s="2152"/>
      <c r="TEU5" s="2152"/>
      <c r="TEV5" s="2152"/>
      <c r="TEW5" s="2152"/>
      <c r="TEX5" s="2152"/>
      <c r="TEY5" s="2152"/>
      <c r="TEZ5" s="2152"/>
      <c r="TFA5" s="2152"/>
      <c r="TFB5" s="2152"/>
      <c r="TFC5" s="2152"/>
      <c r="TFD5" s="2152"/>
      <c r="TFE5" s="2152"/>
      <c r="TFF5" s="2152"/>
      <c r="TFG5" s="2152"/>
      <c r="TFH5" s="2152"/>
      <c r="TFI5" s="2152"/>
      <c r="TFJ5" s="2152"/>
      <c r="TFK5" s="2152"/>
      <c r="TFL5" s="2152"/>
      <c r="TFM5" s="2152"/>
      <c r="TFN5" s="2152"/>
      <c r="TFO5" s="2152"/>
      <c r="TFP5" s="2152"/>
      <c r="TFQ5" s="2152"/>
      <c r="TFR5" s="2152"/>
      <c r="TFS5" s="2152"/>
      <c r="TFT5" s="2152"/>
      <c r="TFU5" s="2152"/>
      <c r="TFV5" s="2152"/>
      <c r="TFW5" s="2152"/>
      <c r="TFX5" s="2152"/>
      <c r="TFY5" s="2152"/>
      <c r="TFZ5" s="2152"/>
      <c r="TGA5" s="2152"/>
      <c r="TGB5" s="2152"/>
      <c r="TGC5" s="2152"/>
      <c r="TGD5" s="2152"/>
      <c r="TGE5" s="2152"/>
      <c r="TGF5" s="2152"/>
      <c r="TGG5" s="2152"/>
      <c r="TGH5" s="2152"/>
      <c r="TGI5" s="2152"/>
      <c r="TGJ5" s="2152"/>
      <c r="TGK5" s="2152"/>
      <c r="TGL5" s="2152"/>
      <c r="TGM5" s="2152"/>
      <c r="TGN5" s="2152"/>
      <c r="TGO5" s="2152"/>
      <c r="TGP5" s="2152"/>
      <c r="TGQ5" s="2152"/>
      <c r="TGR5" s="2152"/>
      <c r="TGS5" s="2152"/>
      <c r="TGT5" s="2152"/>
      <c r="TGU5" s="2152"/>
      <c r="TGV5" s="2152"/>
      <c r="TGW5" s="2152"/>
      <c r="TGX5" s="2152"/>
      <c r="TGY5" s="2152"/>
      <c r="TGZ5" s="2152"/>
      <c r="THA5" s="2152"/>
      <c r="THB5" s="2152"/>
      <c r="THC5" s="2152"/>
      <c r="THD5" s="2152"/>
      <c r="THE5" s="2152"/>
      <c r="THF5" s="2152"/>
      <c r="THG5" s="2152"/>
      <c r="THH5" s="2152"/>
      <c r="THI5" s="2152"/>
      <c r="THJ5" s="2152"/>
      <c r="THK5" s="2152"/>
      <c r="THL5" s="2152"/>
      <c r="THM5" s="2152"/>
      <c r="THN5" s="2152"/>
      <c r="THO5" s="2152"/>
      <c r="THP5" s="2152"/>
      <c r="THQ5" s="2152"/>
      <c r="THR5" s="2152"/>
      <c r="THS5" s="2152"/>
      <c r="THT5" s="2152"/>
      <c r="THU5" s="2152"/>
      <c r="THV5" s="2152"/>
      <c r="THW5" s="2152"/>
      <c r="THX5" s="2152"/>
      <c r="THY5" s="2152"/>
      <c r="THZ5" s="2152"/>
      <c r="TIA5" s="2152"/>
      <c r="TIB5" s="2152"/>
      <c r="TIC5" s="2152"/>
      <c r="TID5" s="2152"/>
      <c r="TIE5" s="2152"/>
      <c r="TIF5" s="2152"/>
      <c r="TIG5" s="2152"/>
      <c r="TIH5" s="2152"/>
      <c r="TII5" s="2152"/>
      <c r="TIJ5" s="2152"/>
      <c r="TIK5" s="2152"/>
      <c r="TIL5" s="2152"/>
      <c r="TIM5" s="2152"/>
      <c r="TIN5" s="2152"/>
      <c r="TIO5" s="2152"/>
      <c r="TIP5" s="2152"/>
      <c r="TIQ5" s="2152"/>
      <c r="TIR5" s="2152"/>
      <c r="TIS5" s="2152"/>
      <c r="TIT5" s="2152"/>
      <c r="TIU5" s="2152"/>
      <c r="TIV5" s="2152"/>
      <c r="TIW5" s="2152"/>
      <c r="TIX5" s="2152"/>
      <c r="TIY5" s="2152"/>
      <c r="TIZ5" s="2152"/>
      <c r="TJA5" s="2152"/>
      <c r="TJB5" s="2152"/>
      <c r="TJC5" s="2152"/>
      <c r="TJD5" s="2152"/>
      <c r="TJE5" s="2152"/>
      <c r="TJF5" s="2152"/>
      <c r="TJG5" s="2152"/>
      <c r="TJH5" s="2152"/>
      <c r="TJI5" s="2152"/>
      <c r="TJJ5" s="2152"/>
      <c r="TJK5" s="2152"/>
      <c r="TJL5" s="2152"/>
      <c r="TJM5" s="2152"/>
      <c r="TJN5" s="2152"/>
      <c r="TJO5" s="2152"/>
      <c r="TJP5" s="2152"/>
      <c r="TJQ5" s="2152"/>
      <c r="TJR5" s="2152"/>
      <c r="TJS5" s="2152"/>
      <c r="TJT5" s="2152"/>
      <c r="TJU5" s="2152"/>
      <c r="TJV5" s="2152"/>
      <c r="TJW5" s="2152"/>
      <c r="TJX5" s="2152"/>
      <c r="TJY5" s="2152"/>
      <c r="TJZ5" s="2152"/>
      <c r="TKA5" s="2152"/>
      <c r="TKB5" s="2152"/>
      <c r="TKC5" s="2152"/>
      <c r="TKD5" s="2152"/>
      <c r="TKE5" s="2152"/>
      <c r="TKF5" s="2152"/>
      <c r="TKG5" s="2152"/>
      <c r="TKH5" s="2152"/>
      <c r="TKI5" s="2152"/>
      <c r="TKJ5" s="2152"/>
      <c r="TKK5" s="2152"/>
      <c r="TKL5" s="2152"/>
      <c r="TKM5" s="2152"/>
      <c r="TKN5" s="2152"/>
      <c r="TKO5" s="2152"/>
      <c r="TKP5" s="2152"/>
      <c r="TKQ5" s="2152"/>
      <c r="TKR5" s="2152"/>
      <c r="TKS5" s="2152"/>
      <c r="TKT5" s="2152"/>
      <c r="TKU5" s="2152"/>
      <c r="TKV5" s="2152"/>
      <c r="TKW5" s="2152"/>
      <c r="TKX5" s="2152"/>
      <c r="TKY5" s="2152"/>
      <c r="TKZ5" s="2152"/>
      <c r="TLA5" s="2152"/>
      <c r="TLB5" s="2152"/>
      <c r="TLC5" s="2152"/>
      <c r="TLD5" s="2152"/>
      <c r="TLE5" s="2152"/>
      <c r="TLF5" s="2152"/>
      <c r="TLG5" s="2152"/>
      <c r="TLH5" s="2152"/>
      <c r="TLI5" s="2152"/>
      <c r="TLJ5" s="2152"/>
      <c r="TLK5" s="2152"/>
      <c r="TLL5" s="2152"/>
      <c r="TLM5" s="2152"/>
      <c r="TLN5" s="2152"/>
      <c r="TLO5" s="2152"/>
      <c r="TLP5" s="2152"/>
      <c r="TLQ5" s="2152"/>
      <c r="TLR5" s="2152"/>
      <c r="TLS5" s="2152"/>
      <c r="TLT5" s="2152"/>
      <c r="TLU5" s="2152"/>
      <c r="TLV5" s="2152"/>
      <c r="TLW5" s="2152"/>
      <c r="TLX5" s="2152"/>
      <c r="TLY5" s="2152"/>
      <c r="TLZ5" s="2152"/>
      <c r="TMA5" s="2152"/>
      <c r="TMB5" s="2152"/>
      <c r="TMC5" s="2152"/>
      <c r="TMD5" s="2152"/>
      <c r="TME5" s="2152"/>
      <c r="TMF5" s="2152"/>
      <c r="TMG5" s="2152"/>
      <c r="TMH5" s="2152"/>
      <c r="TMI5" s="2152"/>
      <c r="TMJ5" s="2152"/>
      <c r="TMK5" s="2152"/>
      <c r="TML5" s="2152"/>
      <c r="TMM5" s="2152"/>
      <c r="TMN5" s="2152"/>
      <c r="TMO5" s="2152"/>
      <c r="TMP5" s="2152"/>
      <c r="TMQ5" s="2152"/>
      <c r="TMR5" s="2152"/>
      <c r="TMS5" s="2152"/>
      <c r="TMT5" s="2152"/>
      <c r="TMU5" s="2152"/>
      <c r="TMV5" s="2152"/>
      <c r="TMW5" s="2152"/>
      <c r="TMX5" s="2152"/>
      <c r="TMY5" s="2152"/>
      <c r="TMZ5" s="2152"/>
      <c r="TNA5" s="2152"/>
      <c r="TNB5" s="2152"/>
      <c r="TNC5" s="2152"/>
      <c r="TND5" s="2152"/>
      <c r="TNE5" s="2152"/>
      <c r="TNF5" s="2152"/>
      <c r="TNG5" s="2152"/>
      <c r="TNH5" s="2152"/>
      <c r="TNI5" s="2152"/>
      <c r="TNJ5" s="2152"/>
      <c r="TNK5" s="2152"/>
      <c r="TNL5" s="2152"/>
      <c r="TNM5" s="2152"/>
      <c r="TNN5" s="2152"/>
      <c r="TNO5" s="2152"/>
      <c r="TNP5" s="2152"/>
      <c r="TNQ5" s="2152"/>
      <c r="TNR5" s="2152"/>
      <c r="TNS5" s="2152"/>
      <c r="TNT5" s="2152"/>
      <c r="TNU5" s="2152"/>
      <c r="TNV5" s="2152"/>
      <c r="TNW5" s="2152"/>
      <c r="TNX5" s="2152"/>
      <c r="TNY5" s="2152"/>
      <c r="TNZ5" s="2152"/>
      <c r="TOA5" s="2152"/>
      <c r="TOB5" s="2152"/>
      <c r="TOC5" s="2152"/>
      <c r="TOD5" s="2152"/>
      <c r="TOE5" s="2152"/>
      <c r="TOF5" s="2152"/>
      <c r="TOG5" s="2152"/>
      <c r="TOH5" s="2152"/>
      <c r="TOI5" s="2152"/>
      <c r="TOJ5" s="2152"/>
      <c r="TOK5" s="2152"/>
      <c r="TOL5" s="2152"/>
      <c r="TOM5" s="2152"/>
      <c r="TON5" s="2152"/>
      <c r="TOO5" s="2152"/>
      <c r="TOP5" s="2152"/>
      <c r="TOQ5" s="2152"/>
      <c r="TOR5" s="2152"/>
      <c r="TOS5" s="2152"/>
      <c r="TOT5" s="2152"/>
      <c r="TOU5" s="2152"/>
      <c r="TOV5" s="2152"/>
      <c r="TOW5" s="2152"/>
      <c r="TOX5" s="2152"/>
      <c r="TOY5" s="2152"/>
      <c r="TOZ5" s="2152"/>
      <c r="TPA5" s="2152"/>
      <c r="TPB5" s="2152"/>
      <c r="TPC5" s="2152"/>
      <c r="TPD5" s="2152"/>
      <c r="TPE5" s="2152"/>
      <c r="TPF5" s="2152"/>
      <c r="TPG5" s="2152"/>
      <c r="TPH5" s="2152"/>
      <c r="TPI5" s="2152"/>
      <c r="TPJ5" s="2152"/>
      <c r="TPK5" s="2152"/>
      <c r="TPL5" s="2152"/>
      <c r="TPM5" s="2152"/>
      <c r="TPN5" s="2152"/>
      <c r="TPO5" s="2152"/>
      <c r="TPP5" s="2152"/>
      <c r="TPQ5" s="2152"/>
      <c r="TPR5" s="2152"/>
      <c r="TPS5" s="2152"/>
      <c r="TPT5" s="2152"/>
      <c r="TPU5" s="2152"/>
      <c r="TPV5" s="2152"/>
      <c r="TPW5" s="2152"/>
      <c r="TPX5" s="2152"/>
      <c r="TPY5" s="2152"/>
      <c r="TPZ5" s="2152"/>
      <c r="TQA5" s="2152"/>
      <c r="TQB5" s="2152"/>
      <c r="TQC5" s="2152"/>
      <c r="TQD5" s="2152"/>
      <c r="TQE5" s="2152"/>
      <c r="TQF5" s="2152"/>
      <c r="TQG5" s="2152"/>
      <c r="TQH5" s="2152"/>
      <c r="TQI5" s="2152"/>
      <c r="TQJ5" s="2152"/>
      <c r="TQK5" s="2152"/>
      <c r="TQL5" s="2152"/>
      <c r="TQM5" s="2152"/>
      <c r="TQN5" s="2152"/>
      <c r="TQO5" s="2152"/>
      <c r="TQP5" s="2152"/>
      <c r="TQQ5" s="2152"/>
      <c r="TQR5" s="2152"/>
      <c r="TQS5" s="2152"/>
      <c r="TQT5" s="2152"/>
      <c r="TQU5" s="2152"/>
      <c r="TQV5" s="2152"/>
      <c r="TQW5" s="2152"/>
      <c r="TQX5" s="2152"/>
      <c r="TQY5" s="2152"/>
      <c r="TQZ5" s="2152"/>
      <c r="TRA5" s="2152"/>
      <c r="TRB5" s="2152"/>
      <c r="TRC5" s="2152"/>
      <c r="TRD5" s="2152"/>
      <c r="TRE5" s="2152"/>
      <c r="TRF5" s="2152"/>
      <c r="TRG5" s="2152"/>
      <c r="TRH5" s="2152"/>
      <c r="TRI5" s="2152"/>
      <c r="TRJ5" s="2152"/>
      <c r="TRK5" s="2152"/>
      <c r="TRL5" s="2152"/>
      <c r="TRM5" s="2152"/>
      <c r="TRN5" s="2152"/>
      <c r="TRO5" s="2152"/>
      <c r="TRP5" s="2152"/>
      <c r="TRQ5" s="2152"/>
      <c r="TRR5" s="2152"/>
      <c r="TRS5" s="2152"/>
      <c r="TRT5" s="2152"/>
      <c r="TRU5" s="2152"/>
      <c r="TRV5" s="2152"/>
      <c r="TRW5" s="2152"/>
      <c r="TRX5" s="2152"/>
      <c r="TRY5" s="2152"/>
      <c r="TRZ5" s="2152"/>
      <c r="TSA5" s="2152"/>
      <c r="TSB5" s="2152"/>
      <c r="TSC5" s="2152"/>
      <c r="TSD5" s="2152"/>
      <c r="TSE5" s="2152"/>
      <c r="TSF5" s="2152"/>
      <c r="TSG5" s="2152"/>
      <c r="TSH5" s="2152"/>
      <c r="TSI5" s="2152"/>
      <c r="TSJ5" s="2152"/>
      <c r="TSK5" s="2152"/>
      <c r="TSL5" s="2152"/>
      <c r="TSM5" s="2152"/>
      <c r="TSN5" s="2152"/>
      <c r="TSO5" s="2152"/>
      <c r="TSP5" s="2152"/>
      <c r="TSQ5" s="2152"/>
      <c r="TSR5" s="2152"/>
      <c r="TSS5" s="2152"/>
      <c r="TST5" s="2152"/>
      <c r="TSU5" s="2152"/>
      <c r="TSV5" s="2152"/>
      <c r="TSW5" s="2152"/>
      <c r="TSX5" s="2152"/>
      <c r="TSY5" s="2152"/>
      <c r="TSZ5" s="2152"/>
      <c r="TTA5" s="2152"/>
      <c r="TTB5" s="2152"/>
      <c r="TTC5" s="2152"/>
      <c r="TTD5" s="2152"/>
      <c r="TTE5" s="2152"/>
      <c r="TTF5" s="2152"/>
      <c r="TTG5" s="2152"/>
      <c r="TTH5" s="2152"/>
      <c r="TTI5" s="2152"/>
      <c r="TTJ5" s="2152"/>
      <c r="TTK5" s="2152"/>
      <c r="TTL5" s="2152"/>
      <c r="TTM5" s="2152"/>
      <c r="TTN5" s="2152"/>
      <c r="TTO5" s="2152"/>
      <c r="TTP5" s="2152"/>
      <c r="TTQ5" s="2152"/>
      <c r="TTR5" s="2152"/>
      <c r="TTS5" s="2152"/>
      <c r="TTT5" s="2152"/>
      <c r="TTU5" s="2152"/>
      <c r="TTV5" s="2152"/>
      <c r="TTW5" s="2152"/>
      <c r="TTX5" s="2152"/>
      <c r="TTY5" s="2152"/>
      <c r="TTZ5" s="2152"/>
      <c r="TUA5" s="2152"/>
      <c r="TUB5" s="2152"/>
      <c r="TUC5" s="2152"/>
      <c r="TUD5" s="2152"/>
      <c r="TUE5" s="2152"/>
      <c r="TUF5" s="2152"/>
      <c r="TUG5" s="2152"/>
      <c r="TUH5" s="2152"/>
      <c r="TUI5" s="2152"/>
      <c r="TUJ5" s="2152"/>
      <c r="TUK5" s="2152"/>
      <c r="TUL5" s="2152"/>
      <c r="TUM5" s="2152"/>
      <c r="TUN5" s="2152"/>
      <c r="TUO5" s="2152"/>
      <c r="TUP5" s="2152"/>
      <c r="TUQ5" s="2152"/>
      <c r="TUR5" s="2152"/>
      <c r="TUS5" s="2152"/>
      <c r="TUT5" s="2152"/>
      <c r="TUU5" s="2152"/>
      <c r="TUV5" s="2152"/>
      <c r="TUW5" s="2152"/>
      <c r="TUX5" s="2152"/>
      <c r="TUY5" s="2152"/>
      <c r="TUZ5" s="2152"/>
      <c r="TVA5" s="2152"/>
      <c r="TVB5" s="2152"/>
      <c r="TVC5" s="2152"/>
      <c r="TVD5" s="2152"/>
      <c r="TVE5" s="2152"/>
      <c r="TVF5" s="2152"/>
      <c r="TVG5" s="2152"/>
      <c r="TVH5" s="2152"/>
      <c r="TVI5" s="2152"/>
      <c r="TVJ5" s="2152"/>
      <c r="TVK5" s="2152"/>
      <c r="TVL5" s="2152"/>
      <c r="TVM5" s="2152"/>
      <c r="TVN5" s="2152"/>
      <c r="TVO5" s="2152"/>
      <c r="TVP5" s="2152"/>
      <c r="TVQ5" s="2152"/>
      <c r="TVR5" s="2152"/>
      <c r="TVS5" s="2152"/>
      <c r="TVT5" s="2152"/>
      <c r="TVU5" s="2152"/>
      <c r="TVV5" s="2152"/>
      <c r="TVW5" s="2152"/>
      <c r="TVX5" s="2152"/>
      <c r="TVY5" s="2152"/>
      <c r="TVZ5" s="2152"/>
      <c r="TWA5" s="2152"/>
      <c r="TWB5" s="2152"/>
      <c r="TWC5" s="2152"/>
      <c r="TWD5" s="2152"/>
      <c r="TWE5" s="2152"/>
      <c r="TWF5" s="2152"/>
      <c r="TWG5" s="2152"/>
      <c r="TWH5" s="2152"/>
      <c r="TWI5" s="2152"/>
      <c r="TWJ5" s="2152"/>
      <c r="TWK5" s="2152"/>
      <c r="TWL5" s="2152"/>
      <c r="TWM5" s="2152"/>
      <c r="TWN5" s="2152"/>
      <c r="TWO5" s="2152"/>
      <c r="TWP5" s="2152"/>
      <c r="TWQ5" s="2152"/>
      <c r="TWR5" s="2152"/>
      <c r="TWS5" s="2152"/>
      <c r="TWT5" s="2152"/>
      <c r="TWU5" s="2152"/>
      <c r="TWV5" s="2152"/>
      <c r="TWW5" s="2152"/>
      <c r="TWX5" s="2152"/>
      <c r="TWY5" s="2152"/>
      <c r="TWZ5" s="2152"/>
      <c r="TXA5" s="2152"/>
      <c r="TXB5" s="2152"/>
      <c r="TXC5" s="2152"/>
      <c r="TXD5" s="2152"/>
      <c r="TXE5" s="2152"/>
      <c r="TXF5" s="2152"/>
      <c r="TXG5" s="2152"/>
      <c r="TXH5" s="2152"/>
      <c r="TXI5" s="2152"/>
      <c r="TXJ5" s="2152"/>
      <c r="TXK5" s="2152"/>
      <c r="TXL5" s="2152"/>
      <c r="TXM5" s="2152"/>
      <c r="TXN5" s="2152"/>
      <c r="TXO5" s="2152"/>
      <c r="TXP5" s="2152"/>
      <c r="TXQ5" s="2152"/>
      <c r="TXR5" s="2152"/>
      <c r="TXS5" s="2152"/>
      <c r="TXT5" s="2152"/>
      <c r="TXU5" s="2152"/>
      <c r="TXV5" s="2152"/>
      <c r="TXW5" s="2152"/>
      <c r="TXX5" s="2152"/>
      <c r="TXY5" s="2152"/>
      <c r="TXZ5" s="2152"/>
      <c r="TYA5" s="2152"/>
      <c r="TYB5" s="2152"/>
      <c r="TYC5" s="2152"/>
      <c r="TYD5" s="2152"/>
      <c r="TYE5" s="2152"/>
      <c r="TYF5" s="2152"/>
      <c r="TYG5" s="2152"/>
      <c r="TYH5" s="2152"/>
      <c r="TYI5" s="2152"/>
      <c r="TYJ5" s="2152"/>
      <c r="TYK5" s="2152"/>
      <c r="TYL5" s="2152"/>
      <c r="TYM5" s="2152"/>
      <c r="TYN5" s="2152"/>
      <c r="TYO5" s="2152"/>
      <c r="TYP5" s="2152"/>
      <c r="TYQ5" s="2152"/>
      <c r="TYR5" s="2152"/>
      <c r="TYS5" s="2152"/>
      <c r="TYT5" s="2152"/>
      <c r="TYU5" s="2152"/>
      <c r="TYV5" s="2152"/>
      <c r="TYW5" s="2152"/>
      <c r="TYX5" s="2152"/>
      <c r="TYY5" s="2152"/>
      <c r="TYZ5" s="2152"/>
      <c r="TZA5" s="2152"/>
      <c r="TZB5" s="2152"/>
      <c r="TZC5" s="2152"/>
      <c r="TZD5" s="2152"/>
      <c r="TZE5" s="2152"/>
      <c r="TZF5" s="2152"/>
      <c r="TZG5" s="2152"/>
      <c r="TZH5" s="2152"/>
      <c r="TZI5" s="2152"/>
      <c r="TZJ5" s="2152"/>
      <c r="TZK5" s="2152"/>
      <c r="TZL5" s="2152"/>
      <c r="TZM5" s="2152"/>
      <c r="TZN5" s="2152"/>
      <c r="TZO5" s="2152"/>
      <c r="TZP5" s="2152"/>
      <c r="TZQ5" s="2152"/>
      <c r="TZR5" s="2152"/>
      <c r="TZS5" s="2152"/>
      <c r="TZT5" s="2152"/>
      <c r="TZU5" s="2152"/>
      <c r="TZV5" s="2152"/>
      <c r="TZW5" s="2152"/>
      <c r="TZX5" s="2152"/>
      <c r="TZY5" s="2152"/>
      <c r="TZZ5" s="2152"/>
      <c r="UAA5" s="2152"/>
      <c r="UAB5" s="2152"/>
      <c r="UAC5" s="2152"/>
      <c r="UAD5" s="2152"/>
      <c r="UAE5" s="2152"/>
      <c r="UAF5" s="2152"/>
      <c r="UAG5" s="2152"/>
      <c r="UAH5" s="2152"/>
      <c r="UAI5" s="2152"/>
      <c r="UAJ5" s="2152"/>
      <c r="UAK5" s="2152"/>
      <c r="UAL5" s="2152"/>
      <c r="UAM5" s="2152"/>
      <c r="UAN5" s="2152"/>
      <c r="UAO5" s="2152"/>
      <c r="UAP5" s="2152"/>
      <c r="UAQ5" s="2152"/>
      <c r="UAR5" s="2152"/>
      <c r="UAS5" s="2152"/>
      <c r="UAT5" s="2152"/>
      <c r="UAU5" s="2152"/>
      <c r="UAV5" s="2152"/>
      <c r="UAW5" s="2152"/>
      <c r="UAX5" s="2152"/>
      <c r="UAY5" s="2152"/>
      <c r="UAZ5" s="2152"/>
      <c r="UBA5" s="2152"/>
      <c r="UBB5" s="2152"/>
      <c r="UBC5" s="2152"/>
      <c r="UBD5" s="2152"/>
      <c r="UBE5" s="2152"/>
      <c r="UBF5" s="2152"/>
      <c r="UBG5" s="2152"/>
      <c r="UBH5" s="2152"/>
      <c r="UBI5" s="2152"/>
      <c r="UBJ5" s="2152"/>
      <c r="UBK5" s="2152"/>
      <c r="UBL5" s="2152"/>
      <c r="UBM5" s="2152"/>
      <c r="UBN5" s="2152"/>
      <c r="UBO5" s="2152"/>
      <c r="UBP5" s="2152"/>
      <c r="UBQ5" s="2152"/>
      <c r="UBR5" s="2152"/>
      <c r="UBS5" s="2152"/>
      <c r="UBT5" s="2152"/>
      <c r="UBU5" s="2152"/>
      <c r="UBV5" s="2152"/>
      <c r="UBW5" s="2152"/>
      <c r="UBX5" s="2152"/>
      <c r="UBY5" s="2152"/>
      <c r="UBZ5" s="2152"/>
      <c r="UCA5" s="2152"/>
      <c r="UCB5" s="2152"/>
      <c r="UCC5" s="2152"/>
      <c r="UCD5" s="2152"/>
      <c r="UCE5" s="2152"/>
      <c r="UCF5" s="2152"/>
      <c r="UCG5" s="2152"/>
      <c r="UCH5" s="2152"/>
      <c r="UCI5" s="2152"/>
      <c r="UCJ5" s="2152"/>
      <c r="UCK5" s="2152"/>
      <c r="UCL5" s="2152"/>
      <c r="UCM5" s="2152"/>
      <c r="UCN5" s="2152"/>
      <c r="UCO5" s="2152"/>
      <c r="UCP5" s="2152"/>
      <c r="UCQ5" s="2152"/>
      <c r="UCR5" s="2152"/>
      <c r="UCS5" s="2152"/>
      <c r="UCT5" s="2152"/>
      <c r="UCU5" s="2152"/>
      <c r="UCV5" s="2152"/>
      <c r="UCW5" s="2152"/>
      <c r="UCX5" s="2152"/>
      <c r="UCY5" s="2152"/>
      <c r="UCZ5" s="2152"/>
      <c r="UDA5" s="2152"/>
      <c r="UDB5" s="2152"/>
      <c r="UDC5" s="2152"/>
      <c r="UDD5" s="2152"/>
      <c r="UDE5" s="2152"/>
      <c r="UDF5" s="2152"/>
      <c r="UDG5" s="2152"/>
      <c r="UDH5" s="2152"/>
      <c r="UDI5" s="2152"/>
      <c r="UDJ5" s="2152"/>
      <c r="UDK5" s="2152"/>
      <c r="UDL5" s="2152"/>
      <c r="UDM5" s="2152"/>
      <c r="UDN5" s="2152"/>
      <c r="UDO5" s="2152"/>
      <c r="UDP5" s="2152"/>
      <c r="UDQ5" s="2152"/>
      <c r="UDR5" s="2152"/>
      <c r="UDS5" s="2152"/>
      <c r="UDT5" s="2152"/>
      <c r="UDU5" s="2152"/>
      <c r="UDV5" s="2152"/>
      <c r="UDW5" s="2152"/>
      <c r="UDX5" s="2152"/>
      <c r="UDY5" s="2152"/>
      <c r="UDZ5" s="2152"/>
      <c r="UEA5" s="2152"/>
      <c r="UEB5" s="2152"/>
      <c r="UEC5" s="2152"/>
      <c r="UED5" s="2152"/>
      <c r="UEE5" s="2152"/>
      <c r="UEF5" s="2152"/>
      <c r="UEG5" s="2152"/>
      <c r="UEH5" s="2152"/>
      <c r="UEI5" s="2152"/>
      <c r="UEJ5" s="2152"/>
      <c r="UEK5" s="2152"/>
      <c r="UEL5" s="2152"/>
      <c r="UEM5" s="2152"/>
      <c r="UEN5" s="2152"/>
      <c r="UEO5" s="2152"/>
      <c r="UEP5" s="2152"/>
      <c r="UEQ5" s="2152"/>
      <c r="UER5" s="2152"/>
      <c r="UES5" s="2152"/>
      <c r="UET5" s="2152"/>
      <c r="UEU5" s="2152"/>
      <c r="UEV5" s="2152"/>
      <c r="UEW5" s="2152"/>
      <c r="UEX5" s="2152"/>
      <c r="UEY5" s="2152"/>
      <c r="UEZ5" s="2152"/>
      <c r="UFA5" s="2152"/>
      <c r="UFB5" s="2152"/>
      <c r="UFC5" s="2152"/>
      <c r="UFD5" s="2152"/>
      <c r="UFE5" s="2152"/>
      <c r="UFF5" s="2152"/>
      <c r="UFG5" s="2152"/>
      <c r="UFH5" s="2152"/>
      <c r="UFI5" s="2152"/>
      <c r="UFJ5" s="2152"/>
      <c r="UFK5" s="2152"/>
      <c r="UFL5" s="2152"/>
      <c r="UFM5" s="2152"/>
      <c r="UFN5" s="2152"/>
      <c r="UFO5" s="2152"/>
      <c r="UFP5" s="2152"/>
      <c r="UFQ5" s="2152"/>
      <c r="UFR5" s="2152"/>
      <c r="UFS5" s="2152"/>
      <c r="UFT5" s="2152"/>
      <c r="UFU5" s="2152"/>
      <c r="UFV5" s="2152"/>
      <c r="UFW5" s="2152"/>
      <c r="UFX5" s="2152"/>
      <c r="UFY5" s="2152"/>
      <c r="UFZ5" s="2152"/>
      <c r="UGA5" s="2152"/>
      <c r="UGB5" s="2152"/>
      <c r="UGC5" s="2152"/>
      <c r="UGD5" s="2152"/>
      <c r="UGE5" s="2152"/>
      <c r="UGF5" s="2152"/>
      <c r="UGG5" s="2152"/>
      <c r="UGH5" s="2152"/>
      <c r="UGI5" s="2152"/>
      <c r="UGJ5" s="2152"/>
      <c r="UGK5" s="2152"/>
      <c r="UGL5" s="2152"/>
      <c r="UGM5" s="2152"/>
      <c r="UGN5" s="2152"/>
      <c r="UGO5" s="2152"/>
      <c r="UGP5" s="2152"/>
      <c r="UGQ5" s="2152"/>
      <c r="UGR5" s="2152"/>
      <c r="UGS5" s="2152"/>
      <c r="UGT5" s="2152"/>
      <c r="UGU5" s="2152"/>
      <c r="UGV5" s="2152"/>
      <c r="UGW5" s="2152"/>
      <c r="UGX5" s="2152"/>
      <c r="UGY5" s="2152"/>
      <c r="UGZ5" s="2152"/>
      <c r="UHA5" s="2152"/>
      <c r="UHB5" s="2152"/>
      <c r="UHC5" s="2152"/>
      <c r="UHD5" s="2152"/>
      <c r="UHE5" s="2152"/>
      <c r="UHF5" s="2152"/>
      <c r="UHG5" s="2152"/>
      <c r="UHH5" s="2152"/>
      <c r="UHI5" s="2152"/>
      <c r="UHJ5" s="2152"/>
      <c r="UHK5" s="2152"/>
      <c r="UHL5" s="2152"/>
      <c r="UHM5" s="2152"/>
      <c r="UHN5" s="2152"/>
      <c r="UHO5" s="2152"/>
      <c r="UHP5" s="2152"/>
      <c r="UHQ5" s="2152"/>
      <c r="UHR5" s="2152"/>
      <c r="UHS5" s="2152"/>
      <c r="UHT5" s="2152"/>
      <c r="UHU5" s="2152"/>
      <c r="UHV5" s="2152"/>
      <c r="UHW5" s="2152"/>
      <c r="UHX5" s="2152"/>
      <c r="UHY5" s="2152"/>
      <c r="UHZ5" s="2152"/>
      <c r="UIA5" s="2152"/>
      <c r="UIB5" s="2152"/>
      <c r="UIC5" s="2152"/>
      <c r="UID5" s="2152"/>
      <c r="UIE5" s="2152"/>
      <c r="UIF5" s="2152"/>
      <c r="UIG5" s="2152"/>
      <c r="UIH5" s="2152"/>
      <c r="UII5" s="2152"/>
      <c r="UIJ5" s="2152"/>
      <c r="UIK5" s="2152"/>
      <c r="UIL5" s="2152"/>
      <c r="UIM5" s="2152"/>
      <c r="UIN5" s="2152"/>
      <c r="UIO5" s="2152"/>
      <c r="UIP5" s="2152"/>
      <c r="UIQ5" s="2152"/>
      <c r="UIR5" s="2152"/>
      <c r="UIS5" s="2152"/>
      <c r="UIT5" s="2152"/>
      <c r="UIU5" s="2152"/>
      <c r="UIV5" s="2152"/>
      <c r="UIW5" s="2152"/>
      <c r="UIX5" s="2152"/>
      <c r="UIY5" s="2152"/>
      <c r="UIZ5" s="2152"/>
      <c r="UJA5" s="2152"/>
      <c r="UJB5" s="2152"/>
      <c r="UJC5" s="2152"/>
      <c r="UJD5" s="2152"/>
      <c r="UJE5" s="2152"/>
      <c r="UJF5" s="2152"/>
      <c r="UJG5" s="2152"/>
      <c r="UJH5" s="2152"/>
      <c r="UJI5" s="2152"/>
      <c r="UJJ5" s="2152"/>
      <c r="UJK5" s="2152"/>
      <c r="UJL5" s="2152"/>
      <c r="UJM5" s="2152"/>
      <c r="UJN5" s="2152"/>
      <c r="UJO5" s="2152"/>
      <c r="UJP5" s="2152"/>
      <c r="UJQ5" s="2152"/>
      <c r="UJR5" s="2152"/>
      <c r="UJS5" s="2152"/>
      <c r="UJT5" s="2152"/>
      <c r="UJU5" s="2152"/>
      <c r="UJV5" s="2152"/>
      <c r="UJW5" s="2152"/>
      <c r="UJX5" s="2152"/>
      <c r="UJY5" s="2152"/>
      <c r="UJZ5" s="2152"/>
      <c r="UKA5" s="2152"/>
      <c r="UKB5" s="2152"/>
      <c r="UKC5" s="2152"/>
      <c r="UKD5" s="2152"/>
      <c r="UKE5" s="2152"/>
      <c r="UKF5" s="2152"/>
      <c r="UKG5" s="2152"/>
      <c r="UKH5" s="2152"/>
      <c r="UKI5" s="2152"/>
      <c r="UKJ5" s="2152"/>
      <c r="UKK5" s="2152"/>
      <c r="UKL5" s="2152"/>
      <c r="UKM5" s="2152"/>
      <c r="UKN5" s="2152"/>
      <c r="UKO5" s="2152"/>
      <c r="UKP5" s="2152"/>
      <c r="UKQ5" s="2152"/>
      <c r="UKR5" s="2152"/>
      <c r="UKS5" s="2152"/>
      <c r="UKT5" s="2152"/>
      <c r="UKU5" s="2152"/>
      <c r="UKV5" s="2152"/>
      <c r="UKW5" s="2152"/>
      <c r="UKX5" s="2152"/>
      <c r="UKY5" s="2152"/>
      <c r="UKZ5" s="2152"/>
      <c r="ULA5" s="2152"/>
      <c r="ULB5" s="2152"/>
      <c r="ULC5" s="2152"/>
      <c r="ULD5" s="2152"/>
      <c r="ULE5" s="2152"/>
      <c r="ULF5" s="2152"/>
      <c r="ULG5" s="2152"/>
      <c r="ULH5" s="2152"/>
      <c r="ULI5" s="2152"/>
      <c r="ULJ5" s="2152"/>
      <c r="ULK5" s="2152"/>
      <c r="ULL5" s="2152"/>
      <c r="ULM5" s="2152"/>
      <c r="ULN5" s="2152"/>
      <c r="ULO5" s="2152"/>
      <c r="ULP5" s="2152"/>
      <c r="ULQ5" s="2152"/>
      <c r="ULR5" s="2152"/>
      <c r="ULS5" s="2152"/>
      <c r="ULT5" s="2152"/>
      <c r="ULU5" s="2152"/>
      <c r="ULV5" s="2152"/>
      <c r="ULW5" s="2152"/>
      <c r="ULX5" s="2152"/>
      <c r="ULY5" s="2152"/>
      <c r="ULZ5" s="2152"/>
      <c r="UMA5" s="2152"/>
      <c r="UMB5" s="2152"/>
      <c r="UMC5" s="2152"/>
      <c r="UMD5" s="2152"/>
      <c r="UME5" s="2152"/>
      <c r="UMF5" s="2152"/>
      <c r="UMG5" s="2152"/>
      <c r="UMH5" s="2152"/>
      <c r="UMI5" s="2152"/>
      <c r="UMJ5" s="2152"/>
      <c r="UMK5" s="2152"/>
      <c r="UML5" s="2152"/>
      <c r="UMM5" s="2152"/>
      <c r="UMN5" s="2152"/>
      <c r="UMO5" s="2152"/>
      <c r="UMP5" s="2152"/>
      <c r="UMQ5" s="2152"/>
      <c r="UMR5" s="2152"/>
      <c r="UMS5" s="2152"/>
      <c r="UMT5" s="2152"/>
      <c r="UMU5" s="2152"/>
      <c r="UMV5" s="2152"/>
      <c r="UMW5" s="2152"/>
      <c r="UMX5" s="2152"/>
      <c r="UMY5" s="2152"/>
      <c r="UMZ5" s="2152"/>
      <c r="UNA5" s="2152"/>
      <c r="UNB5" s="2152"/>
      <c r="UNC5" s="2152"/>
      <c r="UND5" s="2152"/>
      <c r="UNE5" s="2152"/>
      <c r="UNF5" s="2152"/>
      <c r="UNG5" s="2152"/>
      <c r="UNH5" s="2152"/>
      <c r="UNI5" s="2152"/>
      <c r="UNJ5" s="2152"/>
      <c r="UNK5" s="2152"/>
      <c r="UNL5" s="2152"/>
      <c r="UNM5" s="2152"/>
      <c r="UNN5" s="2152"/>
      <c r="UNO5" s="2152"/>
      <c r="UNP5" s="2152"/>
      <c r="UNQ5" s="2152"/>
      <c r="UNR5" s="2152"/>
      <c r="UNS5" s="2152"/>
      <c r="UNT5" s="2152"/>
      <c r="UNU5" s="2152"/>
      <c r="UNV5" s="2152"/>
      <c r="UNW5" s="2152"/>
      <c r="UNX5" s="2152"/>
      <c r="UNY5" s="2152"/>
      <c r="UNZ5" s="2152"/>
      <c r="UOA5" s="2152"/>
      <c r="UOB5" s="2152"/>
      <c r="UOC5" s="2152"/>
      <c r="UOD5" s="2152"/>
      <c r="UOE5" s="2152"/>
      <c r="UOF5" s="2152"/>
      <c r="UOG5" s="2152"/>
      <c r="UOH5" s="2152"/>
      <c r="UOI5" s="2152"/>
      <c r="UOJ5" s="2152"/>
      <c r="UOK5" s="2152"/>
      <c r="UOL5" s="2152"/>
      <c r="UOM5" s="2152"/>
      <c r="UON5" s="2152"/>
      <c r="UOO5" s="2152"/>
      <c r="UOP5" s="2152"/>
      <c r="UOQ5" s="2152"/>
      <c r="UOR5" s="2152"/>
      <c r="UOS5" s="2152"/>
      <c r="UOT5" s="2152"/>
      <c r="UOU5" s="2152"/>
      <c r="UOV5" s="2152"/>
      <c r="UOW5" s="2152"/>
      <c r="UOX5" s="2152"/>
      <c r="UOY5" s="2152"/>
      <c r="UOZ5" s="2152"/>
      <c r="UPA5" s="2152"/>
      <c r="UPB5" s="2152"/>
      <c r="UPC5" s="2152"/>
      <c r="UPD5" s="2152"/>
      <c r="UPE5" s="2152"/>
      <c r="UPF5" s="2152"/>
      <c r="UPG5" s="2152"/>
      <c r="UPH5" s="2152"/>
      <c r="UPI5" s="2152"/>
      <c r="UPJ5" s="2152"/>
      <c r="UPK5" s="2152"/>
      <c r="UPL5" s="2152"/>
      <c r="UPM5" s="2152"/>
      <c r="UPN5" s="2152"/>
      <c r="UPO5" s="2152"/>
      <c r="UPP5" s="2152"/>
      <c r="UPQ5" s="2152"/>
      <c r="UPR5" s="2152"/>
      <c r="UPS5" s="2152"/>
      <c r="UPT5" s="2152"/>
      <c r="UPU5" s="2152"/>
      <c r="UPV5" s="2152"/>
      <c r="UPW5" s="2152"/>
      <c r="UPX5" s="2152"/>
      <c r="UPY5" s="2152"/>
      <c r="UPZ5" s="2152"/>
      <c r="UQA5" s="2152"/>
      <c r="UQB5" s="2152"/>
      <c r="UQC5" s="2152"/>
      <c r="UQD5" s="2152"/>
      <c r="UQE5" s="2152"/>
      <c r="UQF5" s="2152"/>
      <c r="UQG5" s="2152"/>
      <c r="UQH5" s="2152"/>
      <c r="UQI5" s="2152"/>
      <c r="UQJ5" s="2152"/>
      <c r="UQK5" s="2152"/>
      <c r="UQL5" s="2152"/>
      <c r="UQM5" s="2152"/>
      <c r="UQN5" s="2152"/>
      <c r="UQO5" s="2152"/>
      <c r="UQP5" s="2152"/>
      <c r="UQQ5" s="2152"/>
      <c r="UQR5" s="2152"/>
      <c r="UQS5" s="2152"/>
      <c r="UQT5" s="2152"/>
      <c r="UQU5" s="2152"/>
      <c r="UQV5" s="2152"/>
      <c r="UQW5" s="2152"/>
      <c r="UQX5" s="2152"/>
      <c r="UQY5" s="2152"/>
      <c r="UQZ5" s="2152"/>
      <c r="URA5" s="2152"/>
      <c r="URB5" s="2152"/>
      <c r="URC5" s="2152"/>
      <c r="URD5" s="2152"/>
      <c r="URE5" s="2152"/>
      <c r="URF5" s="2152"/>
      <c r="URG5" s="2152"/>
      <c r="URH5" s="2152"/>
      <c r="URI5" s="2152"/>
      <c r="URJ5" s="2152"/>
      <c r="URK5" s="2152"/>
      <c r="URL5" s="2152"/>
      <c r="URM5" s="2152"/>
      <c r="URN5" s="2152"/>
      <c r="URO5" s="2152"/>
      <c r="URP5" s="2152"/>
      <c r="URQ5" s="2152"/>
      <c r="URR5" s="2152"/>
      <c r="URS5" s="2152"/>
      <c r="URT5" s="2152"/>
      <c r="URU5" s="2152"/>
      <c r="URV5" s="2152"/>
      <c r="URW5" s="2152"/>
      <c r="URX5" s="2152"/>
      <c r="URY5" s="2152"/>
      <c r="URZ5" s="2152"/>
      <c r="USA5" s="2152"/>
      <c r="USB5" s="2152"/>
      <c r="USC5" s="2152"/>
      <c r="USD5" s="2152"/>
      <c r="USE5" s="2152"/>
      <c r="USF5" s="2152"/>
      <c r="USG5" s="2152"/>
      <c r="USH5" s="2152"/>
      <c r="USI5" s="2152"/>
      <c r="USJ5" s="2152"/>
      <c r="USK5" s="2152"/>
      <c r="USL5" s="2152"/>
      <c r="USM5" s="2152"/>
      <c r="USN5" s="2152"/>
      <c r="USO5" s="2152"/>
      <c r="USP5" s="2152"/>
      <c r="USQ5" s="2152"/>
      <c r="USR5" s="2152"/>
      <c r="USS5" s="2152"/>
      <c r="UST5" s="2152"/>
      <c r="USU5" s="2152"/>
      <c r="USV5" s="2152"/>
      <c r="USW5" s="2152"/>
      <c r="USX5" s="2152"/>
      <c r="USY5" s="2152"/>
      <c r="USZ5" s="2152"/>
      <c r="UTA5" s="2152"/>
      <c r="UTB5" s="2152"/>
      <c r="UTC5" s="2152"/>
      <c r="UTD5" s="2152"/>
      <c r="UTE5" s="2152"/>
      <c r="UTF5" s="2152"/>
      <c r="UTG5" s="2152"/>
      <c r="UTH5" s="2152"/>
      <c r="UTI5" s="2152"/>
      <c r="UTJ5" s="2152"/>
      <c r="UTK5" s="2152"/>
      <c r="UTL5" s="2152"/>
      <c r="UTM5" s="2152"/>
      <c r="UTN5" s="2152"/>
      <c r="UTO5" s="2152"/>
      <c r="UTP5" s="2152"/>
      <c r="UTQ5" s="2152"/>
      <c r="UTR5" s="2152"/>
      <c r="UTS5" s="2152"/>
      <c r="UTT5" s="2152"/>
      <c r="UTU5" s="2152"/>
      <c r="UTV5" s="2152"/>
      <c r="UTW5" s="2152"/>
      <c r="UTX5" s="2152"/>
      <c r="UTY5" s="2152"/>
      <c r="UTZ5" s="2152"/>
      <c r="UUA5" s="2152"/>
      <c r="UUB5" s="2152"/>
      <c r="UUC5" s="2152"/>
      <c r="UUD5" s="2152"/>
      <c r="UUE5" s="2152"/>
      <c r="UUF5" s="2152"/>
      <c r="UUG5" s="2152"/>
      <c r="UUH5" s="2152"/>
      <c r="UUI5" s="2152"/>
      <c r="UUJ5" s="2152"/>
      <c r="UUK5" s="2152"/>
      <c r="UUL5" s="2152"/>
      <c r="UUM5" s="2152"/>
      <c r="UUN5" s="2152"/>
      <c r="UUO5" s="2152"/>
      <c r="UUP5" s="2152"/>
      <c r="UUQ5" s="2152"/>
      <c r="UUR5" s="2152"/>
      <c r="UUS5" s="2152"/>
      <c r="UUT5" s="2152"/>
      <c r="UUU5" s="2152"/>
      <c r="UUV5" s="2152"/>
      <c r="UUW5" s="2152"/>
      <c r="UUX5" s="2152"/>
      <c r="UUY5" s="2152"/>
      <c r="UUZ5" s="2152"/>
      <c r="UVA5" s="2152"/>
      <c r="UVB5" s="2152"/>
      <c r="UVC5" s="2152"/>
      <c r="UVD5" s="2152"/>
      <c r="UVE5" s="2152"/>
      <c r="UVF5" s="2152"/>
      <c r="UVG5" s="2152"/>
      <c r="UVH5" s="2152"/>
      <c r="UVI5" s="2152"/>
      <c r="UVJ5" s="2152"/>
      <c r="UVK5" s="2152"/>
      <c r="UVL5" s="2152"/>
      <c r="UVM5" s="2152"/>
      <c r="UVN5" s="2152"/>
      <c r="UVO5" s="2152"/>
      <c r="UVP5" s="2152"/>
      <c r="UVQ5" s="2152"/>
      <c r="UVR5" s="2152"/>
      <c r="UVS5" s="2152"/>
      <c r="UVT5" s="2152"/>
      <c r="UVU5" s="2152"/>
      <c r="UVV5" s="2152"/>
      <c r="UVW5" s="2152"/>
      <c r="UVX5" s="2152"/>
      <c r="UVY5" s="2152"/>
      <c r="UVZ5" s="2152"/>
      <c r="UWA5" s="2152"/>
      <c r="UWB5" s="2152"/>
      <c r="UWC5" s="2152"/>
      <c r="UWD5" s="2152"/>
      <c r="UWE5" s="2152"/>
      <c r="UWF5" s="2152"/>
      <c r="UWG5" s="2152"/>
      <c r="UWH5" s="2152"/>
      <c r="UWI5" s="2152"/>
      <c r="UWJ5" s="2152"/>
      <c r="UWK5" s="2152"/>
      <c r="UWL5" s="2152"/>
      <c r="UWM5" s="2152"/>
      <c r="UWN5" s="2152"/>
      <c r="UWO5" s="2152"/>
      <c r="UWP5" s="2152"/>
      <c r="UWQ5" s="2152"/>
      <c r="UWR5" s="2152"/>
      <c r="UWS5" s="2152"/>
      <c r="UWT5" s="2152"/>
      <c r="UWU5" s="2152"/>
      <c r="UWV5" s="2152"/>
      <c r="UWW5" s="2152"/>
      <c r="UWX5" s="2152"/>
      <c r="UWY5" s="2152"/>
      <c r="UWZ5" s="2152"/>
      <c r="UXA5" s="2152"/>
      <c r="UXB5" s="2152"/>
      <c r="UXC5" s="2152"/>
      <c r="UXD5" s="2152"/>
      <c r="UXE5" s="2152"/>
      <c r="UXF5" s="2152"/>
      <c r="UXG5" s="2152"/>
      <c r="UXH5" s="2152"/>
      <c r="UXI5" s="2152"/>
      <c r="UXJ5" s="2152"/>
      <c r="UXK5" s="2152"/>
      <c r="UXL5" s="2152"/>
      <c r="UXM5" s="2152"/>
      <c r="UXN5" s="2152"/>
      <c r="UXO5" s="2152"/>
      <c r="UXP5" s="2152"/>
      <c r="UXQ5" s="2152"/>
      <c r="UXR5" s="2152"/>
      <c r="UXS5" s="2152"/>
      <c r="UXT5" s="2152"/>
      <c r="UXU5" s="2152"/>
      <c r="UXV5" s="2152"/>
      <c r="UXW5" s="2152"/>
      <c r="UXX5" s="2152"/>
      <c r="UXY5" s="2152"/>
      <c r="UXZ5" s="2152"/>
      <c r="UYA5" s="2152"/>
      <c r="UYB5" s="2152"/>
      <c r="UYC5" s="2152"/>
      <c r="UYD5" s="2152"/>
      <c r="UYE5" s="2152"/>
      <c r="UYF5" s="2152"/>
      <c r="UYG5" s="2152"/>
      <c r="UYH5" s="2152"/>
      <c r="UYI5" s="2152"/>
      <c r="UYJ5" s="2152"/>
      <c r="UYK5" s="2152"/>
      <c r="UYL5" s="2152"/>
      <c r="UYM5" s="2152"/>
      <c r="UYN5" s="2152"/>
      <c r="UYO5" s="2152"/>
      <c r="UYP5" s="2152"/>
      <c r="UYQ5" s="2152"/>
      <c r="UYR5" s="2152"/>
      <c r="UYS5" s="2152"/>
      <c r="UYT5" s="2152"/>
      <c r="UYU5" s="2152"/>
      <c r="UYV5" s="2152"/>
      <c r="UYW5" s="2152"/>
      <c r="UYX5" s="2152"/>
      <c r="UYY5" s="2152"/>
      <c r="UYZ5" s="2152"/>
      <c r="UZA5" s="2152"/>
      <c r="UZB5" s="2152"/>
      <c r="UZC5" s="2152"/>
      <c r="UZD5" s="2152"/>
      <c r="UZE5" s="2152"/>
      <c r="UZF5" s="2152"/>
      <c r="UZG5" s="2152"/>
      <c r="UZH5" s="2152"/>
      <c r="UZI5" s="2152"/>
      <c r="UZJ5" s="2152"/>
      <c r="UZK5" s="2152"/>
      <c r="UZL5" s="2152"/>
      <c r="UZM5" s="2152"/>
      <c r="UZN5" s="2152"/>
      <c r="UZO5" s="2152"/>
      <c r="UZP5" s="2152"/>
      <c r="UZQ5" s="2152"/>
      <c r="UZR5" s="2152"/>
      <c r="UZS5" s="2152"/>
      <c r="UZT5" s="2152"/>
      <c r="UZU5" s="2152"/>
      <c r="UZV5" s="2152"/>
      <c r="UZW5" s="2152"/>
      <c r="UZX5" s="2152"/>
      <c r="UZY5" s="2152"/>
      <c r="UZZ5" s="2152"/>
      <c r="VAA5" s="2152"/>
      <c r="VAB5" s="2152"/>
      <c r="VAC5" s="2152"/>
      <c r="VAD5" s="2152"/>
      <c r="VAE5" s="2152"/>
      <c r="VAF5" s="2152"/>
      <c r="VAG5" s="2152"/>
      <c r="VAH5" s="2152"/>
      <c r="VAI5" s="2152"/>
      <c r="VAJ5" s="2152"/>
      <c r="VAK5" s="2152"/>
      <c r="VAL5" s="2152"/>
      <c r="VAM5" s="2152"/>
      <c r="VAN5" s="2152"/>
      <c r="VAO5" s="2152"/>
      <c r="VAP5" s="2152"/>
      <c r="VAQ5" s="2152"/>
      <c r="VAR5" s="2152"/>
      <c r="VAS5" s="2152"/>
      <c r="VAT5" s="2152"/>
      <c r="VAU5" s="2152"/>
      <c r="VAV5" s="2152"/>
      <c r="VAW5" s="2152"/>
      <c r="VAX5" s="2152"/>
      <c r="VAY5" s="2152"/>
      <c r="VAZ5" s="2152"/>
      <c r="VBA5" s="2152"/>
      <c r="VBB5" s="2152"/>
      <c r="VBC5" s="2152"/>
      <c r="VBD5" s="2152"/>
      <c r="VBE5" s="2152"/>
      <c r="VBF5" s="2152"/>
      <c r="VBG5" s="2152"/>
      <c r="VBH5" s="2152"/>
      <c r="VBI5" s="2152"/>
      <c r="VBJ5" s="2152"/>
      <c r="VBK5" s="2152"/>
      <c r="VBL5" s="2152"/>
      <c r="VBM5" s="2152"/>
      <c r="VBN5" s="2152"/>
      <c r="VBO5" s="2152"/>
      <c r="VBP5" s="2152"/>
      <c r="VBQ5" s="2152"/>
      <c r="VBR5" s="2152"/>
      <c r="VBS5" s="2152"/>
      <c r="VBT5" s="2152"/>
      <c r="VBU5" s="2152"/>
      <c r="VBV5" s="2152"/>
      <c r="VBW5" s="2152"/>
      <c r="VBX5" s="2152"/>
      <c r="VBY5" s="2152"/>
      <c r="VBZ5" s="2152"/>
      <c r="VCA5" s="2152"/>
      <c r="VCB5" s="2152"/>
      <c r="VCC5" s="2152"/>
      <c r="VCD5" s="2152"/>
      <c r="VCE5" s="2152"/>
      <c r="VCF5" s="2152"/>
      <c r="VCG5" s="2152"/>
      <c r="VCH5" s="2152"/>
      <c r="VCI5" s="2152"/>
      <c r="VCJ5" s="2152"/>
      <c r="VCK5" s="2152"/>
      <c r="VCL5" s="2152"/>
      <c r="VCM5" s="2152"/>
      <c r="VCN5" s="2152"/>
      <c r="VCO5" s="2152"/>
      <c r="VCP5" s="2152"/>
      <c r="VCQ5" s="2152"/>
      <c r="VCR5" s="2152"/>
      <c r="VCS5" s="2152"/>
      <c r="VCT5" s="2152"/>
      <c r="VCU5" s="2152"/>
      <c r="VCV5" s="2152"/>
      <c r="VCW5" s="2152"/>
      <c r="VCX5" s="2152"/>
      <c r="VCY5" s="2152"/>
      <c r="VCZ5" s="2152"/>
      <c r="VDA5" s="2152"/>
      <c r="VDB5" s="2152"/>
      <c r="VDC5" s="2152"/>
      <c r="VDD5" s="2152"/>
      <c r="VDE5" s="2152"/>
      <c r="VDF5" s="2152"/>
      <c r="VDG5" s="2152"/>
      <c r="VDH5" s="2152"/>
      <c r="VDI5" s="2152"/>
      <c r="VDJ5" s="2152"/>
      <c r="VDK5" s="2152"/>
      <c r="VDL5" s="2152"/>
      <c r="VDM5" s="2152"/>
      <c r="VDN5" s="2152"/>
      <c r="VDO5" s="2152"/>
      <c r="VDP5" s="2152"/>
      <c r="VDQ5" s="2152"/>
      <c r="VDR5" s="2152"/>
      <c r="VDS5" s="2152"/>
      <c r="VDT5" s="2152"/>
      <c r="VDU5" s="2152"/>
      <c r="VDV5" s="2152"/>
      <c r="VDW5" s="2152"/>
      <c r="VDX5" s="2152"/>
      <c r="VDY5" s="2152"/>
      <c r="VDZ5" s="2152"/>
      <c r="VEA5" s="2152"/>
      <c r="VEB5" s="2152"/>
      <c r="VEC5" s="2152"/>
      <c r="VED5" s="2152"/>
      <c r="VEE5" s="2152"/>
      <c r="VEF5" s="2152"/>
      <c r="VEG5" s="2152"/>
      <c r="VEH5" s="2152"/>
      <c r="VEI5" s="2152"/>
      <c r="VEJ5" s="2152"/>
      <c r="VEK5" s="2152"/>
      <c r="VEL5" s="2152"/>
      <c r="VEM5" s="2152"/>
      <c r="VEN5" s="2152"/>
      <c r="VEO5" s="2152"/>
      <c r="VEP5" s="2152"/>
      <c r="VEQ5" s="2152"/>
      <c r="VER5" s="2152"/>
      <c r="VES5" s="2152"/>
      <c r="VET5" s="2152"/>
      <c r="VEU5" s="2152"/>
      <c r="VEV5" s="2152"/>
      <c r="VEW5" s="2152"/>
      <c r="VEX5" s="2152"/>
      <c r="VEY5" s="2152"/>
      <c r="VEZ5" s="2152"/>
      <c r="VFA5" s="2152"/>
      <c r="VFB5" s="2152"/>
      <c r="VFC5" s="2152"/>
      <c r="VFD5" s="2152"/>
      <c r="VFE5" s="2152"/>
      <c r="VFF5" s="2152"/>
      <c r="VFG5" s="2152"/>
      <c r="VFH5" s="2152"/>
      <c r="VFI5" s="2152"/>
      <c r="VFJ5" s="2152"/>
      <c r="VFK5" s="2152"/>
      <c r="VFL5" s="2152"/>
      <c r="VFM5" s="2152"/>
      <c r="VFN5" s="2152"/>
      <c r="VFO5" s="2152"/>
      <c r="VFP5" s="2152"/>
      <c r="VFQ5" s="2152"/>
      <c r="VFR5" s="2152"/>
      <c r="VFS5" s="2152"/>
      <c r="VFT5" s="2152"/>
      <c r="VFU5" s="2152"/>
      <c r="VFV5" s="2152"/>
      <c r="VFW5" s="2152"/>
      <c r="VFX5" s="2152"/>
      <c r="VFY5" s="2152"/>
      <c r="VFZ5" s="2152"/>
      <c r="VGA5" s="2152"/>
      <c r="VGB5" s="2152"/>
      <c r="VGC5" s="2152"/>
      <c r="VGD5" s="2152"/>
      <c r="VGE5" s="2152"/>
      <c r="VGF5" s="2152"/>
      <c r="VGG5" s="2152"/>
      <c r="VGH5" s="2152"/>
      <c r="VGI5" s="2152"/>
      <c r="VGJ5" s="2152"/>
      <c r="VGK5" s="2152"/>
      <c r="VGL5" s="2152"/>
      <c r="VGM5" s="2152"/>
      <c r="VGN5" s="2152"/>
      <c r="VGO5" s="2152"/>
      <c r="VGP5" s="2152"/>
      <c r="VGQ5" s="2152"/>
      <c r="VGR5" s="2152"/>
      <c r="VGS5" s="2152"/>
      <c r="VGT5" s="2152"/>
      <c r="VGU5" s="2152"/>
      <c r="VGV5" s="2152"/>
      <c r="VGW5" s="2152"/>
      <c r="VGX5" s="2152"/>
      <c r="VGY5" s="2152"/>
      <c r="VGZ5" s="2152"/>
      <c r="VHA5" s="2152"/>
      <c r="VHB5" s="2152"/>
      <c r="VHC5" s="2152"/>
      <c r="VHD5" s="2152"/>
      <c r="VHE5" s="2152"/>
      <c r="VHF5" s="2152"/>
      <c r="VHG5" s="2152"/>
      <c r="VHH5" s="2152"/>
      <c r="VHI5" s="2152"/>
      <c r="VHJ5" s="2152"/>
      <c r="VHK5" s="2152"/>
      <c r="VHL5" s="2152"/>
      <c r="VHM5" s="2152"/>
      <c r="VHN5" s="2152"/>
      <c r="VHO5" s="2152"/>
      <c r="VHP5" s="2152"/>
      <c r="VHQ5" s="2152"/>
      <c r="VHR5" s="2152"/>
      <c r="VHS5" s="2152"/>
      <c r="VHT5" s="2152"/>
      <c r="VHU5" s="2152"/>
      <c r="VHV5" s="2152"/>
      <c r="VHW5" s="2152"/>
      <c r="VHX5" s="2152"/>
      <c r="VHY5" s="2152"/>
      <c r="VHZ5" s="2152"/>
      <c r="VIA5" s="2152"/>
      <c r="VIB5" s="2152"/>
      <c r="VIC5" s="2152"/>
      <c r="VID5" s="2152"/>
      <c r="VIE5" s="2152"/>
      <c r="VIF5" s="2152"/>
      <c r="VIG5" s="2152"/>
      <c r="VIH5" s="2152"/>
      <c r="VII5" s="2152"/>
      <c r="VIJ5" s="2152"/>
      <c r="VIK5" s="2152"/>
      <c r="VIL5" s="2152"/>
      <c r="VIM5" s="2152"/>
      <c r="VIN5" s="2152"/>
      <c r="VIO5" s="2152"/>
      <c r="VIP5" s="2152"/>
      <c r="VIQ5" s="2152"/>
      <c r="VIR5" s="2152"/>
      <c r="VIS5" s="2152"/>
      <c r="VIT5" s="2152"/>
      <c r="VIU5" s="2152"/>
      <c r="VIV5" s="2152"/>
      <c r="VIW5" s="2152"/>
      <c r="VIX5" s="2152"/>
      <c r="VIY5" s="2152"/>
      <c r="VIZ5" s="2152"/>
      <c r="VJA5" s="2152"/>
      <c r="VJB5" s="2152"/>
      <c r="VJC5" s="2152"/>
      <c r="VJD5" s="2152"/>
      <c r="VJE5" s="2152"/>
      <c r="VJF5" s="2152"/>
      <c r="VJG5" s="2152"/>
      <c r="VJH5" s="2152"/>
      <c r="VJI5" s="2152"/>
      <c r="VJJ5" s="2152"/>
      <c r="VJK5" s="2152"/>
      <c r="VJL5" s="2152"/>
      <c r="VJM5" s="2152"/>
      <c r="VJN5" s="2152"/>
      <c r="VJO5" s="2152"/>
      <c r="VJP5" s="2152"/>
      <c r="VJQ5" s="2152"/>
      <c r="VJR5" s="2152"/>
      <c r="VJS5" s="2152"/>
      <c r="VJT5" s="2152"/>
      <c r="VJU5" s="2152"/>
      <c r="VJV5" s="2152"/>
      <c r="VJW5" s="2152"/>
      <c r="VJX5" s="2152"/>
      <c r="VJY5" s="2152"/>
      <c r="VJZ5" s="2152"/>
      <c r="VKA5" s="2152"/>
      <c r="VKB5" s="2152"/>
      <c r="VKC5" s="2152"/>
      <c r="VKD5" s="2152"/>
      <c r="VKE5" s="2152"/>
      <c r="VKF5" s="2152"/>
      <c r="VKG5" s="2152"/>
      <c r="VKH5" s="2152"/>
      <c r="VKI5" s="2152"/>
      <c r="VKJ5" s="2152"/>
      <c r="VKK5" s="2152"/>
      <c r="VKL5" s="2152"/>
      <c r="VKM5" s="2152"/>
      <c r="VKN5" s="2152"/>
      <c r="VKO5" s="2152"/>
      <c r="VKP5" s="2152"/>
      <c r="VKQ5" s="2152"/>
      <c r="VKR5" s="2152"/>
      <c r="VKS5" s="2152"/>
      <c r="VKT5" s="2152"/>
      <c r="VKU5" s="2152"/>
      <c r="VKV5" s="2152"/>
      <c r="VKW5" s="2152"/>
      <c r="VKX5" s="2152"/>
      <c r="VKY5" s="2152"/>
      <c r="VKZ5" s="2152"/>
      <c r="VLA5" s="2152"/>
      <c r="VLB5" s="2152"/>
      <c r="VLC5" s="2152"/>
      <c r="VLD5" s="2152"/>
      <c r="VLE5" s="2152"/>
      <c r="VLF5" s="2152"/>
      <c r="VLG5" s="2152"/>
      <c r="VLH5" s="2152"/>
      <c r="VLI5" s="2152"/>
      <c r="VLJ5" s="2152"/>
      <c r="VLK5" s="2152"/>
      <c r="VLL5" s="2152"/>
      <c r="VLM5" s="2152"/>
      <c r="VLN5" s="2152"/>
      <c r="VLO5" s="2152"/>
      <c r="VLP5" s="2152"/>
      <c r="VLQ5" s="2152"/>
      <c r="VLR5" s="2152"/>
      <c r="VLS5" s="2152"/>
      <c r="VLT5" s="2152"/>
      <c r="VLU5" s="2152"/>
      <c r="VLV5" s="2152"/>
      <c r="VLW5" s="2152"/>
      <c r="VLX5" s="2152"/>
      <c r="VLY5" s="2152"/>
      <c r="VLZ5" s="2152"/>
      <c r="VMA5" s="2152"/>
      <c r="VMB5" s="2152"/>
      <c r="VMC5" s="2152"/>
      <c r="VMD5" s="2152"/>
      <c r="VME5" s="2152"/>
      <c r="VMF5" s="2152"/>
      <c r="VMG5" s="2152"/>
      <c r="VMH5" s="2152"/>
      <c r="VMI5" s="2152"/>
      <c r="VMJ5" s="2152"/>
      <c r="VMK5" s="2152"/>
      <c r="VML5" s="2152"/>
      <c r="VMM5" s="2152"/>
      <c r="VMN5" s="2152"/>
      <c r="VMO5" s="2152"/>
      <c r="VMP5" s="2152"/>
      <c r="VMQ5" s="2152"/>
      <c r="VMR5" s="2152"/>
      <c r="VMS5" s="2152"/>
      <c r="VMT5" s="2152"/>
      <c r="VMU5" s="2152"/>
      <c r="VMV5" s="2152"/>
      <c r="VMW5" s="2152"/>
      <c r="VMX5" s="2152"/>
      <c r="VMY5" s="2152"/>
      <c r="VMZ5" s="2152"/>
      <c r="VNA5" s="2152"/>
      <c r="VNB5" s="2152"/>
      <c r="VNC5" s="2152"/>
      <c r="VND5" s="2152"/>
      <c r="VNE5" s="2152"/>
      <c r="VNF5" s="2152"/>
      <c r="VNG5" s="2152"/>
      <c r="VNH5" s="2152"/>
      <c r="VNI5" s="2152"/>
      <c r="VNJ5" s="2152"/>
      <c r="VNK5" s="2152"/>
      <c r="VNL5" s="2152"/>
      <c r="VNM5" s="2152"/>
      <c r="VNN5" s="2152"/>
      <c r="VNO5" s="2152"/>
      <c r="VNP5" s="2152"/>
      <c r="VNQ5" s="2152"/>
      <c r="VNR5" s="2152"/>
      <c r="VNS5" s="2152"/>
      <c r="VNT5" s="2152"/>
      <c r="VNU5" s="2152"/>
      <c r="VNV5" s="2152"/>
      <c r="VNW5" s="2152"/>
      <c r="VNX5" s="2152"/>
      <c r="VNY5" s="2152"/>
      <c r="VNZ5" s="2152"/>
      <c r="VOA5" s="2152"/>
      <c r="VOB5" s="2152"/>
      <c r="VOC5" s="2152"/>
      <c r="VOD5" s="2152"/>
      <c r="VOE5" s="2152"/>
      <c r="VOF5" s="2152"/>
      <c r="VOG5" s="2152"/>
      <c r="VOH5" s="2152"/>
      <c r="VOI5" s="2152"/>
      <c r="VOJ5" s="2152"/>
      <c r="VOK5" s="2152"/>
      <c r="VOL5" s="2152"/>
      <c r="VOM5" s="2152"/>
      <c r="VON5" s="2152"/>
      <c r="VOO5" s="2152"/>
      <c r="VOP5" s="2152"/>
      <c r="VOQ5" s="2152"/>
      <c r="VOR5" s="2152"/>
      <c r="VOS5" s="2152"/>
      <c r="VOT5" s="2152"/>
      <c r="VOU5" s="2152"/>
      <c r="VOV5" s="2152"/>
      <c r="VOW5" s="2152"/>
      <c r="VOX5" s="2152"/>
      <c r="VOY5" s="2152"/>
      <c r="VOZ5" s="2152"/>
      <c r="VPA5" s="2152"/>
      <c r="VPB5" s="2152"/>
      <c r="VPC5" s="2152"/>
      <c r="VPD5" s="2152"/>
      <c r="VPE5" s="2152"/>
      <c r="VPF5" s="2152"/>
      <c r="VPG5" s="2152"/>
      <c r="VPH5" s="2152"/>
      <c r="VPI5" s="2152"/>
      <c r="VPJ5" s="2152"/>
      <c r="VPK5" s="2152"/>
      <c r="VPL5" s="2152"/>
      <c r="VPM5" s="2152"/>
      <c r="VPN5" s="2152"/>
      <c r="VPO5" s="2152"/>
      <c r="VPP5" s="2152"/>
      <c r="VPQ5" s="2152"/>
      <c r="VPR5" s="2152"/>
      <c r="VPS5" s="2152"/>
      <c r="VPT5" s="2152"/>
      <c r="VPU5" s="2152"/>
      <c r="VPV5" s="2152"/>
      <c r="VPW5" s="2152"/>
      <c r="VPX5" s="2152"/>
      <c r="VPY5" s="2152"/>
      <c r="VPZ5" s="2152"/>
      <c r="VQA5" s="2152"/>
      <c r="VQB5" s="2152"/>
      <c r="VQC5" s="2152"/>
      <c r="VQD5" s="2152"/>
      <c r="VQE5" s="2152"/>
      <c r="VQF5" s="2152"/>
      <c r="VQG5" s="2152"/>
      <c r="VQH5" s="2152"/>
      <c r="VQI5" s="2152"/>
      <c r="VQJ5" s="2152"/>
      <c r="VQK5" s="2152"/>
      <c r="VQL5" s="2152"/>
      <c r="VQM5" s="2152"/>
      <c r="VQN5" s="2152"/>
      <c r="VQO5" s="2152"/>
      <c r="VQP5" s="2152"/>
      <c r="VQQ5" s="2152"/>
      <c r="VQR5" s="2152"/>
      <c r="VQS5" s="2152"/>
      <c r="VQT5" s="2152"/>
      <c r="VQU5" s="2152"/>
      <c r="VQV5" s="2152"/>
      <c r="VQW5" s="2152"/>
      <c r="VQX5" s="2152"/>
      <c r="VQY5" s="2152"/>
      <c r="VQZ5" s="2152"/>
      <c r="VRA5" s="2152"/>
      <c r="VRB5" s="2152"/>
      <c r="VRC5" s="2152"/>
      <c r="VRD5" s="2152"/>
      <c r="VRE5" s="2152"/>
      <c r="VRF5" s="2152"/>
      <c r="VRG5" s="2152"/>
      <c r="VRH5" s="2152"/>
      <c r="VRI5" s="2152"/>
      <c r="VRJ5" s="2152"/>
      <c r="VRK5" s="2152"/>
      <c r="VRL5" s="2152"/>
      <c r="VRM5" s="2152"/>
      <c r="VRN5" s="2152"/>
      <c r="VRO5" s="2152"/>
      <c r="VRP5" s="2152"/>
      <c r="VRQ5" s="2152"/>
      <c r="VRR5" s="2152"/>
      <c r="VRS5" s="2152"/>
      <c r="VRT5" s="2152"/>
      <c r="VRU5" s="2152"/>
      <c r="VRV5" s="2152"/>
      <c r="VRW5" s="2152"/>
      <c r="VRX5" s="2152"/>
      <c r="VRY5" s="2152"/>
      <c r="VRZ5" s="2152"/>
      <c r="VSA5" s="2152"/>
      <c r="VSB5" s="2152"/>
      <c r="VSC5" s="2152"/>
      <c r="VSD5" s="2152"/>
      <c r="VSE5" s="2152"/>
      <c r="VSF5" s="2152"/>
      <c r="VSG5" s="2152"/>
      <c r="VSH5" s="2152"/>
      <c r="VSI5" s="2152"/>
      <c r="VSJ5" s="2152"/>
      <c r="VSK5" s="2152"/>
      <c r="VSL5" s="2152"/>
      <c r="VSM5" s="2152"/>
      <c r="VSN5" s="2152"/>
      <c r="VSO5" s="2152"/>
      <c r="VSP5" s="2152"/>
      <c r="VSQ5" s="2152"/>
      <c r="VSR5" s="2152"/>
      <c r="VSS5" s="2152"/>
      <c r="VST5" s="2152"/>
      <c r="VSU5" s="2152"/>
      <c r="VSV5" s="2152"/>
      <c r="VSW5" s="2152"/>
      <c r="VSX5" s="2152"/>
      <c r="VSY5" s="2152"/>
      <c r="VSZ5" s="2152"/>
      <c r="VTA5" s="2152"/>
      <c r="VTB5" s="2152"/>
      <c r="VTC5" s="2152"/>
      <c r="VTD5" s="2152"/>
      <c r="VTE5" s="2152"/>
      <c r="VTF5" s="2152"/>
      <c r="VTG5" s="2152"/>
      <c r="VTH5" s="2152"/>
      <c r="VTI5" s="2152"/>
      <c r="VTJ5" s="2152"/>
      <c r="VTK5" s="2152"/>
      <c r="VTL5" s="2152"/>
      <c r="VTM5" s="2152"/>
      <c r="VTN5" s="2152"/>
      <c r="VTO5" s="2152"/>
      <c r="VTP5" s="2152"/>
      <c r="VTQ5" s="2152"/>
      <c r="VTR5" s="2152"/>
      <c r="VTS5" s="2152"/>
      <c r="VTT5" s="2152"/>
      <c r="VTU5" s="2152"/>
      <c r="VTV5" s="2152"/>
      <c r="VTW5" s="2152"/>
      <c r="VTX5" s="2152"/>
      <c r="VTY5" s="2152"/>
      <c r="VTZ5" s="2152"/>
      <c r="VUA5" s="2152"/>
      <c r="VUB5" s="2152"/>
      <c r="VUC5" s="2152"/>
      <c r="VUD5" s="2152"/>
      <c r="VUE5" s="2152"/>
      <c r="VUF5" s="2152"/>
      <c r="VUG5" s="2152"/>
      <c r="VUH5" s="2152"/>
      <c r="VUI5" s="2152"/>
      <c r="VUJ5" s="2152"/>
      <c r="VUK5" s="2152"/>
      <c r="VUL5" s="2152"/>
      <c r="VUM5" s="2152"/>
      <c r="VUN5" s="2152"/>
      <c r="VUO5" s="2152"/>
      <c r="VUP5" s="2152"/>
      <c r="VUQ5" s="2152"/>
      <c r="VUR5" s="2152"/>
      <c r="VUS5" s="2152"/>
      <c r="VUT5" s="2152"/>
      <c r="VUU5" s="2152"/>
      <c r="VUV5" s="2152"/>
      <c r="VUW5" s="2152"/>
      <c r="VUX5" s="2152"/>
      <c r="VUY5" s="2152"/>
      <c r="VUZ5" s="2152"/>
      <c r="VVA5" s="2152"/>
      <c r="VVB5" s="2152"/>
      <c r="VVC5" s="2152"/>
      <c r="VVD5" s="2152"/>
      <c r="VVE5" s="2152"/>
      <c r="VVF5" s="2152"/>
      <c r="VVG5" s="2152"/>
      <c r="VVH5" s="2152"/>
      <c r="VVI5" s="2152"/>
      <c r="VVJ5" s="2152"/>
      <c r="VVK5" s="2152"/>
      <c r="VVL5" s="2152"/>
      <c r="VVM5" s="2152"/>
      <c r="VVN5" s="2152"/>
      <c r="VVO5" s="2152"/>
      <c r="VVP5" s="2152"/>
      <c r="VVQ5" s="2152"/>
      <c r="VVR5" s="2152"/>
      <c r="VVS5" s="2152"/>
      <c r="VVT5" s="2152"/>
      <c r="VVU5" s="2152"/>
      <c r="VVV5" s="2152"/>
      <c r="VVW5" s="2152"/>
      <c r="VVX5" s="2152"/>
      <c r="VVY5" s="2152"/>
      <c r="VVZ5" s="2152"/>
      <c r="VWA5" s="2152"/>
      <c r="VWB5" s="2152"/>
      <c r="VWC5" s="2152"/>
      <c r="VWD5" s="2152"/>
      <c r="VWE5" s="2152"/>
      <c r="VWF5" s="2152"/>
      <c r="VWG5" s="2152"/>
      <c r="VWH5" s="2152"/>
      <c r="VWI5" s="2152"/>
      <c r="VWJ5" s="2152"/>
      <c r="VWK5" s="2152"/>
      <c r="VWL5" s="2152"/>
      <c r="VWM5" s="2152"/>
      <c r="VWN5" s="2152"/>
      <c r="VWO5" s="2152"/>
      <c r="VWP5" s="2152"/>
      <c r="VWQ5" s="2152"/>
      <c r="VWR5" s="2152"/>
      <c r="VWS5" s="2152"/>
      <c r="VWT5" s="2152"/>
      <c r="VWU5" s="2152"/>
      <c r="VWV5" s="2152"/>
      <c r="VWW5" s="2152"/>
      <c r="VWX5" s="2152"/>
      <c r="VWY5" s="2152"/>
      <c r="VWZ5" s="2152"/>
      <c r="VXA5" s="2152"/>
      <c r="VXB5" s="2152"/>
      <c r="VXC5" s="2152"/>
      <c r="VXD5" s="2152"/>
      <c r="VXE5" s="2152"/>
      <c r="VXF5" s="2152"/>
      <c r="VXG5" s="2152"/>
      <c r="VXH5" s="2152"/>
      <c r="VXI5" s="2152"/>
      <c r="VXJ5" s="2152"/>
      <c r="VXK5" s="2152"/>
      <c r="VXL5" s="2152"/>
      <c r="VXM5" s="2152"/>
      <c r="VXN5" s="2152"/>
      <c r="VXO5" s="2152"/>
      <c r="VXP5" s="2152"/>
      <c r="VXQ5" s="2152"/>
      <c r="VXR5" s="2152"/>
      <c r="VXS5" s="2152"/>
      <c r="VXT5" s="2152"/>
      <c r="VXU5" s="2152"/>
      <c r="VXV5" s="2152"/>
      <c r="VXW5" s="2152"/>
      <c r="VXX5" s="2152"/>
      <c r="VXY5" s="2152"/>
      <c r="VXZ5" s="2152"/>
      <c r="VYA5" s="2152"/>
      <c r="VYB5" s="2152"/>
      <c r="VYC5" s="2152"/>
      <c r="VYD5" s="2152"/>
      <c r="VYE5" s="2152"/>
      <c r="VYF5" s="2152"/>
      <c r="VYG5" s="2152"/>
      <c r="VYH5" s="2152"/>
      <c r="VYI5" s="2152"/>
      <c r="VYJ5" s="2152"/>
      <c r="VYK5" s="2152"/>
      <c r="VYL5" s="2152"/>
      <c r="VYM5" s="2152"/>
      <c r="VYN5" s="2152"/>
      <c r="VYO5" s="2152"/>
      <c r="VYP5" s="2152"/>
      <c r="VYQ5" s="2152"/>
      <c r="VYR5" s="2152"/>
      <c r="VYS5" s="2152"/>
      <c r="VYT5" s="2152"/>
      <c r="VYU5" s="2152"/>
      <c r="VYV5" s="2152"/>
      <c r="VYW5" s="2152"/>
      <c r="VYX5" s="2152"/>
      <c r="VYY5" s="2152"/>
      <c r="VYZ5" s="2152"/>
      <c r="VZA5" s="2152"/>
      <c r="VZB5" s="2152"/>
      <c r="VZC5" s="2152"/>
      <c r="VZD5" s="2152"/>
      <c r="VZE5" s="2152"/>
      <c r="VZF5" s="2152"/>
      <c r="VZG5" s="2152"/>
      <c r="VZH5" s="2152"/>
      <c r="VZI5" s="2152"/>
      <c r="VZJ5" s="2152"/>
      <c r="VZK5" s="2152"/>
      <c r="VZL5" s="2152"/>
      <c r="VZM5" s="2152"/>
      <c r="VZN5" s="2152"/>
      <c r="VZO5" s="2152"/>
      <c r="VZP5" s="2152"/>
      <c r="VZQ5" s="2152"/>
      <c r="VZR5" s="2152"/>
      <c r="VZS5" s="2152"/>
      <c r="VZT5" s="2152"/>
      <c r="VZU5" s="2152"/>
      <c r="VZV5" s="2152"/>
      <c r="VZW5" s="2152"/>
      <c r="VZX5" s="2152"/>
      <c r="VZY5" s="2152"/>
      <c r="VZZ5" s="2152"/>
      <c r="WAA5" s="2152"/>
      <c r="WAB5" s="2152"/>
      <c r="WAC5" s="2152"/>
      <c r="WAD5" s="2152"/>
      <c r="WAE5" s="2152"/>
      <c r="WAF5" s="2152"/>
      <c r="WAG5" s="2152"/>
      <c r="WAH5" s="2152"/>
      <c r="WAI5" s="2152"/>
      <c r="WAJ5" s="2152"/>
      <c r="WAK5" s="2152"/>
      <c r="WAL5" s="2152"/>
      <c r="WAM5" s="2152"/>
      <c r="WAN5" s="2152"/>
      <c r="WAO5" s="2152"/>
      <c r="WAP5" s="2152"/>
      <c r="WAQ5" s="2152"/>
      <c r="WAR5" s="2152"/>
      <c r="WAS5" s="2152"/>
      <c r="WAT5" s="2152"/>
      <c r="WAU5" s="2152"/>
      <c r="WAV5" s="2152"/>
      <c r="WAW5" s="2152"/>
      <c r="WAX5" s="2152"/>
      <c r="WAY5" s="2152"/>
      <c r="WAZ5" s="2152"/>
      <c r="WBA5" s="2152"/>
      <c r="WBB5" s="2152"/>
      <c r="WBC5" s="2152"/>
      <c r="WBD5" s="2152"/>
      <c r="WBE5" s="2152"/>
      <c r="WBF5" s="2152"/>
      <c r="WBG5" s="2152"/>
      <c r="WBH5" s="2152"/>
      <c r="WBI5" s="2152"/>
      <c r="WBJ5" s="2152"/>
      <c r="WBK5" s="2152"/>
      <c r="WBL5" s="2152"/>
      <c r="WBM5" s="2152"/>
      <c r="WBN5" s="2152"/>
      <c r="WBO5" s="2152"/>
      <c r="WBP5" s="2152"/>
      <c r="WBQ5" s="2152"/>
      <c r="WBR5" s="2152"/>
      <c r="WBS5" s="2152"/>
      <c r="WBT5" s="2152"/>
      <c r="WBU5" s="2152"/>
      <c r="WBV5" s="2152"/>
      <c r="WBW5" s="2152"/>
      <c r="WBX5" s="2152"/>
      <c r="WBY5" s="2152"/>
      <c r="WBZ5" s="2152"/>
      <c r="WCA5" s="2152"/>
      <c r="WCB5" s="2152"/>
      <c r="WCC5" s="2152"/>
      <c r="WCD5" s="2152"/>
      <c r="WCE5" s="2152"/>
      <c r="WCF5" s="2152"/>
      <c r="WCG5" s="2152"/>
      <c r="WCH5" s="2152"/>
      <c r="WCI5" s="2152"/>
      <c r="WCJ5" s="2152"/>
      <c r="WCK5" s="2152"/>
      <c r="WCL5" s="2152"/>
      <c r="WCM5" s="2152"/>
      <c r="WCN5" s="2152"/>
      <c r="WCO5" s="2152"/>
      <c r="WCP5" s="2152"/>
      <c r="WCQ5" s="2152"/>
      <c r="WCR5" s="2152"/>
      <c r="WCS5" s="2152"/>
      <c r="WCT5" s="2152"/>
      <c r="WCU5" s="2152"/>
      <c r="WCV5" s="2152"/>
      <c r="WCW5" s="2152"/>
      <c r="WCX5" s="2152"/>
      <c r="WCY5" s="2152"/>
      <c r="WCZ5" s="2152"/>
      <c r="WDA5" s="2152"/>
      <c r="WDB5" s="2152"/>
      <c r="WDC5" s="2152"/>
      <c r="WDD5" s="2152"/>
      <c r="WDE5" s="2152"/>
      <c r="WDF5" s="2152"/>
      <c r="WDG5" s="2152"/>
      <c r="WDH5" s="2152"/>
      <c r="WDI5" s="2152"/>
      <c r="WDJ5" s="2152"/>
      <c r="WDK5" s="2152"/>
      <c r="WDL5" s="2152"/>
      <c r="WDM5" s="2152"/>
      <c r="WDN5" s="2152"/>
      <c r="WDO5" s="2152"/>
      <c r="WDP5" s="2152"/>
      <c r="WDQ5" s="2152"/>
      <c r="WDR5" s="2152"/>
      <c r="WDS5" s="2152"/>
      <c r="WDT5" s="2152"/>
      <c r="WDU5" s="2152"/>
      <c r="WDV5" s="2152"/>
      <c r="WDW5" s="2152"/>
      <c r="WDX5" s="2152"/>
      <c r="WDY5" s="2152"/>
      <c r="WDZ5" s="2152"/>
      <c r="WEA5" s="2152"/>
      <c r="WEB5" s="2152"/>
      <c r="WEC5" s="2152"/>
      <c r="WED5" s="2152"/>
      <c r="WEE5" s="2152"/>
      <c r="WEF5" s="2152"/>
      <c r="WEG5" s="2152"/>
      <c r="WEH5" s="2152"/>
      <c r="WEI5" s="2152"/>
      <c r="WEJ5" s="2152"/>
      <c r="WEK5" s="2152"/>
      <c r="WEL5" s="2152"/>
      <c r="WEM5" s="2152"/>
      <c r="WEN5" s="2152"/>
      <c r="WEO5" s="2152"/>
      <c r="WEP5" s="2152"/>
      <c r="WEQ5" s="2152"/>
      <c r="WER5" s="2152"/>
      <c r="WES5" s="2152"/>
      <c r="WET5" s="2152"/>
      <c r="WEU5" s="2152"/>
      <c r="WEV5" s="2152"/>
      <c r="WEW5" s="2152"/>
      <c r="WEX5" s="2152"/>
      <c r="WEY5" s="2152"/>
      <c r="WEZ5" s="2152"/>
      <c r="WFA5" s="2152"/>
      <c r="WFB5" s="2152"/>
      <c r="WFC5" s="2152"/>
      <c r="WFD5" s="2152"/>
      <c r="WFE5" s="2152"/>
      <c r="WFF5" s="2152"/>
      <c r="WFG5" s="2152"/>
      <c r="WFH5" s="2152"/>
      <c r="WFI5" s="2152"/>
      <c r="WFJ5" s="2152"/>
      <c r="WFK5" s="2152"/>
      <c r="WFL5" s="2152"/>
      <c r="WFM5" s="2152"/>
      <c r="WFN5" s="2152"/>
      <c r="WFO5" s="2152"/>
      <c r="WFP5" s="2152"/>
      <c r="WFQ5" s="2152"/>
      <c r="WFR5" s="2152"/>
      <c r="WFS5" s="2152"/>
      <c r="WFT5" s="2152"/>
      <c r="WFU5" s="2152"/>
      <c r="WFV5" s="2152"/>
      <c r="WFW5" s="2152"/>
      <c r="WFX5" s="2152"/>
      <c r="WFY5" s="2152"/>
      <c r="WFZ5" s="2152"/>
      <c r="WGA5" s="2152"/>
      <c r="WGB5" s="2152"/>
      <c r="WGC5" s="2152"/>
      <c r="WGD5" s="2152"/>
      <c r="WGE5" s="2152"/>
      <c r="WGF5" s="2152"/>
      <c r="WGG5" s="2152"/>
      <c r="WGH5" s="2152"/>
      <c r="WGI5" s="2152"/>
      <c r="WGJ5" s="2152"/>
      <c r="WGK5" s="2152"/>
      <c r="WGL5" s="2152"/>
      <c r="WGM5" s="2152"/>
      <c r="WGN5" s="2152"/>
      <c r="WGO5" s="2152"/>
      <c r="WGP5" s="2152"/>
      <c r="WGQ5" s="2152"/>
      <c r="WGR5" s="2152"/>
      <c r="WGS5" s="2152"/>
      <c r="WGT5" s="2152"/>
      <c r="WGU5" s="2152"/>
      <c r="WGV5" s="2152"/>
      <c r="WGW5" s="2152"/>
      <c r="WGX5" s="2152"/>
      <c r="WGY5" s="2152"/>
      <c r="WGZ5" s="2152"/>
      <c r="WHA5" s="2152"/>
      <c r="WHB5" s="2152"/>
      <c r="WHC5" s="2152"/>
      <c r="WHD5" s="2152"/>
      <c r="WHE5" s="2152"/>
      <c r="WHF5" s="2152"/>
      <c r="WHG5" s="2152"/>
      <c r="WHH5" s="2152"/>
      <c r="WHI5" s="2152"/>
      <c r="WHJ5" s="2152"/>
      <c r="WHK5" s="2152"/>
      <c r="WHL5" s="2152"/>
      <c r="WHM5" s="2152"/>
      <c r="WHN5" s="2152"/>
      <c r="WHO5" s="2152"/>
      <c r="WHP5" s="2152"/>
      <c r="WHQ5" s="2152"/>
      <c r="WHR5" s="2152"/>
      <c r="WHS5" s="2152"/>
      <c r="WHT5" s="2152"/>
      <c r="WHU5" s="2152"/>
      <c r="WHV5" s="2152"/>
      <c r="WHW5" s="2152"/>
      <c r="WHX5" s="2152"/>
      <c r="WHY5" s="2152"/>
      <c r="WHZ5" s="2152"/>
      <c r="WIA5" s="2152"/>
      <c r="WIB5" s="2152"/>
      <c r="WIC5" s="2152"/>
      <c r="WID5" s="2152"/>
      <c r="WIE5" s="2152"/>
      <c r="WIF5" s="2152"/>
      <c r="WIG5" s="2152"/>
      <c r="WIH5" s="2152"/>
      <c r="WII5" s="2152"/>
      <c r="WIJ5" s="2152"/>
      <c r="WIK5" s="2152"/>
      <c r="WIL5" s="2152"/>
      <c r="WIM5" s="2152"/>
      <c r="WIN5" s="2152"/>
      <c r="WIO5" s="2152"/>
      <c r="WIP5" s="2152"/>
      <c r="WIQ5" s="2152"/>
      <c r="WIR5" s="2152"/>
      <c r="WIS5" s="2152"/>
      <c r="WIT5" s="2152"/>
      <c r="WIU5" s="2152"/>
      <c r="WIV5" s="2152"/>
      <c r="WIW5" s="2152"/>
      <c r="WIX5" s="2152"/>
      <c r="WIY5" s="2152"/>
      <c r="WIZ5" s="2152"/>
      <c r="WJA5" s="2152"/>
      <c r="WJB5" s="2152"/>
      <c r="WJC5" s="2152"/>
      <c r="WJD5" s="2152"/>
      <c r="WJE5" s="2152"/>
      <c r="WJF5" s="2152"/>
      <c r="WJG5" s="2152"/>
      <c r="WJH5" s="2152"/>
      <c r="WJI5" s="2152"/>
      <c r="WJJ5" s="2152"/>
      <c r="WJK5" s="2152"/>
      <c r="WJL5" s="2152"/>
      <c r="WJM5" s="2152"/>
      <c r="WJN5" s="2152"/>
      <c r="WJO5" s="2152"/>
      <c r="WJP5" s="2152"/>
      <c r="WJQ5" s="2152"/>
      <c r="WJR5" s="2152"/>
      <c r="WJS5" s="2152"/>
      <c r="WJT5" s="2152"/>
      <c r="WJU5" s="2152"/>
      <c r="WJV5" s="2152"/>
      <c r="WJW5" s="2152"/>
      <c r="WJX5" s="2152"/>
      <c r="WJY5" s="2152"/>
      <c r="WJZ5" s="2152"/>
      <c r="WKA5" s="2152"/>
      <c r="WKB5" s="2152"/>
      <c r="WKC5" s="2152"/>
      <c r="WKD5" s="2152"/>
      <c r="WKE5" s="2152"/>
      <c r="WKF5" s="2152"/>
      <c r="WKG5" s="2152"/>
      <c r="WKH5" s="2152"/>
      <c r="WKI5" s="2152"/>
      <c r="WKJ5" s="2152"/>
      <c r="WKK5" s="2152"/>
      <c r="WKL5" s="2152"/>
      <c r="WKM5" s="2152"/>
      <c r="WKN5" s="2152"/>
      <c r="WKO5" s="2152"/>
      <c r="WKP5" s="2152"/>
      <c r="WKQ5" s="2152"/>
      <c r="WKR5" s="2152"/>
      <c r="WKS5" s="2152"/>
      <c r="WKT5" s="2152"/>
      <c r="WKU5" s="2152"/>
      <c r="WKV5" s="2152"/>
      <c r="WKW5" s="2152"/>
      <c r="WKX5" s="2152"/>
      <c r="WKY5" s="2152"/>
      <c r="WKZ5" s="2152"/>
      <c r="WLA5" s="2152"/>
      <c r="WLB5" s="2152"/>
      <c r="WLC5" s="2152"/>
      <c r="WLD5" s="2152"/>
      <c r="WLE5" s="2152"/>
      <c r="WLF5" s="2152"/>
      <c r="WLG5" s="2152"/>
      <c r="WLH5" s="2152"/>
      <c r="WLI5" s="2152"/>
      <c r="WLJ5" s="2152"/>
      <c r="WLK5" s="2152"/>
      <c r="WLL5" s="2152"/>
      <c r="WLM5" s="2152"/>
      <c r="WLN5" s="2152"/>
      <c r="WLO5" s="2152"/>
      <c r="WLP5" s="2152"/>
      <c r="WLQ5" s="2152"/>
      <c r="WLR5" s="2152"/>
      <c r="WLS5" s="2152"/>
      <c r="WLT5" s="2152"/>
      <c r="WLU5" s="2152"/>
      <c r="WLV5" s="2152"/>
      <c r="WLW5" s="2152"/>
      <c r="WLX5" s="2152"/>
      <c r="WLY5" s="2152"/>
      <c r="WLZ5" s="2152"/>
      <c r="WMA5" s="2152"/>
      <c r="WMB5" s="2152"/>
      <c r="WMC5" s="2152"/>
      <c r="WMD5" s="2152"/>
      <c r="WME5" s="2152"/>
      <c r="WMF5" s="2152"/>
      <c r="WMG5" s="2152"/>
      <c r="WMH5" s="2152"/>
      <c r="WMI5" s="2152"/>
      <c r="WMJ5" s="2152"/>
      <c r="WMK5" s="2152"/>
      <c r="WML5" s="2152"/>
      <c r="WMM5" s="2152"/>
      <c r="WMN5" s="2152"/>
      <c r="WMO5" s="2152"/>
      <c r="WMP5" s="2152"/>
      <c r="WMQ5" s="2152"/>
      <c r="WMR5" s="2152"/>
      <c r="WMS5" s="2152"/>
      <c r="WMT5" s="2152"/>
      <c r="WMU5" s="2152"/>
      <c r="WMV5" s="2152"/>
      <c r="WMW5" s="2152"/>
      <c r="WMX5" s="2152"/>
      <c r="WMY5" s="2152"/>
      <c r="WMZ5" s="2152"/>
      <c r="WNA5" s="2152"/>
      <c r="WNB5" s="2152"/>
      <c r="WNC5" s="2152"/>
      <c r="WND5" s="2152"/>
      <c r="WNE5" s="2152"/>
      <c r="WNF5" s="2152"/>
      <c r="WNG5" s="2152"/>
      <c r="WNH5" s="2152"/>
      <c r="WNI5" s="2152"/>
      <c r="WNJ5" s="2152"/>
      <c r="WNK5" s="2152"/>
      <c r="WNL5" s="2152"/>
      <c r="WNM5" s="2152"/>
      <c r="WNN5" s="2152"/>
      <c r="WNO5" s="2152"/>
      <c r="WNP5" s="2152"/>
      <c r="WNQ5" s="2152"/>
      <c r="WNR5" s="2152"/>
      <c r="WNS5" s="2152"/>
      <c r="WNT5" s="2152"/>
      <c r="WNU5" s="2152"/>
      <c r="WNV5" s="2152"/>
      <c r="WNW5" s="2152"/>
      <c r="WNX5" s="2152"/>
      <c r="WNY5" s="2152"/>
      <c r="WNZ5" s="2152"/>
      <c r="WOA5" s="2152"/>
      <c r="WOB5" s="2152"/>
      <c r="WOC5" s="2152"/>
      <c r="WOD5" s="2152"/>
      <c r="WOE5" s="2152"/>
      <c r="WOF5" s="2152"/>
      <c r="WOG5" s="2152"/>
      <c r="WOH5" s="2152"/>
      <c r="WOI5" s="2152"/>
      <c r="WOJ5" s="2152"/>
      <c r="WOK5" s="2152"/>
      <c r="WOL5" s="2152"/>
      <c r="WOM5" s="2152"/>
      <c r="WON5" s="2152"/>
      <c r="WOO5" s="2152"/>
      <c r="WOP5" s="2152"/>
      <c r="WOQ5" s="2152"/>
      <c r="WOR5" s="2152"/>
      <c r="WOS5" s="2152"/>
      <c r="WOT5" s="2152"/>
      <c r="WOU5" s="2152"/>
      <c r="WOV5" s="2152"/>
      <c r="WOW5" s="2152"/>
      <c r="WOX5" s="2152"/>
      <c r="WOY5" s="2152"/>
      <c r="WOZ5" s="2152"/>
      <c r="WPA5" s="2152"/>
      <c r="WPB5" s="2152"/>
      <c r="WPC5" s="2152"/>
      <c r="WPD5" s="2152"/>
      <c r="WPE5" s="2152"/>
      <c r="WPF5" s="2152"/>
      <c r="WPG5" s="2152"/>
      <c r="WPH5" s="2152"/>
      <c r="WPI5" s="2152"/>
      <c r="WPJ5" s="2152"/>
      <c r="WPK5" s="2152"/>
      <c r="WPL5" s="2152"/>
      <c r="WPM5" s="2152"/>
      <c r="WPN5" s="2152"/>
      <c r="WPO5" s="2152"/>
      <c r="WPP5" s="2152"/>
      <c r="WPQ5" s="2152"/>
      <c r="WPR5" s="2152"/>
      <c r="WPS5" s="2152"/>
      <c r="WPT5" s="2152"/>
      <c r="WPU5" s="2152"/>
      <c r="WPV5" s="2152"/>
      <c r="WPW5" s="2152"/>
      <c r="WPX5" s="2152"/>
      <c r="WPY5" s="2152"/>
      <c r="WPZ5" s="2152"/>
      <c r="WQA5" s="2152"/>
      <c r="WQB5" s="2152"/>
      <c r="WQC5" s="2152"/>
      <c r="WQD5" s="2152"/>
      <c r="WQE5" s="2152"/>
      <c r="WQF5" s="2152"/>
      <c r="WQG5" s="2152"/>
      <c r="WQH5" s="2152"/>
      <c r="WQI5" s="2152"/>
      <c r="WQJ5" s="2152"/>
      <c r="WQK5" s="2152"/>
      <c r="WQL5" s="2152"/>
      <c r="WQM5" s="2152"/>
      <c r="WQN5" s="2152"/>
      <c r="WQO5" s="2152"/>
      <c r="WQP5" s="2152"/>
      <c r="WQQ5" s="2152"/>
      <c r="WQR5" s="2152"/>
      <c r="WQS5" s="2152"/>
      <c r="WQT5" s="2152"/>
      <c r="WQU5" s="2152"/>
      <c r="WQV5" s="2152"/>
      <c r="WQW5" s="2152"/>
      <c r="WQX5" s="2152"/>
      <c r="WQY5" s="2152"/>
      <c r="WQZ5" s="2152"/>
      <c r="WRA5" s="2152"/>
      <c r="WRB5" s="2152"/>
      <c r="WRC5" s="2152"/>
      <c r="WRD5" s="2152"/>
      <c r="WRE5" s="2152"/>
      <c r="WRF5" s="2152"/>
      <c r="WRG5" s="2152"/>
      <c r="WRH5" s="2152"/>
      <c r="WRI5" s="2152"/>
      <c r="WRJ5" s="2152"/>
      <c r="WRK5" s="2152"/>
      <c r="WRL5" s="2152"/>
      <c r="WRM5" s="2152"/>
      <c r="WRN5" s="2152"/>
      <c r="WRO5" s="2152"/>
      <c r="WRP5" s="2152"/>
      <c r="WRQ5" s="2152"/>
      <c r="WRR5" s="2152"/>
      <c r="WRS5" s="2152"/>
      <c r="WRT5" s="2152"/>
      <c r="WRU5" s="2152"/>
      <c r="WRV5" s="2152"/>
      <c r="WRW5" s="2152"/>
      <c r="WRX5" s="2152"/>
      <c r="WRY5" s="2152"/>
      <c r="WRZ5" s="2152"/>
      <c r="WSA5" s="2152"/>
      <c r="WSB5" s="2152"/>
      <c r="WSC5" s="2152"/>
      <c r="WSD5" s="2152"/>
      <c r="WSE5" s="2152"/>
      <c r="WSF5" s="2152"/>
      <c r="WSG5" s="2152"/>
      <c r="WSH5" s="2152"/>
      <c r="WSI5" s="2152"/>
      <c r="WSJ5" s="2152"/>
      <c r="WSK5" s="2152"/>
      <c r="WSL5" s="2152"/>
      <c r="WSM5" s="2152"/>
      <c r="WSN5" s="2152"/>
      <c r="WSO5" s="2152"/>
      <c r="WSP5" s="2152"/>
      <c r="WSQ5" s="2152"/>
      <c r="WSR5" s="2152"/>
      <c r="WSS5" s="2152"/>
      <c r="WST5" s="2152"/>
      <c r="WSU5" s="2152"/>
      <c r="WSV5" s="2152"/>
      <c r="WSW5" s="2152"/>
      <c r="WSX5" s="2152"/>
      <c r="WSY5" s="2152"/>
      <c r="WSZ5" s="2152"/>
      <c r="WTA5" s="2152"/>
      <c r="WTB5" s="2152"/>
      <c r="WTC5" s="2152"/>
      <c r="WTD5" s="2152"/>
      <c r="WTE5" s="2152"/>
      <c r="WTF5" s="2152"/>
      <c r="WTG5" s="2152"/>
      <c r="WTH5" s="2152"/>
      <c r="WTI5" s="2152"/>
      <c r="WTJ5" s="2152"/>
      <c r="WTK5" s="2152"/>
      <c r="WTL5" s="2152"/>
      <c r="WTM5" s="2152"/>
      <c r="WTN5" s="2152"/>
      <c r="WTO5" s="2152"/>
      <c r="WTP5" s="2152"/>
      <c r="WTQ5" s="2152"/>
      <c r="WTR5" s="2152"/>
      <c r="WTS5" s="2152"/>
      <c r="WTT5" s="2152"/>
      <c r="WTU5" s="2152"/>
      <c r="WTV5" s="2152"/>
      <c r="WTW5" s="2152"/>
      <c r="WTX5" s="2152"/>
      <c r="WTY5" s="2152"/>
      <c r="WTZ5" s="2152"/>
      <c r="WUA5" s="2152"/>
      <c r="WUB5" s="2152"/>
      <c r="WUC5" s="2152"/>
      <c r="WUD5" s="2152"/>
      <c r="WUE5" s="2152"/>
      <c r="WUF5" s="2152"/>
      <c r="WUG5" s="2152"/>
      <c r="WUH5" s="2152"/>
      <c r="WUI5" s="2152"/>
      <c r="WUJ5" s="2152"/>
      <c r="WUK5" s="2152"/>
      <c r="WUL5" s="2152"/>
      <c r="WUM5" s="2152"/>
      <c r="WUN5" s="2152"/>
      <c r="WUO5" s="2152"/>
      <c r="WUP5" s="2152"/>
      <c r="WUQ5" s="2152"/>
      <c r="WUR5" s="2152"/>
      <c r="WUS5" s="2152"/>
      <c r="WUT5" s="2152"/>
      <c r="WUU5" s="2152"/>
      <c r="WUV5" s="2152"/>
      <c r="WUW5" s="2152"/>
      <c r="WUX5" s="2152"/>
      <c r="WUY5" s="2152"/>
      <c r="WUZ5" s="2152"/>
      <c r="WVA5" s="2152"/>
      <c r="WVB5" s="2152"/>
      <c r="WVC5" s="2152"/>
      <c r="WVD5" s="2152"/>
      <c r="WVE5" s="2152"/>
      <c r="WVF5" s="2152"/>
      <c r="WVG5" s="2152"/>
      <c r="WVH5" s="2152"/>
      <c r="WVI5" s="2152"/>
      <c r="WVJ5" s="2152"/>
      <c r="WVK5" s="2152"/>
      <c r="WVL5" s="2152"/>
      <c r="WVM5" s="2152"/>
      <c r="WVN5" s="2152"/>
      <c r="WVO5" s="2152"/>
      <c r="WVP5" s="2152"/>
      <c r="WVQ5" s="2152"/>
      <c r="WVR5" s="2152"/>
      <c r="WVS5" s="2152"/>
      <c r="WVT5" s="2152"/>
      <c r="WVU5" s="2152"/>
      <c r="WVV5" s="2152"/>
      <c r="WVW5" s="2152"/>
      <c r="WVX5" s="2152"/>
      <c r="WVY5" s="2152"/>
      <c r="WVZ5" s="2152"/>
      <c r="WWA5" s="2152"/>
      <c r="WWB5" s="2152"/>
      <c r="WWC5" s="2152"/>
      <c r="WWD5" s="2152"/>
      <c r="WWE5" s="2152"/>
      <c r="WWF5" s="2152"/>
      <c r="WWG5" s="2152"/>
      <c r="WWH5" s="2152"/>
      <c r="WWI5" s="2152"/>
      <c r="WWJ5" s="2152"/>
      <c r="WWK5" s="2152"/>
      <c r="WWL5" s="2152"/>
      <c r="WWM5" s="2152"/>
      <c r="WWN5" s="2152"/>
      <c r="WWO5" s="2152"/>
      <c r="WWP5" s="2152"/>
      <c r="WWQ5" s="2152"/>
      <c r="WWR5" s="2152"/>
      <c r="WWS5" s="2152"/>
      <c r="WWT5" s="2152"/>
      <c r="WWU5" s="2152"/>
      <c r="WWV5" s="2152"/>
      <c r="WWW5" s="2152"/>
      <c r="WWX5" s="2152"/>
      <c r="WWY5" s="2152"/>
      <c r="WWZ5" s="2152"/>
      <c r="WXA5" s="2152"/>
      <c r="WXB5" s="2152"/>
      <c r="WXC5" s="2152"/>
      <c r="WXD5" s="2152"/>
      <c r="WXE5" s="2152"/>
      <c r="WXF5" s="2152"/>
      <c r="WXG5" s="2152"/>
      <c r="WXH5" s="2152"/>
      <c r="WXI5" s="2152"/>
      <c r="WXJ5" s="2152"/>
      <c r="WXK5" s="2152"/>
      <c r="WXL5" s="2152"/>
      <c r="WXM5" s="2152"/>
      <c r="WXN5" s="2152"/>
      <c r="WXO5" s="2152"/>
      <c r="WXP5" s="2152"/>
      <c r="WXQ5" s="2152"/>
      <c r="WXR5" s="2152"/>
      <c r="WXS5" s="2152"/>
      <c r="WXT5" s="2152"/>
      <c r="WXU5" s="2152"/>
      <c r="WXV5" s="2152"/>
      <c r="WXW5" s="2152"/>
      <c r="WXX5" s="2152"/>
      <c r="WXY5" s="2152"/>
      <c r="WXZ5" s="2152"/>
      <c r="WYA5" s="2152"/>
      <c r="WYB5" s="2152"/>
      <c r="WYC5" s="2152"/>
      <c r="WYD5" s="2152"/>
      <c r="WYE5" s="2152"/>
      <c r="WYF5" s="2152"/>
      <c r="WYG5" s="2152"/>
      <c r="WYH5" s="2152"/>
      <c r="WYI5" s="2152"/>
      <c r="WYJ5" s="2152"/>
      <c r="WYK5" s="2152"/>
      <c r="WYL5" s="2152"/>
      <c r="WYM5" s="2152"/>
      <c r="WYN5" s="2152"/>
      <c r="WYO5" s="2152"/>
      <c r="WYP5" s="2152"/>
      <c r="WYQ5" s="2152"/>
      <c r="WYR5" s="2152"/>
      <c r="WYS5" s="2152"/>
      <c r="WYT5" s="2152"/>
      <c r="WYU5" s="2152"/>
      <c r="WYV5" s="2152"/>
      <c r="WYW5" s="2152"/>
      <c r="WYX5" s="2152"/>
      <c r="WYY5" s="2152"/>
      <c r="WYZ5" s="2152"/>
      <c r="WZA5" s="2152"/>
      <c r="WZB5" s="2152"/>
      <c r="WZC5" s="2152"/>
      <c r="WZD5" s="2152"/>
      <c r="WZE5" s="2152"/>
      <c r="WZF5" s="2152"/>
      <c r="WZG5" s="2152"/>
      <c r="WZH5" s="2152"/>
      <c r="WZI5" s="2152"/>
      <c r="WZJ5" s="2152"/>
      <c r="WZK5" s="2152"/>
      <c r="WZL5" s="2152"/>
      <c r="WZM5" s="2152"/>
      <c r="WZN5" s="2152"/>
      <c r="WZO5" s="2152"/>
      <c r="WZP5" s="2152"/>
      <c r="WZQ5" s="2152"/>
      <c r="WZR5" s="2152"/>
      <c r="WZS5" s="2152"/>
      <c r="WZT5" s="2152"/>
      <c r="WZU5" s="2152"/>
      <c r="WZV5" s="2152"/>
      <c r="WZW5" s="2152"/>
      <c r="WZX5" s="2152"/>
      <c r="WZY5" s="2152"/>
      <c r="WZZ5" s="2152"/>
      <c r="XAA5" s="2152"/>
      <c r="XAB5" s="2152"/>
      <c r="XAC5" s="2152"/>
      <c r="XAD5" s="2152"/>
      <c r="XAE5" s="2152"/>
      <c r="XAF5" s="2152"/>
      <c r="XAG5" s="2152"/>
      <c r="XAH5" s="2152"/>
      <c r="XAI5" s="2152"/>
      <c r="XAJ5" s="2152"/>
      <c r="XAK5" s="2152"/>
      <c r="XAL5" s="2152"/>
      <c r="XAM5" s="2152"/>
      <c r="XAN5" s="2152"/>
      <c r="XAO5" s="2152"/>
      <c r="XAP5" s="2152"/>
      <c r="XAQ5" s="2152"/>
      <c r="XAR5" s="2152"/>
      <c r="XAS5" s="2152"/>
      <c r="XAT5" s="2152"/>
      <c r="XAU5" s="2152"/>
      <c r="XAV5" s="2152"/>
      <c r="XAW5" s="2152"/>
      <c r="XAX5" s="2152"/>
      <c r="XAY5" s="2152"/>
      <c r="XAZ5" s="2152"/>
      <c r="XBA5" s="2152"/>
      <c r="XBB5" s="2152"/>
      <c r="XBC5" s="2152"/>
      <c r="XBD5" s="2152"/>
      <c r="XBE5" s="2152"/>
      <c r="XBF5" s="2152"/>
      <c r="XBG5" s="2152"/>
      <c r="XBH5" s="2152"/>
      <c r="XBI5" s="2152"/>
      <c r="XBJ5" s="2152"/>
      <c r="XBK5" s="2152"/>
      <c r="XBL5" s="2152"/>
      <c r="XBM5" s="2152"/>
      <c r="XBN5" s="2152"/>
      <c r="XBO5" s="2152"/>
      <c r="XBP5" s="2152"/>
      <c r="XBQ5" s="2152"/>
      <c r="XBR5" s="2152"/>
      <c r="XBS5" s="2152"/>
      <c r="XBT5" s="2152"/>
      <c r="XBU5" s="2152"/>
      <c r="XBV5" s="2152"/>
      <c r="XBW5" s="2152"/>
      <c r="XBX5" s="2152"/>
      <c r="XBY5" s="2152"/>
      <c r="XBZ5" s="2152"/>
      <c r="XCA5" s="2152"/>
      <c r="XCB5" s="2152"/>
      <c r="XCC5" s="2152"/>
      <c r="XCD5" s="2152"/>
      <c r="XCE5" s="2152"/>
      <c r="XCF5" s="2152"/>
      <c r="XCG5" s="2152"/>
      <c r="XCH5" s="2152"/>
      <c r="XCI5" s="2152"/>
      <c r="XCJ5" s="2152"/>
      <c r="XCK5" s="2152"/>
      <c r="XCL5" s="2152"/>
      <c r="XCM5" s="2152"/>
      <c r="XCN5" s="2152"/>
      <c r="XCO5" s="2152"/>
      <c r="XCP5" s="2152"/>
      <c r="XCQ5" s="2152"/>
      <c r="XCR5" s="2152"/>
      <c r="XCS5" s="2152"/>
      <c r="XCT5" s="2152"/>
      <c r="XCU5" s="2152"/>
      <c r="XCV5" s="2152"/>
      <c r="XCW5" s="2152"/>
      <c r="XCX5" s="2152"/>
      <c r="XCY5" s="2152"/>
      <c r="XCZ5" s="2152"/>
      <c r="XDA5" s="2152"/>
      <c r="XDB5" s="2152"/>
      <c r="XDC5" s="2152"/>
      <c r="XDD5" s="2152"/>
      <c r="XDE5" s="2152"/>
      <c r="XDF5" s="2152"/>
      <c r="XDG5" s="2152"/>
      <c r="XDH5" s="2152"/>
      <c r="XDI5" s="2152"/>
      <c r="XDJ5" s="2152"/>
      <c r="XDK5" s="2152"/>
      <c r="XDL5" s="2152"/>
      <c r="XDM5" s="2152"/>
      <c r="XDN5" s="2152"/>
      <c r="XDO5" s="2152"/>
      <c r="XDP5" s="2152"/>
      <c r="XDQ5" s="2152"/>
      <c r="XDR5" s="2152"/>
      <c r="XDS5" s="2152"/>
      <c r="XDT5" s="2152"/>
      <c r="XDU5" s="2152"/>
      <c r="XDV5" s="2152"/>
      <c r="XDW5" s="2152"/>
      <c r="XDX5" s="2152"/>
      <c r="XDY5" s="2152"/>
      <c r="XDZ5" s="2152"/>
      <c r="XEA5" s="2152"/>
      <c r="XEB5" s="2152"/>
      <c r="XEC5" s="2152"/>
      <c r="XED5" s="2152"/>
      <c r="XEE5" s="2152"/>
      <c r="XEF5" s="2152"/>
      <c r="XEG5" s="2152"/>
      <c r="XEH5" s="2152"/>
      <c r="XEI5" s="2152"/>
      <c r="XEJ5" s="2152"/>
      <c r="XEK5" s="2152"/>
      <c r="XEL5" s="2152"/>
      <c r="XEM5" s="2152"/>
      <c r="XEN5" s="2152"/>
      <c r="XEO5" s="2152"/>
      <c r="XEP5" s="2152"/>
      <c r="XEQ5" s="2152"/>
      <c r="XER5" s="2152"/>
      <c r="XES5" s="2152"/>
      <c r="XET5" s="2152"/>
      <c r="XEU5" s="2152"/>
      <c r="XEV5" s="2152"/>
      <c r="XEW5" s="2152"/>
      <c r="XEX5" s="2152"/>
      <c r="XEY5" s="2152"/>
      <c r="XEZ5" s="2152"/>
      <c r="XFA5" s="2152"/>
      <c r="XFB5" s="2152"/>
      <c r="XFC5" s="2152"/>
      <c r="XFD5" s="2152"/>
    </row>
    <row r="6" spans="1:16384" s="77" customFormat="1" ht="21" customHeight="1" x14ac:dyDescent="0.2">
      <c r="A6" s="2152" t="s">
        <v>34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  <c r="AL6" s="2152"/>
      <c r="AM6" s="2152"/>
      <c r="AN6" s="2152"/>
      <c r="AO6" s="2152"/>
      <c r="AP6" s="2152"/>
      <c r="AQ6" s="2152"/>
      <c r="AR6" s="2152"/>
      <c r="AS6" s="2152"/>
      <c r="AT6" s="2152"/>
      <c r="AU6" s="2152"/>
      <c r="AV6" s="2152"/>
      <c r="AW6" s="2152"/>
      <c r="AX6" s="2152"/>
      <c r="AY6" s="2152"/>
      <c r="AZ6" s="2152"/>
      <c r="BA6" s="2152"/>
      <c r="BB6" s="2152"/>
      <c r="BC6" s="2152"/>
      <c r="BD6" s="2152"/>
      <c r="BE6" s="2152"/>
      <c r="BF6" s="2152"/>
      <c r="BG6" s="2152"/>
      <c r="BH6" s="2152"/>
      <c r="BI6" s="2152"/>
      <c r="BJ6" s="2152"/>
      <c r="BK6" s="2152"/>
      <c r="BL6" s="2152"/>
      <c r="BM6" s="2152"/>
      <c r="BN6" s="2152"/>
      <c r="BO6" s="2152"/>
      <c r="BP6" s="2152"/>
      <c r="BQ6" s="2152"/>
      <c r="BR6" s="2152"/>
      <c r="BS6" s="2152"/>
      <c r="BT6" s="2152"/>
      <c r="BU6" s="2152"/>
      <c r="BV6" s="2152"/>
      <c r="BW6" s="2152"/>
      <c r="BX6" s="2152"/>
      <c r="BY6" s="2152"/>
      <c r="BZ6" s="2152"/>
      <c r="CA6" s="2152"/>
      <c r="CB6" s="2152"/>
      <c r="CC6" s="2152"/>
      <c r="CD6" s="2152"/>
      <c r="CE6" s="2152"/>
      <c r="CF6" s="2152"/>
      <c r="CG6" s="2152"/>
      <c r="CH6" s="2152"/>
      <c r="CI6" s="2152"/>
      <c r="CJ6" s="2152"/>
      <c r="CK6" s="2152"/>
      <c r="CL6" s="2152"/>
      <c r="CM6" s="2152"/>
      <c r="CN6" s="2152"/>
      <c r="CO6" s="2152"/>
      <c r="CP6" s="2152"/>
      <c r="CQ6" s="2152"/>
      <c r="CR6" s="2152"/>
      <c r="CS6" s="2152"/>
      <c r="CT6" s="2152"/>
      <c r="CU6" s="2152"/>
      <c r="CV6" s="2152"/>
      <c r="CW6" s="2152"/>
      <c r="CX6" s="2152"/>
      <c r="CY6" s="2152"/>
      <c r="CZ6" s="2152"/>
      <c r="DA6" s="2152"/>
      <c r="DB6" s="2152"/>
      <c r="DC6" s="2152"/>
      <c r="DD6" s="2152"/>
      <c r="DE6" s="2152"/>
      <c r="DF6" s="2152"/>
      <c r="DG6" s="2152"/>
      <c r="DH6" s="2152"/>
      <c r="DI6" s="2152"/>
      <c r="DJ6" s="2152"/>
      <c r="DK6" s="2152"/>
      <c r="DL6" s="2152"/>
      <c r="DM6" s="2152"/>
      <c r="DN6" s="2152"/>
      <c r="DO6" s="2152"/>
      <c r="DP6" s="2152"/>
      <c r="DQ6" s="2152"/>
      <c r="DR6" s="2152"/>
      <c r="DS6" s="2152"/>
      <c r="DT6" s="2152"/>
      <c r="DU6" s="2152"/>
      <c r="DV6" s="2152"/>
      <c r="DW6" s="2152"/>
      <c r="DX6" s="2152"/>
      <c r="DY6" s="2152"/>
      <c r="DZ6" s="2152"/>
      <c r="EA6" s="2152"/>
      <c r="EB6" s="2152"/>
      <c r="EC6" s="2152"/>
      <c r="ED6" s="2152"/>
      <c r="EE6" s="2152"/>
      <c r="EF6" s="2152"/>
      <c r="EG6" s="2152"/>
      <c r="EH6" s="2152"/>
      <c r="EI6" s="2152"/>
      <c r="EJ6" s="2152"/>
      <c r="EK6" s="2152"/>
      <c r="EL6" s="2152"/>
      <c r="EM6" s="2152"/>
      <c r="EN6" s="2152"/>
      <c r="EO6" s="2152"/>
      <c r="EP6" s="2152"/>
      <c r="EQ6" s="2152"/>
      <c r="ER6" s="2152"/>
      <c r="ES6" s="2152"/>
      <c r="ET6" s="2152"/>
      <c r="EU6" s="2152"/>
      <c r="EV6" s="2152"/>
      <c r="EW6" s="2152"/>
      <c r="EX6" s="2152"/>
      <c r="EY6" s="2152"/>
      <c r="EZ6" s="2152"/>
      <c r="FA6" s="2152"/>
      <c r="FB6" s="2152"/>
      <c r="FC6" s="2152"/>
      <c r="FD6" s="2152"/>
      <c r="FE6" s="2152"/>
      <c r="FF6" s="2152"/>
      <c r="FG6" s="2152"/>
      <c r="FH6" s="2152"/>
      <c r="FI6" s="2152"/>
      <c r="FJ6" s="2152"/>
      <c r="FK6" s="2152"/>
      <c r="FL6" s="2152"/>
      <c r="FM6" s="2152"/>
      <c r="FN6" s="2152"/>
      <c r="FO6" s="2152"/>
      <c r="FP6" s="2152"/>
      <c r="FQ6" s="2152"/>
      <c r="FR6" s="2152"/>
      <c r="FS6" s="2152"/>
      <c r="FT6" s="2152"/>
      <c r="FU6" s="2152"/>
      <c r="FV6" s="2152"/>
      <c r="FW6" s="2152"/>
      <c r="FX6" s="2152"/>
      <c r="FY6" s="2152"/>
      <c r="FZ6" s="2152"/>
      <c r="GA6" s="2152"/>
      <c r="GB6" s="2152"/>
      <c r="GC6" s="2152"/>
      <c r="GD6" s="2152"/>
      <c r="GE6" s="2152"/>
      <c r="GF6" s="2152"/>
      <c r="GG6" s="2152"/>
      <c r="GH6" s="2152"/>
      <c r="GI6" s="2152"/>
      <c r="GJ6" s="2152"/>
      <c r="GK6" s="2152"/>
      <c r="GL6" s="2152"/>
      <c r="GM6" s="2152"/>
      <c r="GN6" s="2152"/>
      <c r="GO6" s="2152"/>
      <c r="GP6" s="2152"/>
      <c r="GQ6" s="2152"/>
      <c r="GR6" s="2152"/>
      <c r="GS6" s="2152"/>
      <c r="GT6" s="2152"/>
      <c r="GU6" s="2152"/>
      <c r="GV6" s="2152"/>
      <c r="GW6" s="2152"/>
      <c r="GX6" s="2152"/>
      <c r="GY6" s="2152"/>
      <c r="GZ6" s="2152"/>
      <c r="HA6" s="2152"/>
      <c r="HB6" s="2152"/>
      <c r="HC6" s="2152"/>
      <c r="HD6" s="2152"/>
      <c r="HE6" s="2152"/>
      <c r="HF6" s="2152"/>
      <c r="HG6" s="2152"/>
      <c r="HH6" s="2152"/>
      <c r="HI6" s="2152"/>
      <c r="HJ6" s="2152"/>
      <c r="HK6" s="2152"/>
      <c r="HL6" s="2152"/>
      <c r="HM6" s="2152"/>
      <c r="HN6" s="2152"/>
      <c r="HO6" s="2152"/>
      <c r="HP6" s="2152"/>
      <c r="HQ6" s="2152"/>
      <c r="HR6" s="2152"/>
      <c r="HS6" s="2152"/>
      <c r="HT6" s="2152"/>
      <c r="HU6" s="2152"/>
      <c r="HV6" s="2152"/>
      <c r="HW6" s="2152"/>
      <c r="HX6" s="2152"/>
      <c r="HY6" s="2152"/>
      <c r="HZ6" s="2152"/>
      <c r="IA6" s="2152"/>
      <c r="IB6" s="2152"/>
      <c r="IC6" s="2152"/>
      <c r="ID6" s="2152"/>
      <c r="IE6" s="2152"/>
      <c r="IF6" s="2152"/>
      <c r="IG6" s="2152"/>
      <c r="IH6" s="2152"/>
      <c r="II6" s="2152"/>
      <c r="IJ6" s="2152"/>
      <c r="IK6" s="2152"/>
      <c r="IL6" s="2152"/>
      <c r="IM6" s="2152"/>
      <c r="IN6" s="2152"/>
      <c r="IO6" s="2152"/>
      <c r="IP6" s="2152"/>
      <c r="IQ6" s="2152"/>
      <c r="IR6" s="2152"/>
      <c r="IS6" s="2152"/>
      <c r="IT6" s="2152"/>
      <c r="IU6" s="2152"/>
      <c r="IV6" s="2152"/>
      <c r="IW6" s="2152"/>
      <c r="IX6" s="2152"/>
      <c r="IY6" s="2152"/>
      <c r="IZ6" s="2152"/>
      <c r="JA6" s="2152"/>
      <c r="JB6" s="2152"/>
      <c r="JC6" s="2152"/>
      <c r="JD6" s="2152"/>
      <c r="JE6" s="2152"/>
      <c r="JF6" s="2152"/>
      <c r="JG6" s="2152"/>
      <c r="JH6" s="2152"/>
      <c r="JI6" s="2152"/>
      <c r="JJ6" s="2152"/>
      <c r="JK6" s="2152"/>
      <c r="JL6" s="2152"/>
      <c r="JM6" s="2152"/>
      <c r="JN6" s="2152"/>
      <c r="JO6" s="2152"/>
      <c r="JP6" s="2152"/>
      <c r="JQ6" s="2152"/>
      <c r="JR6" s="2152"/>
      <c r="JS6" s="2152"/>
      <c r="JT6" s="2152"/>
      <c r="JU6" s="2152"/>
      <c r="JV6" s="2152"/>
      <c r="JW6" s="2152"/>
      <c r="JX6" s="2152"/>
      <c r="JY6" s="2152"/>
      <c r="JZ6" s="2152"/>
      <c r="KA6" s="2152"/>
      <c r="KB6" s="2152"/>
      <c r="KC6" s="2152"/>
      <c r="KD6" s="2152"/>
      <c r="KE6" s="2152"/>
      <c r="KF6" s="2152"/>
      <c r="KG6" s="2152"/>
      <c r="KH6" s="2152"/>
      <c r="KI6" s="2152"/>
      <c r="KJ6" s="2152"/>
      <c r="KK6" s="2152"/>
      <c r="KL6" s="2152"/>
      <c r="KM6" s="2152"/>
      <c r="KN6" s="2152"/>
      <c r="KO6" s="2152"/>
      <c r="KP6" s="2152"/>
      <c r="KQ6" s="2152"/>
      <c r="KR6" s="2152"/>
      <c r="KS6" s="2152"/>
      <c r="KT6" s="2152"/>
      <c r="KU6" s="2152"/>
      <c r="KV6" s="2152"/>
      <c r="KW6" s="2152"/>
      <c r="KX6" s="2152"/>
      <c r="KY6" s="2152"/>
      <c r="KZ6" s="2152"/>
      <c r="LA6" s="2152"/>
      <c r="LB6" s="2152"/>
      <c r="LC6" s="2152"/>
      <c r="LD6" s="2152"/>
      <c r="LE6" s="2152"/>
      <c r="LF6" s="2152"/>
      <c r="LG6" s="2152"/>
      <c r="LH6" s="2152"/>
      <c r="LI6" s="2152"/>
      <c r="LJ6" s="2152"/>
      <c r="LK6" s="2152"/>
      <c r="LL6" s="2152"/>
      <c r="LM6" s="2152"/>
      <c r="LN6" s="2152"/>
      <c r="LO6" s="2152"/>
      <c r="LP6" s="2152"/>
      <c r="LQ6" s="2152"/>
      <c r="LR6" s="2152"/>
      <c r="LS6" s="2152"/>
      <c r="LT6" s="2152"/>
      <c r="LU6" s="2152"/>
      <c r="LV6" s="2152"/>
      <c r="LW6" s="2152"/>
      <c r="LX6" s="2152"/>
      <c r="LY6" s="2152"/>
      <c r="LZ6" s="2152"/>
      <c r="MA6" s="2152"/>
      <c r="MB6" s="2152"/>
      <c r="MC6" s="2152"/>
      <c r="MD6" s="2152"/>
      <c r="ME6" s="2152"/>
      <c r="MF6" s="2152"/>
      <c r="MG6" s="2152"/>
      <c r="MH6" s="2152"/>
      <c r="MI6" s="2152"/>
      <c r="MJ6" s="2152"/>
      <c r="MK6" s="2152"/>
      <c r="ML6" s="2152"/>
      <c r="MM6" s="2152"/>
      <c r="MN6" s="2152"/>
      <c r="MO6" s="2152"/>
      <c r="MP6" s="2152"/>
      <c r="MQ6" s="2152"/>
      <c r="MR6" s="2152"/>
      <c r="MS6" s="2152"/>
      <c r="MT6" s="2152"/>
      <c r="MU6" s="2152"/>
      <c r="MV6" s="2152"/>
      <c r="MW6" s="2152"/>
      <c r="MX6" s="2152"/>
      <c r="MY6" s="2152"/>
      <c r="MZ6" s="2152"/>
      <c r="NA6" s="2152"/>
      <c r="NB6" s="2152"/>
      <c r="NC6" s="2152"/>
      <c r="ND6" s="2152"/>
      <c r="NE6" s="2152"/>
      <c r="NF6" s="2152"/>
      <c r="NG6" s="2152"/>
      <c r="NH6" s="2152"/>
      <c r="NI6" s="2152"/>
      <c r="NJ6" s="2152"/>
      <c r="NK6" s="2152"/>
      <c r="NL6" s="2152"/>
      <c r="NM6" s="2152"/>
      <c r="NN6" s="2152"/>
      <c r="NO6" s="2152"/>
      <c r="NP6" s="2152"/>
      <c r="NQ6" s="2152"/>
      <c r="NR6" s="2152"/>
      <c r="NS6" s="2152"/>
      <c r="NT6" s="2152"/>
      <c r="NU6" s="2152"/>
      <c r="NV6" s="2152"/>
      <c r="NW6" s="2152"/>
      <c r="NX6" s="2152"/>
      <c r="NY6" s="2152"/>
      <c r="NZ6" s="2152"/>
      <c r="OA6" s="2152"/>
      <c r="OB6" s="2152"/>
      <c r="OC6" s="2152"/>
      <c r="OD6" s="2152"/>
      <c r="OE6" s="2152"/>
      <c r="OF6" s="2152"/>
      <c r="OG6" s="2152"/>
      <c r="OH6" s="2152"/>
      <c r="OI6" s="2152"/>
      <c r="OJ6" s="2152"/>
      <c r="OK6" s="2152"/>
      <c r="OL6" s="2152"/>
      <c r="OM6" s="2152"/>
      <c r="ON6" s="2152"/>
      <c r="OO6" s="2152"/>
      <c r="OP6" s="2152"/>
      <c r="OQ6" s="2152"/>
      <c r="OR6" s="2152"/>
      <c r="OS6" s="2152"/>
      <c r="OT6" s="2152"/>
      <c r="OU6" s="2152"/>
      <c r="OV6" s="2152"/>
      <c r="OW6" s="2152"/>
      <c r="OX6" s="2152"/>
      <c r="OY6" s="2152"/>
      <c r="OZ6" s="2152"/>
      <c r="PA6" s="2152"/>
      <c r="PB6" s="2152"/>
      <c r="PC6" s="2152"/>
      <c r="PD6" s="2152"/>
      <c r="PE6" s="2152"/>
      <c r="PF6" s="2152"/>
      <c r="PG6" s="2152"/>
      <c r="PH6" s="2152"/>
      <c r="PI6" s="2152"/>
      <c r="PJ6" s="2152"/>
      <c r="PK6" s="2152"/>
      <c r="PL6" s="2152"/>
      <c r="PM6" s="2152"/>
      <c r="PN6" s="2152"/>
      <c r="PO6" s="2152"/>
      <c r="PP6" s="2152"/>
      <c r="PQ6" s="2152"/>
      <c r="PR6" s="2152"/>
      <c r="PS6" s="2152"/>
      <c r="PT6" s="2152"/>
      <c r="PU6" s="2152"/>
      <c r="PV6" s="2152"/>
      <c r="PW6" s="2152"/>
      <c r="PX6" s="2152"/>
      <c r="PY6" s="2152"/>
      <c r="PZ6" s="2152"/>
      <c r="QA6" s="2152"/>
      <c r="QB6" s="2152"/>
      <c r="QC6" s="2152"/>
      <c r="QD6" s="2152"/>
      <c r="QE6" s="2152"/>
      <c r="QF6" s="2152"/>
      <c r="QG6" s="2152"/>
      <c r="QH6" s="2152"/>
      <c r="QI6" s="2152"/>
      <c r="QJ6" s="2152"/>
      <c r="QK6" s="2152"/>
      <c r="QL6" s="2152"/>
      <c r="QM6" s="2152"/>
      <c r="QN6" s="2152"/>
      <c r="QO6" s="2152"/>
      <c r="QP6" s="2152"/>
      <c r="QQ6" s="2152"/>
      <c r="QR6" s="2152"/>
      <c r="QS6" s="2152"/>
      <c r="QT6" s="2152"/>
      <c r="QU6" s="2152"/>
      <c r="QV6" s="2152"/>
      <c r="QW6" s="2152"/>
      <c r="QX6" s="2152"/>
      <c r="QY6" s="2152"/>
      <c r="QZ6" s="2152"/>
      <c r="RA6" s="2152"/>
      <c r="RB6" s="2152"/>
      <c r="RC6" s="2152"/>
      <c r="RD6" s="2152"/>
      <c r="RE6" s="2152"/>
      <c r="RF6" s="2152"/>
      <c r="RG6" s="2152"/>
      <c r="RH6" s="2152"/>
      <c r="RI6" s="2152"/>
      <c r="RJ6" s="2152"/>
      <c r="RK6" s="2152"/>
      <c r="RL6" s="2152"/>
      <c r="RM6" s="2152"/>
      <c r="RN6" s="2152"/>
      <c r="RO6" s="2152"/>
      <c r="RP6" s="2152"/>
      <c r="RQ6" s="2152"/>
      <c r="RR6" s="2152"/>
      <c r="RS6" s="2152"/>
      <c r="RT6" s="2152"/>
      <c r="RU6" s="2152"/>
      <c r="RV6" s="2152"/>
      <c r="RW6" s="2152"/>
      <c r="RX6" s="2152"/>
      <c r="RY6" s="2152"/>
      <c r="RZ6" s="2152"/>
      <c r="SA6" s="2152"/>
      <c r="SB6" s="2152"/>
      <c r="SC6" s="2152"/>
      <c r="SD6" s="2152"/>
      <c r="SE6" s="2152"/>
      <c r="SF6" s="2152"/>
      <c r="SG6" s="2152"/>
      <c r="SH6" s="2152"/>
      <c r="SI6" s="2152"/>
      <c r="SJ6" s="2152"/>
      <c r="SK6" s="2152"/>
      <c r="SL6" s="2152"/>
      <c r="SM6" s="2152"/>
      <c r="SN6" s="2152"/>
      <c r="SO6" s="2152"/>
      <c r="SP6" s="2152"/>
      <c r="SQ6" s="2152"/>
      <c r="SR6" s="2152"/>
      <c r="SS6" s="2152"/>
      <c r="ST6" s="2152"/>
      <c r="SU6" s="2152"/>
      <c r="SV6" s="2152"/>
      <c r="SW6" s="2152"/>
      <c r="SX6" s="2152"/>
      <c r="SY6" s="2152"/>
      <c r="SZ6" s="2152"/>
      <c r="TA6" s="2152"/>
      <c r="TB6" s="2152"/>
      <c r="TC6" s="2152"/>
      <c r="TD6" s="2152"/>
      <c r="TE6" s="2152"/>
      <c r="TF6" s="2152"/>
      <c r="TG6" s="2152"/>
      <c r="TH6" s="2152"/>
      <c r="TI6" s="2152"/>
      <c r="TJ6" s="2152"/>
      <c r="TK6" s="2152"/>
      <c r="TL6" s="2152"/>
      <c r="TM6" s="2152"/>
      <c r="TN6" s="2152"/>
      <c r="TO6" s="2152"/>
      <c r="TP6" s="2152"/>
      <c r="TQ6" s="2152"/>
      <c r="TR6" s="2152"/>
      <c r="TS6" s="2152"/>
      <c r="TT6" s="2152"/>
      <c r="TU6" s="2152"/>
      <c r="TV6" s="2152"/>
      <c r="TW6" s="2152"/>
      <c r="TX6" s="2152"/>
      <c r="TY6" s="2152"/>
      <c r="TZ6" s="2152"/>
      <c r="UA6" s="2152"/>
      <c r="UB6" s="2152"/>
      <c r="UC6" s="2152"/>
      <c r="UD6" s="2152"/>
      <c r="UE6" s="2152"/>
      <c r="UF6" s="2152"/>
      <c r="UG6" s="2152"/>
      <c r="UH6" s="2152"/>
      <c r="UI6" s="2152"/>
      <c r="UJ6" s="2152"/>
      <c r="UK6" s="2152"/>
      <c r="UL6" s="2152"/>
      <c r="UM6" s="2152"/>
      <c r="UN6" s="2152"/>
      <c r="UO6" s="2152"/>
      <c r="UP6" s="2152"/>
      <c r="UQ6" s="2152"/>
      <c r="UR6" s="2152"/>
      <c r="US6" s="2152"/>
      <c r="UT6" s="2152"/>
      <c r="UU6" s="2152"/>
      <c r="UV6" s="2152"/>
      <c r="UW6" s="2152"/>
      <c r="UX6" s="2152"/>
      <c r="UY6" s="2152"/>
      <c r="UZ6" s="2152"/>
      <c r="VA6" s="2152"/>
      <c r="VB6" s="2152"/>
      <c r="VC6" s="2152"/>
      <c r="VD6" s="2152"/>
      <c r="VE6" s="2152"/>
      <c r="VF6" s="2152"/>
      <c r="VG6" s="2152"/>
      <c r="VH6" s="2152"/>
      <c r="VI6" s="2152"/>
      <c r="VJ6" s="2152"/>
      <c r="VK6" s="2152"/>
      <c r="VL6" s="2152"/>
      <c r="VM6" s="2152"/>
      <c r="VN6" s="2152"/>
      <c r="VO6" s="2152"/>
      <c r="VP6" s="2152"/>
      <c r="VQ6" s="2152"/>
      <c r="VR6" s="2152"/>
      <c r="VS6" s="2152"/>
      <c r="VT6" s="2152"/>
      <c r="VU6" s="2152"/>
      <c r="VV6" s="2152"/>
      <c r="VW6" s="2152"/>
      <c r="VX6" s="2152"/>
      <c r="VY6" s="2152"/>
      <c r="VZ6" s="2152"/>
      <c r="WA6" s="2152"/>
      <c r="WB6" s="2152"/>
      <c r="WC6" s="2152"/>
      <c r="WD6" s="2152"/>
      <c r="WE6" s="2152"/>
      <c r="WF6" s="2152"/>
      <c r="WG6" s="2152"/>
      <c r="WH6" s="2152"/>
      <c r="WI6" s="2152"/>
      <c r="WJ6" s="2152"/>
      <c r="WK6" s="2152"/>
      <c r="WL6" s="2152"/>
      <c r="WM6" s="2152"/>
      <c r="WN6" s="2152"/>
      <c r="WO6" s="2152"/>
      <c r="WP6" s="2152"/>
      <c r="WQ6" s="2152"/>
      <c r="WR6" s="2152"/>
      <c r="WS6" s="2152"/>
      <c r="WT6" s="2152"/>
      <c r="WU6" s="2152"/>
      <c r="WV6" s="2152"/>
      <c r="WW6" s="2152"/>
      <c r="WX6" s="2152"/>
      <c r="WY6" s="2152"/>
      <c r="WZ6" s="2152"/>
      <c r="XA6" s="2152"/>
      <c r="XB6" s="2152"/>
      <c r="XC6" s="2152"/>
      <c r="XD6" s="2152"/>
      <c r="XE6" s="2152"/>
      <c r="XF6" s="2152"/>
      <c r="XG6" s="2152"/>
      <c r="XH6" s="2152"/>
      <c r="XI6" s="2152"/>
      <c r="XJ6" s="2152"/>
      <c r="XK6" s="2152"/>
      <c r="XL6" s="2152"/>
      <c r="XM6" s="2152"/>
      <c r="XN6" s="2152"/>
      <c r="XO6" s="2152"/>
      <c r="XP6" s="2152"/>
      <c r="XQ6" s="2152"/>
      <c r="XR6" s="2152"/>
      <c r="XS6" s="2152"/>
      <c r="XT6" s="2152"/>
      <c r="XU6" s="2152"/>
      <c r="XV6" s="2152"/>
      <c r="XW6" s="2152"/>
      <c r="XX6" s="2152"/>
      <c r="XY6" s="2152"/>
      <c r="XZ6" s="2152"/>
      <c r="YA6" s="2152"/>
      <c r="YB6" s="2152"/>
      <c r="YC6" s="2152"/>
      <c r="YD6" s="2152"/>
      <c r="YE6" s="2152"/>
      <c r="YF6" s="2152"/>
      <c r="YG6" s="2152"/>
      <c r="YH6" s="2152"/>
      <c r="YI6" s="2152"/>
      <c r="YJ6" s="2152"/>
      <c r="YK6" s="2152"/>
      <c r="YL6" s="2152"/>
      <c r="YM6" s="2152"/>
      <c r="YN6" s="2152"/>
      <c r="YO6" s="2152"/>
      <c r="YP6" s="2152"/>
      <c r="YQ6" s="2152"/>
      <c r="YR6" s="2152"/>
      <c r="YS6" s="2152"/>
      <c r="YT6" s="2152"/>
      <c r="YU6" s="2152"/>
      <c r="YV6" s="2152"/>
      <c r="YW6" s="2152"/>
      <c r="YX6" s="2152"/>
      <c r="YY6" s="2152"/>
      <c r="YZ6" s="2152"/>
      <c r="ZA6" s="2152"/>
      <c r="ZB6" s="2152"/>
      <c r="ZC6" s="2152"/>
      <c r="ZD6" s="2152"/>
      <c r="ZE6" s="2152"/>
      <c r="ZF6" s="2152"/>
      <c r="ZG6" s="2152"/>
      <c r="ZH6" s="2152"/>
      <c r="ZI6" s="2152"/>
      <c r="ZJ6" s="2152"/>
      <c r="ZK6" s="2152"/>
      <c r="ZL6" s="2152"/>
      <c r="ZM6" s="2152"/>
      <c r="ZN6" s="2152"/>
      <c r="ZO6" s="2152"/>
      <c r="ZP6" s="2152"/>
      <c r="ZQ6" s="2152"/>
      <c r="ZR6" s="2152"/>
      <c r="ZS6" s="2152"/>
      <c r="ZT6" s="2152"/>
      <c r="ZU6" s="2152"/>
      <c r="ZV6" s="2152"/>
      <c r="ZW6" s="2152"/>
      <c r="ZX6" s="2152"/>
      <c r="ZY6" s="2152"/>
      <c r="ZZ6" s="2152"/>
      <c r="AAA6" s="2152"/>
      <c r="AAB6" s="2152"/>
      <c r="AAC6" s="2152"/>
      <c r="AAD6" s="2152"/>
      <c r="AAE6" s="2152"/>
      <c r="AAF6" s="2152"/>
      <c r="AAG6" s="2152"/>
      <c r="AAH6" s="2152"/>
      <c r="AAI6" s="2152"/>
      <c r="AAJ6" s="2152"/>
      <c r="AAK6" s="2152"/>
      <c r="AAL6" s="2152"/>
      <c r="AAM6" s="2152"/>
      <c r="AAN6" s="2152"/>
      <c r="AAO6" s="2152"/>
      <c r="AAP6" s="2152"/>
      <c r="AAQ6" s="2152"/>
      <c r="AAR6" s="2152"/>
      <c r="AAS6" s="2152"/>
      <c r="AAT6" s="2152"/>
      <c r="AAU6" s="2152"/>
      <c r="AAV6" s="2152"/>
      <c r="AAW6" s="2152"/>
      <c r="AAX6" s="2152"/>
      <c r="AAY6" s="2152"/>
      <c r="AAZ6" s="2152"/>
      <c r="ABA6" s="2152"/>
      <c r="ABB6" s="2152"/>
      <c r="ABC6" s="2152"/>
      <c r="ABD6" s="2152"/>
      <c r="ABE6" s="2152"/>
      <c r="ABF6" s="2152"/>
      <c r="ABG6" s="2152"/>
      <c r="ABH6" s="2152"/>
      <c r="ABI6" s="2152"/>
      <c r="ABJ6" s="2152"/>
      <c r="ABK6" s="2152"/>
      <c r="ABL6" s="2152"/>
      <c r="ABM6" s="2152"/>
      <c r="ABN6" s="2152"/>
      <c r="ABO6" s="2152"/>
      <c r="ABP6" s="2152"/>
      <c r="ABQ6" s="2152"/>
      <c r="ABR6" s="2152"/>
      <c r="ABS6" s="2152"/>
      <c r="ABT6" s="2152"/>
      <c r="ABU6" s="2152"/>
      <c r="ABV6" s="2152"/>
      <c r="ABW6" s="2152"/>
      <c r="ABX6" s="2152"/>
      <c r="ABY6" s="2152"/>
      <c r="ABZ6" s="2152"/>
      <c r="ACA6" s="2152"/>
      <c r="ACB6" s="2152"/>
      <c r="ACC6" s="2152"/>
      <c r="ACD6" s="2152"/>
      <c r="ACE6" s="2152"/>
      <c r="ACF6" s="2152"/>
      <c r="ACG6" s="2152"/>
      <c r="ACH6" s="2152"/>
      <c r="ACI6" s="2152"/>
      <c r="ACJ6" s="2152"/>
      <c r="ACK6" s="2152"/>
      <c r="ACL6" s="2152"/>
      <c r="ACM6" s="2152"/>
      <c r="ACN6" s="2152"/>
      <c r="ACO6" s="2152"/>
      <c r="ACP6" s="2152"/>
      <c r="ACQ6" s="2152"/>
      <c r="ACR6" s="2152"/>
      <c r="ACS6" s="2152"/>
      <c r="ACT6" s="2152"/>
      <c r="ACU6" s="2152"/>
      <c r="ACV6" s="2152"/>
      <c r="ACW6" s="2152"/>
      <c r="ACX6" s="2152"/>
      <c r="ACY6" s="2152"/>
      <c r="ACZ6" s="2152"/>
      <c r="ADA6" s="2152"/>
      <c r="ADB6" s="2152"/>
      <c r="ADC6" s="2152"/>
      <c r="ADD6" s="2152"/>
      <c r="ADE6" s="2152"/>
      <c r="ADF6" s="2152"/>
      <c r="ADG6" s="2152"/>
      <c r="ADH6" s="2152"/>
      <c r="ADI6" s="2152"/>
      <c r="ADJ6" s="2152"/>
      <c r="ADK6" s="2152"/>
      <c r="ADL6" s="2152"/>
      <c r="ADM6" s="2152"/>
      <c r="ADN6" s="2152"/>
      <c r="ADO6" s="2152"/>
      <c r="ADP6" s="2152"/>
      <c r="ADQ6" s="2152"/>
      <c r="ADR6" s="2152"/>
      <c r="ADS6" s="2152"/>
      <c r="ADT6" s="2152"/>
      <c r="ADU6" s="2152"/>
      <c r="ADV6" s="2152"/>
      <c r="ADW6" s="2152"/>
      <c r="ADX6" s="2152"/>
      <c r="ADY6" s="2152"/>
      <c r="ADZ6" s="2152"/>
      <c r="AEA6" s="2152"/>
      <c r="AEB6" s="2152"/>
      <c r="AEC6" s="2152"/>
      <c r="AED6" s="2152"/>
      <c r="AEE6" s="2152"/>
      <c r="AEF6" s="2152"/>
      <c r="AEG6" s="2152"/>
      <c r="AEH6" s="2152"/>
      <c r="AEI6" s="2152"/>
      <c r="AEJ6" s="2152"/>
      <c r="AEK6" s="2152"/>
      <c r="AEL6" s="2152"/>
      <c r="AEM6" s="2152"/>
      <c r="AEN6" s="2152"/>
      <c r="AEO6" s="2152"/>
      <c r="AEP6" s="2152"/>
      <c r="AEQ6" s="2152"/>
      <c r="AER6" s="2152"/>
      <c r="AES6" s="2152"/>
      <c r="AET6" s="2152"/>
      <c r="AEU6" s="2152"/>
      <c r="AEV6" s="2152"/>
      <c r="AEW6" s="2152"/>
      <c r="AEX6" s="2152"/>
      <c r="AEY6" s="2152"/>
      <c r="AEZ6" s="2152"/>
      <c r="AFA6" s="2152"/>
      <c r="AFB6" s="2152"/>
      <c r="AFC6" s="2152"/>
      <c r="AFD6" s="2152"/>
      <c r="AFE6" s="2152"/>
      <c r="AFF6" s="2152"/>
      <c r="AFG6" s="2152"/>
      <c r="AFH6" s="2152"/>
      <c r="AFI6" s="2152"/>
      <c r="AFJ6" s="2152"/>
      <c r="AFK6" s="2152"/>
      <c r="AFL6" s="2152"/>
      <c r="AFM6" s="2152"/>
      <c r="AFN6" s="2152"/>
      <c r="AFO6" s="2152"/>
      <c r="AFP6" s="2152"/>
      <c r="AFQ6" s="2152"/>
      <c r="AFR6" s="2152"/>
      <c r="AFS6" s="2152"/>
      <c r="AFT6" s="2152"/>
      <c r="AFU6" s="2152"/>
      <c r="AFV6" s="2152"/>
      <c r="AFW6" s="2152"/>
      <c r="AFX6" s="2152"/>
      <c r="AFY6" s="2152"/>
      <c r="AFZ6" s="2152"/>
      <c r="AGA6" s="2152"/>
      <c r="AGB6" s="2152"/>
      <c r="AGC6" s="2152"/>
      <c r="AGD6" s="2152"/>
      <c r="AGE6" s="2152"/>
      <c r="AGF6" s="2152"/>
      <c r="AGG6" s="2152"/>
      <c r="AGH6" s="2152"/>
      <c r="AGI6" s="2152"/>
      <c r="AGJ6" s="2152"/>
      <c r="AGK6" s="2152"/>
      <c r="AGL6" s="2152"/>
      <c r="AGM6" s="2152"/>
      <c r="AGN6" s="2152"/>
      <c r="AGO6" s="2152"/>
      <c r="AGP6" s="2152"/>
      <c r="AGQ6" s="2152"/>
      <c r="AGR6" s="2152"/>
      <c r="AGS6" s="2152"/>
      <c r="AGT6" s="2152"/>
      <c r="AGU6" s="2152"/>
      <c r="AGV6" s="2152"/>
      <c r="AGW6" s="2152"/>
      <c r="AGX6" s="2152"/>
      <c r="AGY6" s="2152"/>
      <c r="AGZ6" s="2152"/>
      <c r="AHA6" s="2152"/>
      <c r="AHB6" s="2152"/>
      <c r="AHC6" s="2152"/>
      <c r="AHD6" s="2152"/>
      <c r="AHE6" s="2152"/>
      <c r="AHF6" s="2152"/>
      <c r="AHG6" s="2152"/>
      <c r="AHH6" s="2152"/>
      <c r="AHI6" s="2152"/>
      <c r="AHJ6" s="2152"/>
      <c r="AHK6" s="2152"/>
      <c r="AHL6" s="2152"/>
      <c r="AHM6" s="2152"/>
      <c r="AHN6" s="2152"/>
      <c r="AHO6" s="2152"/>
      <c r="AHP6" s="2152"/>
      <c r="AHQ6" s="2152"/>
      <c r="AHR6" s="2152"/>
      <c r="AHS6" s="2152"/>
      <c r="AHT6" s="2152"/>
      <c r="AHU6" s="2152"/>
      <c r="AHV6" s="2152"/>
      <c r="AHW6" s="2152"/>
      <c r="AHX6" s="2152"/>
      <c r="AHY6" s="2152"/>
      <c r="AHZ6" s="2152"/>
      <c r="AIA6" s="2152"/>
      <c r="AIB6" s="2152"/>
      <c r="AIC6" s="2152"/>
      <c r="AID6" s="2152"/>
      <c r="AIE6" s="2152"/>
      <c r="AIF6" s="2152"/>
      <c r="AIG6" s="2152"/>
      <c r="AIH6" s="2152"/>
      <c r="AII6" s="2152"/>
      <c r="AIJ6" s="2152"/>
      <c r="AIK6" s="2152"/>
      <c r="AIL6" s="2152"/>
      <c r="AIM6" s="2152"/>
      <c r="AIN6" s="2152"/>
      <c r="AIO6" s="2152"/>
      <c r="AIP6" s="2152"/>
      <c r="AIQ6" s="2152"/>
      <c r="AIR6" s="2152"/>
      <c r="AIS6" s="2152"/>
      <c r="AIT6" s="2152"/>
      <c r="AIU6" s="2152"/>
      <c r="AIV6" s="2152"/>
      <c r="AIW6" s="2152"/>
      <c r="AIX6" s="2152"/>
      <c r="AIY6" s="2152"/>
      <c r="AIZ6" s="2152"/>
      <c r="AJA6" s="2152"/>
      <c r="AJB6" s="2152"/>
      <c r="AJC6" s="2152"/>
      <c r="AJD6" s="2152"/>
      <c r="AJE6" s="2152"/>
      <c r="AJF6" s="2152"/>
      <c r="AJG6" s="2152"/>
      <c r="AJH6" s="2152"/>
      <c r="AJI6" s="2152"/>
      <c r="AJJ6" s="2152"/>
      <c r="AJK6" s="2152"/>
      <c r="AJL6" s="2152"/>
      <c r="AJM6" s="2152"/>
      <c r="AJN6" s="2152"/>
      <c r="AJO6" s="2152"/>
      <c r="AJP6" s="2152"/>
      <c r="AJQ6" s="2152"/>
      <c r="AJR6" s="2152"/>
      <c r="AJS6" s="2152"/>
      <c r="AJT6" s="2152"/>
      <c r="AJU6" s="2152"/>
      <c r="AJV6" s="2152"/>
      <c r="AJW6" s="2152"/>
      <c r="AJX6" s="2152"/>
      <c r="AJY6" s="2152"/>
      <c r="AJZ6" s="2152"/>
      <c r="AKA6" s="2152"/>
      <c r="AKB6" s="2152"/>
      <c r="AKC6" s="2152"/>
      <c r="AKD6" s="2152"/>
      <c r="AKE6" s="2152"/>
      <c r="AKF6" s="2152"/>
      <c r="AKG6" s="2152"/>
      <c r="AKH6" s="2152"/>
      <c r="AKI6" s="2152"/>
      <c r="AKJ6" s="2152"/>
      <c r="AKK6" s="2152"/>
      <c r="AKL6" s="2152"/>
      <c r="AKM6" s="2152"/>
      <c r="AKN6" s="2152"/>
      <c r="AKO6" s="2152"/>
      <c r="AKP6" s="2152"/>
      <c r="AKQ6" s="2152"/>
      <c r="AKR6" s="2152"/>
      <c r="AKS6" s="2152"/>
      <c r="AKT6" s="2152"/>
      <c r="AKU6" s="2152"/>
      <c r="AKV6" s="2152"/>
      <c r="AKW6" s="2152"/>
      <c r="AKX6" s="2152"/>
      <c r="AKY6" s="2152"/>
      <c r="AKZ6" s="2152"/>
      <c r="ALA6" s="2152"/>
      <c r="ALB6" s="2152"/>
      <c r="ALC6" s="2152"/>
      <c r="ALD6" s="2152"/>
      <c r="ALE6" s="2152"/>
      <c r="ALF6" s="2152"/>
      <c r="ALG6" s="2152"/>
      <c r="ALH6" s="2152"/>
      <c r="ALI6" s="2152"/>
      <c r="ALJ6" s="2152"/>
      <c r="ALK6" s="2152"/>
      <c r="ALL6" s="2152"/>
      <c r="ALM6" s="2152"/>
      <c r="ALN6" s="2152"/>
      <c r="ALO6" s="2152"/>
      <c r="ALP6" s="2152"/>
      <c r="ALQ6" s="2152"/>
      <c r="ALR6" s="2152"/>
      <c r="ALS6" s="2152"/>
      <c r="ALT6" s="2152"/>
      <c r="ALU6" s="2152"/>
      <c r="ALV6" s="2152"/>
      <c r="ALW6" s="2152"/>
      <c r="ALX6" s="2152"/>
      <c r="ALY6" s="2152"/>
      <c r="ALZ6" s="2152"/>
      <c r="AMA6" s="2152"/>
      <c r="AMB6" s="2152"/>
      <c r="AMC6" s="2152"/>
      <c r="AMD6" s="2152"/>
      <c r="AME6" s="2152"/>
      <c r="AMF6" s="2152"/>
      <c r="AMG6" s="2152"/>
      <c r="AMH6" s="2152"/>
      <c r="AMI6" s="2152"/>
      <c r="AMJ6" s="2152"/>
      <c r="AMK6" s="2152"/>
      <c r="AML6" s="2152"/>
      <c r="AMM6" s="2152"/>
      <c r="AMN6" s="2152"/>
      <c r="AMO6" s="2152"/>
      <c r="AMP6" s="2152"/>
      <c r="AMQ6" s="2152"/>
      <c r="AMR6" s="2152"/>
      <c r="AMS6" s="2152"/>
      <c r="AMT6" s="2152"/>
      <c r="AMU6" s="2152"/>
      <c r="AMV6" s="2152"/>
      <c r="AMW6" s="2152"/>
      <c r="AMX6" s="2152"/>
      <c r="AMY6" s="2152"/>
      <c r="AMZ6" s="2152"/>
      <c r="ANA6" s="2152"/>
      <c r="ANB6" s="2152"/>
      <c r="ANC6" s="2152"/>
      <c r="AND6" s="2152"/>
      <c r="ANE6" s="2152"/>
      <c r="ANF6" s="2152"/>
      <c r="ANG6" s="2152"/>
      <c r="ANH6" s="2152"/>
      <c r="ANI6" s="2152"/>
      <c r="ANJ6" s="2152"/>
      <c r="ANK6" s="2152"/>
      <c r="ANL6" s="2152"/>
      <c r="ANM6" s="2152"/>
      <c r="ANN6" s="2152"/>
      <c r="ANO6" s="2152"/>
      <c r="ANP6" s="2152"/>
      <c r="ANQ6" s="2152"/>
      <c r="ANR6" s="2152"/>
      <c r="ANS6" s="2152"/>
      <c r="ANT6" s="2152"/>
      <c r="ANU6" s="2152"/>
      <c r="ANV6" s="2152"/>
      <c r="ANW6" s="2152"/>
      <c r="ANX6" s="2152"/>
      <c r="ANY6" s="2152"/>
      <c r="ANZ6" s="2152"/>
      <c r="AOA6" s="2152"/>
      <c r="AOB6" s="2152"/>
      <c r="AOC6" s="2152"/>
      <c r="AOD6" s="2152"/>
      <c r="AOE6" s="2152"/>
      <c r="AOF6" s="2152"/>
      <c r="AOG6" s="2152"/>
      <c r="AOH6" s="2152"/>
      <c r="AOI6" s="2152"/>
      <c r="AOJ6" s="2152"/>
      <c r="AOK6" s="2152"/>
      <c r="AOL6" s="2152"/>
      <c r="AOM6" s="2152"/>
      <c r="AON6" s="2152"/>
      <c r="AOO6" s="2152"/>
      <c r="AOP6" s="2152"/>
      <c r="AOQ6" s="2152"/>
      <c r="AOR6" s="2152"/>
      <c r="AOS6" s="2152"/>
      <c r="AOT6" s="2152"/>
      <c r="AOU6" s="2152"/>
      <c r="AOV6" s="2152"/>
      <c r="AOW6" s="2152"/>
      <c r="AOX6" s="2152"/>
      <c r="AOY6" s="2152"/>
      <c r="AOZ6" s="2152"/>
      <c r="APA6" s="2152"/>
      <c r="APB6" s="2152"/>
      <c r="APC6" s="2152"/>
      <c r="APD6" s="2152"/>
      <c r="APE6" s="2152"/>
      <c r="APF6" s="2152"/>
      <c r="APG6" s="2152"/>
      <c r="APH6" s="2152"/>
      <c r="API6" s="2152"/>
      <c r="APJ6" s="2152"/>
      <c r="APK6" s="2152"/>
      <c r="APL6" s="2152"/>
      <c r="APM6" s="2152"/>
      <c r="APN6" s="2152"/>
      <c r="APO6" s="2152"/>
      <c r="APP6" s="2152"/>
      <c r="APQ6" s="2152"/>
      <c r="APR6" s="2152"/>
      <c r="APS6" s="2152"/>
      <c r="APT6" s="2152"/>
      <c r="APU6" s="2152"/>
      <c r="APV6" s="2152"/>
      <c r="APW6" s="2152"/>
      <c r="APX6" s="2152"/>
      <c r="APY6" s="2152"/>
      <c r="APZ6" s="2152"/>
      <c r="AQA6" s="2152"/>
      <c r="AQB6" s="2152"/>
      <c r="AQC6" s="2152"/>
      <c r="AQD6" s="2152"/>
      <c r="AQE6" s="2152"/>
      <c r="AQF6" s="2152"/>
      <c r="AQG6" s="2152"/>
      <c r="AQH6" s="2152"/>
      <c r="AQI6" s="2152"/>
      <c r="AQJ6" s="2152"/>
      <c r="AQK6" s="2152"/>
      <c r="AQL6" s="2152"/>
      <c r="AQM6" s="2152"/>
      <c r="AQN6" s="2152"/>
      <c r="AQO6" s="2152"/>
      <c r="AQP6" s="2152"/>
      <c r="AQQ6" s="2152"/>
      <c r="AQR6" s="2152"/>
      <c r="AQS6" s="2152"/>
      <c r="AQT6" s="2152"/>
      <c r="AQU6" s="2152"/>
      <c r="AQV6" s="2152"/>
      <c r="AQW6" s="2152"/>
      <c r="AQX6" s="2152"/>
      <c r="AQY6" s="2152"/>
      <c r="AQZ6" s="2152"/>
      <c r="ARA6" s="2152"/>
      <c r="ARB6" s="2152"/>
      <c r="ARC6" s="2152"/>
      <c r="ARD6" s="2152"/>
      <c r="ARE6" s="2152"/>
      <c r="ARF6" s="2152"/>
      <c r="ARG6" s="2152"/>
      <c r="ARH6" s="2152"/>
      <c r="ARI6" s="2152"/>
      <c r="ARJ6" s="2152"/>
      <c r="ARK6" s="2152"/>
      <c r="ARL6" s="2152"/>
      <c r="ARM6" s="2152"/>
      <c r="ARN6" s="2152"/>
      <c r="ARO6" s="2152"/>
      <c r="ARP6" s="2152"/>
      <c r="ARQ6" s="2152"/>
      <c r="ARR6" s="2152"/>
      <c r="ARS6" s="2152"/>
      <c r="ART6" s="2152"/>
      <c r="ARU6" s="2152"/>
      <c r="ARV6" s="2152"/>
      <c r="ARW6" s="2152"/>
      <c r="ARX6" s="2152"/>
      <c r="ARY6" s="2152"/>
      <c r="ARZ6" s="2152"/>
      <c r="ASA6" s="2152"/>
      <c r="ASB6" s="2152"/>
      <c r="ASC6" s="2152"/>
      <c r="ASD6" s="2152"/>
      <c r="ASE6" s="2152"/>
      <c r="ASF6" s="2152"/>
      <c r="ASG6" s="2152"/>
      <c r="ASH6" s="2152"/>
      <c r="ASI6" s="2152"/>
      <c r="ASJ6" s="2152"/>
      <c r="ASK6" s="2152"/>
      <c r="ASL6" s="2152"/>
      <c r="ASM6" s="2152"/>
      <c r="ASN6" s="2152"/>
      <c r="ASO6" s="2152"/>
      <c r="ASP6" s="2152"/>
      <c r="ASQ6" s="2152"/>
      <c r="ASR6" s="2152"/>
      <c r="ASS6" s="2152"/>
      <c r="AST6" s="2152"/>
      <c r="ASU6" s="2152"/>
      <c r="ASV6" s="2152"/>
      <c r="ASW6" s="2152"/>
      <c r="ASX6" s="2152"/>
      <c r="ASY6" s="2152"/>
      <c r="ASZ6" s="2152"/>
      <c r="ATA6" s="2152"/>
      <c r="ATB6" s="2152"/>
      <c r="ATC6" s="2152"/>
      <c r="ATD6" s="2152"/>
      <c r="ATE6" s="2152"/>
      <c r="ATF6" s="2152"/>
      <c r="ATG6" s="2152"/>
      <c r="ATH6" s="2152"/>
      <c r="ATI6" s="2152"/>
      <c r="ATJ6" s="2152"/>
      <c r="ATK6" s="2152"/>
      <c r="ATL6" s="2152"/>
      <c r="ATM6" s="2152"/>
      <c r="ATN6" s="2152"/>
      <c r="ATO6" s="2152"/>
      <c r="ATP6" s="2152"/>
      <c r="ATQ6" s="2152"/>
      <c r="ATR6" s="2152"/>
      <c r="ATS6" s="2152"/>
      <c r="ATT6" s="2152"/>
      <c r="ATU6" s="2152"/>
      <c r="ATV6" s="2152"/>
      <c r="ATW6" s="2152"/>
      <c r="ATX6" s="2152"/>
      <c r="ATY6" s="2152"/>
      <c r="ATZ6" s="2152"/>
      <c r="AUA6" s="2152"/>
      <c r="AUB6" s="2152"/>
      <c r="AUC6" s="2152"/>
      <c r="AUD6" s="2152"/>
      <c r="AUE6" s="2152"/>
      <c r="AUF6" s="2152"/>
      <c r="AUG6" s="2152"/>
      <c r="AUH6" s="2152"/>
      <c r="AUI6" s="2152"/>
      <c r="AUJ6" s="2152"/>
      <c r="AUK6" s="2152"/>
      <c r="AUL6" s="2152"/>
      <c r="AUM6" s="2152"/>
      <c r="AUN6" s="2152"/>
      <c r="AUO6" s="2152"/>
      <c r="AUP6" s="2152"/>
      <c r="AUQ6" s="2152"/>
      <c r="AUR6" s="2152"/>
      <c r="AUS6" s="2152"/>
      <c r="AUT6" s="2152"/>
      <c r="AUU6" s="2152"/>
      <c r="AUV6" s="2152"/>
      <c r="AUW6" s="2152"/>
      <c r="AUX6" s="2152"/>
      <c r="AUY6" s="2152"/>
      <c r="AUZ6" s="2152"/>
      <c r="AVA6" s="2152"/>
      <c r="AVB6" s="2152"/>
      <c r="AVC6" s="2152"/>
      <c r="AVD6" s="2152"/>
      <c r="AVE6" s="2152"/>
      <c r="AVF6" s="2152"/>
      <c r="AVG6" s="2152"/>
      <c r="AVH6" s="2152"/>
      <c r="AVI6" s="2152"/>
      <c r="AVJ6" s="2152"/>
      <c r="AVK6" s="2152"/>
      <c r="AVL6" s="2152"/>
      <c r="AVM6" s="2152"/>
      <c r="AVN6" s="2152"/>
      <c r="AVO6" s="2152"/>
      <c r="AVP6" s="2152"/>
      <c r="AVQ6" s="2152"/>
      <c r="AVR6" s="2152"/>
      <c r="AVS6" s="2152"/>
      <c r="AVT6" s="2152"/>
      <c r="AVU6" s="2152"/>
      <c r="AVV6" s="2152"/>
      <c r="AVW6" s="2152"/>
      <c r="AVX6" s="2152"/>
      <c r="AVY6" s="2152"/>
      <c r="AVZ6" s="2152"/>
      <c r="AWA6" s="2152"/>
      <c r="AWB6" s="2152"/>
      <c r="AWC6" s="2152"/>
      <c r="AWD6" s="2152"/>
      <c r="AWE6" s="2152"/>
      <c r="AWF6" s="2152"/>
      <c r="AWG6" s="2152"/>
      <c r="AWH6" s="2152"/>
      <c r="AWI6" s="2152"/>
      <c r="AWJ6" s="2152"/>
      <c r="AWK6" s="2152"/>
      <c r="AWL6" s="2152"/>
      <c r="AWM6" s="2152"/>
      <c r="AWN6" s="2152"/>
      <c r="AWO6" s="2152"/>
      <c r="AWP6" s="2152"/>
      <c r="AWQ6" s="2152"/>
      <c r="AWR6" s="2152"/>
      <c r="AWS6" s="2152"/>
      <c r="AWT6" s="2152"/>
      <c r="AWU6" s="2152"/>
      <c r="AWV6" s="2152"/>
      <c r="AWW6" s="2152"/>
      <c r="AWX6" s="2152"/>
      <c r="AWY6" s="2152"/>
      <c r="AWZ6" s="2152"/>
      <c r="AXA6" s="2152"/>
      <c r="AXB6" s="2152"/>
      <c r="AXC6" s="2152"/>
      <c r="AXD6" s="2152"/>
      <c r="AXE6" s="2152"/>
      <c r="AXF6" s="2152"/>
      <c r="AXG6" s="2152"/>
      <c r="AXH6" s="2152"/>
      <c r="AXI6" s="2152"/>
      <c r="AXJ6" s="2152"/>
      <c r="AXK6" s="2152"/>
      <c r="AXL6" s="2152"/>
      <c r="AXM6" s="2152"/>
      <c r="AXN6" s="2152"/>
      <c r="AXO6" s="2152"/>
      <c r="AXP6" s="2152"/>
      <c r="AXQ6" s="2152"/>
      <c r="AXR6" s="2152"/>
      <c r="AXS6" s="2152"/>
      <c r="AXT6" s="2152"/>
      <c r="AXU6" s="2152"/>
      <c r="AXV6" s="2152"/>
      <c r="AXW6" s="2152"/>
      <c r="AXX6" s="2152"/>
      <c r="AXY6" s="2152"/>
      <c r="AXZ6" s="2152"/>
      <c r="AYA6" s="2152"/>
      <c r="AYB6" s="2152"/>
      <c r="AYC6" s="2152"/>
      <c r="AYD6" s="2152"/>
      <c r="AYE6" s="2152"/>
      <c r="AYF6" s="2152"/>
      <c r="AYG6" s="2152"/>
      <c r="AYH6" s="2152"/>
      <c r="AYI6" s="2152"/>
      <c r="AYJ6" s="2152"/>
      <c r="AYK6" s="2152"/>
      <c r="AYL6" s="2152"/>
      <c r="AYM6" s="2152"/>
      <c r="AYN6" s="2152"/>
      <c r="AYO6" s="2152"/>
      <c r="AYP6" s="2152"/>
      <c r="AYQ6" s="2152"/>
      <c r="AYR6" s="2152"/>
      <c r="AYS6" s="2152"/>
      <c r="AYT6" s="2152"/>
      <c r="AYU6" s="2152"/>
      <c r="AYV6" s="2152"/>
      <c r="AYW6" s="2152"/>
      <c r="AYX6" s="2152"/>
      <c r="AYY6" s="2152"/>
      <c r="AYZ6" s="2152"/>
      <c r="AZA6" s="2152"/>
      <c r="AZB6" s="2152"/>
      <c r="AZC6" s="2152"/>
      <c r="AZD6" s="2152"/>
      <c r="AZE6" s="2152"/>
      <c r="AZF6" s="2152"/>
      <c r="AZG6" s="2152"/>
      <c r="AZH6" s="2152"/>
      <c r="AZI6" s="2152"/>
      <c r="AZJ6" s="2152"/>
      <c r="AZK6" s="2152"/>
      <c r="AZL6" s="2152"/>
      <c r="AZM6" s="2152"/>
      <c r="AZN6" s="2152"/>
      <c r="AZO6" s="2152"/>
      <c r="AZP6" s="2152"/>
      <c r="AZQ6" s="2152"/>
      <c r="AZR6" s="2152"/>
      <c r="AZS6" s="2152"/>
      <c r="AZT6" s="2152"/>
      <c r="AZU6" s="2152"/>
      <c r="AZV6" s="2152"/>
      <c r="AZW6" s="2152"/>
      <c r="AZX6" s="2152"/>
      <c r="AZY6" s="2152"/>
      <c r="AZZ6" s="2152"/>
      <c r="BAA6" s="2152"/>
      <c r="BAB6" s="2152"/>
      <c r="BAC6" s="2152"/>
      <c r="BAD6" s="2152"/>
      <c r="BAE6" s="2152"/>
      <c r="BAF6" s="2152"/>
      <c r="BAG6" s="2152"/>
      <c r="BAH6" s="2152"/>
      <c r="BAI6" s="2152"/>
      <c r="BAJ6" s="2152"/>
      <c r="BAK6" s="2152"/>
      <c r="BAL6" s="2152"/>
      <c r="BAM6" s="2152"/>
      <c r="BAN6" s="2152"/>
      <c r="BAO6" s="2152"/>
      <c r="BAP6" s="2152"/>
      <c r="BAQ6" s="2152"/>
      <c r="BAR6" s="2152"/>
      <c r="BAS6" s="2152"/>
      <c r="BAT6" s="2152"/>
      <c r="BAU6" s="2152"/>
      <c r="BAV6" s="2152"/>
      <c r="BAW6" s="2152"/>
      <c r="BAX6" s="2152"/>
      <c r="BAY6" s="2152"/>
      <c r="BAZ6" s="2152"/>
      <c r="BBA6" s="2152"/>
      <c r="BBB6" s="2152"/>
      <c r="BBC6" s="2152"/>
      <c r="BBD6" s="2152"/>
      <c r="BBE6" s="2152"/>
      <c r="BBF6" s="2152"/>
      <c r="BBG6" s="2152"/>
      <c r="BBH6" s="2152"/>
      <c r="BBI6" s="2152"/>
      <c r="BBJ6" s="2152"/>
      <c r="BBK6" s="2152"/>
      <c r="BBL6" s="2152"/>
      <c r="BBM6" s="2152"/>
      <c r="BBN6" s="2152"/>
      <c r="BBO6" s="2152"/>
      <c r="BBP6" s="2152"/>
      <c r="BBQ6" s="2152"/>
      <c r="BBR6" s="2152"/>
      <c r="BBS6" s="2152"/>
      <c r="BBT6" s="2152"/>
      <c r="BBU6" s="2152"/>
      <c r="BBV6" s="2152"/>
      <c r="BBW6" s="2152"/>
      <c r="BBX6" s="2152"/>
      <c r="BBY6" s="2152"/>
      <c r="BBZ6" s="2152"/>
      <c r="BCA6" s="2152"/>
      <c r="BCB6" s="2152"/>
      <c r="BCC6" s="2152"/>
      <c r="BCD6" s="2152"/>
      <c r="BCE6" s="2152"/>
      <c r="BCF6" s="2152"/>
      <c r="BCG6" s="2152"/>
      <c r="BCH6" s="2152"/>
      <c r="BCI6" s="2152"/>
      <c r="BCJ6" s="2152"/>
      <c r="BCK6" s="2152"/>
      <c r="BCL6" s="2152"/>
      <c r="BCM6" s="2152"/>
      <c r="BCN6" s="2152"/>
      <c r="BCO6" s="2152"/>
      <c r="BCP6" s="2152"/>
      <c r="BCQ6" s="2152"/>
      <c r="BCR6" s="2152"/>
      <c r="BCS6" s="2152"/>
      <c r="BCT6" s="2152"/>
      <c r="BCU6" s="2152"/>
      <c r="BCV6" s="2152"/>
      <c r="BCW6" s="2152"/>
      <c r="BCX6" s="2152"/>
      <c r="BCY6" s="2152"/>
      <c r="BCZ6" s="2152"/>
      <c r="BDA6" s="2152"/>
      <c r="BDB6" s="2152"/>
      <c r="BDC6" s="2152"/>
      <c r="BDD6" s="2152"/>
      <c r="BDE6" s="2152"/>
      <c r="BDF6" s="2152"/>
      <c r="BDG6" s="2152"/>
      <c r="BDH6" s="2152"/>
      <c r="BDI6" s="2152"/>
      <c r="BDJ6" s="2152"/>
      <c r="BDK6" s="2152"/>
      <c r="BDL6" s="2152"/>
      <c r="BDM6" s="2152"/>
      <c r="BDN6" s="2152"/>
      <c r="BDO6" s="2152"/>
      <c r="BDP6" s="2152"/>
      <c r="BDQ6" s="2152"/>
      <c r="BDR6" s="2152"/>
      <c r="BDS6" s="2152"/>
      <c r="BDT6" s="2152"/>
      <c r="BDU6" s="2152"/>
      <c r="BDV6" s="2152"/>
      <c r="BDW6" s="2152"/>
      <c r="BDX6" s="2152"/>
      <c r="BDY6" s="2152"/>
      <c r="BDZ6" s="2152"/>
      <c r="BEA6" s="2152"/>
      <c r="BEB6" s="2152"/>
      <c r="BEC6" s="2152"/>
      <c r="BED6" s="2152"/>
      <c r="BEE6" s="2152"/>
      <c r="BEF6" s="2152"/>
      <c r="BEG6" s="2152"/>
      <c r="BEH6" s="2152"/>
      <c r="BEI6" s="2152"/>
      <c r="BEJ6" s="2152"/>
      <c r="BEK6" s="2152"/>
      <c r="BEL6" s="2152"/>
      <c r="BEM6" s="2152"/>
      <c r="BEN6" s="2152"/>
      <c r="BEO6" s="2152"/>
      <c r="BEP6" s="2152"/>
      <c r="BEQ6" s="2152"/>
      <c r="BER6" s="2152"/>
      <c r="BES6" s="2152"/>
      <c r="BET6" s="2152"/>
      <c r="BEU6" s="2152"/>
      <c r="BEV6" s="2152"/>
      <c r="BEW6" s="2152"/>
      <c r="BEX6" s="2152"/>
      <c r="BEY6" s="2152"/>
      <c r="BEZ6" s="2152"/>
      <c r="BFA6" s="2152"/>
      <c r="BFB6" s="2152"/>
      <c r="BFC6" s="2152"/>
      <c r="BFD6" s="2152"/>
      <c r="BFE6" s="2152"/>
      <c r="BFF6" s="2152"/>
      <c r="BFG6" s="2152"/>
      <c r="BFH6" s="2152"/>
      <c r="BFI6" s="2152"/>
      <c r="BFJ6" s="2152"/>
      <c r="BFK6" s="2152"/>
      <c r="BFL6" s="2152"/>
      <c r="BFM6" s="2152"/>
      <c r="BFN6" s="2152"/>
      <c r="BFO6" s="2152"/>
      <c r="BFP6" s="2152"/>
      <c r="BFQ6" s="2152"/>
      <c r="BFR6" s="2152"/>
      <c r="BFS6" s="2152"/>
      <c r="BFT6" s="2152"/>
      <c r="BFU6" s="2152"/>
      <c r="BFV6" s="2152"/>
      <c r="BFW6" s="2152"/>
      <c r="BFX6" s="2152"/>
      <c r="BFY6" s="2152"/>
      <c r="BFZ6" s="2152"/>
      <c r="BGA6" s="2152"/>
      <c r="BGB6" s="2152"/>
      <c r="BGC6" s="2152"/>
      <c r="BGD6" s="2152"/>
      <c r="BGE6" s="2152"/>
      <c r="BGF6" s="2152"/>
      <c r="BGG6" s="2152"/>
      <c r="BGH6" s="2152"/>
      <c r="BGI6" s="2152"/>
      <c r="BGJ6" s="2152"/>
      <c r="BGK6" s="2152"/>
      <c r="BGL6" s="2152"/>
      <c r="BGM6" s="2152"/>
      <c r="BGN6" s="2152"/>
      <c r="BGO6" s="2152"/>
      <c r="BGP6" s="2152"/>
      <c r="BGQ6" s="2152"/>
      <c r="BGR6" s="2152"/>
      <c r="BGS6" s="2152"/>
      <c r="BGT6" s="2152"/>
      <c r="BGU6" s="2152"/>
      <c r="BGV6" s="2152"/>
      <c r="BGW6" s="2152"/>
      <c r="BGX6" s="2152"/>
      <c r="BGY6" s="2152"/>
      <c r="BGZ6" s="2152"/>
      <c r="BHA6" s="2152"/>
      <c r="BHB6" s="2152"/>
      <c r="BHC6" s="2152"/>
      <c r="BHD6" s="2152"/>
      <c r="BHE6" s="2152"/>
      <c r="BHF6" s="2152"/>
      <c r="BHG6" s="2152"/>
      <c r="BHH6" s="2152"/>
      <c r="BHI6" s="2152"/>
      <c r="BHJ6" s="2152"/>
      <c r="BHK6" s="2152"/>
      <c r="BHL6" s="2152"/>
      <c r="BHM6" s="2152"/>
      <c r="BHN6" s="2152"/>
      <c r="BHO6" s="2152"/>
      <c r="BHP6" s="2152"/>
      <c r="BHQ6" s="2152"/>
      <c r="BHR6" s="2152"/>
      <c r="BHS6" s="2152"/>
      <c r="BHT6" s="2152"/>
      <c r="BHU6" s="2152"/>
      <c r="BHV6" s="2152"/>
      <c r="BHW6" s="2152"/>
      <c r="BHX6" s="2152"/>
      <c r="BHY6" s="2152"/>
      <c r="BHZ6" s="2152"/>
      <c r="BIA6" s="2152"/>
      <c r="BIB6" s="2152"/>
      <c r="BIC6" s="2152"/>
      <c r="BID6" s="2152"/>
      <c r="BIE6" s="2152"/>
      <c r="BIF6" s="2152"/>
      <c r="BIG6" s="2152"/>
      <c r="BIH6" s="2152"/>
      <c r="BII6" s="2152"/>
      <c r="BIJ6" s="2152"/>
      <c r="BIK6" s="2152"/>
      <c r="BIL6" s="2152"/>
      <c r="BIM6" s="2152"/>
      <c r="BIN6" s="2152"/>
      <c r="BIO6" s="2152"/>
      <c r="BIP6" s="2152"/>
      <c r="BIQ6" s="2152"/>
      <c r="BIR6" s="2152"/>
      <c r="BIS6" s="2152"/>
      <c r="BIT6" s="2152"/>
      <c r="BIU6" s="2152"/>
      <c r="BIV6" s="2152"/>
      <c r="BIW6" s="2152"/>
      <c r="BIX6" s="2152"/>
      <c r="BIY6" s="2152"/>
      <c r="BIZ6" s="2152"/>
      <c r="BJA6" s="2152"/>
      <c r="BJB6" s="2152"/>
      <c r="BJC6" s="2152"/>
      <c r="BJD6" s="2152"/>
      <c r="BJE6" s="2152"/>
      <c r="BJF6" s="2152"/>
      <c r="BJG6" s="2152"/>
      <c r="BJH6" s="2152"/>
      <c r="BJI6" s="2152"/>
      <c r="BJJ6" s="2152"/>
      <c r="BJK6" s="2152"/>
      <c r="BJL6" s="2152"/>
      <c r="BJM6" s="2152"/>
      <c r="BJN6" s="2152"/>
      <c r="BJO6" s="2152"/>
      <c r="BJP6" s="2152"/>
      <c r="BJQ6" s="2152"/>
      <c r="BJR6" s="2152"/>
      <c r="BJS6" s="2152"/>
      <c r="BJT6" s="2152"/>
      <c r="BJU6" s="2152"/>
      <c r="BJV6" s="2152"/>
      <c r="BJW6" s="2152"/>
      <c r="BJX6" s="2152"/>
      <c r="BJY6" s="2152"/>
      <c r="BJZ6" s="2152"/>
      <c r="BKA6" s="2152"/>
      <c r="BKB6" s="2152"/>
      <c r="BKC6" s="2152"/>
      <c r="BKD6" s="2152"/>
      <c r="BKE6" s="2152"/>
      <c r="BKF6" s="2152"/>
      <c r="BKG6" s="2152"/>
      <c r="BKH6" s="2152"/>
      <c r="BKI6" s="2152"/>
      <c r="BKJ6" s="2152"/>
      <c r="BKK6" s="2152"/>
      <c r="BKL6" s="2152"/>
      <c r="BKM6" s="2152"/>
      <c r="BKN6" s="2152"/>
      <c r="BKO6" s="2152"/>
      <c r="BKP6" s="2152"/>
      <c r="BKQ6" s="2152"/>
      <c r="BKR6" s="2152"/>
      <c r="BKS6" s="2152"/>
      <c r="BKT6" s="2152"/>
      <c r="BKU6" s="2152"/>
      <c r="BKV6" s="2152"/>
      <c r="BKW6" s="2152"/>
      <c r="BKX6" s="2152"/>
      <c r="BKY6" s="2152"/>
      <c r="BKZ6" s="2152"/>
      <c r="BLA6" s="2152"/>
      <c r="BLB6" s="2152"/>
      <c r="BLC6" s="2152"/>
      <c r="BLD6" s="2152"/>
      <c r="BLE6" s="2152"/>
      <c r="BLF6" s="2152"/>
      <c r="BLG6" s="2152"/>
      <c r="BLH6" s="2152"/>
      <c r="BLI6" s="2152"/>
      <c r="BLJ6" s="2152"/>
      <c r="BLK6" s="2152"/>
      <c r="BLL6" s="2152"/>
      <c r="BLM6" s="2152"/>
      <c r="BLN6" s="2152"/>
      <c r="BLO6" s="2152"/>
      <c r="BLP6" s="2152"/>
      <c r="BLQ6" s="2152"/>
      <c r="BLR6" s="2152"/>
      <c r="BLS6" s="2152"/>
      <c r="BLT6" s="2152"/>
      <c r="BLU6" s="2152"/>
      <c r="BLV6" s="2152"/>
      <c r="BLW6" s="2152"/>
      <c r="BLX6" s="2152"/>
      <c r="BLY6" s="2152"/>
      <c r="BLZ6" s="2152"/>
      <c r="BMA6" s="2152"/>
      <c r="BMB6" s="2152"/>
      <c r="BMC6" s="2152"/>
      <c r="BMD6" s="2152"/>
      <c r="BME6" s="2152"/>
      <c r="BMF6" s="2152"/>
      <c r="BMG6" s="2152"/>
      <c r="BMH6" s="2152"/>
      <c r="BMI6" s="2152"/>
      <c r="BMJ6" s="2152"/>
      <c r="BMK6" s="2152"/>
      <c r="BML6" s="2152"/>
      <c r="BMM6" s="2152"/>
      <c r="BMN6" s="2152"/>
      <c r="BMO6" s="2152"/>
      <c r="BMP6" s="2152"/>
      <c r="BMQ6" s="2152"/>
      <c r="BMR6" s="2152"/>
      <c r="BMS6" s="2152"/>
      <c r="BMT6" s="2152"/>
      <c r="BMU6" s="2152"/>
      <c r="BMV6" s="2152"/>
      <c r="BMW6" s="2152"/>
      <c r="BMX6" s="2152"/>
      <c r="BMY6" s="2152"/>
      <c r="BMZ6" s="2152"/>
      <c r="BNA6" s="2152"/>
      <c r="BNB6" s="2152"/>
      <c r="BNC6" s="2152"/>
      <c r="BND6" s="2152"/>
      <c r="BNE6" s="2152"/>
      <c r="BNF6" s="2152"/>
      <c r="BNG6" s="2152"/>
      <c r="BNH6" s="2152"/>
      <c r="BNI6" s="2152"/>
      <c r="BNJ6" s="2152"/>
      <c r="BNK6" s="2152"/>
      <c r="BNL6" s="2152"/>
      <c r="BNM6" s="2152"/>
      <c r="BNN6" s="2152"/>
      <c r="BNO6" s="2152"/>
      <c r="BNP6" s="2152"/>
      <c r="BNQ6" s="2152"/>
      <c r="BNR6" s="2152"/>
      <c r="BNS6" s="2152"/>
      <c r="BNT6" s="2152"/>
      <c r="BNU6" s="2152"/>
      <c r="BNV6" s="2152"/>
      <c r="BNW6" s="2152"/>
      <c r="BNX6" s="2152"/>
      <c r="BNY6" s="2152"/>
      <c r="BNZ6" s="2152"/>
      <c r="BOA6" s="2152"/>
      <c r="BOB6" s="2152"/>
      <c r="BOC6" s="2152"/>
      <c r="BOD6" s="2152"/>
      <c r="BOE6" s="2152"/>
      <c r="BOF6" s="2152"/>
      <c r="BOG6" s="2152"/>
      <c r="BOH6" s="2152"/>
      <c r="BOI6" s="2152"/>
      <c r="BOJ6" s="2152"/>
      <c r="BOK6" s="2152"/>
      <c r="BOL6" s="2152"/>
      <c r="BOM6" s="2152"/>
      <c r="BON6" s="2152"/>
      <c r="BOO6" s="2152"/>
      <c r="BOP6" s="2152"/>
      <c r="BOQ6" s="2152"/>
      <c r="BOR6" s="2152"/>
      <c r="BOS6" s="2152"/>
      <c r="BOT6" s="2152"/>
      <c r="BOU6" s="2152"/>
      <c r="BOV6" s="2152"/>
      <c r="BOW6" s="2152"/>
      <c r="BOX6" s="2152"/>
      <c r="BOY6" s="2152"/>
      <c r="BOZ6" s="2152"/>
      <c r="BPA6" s="2152"/>
      <c r="BPB6" s="2152"/>
      <c r="BPC6" s="2152"/>
      <c r="BPD6" s="2152"/>
      <c r="BPE6" s="2152"/>
      <c r="BPF6" s="2152"/>
      <c r="BPG6" s="2152"/>
      <c r="BPH6" s="2152"/>
      <c r="BPI6" s="2152"/>
      <c r="BPJ6" s="2152"/>
      <c r="BPK6" s="2152"/>
      <c r="BPL6" s="2152"/>
      <c r="BPM6" s="2152"/>
      <c r="BPN6" s="2152"/>
      <c r="BPO6" s="2152"/>
      <c r="BPP6" s="2152"/>
      <c r="BPQ6" s="2152"/>
      <c r="BPR6" s="2152"/>
      <c r="BPS6" s="2152"/>
      <c r="BPT6" s="2152"/>
      <c r="BPU6" s="2152"/>
      <c r="BPV6" s="2152"/>
      <c r="BPW6" s="2152"/>
      <c r="BPX6" s="2152"/>
      <c r="BPY6" s="2152"/>
      <c r="BPZ6" s="2152"/>
      <c r="BQA6" s="2152"/>
      <c r="BQB6" s="2152"/>
      <c r="BQC6" s="2152"/>
      <c r="BQD6" s="2152"/>
      <c r="BQE6" s="2152"/>
      <c r="BQF6" s="2152"/>
      <c r="BQG6" s="2152"/>
      <c r="BQH6" s="2152"/>
      <c r="BQI6" s="2152"/>
      <c r="BQJ6" s="2152"/>
      <c r="BQK6" s="2152"/>
      <c r="BQL6" s="2152"/>
      <c r="BQM6" s="2152"/>
      <c r="BQN6" s="2152"/>
      <c r="BQO6" s="2152"/>
      <c r="BQP6" s="2152"/>
      <c r="BQQ6" s="2152"/>
      <c r="BQR6" s="2152"/>
      <c r="BQS6" s="2152"/>
      <c r="BQT6" s="2152"/>
      <c r="BQU6" s="2152"/>
      <c r="BQV6" s="2152"/>
      <c r="BQW6" s="2152"/>
      <c r="BQX6" s="2152"/>
      <c r="BQY6" s="2152"/>
      <c r="BQZ6" s="2152"/>
      <c r="BRA6" s="2152"/>
      <c r="BRB6" s="2152"/>
      <c r="BRC6" s="2152"/>
      <c r="BRD6" s="2152"/>
      <c r="BRE6" s="2152"/>
      <c r="BRF6" s="2152"/>
      <c r="BRG6" s="2152"/>
      <c r="BRH6" s="2152"/>
      <c r="BRI6" s="2152"/>
      <c r="BRJ6" s="2152"/>
      <c r="BRK6" s="2152"/>
      <c r="BRL6" s="2152"/>
      <c r="BRM6" s="2152"/>
      <c r="BRN6" s="2152"/>
      <c r="BRO6" s="2152"/>
      <c r="BRP6" s="2152"/>
      <c r="BRQ6" s="2152"/>
      <c r="BRR6" s="2152"/>
      <c r="BRS6" s="2152"/>
      <c r="BRT6" s="2152"/>
      <c r="BRU6" s="2152"/>
      <c r="BRV6" s="2152"/>
      <c r="BRW6" s="2152"/>
      <c r="BRX6" s="2152"/>
      <c r="BRY6" s="2152"/>
      <c r="BRZ6" s="2152"/>
      <c r="BSA6" s="2152"/>
      <c r="BSB6" s="2152"/>
      <c r="BSC6" s="2152"/>
      <c r="BSD6" s="2152"/>
      <c r="BSE6" s="2152"/>
      <c r="BSF6" s="2152"/>
      <c r="BSG6" s="2152"/>
      <c r="BSH6" s="2152"/>
      <c r="BSI6" s="2152"/>
      <c r="BSJ6" s="2152"/>
      <c r="BSK6" s="2152"/>
      <c r="BSL6" s="2152"/>
      <c r="BSM6" s="2152"/>
      <c r="BSN6" s="2152"/>
      <c r="BSO6" s="2152"/>
      <c r="BSP6" s="2152"/>
      <c r="BSQ6" s="2152"/>
      <c r="BSR6" s="2152"/>
      <c r="BSS6" s="2152"/>
      <c r="BST6" s="2152"/>
      <c r="BSU6" s="2152"/>
      <c r="BSV6" s="2152"/>
      <c r="BSW6" s="2152"/>
      <c r="BSX6" s="2152"/>
      <c r="BSY6" s="2152"/>
      <c r="BSZ6" s="2152"/>
      <c r="BTA6" s="2152"/>
      <c r="BTB6" s="2152"/>
      <c r="BTC6" s="2152"/>
      <c r="BTD6" s="2152"/>
      <c r="BTE6" s="2152"/>
      <c r="BTF6" s="2152"/>
      <c r="BTG6" s="2152"/>
      <c r="BTH6" s="2152"/>
      <c r="BTI6" s="2152"/>
      <c r="BTJ6" s="2152"/>
      <c r="BTK6" s="2152"/>
      <c r="BTL6" s="2152"/>
      <c r="BTM6" s="2152"/>
      <c r="BTN6" s="2152"/>
      <c r="BTO6" s="2152"/>
      <c r="BTP6" s="2152"/>
      <c r="BTQ6" s="2152"/>
      <c r="BTR6" s="2152"/>
      <c r="BTS6" s="2152"/>
      <c r="BTT6" s="2152"/>
      <c r="BTU6" s="2152"/>
      <c r="BTV6" s="2152"/>
      <c r="BTW6" s="2152"/>
      <c r="BTX6" s="2152"/>
      <c r="BTY6" s="2152"/>
      <c r="BTZ6" s="2152"/>
      <c r="BUA6" s="2152"/>
      <c r="BUB6" s="2152"/>
      <c r="BUC6" s="2152"/>
      <c r="BUD6" s="2152"/>
      <c r="BUE6" s="2152"/>
      <c r="BUF6" s="2152"/>
      <c r="BUG6" s="2152"/>
      <c r="BUH6" s="2152"/>
      <c r="BUI6" s="2152"/>
      <c r="BUJ6" s="2152"/>
      <c r="BUK6" s="2152"/>
      <c r="BUL6" s="2152"/>
      <c r="BUM6" s="2152"/>
      <c r="BUN6" s="2152"/>
      <c r="BUO6" s="2152"/>
      <c r="BUP6" s="2152"/>
      <c r="BUQ6" s="2152"/>
      <c r="BUR6" s="2152"/>
      <c r="BUS6" s="2152"/>
      <c r="BUT6" s="2152"/>
      <c r="BUU6" s="2152"/>
      <c r="BUV6" s="2152"/>
      <c r="BUW6" s="2152"/>
      <c r="BUX6" s="2152"/>
      <c r="BUY6" s="2152"/>
      <c r="BUZ6" s="2152"/>
      <c r="BVA6" s="2152"/>
      <c r="BVB6" s="2152"/>
      <c r="BVC6" s="2152"/>
      <c r="BVD6" s="2152"/>
      <c r="BVE6" s="2152"/>
      <c r="BVF6" s="2152"/>
      <c r="BVG6" s="2152"/>
      <c r="BVH6" s="2152"/>
      <c r="BVI6" s="2152"/>
      <c r="BVJ6" s="2152"/>
      <c r="BVK6" s="2152"/>
      <c r="BVL6" s="2152"/>
      <c r="BVM6" s="2152"/>
      <c r="BVN6" s="2152"/>
      <c r="BVO6" s="2152"/>
      <c r="BVP6" s="2152"/>
      <c r="BVQ6" s="2152"/>
      <c r="BVR6" s="2152"/>
      <c r="BVS6" s="2152"/>
      <c r="BVT6" s="2152"/>
      <c r="BVU6" s="2152"/>
      <c r="BVV6" s="2152"/>
      <c r="BVW6" s="2152"/>
      <c r="BVX6" s="2152"/>
      <c r="BVY6" s="2152"/>
      <c r="BVZ6" s="2152"/>
      <c r="BWA6" s="2152"/>
      <c r="BWB6" s="2152"/>
      <c r="BWC6" s="2152"/>
      <c r="BWD6" s="2152"/>
      <c r="BWE6" s="2152"/>
      <c r="BWF6" s="2152"/>
      <c r="BWG6" s="2152"/>
      <c r="BWH6" s="2152"/>
      <c r="BWI6" s="2152"/>
      <c r="BWJ6" s="2152"/>
      <c r="BWK6" s="2152"/>
      <c r="BWL6" s="2152"/>
      <c r="BWM6" s="2152"/>
      <c r="BWN6" s="2152"/>
      <c r="BWO6" s="2152"/>
      <c r="BWP6" s="2152"/>
      <c r="BWQ6" s="2152"/>
      <c r="BWR6" s="2152"/>
      <c r="BWS6" s="2152"/>
      <c r="BWT6" s="2152"/>
      <c r="BWU6" s="2152"/>
      <c r="BWV6" s="2152"/>
      <c r="BWW6" s="2152"/>
      <c r="BWX6" s="2152"/>
      <c r="BWY6" s="2152"/>
      <c r="BWZ6" s="2152"/>
      <c r="BXA6" s="2152"/>
      <c r="BXB6" s="2152"/>
      <c r="BXC6" s="2152"/>
      <c r="BXD6" s="2152"/>
      <c r="BXE6" s="2152"/>
      <c r="BXF6" s="2152"/>
      <c r="BXG6" s="2152"/>
      <c r="BXH6" s="2152"/>
      <c r="BXI6" s="2152"/>
      <c r="BXJ6" s="2152"/>
      <c r="BXK6" s="2152"/>
      <c r="BXL6" s="2152"/>
      <c r="BXM6" s="2152"/>
      <c r="BXN6" s="2152"/>
      <c r="BXO6" s="2152"/>
      <c r="BXP6" s="2152"/>
      <c r="BXQ6" s="2152"/>
      <c r="BXR6" s="2152"/>
      <c r="BXS6" s="2152"/>
      <c r="BXT6" s="2152"/>
      <c r="BXU6" s="2152"/>
      <c r="BXV6" s="2152"/>
      <c r="BXW6" s="2152"/>
      <c r="BXX6" s="2152"/>
      <c r="BXY6" s="2152"/>
      <c r="BXZ6" s="2152"/>
      <c r="BYA6" s="2152"/>
      <c r="BYB6" s="2152"/>
      <c r="BYC6" s="2152"/>
      <c r="BYD6" s="2152"/>
      <c r="BYE6" s="2152"/>
      <c r="BYF6" s="2152"/>
      <c r="BYG6" s="2152"/>
      <c r="BYH6" s="2152"/>
      <c r="BYI6" s="2152"/>
      <c r="BYJ6" s="2152"/>
      <c r="BYK6" s="2152"/>
      <c r="BYL6" s="2152"/>
      <c r="BYM6" s="2152"/>
      <c r="BYN6" s="2152"/>
      <c r="BYO6" s="2152"/>
      <c r="BYP6" s="2152"/>
      <c r="BYQ6" s="2152"/>
      <c r="BYR6" s="2152"/>
      <c r="BYS6" s="2152"/>
      <c r="BYT6" s="2152"/>
      <c r="BYU6" s="2152"/>
      <c r="BYV6" s="2152"/>
      <c r="BYW6" s="2152"/>
      <c r="BYX6" s="2152"/>
      <c r="BYY6" s="2152"/>
      <c r="BYZ6" s="2152"/>
      <c r="BZA6" s="2152"/>
      <c r="BZB6" s="2152"/>
      <c r="BZC6" s="2152"/>
      <c r="BZD6" s="2152"/>
      <c r="BZE6" s="2152"/>
      <c r="BZF6" s="2152"/>
      <c r="BZG6" s="2152"/>
      <c r="BZH6" s="2152"/>
      <c r="BZI6" s="2152"/>
      <c r="BZJ6" s="2152"/>
      <c r="BZK6" s="2152"/>
      <c r="BZL6" s="2152"/>
      <c r="BZM6" s="2152"/>
      <c r="BZN6" s="2152"/>
      <c r="BZO6" s="2152"/>
      <c r="BZP6" s="2152"/>
      <c r="BZQ6" s="2152"/>
      <c r="BZR6" s="2152"/>
      <c r="BZS6" s="2152"/>
      <c r="BZT6" s="2152"/>
      <c r="BZU6" s="2152"/>
      <c r="BZV6" s="2152"/>
      <c r="BZW6" s="2152"/>
      <c r="BZX6" s="2152"/>
      <c r="BZY6" s="2152"/>
      <c r="BZZ6" s="2152"/>
      <c r="CAA6" s="2152"/>
      <c r="CAB6" s="2152"/>
      <c r="CAC6" s="2152"/>
      <c r="CAD6" s="2152"/>
      <c r="CAE6" s="2152"/>
      <c r="CAF6" s="2152"/>
      <c r="CAG6" s="2152"/>
      <c r="CAH6" s="2152"/>
      <c r="CAI6" s="2152"/>
      <c r="CAJ6" s="2152"/>
      <c r="CAK6" s="2152"/>
      <c r="CAL6" s="2152"/>
      <c r="CAM6" s="2152"/>
      <c r="CAN6" s="2152"/>
      <c r="CAO6" s="2152"/>
      <c r="CAP6" s="2152"/>
      <c r="CAQ6" s="2152"/>
      <c r="CAR6" s="2152"/>
      <c r="CAS6" s="2152"/>
      <c r="CAT6" s="2152"/>
      <c r="CAU6" s="2152"/>
      <c r="CAV6" s="2152"/>
      <c r="CAW6" s="2152"/>
      <c r="CAX6" s="2152"/>
      <c r="CAY6" s="2152"/>
      <c r="CAZ6" s="2152"/>
      <c r="CBA6" s="2152"/>
      <c r="CBB6" s="2152"/>
      <c r="CBC6" s="2152"/>
      <c r="CBD6" s="2152"/>
      <c r="CBE6" s="2152"/>
      <c r="CBF6" s="2152"/>
      <c r="CBG6" s="2152"/>
      <c r="CBH6" s="2152"/>
      <c r="CBI6" s="2152"/>
      <c r="CBJ6" s="2152"/>
      <c r="CBK6" s="2152"/>
      <c r="CBL6" s="2152"/>
      <c r="CBM6" s="2152"/>
      <c r="CBN6" s="2152"/>
      <c r="CBO6" s="2152"/>
      <c r="CBP6" s="2152"/>
      <c r="CBQ6" s="2152"/>
      <c r="CBR6" s="2152"/>
      <c r="CBS6" s="2152"/>
      <c r="CBT6" s="2152"/>
      <c r="CBU6" s="2152"/>
      <c r="CBV6" s="2152"/>
      <c r="CBW6" s="2152"/>
      <c r="CBX6" s="2152"/>
      <c r="CBY6" s="2152"/>
      <c r="CBZ6" s="2152"/>
      <c r="CCA6" s="2152"/>
      <c r="CCB6" s="2152"/>
      <c r="CCC6" s="2152"/>
      <c r="CCD6" s="2152"/>
      <c r="CCE6" s="2152"/>
      <c r="CCF6" s="2152"/>
      <c r="CCG6" s="2152"/>
      <c r="CCH6" s="2152"/>
      <c r="CCI6" s="2152"/>
      <c r="CCJ6" s="2152"/>
      <c r="CCK6" s="2152"/>
      <c r="CCL6" s="2152"/>
      <c r="CCM6" s="2152"/>
      <c r="CCN6" s="2152"/>
      <c r="CCO6" s="2152"/>
      <c r="CCP6" s="2152"/>
      <c r="CCQ6" s="2152"/>
      <c r="CCR6" s="2152"/>
      <c r="CCS6" s="2152"/>
      <c r="CCT6" s="2152"/>
      <c r="CCU6" s="2152"/>
      <c r="CCV6" s="2152"/>
      <c r="CCW6" s="2152"/>
      <c r="CCX6" s="2152"/>
      <c r="CCY6" s="2152"/>
      <c r="CCZ6" s="2152"/>
      <c r="CDA6" s="2152"/>
      <c r="CDB6" s="2152"/>
      <c r="CDC6" s="2152"/>
      <c r="CDD6" s="2152"/>
      <c r="CDE6" s="2152"/>
      <c r="CDF6" s="2152"/>
      <c r="CDG6" s="2152"/>
      <c r="CDH6" s="2152"/>
      <c r="CDI6" s="2152"/>
      <c r="CDJ6" s="2152"/>
      <c r="CDK6" s="2152"/>
      <c r="CDL6" s="2152"/>
      <c r="CDM6" s="2152"/>
      <c r="CDN6" s="2152"/>
      <c r="CDO6" s="2152"/>
      <c r="CDP6" s="2152"/>
      <c r="CDQ6" s="2152"/>
      <c r="CDR6" s="2152"/>
      <c r="CDS6" s="2152"/>
      <c r="CDT6" s="2152"/>
      <c r="CDU6" s="2152"/>
      <c r="CDV6" s="2152"/>
      <c r="CDW6" s="2152"/>
      <c r="CDX6" s="2152"/>
      <c r="CDY6" s="2152"/>
      <c r="CDZ6" s="2152"/>
      <c r="CEA6" s="2152"/>
      <c r="CEB6" s="2152"/>
      <c r="CEC6" s="2152"/>
      <c r="CED6" s="2152"/>
      <c r="CEE6" s="2152"/>
      <c r="CEF6" s="2152"/>
      <c r="CEG6" s="2152"/>
      <c r="CEH6" s="2152"/>
      <c r="CEI6" s="2152"/>
      <c r="CEJ6" s="2152"/>
      <c r="CEK6" s="2152"/>
      <c r="CEL6" s="2152"/>
      <c r="CEM6" s="2152"/>
      <c r="CEN6" s="2152"/>
      <c r="CEO6" s="2152"/>
      <c r="CEP6" s="2152"/>
      <c r="CEQ6" s="2152"/>
      <c r="CER6" s="2152"/>
      <c r="CES6" s="2152"/>
      <c r="CET6" s="2152"/>
      <c r="CEU6" s="2152"/>
      <c r="CEV6" s="2152"/>
      <c r="CEW6" s="2152"/>
      <c r="CEX6" s="2152"/>
      <c r="CEY6" s="2152"/>
      <c r="CEZ6" s="2152"/>
      <c r="CFA6" s="2152"/>
      <c r="CFB6" s="2152"/>
      <c r="CFC6" s="2152"/>
      <c r="CFD6" s="2152"/>
      <c r="CFE6" s="2152"/>
      <c r="CFF6" s="2152"/>
      <c r="CFG6" s="2152"/>
      <c r="CFH6" s="2152"/>
      <c r="CFI6" s="2152"/>
      <c r="CFJ6" s="2152"/>
      <c r="CFK6" s="2152"/>
      <c r="CFL6" s="2152"/>
      <c r="CFM6" s="2152"/>
      <c r="CFN6" s="2152"/>
      <c r="CFO6" s="2152"/>
      <c r="CFP6" s="2152"/>
      <c r="CFQ6" s="2152"/>
      <c r="CFR6" s="2152"/>
      <c r="CFS6" s="2152"/>
      <c r="CFT6" s="2152"/>
      <c r="CFU6" s="2152"/>
      <c r="CFV6" s="2152"/>
      <c r="CFW6" s="2152"/>
      <c r="CFX6" s="2152"/>
      <c r="CFY6" s="2152"/>
      <c r="CFZ6" s="2152"/>
      <c r="CGA6" s="2152"/>
      <c r="CGB6" s="2152"/>
      <c r="CGC6" s="2152"/>
      <c r="CGD6" s="2152"/>
      <c r="CGE6" s="2152"/>
      <c r="CGF6" s="2152"/>
      <c r="CGG6" s="2152"/>
      <c r="CGH6" s="2152"/>
      <c r="CGI6" s="2152"/>
      <c r="CGJ6" s="2152"/>
      <c r="CGK6" s="2152"/>
      <c r="CGL6" s="2152"/>
      <c r="CGM6" s="2152"/>
      <c r="CGN6" s="2152"/>
      <c r="CGO6" s="2152"/>
      <c r="CGP6" s="2152"/>
      <c r="CGQ6" s="2152"/>
      <c r="CGR6" s="2152"/>
      <c r="CGS6" s="2152"/>
      <c r="CGT6" s="2152"/>
      <c r="CGU6" s="2152"/>
      <c r="CGV6" s="2152"/>
      <c r="CGW6" s="2152"/>
      <c r="CGX6" s="2152"/>
      <c r="CGY6" s="2152"/>
      <c r="CGZ6" s="2152"/>
      <c r="CHA6" s="2152"/>
      <c r="CHB6" s="2152"/>
      <c r="CHC6" s="2152"/>
      <c r="CHD6" s="2152"/>
      <c r="CHE6" s="2152"/>
      <c r="CHF6" s="2152"/>
      <c r="CHG6" s="2152"/>
      <c r="CHH6" s="2152"/>
      <c r="CHI6" s="2152"/>
      <c r="CHJ6" s="2152"/>
      <c r="CHK6" s="2152"/>
      <c r="CHL6" s="2152"/>
      <c r="CHM6" s="2152"/>
      <c r="CHN6" s="2152"/>
      <c r="CHO6" s="2152"/>
      <c r="CHP6" s="2152"/>
      <c r="CHQ6" s="2152"/>
      <c r="CHR6" s="2152"/>
      <c r="CHS6" s="2152"/>
      <c r="CHT6" s="2152"/>
      <c r="CHU6" s="2152"/>
      <c r="CHV6" s="2152"/>
      <c r="CHW6" s="2152"/>
      <c r="CHX6" s="2152"/>
      <c r="CHY6" s="2152"/>
      <c r="CHZ6" s="2152"/>
      <c r="CIA6" s="2152"/>
      <c r="CIB6" s="2152"/>
      <c r="CIC6" s="2152"/>
      <c r="CID6" s="2152"/>
      <c r="CIE6" s="2152"/>
      <c r="CIF6" s="2152"/>
      <c r="CIG6" s="2152"/>
      <c r="CIH6" s="2152"/>
      <c r="CII6" s="2152"/>
      <c r="CIJ6" s="2152"/>
      <c r="CIK6" s="2152"/>
      <c r="CIL6" s="2152"/>
      <c r="CIM6" s="2152"/>
      <c r="CIN6" s="2152"/>
      <c r="CIO6" s="2152"/>
      <c r="CIP6" s="2152"/>
      <c r="CIQ6" s="2152"/>
      <c r="CIR6" s="2152"/>
      <c r="CIS6" s="2152"/>
      <c r="CIT6" s="2152"/>
      <c r="CIU6" s="2152"/>
      <c r="CIV6" s="2152"/>
      <c r="CIW6" s="2152"/>
      <c r="CIX6" s="2152"/>
      <c r="CIY6" s="2152"/>
      <c r="CIZ6" s="2152"/>
      <c r="CJA6" s="2152"/>
      <c r="CJB6" s="2152"/>
      <c r="CJC6" s="2152"/>
      <c r="CJD6" s="2152"/>
      <c r="CJE6" s="2152"/>
      <c r="CJF6" s="2152"/>
      <c r="CJG6" s="2152"/>
      <c r="CJH6" s="2152"/>
      <c r="CJI6" s="2152"/>
      <c r="CJJ6" s="2152"/>
      <c r="CJK6" s="2152"/>
      <c r="CJL6" s="2152"/>
      <c r="CJM6" s="2152"/>
      <c r="CJN6" s="2152"/>
      <c r="CJO6" s="2152"/>
      <c r="CJP6" s="2152"/>
      <c r="CJQ6" s="2152"/>
      <c r="CJR6" s="2152"/>
      <c r="CJS6" s="2152"/>
      <c r="CJT6" s="2152"/>
      <c r="CJU6" s="2152"/>
      <c r="CJV6" s="2152"/>
      <c r="CJW6" s="2152"/>
      <c r="CJX6" s="2152"/>
      <c r="CJY6" s="2152"/>
      <c r="CJZ6" s="2152"/>
      <c r="CKA6" s="2152"/>
      <c r="CKB6" s="2152"/>
      <c r="CKC6" s="2152"/>
      <c r="CKD6" s="2152"/>
      <c r="CKE6" s="2152"/>
      <c r="CKF6" s="2152"/>
      <c r="CKG6" s="2152"/>
      <c r="CKH6" s="2152"/>
      <c r="CKI6" s="2152"/>
      <c r="CKJ6" s="2152"/>
      <c r="CKK6" s="2152"/>
      <c r="CKL6" s="2152"/>
      <c r="CKM6" s="2152"/>
      <c r="CKN6" s="2152"/>
      <c r="CKO6" s="2152"/>
      <c r="CKP6" s="2152"/>
      <c r="CKQ6" s="2152"/>
      <c r="CKR6" s="2152"/>
      <c r="CKS6" s="2152"/>
      <c r="CKT6" s="2152"/>
      <c r="CKU6" s="2152"/>
      <c r="CKV6" s="2152"/>
      <c r="CKW6" s="2152"/>
      <c r="CKX6" s="2152"/>
      <c r="CKY6" s="2152"/>
      <c r="CKZ6" s="2152"/>
      <c r="CLA6" s="2152"/>
      <c r="CLB6" s="2152"/>
      <c r="CLC6" s="2152"/>
      <c r="CLD6" s="2152"/>
      <c r="CLE6" s="2152"/>
      <c r="CLF6" s="2152"/>
      <c r="CLG6" s="2152"/>
      <c r="CLH6" s="2152"/>
      <c r="CLI6" s="2152"/>
      <c r="CLJ6" s="2152"/>
      <c r="CLK6" s="2152"/>
      <c r="CLL6" s="2152"/>
      <c r="CLM6" s="2152"/>
      <c r="CLN6" s="2152"/>
      <c r="CLO6" s="2152"/>
      <c r="CLP6" s="2152"/>
      <c r="CLQ6" s="2152"/>
      <c r="CLR6" s="2152"/>
      <c r="CLS6" s="2152"/>
      <c r="CLT6" s="2152"/>
      <c r="CLU6" s="2152"/>
      <c r="CLV6" s="2152"/>
      <c r="CLW6" s="2152"/>
      <c r="CLX6" s="2152"/>
      <c r="CLY6" s="2152"/>
      <c r="CLZ6" s="2152"/>
      <c r="CMA6" s="2152"/>
      <c r="CMB6" s="2152"/>
      <c r="CMC6" s="2152"/>
      <c r="CMD6" s="2152"/>
      <c r="CME6" s="2152"/>
      <c r="CMF6" s="2152"/>
      <c r="CMG6" s="2152"/>
      <c r="CMH6" s="2152"/>
      <c r="CMI6" s="2152"/>
      <c r="CMJ6" s="2152"/>
      <c r="CMK6" s="2152"/>
      <c r="CML6" s="2152"/>
      <c r="CMM6" s="2152"/>
      <c r="CMN6" s="2152"/>
      <c r="CMO6" s="2152"/>
      <c r="CMP6" s="2152"/>
      <c r="CMQ6" s="2152"/>
      <c r="CMR6" s="2152"/>
      <c r="CMS6" s="2152"/>
      <c r="CMT6" s="2152"/>
      <c r="CMU6" s="2152"/>
      <c r="CMV6" s="2152"/>
      <c r="CMW6" s="2152"/>
      <c r="CMX6" s="2152"/>
      <c r="CMY6" s="2152"/>
      <c r="CMZ6" s="2152"/>
      <c r="CNA6" s="2152"/>
      <c r="CNB6" s="2152"/>
      <c r="CNC6" s="2152"/>
      <c r="CND6" s="2152"/>
      <c r="CNE6" s="2152"/>
      <c r="CNF6" s="2152"/>
      <c r="CNG6" s="2152"/>
      <c r="CNH6" s="2152"/>
      <c r="CNI6" s="2152"/>
      <c r="CNJ6" s="2152"/>
      <c r="CNK6" s="2152"/>
      <c r="CNL6" s="2152"/>
      <c r="CNM6" s="2152"/>
      <c r="CNN6" s="2152"/>
      <c r="CNO6" s="2152"/>
      <c r="CNP6" s="2152"/>
      <c r="CNQ6" s="2152"/>
      <c r="CNR6" s="2152"/>
      <c r="CNS6" s="2152"/>
      <c r="CNT6" s="2152"/>
      <c r="CNU6" s="2152"/>
      <c r="CNV6" s="2152"/>
      <c r="CNW6" s="2152"/>
      <c r="CNX6" s="2152"/>
      <c r="CNY6" s="2152"/>
      <c r="CNZ6" s="2152"/>
      <c r="COA6" s="2152"/>
      <c r="COB6" s="2152"/>
      <c r="COC6" s="2152"/>
      <c r="COD6" s="2152"/>
      <c r="COE6" s="2152"/>
      <c r="COF6" s="2152"/>
      <c r="COG6" s="2152"/>
      <c r="COH6" s="2152"/>
      <c r="COI6" s="2152"/>
      <c r="COJ6" s="2152"/>
      <c r="COK6" s="2152"/>
      <c r="COL6" s="2152"/>
      <c r="COM6" s="2152"/>
      <c r="CON6" s="2152"/>
      <c r="COO6" s="2152"/>
      <c r="COP6" s="2152"/>
      <c r="COQ6" s="2152"/>
      <c r="COR6" s="2152"/>
      <c r="COS6" s="2152"/>
      <c r="COT6" s="2152"/>
      <c r="COU6" s="2152"/>
      <c r="COV6" s="2152"/>
      <c r="COW6" s="2152"/>
      <c r="COX6" s="2152"/>
      <c r="COY6" s="2152"/>
      <c r="COZ6" s="2152"/>
      <c r="CPA6" s="2152"/>
      <c r="CPB6" s="2152"/>
      <c r="CPC6" s="2152"/>
      <c r="CPD6" s="2152"/>
      <c r="CPE6" s="2152"/>
      <c r="CPF6" s="2152"/>
      <c r="CPG6" s="2152"/>
      <c r="CPH6" s="2152"/>
      <c r="CPI6" s="2152"/>
      <c r="CPJ6" s="2152"/>
      <c r="CPK6" s="2152"/>
      <c r="CPL6" s="2152"/>
      <c r="CPM6" s="2152"/>
      <c r="CPN6" s="2152"/>
      <c r="CPO6" s="2152"/>
      <c r="CPP6" s="2152"/>
      <c r="CPQ6" s="2152"/>
      <c r="CPR6" s="2152"/>
      <c r="CPS6" s="2152"/>
      <c r="CPT6" s="2152"/>
      <c r="CPU6" s="2152"/>
      <c r="CPV6" s="2152"/>
      <c r="CPW6" s="2152"/>
      <c r="CPX6" s="2152"/>
      <c r="CPY6" s="2152"/>
      <c r="CPZ6" s="2152"/>
      <c r="CQA6" s="2152"/>
      <c r="CQB6" s="2152"/>
      <c r="CQC6" s="2152"/>
      <c r="CQD6" s="2152"/>
      <c r="CQE6" s="2152"/>
      <c r="CQF6" s="2152"/>
      <c r="CQG6" s="2152"/>
      <c r="CQH6" s="2152"/>
      <c r="CQI6" s="2152"/>
      <c r="CQJ6" s="2152"/>
      <c r="CQK6" s="2152"/>
      <c r="CQL6" s="2152"/>
      <c r="CQM6" s="2152"/>
      <c r="CQN6" s="2152"/>
      <c r="CQO6" s="2152"/>
      <c r="CQP6" s="2152"/>
      <c r="CQQ6" s="2152"/>
      <c r="CQR6" s="2152"/>
      <c r="CQS6" s="2152"/>
      <c r="CQT6" s="2152"/>
      <c r="CQU6" s="2152"/>
      <c r="CQV6" s="2152"/>
      <c r="CQW6" s="2152"/>
      <c r="CQX6" s="2152"/>
      <c r="CQY6" s="2152"/>
      <c r="CQZ6" s="2152"/>
      <c r="CRA6" s="2152"/>
      <c r="CRB6" s="2152"/>
      <c r="CRC6" s="2152"/>
      <c r="CRD6" s="2152"/>
      <c r="CRE6" s="2152"/>
      <c r="CRF6" s="2152"/>
      <c r="CRG6" s="2152"/>
      <c r="CRH6" s="2152"/>
      <c r="CRI6" s="2152"/>
      <c r="CRJ6" s="2152"/>
      <c r="CRK6" s="2152"/>
      <c r="CRL6" s="2152"/>
      <c r="CRM6" s="2152"/>
      <c r="CRN6" s="2152"/>
      <c r="CRO6" s="2152"/>
      <c r="CRP6" s="2152"/>
      <c r="CRQ6" s="2152"/>
      <c r="CRR6" s="2152"/>
      <c r="CRS6" s="2152"/>
      <c r="CRT6" s="2152"/>
      <c r="CRU6" s="2152"/>
      <c r="CRV6" s="2152"/>
      <c r="CRW6" s="2152"/>
      <c r="CRX6" s="2152"/>
      <c r="CRY6" s="2152"/>
      <c r="CRZ6" s="2152"/>
      <c r="CSA6" s="2152"/>
      <c r="CSB6" s="2152"/>
      <c r="CSC6" s="2152"/>
      <c r="CSD6" s="2152"/>
      <c r="CSE6" s="2152"/>
      <c r="CSF6" s="2152"/>
      <c r="CSG6" s="2152"/>
      <c r="CSH6" s="2152"/>
      <c r="CSI6" s="2152"/>
      <c r="CSJ6" s="2152"/>
      <c r="CSK6" s="2152"/>
      <c r="CSL6" s="2152"/>
      <c r="CSM6" s="2152"/>
      <c r="CSN6" s="2152"/>
      <c r="CSO6" s="2152"/>
      <c r="CSP6" s="2152"/>
      <c r="CSQ6" s="2152"/>
      <c r="CSR6" s="2152"/>
      <c r="CSS6" s="2152"/>
      <c r="CST6" s="2152"/>
      <c r="CSU6" s="2152"/>
      <c r="CSV6" s="2152"/>
      <c r="CSW6" s="2152"/>
      <c r="CSX6" s="2152"/>
      <c r="CSY6" s="2152"/>
      <c r="CSZ6" s="2152"/>
      <c r="CTA6" s="2152"/>
      <c r="CTB6" s="2152"/>
      <c r="CTC6" s="2152"/>
      <c r="CTD6" s="2152"/>
      <c r="CTE6" s="2152"/>
      <c r="CTF6" s="2152"/>
      <c r="CTG6" s="2152"/>
      <c r="CTH6" s="2152"/>
      <c r="CTI6" s="2152"/>
      <c r="CTJ6" s="2152"/>
      <c r="CTK6" s="2152"/>
      <c r="CTL6" s="2152"/>
      <c r="CTM6" s="2152"/>
      <c r="CTN6" s="2152"/>
      <c r="CTO6" s="2152"/>
      <c r="CTP6" s="2152"/>
      <c r="CTQ6" s="2152"/>
      <c r="CTR6" s="2152"/>
      <c r="CTS6" s="2152"/>
      <c r="CTT6" s="2152"/>
      <c r="CTU6" s="2152"/>
      <c r="CTV6" s="2152"/>
      <c r="CTW6" s="2152"/>
      <c r="CTX6" s="2152"/>
      <c r="CTY6" s="2152"/>
      <c r="CTZ6" s="2152"/>
      <c r="CUA6" s="2152"/>
      <c r="CUB6" s="2152"/>
      <c r="CUC6" s="2152"/>
      <c r="CUD6" s="2152"/>
      <c r="CUE6" s="2152"/>
      <c r="CUF6" s="2152"/>
      <c r="CUG6" s="2152"/>
      <c r="CUH6" s="2152"/>
      <c r="CUI6" s="2152"/>
      <c r="CUJ6" s="2152"/>
      <c r="CUK6" s="2152"/>
      <c r="CUL6" s="2152"/>
      <c r="CUM6" s="2152"/>
      <c r="CUN6" s="2152"/>
      <c r="CUO6" s="2152"/>
      <c r="CUP6" s="2152"/>
      <c r="CUQ6" s="2152"/>
      <c r="CUR6" s="2152"/>
      <c r="CUS6" s="2152"/>
      <c r="CUT6" s="2152"/>
      <c r="CUU6" s="2152"/>
      <c r="CUV6" s="2152"/>
      <c r="CUW6" s="2152"/>
      <c r="CUX6" s="2152"/>
      <c r="CUY6" s="2152"/>
      <c r="CUZ6" s="2152"/>
      <c r="CVA6" s="2152"/>
      <c r="CVB6" s="2152"/>
      <c r="CVC6" s="2152"/>
      <c r="CVD6" s="2152"/>
      <c r="CVE6" s="2152"/>
      <c r="CVF6" s="2152"/>
      <c r="CVG6" s="2152"/>
      <c r="CVH6" s="2152"/>
      <c r="CVI6" s="2152"/>
      <c r="CVJ6" s="2152"/>
      <c r="CVK6" s="2152"/>
      <c r="CVL6" s="2152"/>
      <c r="CVM6" s="2152"/>
      <c r="CVN6" s="2152"/>
      <c r="CVO6" s="2152"/>
      <c r="CVP6" s="2152"/>
      <c r="CVQ6" s="2152"/>
      <c r="CVR6" s="2152"/>
      <c r="CVS6" s="2152"/>
      <c r="CVT6" s="2152"/>
      <c r="CVU6" s="2152"/>
      <c r="CVV6" s="2152"/>
      <c r="CVW6" s="2152"/>
      <c r="CVX6" s="2152"/>
      <c r="CVY6" s="2152"/>
      <c r="CVZ6" s="2152"/>
      <c r="CWA6" s="2152"/>
      <c r="CWB6" s="2152"/>
      <c r="CWC6" s="2152"/>
      <c r="CWD6" s="2152"/>
      <c r="CWE6" s="2152"/>
      <c r="CWF6" s="2152"/>
      <c r="CWG6" s="2152"/>
      <c r="CWH6" s="2152"/>
      <c r="CWI6" s="2152"/>
      <c r="CWJ6" s="2152"/>
      <c r="CWK6" s="2152"/>
      <c r="CWL6" s="2152"/>
      <c r="CWM6" s="2152"/>
      <c r="CWN6" s="2152"/>
      <c r="CWO6" s="2152"/>
      <c r="CWP6" s="2152"/>
      <c r="CWQ6" s="2152"/>
      <c r="CWR6" s="2152"/>
      <c r="CWS6" s="2152"/>
      <c r="CWT6" s="2152"/>
      <c r="CWU6" s="2152"/>
      <c r="CWV6" s="2152"/>
      <c r="CWW6" s="2152"/>
      <c r="CWX6" s="2152"/>
      <c r="CWY6" s="2152"/>
      <c r="CWZ6" s="2152"/>
      <c r="CXA6" s="2152"/>
      <c r="CXB6" s="2152"/>
      <c r="CXC6" s="2152"/>
      <c r="CXD6" s="2152"/>
      <c r="CXE6" s="2152"/>
      <c r="CXF6" s="2152"/>
      <c r="CXG6" s="2152"/>
      <c r="CXH6" s="2152"/>
      <c r="CXI6" s="2152"/>
      <c r="CXJ6" s="2152"/>
      <c r="CXK6" s="2152"/>
      <c r="CXL6" s="2152"/>
      <c r="CXM6" s="2152"/>
      <c r="CXN6" s="2152"/>
      <c r="CXO6" s="2152"/>
      <c r="CXP6" s="2152"/>
      <c r="CXQ6" s="2152"/>
      <c r="CXR6" s="2152"/>
      <c r="CXS6" s="2152"/>
      <c r="CXT6" s="2152"/>
      <c r="CXU6" s="2152"/>
      <c r="CXV6" s="2152"/>
      <c r="CXW6" s="2152"/>
      <c r="CXX6" s="2152"/>
      <c r="CXY6" s="2152"/>
      <c r="CXZ6" s="2152"/>
      <c r="CYA6" s="2152"/>
      <c r="CYB6" s="2152"/>
      <c r="CYC6" s="2152"/>
      <c r="CYD6" s="2152"/>
      <c r="CYE6" s="2152"/>
      <c r="CYF6" s="2152"/>
      <c r="CYG6" s="2152"/>
      <c r="CYH6" s="2152"/>
      <c r="CYI6" s="2152"/>
      <c r="CYJ6" s="2152"/>
      <c r="CYK6" s="2152"/>
      <c r="CYL6" s="2152"/>
      <c r="CYM6" s="2152"/>
      <c r="CYN6" s="2152"/>
      <c r="CYO6" s="2152"/>
      <c r="CYP6" s="2152"/>
      <c r="CYQ6" s="2152"/>
      <c r="CYR6" s="2152"/>
      <c r="CYS6" s="2152"/>
      <c r="CYT6" s="2152"/>
      <c r="CYU6" s="2152"/>
      <c r="CYV6" s="2152"/>
      <c r="CYW6" s="2152"/>
      <c r="CYX6" s="2152"/>
      <c r="CYY6" s="2152"/>
      <c r="CYZ6" s="2152"/>
      <c r="CZA6" s="2152"/>
      <c r="CZB6" s="2152"/>
      <c r="CZC6" s="2152"/>
      <c r="CZD6" s="2152"/>
      <c r="CZE6" s="2152"/>
      <c r="CZF6" s="2152"/>
      <c r="CZG6" s="2152"/>
      <c r="CZH6" s="2152"/>
      <c r="CZI6" s="2152"/>
      <c r="CZJ6" s="2152"/>
      <c r="CZK6" s="2152"/>
      <c r="CZL6" s="2152"/>
      <c r="CZM6" s="2152"/>
      <c r="CZN6" s="2152"/>
      <c r="CZO6" s="2152"/>
      <c r="CZP6" s="2152"/>
      <c r="CZQ6" s="2152"/>
      <c r="CZR6" s="2152"/>
      <c r="CZS6" s="2152"/>
      <c r="CZT6" s="2152"/>
      <c r="CZU6" s="2152"/>
      <c r="CZV6" s="2152"/>
      <c r="CZW6" s="2152"/>
      <c r="CZX6" s="2152"/>
      <c r="CZY6" s="2152"/>
      <c r="CZZ6" s="2152"/>
      <c r="DAA6" s="2152"/>
      <c r="DAB6" s="2152"/>
      <c r="DAC6" s="2152"/>
      <c r="DAD6" s="2152"/>
      <c r="DAE6" s="2152"/>
      <c r="DAF6" s="2152"/>
      <c r="DAG6" s="2152"/>
      <c r="DAH6" s="2152"/>
      <c r="DAI6" s="2152"/>
      <c r="DAJ6" s="2152"/>
      <c r="DAK6" s="2152"/>
      <c r="DAL6" s="2152"/>
      <c r="DAM6" s="2152"/>
      <c r="DAN6" s="2152"/>
      <c r="DAO6" s="2152"/>
      <c r="DAP6" s="2152"/>
      <c r="DAQ6" s="2152"/>
      <c r="DAR6" s="2152"/>
      <c r="DAS6" s="2152"/>
      <c r="DAT6" s="2152"/>
      <c r="DAU6" s="2152"/>
      <c r="DAV6" s="2152"/>
      <c r="DAW6" s="2152"/>
      <c r="DAX6" s="2152"/>
      <c r="DAY6" s="2152"/>
      <c r="DAZ6" s="2152"/>
      <c r="DBA6" s="2152"/>
      <c r="DBB6" s="2152"/>
      <c r="DBC6" s="2152"/>
      <c r="DBD6" s="2152"/>
      <c r="DBE6" s="2152"/>
      <c r="DBF6" s="2152"/>
      <c r="DBG6" s="2152"/>
      <c r="DBH6" s="2152"/>
      <c r="DBI6" s="2152"/>
      <c r="DBJ6" s="2152"/>
      <c r="DBK6" s="2152"/>
      <c r="DBL6" s="2152"/>
      <c r="DBM6" s="2152"/>
      <c r="DBN6" s="2152"/>
      <c r="DBO6" s="2152"/>
      <c r="DBP6" s="2152"/>
      <c r="DBQ6" s="2152"/>
      <c r="DBR6" s="2152"/>
      <c r="DBS6" s="2152"/>
      <c r="DBT6" s="2152"/>
      <c r="DBU6" s="2152"/>
      <c r="DBV6" s="2152"/>
      <c r="DBW6" s="2152"/>
      <c r="DBX6" s="2152"/>
      <c r="DBY6" s="2152"/>
      <c r="DBZ6" s="2152"/>
      <c r="DCA6" s="2152"/>
      <c r="DCB6" s="2152"/>
      <c r="DCC6" s="2152"/>
      <c r="DCD6" s="2152"/>
      <c r="DCE6" s="2152"/>
      <c r="DCF6" s="2152"/>
      <c r="DCG6" s="2152"/>
      <c r="DCH6" s="2152"/>
      <c r="DCI6" s="2152"/>
      <c r="DCJ6" s="2152"/>
      <c r="DCK6" s="2152"/>
      <c r="DCL6" s="2152"/>
      <c r="DCM6" s="2152"/>
      <c r="DCN6" s="2152"/>
      <c r="DCO6" s="2152"/>
      <c r="DCP6" s="2152"/>
      <c r="DCQ6" s="2152"/>
      <c r="DCR6" s="2152"/>
      <c r="DCS6" s="2152"/>
      <c r="DCT6" s="2152"/>
      <c r="DCU6" s="2152"/>
      <c r="DCV6" s="2152"/>
      <c r="DCW6" s="2152"/>
      <c r="DCX6" s="2152"/>
      <c r="DCY6" s="2152"/>
      <c r="DCZ6" s="2152"/>
      <c r="DDA6" s="2152"/>
      <c r="DDB6" s="2152"/>
      <c r="DDC6" s="2152"/>
      <c r="DDD6" s="2152"/>
      <c r="DDE6" s="2152"/>
      <c r="DDF6" s="2152"/>
      <c r="DDG6" s="2152"/>
      <c r="DDH6" s="2152"/>
      <c r="DDI6" s="2152"/>
      <c r="DDJ6" s="2152"/>
      <c r="DDK6" s="2152"/>
      <c r="DDL6" s="2152"/>
      <c r="DDM6" s="2152"/>
      <c r="DDN6" s="2152"/>
      <c r="DDO6" s="2152"/>
      <c r="DDP6" s="2152"/>
      <c r="DDQ6" s="2152"/>
      <c r="DDR6" s="2152"/>
      <c r="DDS6" s="2152"/>
      <c r="DDT6" s="2152"/>
      <c r="DDU6" s="2152"/>
      <c r="DDV6" s="2152"/>
      <c r="DDW6" s="2152"/>
      <c r="DDX6" s="2152"/>
      <c r="DDY6" s="2152"/>
      <c r="DDZ6" s="2152"/>
      <c r="DEA6" s="2152"/>
      <c r="DEB6" s="2152"/>
      <c r="DEC6" s="2152"/>
      <c r="DED6" s="2152"/>
      <c r="DEE6" s="2152"/>
      <c r="DEF6" s="2152"/>
      <c r="DEG6" s="2152"/>
      <c r="DEH6" s="2152"/>
      <c r="DEI6" s="2152"/>
      <c r="DEJ6" s="2152"/>
      <c r="DEK6" s="2152"/>
      <c r="DEL6" s="2152"/>
      <c r="DEM6" s="2152"/>
      <c r="DEN6" s="2152"/>
      <c r="DEO6" s="2152"/>
      <c r="DEP6" s="2152"/>
      <c r="DEQ6" s="2152"/>
      <c r="DER6" s="2152"/>
      <c r="DES6" s="2152"/>
      <c r="DET6" s="2152"/>
      <c r="DEU6" s="2152"/>
      <c r="DEV6" s="2152"/>
      <c r="DEW6" s="2152"/>
      <c r="DEX6" s="2152"/>
      <c r="DEY6" s="2152"/>
      <c r="DEZ6" s="2152"/>
      <c r="DFA6" s="2152"/>
      <c r="DFB6" s="2152"/>
      <c r="DFC6" s="2152"/>
      <c r="DFD6" s="2152"/>
      <c r="DFE6" s="2152"/>
      <c r="DFF6" s="2152"/>
      <c r="DFG6" s="2152"/>
      <c r="DFH6" s="2152"/>
      <c r="DFI6" s="2152"/>
      <c r="DFJ6" s="2152"/>
      <c r="DFK6" s="2152"/>
      <c r="DFL6" s="2152"/>
      <c r="DFM6" s="2152"/>
      <c r="DFN6" s="2152"/>
      <c r="DFO6" s="2152"/>
      <c r="DFP6" s="2152"/>
      <c r="DFQ6" s="2152"/>
      <c r="DFR6" s="2152"/>
      <c r="DFS6" s="2152"/>
      <c r="DFT6" s="2152"/>
      <c r="DFU6" s="2152"/>
      <c r="DFV6" s="2152"/>
      <c r="DFW6" s="2152"/>
      <c r="DFX6" s="2152"/>
      <c r="DFY6" s="2152"/>
      <c r="DFZ6" s="2152"/>
      <c r="DGA6" s="2152"/>
      <c r="DGB6" s="2152"/>
      <c r="DGC6" s="2152"/>
      <c r="DGD6" s="2152"/>
      <c r="DGE6" s="2152"/>
      <c r="DGF6" s="2152"/>
      <c r="DGG6" s="2152"/>
      <c r="DGH6" s="2152"/>
      <c r="DGI6" s="2152"/>
      <c r="DGJ6" s="2152"/>
      <c r="DGK6" s="2152"/>
      <c r="DGL6" s="2152"/>
      <c r="DGM6" s="2152"/>
      <c r="DGN6" s="2152"/>
      <c r="DGO6" s="2152"/>
      <c r="DGP6" s="2152"/>
      <c r="DGQ6" s="2152"/>
      <c r="DGR6" s="2152"/>
      <c r="DGS6" s="2152"/>
      <c r="DGT6" s="2152"/>
      <c r="DGU6" s="2152"/>
      <c r="DGV6" s="2152"/>
      <c r="DGW6" s="2152"/>
      <c r="DGX6" s="2152"/>
      <c r="DGY6" s="2152"/>
      <c r="DGZ6" s="2152"/>
      <c r="DHA6" s="2152"/>
      <c r="DHB6" s="2152"/>
      <c r="DHC6" s="2152"/>
      <c r="DHD6" s="2152"/>
      <c r="DHE6" s="2152"/>
      <c r="DHF6" s="2152"/>
      <c r="DHG6" s="2152"/>
      <c r="DHH6" s="2152"/>
      <c r="DHI6" s="2152"/>
      <c r="DHJ6" s="2152"/>
      <c r="DHK6" s="2152"/>
      <c r="DHL6" s="2152"/>
      <c r="DHM6" s="2152"/>
      <c r="DHN6" s="2152"/>
      <c r="DHO6" s="2152"/>
      <c r="DHP6" s="2152"/>
      <c r="DHQ6" s="2152"/>
      <c r="DHR6" s="2152"/>
      <c r="DHS6" s="2152"/>
      <c r="DHT6" s="2152"/>
      <c r="DHU6" s="2152"/>
      <c r="DHV6" s="2152"/>
      <c r="DHW6" s="2152"/>
      <c r="DHX6" s="2152"/>
      <c r="DHY6" s="2152"/>
      <c r="DHZ6" s="2152"/>
      <c r="DIA6" s="2152"/>
      <c r="DIB6" s="2152"/>
      <c r="DIC6" s="2152"/>
      <c r="DID6" s="2152"/>
      <c r="DIE6" s="2152"/>
      <c r="DIF6" s="2152"/>
      <c r="DIG6" s="2152"/>
      <c r="DIH6" s="2152"/>
      <c r="DII6" s="2152"/>
      <c r="DIJ6" s="2152"/>
      <c r="DIK6" s="2152"/>
      <c r="DIL6" s="2152"/>
      <c r="DIM6" s="2152"/>
      <c r="DIN6" s="2152"/>
      <c r="DIO6" s="2152"/>
      <c r="DIP6" s="2152"/>
      <c r="DIQ6" s="2152"/>
      <c r="DIR6" s="2152"/>
      <c r="DIS6" s="2152"/>
      <c r="DIT6" s="2152"/>
      <c r="DIU6" s="2152"/>
      <c r="DIV6" s="2152"/>
      <c r="DIW6" s="2152"/>
      <c r="DIX6" s="2152"/>
      <c r="DIY6" s="2152"/>
      <c r="DIZ6" s="2152"/>
      <c r="DJA6" s="2152"/>
      <c r="DJB6" s="2152"/>
      <c r="DJC6" s="2152"/>
      <c r="DJD6" s="2152"/>
      <c r="DJE6" s="2152"/>
      <c r="DJF6" s="2152"/>
      <c r="DJG6" s="2152"/>
      <c r="DJH6" s="2152"/>
      <c r="DJI6" s="2152"/>
      <c r="DJJ6" s="2152"/>
      <c r="DJK6" s="2152"/>
      <c r="DJL6" s="2152"/>
      <c r="DJM6" s="2152"/>
      <c r="DJN6" s="2152"/>
      <c r="DJO6" s="2152"/>
      <c r="DJP6" s="2152"/>
      <c r="DJQ6" s="2152"/>
      <c r="DJR6" s="2152"/>
      <c r="DJS6" s="2152"/>
      <c r="DJT6" s="2152"/>
      <c r="DJU6" s="2152"/>
      <c r="DJV6" s="2152"/>
      <c r="DJW6" s="2152"/>
      <c r="DJX6" s="2152"/>
      <c r="DJY6" s="2152"/>
      <c r="DJZ6" s="2152"/>
      <c r="DKA6" s="2152"/>
      <c r="DKB6" s="2152"/>
      <c r="DKC6" s="2152"/>
      <c r="DKD6" s="2152"/>
      <c r="DKE6" s="2152"/>
      <c r="DKF6" s="2152"/>
      <c r="DKG6" s="2152"/>
      <c r="DKH6" s="2152"/>
      <c r="DKI6" s="2152"/>
      <c r="DKJ6" s="2152"/>
      <c r="DKK6" s="2152"/>
      <c r="DKL6" s="2152"/>
      <c r="DKM6" s="2152"/>
      <c r="DKN6" s="2152"/>
      <c r="DKO6" s="2152"/>
      <c r="DKP6" s="2152"/>
      <c r="DKQ6" s="2152"/>
      <c r="DKR6" s="2152"/>
      <c r="DKS6" s="2152"/>
      <c r="DKT6" s="2152"/>
      <c r="DKU6" s="2152"/>
      <c r="DKV6" s="2152"/>
      <c r="DKW6" s="2152"/>
      <c r="DKX6" s="2152"/>
      <c r="DKY6" s="2152"/>
      <c r="DKZ6" s="2152"/>
      <c r="DLA6" s="2152"/>
      <c r="DLB6" s="2152"/>
      <c r="DLC6" s="2152"/>
      <c r="DLD6" s="2152"/>
      <c r="DLE6" s="2152"/>
      <c r="DLF6" s="2152"/>
      <c r="DLG6" s="2152"/>
      <c r="DLH6" s="2152"/>
      <c r="DLI6" s="2152"/>
      <c r="DLJ6" s="2152"/>
      <c r="DLK6" s="2152"/>
      <c r="DLL6" s="2152"/>
      <c r="DLM6" s="2152"/>
      <c r="DLN6" s="2152"/>
      <c r="DLO6" s="2152"/>
      <c r="DLP6" s="2152"/>
      <c r="DLQ6" s="2152"/>
      <c r="DLR6" s="2152"/>
      <c r="DLS6" s="2152"/>
      <c r="DLT6" s="2152"/>
      <c r="DLU6" s="2152"/>
      <c r="DLV6" s="2152"/>
      <c r="DLW6" s="2152"/>
      <c r="DLX6" s="2152"/>
      <c r="DLY6" s="2152"/>
      <c r="DLZ6" s="2152"/>
      <c r="DMA6" s="2152"/>
      <c r="DMB6" s="2152"/>
      <c r="DMC6" s="2152"/>
      <c r="DMD6" s="2152"/>
      <c r="DME6" s="2152"/>
      <c r="DMF6" s="2152"/>
      <c r="DMG6" s="2152"/>
      <c r="DMH6" s="2152"/>
      <c r="DMI6" s="2152"/>
      <c r="DMJ6" s="2152"/>
      <c r="DMK6" s="2152"/>
      <c r="DML6" s="2152"/>
      <c r="DMM6" s="2152"/>
      <c r="DMN6" s="2152"/>
      <c r="DMO6" s="2152"/>
      <c r="DMP6" s="2152"/>
      <c r="DMQ6" s="2152"/>
      <c r="DMR6" s="2152"/>
      <c r="DMS6" s="2152"/>
      <c r="DMT6" s="2152"/>
      <c r="DMU6" s="2152"/>
      <c r="DMV6" s="2152"/>
      <c r="DMW6" s="2152"/>
      <c r="DMX6" s="2152"/>
      <c r="DMY6" s="2152"/>
      <c r="DMZ6" s="2152"/>
      <c r="DNA6" s="2152"/>
      <c r="DNB6" s="2152"/>
      <c r="DNC6" s="2152"/>
      <c r="DND6" s="2152"/>
      <c r="DNE6" s="2152"/>
      <c r="DNF6" s="2152"/>
      <c r="DNG6" s="2152"/>
      <c r="DNH6" s="2152"/>
      <c r="DNI6" s="2152"/>
      <c r="DNJ6" s="2152"/>
      <c r="DNK6" s="2152"/>
      <c r="DNL6" s="2152"/>
      <c r="DNM6" s="2152"/>
      <c r="DNN6" s="2152"/>
      <c r="DNO6" s="2152"/>
      <c r="DNP6" s="2152"/>
      <c r="DNQ6" s="2152"/>
      <c r="DNR6" s="2152"/>
      <c r="DNS6" s="2152"/>
      <c r="DNT6" s="2152"/>
      <c r="DNU6" s="2152"/>
      <c r="DNV6" s="2152"/>
      <c r="DNW6" s="2152"/>
      <c r="DNX6" s="2152"/>
      <c r="DNY6" s="2152"/>
      <c r="DNZ6" s="2152"/>
      <c r="DOA6" s="2152"/>
      <c r="DOB6" s="2152"/>
      <c r="DOC6" s="2152"/>
      <c r="DOD6" s="2152"/>
      <c r="DOE6" s="2152"/>
      <c r="DOF6" s="2152"/>
      <c r="DOG6" s="2152"/>
      <c r="DOH6" s="2152"/>
      <c r="DOI6" s="2152"/>
      <c r="DOJ6" s="2152"/>
      <c r="DOK6" s="2152"/>
      <c r="DOL6" s="2152"/>
      <c r="DOM6" s="2152"/>
      <c r="DON6" s="2152"/>
      <c r="DOO6" s="2152"/>
      <c r="DOP6" s="2152"/>
      <c r="DOQ6" s="2152"/>
      <c r="DOR6" s="2152"/>
      <c r="DOS6" s="2152"/>
      <c r="DOT6" s="2152"/>
      <c r="DOU6" s="2152"/>
      <c r="DOV6" s="2152"/>
      <c r="DOW6" s="2152"/>
      <c r="DOX6" s="2152"/>
      <c r="DOY6" s="2152"/>
      <c r="DOZ6" s="2152"/>
      <c r="DPA6" s="2152"/>
      <c r="DPB6" s="2152"/>
      <c r="DPC6" s="2152"/>
      <c r="DPD6" s="2152"/>
      <c r="DPE6" s="2152"/>
      <c r="DPF6" s="2152"/>
      <c r="DPG6" s="2152"/>
      <c r="DPH6" s="2152"/>
      <c r="DPI6" s="2152"/>
      <c r="DPJ6" s="2152"/>
      <c r="DPK6" s="2152"/>
      <c r="DPL6" s="2152"/>
      <c r="DPM6" s="2152"/>
      <c r="DPN6" s="2152"/>
      <c r="DPO6" s="2152"/>
      <c r="DPP6" s="2152"/>
      <c r="DPQ6" s="2152"/>
      <c r="DPR6" s="2152"/>
      <c r="DPS6" s="2152"/>
      <c r="DPT6" s="2152"/>
      <c r="DPU6" s="2152"/>
      <c r="DPV6" s="2152"/>
      <c r="DPW6" s="2152"/>
      <c r="DPX6" s="2152"/>
      <c r="DPY6" s="2152"/>
      <c r="DPZ6" s="2152"/>
      <c r="DQA6" s="2152"/>
      <c r="DQB6" s="2152"/>
      <c r="DQC6" s="2152"/>
      <c r="DQD6" s="2152"/>
      <c r="DQE6" s="2152"/>
      <c r="DQF6" s="2152"/>
      <c r="DQG6" s="2152"/>
      <c r="DQH6" s="2152"/>
      <c r="DQI6" s="2152"/>
      <c r="DQJ6" s="2152"/>
      <c r="DQK6" s="2152"/>
      <c r="DQL6" s="2152"/>
      <c r="DQM6" s="2152"/>
      <c r="DQN6" s="2152"/>
      <c r="DQO6" s="2152"/>
      <c r="DQP6" s="2152"/>
      <c r="DQQ6" s="2152"/>
      <c r="DQR6" s="2152"/>
      <c r="DQS6" s="2152"/>
      <c r="DQT6" s="2152"/>
      <c r="DQU6" s="2152"/>
      <c r="DQV6" s="2152"/>
      <c r="DQW6" s="2152"/>
      <c r="DQX6" s="2152"/>
      <c r="DQY6" s="2152"/>
      <c r="DQZ6" s="2152"/>
      <c r="DRA6" s="2152"/>
      <c r="DRB6" s="2152"/>
      <c r="DRC6" s="2152"/>
      <c r="DRD6" s="2152"/>
      <c r="DRE6" s="2152"/>
      <c r="DRF6" s="2152"/>
      <c r="DRG6" s="2152"/>
      <c r="DRH6" s="2152"/>
      <c r="DRI6" s="2152"/>
      <c r="DRJ6" s="2152"/>
      <c r="DRK6" s="2152"/>
      <c r="DRL6" s="2152"/>
      <c r="DRM6" s="2152"/>
      <c r="DRN6" s="2152"/>
      <c r="DRO6" s="2152"/>
      <c r="DRP6" s="2152"/>
      <c r="DRQ6" s="2152"/>
      <c r="DRR6" s="2152"/>
      <c r="DRS6" s="2152"/>
      <c r="DRT6" s="2152"/>
      <c r="DRU6" s="2152"/>
      <c r="DRV6" s="2152"/>
      <c r="DRW6" s="2152"/>
      <c r="DRX6" s="2152"/>
      <c r="DRY6" s="2152"/>
      <c r="DRZ6" s="2152"/>
      <c r="DSA6" s="2152"/>
      <c r="DSB6" s="2152"/>
      <c r="DSC6" s="2152"/>
      <c r="DSD6" s="2152"/>
      <c r="DSE6" s="2152"/>
      <c r="DSF6" s="2152"/>
      <c r="DSG6" s="2152"/>
      <c r="DSH6" s="2152"/>
      <c r="DSI6" s="2152"/>
      <c r="DSJ6" s="2152"/>
      <c r="DSK6" s="2152"/>
      <c r="DSL6" s="2152"/>
      <c r="DSM6" s="2152"/>
      <c r="DSN6" s="2152"/>
      <c r="DSO6" s="2152"/>
      <c r="DSP6" s="2152"/>
      <c r="DSQ6" s="2152"/>
      <c r="DSR6" s="2152"/>
      <c r="DSS6" s="2152"/>
      <c r="DST6" s="2152"/>
      <c r="DSU6" s="2152"/>
      <c r="DSV6" s="2152"/>
      <c r="DSW6" s="2152"/>
      <c r="DSX6" s="2152"/>
      <c r="DSY6" s="2152"/>
      <c r="DSZ6" s="2152"/>
      <c r="DTA6" s="2152"/>
      <c r="DTB6" s="2152"/>
      <c r="DTC6" s="2152"/>
      <c r="DTD6" s="2152"/>
      <c r="DTE6" s="2152"/>
      <c r="DTF6" s="2152"/>
      <c r="DTG6" s="2152"/>
      <c r="DTH6" s="2152"/>
      <c r="DTI6" s="2152"/>
      <c r="DTJ6" s="2152"/>
      <c r="DTK6" s="2152"/>
      <c r="DTL6" s="2152"/>
      <c r="DTM6" s="2152"/>
      <c r="DTN6" s="2152"/>
      <c r="DTO6" s="2152"/>
      <c r="DTP6" s="2152"/>
      <c r="DTQ6" s="2152"/>
      <c r="DTR6" s="2152"/>
      <c r="DTS6" s="2152"/>
      <c r="DTT6" s="2152"/>
      <c r="DTU6" s="2152"/>
      <c r="DTV6" s="2152"/>
      <c r="DTW6" s="2152"/>
      <c r="DTX6" s="2152"/>
      <c r="DTY6" s="2152"/>
      <c r="DTZ6" s="2152"/>
      <c r="DUA6" s="2152"/>
      <c r="DUB6" s="2152"/>
      <c r="DUC6" s="2152"/>
      <c r="DUD6" s="2152"/>
      <c r="DUE6" s="2152"/>
      <c r="DUF6" s="2152"/>
      <c r="DUG6" s="2152"/>
      <c r="DUH6" s="2152"/>
      <c r="DUI6" s="2152"/>
      <c r="DUJ6" s="2152"/>
      <c r="DUK6" s="2152"/>
      <c r="DUL6" s="2152"/>
      <c r="DUM6" s="2152"/>
      <c r="DUN6" s="2152"/>
      <c r="DUO6" s="2152"/>
      <c r="DUP6" s="2152"/>
      <c r="DUQ6" s="2152"/>
      <c r="DUR6" s="2152"/>
      <c r="DUS6" s="2152"/>
      <c r="DUT6" s="2152"/>
      <c r="DUU6" s="2152"/>
      <c r="DUV6" s="2152"/>
      <c r="DUW6" s="2152"/>
      <c r="DUX6" s="2152"/>
      <c r="DUY6" s="2152"/>
      <c r="DUZ6" s="2152"/>
      <c r="DVA6" s="2152"/>
      <c r="DVB6" s="2152"/>
      <c r="DVC6" s="2152"/>
      <c r="DVD6" s="2152"/>
      <c r="DVE6" s="2152"/>
      <c r="DVF6" s="2152"/>
      <c r="DVG6" s="2152"/>
      <c r="DVH6" s="2152"/>
      <c r="DVI6" s="2152"/>
      <c r="DVJ6" s="2152"/>
      <c r="DVK6" s="2152"/>
      <c r="DVL6" s="2152"/>
      <c r="DVM6" s="2152"/>
      <c r="DVN6" s="2152"/>
      <c r="DVO6" s="2152"/>
      <c r="DVP6" s="2152"/>
      <c r="DVQ6" s="2152"/>
      <c r="DVR6" s="2152"/>
      <c r="DVS6" s="2152"/>
      <c r="DVT6" s="2152"/>
      <c r="DVU6" s="2152"/>
      <c r="DVV6" s="2152"/>
      <c r="DVW6" s="2152"/>
      <c r="DVX6" s="2152"/>
      <c r="DVY6" s="2152"/>
      <c r="DVZ6" s="2152"/>
      <c r="DWA6" s="2152"/>
      <c r="DWB6" s="2152"/>
      <c r="DWC6" s="2152"/>
      <c r="DWD6" s="2152"/>
      <c r="DWE6" s="2152"/>
      <c r="DWF6" s="2152"/>
      <c r="DWG6" s="2152"/>
      <c r="DWH6" s="2152"/>
      <c r="DWI6" s="2152"/>
      <c r="DWJ6" s="2152"/>
      <c r="DWK6" s="2152"/>
      <c r="DWL6" s="2152"/>
      <c r="DWM6" s="2152"/>
      <c r="DWN6" s="2152"/>
      <c r="DWO6" s="2152"/>
      <c r="DWP6" s="2152"/>
      <c r="DWQ6" s="2152"/>
      <c r="DWR6" s="2152"/>
      <c r="DWS6" s="2152"/>
      <c r="DWT6" s="2152"/>
      <c r="DWU6" s="2152"/>
      <c r="DWV6" s="2152"/>
      <c r="DWW6" s="2152"/>
      <c r="DWX6" s="2152"/>
      <c r="DWY6" s="2152"/>
      <c r="DWZ6" s="2152"/>
      <c r="DXA6" s="2152"/>
      <c r="DXB6" s="2152"/>
      <c r="DXC6" s="2152"/>
      <c r="DXD6" s="2152"/>
      <c r="DXE6" s="2152"/>
      <c r="DXF6" s="2152"/>
      <c r="DXG6" s="2152"/>
      <c r="DXH6" s="2152"/>
      <c r="DXI6" s="2152"/>
      <c r="DXJ6" s="2152"/>
      <c r="DXK6" s="2152"/>
      <c r="DXL6" s="2152"/>
      <c r="DXM6" s="2152"/>
      <c r="DXN6" s="2152"/>
      <c r="DXO6" s="2152"/>
      <c r="DXP6" s="2152"/>
      <c r="DXQ6" s="2152"/>
      <c r="DXR6" s="2152"/>
      <c r="DXS6" s="2152"/>
      <c r="DXT6" s="2152"/>
      <c r="DXU6" s="2152"/>
      <c r="DXV6" s="2152"/>
      <c r="DXW6" s="2152"/>
      <c r="DXX6" s="2152"/>
      <c r="DXY6" s="2152"/>
      <c r="DXZ6" s="2152"/>
      <c r="DYA6" s="2152"/>
      <c r="DYB6" s="2152"/>
      <c r="DYC6" s="2152"/>
      <c r="DYD6" s="2152"/>
      <c r="DYE6" s="2152"/>
      <c r="DYF6" s="2152"/>
      <c r="DYG6" s="2152"/>
      <c r="DYH6" s="2152"/>
      <c r="DYI6" s="2152"/>
      <c r="DYJ6" s="2152"/>
      <c r="DYK6" s="2152"/>
      <c r="DYL6" s="2152"/>
      <c r="DYM6" s="2152"/>
      <c r="DYN6" s="2152"/>
      <c r="DYO6" s="2152"/>
      <c r="DYP6" s="2152"/>
      <c r="DYQ6" s="2152"/>
      <c r="DYR6" s="2152"/>
      <c r="DYS6" s="2152"/>
      <c r="DYT6" s="2152"/>
      <c r="DYU6" s="2152"/>
      <c r="DYV6" s="2152"/>
      <c r="DYW6" s="2152"/>
      <c r="DYX6" s="2152"/>
      <c r="DYY6" s="2152"/>
      <c r="DYZ6" s="2152"/>
      <c r="DZA6" s="2152"/>
      <c r="DZB6" s="2152"/>
      <c r="DZC6" s="2152"/>
      <c r="DZD6" s="2152"/>
      <c r="DZE6" s="2152"/>
      <c r="DZF6" s="2152"/>
      <c r="DZG6" s="2152"/>
      <c r="DZH6" s="2152"/>
      <c r="DZI6" s="2152"/>
      <c r="DZJ6" s="2152"/>
      <c r="DZK6" s="2152"/>
      <c r="DZL6" s="2152"/>
      <c r="DZM6" s="2152"/>
      <c r="DZN6" s="2152"/>
      <c r="DZO6" s="2152"/>
      <c r="DZP6" s="2152"/>
      <c r="DZQ6" s="2152"/>
      <c r="DZR6" s="2152"/>
      <c r="DZS6" s="2152"/>
      <c r="DZT6" s="2152"/>
      <c r="DZU6" s="2152"/>
      <c r="DZV6" s="2152"/>
      <c r="DZW6" s="2152"/>
      <c r="DZX6" s="2152"/>
      <c r="DZY6" s="2152"/>
      <c r="DZZ6" s="2152"/>
      <c r="EAA6" s="2152"/>
      <c r="EAB6" s="2152"/>
      <c r="EAC6" s="2152"/>
      <c r="EAD6" s="2152"/>
      <c r="EAE6" s="2152"/>
      <c r="EAF6" s="2152"/>
      <c r="EAG6" s="2152"/>
      <c r="EAH6" s="2152"/>
      <c r="EAI6" s="2152"/>
      <c r="EAJ6" s="2152"/>
      <c r="EAK6" s="2152"/>
      <c r="EAL6" s="2152"/>
      <c r="EAM6" s="2152"/>
      <c r="EAN6" s="2152"/>
      <c r="EAO6" s="2152"/>
      <c r="EAP6" s="2152"/>
      <c r="EAQ6" s="2152"/>
      <c r="EAR6" s="2152"/>
      <c r="EAS6" s="2152"/>
      <c r="EAT6" s="2152"/>
      <c r="EAU6" s="2152"/>
      <c r="EAV6" s="2152"/>
      <c r="EAW6" s="2152"/>
      <c r="EAX6" s="2152"/>
      <c r="EAY6" s="2152"/>
      <c r="EAZ6" s="2152"/>
      <c r="EBA6" s="2152"/>
      <c r="EBB6" s="2152"/>
      <c r="EBC6" s="2152"/>
      <c r="EBD6" s="2152"/>
      <c r="EBE6" s="2152"/>
      <c r="EBF6" s="2152"/>
      <c r="EBG6" s="2152"/>
      <c r="EBH6" s="2152"/>
      <c r="EBI6" s="2152"/>
      <c r="EBJ6" s="2152"/>
      <c r="EBK6" s="2152"/>
      <c r="EBL6" s="2152"/>
      <c r="EBM6" s="2152"/>
      <c r="EBN6" s="2152"/>
      <c r="EBO6" s="2152"/>
      <c r="EBP6" s="2152"/>
      <c r="EBQ6" s="2152"/>
      <c r="EBR6" s="2152"/>
      <c r="EBS6" s="2152"/>
      <c r="EBT6" s="2152"/>
      <c r="EBU6" s="2152"/>
      <c r="EBV6" s="2152"/>
      <c r="EBW6" s="2152"/>
      <c r="EBX6" s="2152"/>
      <c r="EBY6" s="2152"/>
      <c r="EBZ6" s="2152"/>
      <c r="ECA6" s="2152"/>
      <c r="ECB6" s="2152"/>
      <c r="ECC6" s="2152"/>
      <c r="ECD6" s="2152"/>
      <c r="ECE6" s="2152"/>
      <c r="ECF6" s="2152"/>
      <c r="ECG6" s="2152"/>
      <c r="ECH6" s="2152"/>
      <c r="ECI6" s="2152"/>
      <c r="ECJ6" s="2152"/>
      <c r="ECK6" s="2152"/>
      <c r="ECL6" s="2152"/>
      <c r="ECM6" s="2152"/>
      <c r="ECN6" s="2152"/>
      <c r="ECO6" s="2152"/>
      <c r="ECP6" s="2152"/>
      <c r="ECQ6" s="2152"/>
      <c r="ECR6" s="2152"/>
      <c r="ECS6" s="2152"/>
      <c r="ECT6" s="2152"/>
      <c r="ECU6" s="2152"/>
      <c r="ECV6" s="2152"/>
      <c r="ECW6" s="2152"/>
      <c r="ECX6" s="2152"/>
      <c r="ECY6" s="2152"/>
      <c r="ECZ6" s="2152"/>
      <c r="EDA6" s="2152"/>
      <c r="EDB6" s="2152"/>
      <c r="EDC6" s="2152"/>
      <c r="EDD6" s="2152"/>
      <c r="EDE6" s="2152"/>
      <c r="EDF6" s="2152"/>
      <c r="EDG6" s="2152"/>
      <c r="EDH6" s="2152"/>
      <c r="EDI6" s="2152"/>
      <c r="EDJ6" s="2152"/>
      <c r="EDK6" s="2152"/>
      <c r="EDL6" s="2152"/>
      <c r="EDM6" s="2152"/>
      <c r="EDN6" s="2152"/>
      <c r="EDO6" s="2152"/>
      <c r="EDP6" s="2152"/>
      <c r="EDQ6" s="2152"/>
      <c r="EDR6" s="2152"/>
      <c r="EDS6" s="2152"/>
      <c r="EDT6" s="2152"/>
      <c r="EDU6" s="2152"/>
      <c r="EDV6" s="2152"/>
      <c r="EDW6" s="2152"/>
      <c r="EDX6" s="2152"/>
      <c r="EDY6" s="2152"/>
      <c r="EDZ6" s="2152"/>
      <c r="EEA6" s="2152"/>
      <c r="EEB6" s="2152"/>
      <c r="EEC6" s="2152"/>
      <c r="EED6" s="2152"/>
      <c r="EEE6" s="2152"/>
      <c r="EEF6" s="2152"/>
      <c r="EEG6" s="2152"/>
      <c r="EEH6" s="2152"/>
      <c r="EEI6" s="2152"/>
      <c r="EEJ6" s="2152"/>
      <c r="EEK6" s="2152"/>
      <c r="EEL6" s="2152"/>
      <c r="EEM6" s="2152"/>
      <c r="EEN6" s="2152"/>
      <c r="EEO6" s="2152"/>
      <c r="EEP6" s="2152"/>
      <c r="EEQ6" s="2152"/>
      <c r="EER6" s="2152"/>
      <c r="EES6" s="2152"/>
      <c r="EET6" s="2152"/>
      <c r="EEU6" s="2152"/>
      <c r="EEV6" s="2152"/>
      <c r="EEW6" s="2152"/>
      <c r="EEX6" s="2152"/>
      <c r="EEY6" s="2152"/>
      <c r="EEZ6" s="2152"/>
      <c r="EFA6" s="2152"/>
      <c r="EFB6" s="2152"/>
      <c r="EFC6" s="2152"/>
      <c r="EFD6" s="2152"/>
      <c r="EFE6" s="2152"/>
      <c r="EFF6" s="2152"/>
      <c r="EFG6" s="2152"/>
      <c r="EFH6" s="2152"/>
      <c r="EFI6" s="2152"/>
      <c r="EFJ6" s="2152"/>
      <c r="EFK6" s="2152"/>
      <c r="EFL6" s="2152"/>
      <c r="EFM6" s="2152"/>
      <c r="EFN6" s="2152"/>
      <c r="EFO6" s="2152"/>
      <c r="EFP6" s="2152"/>
      <c r="EFQ6" s="2152"/>
      <c r="EFR6" s="2152"/>
      <c r="EFS6" s="2152"/>
      <c r="EFT6" s="2152"/>
      <c r="EFU6" s="2152"/>
      <c r="EFV6" s="2152"/>
      <c r="EFW6" s="2152"/>
      <c r="EFX6" s="2152"/>
      <c r="EFY6" s="2152"/>
      <c r="EFZ6" s="2152"/>
      <c r="EGA6" s="2152"/>
      <c r="EGB6" s="2152"/>
      <c r="EGC6" s="2152"/>
      <c r="EGD6" s="2152"/>
      <c r="EGE6" s="2152"/>
      <c r="EGF6" s="2152"/>
      <c r="EGG6" s="2152"/>
      <c r="EGH6" s="2152"/>
      <c r="EGI6" s="2152"/>
      <c r="EGJ6" s="2152"/>
      <c r="EGK6" s="2152"/>
      <c r="EGL6" s="2152"/>
      <c r="EGM6" s="2152"/>
      <c r="EGN6" s="2152"/>
      <c r="EGO6" s="2152"/>
      <c r="EGP6" s="2152"/>
      <c r="EGQ6" s="2152"/>
      <c r="EGR6" s="2152"/>
      <c r="EGS6" s="2152"/>
      <c r="EGT6" s="2152"/>
      <c r="EGU6" s="2152"/>
      <c r="EGV6" s="2152"/>
      <c r="EGW6" s="2152"/>
      <c r="EGX6" s="2152"/>
      <c r="EGY6" s="2152"/>
      <c r="EGZ6" s="2152"/>
      <c r="EHA6" s="2152"/>
      <c r="EHB6" s="2152"/>
      <c r="EHC6" s="2152"/>
      <c r="EHD6" s="2152"/>
      <c r="EHE6" s="2152"/>
      <c r="EHF6" s="2152"/>
      <c r="EHG6" s="2152"/>
      <c r="EHH6" s="2152"/>
      <c r="EHI6" s="2152"/>
      <c r="EHJ6" s="2152"/>
      <c r="EHK6" s="2152"/>
      <c r="EHL6" s="2152"/>
      <c r="EHM6" s="2152"/>
      <c r="EHN6" s="2152"/>
      <c r="EHO6" s="2152"/>
      <c r="EHP6" s="2152"/>
      <c r="EHQ6" s="2152"/>
      <c r="EHR6" s="2152"/>
      <c r="EHS6" s="2152"/>
      <c r="EHT6" s="2152"/>
      <c r="EHU6" s="2152"/>
      <c r="EHV6" s="2152"/>
      <c r="EHW6" s="2152"/>
      <c r="EHX6" s="2152"/>
      <c r="EHY6" s="2152"/>
      <c r="EHZ6" s="2152"/>
      <c r="EIA6" s="2152"/>
      <c r="EIB6" s="2152"/>
      <c r="EIC6" s="2152"/>
      <c r="EID6" s="2152"/>
      <c r="EIE6" s="2152"/>
      <c r="EIF6" s="2152"/>
      <c r="EIG6" s="2152"/>
      <c r="EIH6" s="2152"/>
      <c r="EII6" s="2152"/>
      <c r="EIJ6" s="2152"/>
      <c r="EIK6" s="2152"/>
      <c r="EIL6" s="2152"/>
      <c r="EIM6" s="2152"/>
      <c r="EIN6" s="2152"/>
      <c r="EIO6" s="2152"/>
      <c r="EIP6" s="2152"/>
      <c r="EIQ6" s="2152"/>
      <c r="EIR6" s="2152"/>
      <c r="EIS6" s="2152"/>
      <c r="EIT6" s="2152"/>
      <c r="EIU6" s="2152"/>
      <c r="EIV6" s="2152"/>
      <c r="EIW6" s="2152"/>
      <c r="EIX6" s="2152"/>
      <c r="EIY6" s="2152"/>
      <c r="EIZ6" s="2152"/>
      <c r="EJA6" s="2152"/>
      <c r="EJB6" s="2152"/>
      <c r="EJC6" s="2152"/>
      <c r="EJD6" s="2152"/>
      <c r="EJE6" s="2152"/>
      <c r="EJF6" s="2152"/>
      <c r="EJG6" s="2152"/>
      <c r="EJH6" s="2152"/>
      <c r="EJI6" s="2152"/>
      <c r="EJJ6" s="2152"/>
      <c r="EJK6" s="2152"/>
      <c r="EJL6" s="2152"/>
      <c r="EJM6" s="2152"/>
      <c r="EJN6" s="2152"/>
      <c r="EJO6" s="2152"/>
      <c r="EJP6" s="2152"/>
      <c r="EJQ6" s="2152"/>
      <c r="EJR6" s="2152"/>
      <c r="EJS6" s="2152"/>
      <c r="EJT6" s="2152"/>
      <c r="EJU6" s="2152"/>
      <c r="EJV6" s="2152"/>
      <c r="EJW6" s="2152"/>
      <c r="EJX6" s="2152"/>
      <c r="EJY6" s="2152"/>
      <c r="EJZ6" s="2152"/>
      <c r="EKA6" s="2152"/>
      <c r="EKB6" s="2152"/>
      <c r="EKC6" s="2152"/>
      <c r="EKD6" s="2152"/>
      <c r="EKE6" s="2152"/>
      <c r="EKF6" s="2152"/>
      <c r="EKG6" s="2152"/>
      <c r="EKH6" s="2152"/>
      <c r="EKI6" s="2152"/>
      <c r="EKJ6" s="2152"/>
      <c r="EKK6" s="2152"/>
      <c r="EKL6" s="2152"/>
      <c r="EKM6" s="2152"/>
      <c r="EKN6" s="2152"/>
      <c r="EKO6" s="2152"/>
      <c r="EKP6" s="2152"/>
      <c r="EKQ6" s="2152"/>
      <c r="EKR6" s="2152"/>
      <c r="EKS6" s="2152"/>
      <c r="EKT6" s="2152"/>
      <c r="EKU6" s="2152"/>
      <c r="EKV6" s="2152"/>
      <c r="EKW6" s="2152"/>
      <c r="EKX6" s="2152"/>
      <c r="EKY6" s="2152"/>
      <c r="EKZ6" s="2152"/>
      <c r="ELA6" s="2152"/>
      <c r="ELB6" s="2152"/>
      <c r="ELC6" s="2152"/>
      <c r="ELD6" s="2152"/>
      <c r="ELE6" s="2152"/>
      <c r="ELF6" s="2152"/>
      <c r="ELG6" s="2152"/>
      <c r="ELH6" s="2152"/>
      <c r="ELI6" s="2152"/>
      <c r="ELJ6" s="2152"/>
      <c r="ELK6" s="2152"/>
      <c r="ELL6" s="2152"/>
      <c r="ELM6" s="2152"/>
      <c r="ELN6" s="2152"/>
      <c r="ELO6" s="2152"/>
      <c r="ELP6" s="2152"/>
      <c r="ELQ6" s="2152"/>
      <c r="ELR6" s="2152"/>
      <c r="ELS6" s="2152"/>
      <c r="ELT6" s="2152"/>
      <c r="ELU6" s="2152"/>
      <c r="ELV6" s="2152"/>
      <c r="ELW6" s="2152"/>
      <c r="ELX6" s="2152"/>
      <c r="ELY6" s="2152"/>
      <c r="ELZ6" s="2152"/>
      <c r="EMA6" s="2152"/>
      <c r="EMB6" s="2152"/>
      <c r="EMC6" s="2152"/>
      <c r="EMD6" s="2152"/>
      <c r="EME6" s="2152"/>
      <c r="EMF6" s="2152"/>
      <c r="EMG6" s="2152"/>
      <c r="EMH6" s="2152"/>
      <c r="EMI6" s="2152"/>
      <c r="EMJ6" s="2152"/>
      <c r="EMK6" s="2152"/>
      <c r="EML6" s="2152"/>
      <c r="EMM6" s="2152"/>
      <c r="EMN6" s="2152"/>
      <c r="EMO6" s="2152"/>
      <c r="EMP6" s="2152"/>
      <c r="EMQ6" s="2152"/>
      <c r="EMR6" s="2152"/>
      <c r="EMS6" s="2152"/>
      <c r="EMT6" s="2152"/>
      <c r="EMU6" s="2152"/>
      <c r="EMV6" s="2152"/>
      <c r="EMW6" s="2152"/>
      <c r="EMX6" s="2152"/>
      <c r="EMY6" s="2152"/>
      <c r="EMZ6" s="2152"/>
      <c r="ENA6" s="2152"/>
      <c r="ENB6" s="2152"/>
      <c r="ENC6" s="2152"/>
      <c r="END6" s="2152"/>
      <c r="ENE6" s="2152"/>
      <c r="ENF6" s="2152"/>
      <c r="ENG6" s="2152"/>
      <c r="ENH6" s="2152"/>
      <c r="ENI6" s="2152"/>
      <c r="ENJ6" s="2152"/>
      <c r="ENK6" s="2152"/>
      <c r="ENL6" s="2152"/>
      <c r="ENM6" s="2152"/>
      <c r="ENN6" s="2152"/>
      <c r="ENO6" s="2152"/>
      <c r="ENP6" s="2152"/>
      <c r="ENQ6" s="2152"/>
      <c r="ENR6" s="2152"/>
      <c r="ENS6" s="2152"/>
      <c r="ENT6" s="2152"/>
      <c r="ENU6" s="2152"/>
      <c r="ENV6" s="2152"/>
      <c r="ENW6" s="2152"/>
      <c r="ENX6" s="2152"/>
      <c r="ENY6" s="2152"/>
      <c r="ENZ6" s="2152"/>
      <c r="EOA6" s="2152"/>
      <c r="EOB6" s="2152"/>
      <c r="EOC6" s="2152"/>
      <c r="EOD6" s="2152"/>
      <c r="EOE6" s="2152"/>
      <c r="EOF6" s="2152"/>
      <c r="EOG6" s="2152"/>
      <c r="EOH6" s="2152"/>
      <c r="EOI6" s="2152"/>
      <c r="EOJ6" s="2152"/>
      <c r="EOK6" s="2152"/>
      <c r="EOL6" s="2152"/>
      <c r="EOM6" s="2152"/>
      <c r="EON6" s="2152"/>
      <c r="EOO6" s="2152"/>
      <c r="EOP6" s="2152"/>
      <c r="EOQ6" s="2152"/>
      <c r="EOR6" s="2152"/>
      <c r="EOS6" s="2152"/>
      <c r="EOT6" s="2152"/>
      <c r="EOU6" s="2152"/>
      <c r="EOV6" s="2152"/>
      <c r="EOW6" s="2152"/>
      <c r="EOX6" s="2152"/>
      <c r="EOY6" s="2152"/>
      <c r="EOZ6" s="2152"/>
      <c r="EPA6" s="2152"/>
      <c r="EPB6" s="2152"/>
      <c r="EPC6" s="2152"/>
      <c r="EPD6" s="2152"/>
      <c r="EPE6" s="2152"/>
      <c r="EPF6" s="2152"/>
      <c r="EPG6" s="2152"/>
      <c r="EPH6" s="2152"/>
      <c r="EPI6" s="2152"/>
      <c r="EPJ6" s="2152"/>
      <c r="EPK6" s="2152"/>
      <c r="EPL6" s="2152"/>
      <c r="EPM6" s="2152"/>
      <c r="EPN6" s="2152"/>
      <c r="EPO6" s="2152"/>
      <c r="EPP6" s="2152"/>
      <c r="EPQ6" s="2152"/>
      <c r="EPR6" s="2152"/>
      <c r="EPS6" s="2152"/>
      <c r="EPT6" s="2152"/>
      <c r="EPU6" s="2152"/>
      <c r="EPV6" s="2152"/>
      <c r="EPW6" s="2152"/>
      <c r="EPX6" s="2152"/>
      <c r="EPY6" s="2152"/>
      <c r="EPZ6" s="2152"/>
      <c r="EQA6" s="2152"/>
      <c r="EQB6" s="2152"/>
      <c r="EQC6" s="2152"/>
      <c r="EQD6" s="2152"/>
      <c r="EQE6" s="2152"/>
      <c r="EQF6" s="2152"/>
      <c r="EQG6" s="2152"/>
      <c r="EQH6" s="2152"/>
      <c r="EQI6" s="2152"/>
      <c r="EQJ6" s="2152"/>
      <c r="EQK6" s="2152"/>
      <c r="EQL6" s="2152"/>
      <c r="EQM6" s="2152"/>
      <c r="EQN6" s="2152"/>
      <c r="EQO6" s="2152"/>
      <c r="EQP6" s="2152"/>
      <c r="EQQ6" s="2152"/>
      <c r="EQR6" s="2152"/>
      <c r="EQS6" s="2152"/>
      <c r="EQT6" s="2152"/>
      <c r="EQU6" s="2152"/>
      <c r="EQV6" s="2152"/>
      <c r="EQW6" s="2152"/>
      <c r="EQX6" s="2152"/>
      <c r="EQY6" s="2152"/>
      <c r="EQZ6" s="2152"/>
      <c r="ERA6" s="2152"/>
      <c r="ERB6" s="2152"/>
      <c r="ERC6" s="2152"/>
      <c r="ERD6" s="2152"/>
      <c r="ERE6" s="2152"/>
      <c r="ERF6" s="2152"/>
      <c r="ERG6" s="2152"/>
      <c r="ERH6" s="2152"/>
      <c r="ERI6" s="2152"/>
      <c r="ERJ6" s="2152"/>
      <c r="ERK6" s="2152"/>
      <c r="ERL6" s="2152"/>
      <c r="ERM6" s="2152"/>
      <c r="ERN6" s="2152"/>
      <c r="ERO6" s="2152"/>
      <c r="ERP6" s="2152"/>
      <c r="ERQ6" s="2152"/>
      <c r="ERR6" s="2152"/>
      <c r="ERS6" s="2152"/>
      <c r="ERT6" s="2152"/>
      <c r="ERU6" s="2152"/>
      <c r="ERV6" s="2152"/>
      <c r="ERW6" s="2152"/>
      <c r="ERX6" s="2152"/>
      <c r="ERY6" s="2152"/>
      <c r="ERZ6" s="2152"/>
      <c r="ESA6" s="2152"/>
      <c r="ESB6" s="2152"/>
      <c r="ESC6" s="2152"/>
      <c r="ESD6" s="2152"/>
      <c r="ESE6" s="2152"/>
      <c r="ESF6" s="2152"/>
      <c r="ESG6" s="2152"/>
      <c r="ESH6" s="2152"/>
      <c r="ESI6" s="2152"/>
      <c r="ESJ6" s="2152"/>
      <c r="ESK6" s="2152"/>
      <c r="ESL6" s="2152"/>
      <c r="ESM6" s="2152"/>
      <c r="ESN6" s="2152"/>
      <c r="ESO6" s="2152"/>
      <c r="ESP6" s="2152"/>
      <c r="ESQ6" s="2152"/>
      <c r="ESR6" s="2152"/>
      <c r="ESS6" s="2152"/>
      <c r="EST6" s="2152"/>
      <c r="ESU6" s="2152"/>
      <c r="ESV6" s="2152"/>
      <c r="ESW6" s="2152"/>
      <c r="ESX6" s="2152"/>
      <c r="ESY6" s="2152"/>
      <c r="ESZ6" s="2152"/>
      <c r="ETA6" s="2152"/>
      <c r="ETB6" s="2152"/>
      <c r="ETC6" s="2152"/>
      <c r="ETD6" s="2152"/>
      <c r="ETE6" s="2152"/>
      <c r="ETF6" s="2152"/>
      <c r="ETG6" s="2152"/>
      <c r="ETH6" s="2152"/>
      <c r="ETI6" s="2152"/>
      <c r="ETJ6" s="2152"/>
      <c r="ETK6" s="2152"/>
      <c r="ETL6" s="2152"/>
      <c r="ETM6" s="2152"/>
      <c r="ETN6" s="2152"/>
      <c r="ETO6" s="2152"/>
      <c r="ETP6" s="2152"/>
      <c r="ETQ6" s="2152"/>
      <c r="ETR6" s="2152"/>
      <c r="ETS6" s="2152"/>
      <c r="ETT6" s="2152"/>
      <c r="ETU6" s="2152"/>
      <c r="ETV6" s="2152"/>
      <c r="ETW6" s="2152"/>
      <c r="ETX6" s="2152"/>
      <c r="ETY6" s="2152"/>
      <c r="ETZ6" s="2152"/>
      <c r="EUA6" s="2152"/>
      <c r="EUB6" s="2152"/>
      <c r="EUC6" s="2152"/>
      <c r="EUD6" s="2152"/>
      <c r="EUE6" s="2152"/>
      <c r="EUF6" s="2152"/>
      <c r="EUG6" s="2152"/>
      <c r="EUH6" s="2152"/>
      <c r="EUI6" s="2152"/>
      <c r="EUJ6" s="2152"/>
      <c r="EUK6" s="2152"/>
      <c r="EUL6" s="2152"/>
      <c r="EUM6" s="2152"/>
      <c r="EUN6" s="2152"/>
      <c r="EUO6" s="2152"/>
      <c r="EUP6" s="2152"/>
      <c r="EUQ6" s="2152"/>
      <c r="EUR6" s="2152"/>
      <c r="EUS6" s="2152"/>
      <c r="EUT6" s="2152"/>
      <c r="EUU6" s="2152"/>
      <c r="EUV6" s="2152"/>
      <c r="EUW6" s="2152"/>
      <c r="EUX6" s="2152"/>
      <c r="EUY6" s="2152"/>
      <c r="EUZ6" s="2152"/>
      <c r="EVA6" s="2152"/>
      <c r="EVB6" s="2152"/>
      <c r="EVC6" s="2152"/>
      <c r="EVD6" s="2152"/>
      <c r="EVE6" s="2152"/>
      <c r="EVF6" s="2152"/>
      <c r="EVG6" s="2152"/>
      <c r="EVH6" s="2152"/>
      <c r="EVI6" s="2152"/>
      <c r="EVJ6" s="2152"/>
      <c r="EVK6" s="2152"/>
      <c r="EVL6" s="2152"/>
      <c r="EVM6" s="2152"/>
      <c r="EVN6" s="2152"/>
      <c r="EVO6" s="2152"/>
      <c r="EVP6" s="2152"/>
      <c r="EVQ6" s="2152"/>
      <c r="EVR6" s="2152"/>
      <c r="EVS6" s="2152"/>
      <c r="EVT6" s="2152"/>
      <c r="EVU6" s="2152"/>
      <c r="EVV6" s="2152"/>
      <c r="EVW6" s="2152"/>
      <c r="EVX6" s="2152"/>
      <c r="EVY6" s="2152"/>
      <c r="EVZ6" s="2152"/>
      <c r="EWA6" s="2152"/>
      <c r="EWB6" s="2152"/>
      <c r="EWC6" s="2152"/>
      <c r="EWD6" s="2152"/>
      <c r="EWE6" s="2152"/>
      <c r="EWF6" s="2152"/>
      <c r="EWG6" s="2152"/>
      <c r="EWH6" s="2152"/>
      <c r="EWI6" s="2152"/>
      <c r="EWJ6" s="2152"/>
      <c r="EWK6" s="2152"/>
      <c r="EWL6" s="2152"/>
      <c r="EWM6" s="2152"/>
      <c r="EWN6" s="2152"/>
      <c r="EWO6" s="2152"/>
      <c r="EWP6" s="2152"/>
      <c r="EWQ6" s="2152"/>
      <c r="EWR6" s="2152"/>
      <c r="EWS6" s="2152"/>
      <c r="EWT6" s="2152"/>
      <c r="EWU6" s="2152"/>
      <c r="EWV6" s="2152"/>
      <c r="EWW6" s="2152"/>
      <c r="EWX6" s="2152"/>
      <c r="EWY6" s="2152"/>
      <c r="EWZ6" s="2152"/>
      <c r="EXA6" s="2152"/>
      <c r="EXB6" s="2152"/>
      <c r="EXC6" s="2152"/>
      <c r="EXD6" s="2152"/>
      <c r="EXE6" s="2152"/>
      <c r="EXF6" s="2152"/>
      <c r="EXG6" s="2152"/>
      <c r="EXH6" s="2152"/>
      <c r="EXI6" s="2152"/>
      <c r="EXJ6" s="2152"/>
      <c r="EXK6" s="2152"/>
      <c r="EXL6" s="2152"/>
      <c r="EXM6" s="2152"/>
      <c r="EXN6" s="2152"/>
      <c r="EXO6" s="2152"/>
      <c r="EXP6" s="2152"/>
      <c r="EXQ6" s="2152"/>
      <c r="EXR6" s="2152"/>
      <c r="EXS6" s="2152"/>
      <c r="EXT6" s="2152"/>
      <c r="EXU6" s="2152"/>
      <c r="EXV6" s="2152"/>
      <c r="EXW6" s="2152"/>
      <c r="EXX6" s="2152"/>
      <c r="EXY6" s="2152"/>
      <c r="EXZ6" s="2152"/>
      <c r="EYA6" s="2152"/>
      <c r="EYB6" s="2152"/>
      <c r="EYC6" s="2152"/>
      <c r="EYD6" s="2152"/>
      <c r="EYE6" s="2152"/>
      <c r="EYF6" s="2152"/>
      <c r="EYG6" s="2152"/>
      <c r="EYH6" s="2152"/>
      <c r="EYI6" s="2152"/>
      <c r="EYJ6" s="2152"/>
      <c r="EYK6" s="2152"/>
      <c r="EYL6" s="2152"/>
      <c r="EYM6" s="2152"/>
      <c r="EYN6" s="2152"/>
      <c r="EYO6" s="2152"/>
      <c r="EYP6" s="2152"/>
      <c r="EYQ6" s="2152"/>
      <c r="EYR6" s="2152"/>
      <c r="EYS6" s="2152"/>
      <c r="EYT6" s="2152"/>
      <c r="EYU6" s="2152"/>
      <c r="EYV6" s="2152"/>
      <c r="EYW6" s="2152"/>
      <c r="EYX6" s="2152"/>
      <c r="EYY6" s="2152"/>
      <c r="EYZ6" s="2152"/>
      <c r="EZA6" s="2152"/>
      <c r="EZB6" s="2152"/>
      <c r="EZC6" s="2152"/>
      <c r="EZD6" s="2152"/>
      <c r="EZE6" s="2152"/>
      <c r="EZF6" s="2152"/>
      <c r="EZG6" s="2152"/>
      <c r="EZH6" s="2152"/>
      <c r="EZI6" s="2152"/>
      <c r="EZJ6" s="2152"/>
      <c r="EZK6" s="2152"/>
      <c r="EZL6" s="2152"/>
      <c r="EZM6" s="2152"/>
      <c r="EZN6" s="2152"/>
      <c r="EZO6" s="2152"/>
      <c r="EZP6" s="2152"/>
      <c r="EZQ6" s="2152"/>
      <c r="EZR6" s="2152"/>
      <c r="EZS6" s="2152"/>
      <c r="EZT6" s="2152"/>
      <c r="EZU6" s="2152"/>
      <c r="EZV6" s="2152"/>
      <c r="EZW6" s="2152"/>
      <c r="EZX6" s="2152"/>
      <c r="EZY6" s="2152"/>
      <c r="EZZ6" s="2152"/>
      <c r="FAA6" s="2152"/>
      <c r="FAB6" s="2152"/>
      <c r="FAC6" s="2152"/>
      <c r="FAD6" s="2152"/>
      <c r="FAE6" s="2152"/>
      <c r="FAF6" s="2152"/>
      <c r="FAG6" s="2152"/>
      <c r="FAH6" s="2152"/>
      <c r="FAI6" s="2152"/>
      <c r="FAJ6" s="2152"/>
      <c r="FAK6" s="2152"/>
      <c r="FAL6" s="2152"/>
      <c r="FAM6" s="2152"/>
      <c r="FAN6" s="2152"/>
      <c r="FAO6" s="2152"/>
      <c r="FAP6" s="2152"/>
      <c r="FAQ6" s="2152"/>
      <c r="FAR6" s="2152"/>
      <c r="FAS6" s="2152"/>
      <c r="FAT6" s="2152"/>
      <c r="FAU6" s="2152"/>
      <c r="FAV6" s="2152"/>
      <c r="FAW6" s="2152"/>
      <c r="FAX6" s="2152"/>
      <c r="FAY6" s="2152"/>
      <c r="FAZ6" s="2152"/>
      <c r="FBA6" s="2152"/>
      <c r="FBB6" s="2152"/>
      <c r="FBC6" s="2152"/>
      <c r="FBD6" s="2152"/>
      <c r="FBE6" s="2152"/>
      <c r="FBF6" s="2152"/>
      <c r="FBG6" s="2152"/>
      <c r="FBH6" s="2152"/>
      <c r="FBI6" s="2152"/>
      <c r="FBJ6" s="2152"/>
      <c r="FBK6" s="2152"/>
      <c r="FBL6" s="2152"/>
      <c r="FBM6" s="2152"/>
      <c r="FBN6" s="2152"/>
      <c r="FBO6" s="2152"/>
      <c r="FBP6" s="2152"/>
      <c r="FBQ6" s="2152"/>
      <c r="FBR6" s="2152"/>
      <c r="FBS6" s="2152"/>
      <c r="FBT6" s="2152"/>
      <c r="FBU6" s="2152"/>
      <c r="FBV6" s="2152"/>
      <c r="FBW6" s="2152"/>
      <c r="FBX6" s="2152"/>
      <c r="FBY6" s="2152"/>
      <c r="FBZ6" s="2152"/>
      <c r="FCA6" s="2152"/>
      <c r="FCB6" s="2152"/>
      <c r="FCC6" s="2152"/>
      <c r="FCD6" s="2152"/>
      <c r="FCE6" s="2152"/>
      <c r="FCF6" s="2152"/>
      <c r="FCG6" s="2152"/>
      <c r="FCH6" s="2152"/>
      <c r="FCI6" s="2152"/>
      <c r="FCJ6" s="2152"/>
      <c r="FCK6" s="2152"/>
      <c r="FCL6" s="2152"/>
      <c r="FCM6" s="2152"/>
      <c r="FCN6" s="2152"/>
      <c r="FCO6" s="2152"/>
      <c r="FCP6" s="2152"/>
      <c r="FCQ6" s="2152"/>
      <c r="FCR6" s="2152"/>
      <c r="FCS6" s="2152"/>
      <c r="FCT6" s="2152"/>
      <c r="FCU6" s="2152"/>
      <c r="FCV6" s="2152"/>
      <c r="FCW6" s="2152"/>
      <c r="FCX6" s="2152"/>
      <c r="FCY6" s="2152"/>
      <c r="FCZ6" s="2152"/>
      <c r="FDA6" s="2152"/>
      <c r="FDB6" s="2152"/>
      <c r="FDC6" s="2152"/>
      <c r="FDD6" s="2152"/>
      <c r="FDE6" s="2152"/>
      <c r="FDF6" s="2152"/>
      <c r="FDG6" s="2152"/>
      <c r="FDH6" s="2152"/>
      <c r="FDI6" s="2152"/>
      <c r="FDJ6" s="2152"/>
      <c r="FDK6" s="2152"/>
      <c r="FDL6" s="2152"/>
      <c r="FDM6" s="2152"/>
      <c r="FDN6" s="2152"/>
      <c r="FDO6" s="2152"/>
      <c r="FDP6" s="2152"/>
      <c r="FDQ6" s="2152"/>
      <c r="FDR6" s="2152"/>
      <c r="FDS6" s="2152"/>
      <c r="FDT6" s="2152"/>
      <c r="FDU6" s="2152"/>
      <c r="FDV6" s="2152"/>
      <c r="FDW6" s="2152"/>
      <c r="FDX6" s="2152"/>
      <c r="FDY6" s="2152"/>
      <c r="FDZ6" s="2152"/>
      <c r="FEA6" s="2152"/>
      <c r="FEB6" s="2152"/>
      <c r="FEC6" s="2152"/>
      <c r="FED6" s="2152"/>
      <c r="FEE6" s="2152"/>
      <c r="FEF6" s="2152"/>
      <c r="FEG6" s="2152"/>
      <c r="FEH6" s="2152"/>
      <c r="FEI6" s="2152"/>
      <c r="FEJ6" s="2152"/>
      <c r="FEK6" s="2152"/>
      <c r="FEL6" s="2152"/>
      <c r="FEM6" s="2152"/>
      <c r="FEN6" s="2152"/>
      <c r="FEO6" s="2152"/>
      <c r="FEP6" s="2152"/>
      <c r="FEQ6" s="2152"/>
      <c r="FER6" s="2152"/>
      <c r="FES6" s="2152"/>
      <c r="FET6" s="2152"/>
      <c r="FEU6" s="2152"/>
      <c r="FEV6" s="2152"/>
      <c r="FEW6" s="2152"/>
      <c r="FEX6" s="2152"/>
      <c r="FEY6" s="2152"/>
      <c r="FEZ6" s="2152"/>
      <c r="FFA6" s="2152"/>
      <c r="FFB6" s="2152"/>
      <c r="FFC6" s="2152"/>
      <c r="FFD6" s="2152"/>
      <c r="FFE6" s="2152"/>
      <c r="FFF6" s="2152"/>
      <c r="FFG6" s="2152"/>
      <c r="FFH6" s="2152"/>
      <c r="FFI6" s="2152"/>
      <c r="FFJ6" s="2152"/>
      <c r="FFK6" s="2152"/>
      <c r="FFL6" s="2152"/>
      <c r="FFM6" s="2152"/>
      <c r="FFN6" s="2152"/>
      <c r="FFO6" s="2152"/>
      <c r="FFP6" s="2152"/>
      <c r="FFQ6" s="2152"/>
      <c r="FFR6" s="2152"/>
      <c r="FFS6" s="2152"/>
      <c r="FFT6" s="2152"/>
      <c r="FFU6" s="2152"/>
      <c r="FFV6" s="2152"/>
      <c r="FFW6" s="2152"/>
      <c r="FFX6" s="2152"/>
      <c r="FFY6" s="2152"/>
      <c r="FFZ6" s="2152"/>
      <c r="FGA6" s="2152"/>
      <c r="FGB6" s="2152"/>
      <c r="FGC6" s="2152"/>
      <c r="FGD6" s="2152"/>
      <c r="FGE6" s="2152"/>
      <c r="FGF6" s="2152"/>
      <c r="FGG6" s="2152"/>
      <c r="FGH6" s="2152"/>
      <c r="FGI6" s="2152"/>
      <c r="FGJ6" s="2152"/>
      <c r="FGK6" s="2152"/>
      <c r="FGL6" s="2152"/>
      <c r="FGM6" s="2152"/>
      <c r="FGN6" s="2152"/>
      <c r="FGO6" s="2152"/>
      <c r="FGP6" s="2152"/>
      <c r="FGQ6" s="2152"/>
      <c r="FGR6" s="2152"/>
      <c r="FGS6" s="2152"/>
      <c r="FGT6" s="2152"/>
      <c r="FGU6" s="2152"/>
      <c r="FGV6" s="2152"/>
      <c r="FGW6" s="2152"/>
      <c r="FGX6" s="2152"/>
      <c r="FGY6" s="2152"/>
      <c r="FGZ6" s="2152"/>
      <c r="FHA6" s="2152"/>
      <c r="FHB6" s="2152"/>
      <c r="FHC6" s="2152"/>
      <c r="FHD6" s="2152"/>
      <c r="FHE6" s="2152"/>
      <c r="FHF6" s="2152"/>
      <c r="FHG6" s="2152"/>
      <c r="FHH6" s="2152"/>
      <c r="FHI6" s="2152"/>
      <c r="FHJ6" s="2152"/>
      <c r="FHK6" s="2152"/>
      <c r="FHL6" s="2152"/>
      <c r="FHM6" s="2152"/>
      <c r="FHN6" s="2152"/>
      <c r="FHO6" s="2152"/>
      <c r="FHP6" s="2152"/>
      <c r="FHQ6" s="2152"/>
      <c r="FHR6" s="2152"/>
      <c r="FHS6" s="2152"/>
      <c r="FHT6" s="2152"/>
      <c r="FHU6" s="2152"/>
      <c r="FHV6" s="2152"/>
      <c r="FHW6" s="2152"/>
      <c r="FHX6" s="2152"/>
      <c r="FHY6" s="2152"/>
      <c r="FHZ6" s="2152"/>
      <c r="FIA6" s="2152"/>
      <c r="FIB6" s="2152"/>
      <c r="FIC6" s="2152"/>
      <c r="FID6" s="2152"/>
      <c r="FIE6" s="2152"/>
      <c r="FIF6" s="2152"/>
      <c r="FIG6" s="2152"/>
      <c r="FIH6" s="2152"/>
      <c r="FII6" s="2152"/>
      <c r="FIJ6" s="2152"/>
      <c r="FIK6" s="2152"/>
      <c r="FIL6" s="2152"/>
      <c r="FIM6" s="2152"/>
      <c r="FIN6" s="2152"/>
      <c r="FIO6" s="2152"/>
      <c r="FIP6" s="2152"/>
      <c r="FIQ6" s="2152"/>
      <c r="FIR6" s="2152"/>
      <c r="FIS6" s="2152"/>
      <c r="FIT6" s="2152"/>
      <c r="FIU6" s="2152"/>
      <c r="FIV6" s="2152"/>
      <c r="FIW6" s="2152"/>
      <c r="FIX6" s="2152"/>
      <c r="FIY6" s="2152"/>
      <c r="FIZ6" s="2152"/>
      <c r="FJA6" s="2152"/>
      <c r="FJB6" s="2152"/>
      <c r="FJC6" s="2152"/>
      <c r="FJD6" s="2152"/>
      <c r="FJE6" s="2152"/>
      <c r="FJF6" s="2152"/>
      <c r="FJG6" s="2152"/>
      <c r="FJH6" s="2152"/>
      <c r="FJI6" s="2152"/>
      <c r="FJJ6" s="2152"/>
      <c r="FJK6" s="2152"/>
      <c r="FJL6" s="2152"/>
      <c r="FJM6" s="2152"/>
      <c r="FJN6" s="2152"/>
      <c r="FJO6" s="2152"/>
      <c r="FJP6" s="2152"/>
      <c r="FJQ6" s="2152"/>
      <c r="FJR6" s="2152"/>
      <c r="FJS6" s="2152"/>
      <c r="FJT6" s="2152"/>
      <c r="FJU6" s="2152"/>
      <c r="FJV6" s="2152"/>
      <c r="FJW6" s="2152"/>
      <c r="FJX6" s="2152"/>
      <c r="FJY6" s="2152"/>
      <c r="FJZ6" s="2152"/>
      <c r="FKA6" s="2152"/>
      <c r="FKB6" s="2152"/>
      <c r="FKC6" s="2152"/>
      <c r="FKD6" s="2152"/>
      <c r="FKE6" s="2152"/>
      <c r="FKF6" s="2152"/>
      <c r="FKG6" s="2152"/>
      <c r="FKH6" s="2152"/>
      <c r="FKI6" s="2152"/>
      <c r="FKJ6" s="2152"/>
      <c r="FKK6" s="2152"/>
      <c r="FKL6" s="2152"/>
      <c r="FKM6" s="2152"/>
      <c r="FKN6" s="2152"/>
      <c r="FKO6" s="2152"/>
      <c r="FKP6" s="2152"/>
      <c r="FKQ6" s="2152"/>
      <c r="FKR6" s="2152"/>
      <c r="FKS6" s="2152"/>
      <c r="FKT6" s="2152"/>
      <c r="FKU6" s="2152"/>
      <c r="FKV6" s="2152"/>
      <c r="FKW6" s="2152"/>
      <c r="FKX6" s="2152"/>
      <c r="FKY6" s="2152"/>
      <c r="FKZ6" s="2152"/>
      <c r="FLA6" s="2152"/>
      <c r="FLB6" s="2152"/>
      <c r="FLC6" s="2152"/>
      <c r="FLD6" s="2152"/>
      <c r="FLE6" s="2152"/>
      <c r="FLF6" s="2152"/>
      <c r="FLG6" s="2152"/>
      <c r="FLH6" s="2152"/>
      <c r="FLI6" s="2152"/>
      <c r="FLJ6" s="2152"/>
      <c r="FLK6" s="2152"/>
      <c r="FLL6" s="2152"/>
      <c r="FLM6" s="2152"/>
      <c r="FLN6" s="2152"/>
      <c r="FLO6" s="2152"/>
      <c r="FLP6" s="2152"/>
      <c r="FLQ6" s="2152"/>
      <c r="FLR6" s="2152"/>
      <c r="FLS6" s="2152"/>
      <c r="FLT6" s="2152"/>
      <c r="FLU6" s="2152"/>
      <c r="FLV6" s="2152"/>
      <c r="FLW6" s="2152"/>
      <c r="FLX6" s="2152"/>
      <c r="FLY6" s="2152"/>
      <c r="FLZ6" s="2152"/>
      <c r="FMA6" s="2152"/>
      <c r="FMB6" s="2152"/>
      <c r="FMC6" s="2152"/>
      <c r="FMD6" s="2152"/>
      <c r="FME6" s="2152"/>
      <c r="FMF6" s="2152"/>
      <c r="FMG6" s="2152"/>
      <c r="FMH6" s="2152"/>
      <c r="FMI6" s="2152"/>
      <c r="FMJ6" s="2152"/>
      <c r="FMK6" s="2152"/>
      <c r="FML6" s="2152"/>
      <c r="FMM6" s="2152"/>
      <c r="FMN6" s="2152"/>
      <c r="FMO6" s="2152"/>
      <c r="FMP6" s="2152"/>
      <c r="FMQ6" s="2152"/>
      <c r="FMR6" s="2152"/>
      <c r="FMS6" s="2152"/>
      <c r="FMT6" s="2152"/>
      <c r="FMU6" s="2152"/>
      <c r="FMV6" s="2152"/>
      <c r="FMW6" s="2152"/>
      <c r="FMX6" s="2152"/>
      <c r="FMY6" s="2152"/>
      <c r="FMZ6" s="2152"/>
      <c r="FNA6" s="2152"/>
      <c r="FNB6" s="2152"/>
      <c r="FNC6" s="2152"/>
      <c r="FND6" s="2152"/>
      <c r="FNE6" s="2152"/>
      <c r="FNF6" s="2152"/>
      <c r="FNG6" s="2152"/>
      <c r="FNH6" s="2152"/>
      <c r="FNI6" s="2152"/>
      <c r="FNJ6" s="2152"/>
      <c r="FNK6" s="2152"/>
      <c r="FNL6" s="2152"/>
      <c r="FNM6" s="2152"/>
      <c r="FNN6" s="2152"/>
      <c r="FNO6" s="2152"/>
      <c r="FNP6" s="2152"/>
      <c r="FNQ6" s="2152"/>
      <c r="FNR6" s="2152"/>
      <c r="FNS6" s="2152"/>
      <c r="FNT6" s="2152"/>
      <c r="FNU6" s="2152"/>
      <c r="FNV6" s="2152"/>
      <c r="FNW6" s="2152"/>
      <c r="FNX6" s="2152"/>
      <c r="FNY6" s="2152"/>
      <c r="FNZ6" s="2152"/>
      <c r="FOA6" s="2152"/>
      <c r="FOB6" s="2152"/>
      <c r="FOC6" s="2152"/>
      <c r="FOD6" s="2152"/>
      <c r="FOE6" s="2152"/>
      <c r="FOF6" s="2152"/>
      <c r="FOG6" s="2152"/>
      <c r="FOH6" s="2152"/>
      <c r="FOI6" s="2152"/>
      <c r="FOJ6" s="2152"/>
      <c r="FOK6" s="2152"/>
      <c r="FOL6" s="2152"/>
      <c r="FOM6" s="2152"/>
      <c r="FON6" s="2152"/>
      <c r="FOO6" s="2152"/>
      <c r="FOP6" s="2152"/>
      <c r="FOQ6" s="2152"/>
      <c r="FOR6" s="2152"/>
      <c r="FOS6" s="2152"/>
      <c r="FOT6" s="2152"/>
      <c r="FOU6" s="2152"/>
      <c r="FOV6" s="2152"/>
      <c r="FOW6" s="2152"/>
      <c r="FOX6" s="2152"/>
      <c r="FOY6" s="2152"/>
      <c r="FOZ6" s="2152"/>
      <c r="FPA6" s="2152"/>
      <c r="FPB6" s="2152"/>
      <c r="FPC6" s="2152"/>
      <c r="FPD6" s="2152"/>
      <c r="FPE6" s="2152"/>
      <c r="FPF6" s="2152"/>
      <c r="FPG6" s="2152"/>
      <c r="FPH6" s="2152"/>
      <c r="FPI6" s="2152"/>
      <c r="FPJ6" s="2152"/>
      <c r="FPK6" s="2152"/>
      <c r="FPL6" s="2152"/>
      <c r="FPM6" s="2152"/>
      <c r="FPN6" s="2152"/>
      <c r="FPO6" s="2152"/>
      <c r="FPP6" s="2152"/>
      <c r="FPQ6" s="2152"/>
      <c r="FPR6" s="2152"/>
      <c r="FPS6" s="2152"/>
      <c r="FPT6" s="2152"/>
      <c r="FPU6" s="2152"/>
      <c r="FPV6" s="2152"/>
      <c r="FPW6" s="2152"/>
      <c r="FPX6" s="2152"/>
      <c r="FPY6" s="2152"/>
      <c r="FPZ6" s="2152"/>
      <c r="FQA6" s="2152"/>
      <c r="FQB6" s="2152"/>
      <c r="FQC6" s="2152"/>
      <c r="FQD6" s="2152"/>
      <c r="FQE6" s="2152"/>
      <c r="FQF6" s="2152"/>
      <c r="FQG6" s="2152"/>
      <c r="FQH6" s="2152"/>
      <c r="FQI6" s="2152"/>
      <c r="FQJ6" s="2152"/>
      <c r="FQK6" s="2152"/>
      <c r="FQL6" s="2152"/>
      <c r="FQM6" s="2152"/>
      <c r="FQN6" s="2152"/>
      <c r="FQO6" s="2152"/>
      <c r="FQP6" s="2152"/>
      <c r="FQQ6" s="2152"/>
      <c r="FQR6" s="2152"/>
      <c r="FQS6" s="2152"/>
      <c r="FQT6" s="2152"/>
      <c r="FQU6" s="2152"/>
      <c r="FQV6" s="2152"/>
      <c r="FQW6" s="2152"/>
      <c r="FQX6" s="2152"/>
      <c r="FQY6" s="2152"/>
      <c r="FQZ6" s="2152"/>
      <c r="FRA6" s="2152"/>
      <c r="FRB6" s="2152"/>
      <c r="FRC6" s="2152"/>
      <c r="FRD6" s="2152"/>
      <c r="FRE6" s="2152"/>
      <c r="FRF6" s="2152"/>
      <c r="FRG6" s="2152"/>
      <c r="FRH6" s="2152"/>
      <c r="FRI6" s="2152"/>
      <c r="FRJ6" s="2152"/>
      <c r="FRK6" s="2152"/>
      <c r="FRL6" s="2152"/>
      <c r="FRM6" s="2152"/>
      <c r="FRN6" s="2152"/>
      <c r="FRO6" s="2152"/>
      <c r="FRP6" s="2152"/>
      <c r="FRQ6" s="2152"/>
      <c r="FRR6" s="2152"/>
      <c r="FRS6" s="2152"/>
      <c r="FRT6" s="2152"/>
      <c r="FRU6" s="2152"/>
      <c r="FRV6" s="2152"/>
      <c r="FRW6" s="2152"/>
      <c r="FRX6" s="2152"/>
      <c r="FRY6" s="2152"/>
      <c r="FRZ6" s="2152"/>
      <c r="FSA6" s="2152"/>
      <c r="FSB6" s="2152"/>
      <c r="FSC6" s="2152"/>
      <c r="FSD6" s="2152"/>
      <c r="FSE6" s="2152"/>
      <c r="FSF6" s="2152"/>
      <c r="FSG6" s="2152"/>
      <c r="FSH6" s="2152"/>
      <c r="FSI6" s="2152"/>
      <c r="FSJ6" s="2152"/>
      <c r="FSK6" s="2152"/>
      <c r="FSL6" s="2152"/>
      <c r="FSM6" s="2152"/>
      <c r="FSN6" s="2152"/>
      <c r="FSO6" s="2152"/>
      <c r="FSP6" s="2152"/>
      <c r="FSQ6" s="2152"/>
      <c r="FSR6" s="2152"/>
      <c r="FSS6" s="2152"/>
      <c r="FST6" s="2152"/>
      <c r="FSU6" s="2152"/>
      <c r="FSV6" s="2152"/>
      <c r="FSW6" s="2152"/>
      <c r="FSX6" s="2152"/>
      <c r="FSY6" s="2152"/>
      <c r="FSZ6" s="2152"/>
      <c r="FTA6" s="2152"/>
      <c r="FTB6" s="2152"/>
      <c r="FTC6" s="2152"/>
      <c r="FTD6" s="2152"/>
      <c r="FTE6" s="2152"/>
      <c r="FTF6" s="2152"/>
      <c r="FTG6" s="2152"/>
      <c r="FTH6" s="2152"/>
      <c r="FTI6" s="2152"/>
      <c r="FTJ6" s="2152"/>
      <c r="FTK6" s="2152"/>
      <c r="FTL6" s="2152"/>
      <c r="FTM6" s="2152"/>
      <c r="FTN6" s="2152"/>
      <c r="FTO6" s="2152"/>
      <c r="FTP6" s="2152"/>
      <c r="FTQ6" s="2152"/>
      <c r="FTR6" s="2152"/>
      <c r="FTS6" s="2152"/>
      <c r="FTT6" s="2152"/>
      <c r="FTU6" s="2152"/>
      <c r="FTV6" s="2152"/>
      <c r="FTW6" s="2152"/>
      <c r="FTX6" s="2152"/>
      <c r="FTY6" s="2152"/>
      <c r="FTZ6" s="2152"/>
      <c r="FUA6" s="2152"/>
      <c r="FUB6" s="2152"/>
      <c r="FUC6" s="2152"/>
      <c r="FUD6" s="2152"/>
      <c r="FUE6" s="2152"/>
      <c r="FUF6" s="2152"/>
      <c r="FUG6" s="2152"/>
      <c r="FUH6" s="2152"/>
      <c r="FUI6" s="2152"/>
      <c r="FUJ6" s="2152"/>
      <c r="FUK6" s="2152"/>
      <c r="FUL6" s="2152"/>
      <c r="FUM6" s="2152"/>
      <c r="FUN6" s="2152"/>
      <c r="FUO6" s="2152"/>
      <c r="FUP6" s="2152"/>
      <c r="FUQ6" s="2152"/>
      <c r="FUR6" s="2152"/>
      <c r="FUS6" s="2152"/>
      <c r="FUT6" s="2152"/>
      <c r="FUU6" s="2152"/>
      <c r="FUV6" s="2152"/>
      <c r="FUW6" s="2152"/>
      <c r="FUX6" s="2152"/>
      <c r="FUY6" s="2152"/>
      <c r="FUZ6" s="2152"/>
      <c r="FVA6" s="2152"/>
      <c r="FVB6" s="2152"/>
      <c r="FVC6" s="2152"/>
      <c r="FVD6" s="2152"/>
      <c r="FVE6" s="2152"/>
      <c r="FVF6" s="2152"/>
      <c r="FVG6" s="2152"/>
      <c r="FVH6" s="2152"/>
      <c r="FVI6" s="2152"/>
      <c r="FVJ6" s="2152"/>
      <c r="FVK6" s="2152"/>
      <c r="FVL6" s="2152"/>
      <c r="FVM6" s="2152"/>
      <c r="FVN6" s="2152"/>
      <c r="FVO6" s="2152"/>
      <c r="FVP6" s="2152"/>
      <c r="FVQ6" s="2152"/>
      <c r="FVR6" s="2152"/>
      <c r="FVS6" s="2152"/>
      <c r="FVT6" s="2152"/>
      <c r="FVU6" s="2152"/>
      <c r="FVV6" s="2152"/>
      <c r="FVW6" s="2152"/>
      <c r="FVX6" s="2152"/>
      <c r="FVY6" s="2152"/>
      <c r="FVZ6" s="2152"/>
      <c r="FWA6" s="2152"/>
      <c r="FWB6" s="2152"/>
      <c r="FWC6" s="2152"/>
      <c r="FWD6" s="2152"/>
      <c r="FWE6" s="2152"/>
      <c r="FWF6" s="2152"/>
      <c r="FWG6" s="2152"/>
      <c r="FWH6" s="2152"/>
      <c r="FWI6" s="2152"/>
      <c r="FWJ6" s="2152"/>
      <c r="FWK6" s="2152"/>
      <c r="FWL6" s="2152"/>
      <c r="FWM6" s="2152"/>
      <c r="FWN6" s="2152"/>
      <c r="FWO6" s="2152"/>
      <c r="FWP6" s="2152"/>
      <c r="FWQ6" s="2152"/>
      <c r="FWR6" s="2152"/>
      <c r="FWS6" s="2152"/>
      <c r="FWT6" s="2152"/>
      <c r="FWU6" s="2152"/>
      <c r="FWV6" s="2152"/>
      <c r="FWW6" s="2152"/>
      <c r="FWX6" s="2152"/>
      <c r="FWY6" s="2152"/>
      <c r="FWZ6" s="2152"/>
      <c r="FXA6" s="2152"/>
      <c r="FXB6" s="2152"/>
      <c r="FXC6" s="2152"/>
      <c r="FXD6" s="2152"/>
      <c r="FXE6" s="2152"/>
      <c r="FXF6" s="2152"/>
      <c r="FXG6" s="2152"/>
      <c r="FXH6" s="2152"/>
      <c r="FXI6" s="2152"/>
      <c r="FXJ6" s="2152"/>
      <c r="FXK6" s="2152"/>
      <c r="FXL6" s="2152"/>
      <c r="FXM6" s="2152"/>
      <c r="FXN6" s="2152"/>
      <c r="FXO6" s="2152"/>
      <c r="FXP6" s="2152"/>
      <c r="FXQ6" s="2152"/>
      <c r="FXR6" s="2152"/>
      <c r="FXS6" s="2152"/>
      <c r="FXT6" s="2152"/>
      <c r="FXU6" s="2152"/>
      <c r="FXV6" s="2152"/>
      <c r="FXW6" s="2152"/>
      <c r="FXX6" s="2152"/>
      <c r="FXY6" s="2152"/>
      <c r="FXZ6" s="2152"/>
      <c r="FYA6" s="2152"/>
      <c r="FYB6" s="2152"/>
      <c r="FYC6" s="2152"/>
      <c r="FYD6" s="2152"/>
      <c r="FYE6" s="2152"/>
      <c r="FYF6" s="2152"/>
      <c r="FYG6" s="2152"/>
      <c r="FYH6" s="2152"/>
      <c r="FYI6" s="2152"/>
      <c r="FYJ6" s="2152"/>
      <c r="FYK6" s="2152"/>
      <c r="FYL6" s="2152"/>
      <c r="FYM6" s="2152"/>
      <c r="FYN6" s="2152"/>
      <c r="FYO6" s="2152"/>
      <c r="FYP6" s="2152"/>
      <c r="FYQ6" s="2152"/>
      <c r="FYR6" s="2152"/>
      <c r="FYS6" s="2152"/>
      <c r="FYT6" s="2152"/>
      <c r="FYU6" s="2152"/>
      <c r="FYV6" s="2152"/>
      <c r="FYW6" s="2152"/>
      <c r="FYX6" s="2152"/>
      <c r="FYY6" s="2152"/>
      <c r="FYZ6" s="2152"/>
      <c r="FZA6" s="2152"/>
      <c r="FZB6" s="2152"/>
      <c r="FZC6" s="2152"/>
      <c r="FZD6" s="2152"/>
      <c r="FZE6" s="2152"/>
      <c r="FZF6" s="2152"/>
      <c r="FZG6" s="2152"/>
      <c r="FZH6" s="2152"/>
      <c r="FZI6" s="2152"/>
      <c r="FZJ6" s="2152"/>
      <c r="FZK6" s="2152"/>
      <c r="FZL6" s="2152"/>
      <c r="FZM6" s="2152"/>
      <c r="FZN6" s="2152"/>
      <c r="FZO6" s="2152"/>
      <c r="FZP6" s="2152"/>
      <c r="FZQ6" s="2152"/>
      <c r="FZR6" s="2152"/>
      <c r="FZS6" s="2152"/>
      <c r="FZT6" s="2152"/>
      <c r="FZU6" s="2152"/>
      <c r="FZV6" s="2152"/>
      <c r="FZW6" s="2152"/>
      <c r="FZX6" s="2152"/>
      <c r="FZY6" s="2152"/>
      <c r="FZZ6" s="2152"/>
      <c r="GAA6" s="2152"/>
      <c r="GAB6" s="2152"/>
      <c r="GAC6" s="2152"/>
      <c r="GAD6" s="2152"/>
      <c r="GAE6" s="2152"/>
      <c r="GAF6" s="2152"/>
      <c r="GAG6" s="2152"/>
      <c r="GAH6" s="2152"/>
      <c r="GAI6" s="2152"/>
      <c r="GAJ6" s="2152"/>
      <c r="GAK6" s="2152"/>
      <c r="GAL6" s="2152"/>
      <c r="GAM6" s="2152"/>
      <c r="GAN6" s="2152"/>
      <c r="GAO6" s="2152"/>
      <c r="GAP6" s="2152"/>
      <c r="GAQ6" s="2152"/>
      <c r="GAR6" s="2152"/>
      <c r="GAS6" s="2152"/>
      <c r="GAT6" s="2152"/>
      <c r="GAU6" s="2152"/>
      <c r="GAV6" s="2152"/>
      <c r="GAW6" s="2152"/>
      <c r="GAX6" s="2152"/>
      <c r="GAY6" s="2152"/>
      <c r="GAZ6" s="2152"/>
      <c r="GBA6" s="2152"/>
      <c r="GBB6" s="2152"/>
      <c r="GBC6" s="2152"/>
      <c r="GBD6" s="2152"/>
      <c r="GBE6" s="2152"/>
      <c r="GBF6" s="2152"/>
      <c r="GBG6" s="2152"/>
      <c r="GBH6" s="2152"/>
      <c r="GBI6" s="2152"/>
      <c r="GBJ6" s="2152"/>
      <c r="GBK6" s="2152"/>
      <c r="GBL6" s="2152"/>
      <c r="GBM6" s="2152"/>
      <c r="GBN6" s="2152"/>
      <c r="GBO6" s="2152"/>
      <c r="GBP6" s="2152"/>
      <c r="GBQ6" s="2152"/>
      <c r="GBR6" s="2152"/>
      <c r="GBS6" s="2152"/>
      <c r="GBT6" s="2152"/>
      <c r="GBU6" s="2152"/>
      <c r="GBV6" s="2152"/>
      <c r="GBW6" s="2152"/>
      <c r="GBX6" s="2152"/>
      <c r="GBY6" s="2152"/>
      <c r="GBZ6" s="2152"/>
      <c r="GCA6" s="2152"/>
      <c r="GCB6" s="2152"/>
      <c r="GCC6" s="2152"/>
      <c r="GCD6" s="2152"/>
      <c r="GCE6" s="2152"/>
      <c r="GCF6" s="2152"/>
      <c r="GCG6" s="2152"/>
      <c r="GCH6" s="2152"/>
      <c r="GCI6" s="2152"/>
      <c r="GCJ6" s="2152"/>
      <c r="GCK6" s="2152"/>
      <c r="GCL6" s="2152"/>
      <c r="GCM6" s="2152"/>
      <c r="GCN6" s="2152"/>
      <c r="GCO6" s="2152"/>
      <c r="GCP6" s="2152"/>
      <c r="GCQ6" s="2152"/>
      <c r="GCR6" s="2152"/>
      <c r="GCS6" s="2152"/>
      <c r="GCT6" s="2152"/>
      <c r="GCU6" s="2152"/>
      <c r="GCV6" s="2152"/>
      <c r="GCW6" s="2152"/>
      <c r="GCX6" s="2152"/>
      <c r="GCY6" s="2152"/>
      <c r="GCZ6" s="2152"/>
      <c r="GDA6" s="2152"/>
      <c r="GDB6" s="2152"/>
      <c r="GDC6" s="2152"/>
      <c r="GDD6" s="2152"/>
      <c r="GDE6" s="2152"/>
      <c r="GDF6" s="2152"/>
      <c r="GDG6" s="2152"/>
      <c r="GDH6" s="2152"/>
      <c r="GDI6" s="2152"/>
      <c r="GDJ6" s="2152"/>
      <c r="GDK6" s="2152"/>
      <c r="GDL6" s="2152"/>
      <c r="GDM6" s="2152"/>
      <c r="GDN6" s="2152"/>
      <c r="GDO6" s="2152"/>
      <c r="GDP6" s="2152"/>
      <c r="GDQ6" s="2152"/>
      <c r="GDR6" s="2152"/>
      <c r="GDS6" s="2152"/>
      <c r="GDT6" s="2152"/>
      <c r="GDU6" s="2152"/>
      <c r="GDV6" s="2152"/>
      <c r="GDW6" s="2152"/>
      <c r="GDX6" s="2152"/>
      <c r="GDY6" s="2152"/>
      <c r="GDZ6" s="2152"/>
      <c r="GEA6" s="2152"/>
      <c r="GEB6" s="2152"/>
      <c r="GEC6" s="2152"/>
      <c r="GED6" s="2152"/>
      <c r="GEE6" s="2152"/>
      <c r="GEF6" s="2152"/>
      <c r="GEG6" s="2152"/>
      <c r="GEH6" s="2152"/>
      <c r="GEI6" s="2152"/>
      <c r="GEJ6" s="2152"/>
      <c r="GEK6" s="2152"/>
      <c r="GEL6" s="2152"/>
      <c r="GEM6" s="2152"/>
      <c r="GEN6" s="2152"/>
      <c r="GEO6" s="2152"/>
      <c r="GEP6" s="2152"/>
      <c r="GEQ6" s="2152"/>
      <c r="GER6" s="2152"/>
      <c r="GES6" s="2152"/>
      <c r="GET6" s="2152"/>
      <c r="GEU6" s="2152"/>
      <c r="GEV6" s="2152"/>
      <c r="GEW6" s="2152"/>
      <c r="GEX6" s="2152"/>
      <c r="GEY6" s="2152"/>
      <c r="GEZ6" s="2152"/>
      <c r="GFA6" s="2152"/>
      <c r="GFB6" s="2152"/>
      <c r="GFC6" s="2152"/>
      <c r="GFD6" s="2152"/>
      <c r="GFE6" s="2152"/>
      <c r="GFF6" s="2152"/>
      <c r="GFG6" s="2152"/>
      <c r="GFH6" s="2152"/>
      <c r="GFI6" s="2152"/>
      <c r="GFJ6" s="2152"/>
      <c r="GFK6" s="2152"/>
      <c r="GFL6" s="2152"/>
      <c r="GFM6" s="2152"/>
      <c r="GFN6" s="2152"/>
      <c r="GFO6" s="2152"/>
      <c r="GFP6" s="2152"/>
      <c r="GFQ6" s="2152"/>
      <c r="GFR6" s="2152"/>
      <c r="GFS6" s="2152"/>
      <c r="GFT6" s="2152"/>
      <c r="GFU6" s="2152"/>
      <c r="GFV6" s="2152"/>
      <c r="GFW6" s="2152"/>
      <c r="GFX6" s="2152"/>
      <c r="GFY6" s="2152"/>
      <c r="GFZ6" s="2152"/>
      <c r="GGA6" s="2152"/>
      <c r="GGB6" s="2152"/>
      <c r="GGC6" s="2152"/>
      <c r="GGD6" s="2152"/>
      <c r="GGE6" s="2152"/>
      <c r="GGF6" s="2152"/>
      <c r="GGG6" s="2152"/>
      <c r="GGH6" s="2152"/>
      <c r="GGI6" s="2152"/>
      <c r="GGJ6" s="2152"/>
      <c r="GGK6" s="2152"/>
      <c r="GGL6" s="2152"/>
      <c r="GGM6" s="2152"/>
      <c r="GGN6" s="2152"/>
      <c r="GGO6" s="2152"/>
      <c r="GGP6" s="2152"/>
      <c r="GGQ6" s="2152"/>
      <c r="GGR6" s="2152"/>
      <c r="GGS6" s="2152"/>
      <c r="GGT6" s="2152"/>
      <c r="GGU6" s="2152"/>
      <c r="GGV6" s="2152"/>
      <c r="GGW6" s="2152"/>
      <c r="GGX6" s="2152"/>
      <c r="GGY6" s="2152"/>
      <c r="GGZ6" s="2152"/>
      <c r="GHA6" s="2152"/>
      <c r="GHB6" s="2152"/>
      <c r="GHC6" s="2152"/>
      <c r="GHD6" s="2152"/>
      <c r="GHE6" s="2152"/>
      <c r="GHF6" s="2152"/>
      <c r="GHG6" s="2152"/>
      <c r="GHH6" s="2152"/>
      <c r="GHI6" s="2152"/>
      <c r="GHJ6" s="2152"/>
      <c r="GHK6" s="2152"/>
      <c r="GHL6" s="2152"/>
      <c r="GHM6" s="2152"/>
      <c r="GHN6" s="2152"/>
      <c r="GHO6" s="2152"/>
      <c r="GHP6" s="2152"/>
      <c r="GHQ6" s="2152"/>
      <c r="GHR6" s="2152"/>
      <c r="GHS6" s="2152"/>
      <c r="GHT6" s="2152"/>
      <c r="GHU6" s="2152"/>
      <c r="GHV6" s="2152"/>
      <c r="GHW6" s="2152"/>
      <c r="GHX6" s="2152"/>
      <c r="GHY6" s="2152"/>
      <c r="GHZ6" s="2152"/>
      <c r="GIA6" s="2152"/>
      <c r="GIB6" s="2152"/>
      <c r="GIC6" s="2152"/>
      <c r="GID6" s="2152"/>
      <c r="GIE6" s="2152"/>
      <c r="GIF6" s="2152"/>
      <c r="GIG6" s="2152"/>
      <c r="GIH6" s="2152"/>
      <c r="GII6" s="2152"/>
      <c r="GIJ6" s="2152"/>
      <c r="GIK6" s="2152"/>
      <c r="GIL6" s="2152"/>
      <c r="GIM6" s="2152"/>
      <c r="GIN6" s="2152"/>
      <c r="GIO6" s="2152"/>
      <c r="GIP6" s="2152"/>
      <c r="GIQ6" s="2152"/>
      <c r="GIR6" s="2152"/>
      <c r="GIS6" s="2152"/>
      <c r="GIT6" s="2152"/>
      <c r="GIU6" s="2152"/>
      <c r="GIV6" s="2152"/>
      <c r="GIW6" s="2152"/>
      <c r="GIX6" s="2152"/>
      <c r="GIY6" s="2152"/>
      <c r="GIZ6" s="2152"/>
      <c r="GJA6" s="2152"/>
      <c r="GJB6" s="2152"/>
      <c r="GJC6" s="2152"/>
      <c r="GJD6" s="2152"/>
      <c r="GJE6" s="2152"/>
      <c r="GJF6" s="2152"/>
      <c r="GJG6" s="2152"/>
      <c r="GJH6" s="2152"/>
      <c r="GJI6" s="2152"/>
      <c r="GJJ6" s="2152"/>
      <c r="GJK6" s="2152"/>
      <c r="GJL6" s="2152"/>
      <c r="GJM6" s="2152"/>
      <c r="GJN6" s="2152"/>
      <c r="GJO6" s="2152"/>
      <c r="GJP6" s="2152"/>
      <c r="GJQ6" s="2152"/>
      <c r="GJR6" s="2152"/>
      <c r="GJS6" s="2152"/>
      <c r="GJT6" s="2152"/>
      <c r="GJU6" s="2152"/>
      <c r="GJV6" s="2152"/>
      <c r="GJW6" s="2152"/>
      <c r="GJX6" s="2152"/>
      <c r="GJY6" s="2152"/>
      <c r="GJZ6" s="2152"/>
      <c r="GKA6" s="2152"/>
      <c r="GKB6" s="2152"/>
      <c r="GKC6" s="2152"/>
      <c r="GKD6" s="2152"/>
      <c r="GKE6" s="2152"/>
      <c r="GKF6" s="2152"/>
      <c r="GKG6" s="2152"/>
      <c r="GKH6" s="2152"/>
      <c r="GKI6" s="2152"/>
      <c r="GKJ6" s="2152"/>
      <c r="GKK6" s="2152"/>
      <c r="GKL6" s="2152"/>
      <c r="GKM6" s="2152"/>
      <c r="GKN6" s="2152"/>
      <c r="GKO6" s="2152"/>
      <c r="GKP6" s="2152"/>
      <c r="GKQ6" s="2152"/>
      <c r="GKR6" s="2152"/>
      <c r="GKS6" s="2152"/>
      <c r="GKT6" s="2152"/>
      <c r="GKU6" s="2152"/>
      <c r="GKV6" s="2152"/>
      <c r="GKW6" s="2152"/>
      <c r="GKX6" s="2152"/>
      <c r="GKY6" s="2152"/>
      <c r="GKZ6" s="2152"/>
      <c r="GLA6" s="2152"/>
      <c r="GLB6" s="2152"/>
      <c r="GLC6" s="2152"/>
      <c r="GLD6" s="2152"/>
      <c r="GLE6" s="2152"/>
      <c r="GLF6" s="2152"/>
      <c r="GLG6" s="2152"/>
      <c r="GLH6" s="2152"/>
      <c r="GLI6" s="2152"/>
      <c r="GLJ6" s="2152"/>
      <c r="GLK6" s="2152"/>
      <c r="GLL6" s="2152"/>
      <c r="GLM6" s="2152"/>
      <c r="GLN6" s="2152"/>
      <c r="GLO6" s="2152"/>
      <c r="GLP6" s="2152"/>
      <c r="GLQ6" s="2152"/>
      <c r="GLR6" s="2152"/>
      <c r="GLS6" s="2152"/>
      <c r="GLT6" s="2152"/>
      <c r="GLU6" s="2152"/>
      <c r="GLV6" s="2152"/>
      <c r="GLW6" s="2152"/>
      <c r="GLX6" s="2152"/>
      <c r="GLY6" s="2152"/>
      <c r="GLZ6" s="2152"/>
      <c r="GMA6" s="2152"/>
      <c r="GMB6" s="2152"/>
      <c r="GMC6" s="2152"/>
      <c r="GMD6" s="2152"/>
      <c r="GME6" s="2152"/>
      <c r="GMF6" s="2152"/>
      <c r="GMG6" s="2152"/>
      <c r="GMH6" s="2152"/>
      <c r="GMI6" s="2152"/>
      <c r="GMJ6" s="2152"/>
      <c r="GMK6" s="2152"/>
      <c r="GML6" s="2152"/>
      <c r="GMM6" s="2152"/>
      <c r="GMN6" s="2152"/>
      <c r="GMO6" s="2152"/>
      <c r="GMP6" s="2152"/>
      <c r="GMQ6" s="2152"/>
      <c r="GMR6" s="2152"/>
      <c r="GMS6" s="2152"/>
      <c r="GMT6" s="2152"/>
      <c r="GMU6" s="2152"/>
      <c r="GMV6" s="2152"/>
      <c r="GMW6" s="2152"/>
      <c r="GMX6" s="2152"/>
      <c r="GMY6" s="2152"/>
      <c r="GMZ6" s="2152"/>
      <c r="GNA6" s="2152"/>
      <c r="GNB6" s="2152"/>
      <c r="GNC6" s="2152"/>
      <c r="GND6" s="2152"/>
      <c r="GNE6" s="2152"/>
      <c r="GNF6" s="2152"/>
      <c r="GNG6" s="2152"/>
      <c r="GNH6" s="2152"/>
      <c r="GNI6" s="2152"/>
      <c r="GNJ6" s="2152"/>
      <c r="GNK6" s="2152"/>
      <c r="GNL6" s="2152"/>
      <c r="GNM6" s="2152"/>
      <c r="GNN6" s="2152"/>
      <c r="GNO6" s="2152"/>
      <c r="GNP6" s="2152"/>
      <c r="GNQ6" s="2152"/>
      <c r="GNR6" s="2152"/>
      <c r="GNS6" s="2152"/>
      <c r="GNT6" s="2152"/>
      <c r="GNU6" s="2152"/>
      <c r="GNV6" s="2152"/>
      <c r="GNW6" s="2152"/>
      <c r="GNX6" s="2152"/>
      <c r="GNY6" s="2152"/>
      <c r="GNZ6" s="2152"/>
      <c r="GOA6" s="2152"/>
      <c r="GOB6" s="2152"/>
      <c r="GOC6" s="2152"/>
      <c r="GOD6" s="2152"/>
      <c r="GOE6" s="2152"/>
      <c r="GOF6" s="2152"/>
      <c r="GOG6" s="2152"/>
      <c r="GOH6" s="2152"/>
      <c r="GOI6" s="2152"/>
      <c r="GOJ6" s="2152"/>
      <c r="GOK6" s="2152"/>
      <c r="GOL6" s="2152"/>
      <c r="GOM6" s="2152"/>
      <c r="GON6" s="2152"/>
      <c r="GOO6" s="2152"/>
      <c r="GOP6" s="2152"/>
      <c r="GOQ6" s="2152"/>
      <c r="GOR6" s="2152"/>
      <c r="GOS6" s="2152"/>
      <c r="GOT6" s="2152"/>
      <c r="GOU6" s="2152"/>
      <c r="GOV6" s="2152"/>
      <c r="GOW6" s="2152"/>
      <c r="GOX6" s="2152"/>
      <c r="GOY6" s="2152"/>
      <c r="GOZ6" s="2152"/>
      <c r="GPA6" s="2152"/>
      <c r="GPB6" s="2152"/>
      <c r="GPC6" s="2152"/>
      <c r="GPD6" s="2152"/>
      <c r="GPE6" s="2152"/>
      <c r="GPF6" s="2152"/>
      <c r="GPG6" s="2152"/>
      <c r="GPH6" s="2152"/>
      <c r="GPI6" s="2152"/>
      <c r="GPJ6" s="2152"/>
      <c r="GPK6" s="2152"/>
      <c r="GPL6" s="2152"/>
      <c r="GPM6" s="2152"/>
      <c r="GPN6" s="2152"/>
      <c r="GPO6" s="2152"/>
      <c r="GPP6" s="2152"/>
      <c r="GPQ6" s="2152"/>
      <c r="GPR6" s="2152"/>
      <c r="GPS6" s="2152"/>
      <c r="GPT6" s="2152"/>
      <c r="GPU6" s="2152"/>
      <c r="GPV6" s="2152"/>
      <c r="GPW6" s="2152"/>
      <c r="GPX6" s="2152"/>
      <c r="GPY6" s="2152"/>
      <c r="GPZ6" s="2152"/>
      <c r="GQA6" s="2152"/>
      <c r="GQB6" s="2152"/>
      <c r="GQC6" s="2152"/>
      <c r="GQD6" s="2152"/>
      <c r="GQE6" s="2152"/>
      <c r="GQF6" s="2152"/>
      <c r="GQG6" s="2152"/>
      <c r="GQH6" s="2152"/>
      <c r="GQI6" s="2152"/>
      <c r="GQJ6" s="2152"/>
      <c r="GQK6" s="2152"/>
      <c r="GQL6" s="2152"/>
      <c r="GQM6" s="2152"/>
      <c r="GQN6" s="2152"/>
      <c r="GQO6" s="2152"/>
      <c r="GQP6" s="2152"/>
      <c r="GQQ6" s="2152"/>
      <c r="GQR6" s="2152"/>
      <c r="GQS6" s="2152"/>
      <c r="GQT6" s="2152"/>
      <c r="GQU6" s="2152"/>
      <c r="GQV6" s="2152"/>
      <c r="GQW6" s="2152"/>
      <c r="GQX6" s="2152"/>
      <c r="GQY6" s="2152"/>
      <c r="GQZ6" s="2152"/>
      <c r="GRA6" s="2152"/>
      <c r="GRB6" s="2152"/>
      <c r="GRC6" s="2152"/>
      <c r="GRD6" s="2152"/>
      <c r="GRE6" s="2152"/>
      <c r="GRF6" s="2152"/>
      <c r="GRG6" s="2152"/>
      <c r="GRH6" s="2152"/>
      <c r="GRI6" s="2152"/>
      <c r="GRJ6" s="2152"/>
      <c r="GRK6" s="2152"/>
      <c r="GRL6" s="2152"/>
      <c r="GRM6" s="2152"/>
      <c r="GRN6" s="2152"/>
      <c r="GRO6" s="2152"/>
      <c r="GRP6" s="2152"/>
      <c r="GRQ6" s="2152"/>
      <c r="GRR6" s="2152"/>
      <c r="GRS6" s="2152"/>
      <c r="GRT6" s="2152"/>
      <c r="GRU6" s="2152"/>
      <c r="GRV6" s="2152"/>
      <c r="GRW6" s="2152"/>
      <c r="GRX6" s="2152"/>
      <c r="GRY6" s="2152"/>
      <c r="GRZ6" s="2152"/>
      <c r="GSA6" s="2152"/>
      <c r="GSB6" s="2152"/>
      <c r="GSC6" s="2152"/>
      <c r="GSD6" s="2152"/>
      <c r="GSE6" s="2152"/>
      <c r="GSF6" s="2152"/>
      <c r="GSG6" s="2152"/>
      <c r="GSH6" s="2152"/>
      <c r="GSI6" s="2152"/>
      <c r="GSJ6" s="2152"/>
      <c r="GSK6" s="2152"/>
      <c r="GSL6" s="2152"/>
      <c r="GSM6" s="2152"/>
      <c r="GSN6" s="2152"/>
      <c r="GSO6" s="2152"/>
      <c r="GSP6" s="2152"/>
      <c r="GSQ6" s="2152"/>
      <c r="GSR6" s="2152"/>
      <c r="GSS6" s="2152"/>
      <c r="GST6" s="2152"/>
      <c r="GSU6" s="2152"/>
      <c r="GSV6" s="2152"/>
      <c r="GSW6" s="2152"/>
      <c r="GSX6" s="2152"/>
      <c r="GSY6" s="2152"/>
      <c r="GSZ6" s="2152"/>
      <c r="GTA6" s="2152"/>
      <c r="GTB6" s="2152"/>
      <c r="GTC6" s="2152"/>
      <c r="GTD6" s="2152"/>
      <c r="GTE6" s="2152"/>
      <c r="GTF6" s="2152"/>
      <c r="GTG6" s="2152"/>
      <c r="GTH6" s="2152"/>
      <c r="GTI6" s="2152"/>
      <c r="GTJ6" s="2152"/>
      <c r="GTK6" s="2152"/>
      <c r="GTL6" s="2152"/>
      <c r="GTM6" s="2152"/>
      <c r="GTN6" s="2152"/>
      <c r="GTO6" s="2152"/>
      <c r="GTP6" s="2152"/>
      <c r="GTQ6" s="2152"/>
      <c r="GTR6" s="2152"/>
      <c r="GTS6" s="2152"/>
      <c r="GTT6" s="2152"/>
      <c r="GTU6" s="2152"/>
      <c r="GTV6" s="2152"/>
      <c r="GTW6" s="2152"/>
      <c r="GTX6" s="2152"/>
      <c r="GTY6" s="2152"/>
      <c r="GTZ6" s="2152"/>
      <c r="GUA6" s="2152"/>
      <c r="GUB6" s="2152"/>
      <c r="GUC6" s="2152"/>
      <c r="GUD6" s="2152"/>
      <c r="GUE6" s="2152"/>
      <c r="GUF6" s="2152"/>
      <c r="GUG6" s="2152"/>
      <c r="GUH6" s="2152"/>
      <c r="GUI6" s="2152"/>
      <c r="GUJ6" s="2152"/>
      <c r="GUK6" s="2152"/>
      <c r="GUL6" s="2152"/>
      <c r="GUM6" s="2152"/>
      <c r="GUN6" s="2152"/>
      <c r="GUO6" s="2152"/>
      <c r="GUP6" s="2152"/>
      <c r="GUQ6" s="2152"/>
      <c r="GUR6" s="2152"/>
      <c r="GUS6" s="2152"/>
      <c r="GUT6" s="2152"/>
      <c r="GUU6" s="2152"/>
      <c r="GUV6" s="2152"/>
      <c r="GUW6" s="2152"/>
      <c r="GUX6" s="2152"/>
      <c r="GUY6" s="2152"/>
      <c r="GUZ6" s="2152"/>
      <c r="GVA6" s="2152"/>
      <c r="GVB6" s="2152"/>
      <c r="GVC6" s="2152"/>
      <c r="GVD6" s="2152"/>
      <c r="GVE6" s="2152"/>
      <c r="GVF6" s="2152"/>
      <c r="GVG6" s="2152"/>
      <c r="GVH6" s="2152"/>
      <c r="GVI6" s="2152"/>
      <c r="GVJ6" s="2152"/>
      <c r="GVK6" s="2152"/>
      <c r="GVL6" s="2152"/>
      <c r="GVM6" s="2152"/>
      <c r="GVN6" s="2152"/>
      <c r="GVO6" s="2152"/>
      <c r="GVP6" s="2152"/>
      <c r="GVQ6" s="2152"/>
      <c r="GVR6" s="2152"/>
      <c r="GVS6" s="2152"/>
      <c r="GVT6" s="2152"/>
      <c r="GVU6" s="2152"/>
      <c r="GVV6" s="2152"/>
      <c r="GVW6" s="2152"/>
      <c r="GVX6" s="2152"/>
      <c r="GVY6" s="2152"/>
      <c r="GVZ6" s="2152"/>
      <c r="GWA6" s="2152"/>
      <c r="GWB6" s="2152"/>
      <c r="GWC6" s="2152"/>
      <c r="GWD6" s="2152"/>
      <c r="GWE6" s="2152"/>
      <c r="GWF6" s="2152"/>
      <c r="GWG6" s="2152"/>
      <c r="GWH6" s="2152"/>
      <c r="GWI6" s="2152"/>
      <c r="GWJ6" s="2152"/>
      <c r="GWK6" s="2152"/>
      <c r="GWL6" s="2152"/>
      <c r="GWM6" s="2152"/>
      <c r="GWN6" s="2152"/>
      <c r="GWO6" s="2152"/>
      <c r="GWP6" s="2152"/>
      <c r="GWQ6" s="2152"/>
      <c r="GWR6" s="2152"/>
      <c r="GWS6" s="2152"/>
      <c r="GWT6" s="2152"/>
      <c r="GWU6" s="2152"/>
      <c r="GWV6" s="2152"/>
      <c r="GWW6" s="2152"/>
      <c r="GWX6" s="2152"/>
      <c r="GWY6" s="2152"/>
      <c r="GWZ6" s="2152"/>
      <c r="GXA6" s="2152"/>
      <c r="GXB6" s="2152"/>
      <c r="GXC6" s="2152"/>
      <c r="GXD6" s="2152"/>
      <c r="GXE6" s="2152"/>
      <c r="GXF6" s="2152"/>
      <c r="GXG6" s="2152"/>
      <c r="GXH6" s="2152"/>
      <c r="GXI6" s="2152"/>
      <c r="GXJ6" s="2152"/>
      <c r="GXK6" s="2152"/>
      <c r="GXL6" s="2152"/>
      <c r="GXM6" s="2152"/>
      <c r="GXN6" s="2152"/>
      <c r="GXO6" s="2152"/>
      <c r="GXP6" s="2152"/>
      <c r="GXQ6" s="2152"/>
      <c r="GXR6" s="2152"/>
      <c r="GXS6" s="2152"/>
      <c r="GXT6" s="2152"/>
      <c r="GXU6" s="2152"/>
      <c r="GXV6" s="2152"/>
      <c r="GXW6" s="2152"/>
      <c r="GXX6" s="2152"/>
      <c r="GXY6" s="2152"/>
      <c r="GXZ6" s="2152"/>
      <c r="GYA6" s="2152"/>
      <c r="GYB6" s="2152"/>
      <c r="GYC6" s="2152"/>
      <c r="GYD6" s="2152"/>
      <c r="GYE6" s="2152"/>
      <c r="GYF6" s="2152"/>
      <c r="GYG6" s="2152"/>
      <c r="GYH6" s="2152"/>
      <c r="GYI6" s="2152"/>
      <c r="GYJ6" s="2152"/>
      <c r="GYK6" s="2152"/>
      <c r="GYL6" s="2152"/>
      <c r="GYM6" s="2152"/>
      <c r="GYN6" s="2152"/>
      <c r="GYO6" s="2152"/>
      <c r="GYP6" s="2152"/>
      <c r="GYQ6" s="2152"/>
      <c r="GYR6" s="2152"/>
      <c r="GYS6" s="2152"/>
      <c r="GYT6" s="2152"/>
      <c r="GYU6" s="2152"/>
      <c r="GYV6" s="2152"/>
      <c r="GYW6" s="2152"/>
      <c r="GYX6" s="2152"/>
      <c r="GYY6" s="2152"/>
      <c r="GYZ6" s="2152"/>
      <c r="GZA6" s="2152"/>
      <c r="GZB6" s="2152"/>
      <c r="GZC6" s="2152"/>
      <c r="GZD6" s="2152"/>
      <c r="GZE6" s="2152"/>
      <c r="GZF6" s="2152"/>
      <c r="GZG6" s="2152"/>
      <c r="GZH6" s="2152"/>
      <c r="GZI6" s="2152"/>
      <c r="GZJ6" s="2152"/>
      <c r="GZK6" s="2152"/>
      <c r="GZL6" s="2152"/>
      <c r="GZM6" s="2152"/>
      <c r="GZN6" s="2152"/>
      <c r="GZO6" s="2152"/>
      <c r="GZP6" s="2152"/>
      <c r="GZQ6" s="2152"/>
      <c r="GZR6" s="2152"/>
      <c r="GZS6" s="2152"/>
      <c r="GZT6" s="2152"/>
      <c r="GZU6" s="2152"/>
      <c r="GZV6" s="2152"/>
      <c r="GZW6" s="2152"/>
      <c r="GZX6" s="2152"/>
      <c r="GZY6" s="2152"/>
      <c r="GZZ6" s="2152"/>
      <c r="HAA6" s="2152"/>
      <c r="HAB6" s="2152"/>
      <c r="HAC6" s="2152"/>
      <c r="HAD6" s="2152"/>
      <c r="HAE6" s="2152"/>
      <c r="HAF6" s="2152"/>
      <c r="HAG6" s="2152"/>
      <c r="HAH6" s="2152"/>
      <c r="HAI6" s="2152"/>
      <c r="HAJ6" s="2152"/>
      <c r="HAK6" s="2152"/>
      <c r="HAL6" s="2152"/>
      <c r="HAM6" s="2152"/>
      <c r="HAN6" s="2152"/>
      <c r="HAO6" s="2152"/>
      <c r="HAP6" s="2152"/>
      <c r="HAQ6" s="2152"/>
      <c r="HAR6" s="2152"/>
      <c r="HAS6" s="2152"/>
      <c r="HAT6" s="2152"/>
      <c r="HAU6" s="2152"/>
      <c r="HAV6" s="2152"/>
      <c r="HAW6" s="2152"/>
      <c r="HAX6" s="2152"/>
      <c r="HAY6" s="2152"/>
      <c r="HAZ6" s="2152"/>
      <c r="HBA6" s="2152"/>
      <c r="HBB6" s="2152"/>
      <c r="HBC6" s="2152"/>
      <c r="HBD6" s="2152"/>
      <c r="HBE6" s="2152"/>
      <c r="HBF6" s="2152"/>
      <c r="HBG6" s="2152"/>
      <c r="HBH6" s="2152"/>
      <c r="HBI6" s="2152"/>
      <c r="HBJ6" s="2152"/>
      <c r="HBK6" s="2152"/>
      <c r="HBL6" s="2152"/>
      <c r="HBM6" s="2152"/>
      <c r="HBN6" s="2152"/>
      <c r="HBO6" s="2152"/>
      <c r="HBP6" s="2152"/>
      <c r="HBQ6" s="2152"/>
      <c r="HBR6" s="2152"/>
      <c r="HBS6" s="2152"/>
      <c r="HBT6" s="2152"/>
      <c r="HBU6" s="2152"/>
      <c r="HBV6" s="2152"/>
      <c r="HBW6" s="2152"/>
      <c r="HBX6" s="2152"/>
      <c r="HBY6" s="2152"/>
      <c r="HBZ6" s="2152"/>
      <c r="HCA6" s="2152"/>
      <c r="HCB6" s="2152"/>
      <c r="HCC6" s="2152"/>
      <c r="HCD6" s="2152"/>
      <c r="HCE6" s="2152"/>
      <c r="HCF6" s="2152"/>
      <c r="HCG6" s="2152"/>
      <c r="HCH6" s="2152"/>
      <c r="HCI6" s="2152"/>
      <c r="HCJ6" s="2152"/>
      <c r="HCK6" s="2152"/>
      <c r="HCL6" s="2152"/>
      <c r="HCM6" s="2152"/>
      <c r="HCN6" s="2152"/>
      <c r="HCO6" s="2152"/>
      <c r="HCP6" s="2152"/>
      <c r="HCQ6" s="2152"/>
      <c r="HCR6" s="2152"/>
      <c r="HCS6" s="2152"/>
      <c r="HCT6" s="2152"/>
      <c r="HCU6" s="2152"/>
      <c r="HCV6" s="2152"/>
      <c r="HCW6" s="2152"/>
      <c r="HCX6" s="2152"/>
      <c r="HCY6" s="2152"/>
      <c r="HCZ6" s="2152"/>
      <c r="HDA6" s="2152"/>
      <c r="HDB6" s="2152"/>
      <c r="HDC6" s="2152"/>
      <c r="HDD6" s="2152"/>
      <c r="HDE6" s="2152"/>
      <c r="HDF6" s="2152"/>
      <c r="HDG6" s="2152"/>
      <c r="HDH6" s="2152"/>
      <c r="HDI6" s="2152"/>
      <c r="HDJ6" s="2152"/>
      <c r="HDK6" s="2152"/>
      <c r="HDL6" s="2152"/>
      <c r="HDM6" s="2152"/>
      <c r="HDN6" s="2152"/>
      <c r="HDO6" s="2152"/>
      <c r="HDP6" s="2152"/>
      <c r="HDQ6" s="2152"/>
      <c r="HDR6" s="2152"/>
      <c r="HDS6" s="2152"/>
      <c r="HDT6" s="2152"/>
      <c r="HDU6" s="2152"/>
      <c r="HDV6" s="2152"/>
      <c r="HDW6" s="2152"/>
      <c r="HDX6" s="2152"/>
      <c r="HDY6" s="2152"/>
      <c r="HDZ6" s="2152"/>
      <c r="HEA6" s="2152"/>
      <c r="HEB6" s="2152"/>
      <c r="HEC6" s="2152"/>
      <c r="HED6" s="2152"/>
      <c r="HEE6" s="2152"/>
      <c r="HEF6" s="2152"/>
      <c r="HEG6" s="2152"/>
      <c r="HEH6" s="2152"/>
      <c r="HEI6" s="2152"/>
      <c r="HEJ6" s="2152"/>
      <c r="HEK6" s="2152"/>
      <c r="HEL6" s="2152"/>
      <c r="HEM6" s="2152"/>
      <c r="HEN6" s="2152"/>
      <c r="HEO6" s="2152"/>
      <c r="HEP6" s="2152"/>
      <c r="HEQ6" s="2152"/>
      <c r="HER6" s="2152"/>
      <c r="HES6" s="2152"/>
      <c r="HET6" s="2152"/>
      <c r="HEU6" s="2152"/>
      <c r="HEV6" s="2152"/>
      <c r="HEW6" s="2152"/>
      <c r="HEX6" s="2152"/>
      <c r="HEY6" s="2152"/>
      <c r="HEZ6" s="2152"/>
      <c r="HFA6" s="2152"/>
      <c r="HFB6" s="2152"/>
      <c r="HFC6" s="2152"/>
      <c r="HFD6" s="2152"/>
      <c r="HFE6" s="2152"/>
      <c r="HFF6" s="2152"/>
      <c r="HFG6" s="2152"/>
      <c r="HFH6" s="2152"/>
      <c r="HFI6" s="2152"/>
      <c r="HFJ6" s="2152"/>
      <c r="HFK6" s="2152"/>
      <c r="HFL6" s="2152"/>
      <c r="HFM6" s="2152"/>
      <c r="HFN6" s="2152"/>
      <c r="HFO6" s="2152"/>
      <c r="HFP6" s="2152"/>
      <c r="HFQ6" s="2152"/>
      <c r="HFR6" s="2152"/>
      <c r="HFS6" s="2152"/>
      <c r="HFT6" s="2152"/>
      <c r="HFU6" s="2152"/>
      <c r="HFV6" s="2152"/>
      <c r="HFW6" s="2152"/>
      <c r="HFX6" s="2152"/>
      <c r="HFY6" s="2152"/>
      <c r="HFZ6" s="2152"/>
      <c r="HGA6" s="2152"/>
      <c r="HGB6" s="2152"/>
      <c r="HGC6" s="2152"/>
      <c r="HGD6" s="2152"/>
      <c r="HGE6" s="2152"/>
      <c r="HGF6" s="2152"/>
      <c r="HGG6" s="2152"/>
      <c r="HGH6" s="2152"/>
      <c r="HGI6" s="2152"/>
      <c r="HGJ6" s="2152"/>
      <c r="HGK6" s="2152"/>
      <c r="HGL6" s="2152"/>
      <c r="HGM6" s="2152"/>
      <c r="HGN6" s="2152"/>
      <c r="HGO6" s="2152"/>
      <c r="HGP6" s="2152"/>
      <c r="HGQ6" s="2152"/>
      <c r="HGR6" s="2152"/>
      <c r="HGS6" s="2152"/>
      <c r="HGT6" s="2152"/>
      <c r="HGU6" s="2152"/>
      <c r="HGV6" s="2152"/>
      <c r="HGW6" s="2152"/>
      <c r="HGX6" s="2152"/>
      <c r="HGY6" s="2152"/>
      <c r="HGZ6" s="2152"/>
      <c r="HHA6" s="2152"/>
      <c r="HHB6" s="2152"/>
      <c r="HHC6" s="2152"/>
      <c r="HHD6" s="2152"/>
      <c r="HHE6" s="2152"/>
      <c r="HHF6" s="2152"/>
      <c r="HHG6" s="2152"/>
      <c r="HHH6" s="2152"/>
      <c r="HHI6" s="2152"/>
      <c r="HHJ6" s="2152"/>
      <c r="HHK6" s="2152"/>
      <c r="HHL6" s="2152"/>
      <c r="HHM6" s="2152"/>
      <c r="HHN6" s="2152"/>
      <c r="HHO6" s="2152"/>
      <c r="HHP6" s="2152"/>
      <c r="HHQ6" s="2152"/>
      <c r="HHR6" s="2152"/>
      <c r="HHS6" s="2152"/>
      <c r="HHT6" s="2152"/>
      <c r="HHU6" s="2152"/>
      <c r="HHV6" s="2152"/>
      <c r="HHW6" s="2152"/>
      <c r="HHX6" s="2152"/>
      <c r="HHY6" s="2152"/>
      <c r="HHZ6" s="2152"/>
      <c r="HIA6" s="2152"/>
      <c r="HIB6" s="2152"/>
      <c r="HIC6" s="2152"/>
      <c r="HID6" s="2152"/>
      <c r="HIE6" s="2152"/>
      <c r="HIF6" s="2152"/>
      <c r="HIG6" s="2152"/>
      <c r="HIH6" s="2152"/>
      <c r="HII6" s="2152"/>
      <c r="HIJ6" s="2152"/>
      <c r="HIK6" s="2152"/>
      <c r="HIL6" s="2152"/>
      <c r="HIM6" s="2152"/>
      <c r="HIN6" s="2152"/>
      <c r="HIO6" s="2152"/>
      <c r="HIP6" s="2152"/>
      <c r="HIQ6" s="2152"/>
      <c r="HIR6" s="2152"/>
      <c r="HIS6" s="2152"/>
      <c r="HIT6" s="2152"/>
      <c r="HIU6" s="2152"/>
      <c r="HIV6" s="2152"/>
      <c r="HIW6" s="2152"/>
      <c r="HIX6" s="2152"/>
      <c r="HIY6" s="2152"/>
      <c r="HIZ6" s="2152"/>
      <c r="HJA6" s="2152"/>
      <c r="HJB6" s="2152"/>
      <c r="HJC6" s="2152"/>
      <c r="HJD6" s="2152"/>
      <c r="HJE6" s="2152"/>
      <c r="HJF6" s="2152"/>
      <c r="HJG6" s="2152"/>
      <c r="HJH6" s="2152"/>
      <c r="HJI6" s="2152"/>
      <c r="HJJ6" s="2152"/>
      <c r="HJK6" s="2152"/>
      <c r="HJL6" s="2152"/>
      <c r="HJM6" s="2152"/>
      <c r="HJN6" s="2152"/>
      <c r="HJO6" s="2152"/>
      <c r="HJP6" s="2152"/>
      <c r="HJQ6" s="2152"/>
      <c r="HJR6" s="2152"/>
      <c r="HJS6" s="2152"/>
      <c r="HJT6" s="2152"/>
      <c r="HJU6" s="2152"/>
      <c r="HJV6" s="2152"/>
      <c r="HJW6" s="2152"/>
      <c r="HJX6" s="2152"/>
      <c r="HJY6" s="2152"/>
      <c r="HJZ6" s="2152"/>
      <c r="HKA6" s="2152"/>
      <c r="HKB6" s="2152"/>
      <c r="HKC6" s="2152"/>
      <c r="HKD6" s="2152"/>
      <c r="HKE6" s="2152"/>
      <c r="HKF6" s="2152"/>
      <c r="HKG6" s="2152"/>
      <c r="HKH6" s="2152"/>
      <c r="HKI6" s="2152"/>
      <c r="HKJ6" s="2152"/>
      <c r="HKK6" s="2152"/>
      <c r="HKL6" s="2152"/>
      <c r="HKM6" s="2152"/>
      <c r="HKN6" s="2152"/>
      <c r="HKO6" s="2152"/>
      <c r="HKP6" s="2152"/>
      <c r="HKQ6" s="2152"/>
      <c r="HKR6" s="2152"/>
      <c r="HKS6" s="2152"/>
      <c r="HKT6" s="2152"/>
      <c r="HKU6" s="2152"/>
      <c r="HKV6" s="2152"/>
      <c r="HKW6" s="2152"/>
      <c r="HKX6" s="2152"/>
      <c r="HKY6" s="2152"/>
      <c r="HKZ6" s="2152"/>
      <c r="HLA6" s="2152"/>
      <c r="HLB6" s="2152"/>
      <c r="HLC6" s="2152"/>
      <c r="HLD6" s="2152"/>
      <c r="HLE6" s="2152"/>
      <c r="HLF6" s="2152"/>
      <c r="HLG6" s="2152"/>
      <c r="HLH6" s="2152"/>
      <c r="HLI6" s="2152"/>
      <c r="HLJ6" s="2152"/>
      <c r="HLK6" s="2152"/>
      <c r="HLL6" s="2152"/>
      <c r="HLM6" s="2152"/>
      <c r="HLN6" s="2152"/>
      <c r="HLO6" s="2152"/>
      <c r="HLP6" s="2152"/>
      <c r="HLQ6" s="2152"/>
      <c r="HLR6" s="2152"/>
      <c r="HLS6" s="2152"/>
      <c r="HLT6" s="2152"/>
      <c r="HLU6" s="2152"/>
      <c r="HLV6" s="2152"/>
      <c r="HLW6" s="2152"/>
      <c r="HLX6" s="2152"/>
      <c r="HLY6" s="2152"/>
      <c r="HLZ6" s="2152"/>
      <c r="HMA6" s="2152"/>
      <c r="HMB6" s="2152"/>
      <c r="HMC6" s="2152"/>
      <c r="HMD6" s="2152"/>
      <c r="HME6" s="2152"/>
      <c r="HMF6" s="2152"/>
      <c r="HMG6" s="2152"/>
      <c r="HMH6" s="2152"/>
      <c r="HMI6" s="2152"/>
      <c r="HMJ6" s="2152"/>
      <c r="HMK6" s="2152"/>
      <c r="HML6" s="2152"/>
      <c r="HMM6" s="2152"/>
      <c r="HMN6" s="2152"/>
      <c r="HMO6" s="2152"/>
      <c r="HMP6" s="2152"/>
      <c r="HMQ6" s="2152"/>
      <c r="HMR6" s="2152"/>
      <c r="HMS6" s="2152"/>
      <c r="HMT6" s="2152"/>
      <c r="HMU6" s="2152"/>
      <c r="HMV6" s="2152"/>
      <c r="HMW6" s="2152"/>
      <c r="HMX6" s="2152"/>
      <c r="HMY6" s="2152"/>
      <c r="HMZ6" s="2152"/>
      <c r="HNA6" s="2152"/>
      <c r="HNB6" s="2152"/>
      <c r="HNC6" s="2152"/>
      <c r="HND6" s="2152"/>
      <c r="HNE6" s="2152"/>
      <c r="HNF6" s="2152"/>
      <c r="HNG6" s="2152"/>
      <c r="HNH6" s="2152"/>
      <c r="HNI6" s="2152"/>
      <c r="HNJ6" s="2152"/>
      <c r="HNK6" s="2152"/>
      <c r="HNL6" s="2152"/>
      <c r="HNM6" s="2152"/>
      <c r="HNN6" s="2152"/>
      <c r="HNO6" s="2152"/>
      <c r="HNP6" s="2152"/>
      <c r="HNQ6" s="2152"/>
      <c r="HNR6" s="2152"/>
      <c r="HNS6" s="2152"/>
      <c r="HNT6" s="2152"/>
      <c r="HNU6" s="2152"/>
      <c r="HNV6" s="2152"/>
      <c r="HNW6" s="2152"/>
      <c r="HNX6" s="2152"/>
      <c r="HNY6" s="2152"/>
      <c r="HNZ6" s="2152"/>
      <c r="HOA6" s="2152"/>
      <c r="HOB6" s="2152"/>
      <c r="HOC6" s="2152"/>
      <c r="HOD6" s="2152"/>
      <c r="HOE6" s="2152"/>
      <c r="HOF6" s="2152"/>
      <c r="HOG6" s="2152"/>
      <c r="HOH6" s="2152"/>
      <c r="HOI6" s="2152"/>
      <c r="HOJ6" s="2152"/>
      <c r="HOK6" s="2152"/>
      <c r="HOL6" s="2152"/>
      <c r="HOM6" s="2152"/>
      <c r="HON6" s="2152"/>
      <c r="HOO6" s="2152"/>
      <c r="HOP6" s="2152"/>
      <c r="HOQ6" s="2152"/>
      <c r="HOR6" s="2152"/>
      <c r="HOS6" s="2152"/>
      <c r="HOT6" s="2152"/>
      <c r="HOU6" s="2152"/>
      <c r="HOV6" s="2152"/>
      <c r="HOW6" s="2152"/>
      <c r="HOX6" s="2152"/>
      <c r="HOY6" s="2152"/>
      <c r="HOZ6" s="2152"/>
      <c r="HPA6" s="2152"/>
      <c r="HPB6" s="2152"/>
      <c r="HPC6" s="2152"/>
      <c r="HPD6" s="2152"/>
      <c r="HPE6" s="2152"/>
      <c r="HPF6" s="2152"/>
      <c r="HPG6" s="2152"/>
      <c r="HPH6" s="2152"/>
      <c r="HPI6" s="2152"/>
      <c r="HPJ6" s="2152"/>
      <c r="HPK6" s="2152"/>
      <c r="HPL6" s="2152"/>
      <c r="HPM6" s="2152"/>
      <c r="HPN6" s="2152"/>
      <c r="HPO6" s="2152"/>
      <c r="HPP6" s="2152"/>
      <c r="HPQ6" s="2152"/>
      <c r="HPR6" s="2152"/>
      <c r="HPS6" s="2152"/>
      <c r="HPT6" s="2152"/>
      <c r="HPU6" s="2152"/>
      <c r="HPV6" s="2152"/>
      <c r="HPW6" s="2152"/>
      <c r="HPX6" s="2152"/>
      <c r="HPY6" s="2152"/>
      <c r="HPZ6" s="2152"/>
      <c r="HQA6" s="2152"/>
      <c r="HQB6" s="2152"/>
      <c r="HQC6" s="2152"/>
      <c r="HQD6" s="2152"/>
      <c r="HQE6" s="2152"/>
      <c r="HQF6" s="2152"/>
      <c r="HQG6" s="2152"/>
      <c r="HQH6" s="2152"/>
      <c r="HQI6" s="2152"/>
      <c r="HQJ6" s="2152"/>
      <c r="HQK6" s="2152"/>
      <c r="HQL6" s="2152"/>
      <c r="HQM6" s="2152"/>
      <c r="HQN6" s="2152"/>
      <c r="HQO6" s="2152"/>
      <c r="HQP6" s="2152"/>
      <c r="HQQ6" s="2152"/>
      <c r="HQR6" s="2152"/>
      <c r="HQS6" s="2152"/>
      <c r="HQT6" s="2152"/>
      <c r="HQU6" s="2152"/>
      <c r="HQV6" s="2152"/>
      <c r="HQW6" s="2152"/>
      <c r="HQX6" s="2152"/>
      <c r="HQY6" s="2152"/>
      <c r="HQZ6" s="2152"/>
      <c r="HRA6" s="2152"/>
      <c r="HRB6" s="2152"/>
      <c r="HRC6" s="2152"/>
      <c r="HRD6" s="2152"/>
      <c r="HRE6" s="2152"/>
      <c r="HRF6" s="2152"/>
      <c r="HRG6" s="2152"/>
      <c r="HRH6" s="2152"/>
      <c r="HRI6" s="2152"/>
      <c r="HRJ6" s="2152"/>
      <c r="HRK6" s="2152"/>
      <c r="HRL6" s="2152"/>
      <c r="HRM6" s="2152"/>
      <c r="HRN6" s="2152"/>
      <c r="HRO6" s="2152"/>
      <c r="HRP6" s="2152"/>
      <c r="HRQ6" s="2152"/>
      <c r="HRR6" s="2152"/>
      <c r="HRS6" s="2152"/>
      <c r="HRT6" s="2152"/>
      <c r="HRU6" s="2152"/>
      <c r="HRV6" s="2152"/>
      <c r="HRW6" s="2152"/>
      <c r="HRX6" s="2152"/>
      <c r="HRY6" s="2152"/>
      <c r="HRZ6" s="2152"/>
      <c r="HSA6" s="2152"/>
      <c r="HSB6" s="2152"/>
      <c r="HSC6" s="2152"/>
      <c r="HSD6" s="2152"/>
      <c r="HSE6" s="2152"/>
      <c r="HSF6" s="2152"/>
      <c r="HSG6" s="2152"/>
      <c r="HSH6" s="2152"/>
      <c r="HSI6" s="2152"/>
      <c r="HSJ6" s="2152"/>
      <c r="HSK6" s="2152"/>
      <c r="HSL6" s="2152"/>
      <c r="HSM6" s="2152"/>
      <c r="HSN6" s="2152"/>
      <c r="HSO6" s="2152"/>
      <c r="HSP6" s="2152"/>
      <c r="HSQ6" s="2152"/>
      <c r="HSR6" s="2152"/>
      <c r="HSS6" s="2152"/>
      <c r="HST6" s="2152"/>
      <c r="HSU6" s="2152"/>
      <c r="HSV6" s="2152"/>
      <c r="HSW6" s="2152"/>
      <c r="HSX6" s="2152"/>
      <c r="HSY6" s="2152"/>
      <c r="HSZ6" s="2152"/>
      <c r="HTA6" s="2152"/>
      <c r="HTB6" s="2152"/>
      <c r="HTC6" s="2152"/>
      <c r="HTD6" s="2152"/>
      <c r="HTE6" s="2152"/>
      <c r="HTF6" s="2152"/>
      <c r="HTG6" s="2152"/>
      <c r="HTH6" s="2152"/>
      <c r="HTI6" s="2152"/>
      <c r="HTJ6" s="2152"/>
      <c r="HTK6" s="2152"/>
      <c r="HTL6" s="2152"/>
      <c r="HTM6" s="2152"/>
      <c r="HTN6" s="2152"/>
      <c r="HTO6" s="2152"/>
      <c r="HTP6" s="2152"/>
      <c r="HTQ6" s="2152"/>
      <c r="HTR6" s="2152"/>
      <c r="HTS6" s="2152"/>
      <c r="HTT6" s="2152"/>
      <c r="HTU6" s="2152"/>
      <c r="HTV6" s="2152"/>
      <c r="HTW6" s="2152"/>
      <c r="HTX6" s="2152"/>
      <c r="HTY6" s="2152"/>
      <c r="HTZ6" s="2152"/>
      <c r="HUA6" s="2152"/>
      <c r="HUB6" s="2152"/>
      <c r="HUC6" s="2152"/>
      <c r="HUD6" s="2152"/>
      <c r="HUE6" s="2152"/>
      <c r="HUF6" s="2152"/>
      <c r="HUG6" s="2152"/>
      <c r="HUH6" s="2152"/>
      <c r="HUI6" s="2152"/>
      <c r="HUJ6" s="2152"/>
      <c r="HUK6" s="2152"/>
      <c r="HUL6" s="2152"/>
      <c r="HUM6" s="2152"/>
      <c r="HUN6" s="2152"/>
      <c r="HUO6" s="2152"/>
      <c r="HUP6" s="2152"/>
      <c r="HUQ6" s="2152"/>
      <c r="HUR6" s="2152"/>
      <c r="HUS6" s="2152"/>
      <c r="HUT6" s="2152"/>
      <c r="HUU6" s="2152"/>
      <c r="HUV6" s="2152"/>
      <c r="HUW6" s="2152"/>
      <c r="HUX6" s="2152"/>
      <c r="HUY6" s="2152"/>
      <c r="HUZ6" s="2152"/>
      <c r="HVA6" s="2152"/>
      <c r="HVB6" s="2152"/>
      <c r="HVC6" s="2152"/>
      <c r="HVD6" s="2152"/>
      <c r="HVE6" s="2152"/>
      <c r="HVF6" s="2152"/>
      <c r="HVG6" s="2152"/>
      <c r="HVH6" s="2152"/>
      <c r="HVI6" s="2152"/>
      <c r="HVJ6" s="2152"/>
      <c r="HVK6" s="2152"/>
      <c r="HVL6" s="2152"/>
      <c r="HVM6" s="2152"/>
      <c r="HVN6" s="2152"/>
      <c r="HVO6" s="2152"/>
      <c r="HVP6" s="2152"/>
      <c r="HVQ6" s="2152"/>
      <c r="HVR6" s="2152"/>
      <c r="HVS6" s="2152"/>
      <c r="HVT6" s="2152"/>
      <c r="HVU6" s="2152"/>
      <c r="HVV6" s="2152"/>
      <c r="HVW6" s="2152"/>
      <c r="HVX6" s="2152"/>
      <c r="HVY6" s="2152"/>
      <c r="HVZ6" s="2152"/>
      <c r="HWA6" s="2152"/>
      <c r="HWB6" s="2152"/>
      <c r="HWC6" s="2152"/>
      <c r="HWD6" s="2152"/>
      <c r="HWE6" s="2152"/>
      <c r="HWF6" s="2152"/>
      <c r="HWG6" s="2152"/>
      <c r="HWH6" s="2152"/>
      <c r="HWI6" s="2152"/>
      <c r="HWJ6" s="2152"/>
      <c r="HWK6" s="2152"/>
      <c r="HWL6" s="2152"/>
      <c r="HWM6" s="2152"/>
      <c r="HWN6" s="2152"/>
      <c r="HWO6" s="2152"/>
      <c r="HWP6" s="2152"/>
      <c r="HWQ6" s="2152"/>
      <c r="HWR6" s="2152"/>
      <c r="HWS6" s="2152"/>
      <c r="HWT6" s="2152"/>
      <c r="HWU6" s="2152"/>
      <c r="HWV6" s="2152"/>
      <c r="HWW6" s="2152"/>
      <c r="HWX6" s="2152"/>
      <c r="HWY6" s="2152"/>
      <c r="HWZ6" s="2152"/>
      <c r="HXA6" s="2152"/>
      <c r="HXB6" s="2152"/>
      <c r="HXC6" s="2152"/>
      <c r="HXD6" s="2152"/>
      <c r="HXE6" s="2152"/>
      <c r="HXF6" s="2152"/>
      <c r="HXG6" s="2152"/>
      <c r="HXH6" s="2152"/>
      <c r="HXI6" s="2152"/>
      <c r="HXJ6" s="2152"/>
      <c r="HXK6" s="2152"/>
      <c r="HXL6" s="2152"/>
      <c r="HXM6" s="2152"/>
      <c r="HXN6" s="2152"/>
      <c r="HXO6" s="2152"/>
      <c r="HXP6" s="2152"/>
      <c r="HXQ6" s="2152"/>
      <c r="HXR6" s="2152"/>
      <c r="HXS6" s="2152"/>
      <c r="HXT6" s="2152"/>
      <c r="HXU6" s="2152"/>
      <c r="HXV6" s="2152"/>
      <c r="HXW6" s="2152"/>
      <c r="HXX6" s="2152"/>
      <c r="HXY6" s="2152"/>
      <c r="HXZ6" s="2152"/>
      <c r="HYA6" s="2152"/>
      <c r="HYB6" s="2152"/>
      <c r="HYC6" s="2152"/>
      <c r="HYD6" s="2152"/>
      <c r="HYE6" s="2152"/>
      <c r="HYF6" s="2152"/>
      <c r="HYG6" s="2152"/>
      <c r="HYH6" s="2152"/>
      <c r="HYI6" s="2152"/>
      <c r="HYJ6" s="2152"/>
      <c r="HYK6" s="2152"/>
      <c r="HYL6" s="2152"/>
      <c r="HYM6" s="2152"/>
      <c r="HYN6" s="2152"/>
      <c r="HYO6" s="2152"/>
      <c r="HYP6" s="2152"/>
      <c r="HYQ6" s="2152"/>
      <c r="HYR6" s="2152"/>
      <c r="HYS6" s="2152"/>
      <c r="HYT6" s="2152"/>
      <c r="HYU6" s="2152"/>
      <c r="HYV6" s="2152"/>
      <c r="HYW6" s="2152"/>
      <c r="HYX6" s="2152"/>
      <c r="HYY6" s="2152"/>
      <c r="HYZ6" s="2152"/>
      <c r="HZA6" s="2152"/>
      <c r="HZB6" s="2152"/>
      <c r="HZC6" s="2152"/>
      <c r="HZD6" s="2152"/>
      <c r="HZE6" s="2152"/>
      <c r="HZF6" s="2152"/>
      <c r="HZG6" s="2152"/>
      <c r="HZH6" s="2152"/>
      <c r="HZI6" s="2152"/>
      <c r="HZJ6" s="2152"/>
      <c r="HZK6" s="2152"/>
      <c r="HZL6" s="2152"/>
      <c r="HZM6" s="2152"/>
      <c r="HZN6" s="2152"/>
      <c r="HZO6" s="2152"/>
      <c r="HZP6" s="2152"/>
      <c r="HZQ6" s="2152"/>
      <c r="HZR6" s="2152"/>
      <c r="HZS6" s="2152"/>
      <c r="HZT6" s="2152"/>
      <c r="HZU6" s="2152"/>
      <c r="HZV6" s="2152"/>
      <c r="HZW6" s="2152"/>
      <c r="HZX6" s="2152"/>
      <c r="HZY6" s="2152"/>
      <c r="HZZ6" s="2152"/>
      <c r="IAA6" s="2152"/>
      <c r="IAB6" s="2152"/>
      <c r="IAC6" s="2152"/>
      <c r="IAD6" s="2152"/>
      <c r="IAE6" s="2152"/>
      <c r="IAF6" s="2152"/>
      <c r="IAG6" s="2152"/>
      <c r="IAH6" s="2152"/>
      <c r="IAI6" s="2152"/>
      <c r="IAJ6" s="2152"/>
      <c r="IAK6" s="2152"/>
      <c r="IAL6" s="2152"/>
      <c r="IAM6" s="2152"/>
      <c r="IAN6" s="2152"/>
      <c r="IAO6" s="2152"/>
      <c r="IAP6" s="2152"/>
      <c r="IAQ6" s="2152"/>
      <c r="IAR6" s="2152"/>
      <c r="IAS6" s="2152"/>
      <c r="IAT6" s="2152"/>
      <c r="IAU6" s="2152"/>
      <c r="IAV6" s="2152"/>
      <c r="IAW6" s="2152"/>
      <c r="IAX6" s="2152"/>
      <c r="IAY6" s="2152"/>
      <c r="IAZ6" s="2152"/>
      <c r="IBA6" s="2152"/>
      <c r="IBB6" s="2152"/>
      <c r="IBC6" s="2152"/>
      <c r="IBD6" s="2152"/>
      <c r="IBE6" s="2152"/>
      <c r="IBF6" s="2152"/>
      <c r="IBG6" s="2152"/>
      <c r="IBH6" s="2152"/>
      <c r="IBI6" s="2152"/>
      <c r="IBJ6" s="2152"/>
      <c r="IBK6" s="2152"/>
      <c r="IBL6" s="2152"/>
      <c r="IBM6" s="2152"/>
      <c r="IBN6" s="2152"/>
      <c r="IBO6" s="2152"/>
      <c r="IBP6" s="2152"/>
      <c r="IBQ6" s="2152"/>
      <c r="IBR6" s="2152"/>
      <c r="IBS6" s="2152"/>
      <c r="IBT6" s="2152"/>
      <c r="IBU6" s="2152"/>
      <c r="IBV6" s="2152"/>
      <c r="IBW6" s="2152"/>
      <c r="IBX6" s="2152"/>
      <c r="IBY6" s="2152"/>
      <c r="IBZ6" s="2152"/>
      <c r="ICA6" s="2152"/>
      <c r="ICB6" s="2152"/>
      <c r="ICC6" s="2152"/>
      <c r="ICD6" s="2152"/>
      <c r="ICE6" s="2152"/>
      <c r="ICF6" s="2152"/>
      <c r="ICG6" s="2152"/>
      <c r="ICH6" s="2152"/>
      <c r="ICI6" s="2152"/>
      <c r="ICJ6" s="2152"/>
      <c r="ICK6" s="2152"/>
      <c r="ICL6" s="2152"/>
      <c r="ICM6" s="2152"/>
      <c r="ICN6" s="2152"/>
      <c r="ICO6" s="2152"/>
      <c r="ICP6" s="2152"/>
      <c r="ICQ6" s="2152"/>
      <c r="ICR6" s="2152"/>
      <c r="ICS6" s="2152"/>
      <c r="ICT6" s="2152"/>
      <c r="ICU6" s="2152"/>
      <c r="ICV6" s="2152"/>
      <c r="ICW6" s="2152"/>
      <c r="ICX6" s="2152"/>
      <c r="ICY6" s="2152"/>
      <c r="ICZ6" s="2152"/>
      <c r="IDA6" s="2152"/>
      <c r="IDB6" s="2152"/>
      <c r="IDC6" s="2152"/>
      <c r="IDD6" s="2152"/>
      <c r="IDE6" s="2152"/>
      <c r="IDF6" s="2152"/>
      <c r="IDG6" s="2152"/>
      <c r="IDH6" s="2152"/>
      <c r="IDI6" s="2152"/>
      <c r="IDJ6" s="2152"/>
      <c r="IDK6" s="2152"/>
      <c r="IDL6" s="2152"/>
      <c r="IDM6" s="2152"/>
      <c r="IDN6" s="2152"/>
      <c r="IDO6" s="2152"/>
      <c r="IDP6" s="2152"/>
      <c r="IDQ6" s="2152"/>
      <c r="IDR6" s="2152"/>
      <c r="IDS6" s="2152"/>
      <c r="IDT6" s="2152"/>
      <c r="IDU6" s="2152"/>
      <c r="IDV6" s="2152"/>
      <c r="IDW6" s="2152"/>
      <c r="IDX6" s="2152"/>
      <c r="IDY6" s="2152"/>
      <c r="IDZ6" s="2152"/>
      <c r="IEA6" s="2152"/>
      <c r="IEB6" s="2152"/>
      <c r="IEC6" s="2152"/>
      <c r="IED6" s="2152"/>
      <c r="IEE6" s="2152"/>
      <c r="IEF6" s="2152"/>
      <c r="IEG6" s="2152"/>
      <c r="IEH6" s="2152"/>
      <c r="IEI6" s="2152"/>
      <c r="IEJ6" s="2152"/>
      <c r="IEK6" s="2152"/>
      <c r="IEL6" s="2152"/>
      <c r="IEM6" s="2152"/>
      <c r="IEN6" s="2152"/>
      <c r="IEO6" s="2152"/>
      <c r="IEP6" s="2152"/>
      <c r="IEQ6" s="2152"/>
      <c r="IER6" s="2152"/>
      <c r="IES6" s="2152"/>
      <c r="IET6" s="2152"/>
      <c r="IEU6" s="2152"/>
      <c r="IEV6" s="2152"/>
      <c r="IEW6" s="2152"/>
      <c r="IEX6" s="2152"/>
      <c r="IEY6" s="2152"/>
      <c r="IEZ6" s="2152"/>
      <c r="IFA6" s="2152"/>
      <c r="IFB6" s="2152"/>
      <c r="IFC6" s="2152"/>
      <c r="IFD6" s="2152"/>
      <c r="IFE6" s="2152"/>
      <c r="IFF6" s="2152"/>
      <c r="IFG6" s="2152"/>
      <c r="IFH6" s="2152"/>
      <c r="IFI6" s="2152"/>
      <c r="IFJ6" s="2152"/>
      <c r="IFK6" s="2152"/>
      <c r="IFL6" s="2152"/>
      <c r="IFM6" s="2152"/>
      <c r="IFN6" s="2152"/>
      <c r="IFO6" s="2152"/>
      <c r="IFP6" s="2152"/>
      <c r="IFQ6" s="2152"/>
      <c r="IFR6" s="2152"/>
      <c r="IFS6" s="2152"/>
      <c r="IFT6" s="2152"/>
      <c r="IFU6" s="2152"/>
      <c r="IFV6" s="2152"/>
      <c r="IFW6" s="2152"/>
      <c r="IFX6" s="2152"/>
      <c r="IFY6" s="2152"/>
      <c r="IFZ6" s="2152"/>
      <c r="IGA6" s="2152"/>
      <c r="IGB6" s="2152"/>
      <c r="IGC6" s="2152"/>
      <c r="IGD6" s="2152"/>
      <c r="IGE6" s="2152"/>
      <c r="IGF6" s="2152"/>
      <c r="IGG6" s="2152"/>
      <c r="IGH6" s="2152"/>
      <c r="IGI6" s="2152"/>
      <c r="IGJ6" s="2152"/>
      <c r="IGK6" s="2152"/>
      <c r="IGL6" s="2152"/>
      <c r="IGM6" s="2152"/>
      <c r="IGN6" s="2152"/>
      <c r="IGO6" s="2152"/>
      <c r="IGP6" s="2152"/>
      <c r="IGQ6" s="2152"/>
      <c r="IGR6" s="2152"/>
      <c r="IGS6" s="2152"/>
      <c r="IGT6" s="2152"/>
      <c r="IGU6" s="2152"/>
      <c r="IGV6" s="2152"/>
      <c r="IGW6" s="2152"/>
      <c r="IGX6" s="2152"/>
      <c r="IGY6" s="2152"/>
      <c r="IGZ6" s="2152"/>
      <c r="IHA6" s="2152"/>
      <c r="IHB6" s="2152"/>
      <c r="IHC6" s="2152"/>
      <c r="IHD6" s="2152"/>
      <c r="IHE6" s="2152"/>
      <c r="IHF6" s="2152"/>
      <c r="IHG6" s="2152"/>
      <c r="IHH6" s="2152"/>
      <c r="IHI6" s="2152"/>
      <c r="IHJ6" s="2152"/>
      <c r="IHK6" s="2152"/>
      <c r="IHL6" s="2152"/>
      <c r="IHM6" s="2152"/>
      <c r="IHN6" s="2152"/>
      <c r="IHO6" s="2152"/>
      <c r="IHP6" s="2152"/>
      <c r="IHQ6" s="2152"/>
      <c r="IHR6" s="2152"/>
      <c r="IHS6" s="2152"/>
      <c r="IHT6" s="2152"/>
      <c r="IHU6" s="2152"/>
      <c r="IHV6" s="2152"/>
      <c r="IHW6" s="2152"/>
      <c r="IHX6" s="2152"/>
      <c r="IHY6" s="2152"/>
      <c r="IHZ6" s="2152"/>
      <c r="IIA6" s="2152"/>
      <c r="IIB6" s="2152"/>
      <c r="IIC6" s="2152"/>
      <c r="IID6" s="2152"/>
      <c r="IIE6" s="2152"/>
      <c r="IIF6" s="2152"/>
      <c r="IIG6" s="2152"/>
      <c r="IIH6" s="2152"/>
      <c r="III6" s="2152"/>
      <c r="IIJ6" s="2152"/>
      <c r="IIK6" s="2152"/>
      <c r="IIL6" s="2152"/>
      <c r="IIM6" s="2152"/>
      <c r="IIN6" s="2152"/>
      <c r="IIO6" s="2152"/>
      <c r="IIP6" s="2152"/>
      <c r="IIQ6" s="2152"/>
      <c r="IIR6" s="2152"/>
      <c r="IIS6" s="2152"/>
      <c r="IIT6" s="2152"/>
      <c r="IIU6" s="2152"/>
      <c r="IIV6" s="2152"/>
      <c r="IIW6" s="2152"/>
      <c r="IIX6" s="2152"/>
      <c r="IIY6" s="2152"/>
      <c r="IIZ6" s="2152"/>
      <c r="IJA6" s="2152"/>
      <c r="IJB6" s="2152"/>
      <c r="IJC6" s="2152"/>
      <c r="IJD6" s="2152"/>
      <c r="IJE6" s="2152"/>
      <c r="IJF6" s="2152"/>
      <c r="IJG6" s="2152"/>
      <c r="IJH6" s="2152"/>
      <c r="IJI6" s="2152"/>
      <c r="IJJ6" s="2152"/>
      <c r="IJK6" s="2152"/>
      <c r="IJL6" s="2152"/>
      <c r="IJM6" s="2152"/>
      <c r="IJN6" s="2152"/>
      <c r="IJO6" s="2152"/>
      <c r="IJP6" s="2152"/>
      <c r="IJQ6" s="2152"/>
      <c r="IJR6" s="2152"/>
      <c r="IJS6" s="2152"/>
      <c r="IJT6" s="2152"/>
      <c r="IJU6" s="2152"/>
      <c r="IJV6" s="2152"/>
      <c r="IJW6" s="2152"/>
      <c r="IJX6" s="2152"/>
      <c r="IJY6" s="2152"/>
      <c r="IJZ6" s="2152"/>
      <c r="IKA6" s="2152"/>
      <c r="IKB6" s="2152"/>
      <c r="IKC6" s="2152"/>
      <c r="IKD6" s="2152"/>
      <c r="IKE6" s="2152"/>
      <c r="IKF6" s="2152"/>
      <c r="IKG6" s="2152"/>
      <c r="IKH6" s="2152"/>
      <c r="IKI6" s="2152"/>
      <c r="IKJ6" s="2152"/>
      <c r="IKK6" s="2152"/>
      <c r="IKL6" s="2152"/>
      <c r="IKM6" s="2152"/>
      <c r="IKN6" s="2152"/>
      <c r="IKO6" s="2152"/>
      <c r="IKP6" s="2152"/>
      <c r="IKQ6" s="2152"/>
      <c r="IKR6" s="2152"/>
      <c r="IKS6" s="2152"/>
      <c r="IKT6" s="2152"/>
      <c r="IKU6" s="2152"/>
      <c r="IKV6" s="2152"/>
      <c r="IKW6" s="2152"/>
      <c r="IKX6" s="2152"/>
      <c r="IKY6" s="2152"/>
      <c r="IKZ6" s="2152"/>
      <c r="ILA6" s="2152"/>
      <c r="ILB6" s="2152"/>
      <c r="ILC6" s="2152"/>
      <c r="ILD6" s="2152"/>
      <c r="ILE6" s="2152"/>
      <c r="ILF6" s="2152"/>
      <c r="ILG6" s="2152"/>
      <c r="ILH6" s="2152"/>
      <c r="ILI6" s="2152"/>
      <c r="ILJ6" s="2152"/>
      <c r="ILK6" s="2152"/>
      <c r="ILL6" s="2152"/>
      <c r="ILM6" s="2152"/>
      <c r="ILN6" s="2152"/>
      <c r="ILO6" s="2152"/>
      <c r="ILP6" s="2152"/>
      <c r="ILQ6" s="2152"/>
      <c r="ILR6" s="2152"/>
      <c r="ILS6" s="2152"/>
      <c r="ILT6" s="2152"/>
      <c r="ILU6" s="2152"/>
      <c r="ILV6" s="2152"/>
      <c r="ILW6" s="2152"/>
      <c r="ILX6" s="2152"/>
      <c r="ILY6" s="2152"/>
      <c r="ILZ6" s="2152"/>
      <c r="IMA6" s="2152"/>
      <c r="IMB6" s="2152"/>
      <c r="IMC6" s="2152"/>
      <c r="IMD6" s="2152"/>
      <c r="IME6" s="2152"/>
      <c r="IMF6" s="2152"/>
      <c r="IMG6" s="2152"/>
      <c r="IMH6" s="2152"/>
      <c r="IMI6" s="2152"/>
      <c r="IMJ6" s="2152"/>
      <c r="IMK6" s="2152"/>
      <c r="IML6" s="2152"/>
      <c r="IMM6" s="2152"/>
      <c r="IMN6" s="2152"/>
      <c r="IMO6" s="2152"/>
      <c r="IMP6" s="2152"/>
      <c r="IMQ6" s="2152"/>
      <c r="IMR6" s="2152"/>
      <c r="IMS6" s="2152"/>
      <c r="IMT6" s="2152"/>
      <c r="IMU6" s="2152"/>
      <c r="IMV6" s="2152"/>
      <c r="IMW6" s="2152"/>
      <c r="IMX6" s="2152"/>
      <c r="IMY6" s="2152"/>
      <c r="IMZ6" s="2152"/>
      <c r="INA6" s="2152"/>
      <c r="INB6" s="2152"/>
      <c r="INC6" s="2152"/>
      <c r="IND6" s="2152"/>
      <c r="INE6" s="2152"/>
      <c r="INF6" s="2152"/>
      <c r="ING6" s="2152"/>
      <c r="INH6" s="2152"/>
      <c r="INI6" s="2152"/>
      <c r="INJ6" s="2152"/>
      <c r="INK6" s="2152"/>
      <c r="INL6" s="2152"/>
      <c r="INM6" s="2152"/>
      <c r="INN6" s="2152"/>
      <c r="INO6" s="2152"/>
      <c r="INP6" s="2152"/>
      <c r="INQ6" s="2152"/>
      <c r="INR6" s="2152"/>
      <c r="INS6" s="2152"/>
      <c r="INT6" s="2152"/>
      <c r="INU6" s="2152"/>
      <c r="INV6" s="2152"/>
      <c r="INW6" s="2152"/>
      <c r="INX6" s="2152"/>
      <c r="INY6" s="2152"/>
      <c r="INZ6" s="2152"/>
      <c r="IOA6" s="2152"/>
      <c r="IOB6" s="2152"/>
      <c r="IOC6" s="2152"/>
      <c r="IOD6" s="2152"/>
      <c r="IOE6" s="2152"/>
      <c r="IOF6" s="2152"/>
      <c r="IOG6" s="2152"/>
      <c r="IOH6" s="2152"/>
      <c r="IOI6" s="2152"/>
      <c r="IOJ6" s="2152"/>
      <c r="IOK6" s="2152"/>
      <c r="IOL6" s="2152"/>
      <c r="IOM6" s="2152"/>
      <c r="ION6" s="2152"/>
      <c r="IOO6" s="2152"/>
      <c r="IOP6" s="2152"/>
      <c r="IOQ6" s="2152"/>
      <c r="IOR6" s="2152"/>
      <c r="IOS6" s="2152"/>
      <c r="IOT6" s="2152"/>
      <c r="IOU6" s="2152"/>
      <c r="IOV6" s="2152"/>
      <c r="IOW6" s="2152"/>
      <c r="IOX6" s="2152"/>
      <c r="IOY6" s="2152"/>
      <c r="IOZ6" s="2152"/>
      <c r="IPA6" s="2152"/>
      <c r="IPB6" s="2152"/>
      <c r="IPC6" s="2152"/>
      <c r="IPD6" s="2152"/>
      <c r="IPE6" s="2152"/>
      <c r="IPF6" s="2152"/>
      <c r="IPG6" s="2152"/>
      <c r="IPH6" s="2152"/>
      <c r="IPI6" s="2152"/>
      <c r="IPJ6" s="2152"/>
      <c r="IPK6" s="2152"/>
      <c r="IPL6" s="2152"/>
      <c r="IPM6" s="2152"/>
      <c r="IPN6" s="2152"/>
      <c r="IPO6" s="2152"/>
      <c r="IPP6" s="2152"/>
      <c r="IPQ6" s="2152"/>
      <c r="IPR6" s="2152"/>
      <c r="IPS6" s="2152"/>
      <c r="IPT6" s="2152"/>
      <c r="IPU6" s="2152"/>
      <c r="IPV6" s="2152"/>
      <c r="IPW6" s="2152"/>
      <c r="IPX6" s="2152"/>
      <c r="IPY6" s="2152"/>
      <c r="IPZ6" s="2152"/>
      <c r="IQA6" s="2152"/>
      <c r="IQB6" s="2152"/>
      <c r="IQC6" s="2152"/>
      <c r="IQD6" s="2152"/>
      <c r="IQE6" s="2152"/>
      <c r="IQF6" s="2152"/>
      <c r="IQG6" s="2152"/>
      <c r="IQH6" s="2152"/>
      <c r="IQI6" s="2152"/>
      <c r="IQJ6" s="2152"/>
      <c r="IQK6" s="2152"/>
      <c r="IQL6" s="2152"/>
      <c r="IQM6" s="2152"/>
      <c r="IQN6" s="2152"/>
      <c r="IQO6" s="2152"/>
      <c r="IQP6" s="2152"/>
      <c r="IQQ6" s="2152"/>
      <c r="IQR6" s="2152"/>
      <c r="IQS6" s="2152"/>
      <c r="IQT6" s="2152"/>
      <c r="IQU6" s="2152"/>
      <c r="IQV6" s="2152"/>
      <c r="IQW6" s="2152"/>
      <c r="IQX6" s="2152"/>
      <c r="IQY6" s="2152"/>
      <c r="IQZ6" s="2152"/>
      <c r="IRA6" s="2152"/>
      <c r="IRB6" s="2152"/>
      <c r="IRC6" s="2152"/>
      <c r="IRD6" s="2152"/>
      <c r="IRE6" s="2152"/>
      <c r="IRF6" s="2152"/>
      <c r="IRG6" s="2152"/>
      <c r="IRH6" s="2152"/>
      <c r="IRI6" s="2152"/>
      <c r="IRJ6" s="2152"/>
      <c r="IRK6" s="2152"/>
      <c r="IRL6" s="2152"/>
      <c r="IRM6" s="2152"/>
      <c r="IRN6" s="2152"/>
      <c r="IRO6" s="2152"/>
      <c r="IRP6" s="2152"/>
      <c r="IRQ6" s="2152"/>
      <c r="IRR6" s="2152"/>
      <c r="IRS6" s="2152"/>
      <c r="IRT6" s="2152"/>
      <c r="IRU6" s="2152"/>
      <c r="IRV6" s="2152"/>
      <c r="IRW6" s="2152"/>
      <c r="IRX6" s="2152"/>
      <c r="IRY6" s="2152"/>
      <c r="IRZ6" s="2152"/>
      <c r="ISA6" s="2152"/>
      <c r="ISB6" s="2152"/>
      <c r="ISC6" s="2152"/>
      <c r="ISD6" s="2152"/>
      <c r="ISE6" s="2152"/>
      <c r="ISF6" s="2152"/>
      <c r="ISG6" s="2152"/>
      <c r="ISH6" s="2152"/>
      <c r="ISI6" s="2152"/>
      <c r="ISJ6" s="2152"/>
      <c r="ISK6" s="2152"/>
      <c r="ISL6" s="2152"/>
      <c r="ISM6" s="2152"/>
      <c r="ISN6" s="2152"/>
      <c r="ISO6" s="2152"/>
      <c r="ISP6" s="2152"/>
      <c r="ISQ6" s="2152"/>
      <c r="ISR6" s="2152"/>
      <c r="ISS6" s="2152"/>
      <c r="IST6" s="2152"/>
      <c r="ISU6" s="2152"/>
      <c r="ISV6" s="2152"/>
      <c r="ISW6" s="2152"/>
      <c r="ISX6" s="2152"/>
      <c r="ISY6" s="2152"/>
      <c r="ISZ6" s="2152"/>
      <c r="ITA6" s="2152"/>
      <c r="ITB6" s="2152"/>
      <c r="ITC6" s="2152"/>
      <c r="ITD6" s="2152"/>
      <c r="ITE6" s="2152"/>
      <c r="ITF6" s="2152"/>
      <c r="ITG6" s="2152"/>
      <c r="ITH6" s="2152"/>
      <c r="ITI6" s="2152"/>
      <c r="ITJ6" s="2152"/>
      <c r="ITK6" s="2152"/>
      <c r="ITL6" s="2152"/>
      <c r="ITM6" s="2152"/>
      <c r="ITN6" s="2152"/>
      <c r="ITO6" s="2152"/>
      <c r="ITP6" s="2152"/>
      <c r="ITQ6" s="2152"/>
      <c r="ITR6" s="2152"/>
      <c r="ITS6" s="2152"/>
      <c r="ITT6" s="2152"/>
      <c r="ITU6" s="2152"/>
      <c r="ITV6" s="2152"/>
      <c r="ITW6" s="2152"/>
      <c r="ITX6" s="2152"/>
      <c r="ITY6" s="2152"/>
      <c r="ITZ6" s="2152"/>
      <c r="IUA6" s="2152"/>
      <c r="IUB6" s="2152"/>
      <c r="IUC6" s="2152"/>
      <c r="IUD6" s="2152"/>
      <c r="IUE6" s="2152"/>
      <c r="IUF6" s="2152"/>
      <c r="IUG6" s="2152"/>
      <c r="IUH6" s="2152"/>
      <c r="IUI6" s="2152"/>
      <c r="IUJ6" s="2152"/>
      <c r="IUK6" s="2152"/>
      <c r="IUL6" s="2152"/>
      <c r="IUM6" s="2152"/>
      <c r="IUN6" s="2152"/>
      <c r="IUO6" s="2152"/>
      <c r="IUP6" s="2152"/>
      <c r="IUQ6" s="2152"/>
      <c r="IUR6" s="2152"/>
      <c r="IUS6" s="2152"/>
      <c r="IUT6" s="2152"/>
      <c r="IUU6" s="2152"/>
      <c r="IUV6" s="2152"/>
      <c r="IUW6" s="2152"/>
      <c r="IUX6" s="2152"/>
      <c r="IUY6" s="2152"/>
      <c r="IUZ6" s="2152"/>
      <c r="IVA6" s="2152"/>
      <c r="IVB6" s="2152"/>
      <c r="IVC6" s="2152"/>
      <c r="IVD6" s="2152"/>
      <c r="IVE6" s="2152"/>
      <c r="IVF6" s="2152"/>
      <c r="IVG6" s="2152"/>
      <c r="IVH6" s="2152"/>
      <c r="IVI6" s="2152"/>
      <c r="IVJ6" s="2152"/>
      <c r="IVK6" s="2152"/>
      <c r="IVL6" s="2152"/>
      <c r="IVM6" s="2152"/>
      <c r="IVN6" s="2152"/>
      <c r="IVO6" s="2152"/>
      <c r="IVP6" s="2152"/>
      <c r="IVQ6" s="2152"/>
      <c r="IVR6" s="2152"/>
      <c r="IVS6" s="2152"/>
      <c r="IVT6" s="2152"/>
      <c r="IVU6" s="2152"/>
      <c r="IVV6" s="2152"/>
      <c r="IVW6" s="2152"/>
      <c r="IVX6" s="2152"/>
      <c r="IVY6" s="2152"/>
      <c r="IVZ6" s="2152"/>
      <c r="IWA6" s="2152"/>
      <c r="IWB6" s="2152"/>
      <c r="IWC6" s="2152"/>
      <c r="IWD6" s="2152"/>
      <c r="IWE6" s="2152"/>
      <c r="IWF6" s="2152"/>
      <c r="IWG6" s="2152"/>
      <c r="IWH6" s="2152"/>
      <c r="IWI6" s="2152"/>
      <c r="IWJ6" s="2152"/>
      <c r="IWK6" s="2152"/>
      <c r="IWL6" s="2152"/>
      <c r="IWM6" s="2152"/>
      <c r="IWN6" s="2152"/>
      <c r="IWO6" s="2152"/>
      <c r="IWP6" s="2152"/>
      <c r="IWQ6" s="2152"/>
      <c r="IWR6" s="2152"/>
      <c r="IWS6" s="2152"/>
      <c r="IWT6" s="2152"/>
      <c r="IWU6" s="2152"/>
      <c r="IWV6" s="2152"/>
      <c r="IWW6" s="2152"/>
      <c r="IWX6" s="2152"/>
      <c r="IWY6" s="2152"/>
      <c r="IWZ6" s="2152"/>
      <c r="IXA6" s="2152"/>
      <c r="IXB6" s="2152"/>
      <c r="IXC6" s="2152"/>
      <c r="IXD6" s="2152"/>
      <c r="IXE6" s="2152"/>
      <c r="IXF6" s="2152"/>
      <c r="IXG6" s="2152"/>
      <c r="IXH6" s="2152"/>
      <c r="IXI6" s="2152"/>
      <c r="IXJ6" s="2152"/>
      <c r="IXK6" s="2152"/>
      <c r="IXL6" s="2152"/>
      <c r="IXM6" s="2152"/>
      <c r="IXN6" s="2152"/>
      <c r="IXO6" s="2152"/>
      <c r="IXP6" s="2152"/>
      <c r="IXQ6" s="2152"/>
      <c r="IXR6" s="2152"/>
      <c r="IXS6" s="2152"/>
      <c r="IXT6" s="2152"/>
      <c r="IXU6" s="2152"/>
      <c r="IXV6" s="2152"/>
      <c r="IXW6" s="2152"/>
      <c r="IXX6" s="2152"/>
      <c r="IXY6" s="2152"/>
      <c r="IXZ6" s="2152"/>
      <c r="IYA6" s="2152"/>
      <c r="IYB6" s="2152"/>
      <c r="IYC6" s="2152"/>
      <c r="IYD6" s="2152"/>
      <c r="IYE6" s="2152"/>
      <c r="IYF6" s="2152"/>
      <c r="IYG6" s="2152"/>
      <c r="IYH6" s="2152"/>
      <c r="IYI6" s="2152"/>
      <c r="IYJ6" s="2152"/>
      <c r="IYK6" s="2152"/>
      <c r="IYL6" s="2152"/>
      <c r="IYM6" s="2152"/>
      <c r="IYN6" s="2152"/>
      <c r="IYO6" s="2152"/>
      <c r="IYP6" s="2152"/>
      <c r="IYQ6" s="2152"/>
      <c r="IYR6" s="2152"/>
      <c r="IYS6" s="2152"/>
      <c r="IYT6" s="2152"/>
      <c r="IYU6" s="2152"/>
      <c r="IYV6" s="2152"/>
      <c r="IYW6" s="2152"/>
      <c r="IYX6" s="2152"/>
      <c r="IYY6" s="2152"/>
      <c r="IYZ6" s="2152"/>
      <c r="IZA6" s="2152"/>
      <c r="IZB6" s="2152"/>
      <c r="IZC6" s="2152"/>
      <c r="IZD6" s="2152"/>
      <c r="IZE6" s="2152"/>
      <c r="IZF6" s="2152"/>
      <c r="IZG6" s="2152"/>
      <c r="IZH6" s="2152"/>
      <c r="IZI6" s="2152"/>
      <c r="IZJ6" s="2152"/>
      <c r="IZK6" s="2152"/>
      <c r="IZL6" s="2152"/>
      <c r="IZM6" s="2152"/>
      <c r="IZN6" s="2152"/>
      <c r="IZO6" s="2152"/>
      <c r="IZP6" s="2152"/>
      <c r="IZQ6" s="2152"/>
      <c r="IZR6" s="2152"/>
      <c r="IZS6" s="2152"/>
      <c r="IZT6" s="2152"/>
      <c r="IZU6" s="2152"/>
      <c r="IZV6" s="2152"/>
      <c r="IZW6" s="2152"/>
      <c r="IZX6" s="2152"/>
      <c r="IZY6" s="2152"/>
      <c r="IZZ6" s="2152"/>
      <c r="JAA6" s="2152"/>
      <c r="JAB6" s="2152"/>
      <c r="JAC6" s="2152"/>
      <c r="JAD6" s="2152"/>
      <c r="JAE6" s="2152"/>
      <c r="JAF6" s="2152"/>
      <c r="JAG6" s="2152"/>
      <c r="JAH6" s="2152"/>
      <c r="JAI6" s="2152"/>
      <c r="JAJ6" s="2152"/>
      <c r="JAK6" s="2152"/>
      <c r="JAL6" s="2152"/>
      <c r="JAM6" s="2152"/>
      <c r="JAN6" s="2152"/>
      <c r="JAO6" s="2152"/>
      <c r="JAP6" s="2152"/>
      <c r="JAQ6" s="2152"/>
      <c r="JAR6" s="2152"/>
      <c r="JAS6" s="2152"/>
      <c r="JAT6" s="2152"/>
      <c r="JAU6" s="2152"/>
      <c r="JAV6" s="2152"/>
      <c r="JAW6" s="2152"/>
      <c r="JAX6" s="2152"/>
      <c r="JAY6" s="2152"/>
      <c r="JAZ6" s="2152"/>
      <c r="JBA6" s="2152"/>
      <c r="JBB6" s="2152"/>
      <c r="JBC6" s="2152"/>
      <c r="JBD6" s="2152"/>
      <c r="JBE6" s="2152"/>
      <c r="JBF6" s="2152"/>
      <c r="JBG6" s="2152"/>
      <c r="JBH6" s="2152"/>
      <c r="JBI6" s="2152"/>
      <c r="JBJ6" s="2152"/>
      <c r="JBK6" s="2152"/>
      <c r="JBL6" s="2152"/>
      <c r="JBM6" s="2152"/>
      <c r="JBN6" s="2152"/>
      <c r="JBO6" s="2152"/>
      <c r="JBP6" s="2152"/>
      <c r="JBQ6" s="2152"/>
      <c r="JBR6" s="2152"/>
      <c r="JBS6" s="2152"/>
      <c r="JBT6" s="2152"/>
      <c r="JBU6" s="2152"/>
      <c r="JBV6" s="2152"/>
      <c r="JBW6" s="2152"/>
      <c r="JBX6" s="2152"/>
      <c r="JBY6" s="2152"/>
      <c r="JBZ6" s="2152"/>
      <c r="JCA6" s="2152"/>
      <c r="JCB6" s="2152"/>
      <c r="JCC6" s="2152"/>
      <c r="JCD6" s="2152"/>
      <c r="JCE6" s="2152"/>
      <c r="JCF6" s="2152"/>
      <c r="JCG6" s="2152"/>
      <c r="JCH6" s="2152"/>
      <c r="JCI6" s="2152"/>
      <c r="JCJ6" s="2152"/>
      <c r="JCK6" s="2152"/>
      <c r="JCL6" s="2152"/>
      <c r="JCM6" s="2152"/>
      <c r="JCN6" s="2152"/>
      <c r="JCO6" s="2152"/>
      <c r="JCP6" s="2152"/>
      <c r="JCQ6" s="2152"/>
      <c r="JCR6" s="2152"/>
      <c r="JCS6" s="2152"/>
      <c r="JCT6" s="2152"/>
      <c r="JCU6" s="2152"/>
      <c r="JCV6" s="2152"/>
      <c r="JCW6" s="2152"/>
      <c r="JCX6" s="2152"/>
      <c r="JCY6" s="2152"/>
      <c r="JCZ6" s="2152"/>
      <c r="JDA6" s="2152"/>
      <c r="JDB6" s="2152"/>
      <c r="JDC6" s="2152"/>
      <c r="JDD6" s="2152"/>
      <c r="JDE6" s="2152"/>
      <c r="JDF6" s="2152"/>
      <c r="JDG6" s="2152"/>
      <c r="JDH6" s="2152"/>
      <c r="JDI6" s="2152"/>
      <c r="JDJ6" s="2152"/>
      <c r="JDK6" s="2152"/>
      <c r="JDL6" s="2152"/>
      <c r="JDM6" s="2152"/>
      <c r="JDN6" s="2152"/>
      <c r="JDO6" s="2152"/>
      <c r="JDP6" s="2152"/>
      <c r="JDQ6" s="2152"/>
      <c r="JDR6" s="2152"/>
      <c r="JDS6" s="2152"/>
      <c r="JDT6" s="2152"/>
      <c r="JDU6" s="2152"/>
      <c r="JDV6" s="2152"/>
      <c r="JDW6" s="2152"/>
      <c r="JDX6" s="2152"/>
      <c r="JDY6" s="2152"/>
      <c r="JDZ6" s="2152"/>
      <c r="JEA6" s="2152"/>
      <c r="JEB6" s="2152"/>
      <c r="JEC6" s="2152"/>
      <c r="JED6" s="2152"/>
      <c r="JEE6" s="2152"/>
      <c r="JEF6" s="2152"/>
      <c r="JEG6" s="2152"/>
      <c r="JEH6" s="2152"/>
      <c r="JEI6" s="2152"/>
      <c r="JEJ6" s="2152"/>
      <c r="JEK6" s="2152"/>
      <c r="JEL6" s="2152"/>
      <c r="JEM6" s="2152"/>
      <c r="JEN6" s="2152"/>
      <c r="JEO6" s="2152"/>
      <c r="JEP6" s="2152"/>
      <c r="JEQ6" s="2152"/>
      <c r="JER6" s="2152"/>
      <c r="JES6" s="2152"/>
      <c r="JET6" s="2152"/>
      <c r="JEU6" s="2152"/>
      <c r="JEV6" s="2152"/>
      <c r="JEW6" s="2152"/>
      <c r="JEX6" s="2152"/>
      <c r="JEY6" s="2152"/>
      <c r="JEZ6" s="2152"/>
      <c r="JFA6" s="2152"/>
      <c r="JFB6" s="2152"/>
      <c r="JFC6" s="2152"/>
      <c r="JFD6" s="2152"/>
      <c r="JFE6" s="2152"/>
      <c r="JFF6" s="2152"/>
      <c r="JFG6" s="2152"/>
      <c r="JFH6" s="2152"/>
      <c r="JFI6" s="2152"/>
      <c r="JFJ6" s="2152"/>
      <c r="JFK6" s="2152"/>
      <c r="JFL6" s="2152"/>
      <c r="JFM6" s="2152"/>
      <c r="JFN6" s="2152"/>
      <c r="JFO6" s="2152"/>
      <c r="JFP6" s="2152"/>
      <c r="JFQ6" s="2152"/>
      <c r="JFR6" s="2152"/>
      <c r="JFS6" s="2152"/>
      <c r="JFT6" s="2152"/>
      <c r="JFU6" s="2152"/>
      <c r="JFV6" s="2152"/>
      <c r="JFW6" s="2152"/>
      <c r="JFX6" s="2152"/>
      <c r="JFY6" s="2152"/>
      <c r="JFZ6" s="2152"/>
      <c r="JGA6" s="2152"/>
      <c r="JGB6" s="2152"/>
      <c r="JGC6" s="2152"/>
      <c r="JGD6" s="2152"/>
      <c r="JGE6" s="2152"/>
      <c r="JGF6" s="2152"/>
      <c r="JGG6" s="2152"/>
      <c r="JGH6" s="2152"/>
      <c r="JGI6" s="2152"/>
      <c r="JGJ6" s="2152"/>
      <c r="JGK6" s="2152"/>
      <c r="JGL6" s="2152"/>
      <c r="JGM6" s="2152"/>
      <c r="JGN6" s="2152"/>
      <c r="JGO6" s="2152"/>
      <c r="JGP6" s="2152"/>
      <c r="JGQ6" s="2152"/>
      <c r="JGR6" s="2152"/>
      <c r="JGS6" s="2152"/>
      <c r="JGT6" s="2152"/>
      <c r="JGU6" s="2152"/>
      <c r="JGV6" s="2152"/>
      <c r="JGW6" s="2152"/>
      <c r="JGX6" s="2152"/>
      <c r="JGY6" s="2152"/>
      <c r="JGZ6" s="2152"/>
      <c r="JHA6" s="2152"/>
      <c r="JHB6" s="2152"/>
      <c r="JHC6" s="2152"/>
      <c r="JHD6" s="2152"/>
      <c r="JHE6" s="2152"/>
      <c r="JHF6" s="2152"/>
      <c r="JHG6" s="2152"/>
      <c r="JHH6" s="2152"/>
      <c r="JHI6" s="2152"/>
      <c r="JHJ6" s="2152"/>
      <c r="JHK6" s="2152"/>
      <c r="JHL6" s="2152"/>
      <c r="JHM6" s="2152"/>
      <c r="JHN6" s="2152"/>
      <c r="JHO6" s="2152"/>
      <c r="JHP6" s="2152"/>
      <c r="JHQ6" s="2152"/>
      <c r="JHR6" s="2152"/>
      <c r="JHS6" s="2152"/>
      <c r="JHT6" s="2152"/>
      <c r="JHU6" s="2152"/>
      <c r="JHV6" s="2152"/>
      <c r="JHW6" s="2152"/>
      <c r="JHX6" s="2152"/>
      <c r="JHY6" s="2152"/>
      <c r="JHZ6" s="2152"/>
      <c r="JIA6" s="2152"/>
      <c r="JIB6" s="2152"/>
      <c r="JIC6" s="2152"/>
      <c r="JID6" s="2152"/>
      <c r="JIE6" s="2152"/>
      <c r="JIF6" s="2152"/>
      <c r="JIG6" s="2152"/>
      <c r="JIH6" s="2152"/>
      <c r="JII6" s="2152"/>
      <c r="JIJ6" s="2152"/>
      <c r="JIK6" s="2152"/>
      <c r="JIL6" s="2152"/>
      <c r="JIM6" s="2152"/>
      <c r="JIN6" s="2152"/>
      <c r="JIO6" s="2152"/>
      <c r="JIP6" s="2152"/>
      <c r="JIQ6" s="2152"/>
      <c r="JIR6" s="2152"/>
      <c r="JIS6" s="2152"/>
      <c r="JIT6" s="2152"/>
      <c r="JIU6" s="2152"/>
      <c r="JIV6" s="2152"/>
      <c r="JIW6" s="2152"/>
      <c r="JIX6" s="2152"/>
      <c r="JIY6" s="2152"/>
      <c r="JIZ6" s="2152"/>
      <c r="JJA6" s="2152"/>
      <c r="JJB6" s="2152"/>
      <c r="JJC6" s="2152"/>
      <c r="JJD6" s="2152"/>
      <c r="JJE6" s="2152"/>
      <c r="JJF6" s="2152"/>
      <c r="JJG6" s="2152"/>
      <c r="JJH6" s="2152"/>
      <c r="JJI6" s="2152"/>
      <c r="JJJ6" s="2152"/>
      <c r="JJK6" s="2152"/>
      <c r="JJL6" s="2152"/>
      <c r="JJM6" s="2152"/>
      <c r="JJN6" s="2152"/>
      <c r="JJO6" s="2152"/>
      <c r="JJP6" s="2152"/>
      <c r="JJQ6" s="2152"/>
      <c r="JJR6" s="2152"/>
      <c r="JJS6" s="2152"/>
      <c r="JJT6" s="2152"/>
      <c r="JJU6" s="2152"/>
      <c r="JJV6" s="2152"/>
      <c r="JJW6" s="2152"/>
      <c r="JJX6" s="2152"/>
      <c r="JJY6" s="2152"/>
      <c r="JJZ6" s="2152"/>
      <c r="JKA6" s="2152"/>
      <c r="JKB6" s="2152"/>
      <c r="JKC6" s="2152"/>
      <c r="JKD6" s="2152"/>
      <c r="JKE6" s="2152"/>
      <c r="JKF6" s="2152"/>
      <c r="JKG6" s="2152"/>
      <c r="JKH6" s="2152"/>
      <c r="JKI6" s="2152"/>
      <c r="JKJ6" s="2152"/>
      <c r="JKK6" s="2152"/>
      <c r="JKL6" s="2152"/>
      <c r="JKM6" s="2152"/>
      <c r="JKN6" s="2152"/>
      <c r="JKO6" s="2152"/>
      <c r="JKP6" s="2152"/>
      <c r="JKQ6" s="2152"/>
      <c r="JKR6" s="2152"/>
      <c r="JKS6" s="2152"/>
      <c r="JKT6" s="2152"/>
      <c r="JKU6" s="2152"/>
      <c r="JKV6" s="2152"/>
      <c r="JKW6" s="2152"/>
      <c r="JKX6" s="2152"/>
      <c r="JKY6" s="2152"/>
      <c r="JKZ6" s="2152"/>
      <c r="JLA6" s="2152"/>
      <c r="JLB6" s="2152"/>
      <c r="JLC6" s="2152"/>
      <c r="JLD6" s="2152"/>
      <c r="JLE6" s="2152"/>
      <c r="JLF6" s="2152"/>
      <c r="JLG6" s="2152"/>
      <c r="JLH6" s="2152"/>
      <c r="JLI6" s="2152"/>
      <c r="JLJ6" s="2152"/>
      <c r="JLK6" s="2152"/>
      <c r="JLL6" s="2152"/>
      <c r="JLM6" s="2152"/>
      <c r="JLN6" s="2152"/>
      <c r="JLO6" s="2152"/>
      <c r="JLP6" s="2152"/>
      <c r="JLQ6" s="2152"/>
      <c r="JLR6" s="2152"/>
      <c r="JLS6" s="2152"/>
      <c r="JLT6" s="2152"/>
      <c r="JLU6" s="2152"/>
      <c r="JLV6" s="2152"/>
      <c r="JLW6" s="2152"/>
      <c r="JLX6" s="2152"/>
      <c r="JLY6" s="2152"/>
      <c r="JLZ6" s="2152"/>
      <c r="JMA6" s="2152"/>
      <c r="JMB6" s="2152"/>
      <c r="JMC6" s="2152"/>
      <c r="JMD6" s="2152"/>
      <c r="JME6" s="2152"/>
      <c r="JMF6" s="2152"/>
      <c r="JMG6" s="2152"/>
      <c r="JMH6" s="2152"/>
      <c r="JMI6" s="2152"/>
      <c r="JMJ6" s="2152"/>
      <c r="JMK6" s="2152"/>
      <c r="JML6" s="2152"/>
      <c r="JMM6" s="2152"/>
      <c r="JMN6" s="2152"/>
      <c r="JMO6" s="2152"/>
      <c r="JMP6" s="2152"/>
      <c r="JMQ6" s="2152"/>
      <c r="JMR6" s="2152"/>
      <c r="JMS6" s="2152"/>
      <c r="JMT6" s="2152"/>
      <c r="JMU6" s="2152"/>
      <c r="JMV6" s="2152"/>
      <c r="JMW6" s="2152"/>
      <c r="JMX6" s="2152"/>
      <c r="JMY6" s="2152"/>
      <c r="JMZ6" s="2152"/>
      <c r="JNA6" s="2152"/>
      <c r="JNB6" s="2152"/>
      <c r="JNC6" s="2152"/>
      <c r="JND6" s="2152"/>
      <c r="JNE6" s="2152"/>
      <c r="JNF6" s="2152"/>
      <c r="JNG6" s="2152"/>
      <c r="JNH6" s="2152"/>
      <c r="JNI6" s="2152"/>
      <c r="JNJ6" s="2152"/>
      <c r="JNK6" s="2152"/>
      <c r="JNL6" s="2152"/>
      <c r="JNM6" s="2152"/>
      <c r="JNN6" s="2152"/>
      <c r="JNO6" s="2152"/>
      <c r="JNP6" s="2152"/>
      <c r="JNQ6" s="2152"/>
      <c r="JNR6" s="2152"/>
      <c r="JNS6" s="2152"/>
      <c r="JNT6" s="2152"/>
      <c r="JNU6" s="2152"/>
      <c r="JNV6" s="2152"/>
      <c r="JNW6" s="2152"/>
      <c r="JNX6" s="2152"/>
      <c r="JNY6" s="2152"/>
      <c r="JNZ6" s="2152"/>
      <c r="JOA6" s="2152"/>
      <c r="JOB6" s="2152"/>
      <c r="JOC6" s="2152"/>
      <c r="JOD6" s="2152"/>
      <c r="JOE6" s="2152"/>
      <c r="JOF6" s="2152"/>
      <c r="JOG6" s="2152"/>
      <c r="JOH6" s="2152"/>
      <c r="JOI6" s="2152"/>
      <c r="JOJ6" s="2152"/>
      <c r="JOK6" s="2152"/>
      <c r="JOL6" s="2152"/>
      <c r="JOM6" s="2152"/>
      <c r="JON6" s="2152"/>
      <c r="JOO6" s="2152"/>
      <c r="JOP6" s="2152"/>
      <c r="JOQ6" s="2152"/>
      <c r="JOR6" s="2152"/>
      <c r="JOS6" s="2152"/>
      <c r="JOT6" s="2152"/>
      <c r="JOU6" s="2152"/>
      <c r="JOV6" s="2152"/>
      <c r="JOW6" s="2152"/>
      <c r="JOX6" s="2152"/>
      <c r="JOY6" s="2152"/>
      <c r="JOZ6" s="2152"/>
      <c r="JPA6" s="2152"/>
      <c r="JPB6" s="2152"/>
      <c r="JPC6" s="2152"/>
      <c r="JPD6" s="2152"/>
      <c r="JPE6" s="2152"/>
      <c r="JPF6" s="2152"/>
      <c r="JPG6" s="2152"/>
      <c r="JPH6" s="2152"/>
      <c r="JPI6" s="2152"/>
      <c r="JPJ6" s="2152"/>
      <c r="JPK6" s="2152"/>
      <c r="JPL6" s="2152"/>
      <c r="JPM6" s="2152"/>
      <c r="JPN6" s="2152"/>
      <c r="JPO6" s="2152"/>
      <c r="JPP6" s="2152"/>
      <c r="JPQ6" s="2152"/>
      <c r="JPR6" s="2152"/>
      <c r="JPS6" s="2152"/>
      <c r="JPT6" s="2152"/>
      <c r="JPU6" s="2152"/>
      <c r="JPV6" s="2152"/>
      <c r="JPW6" s="2152"/>
      <c r="JPX6" s="2152"/>
      <c r="JPY6" s="2152"/>
      <c r="JPZ6" s="2152"/>
      <c r="JQA6" s="2152"/>
      <c r="JQB6" s="2152"/>
      <c r="JQC6" s="2152"/>
      <c r="JQD6" s="2152"/>
      <c r="JQE6" s="2152"/>
      <c r="JQF6" s="2152"/>
      <c r="JQG6" s="2152"/>
      <c r="JQH6" s="2152"/>
      <c r="JQI6" s="2152"/>
      <c r="JQJ6" s="2152"/>
      <c r="JQK6" s="2152"/>
      <c r="JQL6" s="2152"/>
      <c r="JQM6" s="2152"/>
      <c r="JQN6" s="2152"/>
      <c r="JQO6" s="2152"/>
      <c r="JQP6" s="2152"/>
      <c r="JQQ6" s="2152"/>
      <c r="JQR6" s="2152"/>
      <c r="JQS6" s="2152"/>
      <c r="JQT6" s="2152"/>
      <c r="JQU6" s="2152"/>
      <c r="JQV6" s="2152"/>
      <c r="JQW6" s="2152"/>
      <c r="JQX6" s="2152"/>
      <c r="JQY6" s="2152"/>
      <c r="JQZ6" s="2152"/>
      <c r="JRA6" s="2152"/>
      <c r="JRB6" s="2152"/>
      <c r="JRC6" s="2152"/>
      <c r="JRD6" s="2152"/>
      <c r="JRE6" s="2152"/>
      <c r="JRF6" s="2152"/>
      <c r="JRG6" s="2152"/>
      <c r="JRH6" s="2152"/>
      <c r="JRI6" s="2152"/>
      <c r="JRJ6" s="2152"/>
      <c r="JRK6" s="2152"/>
      <c r="JRL6" s="2152"/>
      <c r="JRM6" s="2152"/>
      <c r="JRN6" s="2152"/>
      <c r="JRO6" s="2152"/>
      <c r="JRP6" s="2152"/>
      <c r="JRQ6" s="2152"/>
      <c r="JRR6" s="2152"/>
      <c r="JRS6" s="2152"/>
      <c r="JRT6" s="2152"/>
      <c r="JRU6" s="2152"/>
      <c r="JRV6" s="2152"/>
      <c r="JRW6" s="2152"/>
      <c r="JRX6" s="2152"/>
      <c r="JRY6" s="2152"/>
      <c r="JRZ6" s="2152"/>
      <c r="JSA6" s="2152"/>
      <c r="JSB6" s="2152"/>
      <c r="JSC6" s="2152"/>
      <c r="JSD6" s="2152"/>
      <c r="JSE6" s="2152"/>
      <c r="JSF6" s="2152"/>
      <c r="JSG6" s="2152"/>
      <c r="JSH6" s="2152"/>
      <c r="JSI6" s="2152"/>
      <c r="JSJ6" s="2152"/>
      <c r="JSK6" s="2152"/>
      <c r="JSL6" s="2152"/>
      <c r="JSM6" s="2152"/>
      <c r="JSN6" s="2152"/>
      <c r="JSO6" s="2152"/>
      <c r="JSP6" s="2152"/>
      <c r="JSQ6" s="2152"/>
      <c r="JSR6" s="2152"/>
      <c r="JSS6" s="2152"/>
      <c r="JST6" s="2152"/>
      <c r="JSU6" s="2152"/>
      <c r="JSV6" s="2152"/>
      <c r="JSW6" s="2152"/>
      <c r="JSX6" s="2152"/>
      <c r="JSY6" s="2152"/>
      <c r="JSZ6" s="2152"/>
      <c r="JTA6" s="2152"/>
      <c r="JTB6" s="2152"/>
      <c r="JTC6" s="2152"/>
      <c r="JTD6" s="2152"/>
      <c r="JTE6" s="2152"/>
      <c r="JTF6" s="2152"/>
      <c r="JTG6" s="2152"/>
      <c r="JTH6" s="2152"/>
      <c r="JTI6" s="2152"/>
      <c r="JTJ6" s="2152"/>
      <c r="JTK6" s="2152"/>
      <c r="JTL6" s="2152"/>
      <c r="JTM6" s="2152"/>
      <c r="JTN6" s="2152"/>
      <c r="JTO6" s="2152"/>
      <c r="JTP6" s="2152"/>
      <c r="JTQ6" s="2152"/>
      <c r="JTR6" s="2152"/>
      <c r="JTS6" s="2152"/>
      <c r="JTT6" s="2152"/>
      <c r="JTU6" s="2152"/>
      <c r="JTV6" s="2152"/>
      <c r="JTW6" s="2152"/>
      <c r="JTX6" s="2152"/>
      <c r="JTY6" s="2152"/>
      <c r="JTZ6" s="2152"/>
      <c r="JUA6" s="2152"/>
      <c r="JUB6" s="2152"/>
      <c r="JUC6" s="2152"/>
      <c r="JUD6" s="2152"/>
      <c r="JUE6" s="2152"/>
      <c r="JUF6" s="2152"/>
      <c r="JUG6" s="2152"/>
      <c r="JUH6" s="2152"/>
      <c r="JUI6" s="2152"/>
      <c r="JUJ6" s="2152"/>
      <c r="JUK6" s="2152"/>
      <c r="JUL6" s="2152"/>
      <c r="JUM6" s="2152"/>
      <c r="JUN6" s="2152"/>
      <c r="JUO6" s="2152"/>
      <c r="JUP6" s="2152"/>
      <c r="JUQ6" s="2152"/>
      <c r="JUR6" s="2152"/>
      <c r="JUS6" s="2152"/>
      <c r="JUT6" s="2152"/>
      <c r="JUU6" s="2152"/>
      <c r="JUV6" s="2152"/>
      <c r="JUW6" s="2152"/>
      <c r="JUX6" s="2152"/>
      <c r="JUY6" s="2152"/>
      <c r="JUZ6" s="2152"/>
      <c r="JVA6" s="2152"/>
      <c r="JVB6" s="2152"/>
      <c r="JVC6" s="2152"/>
      <c r="JVD6" s="2152"/>
      <c r="JVE6" s="2152"/>
      <c r="JVF6" s="2152"/>
      <c r="JVG6" s="2152"/>
      <c r="JVH6" s="2152"/>
      <c r="JVI6" s="2152"/>
      <c r="JVJ6" s="2152"/>
      <c r="JVK6" s="2152"/>
      <c r="JVL6" s="2152"/>
      <c r="JVM6" s="2152"/>
      <c r="JVN6" s="2152"/>
      <c r="JVO6" s="2152"/>
      <c r="JVP6" s="2152"/>
      <c r="JVQ6" s="2152"/>
      <c r="JVR6" s="2152"/>
      <c r="JVS6" s="2152"/>
      <c r="JVT6" s="2152"/>
      <c r="JVU6" s="2152"/>
      <c r="JVV6" s="2152"/>
      <c r="JVW6" s="2152"/>
      <c r="JVX6" s="2152"/>
      <c r="JVY6" s="2152"/>
      <c r="JVZ6" s="2152"/>
      <c r="JWA6" s="2152"/>
      <c r="JWB6" s="2152"/>
      <c r="JWC6" s="2152"/>
      <c r="JWD6" s="2152"/>
      <c r="JWE6" s="2152"/>
      <c r="JWF6" s="2152"/>
      <c r="JWG6" s="2152"/>
      <c r="JWH6" s="2152"/>
      <c r="JWI6" s="2152"/>
      <c r="JWJ6" s="2152"/>
      <c r="JWK6" s="2152"/>
      <c r="JWL6" s="2152"/>
      <c r="JWM6" s="2152"/>
      <c r="JWN6" s="2152"/>
      <c r="JWO6" s="2152"/>
      <c r="JWP6" s="2152"/>
      <c r="JWQ6" s="2152"/>
      <c r="JWR6" s="2152"/>
      <c r="JWS6" s="2152"/>
      <c r="JWT6" s="2152"/>
      <c r="JWU6" s="2152"/>
      <c r="JWV6" s="2152"/>
      <c r="JWW6" s="2152"/>
      <c r="JWX6" s="2152"/>
      <c r="JWY6" s="2152"/>
      <c r="JWZ6" s="2152"/>
      <c r="JXA6" s="2152"/>
      <c r="JXB6" s="2152"/>
      <c r="JXC6" s="2152"/>
      <c r="JXD6" s="2152"/>
      <c r="JXE6" s="2152"/>
      <c r="JXF6" s="2152"/>
      <c r="JXG6" s="2152"/>
      <c r="JXH6" s="2152"/>
      <c r="JXI6" s="2152"/>
      <c r="JXJ6" s="2152"/>
      <c r="JXK6" s="2152"/>
      <c r="JXL6" s="2152"/>
      <c r="JXM6" s="2152"/>
      <c r="JXN6" s="2152"/>
      <c r="JXO6" s="2152"/>
      <c r="JXP6" s="2152"/>
      <c r="JXQ6" s="2152"/>
      <c r="JXR6" s="2152"/>
      <c r="JXS6" s="2152"/>
      <c r="JXT6" s="2152"/>
      <c r="JXU6" s="2152"/>
      <c r="JXV6" s="2152"/>
      <c r="JXW6" s="2152"/>
      <c r="JXX6" s="2152"/>
      <c r="JXY6" s="2152"/>
      <c r="JXZ6" s="2152"/>
      <c r="JYA6" s="2152"/>
      <c r="JYB6" s="2152"/>
      <c r="JYC6" s="2152"/>
      <c r="JYD6" s="2152"/>
      <c r="JYE6" s="2152"/>
      <c r="JYF6" s="2152"/>
      <c r="JYG6" s="2152"/>
      <c r="JYH6" s="2152"/>
      <c r="JYI6" s="2152"/>
      <c r="JYJ6" s="2152"/>
      <c r="JYK6" s="2152"/>
      <c r="JYL6" s="2152"/>
      <c r="JYM6" s="2152"/>
      <c r="JYN6" s="2152"/>
      <c r="JYO6" s="2152"/>
      <c r="JYP6" s="2152"/>
      <c r="JYQ6" s="2152"/>
      <c r="JYR6" s="2152"/>
      <c r="JYS6" s="2152"/>
      <c r="JYT6" s="2152"/>
      <c r="JYU6" s="2152"/>
      <c r="JYV6" s="2152"/>
      <c r="JYW6" s="2152"/>
      <c r="JYX6" s="2152"/>
      <c r="JYY6" s="2152"/>
      <c r="JYZ6" s="2152"/>
      <c r="JZA6" s="2152"/>
      <c r="JZB6" s="2152"/>
      <c r="JZC6" s="2152"/>
      <c r="JZD6" s="2152"/>
      <c r="JZE6" s="2152"/>
      <c r="JZF6" s="2152"/>
      <c r="JZG6" s="2152"/>
      <c r="JZH6" s="2152"/>
      <c r="JZI6" s="2152"/>
      <c r="JZJ6" s="2152"/>
      <c r="JZK6" s="2152"/>
      <c r="JZL6" s="2152"/>
      <c r="JZM6" s="2152"/>
      <c r="JZN6" s="2152"/>
      <c r="JZO6" s="2152"/>
      <c r="JZP6" s="2152"/>
      <c r="JZQ6" s="2152"/>
      <c r="JZR6" s="2152"/>
      <c r="JZS6" s="2152"/>
      <c r="JZT6" s="2152"/>
      <c r="JZU6" s="2152"/>
      <c r="JZV6" s="2152"/>
      <c r="JZW6" s="2152"/>
      <c r="JZX6" s="2152"/>
      <c r="JZY6" s="2152"/>
      <c r="JZZ6" s="2152"/>
      <c r="KAA6" s="2152"/>
      <c r="KAB6" s="2152"/>
      <c r="KAC6" s="2152"/>
      <c r="KAD6" s="2152"/>
      <c r="KAE6" s="2152"/>
      <c r="KAF6" s="2152"/>
      <c r="KAG6" s="2152"/>
      <c r="KAH6" s="2152"/>
      <c r="KAI6" s="2152"/>
      <c r="KAJ6" s="2152"/>
      <c r="KAK6" s="2152"/>
      <c r="KAL6" s="2152"/>
      <c r="KAM6" s="2152"/>
      <c r="KAN6" s="2152"/>
      <c r="KAO6" s="2152"/>
      <c r="KAP6" s="2152"/>
      <c r="KAQ6" s="2152"/>
      <c r="KAR6" s="2152"/>
      <c r="KAS6" s="2152"/>
      <c r="KAT6" s="2152"/>
      <c r="KAU6" s="2152"/>
      <c r="KAV6" s="2152"/>
      <c r="KAW6" s="2152"/>
      <c r="KAX6" s="2152"/>
      <c r="KAY6" s="2152"/>
      <c r="KAZ6" s="2152"/>
      <c r="KBA6" s="2152"/>
      <c r="KBB6" s="2152"/>
      <c r="KBC6" s="2152"/>
      <c r="KBD6" s="2152"/>
      <c r="KBE6" s="2152"/>
      <c r="KBF6" s="2152"/>
      <c r="KBG6" s="2152"/>
      <c r="KBH6" s="2152"/>
      <c r="KBI6" s="2152"/>
      <c r="KBJ6" s="2152"/>
      <c r="KBK6" s="2152"/>
      <c r="KBL6" s="2152"/>
      <c r="KBM6" s="2152"/>
      <c r="KBN6" s="2152"/>
      <c r="KBO6" s="2152"/>
      <c r="KBP6" s="2152"/>
      <c r="KBQ6" s="2152"/>
      <c r="KBR6" s="2152"/>
      <c r="KBS6" s="2152"/>
      <c r="KBT6" s="2152"/>
      <c r="KBU6" s="2152"/>
      <c r="KBV6" s="2152"/>
      <c r="KBW6" s="2152"/>
      <c r="KBX6" s="2152"/>
      <c r="KBY6" s="2152"/>
      <c r="KBZ6" s="2152"/>
      <c r="KCA6" s="2152"/>
      <c r="KCB6" s="2152"/>
      <c r="KCC6" s="2152"/>
      <c r="KCD6" s="2152"/>
      <c r="KCE6" s="2152"/>
      <c r="KCF6" s="2152"/>
      <c r="KCG6" s="2152"/>
      <c r="KCH6" s="2152"/>
      <c r="KCI6" s="2152"/>
      <c r="KCJ6" s="2152"/>
      <c r="KCK6" s="2152"/>
      <c r="KCL6" s="2152"/>
      <c r="KCM6" s="2152"/>
      <c r="KCN6" s="2152"/>
      <c r="KCO6" s="2152"/>
      <c r="KCP6" s="2152"/>
      <c r="KCQ6" s="2152"/>
      <c r="KCR6" s="2152"/>
      <c r="KCS6" s="2152"/>
      <c r="KCT6" s="2152"/>
      <c r="KCU6" s="2152"/>
      <c r="KCV6" s="2152"/>
      <c r="KCW6" s="2152"/>
      <c r="KCX6" s="2152"/>
      <c r="KCY6" s="2152"/>
      <c r="KCZ6" s="2152"/>
      <c r="KDA6" s="2152"/>
      <c r="KDB6" s="2152"/>
      <c r="KDC6" s="2152"/>
      <c r="KDD6" s="2152"/>
      <c r="KDE6" s="2152"/>
      <c r="KDF6" s="2152"/>
      <c r="KDG6" s="2152"/>
      <c r="KDH6" s="2152"/>
      <c r="KDI6" s="2152"/>
      <c r="KDJ6" s="2152"/>
      <c r="KDK6" s="2152"/>
      <c r="KDL6" s="2152"/>
      <c r="KDM6" s="2152"/>
      <c r="KDN6" s="2152"/>
      <c r="KDO6" s="2152"/>
      <c r="KDP6" s="2152"/>
      <c r="KDQ6" s="2152"/>
      <c r="KDR6" s="2152"/>
      <c r="KDS6" s="2152"/>
      <c r="KDT6" s="2152"/>
      <c r="KDU6" s="2152"/>
      <c r="KDV6" s="2152"/>
      <c r="KDW6" s="2152"/>
      <c r="KDX6" s="2152"/>
      <c r="KDY6" s="2152"/>
      <c r="KDZ6" s="2152"/>
      <c r="KEA6" s="2152"/>
      <c r="KEB6" s="2152"/>
      <c r="KEC6" s="2152"/>
      <c r="KED6" s="2152"/>
      <c r="KEE6" s="2152"/>
      <c r="KEF6" s="2152"/>
      <c r="KEG6" s="2152"/>
      <c r="KEH6" s="2152"/>
      <c r="KEI6" s="2152"/>
      <c r="KEJ6" s="2152"/>
      <c r="KEK6" s="2152"/>
      <c r="KEL6" s="2152"/>
      <c r="KEM6" s="2152"/>
      <c r="KEN6" s="2152"/>
      <c r="KEO6" s="2152"/>
      <c r="KEP6" s="2152"/>
      <c r="KEQ6" s="2152"/>
      <c r="KER6" s="2152"/>
      <c r="KES6" s="2152"/>
      <c r="KET6" s="2152"/>
      <c r="KEU6" s="2152"/>
      <c r="KEV6" s="2152"/>
      <c r="KEW6" s="2152"/>
      <c r="KEX6" s="2152"/>
      <c r="KEY6" s="2152"/>
      <c r="KEZ6" s="2152"/>
      <c r="KFA6" s="2152"/>
      <c r="KFB6" s="2152"/>
      <c r="KFC6" s="2152"/>
      <c r="KFD6" s="2152"/>
      <c r="KFE6" s="2152"/>
      <c r="KFF6" s="2152"/>
      <c r="KFG6" s="2152"/>
      <c r="KFH6" s="2152"/>
      <c r="KFI6" s="2152"/>
      <c r="KFJ6" s="2152"/>
      <c r="KFK6" s="2152"/>
      <c r="KFL6" s="2152"/>
      <c r="KFM6" s="2152"/>
      <c r="KFN6" s="2152"/>
      <c r="KFO6" s="2152"/>
      <c r="KFP6" s="2152"/>
      <c r="KFQ6" s="2152"/>
      <c r="KFR6" s="2152"/>
      <c r="KFS6" s="2152"/>
      <c r="KFT6" s="2152"/>
      <c r="KFU6" s="2152"/>
      <c r="KFV6" s="2152"/>
      <c r="KFW6" s="2152"/>
      <c r="KFX6" s="2152"/>
      <c r="KFY6" s="2152"/>
      <c r="KFZ6" s="2152"/>
      <c r="KGA6" s="2152"/>
      <c r="KGB6" s="2152"/>
      <c r="KGC6" s="2152"/>
      <c r="KGD6" s="2152"/>
      <c r="KGE6" s="2152"/>
      <c r="KGF6" s="2152"/>
      <c r="KGG6" s="2152"/>
      <c r="KGH6" s="2152"/>
      <c r="KGI6" s="2152"/>
      <c r="KGJ6" s="2152"/>
      <c r="KGK6" s="2152"/>
      <c r="KGL6" s="2152"/>
      <c r="KGM6" s="2152"/>
      <c r="KGN6" s="2152"/>
      <c r="KGO6" s="2152"/>
      <c r="KGP6" s="2152"/>
      <c r="KGQ6" s="2152"/>
      <c r="KGR6" s="2152"/>
      <c r="KGS6" s="2152"/>
      <c r="KGT6" s="2152"/>
      <c r="KGU6" s="2152"/>
      <c r="KGV6" s="2152"/>
      <c r="KGW6" s="2152"/>
      <c r="KGX6" s="2152"/>
      <c r="KGY6" s="2152"/>
      <c r="KGZ6" s="2152"/>
      <c r="KHA6" s="2152"/>
      <c r="KHB6" s="2152"/>
      <c r="KHC6" s="2152"/>
      <c r="KHD6" s="2152"/>
      <c r="KHE6" s="2152"/>
      <c r="KHF6" s="2152"/>
      <c r="KHG6" s="2152"/>
      <c r="KHH6" s="2152"/>
      <c r="KHI6" s="2152"/>
      <c r="KHJ6" s="2152"/>
      <c r="KHK6" s="2152"/>
      <c r="KHL6" s="2152"/>
      <c r="KHM6" s="2152"/>
      <c r="KHN6" s="2152"/>
      <c r="KHO6" s="2152"/>
      <c r="KHP6" s="2152"/>
      <c r="KHQ6" s="2152"/>
      <c r="KHR6" s="2152"/>
      <c r="KHS6" s="2152"/>
      <c r="KHT6" s="2152"/>
      <c r="KHU6" s="2152"/>
      <c r="KHV6" s="2152"/>
      <c r="KHW6" s="2152"/>
      <c r="KHX6" s="2152"/>
      <c r="KHY6" s="2152"/>
      <c r="KHZ6" s="2152"/>
      <c r="KIA6" s="2152"/>
      <c r="KIB6" s="2152"/>
      <c r="KIC6" s="2152"/>
      <c r="KID6" s="2152"/>
      <c r="KIE6" s="2152"/>
      <c r="KIF6" s="2152"/>
      <c r="KIG6" s="2152"/>
      <c r="KIH6" s="2152"/>
      <c r="KII6" s="2152"/>
      <c r="KIJ6" s="2152"/>
      <c r="KIK6" s="2152"/>
      <c r="KIL6" s="2152"/>
      <c r="KIM6" s="2152"/>
      <c r="KIN6" s="2152"/>
      <c r="KIO6" s="2152"/>
      <c r="KIP6" s="2152"/>
      <c r="KIQ6" s="2152"/>
      <c r="KIR6" s="2152"/>
      <c r="KIS6" s="2152"/>
      <c r="KIT6" s="2152"/>
      <c r="KIU6" s="2152"/>
      <c r="KIV6" s="2152"/>
      <c r="KIW6" s="2152"/>
      <c r="KIX6" s="2152"/>
      <c r="KIY6" s="2152"/>
      <c r="KIZ6" s="2152"/>
      <c r="KJA6" s="2152"/>
      <c r="KJB6" s="2152"/>
      <c r="KJC6" s="2152"/>
      <c r="KJD6" s="2152"/>
      <c r="KJE6" s="2152"/>
      <c r="KJF6" s="2152"/>
      <c r="KJG6" s="2152"/>
      <c r="KJH6" s="2152"/>
      <c r="KJI6" s="2152"/>
      <c r="KJJ6" s="2152"/>
      <c r="KJK6" s="2152"/>
      <c r="KJL6" s="2152"/>
      <c r="KJM6" s="2152"/>
      <c r="KJN6" s="2152"/>
      <c r="KJO6" s="2152"/>
      <c r="KJP6" s="2152"/>
      <c r="KJQ6" s="2152"/>
      <c r="KJR6" s="2152"/>
      <c r="KJS6" s="2152"/>
      <c r="KJT6" s="2152"/>
      <c r="KJU6" s="2152"/>
      <c r="KJV6" s="2152"/>
      <c r="KJW6" s="2152"/>
      <c r="KJX6" s="2152"/>
      <c r="KJY6" s="2152"/>
      <c r="KJZ6" s="2152"/>
      <c r="KKA6" s="2152"/>
      <c r="KKB6" s="2152"/>
      <c r="KKC6" s="2152"/>
      <c r="KKD6" s="2152"/>
      <c r="KKE6" s="2152"/>
      <c r="KKF6" s="2152"/>
      <c r="KKG6" s="2152"/>
      <c r="KKH6" s="2152"/>
      <c r="KKI6" s="2152"/>
      <c r="KKJ6" s="2152"/>
      <c r="KKK6" s="2152"/>
      <c r="KKL6" s="2152"/>
      <c r="KKM6" s="2152"/>
      <c r="KKN6" s="2152"/>
      <c r="KKO6" s="2152"/>
      <c r="KKP6" s="2152"/>
      <c r="KKQ6" s="2152"/>
      <c r="KKR6" s="2152"/>
      <c r="KKS6" s="2152"/>
      <c r="KKT6" s="2152"/>
      <c r="KKU6" s="2152"/>
      <c r="KKV6" s="2152"/>
      <c r="KKW6" s="2152"/>
      <c r="KKX6" s="2152"/>
      <c r="KKY6" s="2152"/>
      <c r="KKZ6" s="2152"/>
      <c r="KLA6" s="2152"/>
      <c r="KLB6" s="2152"/>
      <c r="KLC6" s="2152"/>
      <c r="KLD6" s="2152"/>
      <c r="KLE6" s="2152"/>
      <c r="KLF6" s="2152"/>
      <c r="KLG6" s="2152"/>
      <c r="KLH6" s="2152"/>
      <c r="KLI6" s="2152"/>
      <c r="KLJ6" s="2152"/>
      <c r="KLK6" s="2152"/>
      <c r="KLL6" s="2152"/>
      <c r="KLM6" s="2152"/>
      <c r="KLN6" s="2152"/>
      <c r="KLO6" s="2152"/>
      <c r="KLP6" s="2152"/>
      <c r="KLQ6" s="2152"/>
      <c r="KLR6" s="2152"/>
      <c r="KLS6" s="2152"/>
      <c r="KLT6" s="2152"/>
      <c r="KLU6" s="2152"/>
      <c r="KLV6" s="2152"/>
      <c r="KLW6" s="2152"/>
      <c r="KLX6" s="2152"/>
      <c r="KLY6" s="2152"/>
      <c r="KLZ6" s="2152"/>
      <c r="KMA6" s="2152"/>
      <c r="KMB6" s="2152"/>
      <c r="KMC6" s="2152"/>
      <c r="KMD6" s="2152"/>
      <c r="KME6" s="2152"/>
      <c r="KMF6" s="2152"/>
      <c r="KMG6" s="2152"/>
      <c r="KMH6" s="2152"/>
      <c r="KMI6" s="2152"/>
      <c r="KMJ6" s="2152"/>
      <c r="KMK6" s="2152"/>
      <c r="KML6" s="2152"/>
      <c r="KMM6" s="2152"/>
      <c r="KMN6" s="2152"/>
      <c r="KMO6" s="2152"/>
      <c r="KMP6" s="2152"/>
      <c r="KMQ6" s="2152"/>
      <c r="KMR6" s="2152"/>
      <c r="KMS6" s="2152"/>
      <c r="KMT6" s="2152"/>
      <c r="KMU6" s="2152"/>
      <c r="KMV6" s="2152"/>
      <c r="KMW6" s="2152"/>
      <c r="KMX6" s="2152"/>
      <c r="KMY6" s="2152"/>
      <c r="KMZ6" s="2152"/>
      <c r="KNA6" s="2152"/>
      <c r="KNB6" s="2152"/>
      <c r="KNC6" s="2152"/>
      <c r="KND6" s="2152"/>
      <c r="KNE6" s="2152"/>
      <c r="KNF6" s="2152"/>
      <c r="KNG6" s="2152"/>
      <c r="KNH6" s="2152"/>
      <c r="KNI6" s="2152"/>
      <c r="KNJ6" s="2152"/>
      <c r="KNK6" s="2152"/>
      <c r="KNL6" s="2152"/>
      <c r="KNM6" s="2152"/>
      <c r="KNN6" s="2152"/>
      <c r="KNO6" s="2152"/>
      <c r="KNP6" s="2152"/>
      <c r="KNQ6" s="2152"/>
      <c r="KNR6" s="2152"/>
      <c r="KNS6" s="2152"/>
      <c r="KNT6" s="2152"/>
      <c r="KNU6" s="2152"/>
      <c r="KNV6" s="2152"/>
      <c r="KNW6" s="2152"/>
      <c r="KNX6" s="2152"/>
      <c r="KNY6" s="2152"/>
      <c r="KNZ6" s="2152"/>
      <c r="KOA6" s="2152"/>
      <c r="KOB6" s="2152"/>
      <c r="KOC6" s="2152"/>
      <c r="KOD6" s="2152"/>
      <c r="KOE6" s="2152"/>
      <c r="KOF6" s="2152"/>
      <c r="KOG6" s="2152"/>
      <c r="KOH6" s="2152"/>
      <c r="KOI6" s="2152"/>
      <c r="KOJ6" s="2152"/>
      <c r="KOK6" s="2152"/>
      <c r="KOL6" s="2152"/>
      <c r="KOM6" s="2152"/>
      <c r="KON6" s="2152"/>
      <c r="KOO6" s="2152"/>
      <c r="KOP6" s="2152"/>
      <c r="KOQ6" s="2152"/>
      <c r="KOR6" s="2152"/>
      <c r="KOS6" s="2152"/>
      <c r="KOT6" s="2152"/>
      <c r="KOU6" s="2152"/>
      <c r="KOV6" s="2152"/>
      <c r="KOW6" s="2152"/>
      <c r="KOX6" s="2152"/>
      <c r="KOY6" s="2152"/>
      <c r="KOZ6" s="2152"/>
      <c r="KPA6" s="2152"/>
      <c r="KPB6" s="2152"/>
      <c r="KPC6" s="2152"/>
      <c r="KPD6" s="2152"/>
      <c r="KPE6" s="2152"/>
      <c r="KPF6" s="2152"/>
      <c r="KPG6" s="2152"/>
      <c r="KPH6" s="2152"/>
      <c r="KPI6" s="2152"/>
      <c r="KPJ6" s="2152"/>
      <c r="KPK6" s="2152"/>
      <c r="KPL6" s="2152"/>
      <c r="KPM6" s="2152"/>
      <c r="KPN6" s="2152"/>
      <c r="KPO6" s="2152"/>
      <c r="KPP6" s="2152"/>
      <c r="KPQ6" s="2152"/>
      <c r="KPR6" s="2152"/>
      <c r="KPS6" s="2152"/>
      <c r="KPT6" s="2152"/>
      <c r="KPU6" s="2152"/>
      <c r="KPV6" s="2152"/>
      <c r="KPW6" s="2152"/>
      <c r="KPX6" s="2152"/>
      <c r="KPY6" s="2152"/>
      <c r="KPZ6" s="2152"/>
      <c r="KQA6" s="2152"/>
      <c r="KQB6" s="2152"/>
      <c r="KQC6" s="2152"/>
      <c r="KQD6" s="2152"/>
      <c r="KQE6" s="2152"/>
      <c r="KQF6" s="2152"/>
      <c r="KQG6" s="2152"/>
      <c r="KQH6" s="2152"/>
      <c r="KQI6" s="2152"/>
      <c r="KQJ6" s="2152"/>
      <c r="KQK6" s="2152"/>
      <c r="KQL6" s="2152"/>
      <c r="KQM6" s="2152"/>
      <c r="KQN6" s="2152"/>
      <c r="KQO6" s="2152"/>
      <c r="KQP6" s="2152"/>
      <c r="KQQ6" s="2152"/>
      <c r="KQR6" s="2152"/>
      <c r="KQS6" s="2152"/>
      <c r="KQT6" s="2152"/>
      <c r="KQU6" s="2152"/>
      <c r="KQV6" s="2152"/>
      <c r="KQW6" s="2152"/>
      <c r="KQX6" s="2152"/>
      <c r="KQY6" s="2152"/>
      <c r="KQZ6" s="2152"/>
      <c r="KRA6" s="2152"/>
      <c r="KRB6" s="2152"/>
      <c r="KRC6" s="2152"/>
      <c r="KRD6" s="2152"/>
      <c r="KRE6" s="2152"/>
      <c r="KRF6" s="2152"/>
      <c r="KRG6" s="2152"/>
      <c r="KRH6" s="2152"/>
      <c r="KRI6" s="2152"/>
      <c r="KRJ6" s="2152"/>
      <c r="KRK6" s="2152"/>
      <c r="KRL6" s="2152"/>
      <c r="KRM6" s="2152"/>
      <c r="KRN6" s="2152"/>
      <c r="KRO6" s="2152"/>
      <c r="KRP6" s="2152"/>
      <c r="KRQ6" s="2152"/>
      <c r="KRR6" s="2152"/>
      <c r="KRS6" s="2152"/>
      <c r="KRT6" s="2152"/>
      <c r="KRU6" s="2152"/>
      <c r="KRV6" s="2152"/>
      <c r="KRW6" s="2152"/>
      <c r="KRX6" s="2152"/>
      <c r="KRY6" s="2152"/>
      <c r="KRZ6" s="2152"/>
      <c r="KSA6" s="2152"/>
      <c r="KSB6" s="2152"/>
      <c r="KSC6" s="2152"/>
      <c r="KSD6" s="2152"/>
      <c r="KSE6" s="2152"/>
      <c r="KSF6" s="2152"/>
      <c r="KSG6" s="2152"/>
      <c r="KSH6" s="2152"/>
      <c r="KSI6" s="2152"/>
      <c r="KSJ6" s="2152"/>
      <c r="KSK6" s="2152"/>
      <c r="KSL6" s="2152"/>
      <c r="KSM6" s="2152"/>
      <c r="KSN6" s="2152"/>
      <c r="KSO6" s="2152"/>
      <c r="KSP6" s="2152"/>
      <c r="KSQ6" s="2152"/>
      <c r="KSR6" s="2152"/>
      <c r="KSS6" s="2152"/>
      <c r="KST6" s="2152"/>
      <c r="KSU6" s="2152"/>
      <c r="KSV6" s="2152"/>
      <c r="KSW6" s="2152"/>
      <c r="KSX6" s="2152"/>
      <c r="KSY6" s="2152"/>
      <c r="KSZ6" s="2152"/>
      <c r="KTA6" s="2152"/>
      <c r="KTB6" s="2152"/>
      <c r="KTC6" s="2152"/>
      <c r="KTD6" s="2152"/>
      <c r="KTE6" s="2152"/>
      <c r="KTF6" s="2152"/>
      <c r="KTG6" s="2152"/>
      <c r="KTH6" s="2152"/>
      <c r="KTI6" s="2152"/>
      <c r="KTJ6" s="2152"/>
      <c r="KTK6" s="2152"/>
      <c r="KTL6" s="2152"/>
      <c r="KTM6" s="2152"/>
      <c r="KTN6" s="2152"/>
      <c r="KTO6" s="2152"/>
      <c r="KTP6" s="2152"/>
      <c r="KTQ6" s="2152"/>
      <c r="KTR6" s="2152"/>
      <c r="KTS6" s="2152"/>
      <c r="KTT6" s="2152"/>
      <c r="KTU6" s="2152"/>
      <c r="KTV6" s="2152"/>
      <c r="KTW6" s="2152"/>
      <c r="KTX6" s="2152"/>
      <c r="KTY6" s="2152"/>
      <c r="KTZ6" s="2152"/>
      <c r="KUA6" s="2152"/>
      <c r="KUB6" s="2152"/>
      <c r="KUC6" s="2152"/>
      <c r="KUD6" s="2152"/>
      <c r="KUE6" s="2152"/>
      <c r="KUF6" s="2152"/>
      <c r="KUG6" s="2152"/>
      <c r="KUH6" s="2152"/>
      <c r="KUI6" s="2152"/>
      <c r="KUJ6" s="2152"/>
      <c r="KUK6" s="2152"/>
      <c r="KUL6" s="2152"/>
      <c r="KUM6" s="2152"/>
      <c r="KUN6" s="2152"/>
      <c r="KUO6" s="2152"/>
      <c r="KUP6" s="2152"/>
      <c r="KUQ6" s="2152"/>
      <c r="KUR6" s="2152"/>
      <c r="KUS6" s="2152"/>
      <c r="KUT6" s="2152"/>
      <c r="KUU6" s="2152"/>
      <c r="KUV6" s="2152"/>
      <c r="KUW6" s="2152"/>
      <c r="KUX6" s="2152"/>
      <c r="KUY6" s="2152"/>
      <c r="KUZ6" s="2152"/>
      <c r="KVA6" s="2152"/>
      <c r="KVB6" s="2152"/>
      <c r="KVC6" s="2152"/>
      <c r="KVD6" s="2152"/>
      <c r="KVE6" s="2152"/>
      <c r="KVF6" s="2152"/>
      <c r="KVG6" s="2152"/>
      <c r="KVH6" s="2152"/>
      <c r="KVI6" s="2152"/>
      <c r="KVJ6" s="2152"/>
      <c r="KVK6" s="2152"/>
      <c r="KVL6" s="2152"/>
      <c r="KVM6" s="2152"/>
      <c r="KVN6" s="2152"/>
      <c r="KVO6" s="2152"/>
      <c r="KVP6" s="2152"/>
      <c r="KVQ6" s="2152"/>
      <c r="KVR6" s="2152"/>
      <c r="KVS6" s="2152"/>
      <c r="KVT6" s="2152"/>
      <c r="KVU6" s="2152"/>
      <c r="KVV6" s="2152"/>
      <c r="KVW6" s="2152"/>
      <c r="KVX6" s="2152"/>
      <c r="KVY6" s="2152"/>
      <c r="KVZ6" s="2152"/>
      <c r="KWA6" s="2152"/>
      <c r="KWB6" s="2152"/>
      <c r="KWC6" s="2152"/>
      <c r="KWD6" s="2152"/>
      <c r="KWE6" s="2152"/>
      <c r="KWF6" s="2152"/>
      <c r="KWG6" s="2152"/>
      <c r="KWH6" s="2152"/>
      <c r="KWI6" s="2152"/>
      <c r="KWJ6" s="2152"/>
      <c r="KWK6" s="2152"/>
      <c r="KWL6" s="2152"/>
      <c r="KWM6" s="2152"/>
      <c r="KWN6" s="2152"/>
      <c r="KWO6" s="2152"/>
      <c r="KWP6" s="2152"/>
      <c r="KWQ6" s="2152"/>
      <c r="KWR6" s="2152"/>
      <c r="KWS6" s="2152"/>
      <c r="KWT6" s="2152"/>
      <c r="KWU6" s="2152"/>
      <c r="KWV6" s="2152"/>
      <c r="KWW6" s="2152"/>
      <c r="KWX6" s="2152"/>
      <c r="KWY6" s="2152"/>
      <c r="KWZ6" s="2152"/>
      <c r="KXA6" s="2152"/>
      <c r="KXB6" s="2152"/>
      <c r="KXC6" s="2152"/>
      <c r="KXD6" s="2152"/>
      <c r="KXE6" s="2152"/>
      <c r="KXF6" s="2152"/>
      <c r="KXG6" s="2152"/>
      <c r="KXH6" s="2152"/>
      <c r="KXI6" s="2152"/>
      <c r="KXJ6" s="2152"/>
      <c r="KXK6" s="2152"/>
      <c r="KXL6" s="2152"/>
      <c r="KXM6" s="2152"/>
      <c r="KXN6" s="2152"/>
      <c r="KXO6" s="2152"/>
      <c r="KXP6" s="2152"/>
      <c r="KXQ6" s="2152"/>
      <c r="KXR6" s="2152"/>
      <c r="KXS6" s="2152"/>
      <c r="KXT6" s="2152"/>
      <c r="KXU6" s="2152"/>
      <c r="KXV6" s="2152"/>
      <c r="KXW6" s="2152"/>
      <c r="KXX6" s="2152"/>
      <c r="KXY6" s="2152"/>
      <c r="KXZ6" s="2152"/>
      <c r="KYA6" s="2152"/>
      <c r="KYB6" s="2152"/>
      <c r="KYC6" s="2152"/>
      <c r="KYD6" s="2152"/>
      <c r="KYE6" s="2152"/>
      <c r="KYF6" s="2152"/>
      <c r="KYG6" s="2152"/>
      <c r="KYH6" s="2152"/>
      <c r="KYI6" s="2152"/>
      <c r="KYJ6" s="2152"/>
      <c r="KYK6" s="2152"/>
      <c r="KYL6" s="2152"/>
      <c r="KYM6" s="2152"/>
      <c r="KYN6" s="2152"/>
      <c r="KYO6" s="2152"/>
      <c r="KYP6" s="2152"/>
      <c r="KYQ6" s="2152"/>
      <c r="KYR6" s="2152"/>
      <c r="KYS6" s="2152"/>
      <c r="KYT6" s="2152"/>
      <c r="KYU6" s="2152"/>
      <c r="KYV6" s="2152"/>
      <c r="KYW6" s="2152"/>
      <c r="KYX6" s="2152"/>
      <c r="KYY6" s="2152"/>
      <c r="KYZ6" s="2152"/>
      <c r="KZA6" s="2152"/>
      <c r="KZB6" s="2152"/>
      <c r="KZC6" s="2152"/>
      <c r="KZD6" s="2152"/>
      <c r="KZE6" s="2152"/>
      <c r="KZF6" s="2152"/>
      <c r="KZG6" s="2152"/>
      <c r="KZH6" s="2152"/>
      <c r="KZI6" s="2152"/>
      <c r="KZJ6" s="2152"/>
      <c r="KZK6" s="2152"/>
      <c r="KZL6" s="2152"/>
      <c r="KZM6" s="2152"/>
      <c r="KZN6" s="2152"/>
      <c r="KZO6" s="2152"/>
      <c r="KZP6" s="2152"/>
      <c r="KZQ6" s="2152"/>
      <c r="KZR6" s="2152"/>
      <c r="KZS6" s="2152"/>
      <c r="KZT6" s="2152"/>
      <c r="KZU6" s="2152"/>
      <c r="KZV6" s="2152"/>
      <c r="KZW6" s="2152"/>
      <c r="KZX6" s="2152"/>
      <c r="KZY6" s="2152"/>
      <c r="KZZ6" s="2152"/>
      <c r="LAA6" s="2152"/>
      <c r="LAB6" s="2152"/>
      <c r="LAC6" s="2152"/>
      <c r="LAD6" s="2152"/>
      <c r="LAE6" s="2152"/>
      <c r="LAF6" s="2152"/>
      <c r="LAG6" s="2152"/>
      <c r="LAH6" s="2152"/>
      <c r="LAI6" s="2152"/>
      <c r="LAJ6" s="2152"/>
      <c r="LAK6" s="2152"/>
      <c r="LAL6" s="2152"/>
      <c r="LAM6" s="2152"/>
      <c r="LAN6" s="2152"/>
      <c r="LAO6" s="2152"/>
      <c r="LAP6" s="2152"/>
      <c r="LAQ6" s="2152"/>
      <c r="LAR6" s="2152"/>
      <c r="LAS6" s="2152"/>
      <c r="LAT6" s="2152"/>
      <c r="LAU6" s="2152"/>
      <c r="LAV6" s="2152"/>
      <c r="LAW6" s="2152"/>
      <c r="LAX6" s="2152"/>
      <c r="LAY6" s="2152"/>
      <c r="LAZ6" s="2152"/>
      <c r="LBA6" s="2152"/>
      <c r="LBB6" s="2152"/>
      <c r="LBC6" s="2152"/>
      <c r="LBD6" s="2152"/>
      <c r="LBE6" s="2152"/>
      <c r="LBF6" s="2152"/>
      <c r="LBG6" s="2152"/>
      <c r="LBH6" s="2152"/>
      <c r="LBI6" s="2152"/>
      <c r="LBJ6" s="2152"/>
      <c r="LBK6" s="2152"/>
      <c r="LBL6" s="2152"/>
      <c r="LBM6" s="2152"/>
      <c r="LBN6" s="2152"/>
      <c r="LBO6" s="2152"/>
      <c r="LBP6" s="2152"/>
      <c r="LBQ6" s="2152"/>
      <c r="LBR6" s="2152"/>
      <c r="LBS6" s="2152"/>
      <c r="LBT6" s="2152"/>
      <c r="LBU6" s="2152"/>
      <c r="LBV6" s="2152"/>
      <c r="LBW6" s="2152"/>
      <c r="LBX6" s="2152"/>
      <c r="LBY6" s="2152"/>
      <c r="LBZ6" s="2152"/>
      <c r="LCA6" s="2152"/>
      <c r="LCB6" s="2152"/>
      <c r="LCC6" s="2152"/>
      <c r="LCD6" s="2152"/>
      <c r="LCE6" s="2152"/>
      <c r="LCF6" s="2152"/>
      <c r="LCG6" s="2152"/>
      <c r="LCH6" s="2152"/>
      <c r="LCI6" s="2152"/>
      <c r="LCJ6" s="2152"/>
      <c r="LCK6" s="2152"/>
      <c r="LCL6" s="2152"/>
      <c r="LCM6" s="2152"/>
      <c r="LCN6" s="2152"/>
      <c r="LCO6" s="2152"/>
      <c r="LCP6" s="2152"/>
      <c r="LCQ6" s="2152"/>
      <c r="LCR6" s="2152"/>
      <c r="LCS6" s="2152"/>
      <c r="LCT6" s="2152"/>
      <c r="LCU6" s="2152"/>
      <c r="LCV6" s="2152"/>
      <c r="LCW6" s="2152"/>
      <c r="LCX6" s="2152"/>
      <c r="LCY6" s="2152"/>
      <c r="LCZ6" s="2152"/>
      <c r="LDA6" s="2152"/>
      <c r="LDB6" s="2152"/>
      <c r="LDC6" s="2152"/>
      <c r="LDD6" s="2152"/>
      <c r="LDE6" s="2152"/>
      <c r="LDF6" s="2152"/>
      <c r="LDG6" s="2152"/>
      <c r="LDH6" s="2152"/>
      <c r="LDI6" s="2152"/>
      <c r="LDJ6" s="2152"/>
      <c r="LDK6" s="2152"/>
      <c r="LDL6" s="2152"/>
      <c r="LDM6" s="2152"/>
      <c r="LDN6" s="2152"/>
      <c r="LDO6" s="2152"/>
      <c r="LDP6" s="2152"/>
      <c r="LDQ6" s="2152"/>
      <c r="LDR6" s="2152"/>
      <c r="LDS6" s="2152"/>
      <c r="LDT6" s="2152"/>
      <c r="LDU6" s="2152"/>
      <c r="LDV6" s="2152"/>
      <c r="LDW6" s="2152"/>
      <c r="LDX6" s="2152"/>
      <c r="LDY6" s="2152"/>
      <c r="LDZ6" s="2152"/>
      <c r="LEA6" s="2152"/>
      <c r="LEB6" s="2152"/>
      <c r="LEC6" s="2152"/>
      <c r="LED6" s="2152"/>
      <c r="LEE6" s="2152"/>
      <c r="LEF6" s="2152"/>
      <c r="LEG6" s="2152"/>
      <c r="LEH6" s="2152"/>
      <c r="LEI6" s="2152"/>
      <c r="LEJ6" s="2152"/>
      <c r="LEK6" s="2152"/>
      <c r="LEL6" s="2152"/>
      <c r="LEM6" s="2152"/>
      <c r="LEN6" s="2152"/>
      <c r="LEO6" s="2152"/>
      <c r="LEP6" s="2152"/>
      <c r="LEQ6" s="2152"/>
      <c r="LER6" s="2152"/>
      <c r="LES6" s="2152"/>
      <c r="LET6" s="2152"/>
      <c r="LEU6" s="2152"/>
      <c r="LEV6" s="2152"/>
      <c r="LEW6" s="2152"/>
      <c r="LEX6" s="2152"/>
      <c r="LEY6" s="2152"/>
      <c r="LEZ6" s="2152"/>
      <c r="LFA6" s="2152"/>
      <c r="LFB6" s="2152"/>
      <c r="LFC6" s="2152"/>
      <c r="LFD6" s="2152"/>
      <c r="LFE6" s="2152"/>
      <c r="LFF6" s="2152"/>
      <c r="LFG6" s="2152"/>
      <c r="LFH6" s="2152"/>
      <c r="LFI6" s="2152"/>
      <c r="LFJ6" s="2152"/>
      <c r="LFK6" s="2152"/>
      <c r="LFL6" s="2152"/>
      <c r="LFM6" s="2152"/>
      <c r="LFN6" s="2152"/>
      <c r="LFO6" s="2152"/>
      <c r="LFP6" s="2152"/>
      <c r="LFQ6" s="2152"/>
      <c r="LFR6" s="2152"/>
      <c r="LFS6" s="2152"/>
      <c r="LFT6" s="2152"/>
      <c r="LFU6" s="2152"/>
      <c r="LFV6" s="2152"/>
      <c r="LFW6" s="2152"/>
      <c r="LFX6" s="2152"/>
      <c r="LFY6" s="2152"/>
      <c r="LFZ6" s="2152"/>
      <c r="LGA6" s="2152"/>
      <c r="LGB6" s="2152"/>
      <c r="LGC6" s="2152"/>
      <c r="LGD6" s="2152"/>
      <c r="LGE6" s="2152"/>
      <c r="LGF6" s="2152"/>
      <c r="LGG6" s="2152"/>
      <c r="LGH6" s="2152"/>
      <c r="LGI6" s="2152"/>
      <c r="LGJ6" s="2152"/>
      <c r="LGK6" s="2152"/>
      <c r="LGL6" s="2152"/>
      <c r="LGM6" s="2152"/>
      <c r="LGN6" s="2152"/>
      <c r="LGO6" s="2152"/>
      <c r="LGP6" s="2152"/>
      <c r="LGQ6" s="2152"/>
      <c r="LGR6" s="2152"/>
      <c r="LGS6" s="2152"/>
      <c r="LGT6" s="2152"/>
      <c r="LGU6" s="2152"/>
      <c r="LGV6" s="2152"/>
      <c r="LGW6" s="2152"/>
      <c r="LGX6" s="2152"/>
      <c r="LGY6" s="2152"/>
      <c r="LGZ6" s="2152"/>
      <c r="LHA6" s="2152"/>
      <c r="LHB6" s="2152"/>
      <c r="LHC6" s="2152"/>
      <c r="LHD6" s="2152"/>
      <c r="LHE6" s="2152"/>
      <c r="LHF6" s="2152"/>
      <c r="LHG6" s="2152"/>
      <c r="LHH6" s="2152"/>
      <c r="LHI6" s="2152"/>
      <c r="LHJ6" s="2152"/>
      <c r="LHK6" s="2152"/>
      <c r="LHL6" s="2152"/>
      <c r="LHM6" s="2152"/>
      <c r="LHN6" s="2152"/>
      <c r="LHO6" s="2152"/>
      <c r="LHP6" s="2152"/>
      <c r="LHQ6" s="2152"/>
      <c r="LHR6" s="2152"/>
      <c r="LHS6" s="2152"/>
      <c r="LHT6" s="2152"/>
      <c r="LHU6" s="2152"/>
      <c r="LHV6" s="2152"/>
      <c r="LHW6" s="2152"/>
      <c r="LHX6" s="2152"/>
      <c r="LHY6" s="2152"/>
      <c r="LHZ6" s="2152"/>
      <c r="LIA6" s="2152"/>
      <c r="LIB6" s="2152"/>
      <c r="LIC6" s="2152"/>
      <c r="LID6" s="2152"/>
      <c r="LIE6" s="2152"/>
      <c r="LIF6" s="2152"/>
      <c r="LIG6" s="2152"/>
      <c r="LIH6" s="2152"/>
      <c r="LII6" s="2152"/>
      <c r="LIJ6" s="2152"/>
      <c r="LIK6" s="2152"/>
      <c r="LIL6" s="2152"/>
      <c r="LIM6" s="2152"/>
      <c r="LIN6" s="2152"/>
      <c r="LIO6" s="2152"/>
      <c r="LIP6" s="2152"/>
      <c r="LIQ6" s="2152"/>
      <c r="LIR6" s="2152"/>
      <c r="LIS6" s="2152"/>
      <c r="LIT6" s="2152"/>
      <c r="LIU6" s="2152"/>
      <c r="LIV6" s="2152"/>
      <c r="LIW6" s="2152"/>
      <c r="LIX6" s="2152"/>
      <c r="LIY6" s="2152"/>
      <c r="LIZ6" s="2152"/>
      <c r="LJA6" s="2152"/>
      <c r="LJB6" s="2152"/>
      <c r="LJC6" s="2152"/>
      <c r="LJD6" s="2152"/>
      <c r="LJE6" s="2152"/>
      <c r="LJF6" s="2152"/>
      <c r="LJG6" s="2152"/>
      <c r="LJH6" s="2152"/>
      <c r="LJI6" s="2152"/>
      <c r="LJJ6" s="2152"/>
      <c r="LJK6" s="2152"/>
      <c r="LJL6" s="2152"/>
      <c r="LJM6" s="2152"/>
      <c r="LJN6" s="2152"/>
      <c r="LJO6" s="2152"/>
      <c r="LJP6" s="2152"/>
      <c r="LJQ6" s="2152"/>
      <c r="LJR6" s="2152"/>
      <c r="LJS6" s="2152"/>
      <c r="LJT6" s="2152"/>
      <c r="LJU6" s="2152"/>
      <c r="LJV6" s="2152"/>
      <c r="LJW6" s="2152"/>
      <c r="LJX6" s="2152"/>
      <c r="LJY6" s="2152"/>
      <c r="LJZ6" s="2152"/>
      <c r="LKA6" s="2152"/>
      <c r="LKB6" s="2152"/>
      <c r="LKC6" s="2152"/>
      <c r="LKD6" s="2152"/>
      <c r="LKE6" s="2152"/>
      <c r="LKF6" s="2152"/>
      <c r="LKG6" s="2152"/>
      <c r="LKH6" s="2152"/>
      <c r="LKI6" s="2152"/>
      <c r="LKJ6" s="2152"/>
      <c r="LKK6" s="2152"/>
      <c r="LKL6" s="2152"/>
      <c r="LKM6" s="2152"/>
      <c r="LKN6" s="2152"/>
      <c r="LKO6" s="2152"/>
      <c r="LKP6" s="2152"/>
      <c r="LKQ6" s="2152"/>
      <c r="LKR6" s="2152"/>
      <c r="LKS6" s="2152"/>
      <c r="LKT6" s="2152"/>
      <c r="LKU6" s="2152"/>
      <c r="LKV6" s="2152"/>
      <c r="LKW6" s="2152"/>
      <c r="LKX6" s="2152"/>
      <c r="LKY6" s="2152"/>
      <c r="LKZ6" s="2152"/>
      <c r="LLA6" s="2152"/>
      <c r="LLB6" s="2152"/>
      <c r="LLC6" s="2152"/>
      <c r="LLD6" s="2152"/>
      <c r="LLE6" s="2152"/>
      <c r="LLF6" s="2152"/>
      <c r="LLG6" s="2152"/>
      <c r="LLH6" s="2152"/>
      <c r="LLI6" s="2152"/>
      <c r="LLJ6" s="2152"/>
      <c r="LLK6" s="2152"/>
      <c r="LLL6" s="2152"/>
      <c r="LLM6" s="2152"/>
      <c r="LLN6" s="2152"/>
      <c r="LLO6" s="2152"/>
      <c r="LLP6" s="2152"/>
      <c r="LLQ6" s="2152"/>
      <c r="LLR6" s="2152"/>
      <c r="LLS6" s="2152"/>
      <c r="LLT6" s="2152"/>
      <c r="LLU6" s="2152"/>
      <c r="LLV6" s="2152"/>
      <c r="LLW6" s="2152"/>
      <c r="LLX6" s="2152"/>
      <c r="LLY6" s="2152"/>
      <c r="LLZ6" s="2152"/>
      <c r="LMA6" s="2152"/>
      <c r="LMB6" s="2152"/>
      <c r="LMC6" s="2152"/>
      <c r="LMD6" s="2152"/>
      <c r="LME6" s="2152"/>
      <c r="LMF6" s="2152"/>
      <c r="LMG6" s="2152"/>
      <c r="LMH6" s="2152"/>
      <c r="LMI6" s="2152"/>
      <c r="LMJ6" s="2152"/>
      <c r="LMK6" s="2152"/>
      <c r="LML6" s="2152"/>
      <c r="LMM6" s="2152"/>
      <c r="LMN6" s="2152"/>
      <c r="LMO6" s="2152"/>
      <c r="LMP6" s="2152"/>
      <c r="LMQ6" s="2152"/>
      <c r="LMR6" s="2152"/>
      <c r="LMS6" s="2152"/>
      <c r="LMT6" s="2152"/>
      <c r="LMU6" s="2152"/>
      <c r="LMV6" s="2152"/>
      <c r="LMW6" s="2152"/>
      <c r="LMX6" s="2152"/>
      <c r="LMY6" s="2152"/>
      <c r="LMZ6" s="2152"/>
      <c r="LNA6" s="2152"/>
      <c r="LNB6" s="2152"/>
      <c r="LNC6" s="2152"/>
      <c r="LND6" s="2152"/>
      <c r="LNE6" s="2152"/>
      <c r="LNF6" s="2152"/>
      <c r="LNG6" s="2152"/>
      <c r="LNH6" s="2152"/>
      <c r="LNI6" s="2152"/>
      <c r="LNJ6" s="2152"/>
      <c r="LNK6" s="2152"/>
      <c r="LNL6" s="2152"/>
      <c r="LNM6" s="2152"/>
      <c r="LNN6" s="2152"/>
      <c r="LNO6" s="2152"/>
      <c r="LNP6" s="2152"/>
      <c r="LNQ6" s="2152"/>
      <c r="LNR6" s="2152"/>
      <c r="LNS6" s="2152"/>
      <c r="LNT6" s="2152"/>
      <c r="LNU6" s="2152"/>
      <c r="LNV6" s="2152"/>
      <c r="LNW6" s="2152"/>
      <c r="LNX6" s="2152"/>
      <c r="LNY6" s="2152"/>
      <c r="LNZ6" s="2152"/>
      <c r="LOA6" s="2152"/>
      <c r="LOB6" s="2152"/>
      <c r="LOC6" s="2152"/>
      <c r="LOD6" s="2152"/>
      <c r="LOE6" s="2152"/>
      <c r="LOF6" s="2152"/>
      <c r="LOG6" s="2152"/>
      <c r="LOH6" s="2152"/>
      <c r="LOI6" s="2152"/>
      <c r="LOJ6" s="2152"/>
      <c r="LOK6" s="2152"/>
      <c r="LOL6" s="2152"/>
      <c r="LOM6" s="2152"/>
      <c r="LON6" s="2152"/>
      <c r="LOO6" s="2152"/>
      <c r="LOP6" s="2152"/>
      <c r="LOQ6" s="2152"/>
      <c r="LOR6" s="2152"/>
      <c r="LOS6" s="2152"/>
      <c r="LOT6" s="2152"/>
      <c r="LOU6" s="2152"/>
      <c r="LOV6" s="2152"/>
      <c r="LOW6" s="2152"/>
      <c r="LOX6" s="2152"/>
      <c r="LOY6" s="2152"/>
      <c r="LOZ6" s="2152"/>
      <c r="LPA6" s="2152"/>
      <c r="LPB6" s="2152"/>
      <c r="LPC6" s="2152"/>
      <c r="LPD6" s="2152"/>
      <c r="LPE6" s="2152"/>
      <c r="LPF6" s="2152"/>
      <c r="LPG6" s="2152"/>
      <c r="LPH6" s="2152"/>
      <c r="LPI6" s="2152"/>
      <c r="LPJ6" s="2152"/>
      <c r="LPK6" s="2152"/>
      <c r="LPL6" s="2152"/>
      <c r="LPM6" s="2152"/>
      <c r="LPN6" s="2152"/>
      <c r="LPO6" s="2152"/>
      <c r="LPP6" s="2152"/>
      <c r="LPQ6" s="2152"/>
      <c r="LPR6" s="2152"/>
      <c r="LPS6" s="2152"/>
      <c r="LPT6" s="2152"/>
      <c r="LPU6" s="2152"/>
      <c r="LPV6" s="2152"/>
      <c r="LPW6" s="2152"/>
      <c r="LPX6" s="2152"/>
      <c r="LPY6" s="2152"/>
      <c r="LPZ6" s="2152"/>
      <c r="LQA6" s="2152"/>
      <c r="LQB6" s="2152"/>
      <c r="LQC6" s="2152"/>
      <c r="LQD6" s="2152"/>
      <c r="LQE6" s="2152"/>
      <c r="LQF6" s="2152"/>
      <c r="LQG6" s="2152"/>
      <c r="LQH6" s="2152"/>
      <c r="LQI6" s="2152"/>
      <c r="LQJ6" s="2152"/>
      <c r="LQK6" s="2152"/>
      <c r="LQL6" s="2152"/>
      <c r="LQM6" s="2152"/>
      <c r="LQN6" s="2152"/>
      <c r="LQO6" s="2152"/>
      <c r="LQP6" s="2152"/>
      <c r="LQQ6" s="2152"/>
      <c r="LQR6" s="2152"/>
      <c r="LQS6" s="2152"/>
      <c r="LQT6" s="2152"/>
      <c r="LQU6" s="2152"/>
      <c r="LQV6" s="2152"/>
      <c r="LQW6" s="2152"/>
      <c r="LQX6" s="2152"/>
      <c r="LQY6" s="2152"/>
      <c r="LQZ6" s="2152"/>
      <c r="LRA6" s="2152"/>
      <c r="LRB6" s="2152"/>
      <c r="LRC6" s="2152"/>
      <c r="LRD6" s="2152"/>
      <c r="LRE6" s="2152"/>
      <c r="LRF6" s="2152"/>
      <c r="LRG6" s="2152"/>
      <c r="LRH6" s="2152"/>
      <c r="LRI6" s="2152"/>
      <c r="LRJ6" s="2152"/>
      <c r="LRK6" s="2152"/>
      <c r="LRL6" s="2152"/>
      <c r="LRM6" s="2152"/>
      <c r="LRN6" s="2152"/>
      <c r="LRO6" s="2152"/>
      <c r="LRP6" s="2152"/>
      <c r="LRQ6" s="2152"/>
      <c r="LRR6" s="2152"/>
      <c r="LRS6" s="2152"/>
      <c r="LRT6" s="2152"/>
      <c r="LRU6" s="2152"/>
      <c r="LRV6" s="2152"/>
      <c r="LRW6" s="2152"/>
      <c r="LRX6" s="2152"/>
      <c r="LRY6" s="2152"/>
      <c r="LRZ6" s="2152"/>
      <c r="LSA6" s="2152"/>
      <c r="LSB6" s="2152"/>
      <c r="LSC6" s="2152"/>
      <c r="LSD6" s="2152"/>
      <c r="LSE6" s="2152"/>
      <c r="LSF6" s="2152"/>
      <c r="LSG6" s="2152"/>
      <c r="LSH6" s="2152"/>
      <c r="LSI6" s="2152"/>
      <c r="LSJ6" s="2152"/>
      <c r="LSK6" s="2152"/>
      <c r="LSL6" s="2152"/>
      <c r="LSM6" s="2152"/>
      <c r="LSN6" s="2152"/>
      <c r="LSO6" s="2152"/>
      <c r="LSP6" s="2152"/>
      <c r="LSQ6" s="2152"/>
      <c r="LSR6" s="2152"/>
      <c r="LSS6" s="2152"/>
      <c r="LST6" s="2152"/>
      <c r="LSU6" s="2152"/>
      <c r="LSV6" s="2152"/>
      <c r="LSW6" s="2152"/>
      <c r="LSX6" s="2152"/>
      <c r="LSY6" s="2152"/>
      <c r="LSZ6" s="2152"/>
      <c r="LTA6" s="2152"/>
      <c r="LTB6" s="2152"/>
      <c r="LTC6" s="2152"/>
      <c r="LTD6" s="2152"/>
      <c r="LTE6" s="2152"/>
      <c r="LTF6" s="2152"/>
      <c r="LTG6" s="2152"/>
      <c r="LTH6" s="2152"/>
      <c r="LTI6" s="2152"/>
      <c r="LTJ6" s="2152"/>
      <c r="LTK6" s="2152"/>
      <c r="LTL6" s="2152"/>
      <c r="LTM6" s="2152"/>
      <c r="LTN6" s="2152"/>
      <c r="LTO6" s="2152"/>
      <c r="LTP6" s="2152"/>
      <c r="LTQ6" s="2152"/>
      <c r="LTR6" s="2152"/>
      <c r="LTS6" s="2152"/>
      <c r="LTT6" s="2152"/>
      <c r="LTU6" s="2152"/>
      <c r="LTV6" s="2152"/>
      <c r="LTW6" s="2152"/>
      <c r="LTX6" s="2152"/>
      <c r="LTY6" s="2152"/>
      <c r="LTZ6" s="2152"/>
      <c r="LUA6" s="2152"/>
      <c r="LUB6" s="2152"/>
      <c r="LUC6" s="2152"/>
      <c r="LUD6" s="2152"/>
      <c r="LUE6" s="2152"/>
      <c r="LUF6" s="2152"/>
      <c r="LUG6" s="2152"/>
      <c r="LUH6" s="2152"/>
      <c r="LUI6" s="2152"/>
      <c r="LUJ6" s="2152"/>
      <c r="LUK6" s="2152"/>
      <c r="LUL6" s="2152"/>
      <c r="LUM6" s="2152"/>
      <c r="LUN6" s="2152"/>
      <c r="LUO6" s="2152"/>
      <c r="LUP6" s="2152"/>
      <c r="LUQ6" s="2152"/>
      <c r="LUR6" s="2152"/>
      <c r="LUS6" s="2152"/>
      <c r="LUT6" s="2152"/>
      <c r="LUU6" s="2152"/>
      <c r="LUV6" s="2152"/>
      <c r="LUW6" s="2152"/>
      <c r="LUX6" s="2152"/>
      <c r="LUY6" s="2152"/>
      <c r="LUZ6" s="2152"/>
      <c r="LVA6" s="2152"/>
      <c r="LVB6" s="2152"/>
      <c r="LVC6" s="2152"/>
      <c r="LVD6" s="2152"/>
      <c r="LVE6" s="2152"/>
      <c r="LVF6" s="2152"/>
      <c r="LVG6" s="2152"/>
      <c r="LVH6" s="2152"/>
      <c r="LVI6" s="2152"/>
      <c r="LVJ6" s="2152"/>
      <c r="LVK6" s="2152"/>
      <c r="LVL6" s="2152"/>
      <c r="LVM6" s="2152"/>
      <c r="LVN6" s="2152"/>
      <c r="LVO6" s="2152"/>
      <c r="LVP6" s="2152"/>
      <c r="LVQ6" s="2152"/>
      <c r="LVR6" s="2152"/>
      <c r="LVS6" s="2152"/>
      <c r="LVT6" s="2152"/>
      <c r="LVU6" s="2152"/>
      <c r="LVV6" s="2152"/>
      <c r="LVW6" s="2152"/>
      <c r="LVX6" s="2152"/>
      <c r="LVY6" s="2152"/>
      <c r="LVZ6" s="2152"/>
      <c r="LWA6" s="2152"/>
      <c r="LWB6" s="2152"/>
      <c r="LWC6" s="2152"/>
      <c r="LWD6" s="2152"/>
      <c r="LWE6" s="2152"/>
      <c r="LWF6" s="2152"/>
      <c r="LWG6" s="2152"/>
      <c r="LWH6" s="2152"/>
      <c r="LWI6" s="2152"/>
      <c r="LWJ6" s="2152"/>
      <c r="LWK6" s="2152"/>
      <c r="LWL6" s="2152"/>
      <c r="LWM6" s="2152"/>
      <c r="LWN6" s="2152"/>
      <c r="LWO6" s="2152"/>
      <c r="LWP6" s="2152"/>
      <c r="LWQ6" s="2152"/>
      <c r="LWR6" s="2152"/>
      <c r="LWS6" s="2152"/>
      <c r="LWT6" s="2152"/>
      <c r="LWU6" s="2152"/>
      <c r="LWV6" s="2152"/>
      <c r="LWW6" s="2152"/>
      <c r="LWX6" s="2152"/>
      <c r="LWY6" s="2152"/>
      <c r="LWZ6" s="2152"/>
      <c r="LXA6" s="2152"/>
      <c r="LXB6" s="2152"/>
      <c r="LXC6" s="2152"/>
      <c r="LXD6" s="2152"/>
      <c r="LXE6" s="2152"/>
      <c r="LXF6" s="2152"/>
      <c r="LXG6" s="2152"/>
      <c r="LXH6" s="2152"/>
      <c r="LXI6" s="2152"/>
      <c r="LXJ6" s="2152"/>
      <c r="LXK6" s="2152"/>
      <c r="LXL6" s="2152"/>
      <c r="LXM6" s="2152"/>
      <c r="LXN6" s="2152"/>
      <c r="LXO6" s="2152"/>
      <c r="LXP6" s="2152"/>
      <c r="LXQ6" s="2152"/>
      <c r="LXR6" s="2152"/>
      <c r="LXS6" s="2152"/>
      <c r="LXT6" s="2152"/>
      <c r="LXU6" s="2152"/>
      <c r="LXV6" s="2152"/>
      <c r="LXW6" s="2152"/>
      <c r="LXX6" s="2152"/>
      <c r="LXY6" s="2152"/>
      <c r="LXZ6" s="2152"/>
      <c r="LYA6" s="2152"/>
      <c r="LYB6" s="2152"/>
      <c r="LYC6" s="2152"/>
      <c r="LYD6" s="2152"/>
      <c r="LYE6" s="2152"/>
      <c r="LYF6" s="2152"/>
      <c r="LYG6" s="2152"/>
      <c r="LYH6" s="2152"/>
      <c r="LYI6" s="2152"/>
      <c r="LYJ6" s="2152"/>
      <c r="LYK6" s="2152"/>
      <c r="LYL6" s="2152"/>
      <c r="LYM6" s="2152"/>
      <c r="LYN6" s="2152"/>
      <c r="LYO6" s="2152"/>
      <c r="LYP6" s="2152"/>
      <c r="LYQ6" s="2152"/>
      <c r="LYR6" s="2152"/>
      <c r="LYS6" s="2152"/>
      <c r="LYT6" s="2152"/>
      <c r="LYU6" s="2152"/>
      <c r="LYV6" s="2152"/>
      <c r="LYW6" s="2152"/>
      <c r="LYX6" s="2152"/>
      <c r="LYY6" s="2152"/>
      <c r="LYZ6" s="2152"/>
      <c r="LZA6" s="2152"/>
      <c r="LZB6" s="2152"/>
      <c r="LZC6" s="2152"/>
      <c r="LZD6" s="2152"/>
      <c r="LZE6" s="2152"/>
      <c r="LZF6" s="2152"/>
      <c r="LZG6" s="2152"/>
      <c r="LZH6" s="2152"/>
      <c r="LZI6" s="2152"/>
      <c r="LZJ6" s="2152"/>
      <c r="LZK6" s="2152"/>
      <c r="LZL6" s="2152"/>
      <c r="LZM6" s="2152"/>
      <c r="LZN6" s="2152"/>
      <c r="LZO6" s="2152"/>
      <c r="LZP6" s="2152"/>
      <c r="LZQ6" s="2152"/>
      <c r="LZR6" s="2152"/>
      <c r="LZS6" s="2152"/>
      <c r="LZT6" s="2152"/>
      <c r="LZU6" s="2152"/>
      <c r="LZV6" s="2152"/>
      <c r="LZW6" s="2152"/>
      <c r="LZX6" s="2152"/>
      <c r="LZY6" s="2152"/>
      <c r="LZZ6" s="2152"/>
      <c r="MAA6" s="2152"/>
      <c r="MAB6" s="2152"/>
      <c r="MAC6" s="2152"/>
      <c r="MAD6" s="2152"/>
      <c r="MAE6" s="2152"/>
      <c r="MAF6" s="2152"/>
      <c r="MAG6" s="2152"/>
      <c r="MAH6" s="2152"/>
      <c r="MAI6" s="2152"/>
      <c r="MAJ6" s="2152"/>
      <c r="MAK6" s="2152"/>
      <c r="MAL6" s="2152"/>
      <c r="MAM6" s="2152"/>
      <c r="MAN6" s="2152"/>
      <c r="MAO6" s="2152"/>
      <c r="MAP6" s="2152"/>
      <c r="MAQ6" s="2152"/>
      <c r="MAR6" s="2152"/>
      <c r="MAS6" s="2152"/>
      <c r="MAT6" s="2152"/>
      <c r="MAU6" s="2152"/>
      <c r="MAV6" s="2152"/>
      <c r="MAW6" s="2152"/>
      <c r="MAX6" s="2152"/>
      <c r="MAY6" s="2152"/>
      <c r="MAZ6" s="2152"/>
      <c r="MBA6" s="2152"/>
      <c r="MBB6" s="2152"/>
      <c r="MBC6" s="2152"/>
      <c r="MBD6" s="2152"/>
      <c r="MBE6" s="2152"/>
      <c r="MBF6" s="2152"/>
      <c r="MBG6" s="2152"/>
      <c r="MBH6" s="2152"/>
      <c r="MBI6" s="2152"/>
      <c r="MBJ6" s="2152"/>
      <c r="MBK6" s="2152"/>
      <c r="MBL6" s="2152"/>
      <c r="MBM6" s="2152"/>
      <c r="MBN6" s="2152"/>
      <c r="MBO6" s="2152"/>
      <c r="MBP6" s="2152"/>
      <c r="MBQ6" s="2152"/>
      <c r="MBR6" s="2152"/>
      <c r="MBS6" s="2152"/>
      <c r="MBT6" s="2152"/>
      <c r="MBU6" s="2152"/>
      <c r="MBV6" s="2152"/>
      <c r="MBW6" s="2152"/>
      <c r="MBX6" s="2152"/>
      <c r="MBY6" s="2152"/>
      <c r="MBZ6" s="2152"/>
      <c r="MCA6" s="2152"/>
      <c r="MCB6" s="2152"/>
      <c r="MCC6" s="2152"/>
      <c r="MCD6" s="2152"/>
      <c r="MCE6" s="2152"/>
      <c r="MCF6" s="2152"/>
      <c r="MCG6" s="2152"/>
      <c r="MCH6" s="2152"/>
      <c r="MCI6" s="2152"/>
      <c r="MCJ6" s="2152"/>
      <c r="MCK6" s="2152"/>
      <c r="MCL6" s="2152"/>
      <c r="MCM6" s="2152"/>
      <c r="MCN6" s="2152"/>
      <c r="MCO6" s="2152"/>
      <c r="MCP6" s="2152"/>
      <c r="MCQ6" s="2152"/>
      <c r="MCR6" s="2152"/>
      <c r="MCS6" s="2152"/>
      <c r="MCT6" s="2152"/>
      <c r="MCU6" s="2152"/>
      <c r="MCV6" s="2152"/>
      <c r="MCW6" s="2152"/>
      <c r="MCX6" s="2152"/>
      <c r="MCY6" s="2152"/>
      <c r="MCZ6" s="2152"/>
      <c r="MDA6" s="2152"/>
      <c r="MDB6" s="2152"/>
      <c r="MDC6" s="2152"/>
      <c r="MDD6" s="2152"/>
      <c r="MDE6" s="2152"/>
      <c r="MDF6" s="2152"/>
      <c r="MDG6" s="2152"/>
      <c r="MDH6" s="2152"/>
      <c r="MDI6" s="2152"/>
      <c r="MDJ6" s="2152"/>
      <c r="MDK6" s="2152"/>
      <c r="MDL6" s="2152"/>
      <c r="MDM6" s="2152"/>
      <c r="MDN6" s="2152"/>
      <c r="MDO6" s="2152"/>
      <c r="MDP6" s="2152"/>
      <c r="MDQ6" s="2152"/>
      <c r="MDR6" s="2152"/>
      <c r="MDS6" s="2152"/>
      <c r="MDT6" s="2152"/>
      <c r="MDU6" s="2152"/>
      <c r="MDV6" s="2152"/>
      <c r="MDW6" s="2152"/>
      <c r="MDX6" s="2152"/>
      <c r="MDY6" s="2152"/>
      <c r="MDZ6" s="2152"/>
      <c r="MEA6" s="2152"/>
      <c r="MEB6" s="2152"/>
      <c r="MEC6" s="2152"/>
      <c r="MED6" s="2152"/>
      <c r="MEE6" s="2152"/>
      <c r="MEF6" s="2152"/>
      <c r="MEG6" s="2152"/>
      <c r="MEH6" s="2152"/>
      <c r="MEI6" s="2152"/>
      <c r="MEJ6" s="2152"/>
      <c r="MEK6" s="2152"/>
      <c r="MEL6" s="2152"/>
      <c r="MEM6" s="2152"/>
      <c r="MEN6" s="2152"/>
      <c r="MEO6" s="2152"/>
      <c r="MEP6" s="2152"/>
      <c r="MEQ6" s="2152"/>
      <c r="MER6" s="2152"/>
      <c r="MES6" s="2152"/>
      <c r="MET6" s="2152"/>
      <c r="MEU6" s="2152"/>
      <c r="MEV6" s="2152"/>
      <c r="MEW6" s="2152"/>
      <c r="MEX6" s="2152"/>
      <c r="MEY6" s="2152"/>
      <c r="MEZ6" s="2152"/>
      <c r="MFA6" s="2152"/>
      <c r="MFB6" s="2152"/>
      <c r="MFC6" s="2152"/>
      <c r="MFD6" s="2152"/>
      <c r="MFE6" s="2152"/>
      <c r="MFF6" s="2152"/>
      <c r="MFG6" s="2152"/>
      <c r="MFH6" s="2152"/>
      <c r="MFI6" s="2152"/>
      <c r="MFJ6" s="2152"/>
      <c r="MFK6" s="2152"/>
      <c r="MFL6" s="2152"/>
      <c r="MFM6" s="2152"/>
      <c r="MFN6" s="2152"/>
      <c r="MFO6" s="2152"/>
      <c r="MFP6" s="2152"/>
      <c r="MFQ6" s="2152"/>
      <c r="MFR6" s="2152"/>
      <c r="MFS6" s="2152"/>
      <c r="MFT6" s="2152"/>
      <c r="MFU6" s="2152"/>
      <c r="MFV6" s="2152"/>
      <c r="MFW6" s="2152"/>
      <c r="MFX6" s="2152"/>
      <c r="MFY6" s="2152"/>
      <c r="MFZ6" s="2152"/>
      <c r="MGA6" s="2152"/>
      <c r="MGB6" s="2152"/>
      <c r="MGC6" s="2152"/>
      <c r="MGD6" s="2152"/>
      <c r="MGE6" s="2152"/>
      <c r="MGF6" s="2152"/>
      <c r="MGG6" s="2152"/>
      <c r="MGH6" s="2152"/>
      <c r="MGI6" s="2152"/>
      <c r="MGJ6" s="2152"/>
      <c r="MGK6" s="2152"/>
      <c r="MGL6" s="2152"/>
      <c r="MGM6" s="2152"/>
      <c r="MGN6" s="2152"/>
      <c r="MGO6" s="2152"/>
      <c r="MGP6" s="2152"/>
      <c r="MGQ6" s="2152"/>
      <c r="MGR6" s="2152"/>
      <c r="MGS6" s="2152"/>
      <c r="MGT6" s="2152"/>
      <c r="MGU6" s="2152"/>
      <c r="MGV6" s="2152"/>
      <c r="MGW6" s="2152"/>
      <c r="MGX6" s="2152"/>
      <c r="MGY6" s="2152"/>
      <c r="MGZ6" s="2152"/>
      <c r="MHA6" s="2152"/>
      <c r="MHB6" s="2152"/>
      <c r="MHC6" s="2152"/>
      <c r="MHD6" s="2152"/>
      <c r="MHE6" s="2152"/>
      <c r="MHF6" s="2152"/>
      <c r="MHG6" s="2152"/>
      <c r="MHH6" s="2152"/>
      <c r="MHI6" s="2152"/>
      <c r="MHJ6" s="2152"/>
      <c r="MHK6" s="2152"/>
      <c r="MHL6" s="2152"/>
      <c r="MHM6" s="2152"/>
      <c r="MHN6" s="2152"/>
      <c r="MHO6" s="2152"/>
      <c r="MHP6" s="2152"/>
      <c r="MHQ6" s="2152"/>
      <c r="MHR6" s="2152"/>
      <c r="MHS6" s="2152"/>
      <c r="MHT6" s="2152"/>
      <c r="MHU6" s="2152"/>
      <c r="MHV6" s="2152"/>
      <c r="MHW6" s="2152"/>
      <c r="MHX6" s="2152"/>
      <c r="MHY6" s="2152"/>
      <c r="MHZ6" s="2152"/>
      <c r="MIA6" s="2152"/>
      <c r="MIB6" s="2152"/>
      <c r="MIC6" s="2152"/>
      <c r="MID6" s="2152"/>
      <c r="MIE6" s="2152"/>
      <c r="MIF6" s="2152"/>
      <c r="MIG6" s="2152"/>
      <c r="MIH6" s="2152"/>
      <c r="MII6" s="2152"/>
      <c r="MIJ6" s="2152"/>
      <c r="MIK6" s="2152"/>
      <c r="MIL6" s="2152"/>
      <c r="MIM6" s="2152"/>
      <c r="MIN6" s="2152"/>
      <c r="MIO6" s="2152"/>
      <c r="MIP6" s="2152"/>
      <c r="MIQ6" s="2152"/>
      <c r="MIR6" s="2152"/>
      <c r="MIS6" s="2152"/>
      <c r="MIT6" s="2152"/>
      <c r="MIU6" s="2152"/>
      <c r="MIV6" s="2152"/>
      <c r="MIW6" s="2152"/>
      <c r="MIX6" s="2152"/>
      <c r="MIY6" s="2152"/>
      <c r="MIZ6" s="2152"/>
      <c r="MJA6" s="2152"/>
      <c r="MJB6" s="2152"/>
      <c r="MJC6" s="2152"/>
      <c r="MJD6" s="2152"/>
      <c r="MJE6" s="2152"/>
      <c r="MJF6" s="2152"/>
      <c r="MJG6" s="2152"/>
      <c r="MJH6" s="2152"/>
      <c r="MJI6" s="2152"/>
      <c r="MJJ6" s="2152"/>
      <c r="MJK6" s="2152"/>
      <c r="MJL6" s="2152"/>
      <c r="MJM6" s="2152"/>
      <c r="MJN6" s="2152"/>
      <c r="MJO6" s="2152"/>
      <c r="MJP6" s="2152"/>
      <c r="MJQ6" s="2152"/>
      <c r="MJR6" s="2152"/>
      <c r="MJS6" s="2152"/>
      <c r="MJT6" s="2152"/>
      <c r="MJU6" s="2152"/>
      <c r="MJV6" s="2152"/>
      <c r="MJW6" s="2152"/>
      <c r="MJX6" s="2152"/>
      <c r="MJY6" s="2152"/>
      <c r="MJZ6" s="2152"/>
      <c r="MKA6" s="2152"/>
      <c r="MKB6" s="2152"/>
      <c r="MKC6" s="2152"/>
      <c r="MKD6" s="2152"/>
      <c r="MKE6" s="2152"/>
      <c r="MKF6" s="2152"/>
      <c r="MKG6" s="2152"/>
      <c r="MKH6" s="2152"/>
      <c r="MKI6" s="2152"/>
      <c r="MKJ6" s="2152"/>
      <c r="MKK6" s="2152"/>
      <c r="MKL6" s="2152"/>
      <c r="MKM6" s="2152"/>
      <c r="MKN6" s="2152"/>
      <c r="MKO6" s="2152"/>
      <c r="MKP6" s="2152"/>
      <c r="MKQ6" s="2152"/>
      <c r="MKR6" s="2152"/>
      <c r="MKS6" s="2152"/>
      <c r="MKT6" s="2152"/>
      <c r="MKU6" s="2152"/>
      <c r="MKV6" s="2152"/>
      <c r="MKW6" s="2152"/>
      <c r="MKX6" s="2152"/>
      <c r="MKY6" s="2152"/>
      <c r="MKZ6" s="2152"/>
      <c r="MLA6" s="2152"/>
      <c r="MLB6" s="2152"/>
      <c r="MLC6" s="2152"/>
      <c r="MLD6" s="2152"/>
      <c r="MLE6" s="2152"/>
      <c r="MLF6" s="2152"/>
      <c r="MLG6" s="2152"/>
      <c r="MLH6" s="2152"/>
      <c r="MLI6" s="2152"/>
      <c r="MLJ6" s="2152"/>
      <c r="MLK6" s="2152"/>
      <c r="MLL6" s="2152"/>
      <c r="MLM6" s="2152"/>
      <c r="MLN6" s="2152"/>
      <c r="MLO6" s="2152"/>
      <c r="MLP6" s="2152"/>
      <c r="MLQ6" s="2152"/>
      <c r="MLR6" s="2152"/>
      <c r="MLS6" s="2152"/>
      <c r="MLT6" s="2152"/>
      <c r="MLU6" s="2152"/>
      <c r="MLV6" s="2152"/>
      <c r="MLW6" s="2152"/>
      <c r="MLX6" s="2152"/>
      <c r="MLY6" s="2152"/>
      <c r="MLZ6" s="2152"/>
      <c r="MMA6" s="2152"/>
      <c r="MMB6" s="2152"/>
      <c r="MMC6" s="2152"/>
      <c r="MMD6" s="2152"/>
      <c r="MME6" s="2152"/>
      <c r="MMF6" s="2152"/>
      <c r="MMG6" s="2152"/>
      <c r="MMH6" s="2152"/>
      <c r="MMI6" s="2152"/>
      <c r="MMJ6" s="2152"/>
      <c r="MMK6" s="2152"/>
      <c r="MML6" s="2152"/>
      <c r="MMM6" s="2152"/>
      <c r="MMN6" s="2152"/>
      <c r="MMO6" s="2152"/>
      <c r="MMP6" s="2152"/>
      <c r="MMQ6" s="2152"/>
      <c r="MMR6" s="2152"/>
      <c r="MMS6" s="2152"/>
      <c r="MMT6" s="2152"/>
      <c r="MMU6" s="2152"/>
      <c r="MMV6" s="2152"/>
      <c r="MMW6" s="2152"/>
      <c r="MMX6" s="2152"/>
      <c r="MMY6" s="2152"/>
      <c r="MMZ6" s="2152"/>
      <c r="MNA6" s="2152"/>
      <c r="MNB6" s="2152"/>
      <c r="MNC6" s="2152"/>
      <c r="MND6" s="2152"/>
      <c r="MNE6" s="2152"/>
      <c r="MNF6" s="2152"/>
      <c r="MNG6" s="2152"/>
      <c r="MNH6" s="2152"/>
      <c r="MNI6" s="2152"/>
      <c r="MNJ6" s="2152"/>
      <c r="MNK6" s="2152"/>
      <c r="MNL6" s="2152"/>
      <c r="MNM6" s="2152"/>
      <c r="MNN6" s="2152"/>
      <c r="MNO6" s="2152"/>
      <c r="MNP6" s="2152"/>
      <c r="MNQ6" s="2152"/>
      <c r="MNR6" s="2152"/>
      <c r="MNS6" s="2152"/>
      <c r="MNT6" s="2152"/>
      <c r="MNU6" s="2152"/>
      <c r="MNV6" s="2152"/>
      <c r="MNW6" s="2152"/>
      <c r="MNX6" s="2152"/>
      <c r="MNY6" s="2152"/>
      <c r="MNZ6" s="2152"/>
      <c r="MOA6" s="2152"/>
      <c r="MOB6" s="2152"/>
      <c r="MOC6" s="2152"/>
      <c r="MOD6" s="2152"/>
      <c r="MOE6" s="2152"/>
      <c r="MOF6" s="2152"/>
      <c r="MOG6" s="2152"/>
      <c r="MOH6" s="2152"/>
      <c r="MOI6" s="2152"/>
      <c r="MOJ6" s="2152"/>
      <c r="MOK6" s="2152"/>
      <c r="MOL6" s="2152"/>
      <c r="MOM6" s="2152"/>
      <c r="MON6" s="2152"/>
      <c r="MOO6" s="2152"/>
      <c r="MOP6" s="2152"/>
      <c r="MOQ6" s="2152"/>
      <c r="MOR6" s="2152"/>
      <c r="MOS6" s="2152"/>
      <c r="MOT6" s="2152"/>
      <c r="MOU6" s="2152"/>
      <c r="MOV6" s="2152"/>
      <c r="MOW6" s="2152"/>
      <c r="MOX6" s="2152"/>
      <c r="MOY6" s="2152"/>
      <c r="MOZ6" s="2152"/>
      <c r="MPA6" s="2152"/>
      <c r="MPB6" s="2152"/>
      <c r="MPC6" s="2152"/>
      <c r="MPD6" s="2152"/>
      <c r="MPE6" s="2152"/>
      <c r="MPF6" s="2152"/>
      <c r="MPG6" s="2152"/>
      <c r="MPH6" s="2152"/>
      <c r="MPI6" s="2152"/>
      <c r="MPJ6" s="2152"/>
      <c r="MPK6" s="2152"/>
      <c r="MPL6" s="2152"/>
      <c r="MPM6" s="2152"/>
      <c r="MPN6" s="2152"/>
      <c r="MPO6" s="2152"/>
      <c r="MPP6" s="2152"/>
      <c r="MPQ6" s="2152"/>
      <c r="MPR6" s="2152"/>
      <c r="MPS6" s="2152"/>
      <c r="MPT6" s="2152"/>
      <c r="MPU6" s="2152"/>
      <c r="MPV6" s="2152"/>
      <c r="MPW6" s="2152"/>
      <c r="MPX6" s="2152"/>
      <c r="MPY6" s="2152"/>
      <c r="MPZ6" s="2152"/>
      <c r="MQA6" s="2152"/>
      <c r="MQB6" s="2152"/>
      <c r="MQC6" s="2152"/>
      <c r="MQD6" s="2152"/>
      <c r="MQE6" s="2152"/>
      <c r="MQF6" s="2152"/>
      <c r="MQG6" s="2152"/>
      <c r="MQH6" s="2152"/>
      <c r="MQI6" s="2152"/>
      <c r="MQJ6" s="2152"/>
      <c r="MQK6" s="2152"/>
      <c r="MQL6" s="2152"/>
      <c r="MQM6" s="2152"/>
      <c r="MQN6" s="2152"/>
      <c r="MQO6" s="2152"/>
      <c r="MQP6" s="2152"/>
      <c r="MQQ6" s="2152"/>
      <c r="MQR6" s="2152"/>
      <c r="MQS6" s="2152"/>
      <c r="MQT6" s="2152"/>
      <c r="MQU6" s="2152"/>
      <c r="MQV6" s="2152"/>
      <c r="MQW6" s="2152"/>
      <c r="MQX6" s="2152"/>
      <c r="MQY6" s="2152"/>
      <c r="MQZ6" s="2152"/>
      <c r="MRA6" s="2152"/>
      <c r="MRB6" s="2152"/>
      <c r="MRC6" s="2152"/>
      <c r="MRD6" s="2152"/>
      <c r="MRE6" s="2152"/>
      <c r="MRF6" s="2152"/>
      <c r="MRG6" s="2152"/>
      <c r="MRH6" s="2152"/>
      <c r="MRI6" s="2152"/>
      <c r="MRJ6" s="2152"/>
      <c r="MRK6" s="2152"/>
      <c r="MRL6" s="2152"/>
      <c r="MRM6" s="2152"/>
      <c r="MRN6" s="2152"/>
      <c r="MRO6" s="2152"/>
      <c r="MRP6" s="2152"/>
      <c r="MRQ6" s="2152"/>
      <c r="MRR6" s="2152"/>
      <c r="MRS6" s="2152"/>
      <c r="MRT6" s="2152"/>
      <c r="MRU6" s="2152"/>
      <c r="MRV6" s="2152"/>
      <c r="MRW6" s="2152"/>
      <c r="MRX6" s="2152"/>
      <c r="MRY6" s="2152"/>
      <c r="MRZ6" s="2152"/>
      <c r="MSA6" s="2152"/>
      <c r="MSB6" s="2152"/>
      <c r="MSC6" s="2152"/>
      <c r="MSD6" s="2152"/>
      <c r="MSE6" s="2152"/>
      <c r="MSF6" s="2152"/>
      <c r="MSG6" s="2152"/>
      <c r="MSH6" s="2152"/>
      <c r="MSI6" s="2152"/>
      <c r="MSJ6" s="2152"/>
      <c r="MSK6" s="2152"/>
      <c r="MSL6" s="2152"/>
      <c r="MSM6" s="2152"/>
      <c r="MSN6" s="2152"/>
      <c r="MSO6" s="2152"/>
      <c r="MSP6" s="2152"/>
      <c r="MSQ6" s="2152"/>
      <c r="MSR6" s="2152"/>
      <c r="MSS6" s="2152"/>
      <c r="MST6" s="2152"/>
      <c r="MSU6" s="2152"/>
      <c r="MSV6" s="2152"/>
      <c r="MSW6" s="2152"/>
      <c r="MSX6" s="2152"/>
      <c r="MSY6" s="2152"/>
      <c r="MSZ6" s="2152"/>
      <c r="MTA6" s="2152"/>
      <c r="MTB6" s="2152"/>
      <c r="MTC6" s="2152"/>
      <c r="MTD6" s="2152"/>
      <c r="MTE6" s="2152"/>
      <c r="MTF6" s="2152"/>
      <c r="MTG6" s="2152"/>
      <c r="MTH6" s="2152"/>
      <c r="MTI6" s="2152"/>
      <c r="MTJ6" s="2152"/>
      <c r="MTK6" s="2152"/>
      <c r="MTL6" s="2152"/>
      <c r="MTM6" s="2152"/>
      <c r="MTN6" s="2152"/>
      <c r="MTO6" s="2152"/>
      <c r="MTP6" s="2152"/>
      <c r="MTQ6" s="2152"/>
      <c r="MTR6" s="2152"/>
      <c r="MTS6" s="2152"/>
      <c r="MTT6" s="2152"/>
      <c r="MTU6" s="2152"/>
      <c r="MTV6" s="2152"/>
      <c r="MTW6" s="2152"/>
      <c r="MTX6" s="2152"/>
      <c r="MTY6" s="2152"/>
      <c r="MTZ6" s="2152"/>
      <c r="MUA6" s="2152"/>
      <c r="MUB6" s="2152"/>
      <c r="MUC6" s="2152"/>
      <c r="MUD6" s="2152"/>
      <c r="MUE6" s="2152"/>
      <c r="MUF6" s="2152"/>
      <c r="MUG6" s="2152"/>
      <c r="MUH6" s="2152"/>
      <c r="MUI6" s="2152"/>
      <c r="MUJ6" s="2152"/>
      <c r="MUK6" s="2152"/>
      <c r="MUL6" s="2152"/>
      <c r="MUM6" s="2152"/>
      <c r="MUN6" s="2152"/>
      <c r="MUO6" s="2152"/>
      <c r="MUP6" s="2152"/>
      <c r="MUQ6" s="2152"/>
      <c r="MUR6" s="2152"/>
      <c r="MUS6" s="2152"/>
      <c r="MUT6" s="2152"/>
      <c r="MUU6" s="2152"/>
      <c r="MUV6" s="2152"/>
      <c r="MUW6" s="2152"/>
      <c r="MUX6" s="2152"/>
      <c r="MUY6" s="2152"/>
      <c r="MUZ6" s="2152"/>
      <c r="MVA6" s="2152"/>
      <c r="MVB6" s="2152"/>
      <c r="MVC6" s="2152"/>
      <c r="MVD6" s="2152"/>
      <c r="MVE6" s="2152"/>
      <c r="MVF6" s="2152"/>
      <c r="MVG6" s="2152"/>
      <c r="MVH6" s="2152"/>
      <c r="MVI6" s="2152"/>
      <c r="MVJ6" s="2152"/>
      <c r="MVK6" s="2152"/>
      <c r="MVL6" s="2152"/>
      <c r="MVM6" s="2152"/>
      <c r="MVN6" s="2152"/>
      <c r="MVO6" s="2152"/>
      <c r="MVP6" s="2152"/>
      <c r="MVQ6" s="2152"/>
      <c r="MVR6" s="2152"/>
      <c r="MVS6" s="2152"/>
      <c r="MVT6" s="2152"/>
      <c r="MVU6" s="2152"/>
      <c r="MVV6" s="2152"/>
      <c r="MVW6" s="2152"/>
      <c r="MVX6" s="2152"/>
      <c r="MVY6" s="2152"/>
      <c r="MVZ6" s="2152"/>
      <c r="MWA6" s="2152"/>
      <c r="MWB6" s="2152"/>
      <c r="MWC6" s="2152"/>
      <c r="MWD6" s="2152"/>
      <c r="MWE6" s="2152"/>
      <c r="MWF6" s="2152"/>
      <c r="MWG6" s="2152"/>
      <c r="MWH6" s="2152"/>
      <c r="MWI6" s="2152"/>
      <c r="MWJ6" s="2152"/>
      <c r="MWK6" s="2152"/>
      <c r="MWL6" s="2152"/>
      <c r="MWM6" s="2152"/>
      <c r="MWN6" s="2152"/>
      <c r="MWO6" s="2152"/>
      <c r="MWP6" s="2152"/>
      <c r="MWQ6" s="2152"/>
      <c r="MWR6" s="2152"/>
      <c r="MWS6" s="2152"/>
      <c r="MWT6" s="2152"/>
      <c r="MWU6" s="2152"/>
      <c r="MWV6" s="2152"/>
      <c r="MWW6" s="2152"/>
      <c r="MWX6" s="2152"/>
      <c r="MWY6" s="2152"/>
      <c r="MWZ6" s="2152"/>
      <c r="MXA6" s="2152"/>
      <c r="MXB6" s="2152"/>
      <c r="MXC6" s="2152"/>
      <c r="MXD6" s="2152"/>
      <c r="MXE6" s="2152"/>
      <c r="MXF6" s="2152"/>
      <c r="MXG6" s="2152"/>
      <c r="MXH6" s="2152"/>
      <c r="MXI6" s="2152"/>
      <c r="MXJ6" s="2152"/>
      <c r="MXK6" s="2152"/>
      <c r="MXL6" s="2152"/>
      <c r="MXM6" s="2152"/>
      <c r="MXN6" s="2152"/>
      <c r="MXO6" s="2152"/>
      <c r="MXP6" s="2152"/>
      <c r="MXQ6" s="2152"/>
      <c r="MXR6" s="2152"/>
      <c r="MXS6" s="2152"/>
      <c r="MXT6" s="2152"/>
      <c r="MXU6" s="2152"/>
      <c r="MXV6" s="2152"/>
      <c r="MXW6" s="2152"/>
      <c r="MXX6" s="2152"/>
      <c r="MXY6" s="2152"/>
      <c r="MXZ6" s="2152"/>
      <c r="MYA6" s="2152"/>
      <c r="MYB6" s="2152"/>
      <c r="MYC6" s="2152"/>
      <c r="MYD6" s="2152"/>
      <c r="MYE6" s="2152"/>
      <c r="MYF6" s="2152"/>
      <c r="MYG6" s="2152"/>
      <c r="MYH6" s="2152"/>
      <c r="MYI6" s="2152"/>
      <c r="MYJ6" s="2152"/>
      <c r="MYK6" s="2152"/>
      <c r="MYL6" s="2152"/>
      <c r="MYM6" s="2152"/>
      <c r="MYN6" s="2152"/>
      <c r="MYO6" s="2152"/>
      <c r="MYP6" s="2152"/>
      <c r="MYQ6" s="2152"/>
      <c r="MYR6" s="2152"/>
      <c r="MYS6" s="2152"/>
      <c r="MYT6" s="2152"/>
      <c r="MYU6" s="2152"/>
      <c r="MYV6" s="2152"/>
      <c r="MYW6" s="2152"/>
      <c r="MYX6" s="2152"/>
      <c r="MYY6" s="2152"/>
      <c r="MYZ6" s="2152"/>
      <c r="MZA6" s="2152"/>
      <c r="MZB6" s="2152"/>
      <c r="MZC6" s="2152"/>
      <c r="MZD6" s="2152"/>
      <c r="MZE6" s="2152"/>
      <c r="MZF6" s="2152"/>
      <c r="MZG6" s="2152"/>
      <c r="MZH6" s="2152"/>
      <c r="MZI6" s="2152"/>
      <c r="MZJ6" s="2152"/>
      <c r="MZK6" s="2152"/>
      <c r="MZL6" s="2152"/>
      <c r="MZM6" s="2152"/>
      <c r="MZN6" s="2152"/>
      <c r="MZO6" s="2152"/>
      <c r="MZP6" s="2152"/>
      <c r="MZQ6" s="2152"/>
      <c r="MZR6" s="2152"/>
      <c r="MZS6" s="2152"/>
      <c r="MZT6" s="2152"/>
      <c r="MZU6" s="2152"/>
      <c r="MZV6" s="2152"/>
      <c r="MZW6" s="2152"/>
      <c r="MZX6" s="2152"/>
      <c r="MZY6" s="2152"/>
      <c r="MZZ6" s="2152"/>
      <c r="NAA6" s="2152"/>
      <c r="NAB6" s="2152"/>
      <c r="NAC6" s="2152"/>
      <c r="NAD6" s="2152"/>
      <c r="NAE6" s="2152"/>
      <c r="NAF6" s="2152"/>
      <c r="NAG6" s="2152"/>
      <c r="NAH6" s="2152"/>
      <c r="NAI6" s="2152"/>
      <c r="NAJ6" s="2152"/>
      <c r="NAK6" s="2152"/>
      <c r="NAL6" s="2152"/>
      <c r="NAM6" s="2152"/>
      <c r="NAN6" s="2152"/>
      <c r="NAO6" s="2152"/>
      <c r="NAP6" s="2152"/>
      <c r="NAQ6" s="2152"/>
      <c r="NAR6" s="2152"/>
      <c r="NAS6" s="2152"/>
      <c r="NAT6" s="2152"/>
      <c r="NAU6" s="2152"/>
      <c r="NAV6" s="2152"/>
      <c r="NAW6" s="2152"/>
      <c r="NAX6" s="2152"/>
      <c r="NAY6" s="2152"/>
      <c r="NAZ6" s="2152"/>
      <c r="NBA6" s="2152"/>
      <c r="NBB6" s="2152"/>
      <c r="NBC6" s="2152"/>
      <c r="NBD6" s="2152"/>
      <c r="NBE6" s="2152"/>
      <c r="NBF6" s="2152"/>
      <c r="NBG6" s="2152"/>
      <c r="NBH6" s="2152"/>
      <c r="NBI6" s="2152"/>
      <c r="NBJ6" s="2152"/>
      <c r="NBK6" s="2152"/>
      <c r="NBL6" s="2152"/>
      <c r="NBM6" s="2152"/>
      <c r="NBN6" s="2152"/>
      <c r="NBO6" s="2152"/>
      <c r="NBP6" s="2152"/>
      <c r="NBQ6" s="2152"/>
      <c r="NBR6" s="2152"/>
      <c r="NBS6" s="2152"/>
      <c r="NBT6" s="2152"/>
      <c r="NBU6" s="2152"/>
      <c r="NBV6" s="2152"/>
      <c r="NBW6" s="2152"/>
      <c r="NBX6" s="2152"/>
      <c r="NBY6" s="2152"/>
      <c r="NBZ6" s="2152"/>
      <c r="NCA6" s="2152"/>
      <c r="NCB6" s="2152"/>
      <c r="NCC6" s="2152"/>
      <c r="NCD6" s="2152"/>
      <c r="NCE6" s="2152"/>
      <c r="NCF6" s="2152"/>
      <c r="NCG6" s="2152"/>
      <c r="NCH6" s="2152"/>
      <c r="NCI6" s="2152"/>
      <c r="NCJ6" s="2152"/>
      <c r="NCK6" s="2152"/>
      <c r="NCL6" s="2152"/>
      <c r="NCM6" s="2152"/>
      <c r="NCN6" s="2152"/>
      <c r="NCO6" s="2152"/>
      <c r="NCP6" s="2152"/>
      <c r="NCQ6" s="2152"/>
      <c r="NCR6" s="2152"/>
      <c r="NCS6" s="2152"/>
      <c r="NCT6" s="2152"/>
      <c r="NCU6" s="2152"/>
      <c r="NCV6" s="2152"/>
      <c r="NCW6" s="2152"/>
      <c r="NCX6" s="2152"/>
      <c r="NCY6" s="2152"/>
      <c r="NCZ6" s="2152"/>
      <c r="NDA6" s="2152"/>
      <c r="NDB6" s="2152"/>
      <c r="NDC6" s="2152"/>
      <c r="NDD6" s="2152"/>
      <c r="NDE6" s="2152"/>
      <c r="NDF6" s="2152"/>
      <c r="NDG6" s="2152"/>
      <c r="NDH6" s="2152"/>
      <c r="NDI6" s="2152"/>
      <c r="NDJ6" s="2152"/>
      <c r="NDK6" s="2152"/>
      <c r="NDL6" s="2152"/>
      <c r="NDM6" s="2152"/>
      <c r="NDN6" s="2152"/>
      <c r="NDO6" s="2152"/>
      <c r="NDP6" s="2152"/>
      <c r="NDQ6" s="2152"/>
      <c r="NDR6" s="2152"/>
      <c r="NDS6" s="2152"/>
      <c r="NDT6" s="2152"/>
      <c r="NDU6" s="2152"/>
      <c r="NDV6" s="2152"/>
      <c r="NDW6" s="2152"/>
      <c r="NDX6" s="2152"/>
      <c r="NDY6" s="2152"/>
      <c r="NDZ6" s="2152"/>
      <c r="NEA6" s="2152"/>
      <c r="NEB6" s="2152"/>
      <c r="NEC6" s="2152"/>
      <c r="NED6" s="2152"/>
      <c r="NEE6" s="2152"/>
      <c r="NEF6" s="2152"/>
      <c r="NEG6" s="2152"/>
      <c r="NEH6" s="2152"/>
      <c r="NEI6" s="2152"/>
      <c r="NEJ6" s="2152"/>
      <c r="NEK6" s="2152"/>
      <c r="NEL6" s="2152"/>
      <c r="NEM6" s="2152"/>
      <c r="NEN6" s="2152"/>
      <c r="NEO6" s="2152"/>
      <c r="NEP6" s="2152"/>
      <c r="NEQ6" s="2152"/>
      <c r="NER6" s="2152"/>
      <c r="NES6" s="2152"/>
      <c r="NET6" s="2152"/>
      <c r="NEU6" s="2152"/>
      <c r="NEV6" s="2152"/>
      <c r="NEW6" s="2152"/>
      <c r="NEX6" s="2152"/>
      <c r="NEY6" s="2152"/>
      <c r="NEZ6" s="2152"/>
      <c r="NFA6" s="2152"/>
      <c r="NFB6" s="2152"/>
      <c r="NFC6" s="2152"/>
      <c r="NFD6" s="2152"/>
      <c r="NFE6" s="2152"/>
      <c r="NFF6" s="2152"/>
      <c r="NFG6" s="2152"/>
      <c r="NFH6" s="2152"/>
      <c r="NFI6" s="2152"/>
      <c r="NFJ6" s="2152"/>
      <c r="NFK6" s="2152"/>
      <c r="NFL6" s="2152"/>
      <c r="NFM6" s="2152"/>
      <c r="NFN6" s="2152"/>
      <c r="NFO6" s="2152"/>
      <c r="NFP6" s="2152"/>
      <c r="NFQ6" s="2152"/>
      <c r="NFR6" s="2152"/>
      <c r="NFS6" s="2152"/>
      <c r="NFT6" s="2152"/>
      <c r="NFU6" s="2152"/>
      <c r="NFV6" s="2152"/>
      <c r="NFW6" s="2152"/>
      <c r="NFX6" s="2152"/>
      <c r="NFY6" s="2152"/>
      <c r="NFZ6" s="2152"/>
      <c r="NGA6" s="2152"/>
      <c r="NGB6" s="2152"/>
      <c r="NGC6" s="2152"/>
      <c r="NGD6" s="2152"/>
      <c r="NGE6" s="2152"/>
      <c r="NGF6" s="2152"/>
      <c r="NGG6" s="2152"/>
      <c r="NGH6" s="2152"/>
      <c r="NGI6" s="2152"/>
      <c r="NGJ6" s="2152"/>
      <c r="NGK6" s="2152"/>
      <c r="NGL6" s="2152"/>
      <c r="NGM6" s="2152"/>
      <c r="NGN6" s="2152"/>
      <c r="NGO6" s="2152"/>
      <c r="NGP6" s="2152"/>
      <c r="NGQ6" s="2152"/>
      <c r="NGR6" s="2152"/>
      <c r="NGS6" s="2152"/>
      <c r="NGT6" s="2152"/>
      <c r="NGU6" s="2152"/>
      <c r="NGV6" s="2152"/>
      <c r="NGW6" s="2152"/>
      <c r="NGX6" s="2152"/>
      <c r="NGY6" s="2152"/>
      <c r="NGZ6" s="2152"/>
      <c r="NHA6" s="2152"/>
      <c r="NHB6" s="2152"/>
      <c r="NHC6" s="2152"/>
      <c r="NHD6" s="2152"/>
      <c r="NHE6" s="2152"/>
      <c r="NHF6" s="2152"/>
      <c r="NHG6" s="2152"/>
      <c r="NHH6" s="2152"/>
      <c r="NHI6" s="2152"/>
      <c r="NHJ6" s="2152"/>
      <c r="NHK6" s="2152"/>
      <c r="NHL6" s="2152"/>
      <c r="NHM6" s="2152"/>
      <c r="NHN6" s="2152"/>
      <c r="NHO6" s="2152"/>
      <c r="NHP6" s="2152"/>
      <c r="NHQ6" s="2152"/>
      <c r="NHR6" s="2152"/>
      <c r="NHS6" s="2152"/>
      <c r="NHT6" s="2152"/>
      <c r="NHU6" s="2152"/>
      <c r="NHV6" s="2152"/>
      <c r="NHW6" s="2152"/>
      <c r="NHX6" s="2152"/>
      <c r="NHY6" s="2152"/>
      <c r="NHZ6" s="2152"/>
      <c r="NIA6" s="2152"/>
      <c r="NIB6" s="2152"/>
      <c r="NIC6" s="2152"/>
      <c r="NID6" s="2152"/>
      <c r="NIE6" s="2152"/>
      <c r="NIF6" s="2152"/>
      <c r="NIG6" s="2152"/>
      <c r="NIH6" s="2152"/>
      <c r="NII6" s="2152"/>
      <c r="NIJ6" s="2152"/>
      <c r="NIK6" s="2152"/>
      <c r="NIL6" s="2152"/>
      <c r="NIM6" s="2152"/>
      <c r="NIN6" s="2152"/>
      <c r="NIO6" s="2152"/>
      <c r="NIP6" s="2152"/>
      <c r="NIQ6" s="2152"/>
      <c r="NIR6" s="2152"/>
      <c r="NIS6" s="2152"/>
      <c r="NIT6" s="2152"/>
      <c r="NIU6" s="2152"/>
      <c r="NIV6" s="2152"/>
      <c r="NIW6" s="2152"/>
      <c r="NIX6" s="2152"/>
      <c r="NIY6" s="2152"/>
      <c r="NIZ6" s="2152"/>
      <c r="NJA6" s="2152"/>
      <c r="NJB6" s="2152"/>
      <c r="NJC6" s="2152"/>
      <c r="NJD6" s="2152"/>
      <c r="NJE6" s="2152"/>
      <c r="NJF6" s="2152"/>
      <c r="NJG6" s="2152"/>
      <c r="NJH6" s="2152"/>
      <c r="NJI6" s="2152"/>
      <c r="NJJ6" s="2152"/>
      <c r="NJK6" s="2152"/>
      <c r="NJL6" s="2152"/>
      <c r="NJM6" s="2152"/>
      <c r="NJN6" s="2152"/>
      <c r="NJO6" s="2152"/>
      <c r="NJP6" s="2152"/>
      <c r="NJQ6" s="2152"/>
      <c r="NJR6" s="2152"/>
      <c r="NJS6" s="2152"/>
      <c r="NJT6" s="2152"/>
      <c r="NJU6" s="2152"/>
      <c r="NJV6" s="2152"/>
      <c r="NJW6" s="2152"/>
      <c r="NJX6" s="2152"/>
      <c r="NJY6" s="2152"/>
      <c r="NJZ6" s="2152"/>
      <c r="NKA6" s="2152"/>
      <c r="NKB6" s="2152"/>
      <c r="NKC6" s="2152"/>
      <c r="NKD6" s="2152"/>
      <c r="NKE6" s="2152"/>
      <c r="NKF6" s="2152"/>
      <c r="NKG6" s="2152"/>
      <c r="NKH6" s="2152"/>
      <c r="NKI6" s="2152"/>
      <c r="NKJ6" s="2152"/>
      <c r="NKK6" s="2152"/>
      <c r="NKL6" s="2152"/>
      <c r="NKM6" s="2152"/>
      <c r="NKN6" s="2152"/>
      <c r="NKO6" s="2152"/>
      <c r="NKP6" s="2152"/>
      <c r="NKQ6" s="2152"/>
      <c r="NKR6" s="2152"/>
      <c r="NKS6" s="2152"/>
      <c r="NKT6" s="2152"/>
      <c r="NKU6" s="2152"/>
      <c r="NKV6" s="2152"/>
      <c r="NKW6" s="2152"/>
      <c r="NKX6" s="2152"/>
      <c r="NKY6" s="2152"/>
      <c r="NKZ6" s="2152"/>
      <c r="NLA6" s="2152"/>
      <c r="NLB6" s="2152"/>
      <c r="NLC6" s="2152"/>
      <c r="NLD6" s="2152"/>
      <c r="NLE6" s="2152"/>
      <c r="NLF6" s="2152"/>
      <c r="NLG6" s="2152"/>
      <c r="NLH6" s="2152"/>
      <c r="NLI6" s="2152"/>
      <c r="NLJ6" s="2152"/>
      <c r="NLK6" s="2152"/>
      <c r="NLL6" s="2152"/>
      <c r="NLM6" s="2152"/>
      <c r="NLN6" s="2152"/>
      <c r="NLO6" s="2152"/>
      <c r="NLP6" s="2152"/>
      <c r="NLQ6" s="2152"/>
      <c r="NLR6" s="2152"/>
      <c r="NLS6" s="2152"/>
      <c r="NLT6" s="2152"/>
      <c r="NLU6" s="2152"/>
      <c r="NLV6" s="2152"/>
      <c r="NLW6" s="2152"/>
      <c r="NLX6" s="2152"/>
      <c r="NLY6" s="2152"/>
      <c r="NLZ6" s="2152"/>
      <c r="NMA6" s="2152"/>
      <c r="NMB6" s="2152"/>
      <c r="NMC6" s="2152"/>
      <c r="NMD6" s="2152"/>
      <c r="NME6" s="2152"/>
      <c r="NMF6" s="2152"/>
      <c r="NMG6" s="2152"/>
      <c r="NMH6" s="2152"/>
      <c r="NMI6" s="2152"/>
      <c r="NMJ6" s="2152"/>
      <c r="NMK6" s="2152"/>
      <c r="NML6" s="2152"/>
      <c r="NMM6" s="2152"/>
      <c r="NMN6" s="2152"/>
      <c r="NMO6" s="2152"/>
      <c r="NMP6" s="2152"/>
      <c r="NMQ6" s="2152"/>
      <c r="NMR6" s="2152"/>
      <c r="NMS6" s="2152"/>
      <c r="NMT6" s="2152"/>
      <c r="NMU6" s="2152"/>
      <c r="NMV6" s="2152"/>
      <c r="NMW6" s="2152"/>
      <c r="NMX6" s="2152"/>
      <c r="NMY6" s="2152"/>
      <c r="NMZ6" s="2152"/>
      <c r="NNA6" s="2152"/>
      <c r="NNB6" s="2152"/>
      <c r="NNC6" s="2152"/>
      <c r="NND6" s="2152"/>
      <c r="NNE6" s="2152"/>
      <c r="NNF6" s="2152"/>
      <c r="NNG6" s="2152"/>
      <c r="NNH6" s="2152"/>
      <c r="NNI6" s="2152"/>
      <c r="NNJ6" s="2152"/>
      <c r="NNK6" s="2152"/>
      <c r="NNL6" s="2152"/>
      <c r="NNM6" s="2152"/>
      <c r="NNN6" s="2152"/>
      <c r="NNO6" s="2152"/>
      <c r="NNP6" s="2152"/>
      <c r="NNQ6" s="2152"/>
      <c r="NNR6" s="2152"/>
      <c r="NNS6" s="2152"/>
      <c r="NNT6" s="2152"/>
      <c r="NNU6" s="2152"/>
      <c r="NNV6" s="2152"/>
      <c r="NNW6" s="2152"/>
      <c r="NNX6" s="2152"/>
      <c r="NNY6" s="2152"/>
      <c r="NNZ6" s="2152"/>
      <c r="NOA6" s="2152"/>
      <c r="NOB6" s="2152"/>
      <c r="NOC6" s="2152"/>
      <c r="NOD6" s="2152"/>
      <c r="NOE6" s="2152"/>
      <c r="NOF6" s="2152"/>
      <c r="NOG6" s="2152"/>
      <c r="NOH6" s="2152"/>
      <c r="NOI6" s="2152"/>
      <c r="NOJ6" s="2152"/>
      <c r="NOK6" s="2152"/>
      <c r="NOL6" s="2152"/>
      <c r="NOM6" s="2152"/>
      <c r="NON6" s="2152"/>
      <c r="NOO6" s="2152"/>
      <c r="NOP6" s="2152"/>
      <c r="NOQ6" s="2152"/>
      <c r="NOR6" s="2152"/>
      <c r="NOS6" s="2152"/>
      <c r="NOT6" s="2152"/>
      <c r="NOU6" s="2152"/>
      <c r="NOV6" s="2152"/>
      <c r="NOW6" s="2152"/>
      <c r="NOX6" s="2152"/>
      <c r="NOY6" s="2152"/>
      <c r="NOZ6" s="2152"/>
      <c r="NPA6" s="2152"/>
      <c r="NPB6" s="2152"/>
      <c r="NPC6" s="2152"/>
      <c r="NPD6" s="2152"/>
      <c r="NPE6" s="2152"/>
      <c r="NPF6" s="2152"/>
      <c r="NPG6" s="2152"/>
      <c r="NPH6" s="2152"/>
      <c r="NPI6" s="2152"/>
      <c r="NPJ6" s="2152"/>
      <c r="NPK6" s="2152"/>
      <c r="NPL6" s="2152"/>
      <c r="NPM6" s="2152"/>
      <c r="NPN6" s="2152"/>
      <c r="NPO6" s="2152"/>
      <c r="NPP6" s="2152"/>
      <c r="NPQ6" s="2152"/>
      <c r="NPR6" s="2152"/>
      <c r="NPS6" s="2152"/>
      <c r="NPT6" s="2152"/>
      <c r="NPU6" s="2152"/>
      <c r="NPV6" s="2152"/>
      <c r="NPW6" s="2152"/>
      <c r="NPX6" s="2152"/>
      <c r="NPY6" s="2152"/>
      <c r="NPZ6" s="2152"/>
      <c r="NQA6" s="2152"/>
      <c r="NQB6" s="2152"/>
      <c r="NQC6" s="2152"/>
      <c r="NQD6" s="2152"/>
      <c r="NQE6" s="2152"/>
      <c r="NQF6" s="2152"/>
      <c r="NQG6" s="2152"/>
      <c r="NQH6" s="2152"/>
      <c r="NQI6" s="2152"/>
      <c r="NQJ6" s="2152"/>
      <c r="NQK6" s="2152"/>
      <c r="NQL6" s="2152"/>
      <c r="NQM6" s="2152"/>
      <c r="NQN6" s="2152"/>
      <c r="NQO6" s="2152"/>
      <c r="NQP6" s="2152"/>
      <c r="NQQ6" s="2152"/>
      <c r="NQR6" s="2152"/>
      <c r="NQS6" s="2152"/>
      <c r="NQT6" s="2152"/>
      <c r="NQU6" s="2152"/>
      <c r="NQV6" s="2152"/>
      <c r="NQW6" s="2152"/>
      <c r="NQX6" s="2152"/>
      <c r="NQY6" s="2152"/>
      <c r="NQZ6" s="2152"/>
      <c r="NRA6" s="2152"/>
      <c r="NRB6" s="2152"/>
      <c r="NRC6" s="2152"/>
      <c r="NRD6" s="2152"/>
      <c r="NRE6" s="2152"/>
      <c r="NRF6" s="2152"/>
      <c r="NRG6" s="2152"/>
      <c r="NRH6" s="2152"/>
      <c r="NRI6" s="2152"/>
      <c r="NRJ6" s="2152"/>
      <c r="NRK6" s="2152"/>
      <c r="NRL6" s="2152"/>
      <c r="NRM6" s="2152"/>
      <c r="NRN6" s="2152"/>
      <c r="NRO6" s="2152"/>
      <c r="NRP6" s="2152"/>
      <c r="NRQ6" s="2152"/>
      <c r="NRR6" s="2152"/>
      <c r="NRS6" s="2152"/>
      <c r="NRT6" s="2152"/>
      <c r="NRU6" s="2152"/>
      <c r="NRV6" s="2152"/>
      <c r="NRW6" s="2152"/>
      <c r="NRX6" s="2152"/>
      <c r="NRY6" s="2152"/>
      <c r="NRZ6" s="2152"/>
      <c r="NSA6" s="2152"/>
      <c r="NSB6" s="2152"/>
      <c r="NSC6" s="2152"/>
      <c r="NSD6" s="2152"/>
      <c r="NSE6" s="2152"/>
      <c r="NSF6" s="2152"/>
      <c r="NSG6" s="2152"/>
      <c r="NSH6" s="2152"/>
      <c r="NSI6" s="2152"/>
      <c r="NSJ6" s="2152"/>
      <c r="NSK6" s="2152"/>
      <c r="NSL6" s="2152"/>
      <c r="NSM6" s="2152"/>
      <c r="NSN6" s="2152"/>
      <c r="NSO6" s="2152"/>
      <c r="NSP6" s="2152"/>
      <c r="NSQ6" s="2152"/>
      <c r="NSR6" s="2152"/>
      <c r="NSS6" s="2152"/>
      <c r="NST6" s="2152"/>
      <c r="NSU6" s="2152"/>
      <c r="NSV6" s="2152"/>
      <c r="NSW6" s="2152"/>
      <c r="NSX6" s="2152"/>
      <c r="NSY6" s="2152"/>
      <c r="NSZ6" s="2152"/>
      <c r="NTA6" s="2152"/>
      <c r="NTB6" s="2152"/>
      <c r="NTC6" s="2152"/>
      <c r="NTD6" s="2152"/>
      <c r="NTE6" s="2152"/>
      <c r="NTF6" s="2152"/>
      <c r="NTG6" s="2152"/>
      <c r="NTH6" s="2152"/>
      <c r="NTI6" s="2152"/>
      <c r="NTJ6" s="2152"/>
      <c r="NTK6" s="2152"/>
      <c r="NTL6" s="2152"/>
      <c r="NTM6" s="2152"/>
      <c r="NTN6" s="2152"/>
      <c r="NTO6" s="2152"/>
      <c r="NTP6" s="2152"/>
      <c r="NTQ6" s="2152"/>
      <c r="NTR6" s="2152"/>
      <c r="NTS6" s="2152"/>
      <c r="NTT6" s="2152"/>
      <c r="NTU6" s="2152"/>
      <c r="NTV6" s="2152"/>
      <c r="NTW6" s="2152"/>
      <c r="NTX6" s="2152"/>
      <c r="NTY6" s="2152"/>
      <c r="NTZ6" s="2152"/>
      <c r="NUA6" s="2152"/>
      <c r="NUB6" s="2152"/>
      <c r="NUC6" s="2152"/>
      <c r="NUD6" s="2152"/>
      <c r="NUE6" s="2152"/>
      <c r="NUF6" s="2152"/>
      <c r="NUG6" s="2152"/>
      <c r="NUH6" s="2152"/>
      <c r="NUI6" s="2152"/>
      <c r="NUJ6" s="2152"/>
      <c r="NUK6" s="2152"/>
      <c r="NUL6" s="2152"/>
      <c r="NUM6" s="2152"/>
      <c r="NUN6" s="2152"/>
      <c r="NUO6" s="2152"/>
      <c r="NUP6" s="2152"/>
      <c r="NUQ6" s="2152"/>
      <c r="NUR6" s="2152"/>
      <c r="NUS6" s="2152"/>
      <c r="NUT6" s="2152"/>
      <c r="NUU6" s="2152"/>
      <c r="NUV6" s="2152"/>
      <c r="NUW6" s="2152"/>
      <c r="NUX6" s="2152"/>
      <c r="NUY6" s="2152"/>
      <c r="NUZ6" s="2152"/>
      <c r="NVA6" s="2152"/>
      <c r="NVB6" s="2152"/>
      <c r="NVC6" s="2152"/>
      <c r="NVD6" s="2152"/>
      <c r="NVE6" s="2152"/>
      <c r="NVF6" s="2152"/>
      <c r="NVG6" s="2152"/>
      <c r="NVH6" s="2152"/>
      <c r="NVI6" s="2152"/>
      <c r="NVJ6" s="2152"/>
      <c r="NVK6" s="2152"/>
      <c r="NVL6" s="2152"/>
      <c r="NVM6" s="2152"/>
      <c r="NVN6" s="2152"/>
      <c r="NVO6" s="2152"/>
      <c r="NVP6" s="2152"/>
      <c r="NVQ6" s="2152"/>
      <c r="NVR6" s="2152"/>
      <c r="NVS6" s="2152"/>
      <c r="NVT6" s="2152"/>
      <c r="NVU6" s="2152"/>
      <c r="NVV6" s="2152"/>
      <c r="NVW6" s="2152"/>
      <c r="NVX6" s="2152"/>
      <c r="NVY6" s="2152"/>
      <c r="NVZ6" s="2152"/>
      <c r="NWA6" s="2152"/>
      <c r="NWB6" s="2152"/>
      <c r="NWC6" s="2152"/>
      <c r="NWD6" s="2152"/>
      <c r="NWE6" s="2152"/>
      <c r="NWF6" s="2152"/>
      <c r="NWG6" s="2152"/>
      <c r="NWH6" s="2152"/>
      <c r="NWI6" s="2152"/>
      <c r="NWJ6" s="2152"/>
      <c r="NWK6" s="2152"/>
      <c r="NWL6" s="2152"/>
      <c r="NWM6" s="2152"/>
      <c r="NWN6" s="2152"/>
      <c r="NWO6" s="2152"/>
      <c r="NWP6" s="2152"/>
      <c r="NWQ6" s="2152"/>
      <c r="NWR6" s="2152"/>
      <c r="NWS6" s="2152"/>
      <c r="NWT6" s="2152"/>
      <c r="NWU6" s="2152"/>
      <c r="NWV6" s="2152"/>
      <c r="NWW6" s="2152"/>
      <c r="NWX6" s="2152"/>
      <c r="NWY6" s="2152"/>
      <c r="NWZ6" s="2152"/>
      <c r="NXA6" s="2152"/>
      <c r="NXB6" s="2152"/>
      <c r="NXC6" s="2152"/>
      <c r="NXD6" s="2152"/>
      <c r="NXE6" s="2152"/>
      <c r="NXF6" s="2152"/>
      <c r="NXG6" s="2152"/>
      <c r="NXH6" s="2152"/>
      <c r="NXI6" s="2152"/>
      <c r="NXJ6" s="2152"/>
      <c r="NXK6" s="2152"/>
      <c r="NXL6" s="2152"/>
      <c r="NXM6" s="2152"/>
      <c r="NXN6" s="2152"/>
      <c r="NXO6" s="2152"/>
      <c r="NXP6" s="2152"/>
      <c r="NXQ6" s="2152"/>
      <c r="NXR6" s="2152"/>
      <c r="NXS6" s="2152"/>
      <c r="NXT6" s="2152"/>
      <c r="NXU6" s="2152"/>
      <c r="NXV6" s="2152"/>
      <c r="NXW6" s="2152"/>
      <c r="NXX6" s="2152"/>
      <c r="NXY6" s="2152"/>
      <c r="NXZ6" s="2152"/>
      <c r="NYA6" s="2152"/>
      <c r="NYB6" s="2152"/>
      <c r="NYC6" s="2152"/>
      <c r="NYD6" s="2152"/>
      <c r="NYE6" s="2152"/>
      <c r="NYF6" s="2152"/>
      <c r="NYG6" s="2152"/>
      <c r="NYH6" s="2152"/>
      <c r="NYI6" s="2152"/>
      <c r="NYJ6" s="2152"/>
      <c r="NYK6" s="2152"/>
      <c r="NYL6" s="2152"/>
      <c r="NYM6" s="2152"/>
      <c r="NYN6" s="2152"/>
      <c r="NYO6" s="2152"/>
      <c r="NYP6" s="2152"/>
      <c r="NYQ6" s="2152"/>
      <c r="NYR6" s="2152"/>
      <c r="NYS6" s="2152"/>
      <c r="NYT6" s="2152"/>
      <c r="NYU6" s="2152"/>
      <c r="NYV6" s="2152"/>
      <c r="NYW6" s="2152"/>
      <c r="NYX6" s="2152"/>
      <c r="NYY6" s="2152"/>
      <c r="NYZ6" s="2152"/>
      <c r="NZA6" s="2152"/>
      <c r="NZB6" s="2152"/>
      <c r="NZC6" s="2152"/>
      <c r="NZD6" s="2152"/>
      <c r="NZE6" s="2152"/>
      <c r="NZF6" s="2152"/>
      <c r="NZG6" s="2152"/>
      <c r="NZH6" s="2152"/>
      <c r="NZI6" s="2152"/>
      <c r="NZJ6" s="2152"/>
      <c r="NZK6" s="2152"/>
      <c r="NZL6" s="2152"/>
      <c r="NZM6" s="2152"/>
      <c r="NZN6" s="2152"/>
      <c r="NZO6" s="2152"/>
      <c r="NZP6" s="2152"/>
      <c r="NZQ6" s="2152"/>
      <c r="NZR6" s="2152"/>
      <c r="NZS6" s="2152"/>
      <c r="NZT6" s="2152"/>
      <c r="NZU6" s="2152"/>
      <c r="NZV6" s="2152"/>
      <c r="NZW6" s="2152"/>
      <c r="NZX6" s="2152"/>
      <c r="NZY6" s="2152"/>
      <c r="NZZ6" s="2152"/>
      <c r="OAA6" s="2152"/>
      <c r="OAB6" s="2152"/>
      <c r="OAC6" s="2152"/>
      <c r="OAD6" s="2152"/>
      <c r="OAE6" s="2152"/>
      <c r="OAF6" s="2152"/>
      <c r="OAG6" s="2152"/>
      <c r="OAH6" s="2152"/>
      <c r="OAI6" s="2152"/>
      <c r="OAJ6" s="2152"/>
      <c r="OAK6" s="2152"/>
      <c r="OAL6" s="2152"/>
      <c r="OAM6" s="2152"/>
      <c r="OAN6" s="2152"/>
      <c r="OAO6" s="2152"/>
      <c r="OAP6" s="2152"/>
      <c r="OAQ6" s="2152"/>
      <c r="OAR6" s="2152"/>
      <c r="OAS6" s="2152"/>
      <c r="OAT6" s="2152"/>
      <c r="OAU6" s="2152"/>
      <c r="OAV6" s="2152"/>
      <c r="OAW6" s="2152"/>
      <c r="OAX6" s="2152"/>
      <c r="OAY6" s="2152"/>
      <c r="OAZ6" s="2152"/>
      <c r="OBA6" s="2152"/>
      <c r="OBB6" s="2152"/>
      <c r="OBC6" s="2152"/>
      <c r="OBD6" s="2152"/>
      <c r="OBE6" s="2152"/>
      <c r="OBF6" s="2152"/>
      <c r="OBG6" s="2152"/>
      <c r="OBH6" s="2152"/>
      <c r="OBI6" s="2152"/>
      <c r="OBJ6" s="2152"/>
      <c r="OBK6" s="2152"/>
      <c r="OBL6" s="2152"/>
      <c r="OBM6" s="2152"/>
      <c r="OBN6" s="2152"/>
      <c r="OBO6" s="2152"/>
      <c r="OBP6" s="2152"/>
      <c r="OBQ6" s="2152"/>
      <c r="OBR6" s="2152"/>
      <c r="OBS6" s="2152"/>
      <c r="OBT6" s="2152"/>
      <c r="OBU6" s="2152"/>
      <c r="OBV6" s="2152"/>
      <c r="OBW6" s="2152"/>
      <c r="OBX6" s="2152"/>
      <c r="OBY6" s="2152"/>
      <c r="OBZ6" s="2152"/>
      <c r="OCA6" s="2152"/>
      <c r="OCB6" s="2152"/>
      <c r="OCC6" s="2152"/>
      <c r="OCD6" s="2152"/>
      <c r="OCE6" s="2152"/>
      <c r="OCF6" s="2152"/>
      <c r="OCG6" s="2152"/>
      <c r="OCH6" s="2152"/>
      <c r="OCI6" s="2152"/>
      <c r="OCJ6" s="2152"/>
      <c r="OCK6" s="2152"/>
      <c r="OCL6" s="2152"/>
      <c r="OCM6" s="2152"/>
      <c r="OCN6" s="2152"/>
      <c r="OCO6" s="2152"/>
      <c r="OCP6" s="2152"/>
      <c r="OCQ6" s="2152"/>
      <c r="OCR6" s="2152"/>
      <c r="OCS6" s="2152"/>
      <c r="OCT6" s="2152"/>
      <c r="OCU6" s="2152"/>
      <c r="OCV6" s="2152"/>
      <c r="OCW6" s="2152"/>
      <c r="OCX6" s="2152"/>
      <c r="OCY6" s="2152"/>
      <c r="OCZ6" s="2152"/>
      <c r="ODA6" s="2152"/>
      <c r="ODB6" s="2152"/>
      <c r="ODC6" s="2152"/>
      <c r="ODD6" s="2152"/>
      <c r="ODE6" s="2152"/>
      <c r="ODF6" s="2152"/>
      <c r="ODG6" s="2152"/>
      <c r="ODH6" s="2152"/>
      <c r="ODI6" s="2152"/>
      <c r="ODJ6" s="2152"/>
      <c r="ODK6" s="2152"/>
      <c r="ODL6" s="2152"/>
      <c r="ODM6" s="2152"/>
      <c r="ODN6" s="2152"/>
      <c r="ODO6" s="2152"/>
      <c r="ODP6" s="2152"/>
      <c r="ODQ6" s="2152"/>
      <c r="ODR6" s="2152"/>
      <c r="ODS6" s="2152"/>
      <c r="ODT6" s="2152"/>
      <c r="ODU6" s="2152"/>
      <c r="ODV6" s="2152"/>
      <c r="ODW6" s="2152"/>
      <c r="ODX6" s="2152"/>
      <c r="ODY6" s="2152"/>
      <c r="ODZ6" s="2152"/>
      <c r="OEA6" s="2152"/>
      <c r="OEB6" s="2152"/>
      <c r="OEC6" s="2152"/>
      <c r="OED6" s="2152"/>
      <c r="OEE6" s="2152"/>
      <c r="OEF6" s="2152"/>
      <c r="OEG6" s="2152"/>
      <c r="OEH6" s="2152"/>
      <c r="OEI6" s="2152"/>
      <c r="OEJ6" s="2152"/>
      <c r="OEK6" s="2152"/>
      <c r="OEL6" s="2152"/>
      <c r="OEM6" s="2152"/>
      <c r="OEN6" s="2152"/>
      <c r="OEO6" s="2152"/>
      <c r="OEP6" s="2152"/>
      <c r="OEQ6" s="2152"/>
      <c r="OER6" s="2152"/>
      <c r="OES6" s="2152"/>
      <c r="OET6" s="2152"/>
      <c r="OEU6" s="2152"/>
      <c r="OEV6" s="2152"/>
      <c r="OEW6" s="2152"/>
      <c r="OEX6" s="2152"/>
      <c r="OEY6" s="2152"/>
      <c r="OEZ6" s="2152"/>
      <c r="OFA6" s="2152"/>
      <c r="OFB6" s="2152"/>
      <c r="OFC6" s="2152"/>
      <c r="OFD6" s="2152"/>
      <c r="OFE6" s="2152"/>
      <c r="OFF6" s="2152"/>
      <c r="OFG6" s="2152"/>
      <c r="OFH6" s="2152"/>
      <c r="OFI6" s="2152"/>
      <c r="OFJ6" s="2152"/>
      <c r="OFK6" s="2152"/>
      <c r="OFL6" s="2152"/>
      <c r="OFM6" s="2152"/>
      <c r="OFN6" s="2152"/>
      <c r="OFO6" s="2152"/>
      <c r="OFP6" s="2152"/>
      <c r="OFQ6" s="2152"/>
      <c r="OFR6" s="2152"/>
      <c r="OFS6" s="2152"/>
      <c r="OFT6" s="2152"/>
      <c r="OFU6" s="2152"/>
      <c r="OFV6" s="2152"/>
      <c r="OFW6" s="2152"/>
      <c r="OFX6" s="2152"/>
      <c r="OFY6" s="2152"/>
      <c r="OFZ6" s="2152"/>
      <c r="OGA6" s="2152"/>
      <c r="OGB6" s="2152"/>
      <c r="OGC6" s="2152"/>
      <c r="OGD6" s="2152"/>
      <c r="OGE6" s="2152"/>
      <c r="OGF6" s="2152"/>
      <c r="OGG6" s="2152"/>
      <c r="OGH6" s="2152"/>
      <c r="OGI6" s="2152"/>
      <c r="OGJ6" s="2152"/>
      <c r="OGK6" s="2152"/>
      <c r="OGL6" s="2152"/>
      <c r="OGM6" s="2152"/>
      <c r="OGN6" s="2152"/>
      <c r="OGO6" s="2152"/>
      <c r="OGP6" s="2152"/>
      <c r="OGQ6" s="2152"/>
      <c r="OGR6" s="2152"/>
      <c r="OGS6" s="2152"/>
      <c r="OGT6" s="2152"/>
      <c r="OGU6" s="2152"/>
      <c r="OGV6" s="2152"/>
      <c r="OGW6" s="2152"/>
      <c r="OGX6" s="2152"/>
      <c r="OGY6" s="2152"/>
      <c r="OGZ6" s="2152"/>
      <c r="OHA6" s="2152"/>
      <c r="OHB6" s="2152"/>
      <c r="OHC6" s="2152"/>
      <c r="OHD6" s="2152"/>
      <c r="OHE6" s="2152"/>
      <c r="OHF6" s="2152"/>
      <c r="OHG6" s="2152"/>
      <c r="OHH6" s="2152"/>
      <c r="OHI6" s="2152"/>
      <c r="OHJ6" s="2152"/>
      <c r="OHK6" s="2152"/>
      <c r="OHL6" s="2152"/>
      <c r="OHM6" s="2152"/>
      <c r="OHN6" s="2152"/>
      <c r="OHO6" s="2152"/>
      <c r="OHP6" s="2152"/>
      <c r="OHQ6" s="2152"/>
      <c r="OHR6" s="2152"/>
      <c r="OHS6" s="2152"/>
      <c r="OHT6" s="2152"/>
      <c r="OHU6" s="2152"/>
      <c r="OHV6" s="2152"/>
      <c r="OHW6" s="2152"/>
      <c r="OHX6" s="2152"/>
      <c r="OHY6" s="2152"/>
      <c r="OHZ6" s="2152"/>
      <c r="OIA6" s="2152"/>
      <c r="OIB6" s="2152"/>
      <c r="OIC6" s="2152"/>
      <c r="OID6" s="2152"/>
      <c r="OIE6" s="2152"/>
      <c r="OIF6" s="2152"/>
      <c r="OIG6" s="2152"/>
      <c r="OIH6" s="2152"/>
      <c r="OII6" s="2152"/>
      <c r="OIJ6" s="2152"/>
      <c r="OIK6" s="2152"/>
      <c r="OIL6" s="2152"/>
      <c r="OIM6" s="2152"/>
      <c r="OIN6" s="2152"/>
      <c r="OIO6" s="2152"/>
      <c r="OIP6" s="2152"/>
      <c r="OIQ6" s="2152"/>
      <c r="OIR6" s="2152"/>
      <c r="OIS6" s="2152"/>
      <c r="OIT6" s="2152"/>
      <c r="OIU6" s="2152"/>
      <c r="OIV6" s="2152"/>
      <c r="OIW6" s="2152"/>
      <c r="OIX6" s="2152"/>
      <c r="OIY6" s="2152"/>
      <c r="OIZ6" s="2152"/>
      <c r="OJA6" s="2152"/>
      <c r="OJB6" s="2152"/>
      <c r="OJC6" s="2152"/>
      <c r="OJD6" s="2152"/>
      <c r="OJE6" s="2152"/>
      <c r="OJF6" s="2152"/>
      <c r="OJG6" s="2152"/>
      <c r="OJH6" s="2152"/>
      <c r="OJI6" s="2152"/>
      <c r="OJJ6" s="2152"/>
      <c r="OJK6" s="2152"/>
      <c r="OJL6" s="2152"/>
      <c r="OJM6" s="2152"/>
      <c r="OJN6" s="2152"/>
      <c r="OJO6" s="2152"/>
      <c r="OJP6" s="2152"/>
      <c r="OJQ6" s="2152"/>
      <c r="OJR6" s="2152"/>
      <c r="OJS6" s="2152"/>
      <c r="OJT6" s="2152"/>
      <c r="OJU6" s="2152"/>
      <c r="OJV6" s="2152"/>
      <c r="OJW6" s="2152"/>
      <c r="OJX6" s="2152"/>
      <c r="OJY6" s="2152"/>
      <c r="OJZ6" s="2152"/>
      <c r="OKA6" s="2152"/>
      <c r="OKB6" s="2152"/>
      <c r="OKC6" s="2152"/>
      <c r="OKD6" s="2152"/>
      <c r="OKE6" s="2152"/>
      <c r="OKF6" s="2152"/>
      <c r="OKG6" s="2152"/>
      <c r="OKH6" s="2152"/>
      <c r="OKI6" s="2152"/>
      <c r="OKJ6" s="2152"/>
      <c r="OKK6" s="2152"/>
      <c r="OKL6" s="2152"/>
      <c r="OKM6" s="2152"/>
      <c r="OKN6" s="2152"/>
      <c r="OKO6" s="2152"/>
      <c r="OKP6" s="2152"/>
      <c r="OKQ6" s="2152"/>
      <c r="OKR6" s="2152"/>
      <c r="OKS6" s="2152"/>
      <c r="OKT6" s="2152"/>
      <c r="OKU6" s="2152"/>
      <c r="OKV6" s="2152"/>
      <c r="OKW6" s="2152"/>
      <c r="OKX6" s="2152"/>
      <c r="OKY6" s="2152"/>
      <c r="OKZ6" s="2152"/>
      <c r="OLA6" s="2152"/>
      <c r="OLB6" s="2152"/>
      <c r="OLC6" s="2152"/>
      <c r="OLD6" s="2152"/>
      <c r="OLE6" s="2152"/>
      <c r="OLF6" s="2152"/>
      <c r="OLG6" s="2152"/>
      <c r="OLH6" s="2152"/>
      <c r="OLI6" s="2152"/>
      <c r="OLJ6" s="2152"/>
      <c r="OLK6" s="2152"/>
      <c r="OLL6" s="2152"/>
      <c r="OLM6" s="2152"/>
      <c r="OLN6" s="2152"/>
      <c r="OLO6" s="2152"/>
      <c r="OLP6" s="2152"/>
      <c r="OLQ6" s="2152"/>
      <c r="OLR6" s="2152"/>
      <c r="OLS6" s="2152"/>
      <c r="OLT6" s="2152"/>
      <c r="OLU6" s="2152"/>
      <c r="OLV6" s="2152"/>
      <c r="OLW6" s="2152"/>
      <c r="OLX6" s="2152"/>
      <c r="OLY6" s="2152"/>
      <c r="OLZ6" s="2152"/>
      <c r="OMA6" s="2152"/>
      <c r="OMB6" s="2152"/>
      <c r="OMC6" s="2152"/>
      <c r="OMD6" s="2152"/>
      <c r="OME6" s="2152"/>
      <c r="OMF6" s="2152"/>
      <c r="OMG6" s="2152"/>
      <c r="OMH6" s="2152"/>
      <c r="OMI6" s="2152"/>
      <c r="OMJ6" s="2152"/>
      <c r="OMK6" s="2152"/>
      <c r="OML6" s="2152"/>
      <c r="OMM6" s="2152"/>
      <c r="OMN6" s="2152"/>
      <c r="OMO6" s="2152"/>
      <c r="OMP6" s="2152"/>
      <c r="OMQ6" s="2152"/>
      <c r="OMR6" s="2152"/>
      <c r="OMS6" s="2152"/>
      <c r="OMT6" s="2152"/>
      <c r="OMU6" s="2152"/>
      <c r="OMV6" s="2152"/>
      <c r="OMW6" s="2152"/>
      <c r="OMX6" s="2152"/>
      <c r="OMY6" s="2152"/>
      <c r="OMZ6" s="2152"/>
      <c r="ONA6" s="2152"/>
      <c r="ONB6" s="2152"/>
      <c r="ONC6" s="2152"/>
      <c r="OND6" s="2152"/>
      <c r="ONE6" s="2152"/>
      <c r="ONF6" s="2152"/>
      <c r="ONG6" s="2152"/>
      <c r="ONH6" s="2152"/>
      <c r="ONI6" s="2152"/>
      <c r="ONJ6" s="2152"/>
      <c r="ONK6" s="2152"/>
      <c r="ONL6" s="2152"/>
      <c r="ONM6" s="2152"/>
      <c r="ONN6" s="2152"/>
      <c r="ONO6" s="2152"/>
      <c r="ONP6" s="2152"/>
      <c r="ONQ6" s="2152"/>
      <c r="ONR6" s="2152"/>
      <c r="ONS6" s="2152"/>
      <c r="ONT6" s="2152"/>
      <c r="ONU6" s="2152"/>
      <c r="ONV6" s="2152"/>
      <c r="ONW6" s="2152"/>
      <c r="ONX6" s="2152"/>
      <c r="ONY6" s="2152"/>
      <c r="ONZ6" s="2152"/>
      <c r="OOA6" s="2152"/>
      <c r="OOB6" s="2152"/>
      <c r="OOC6" s="2152"/>
      <c r="OOD6" s="2152"/>
      <c r="OOE6" s="2152"/>
      <c r="OOF6" s="2152"/>
      <c r="OOG6" s="2152"/>
      <c r="OOH6" s="2152"/>
      <c r="OOI6" s="2152"/>
      <c r="OOJ6" s="2152"/>
      <c r="OOK6" s="2152"/>
      <c r="OOL6" s="2152"/>
      <c r="OOM6" s="2152"/>
      <c r="OON6" s="2152"/>
      <c r="OOO6" s="2152"/>
      <c r="OOP6" s="2152"/>
      <c r="OOQ6" s="2152"/>
      <c r="OOR6" s="2152"/>
      <c r="OOS6" s="2152"/>
      <c r="OOT6" s="2152"/>
      <c r="OOU6" s="2152"/>
      <c r="OOV6" s="2152"/>
      <c r="OOW6" s="2152"/>
      <c r="OOX6" s="2152"/>
      <c r="OOY6" s="2152"/>
      <c r="OOZ6" s="2152"/>
      <c r="OPA6" s="2152"/>
      <c r="OPB6" s="2152"/>
      <c r="OPC6" s="2152"/>
      <c r="OPD6" s="2152"/>
      <c r="OPE6" s="2152"/>
      <c r="OPF6" s="2152"/>
      <c r="OPG6" s="2152"/>
      <c r="OPH6" s="2152"/>
      <c r="OPI6" s="2152"/>
      <c r="OPJ6" s="2152"/>
      <c r="OPK6" s="2152"/>
      <c r="OPL6" s="2152"/>
      <c r="OPM6" s="2152"/>
      <c r="OPN6" s="2152"/>
      <c r="OPO6" s="2152"/>
      <c r="OPP6" s="2152"/>
      <c r="OPQ6" s="2152"/>
      <c r="OPR6" s="2152"/>
      <c r="OPS6" s="2152"/>
      <c r="OPT6" s="2152"/>
      <c r="OPU6" s="2152"/>
      <c r="OPV6" s="2152"/>
      <c r="OPW6" s="2152"/>
      <c r="OPX6" s="2152"/>
      <c r="OPY6" s="2152"/>
      <c r="OPZ6" s="2152"/>
      <c r="OQA6" s="2152"/>
      <c r="OQB6" s="2152"/>
      <c r="OQC6" s="2152"/>
      <c r="OQD6" s="2152"/>
      <c r="OQE6" s="2152"/>
      <c r="OQF6" s="2152"/>
      <c r="OQG6" s="2152"/>
      <c r="OQH6" s="2152"/>
      <c r="OQI6" s="2152"/>
      <c r="OQJ6" s="2152"/>
      <c r="OQK6" s="2152"/>
      <c r="OQL6" s="2152"/>
      <c r="OQM6" s="2152"/>
      <c r="OQN6" s="2152"/>
      <c r="OQO6" s="2152"/>
      <c r="OQP6" s="2152"/>
      <c r="OQQ6" s="2152"/>
      <c r="OQR6" s="2152"/>
      <c r="OQS6" s="2152"/>
      <c r="OQT6" s="2152"/>
      <c r="OQU6" s="2152"/>
      <c r="OQV6" s="2152"/>
      <c r="OQW6" s="2152"/>
      <c r="OQX6" s="2152"/>
      <c r="OQY6" s="2152"/>
      <c r="OQZ6" s="2152"/>
      <c r="ORA6" s="2152"/>
      <c r="ORB6" s="2152"/>
      <c r="ORC6" s="2152"/>
      <c r="ORD6" s="2152"/>
      <c r="ORE6" s="2152"/>
      <c r="ORF6" s="2152"/>
      <c r="ORG6" s="2152"/>
      <c r="ORH6" s="2152"/>
      <c r="ORI6" s="2152"/>
      <c r="ORJ6" s="2152"/>
      <c r="ORK6" s="2152"/>
      <c r="ORL6" s="2152"/>
      <c r="ORM6" s="2152"/>
      <c r="ORN6" s="2152"/>
      <c r="ORO6" s="2152"/>
      <c r="ORP6" s="2152"/>
      <c r="ORQ6" s="2152"/>
      <c r="ORR6" s="2152"/>
      <c r="ORS6" s="2152"/>
      <c r="ORT6" s="2152"/>
      <c r="ORU6" s="2152"/>
      <c r="ORV6" s="2152"/>
      <c r="ORW6" s="2152"/>
      <c r="ORX6" s="2152"/>
      <c r="ORY6" s="2152"/>
      <c r="ORZ6" s="2152"/>
      <c r="OSA6" s="2152"/>
      <c r="OSB6" s="2152"/>
      <c r="OSC6" s="2152"/>
      <c r="OSD6" s="2152"/>
      <c r="OSE6" s="2152"/>
      <c r="OSF6" s="2152"/>
      <c r="OSG6" s="2152"/>
      <c r="OSH6" s="2152"/>
      <c r="OSI6" s="2152"/>
      <c r="OSJ6" s="2152"/>
      <c r="OSK6" s="2152"/>
      <c r="OSL6" s="2152"/>
      <c r="OSM6" s="2152"/>
      <c r="OSN6" s="2152"/>
      <c r="OSO6" s="2152"/>
      <c r="OSP6" s="2152"/>
      <c r="OSQ6" s="2152"/>
      <c r="OSR6" s="2152"/>
      <c r="OSS6" s="2152"/>
      <c r="OST6" s="2152"/>
      <c r="OSU6" s="2152"/>
      <c r="OSV6" s="2152"/>
      <c r="OSW6" s="2152"/>
      <c r="OSX6" s="2152"/>
      <c r="OSY6" s="2152"/>
      <c r="OSZ6" s="2152"/>
      <c r="OTA6" s="2152"/>
      <c r="OTB6" s="2152"/>
      <c r="OTC6" s="2152"/>
      <c r="OTD6" s="2152"/>
      <c r="OTE6" s="2152"/>
      <c r="OTF6" s="2152"/>
      <c r="OTG6" s="2152"/>
      <c r="OTH6" s="2152"/>
      <c r="OTI6" s="2152"/>
      <c r="OTJ6" s="2152"/>
      <c r="OTK6" s="2152"/>
      <c r="OTL6" s="2152"/>
      <c r="OTM6" s="2152"/>
      <c r="OTN6" s="2152"/>
      <c r="OTO6" s="2152"/>
      <c r="OTP6" s="2152"/>
      <c r="OTQ6" s="2152"/>
      <c r="OTR6" s="2152"/>
      <c r="OTS6" s="2152"/>
      <c r="OTT6" s="2152"/>
      <c r="OTU6" s="2152"/>
      <c r="OTV6" s="2152"/>
      <c r="OTW6" s="2152"/>
      <c r="OTX6" s="2152"/>
      <c r="OTY6" s="2152"/>
      <c r="OTZ6" s="2152"/>
      <c r="OUA6" s="2152"/>
      <c r="OUB6" s="2152"/>
      <c r="OUC6" s="2152"/>
      <c r="OUD6" s="2152"/>
      <c r="OUE6" s="2152"/>
      <c r="OUF6" s="2152"/>
      <c r="OUG6" s="2152"/>
      <c r="OUH6" s="2152"/>
      <c r="OUI6" s="2152"/>
      <c r="OUJ6" s="2152"/>
      <c r="OUK6" s="2152"/>
      <c r="OUL6" s="2152"/>
      <c r="OUM6" s="2152"/>
      <c r="OUN6" s="2152"/>
      <c r="OUO6" s="2152"/>
      <c r="OUP6" s="2152"/>
      <c r="OUQ6" s="2152"/>
      <c r="OUR6" s="2152"/>
      <c r="OUS6" s="2152"/>
      <c r="OUT6" s="2152"/>
      <c r="OUU6" s="2152"/>
      <c r="OUV6" s="2152"/>
      <c r="OUW6" s="2152"/>
      <c r="OUX6" s="2152"/>
      <c r="OUY6" s="2152"/>
      <c r="OUZ6" s="2152"/>
      <c r="OVA6" s="2152"/>
      <c r="OVB6" s="2152"/>
      <c r="OVC6" s="2152"/>
      <c r="OVD6" s="2152"/>
      <c r="OVE6" s="2152"/>
      <c r="OVF6" s="2152"/>
      <c r="OVG6" s="2152"/>
      <c r="OVH6" s="2152"/>
      <c r="OVI6" s="2152"/>
      <c r="OVJ6" s="2152"/>
      <c r="OVK6" s="2152"/>
      <c r="OVL6" s="2152"/>
      <c r="OVM6" s="2152"/>
      <c r="OVN6" s="2152"/>
      <c r="OVO6" s="2152"/>
      <c r="OVP6" s="2152"/>
      <c r="OVQ6" s="2152"/>
      <c r="OVR6" s="2152"/>
      <c r="OVS6" s="2152"/>
      <c r="OVT6" s="2152"/>
      <c r="OVU6" s="2152"/>
      <c r="OVV6" s="2152"/>
      <c r="OVW6" s="2152"/>
      <c r="OVX6" s="2152"/>
      <c r="OVY6" s="2152"/>
      <c r="OVZ6" s="2152"/>
      <c r="OWA6" s="2152"/>
      <c r="OWB6" s="2152"/>
      <c r="OWC6" s="2152"/>
      <c r="OWD6" s="2152"/>
      <c r="OWE6" s="2152"/>
      <c r="OWF6" s="2152"/>
      <c r="OWG6" s="2152"/>
      <c r="OWH6" s="2152"/>
      <c r="OWI6" s="2152"/>
      <c r="OWJ6" s="2152"/>
      <c r="OWK6" s="2152"/>
      <c r="OWL6" s="2152"/>
      <c r="OWM6" s="2152"/>
      <c r="OWN6" s="2152"/>
      <c r="OWO6" s="2152"/>
      <c r="OWP6" s="2152"/>
      <c r="OWQ6" s="2152"/>
      <c r="OWR6" s="2152"/>
      <c r="OWS6" s="2152"/>
      <c r="OWT6" s="2152"/>
      <c r="OWU6" s="2152"/>
      <c r="OWV6" s="2152"/>
      <c r="OWW6" s="2152"/>
      <c r="OWX6" s="2152"/>
      <c r="OWY6" s="2152"/>
      <c r="OWZ6" s="2152"/>
      <c r="OXA6" s="2152"/>
      <c r="OXB6" s="2152"/>
      <c r="OXC6" s="2152"/>
      <c r="OXD6" s="2152"/>
      <c r="OXE6" s="2152"/>
      <c r="OXF6" s="2152"/>
      <c r="OXG6" s="2152"/>
      <c r="OXH6" s="2152"/>
      <c r="OXI6" s="2152"/>
      <c r="OXJ6" s="2152"/>
      <c r="OXK6" s="2152"/>
      <c r="OXL6" s="2152"/>
      <c r="OXM6" s="2152"/>
      <c r="OXN6" s="2152"/>
      <c r="OXO6" s="2152"/>
      <c r="OXP6" s="2152"/>
      <c r="OXQ6" s="2152"/>
      <c r="OXR6" s="2152"/>
      <c r="OXS6" s="2152"/>
      <c r="OXT6" s="2152"/>
      <c r="OXU6" s="2152"/>
      <c r="OXV6" s="2152"/>
      <c r="OXW6" s="2152"/>
      <c r="OXX6" s="2152"/>
      <c r="OXY6" s="2152"/>
      <c r="OXZ6" s="2152"/>
      <c r="OYA6" s="2152"/>
      <c r="OYB6" s="2152"/>
      <c r="OYC6" s="2152"/>
      <c r="OYD6" s="2152"/>
      <c r="OYE6" s="2152"/>
      <c r="OYF6" s="2152"/>
      <c r="OYG6" s="2152"/>
      <c r="OYH6" s="2152"/>
      <c r="OYI6" s="2152"/>
      <c r="OYJ6" s="2152"/>
      <c r="OYK6" s="2152"/>
      <c r="OYL6" s="2152"/>
      <c r="OYM6" s="2152"/>
      <c r="OYN6" s="2152"/>
      <c r="OYO6" s="2152"/>
      <c r="OYP6" s="2152"/>
      <c r="OYQ6" s="2152"/>
      <c r="OYR6" s="2152"/>
      <c r="OYS6" s="2152"/>
      <c r="OYT6" s="2152"/>
      <c r="OYU6" s="2152"/>
      <c r="OYV6" s="2152"/>
      <c r="OYW6" s="2152"/>
      <c r="OYX6" s="2152"/>
      <c r="OYY6" s="2152"/>
      <c r="OYZ6" s="2152"/>
      <c r="OZA6" s="2152"/>
      <c r="OZB6" s="2152"/>
      <c r="OZC6" s="2152"/>
      <c r="OZD6" s="2152"/>
      <c r="OZE6" s="2152"/>
      <c r="OZF6" s="2152"/>
      <c r="OZG6" s="2152"/>
      <c r="OZH6" s="2152"/>
      <c r="OZI6" s="2152"/>
      <c r="OZJ6" s="2152"/>
      <c r="OZK6" s="2152"/>
      <c r="OZL6" s="2152"/>
      <c r="OZM6" s="2152"/>
      <c r="OZN6" s="2152"/>
      <c r="OZO6" s="2152"/>
      <c r="OZP6" s="2152"/>
      <c r="OZQ6" s="2152"/>
      <c r="OZR6" s="2152"/>
      <c r="OZS6" s="2152"/>
      <c r="OZT6" s="2152"/>
      <c r="OZU6" s="2152"/>
      <c r="OZV6" s="2152"/>
      <c r="OZW6" s="2152"/>
      <c r="OZX6" s="2152"/>
      <c r="OZY6" s="2152"/>
      <c r="OZZ6" s="2152"/>
      <c r="PAA6" s="2152"/>
      <c r="PAB6" s="2152"/>
      <c r="PAC6" s="2152"/>
      <c r="PAD6" s="2152"/>
      <c r="PAE6" s="2152"/>
      <c r="PAF6" s="2152"/>
      <c r="PAG6" s="2152"/>
      <c r="PAH6" s="2152"/>
      <c r="PAI6" s="2152"/>
      <c r="PAJ6" s="2152"/>
      <c r="PAK6" s="2152"/>
      <c r="PAL6" s="2152"/>
      <c r="PAM6" s="2152"/>
      <c r="PAN6" s="2152"/>
      <c r="PAO6" s="2152"/>
      <c r="PAP6" s="2152"/>
      <c r="PAQ6" s="2152"/>
      <c r="PAR6" s="2152"/>
      <c r="PAS6" s="2152"/>
      <c r="PAT6" s="2152"/>
      <c r="PAU6" s="2152"/>
      <c r="PAV6" s="2152"/>
      <c r="PAW6" s="2152"/>
      <c r="PAX6" s="2152"/>
      <c r="PAY6" s="2152"/>
      <c r="PAZ6" s="2152"/>
      <c r="PBA6" s="2152"/>
      <c r="PBB6" s="2152"/>
      <c r="PBC6" s="2152"/>
      <c r="PBD6" s="2152"/>
      <c r="PBE6" s="2152"/>
      <c r="PBF6" s="2152"/>
      <c r="PBG6" s="2152"/>
      <c r="PBH6" s="2152"/>
      <c r="PBI6" s="2152"/>
      <c r="PBJ6" s="2152"/>
      <c r="PBK6" s="2152"/>
      <c r="PBL6" s="2152"/>
      <c r="PBM6" s="2152"/>
      <c r="PBN6" s="2152"/>
      <c r="PBO6" s="2152"/>
      <c r="PBP6" s="2152"/>
      <c r="PBQ6" s="2152"/>
      <c r="PBR6" s="2152"/>
      <c r="PBS6" s="2152"/>
      <c r="PBT6" s="2152"/>
      <c r="PBU6" s="2152"/>
      <c r="PBV6" s="2152"/>
      <c r="PBW6" s="2152"/>
      <c r="PBX6" s="2152"/>
      <c r="PBY6" s="2152"/>
      <c r="PBZ6" s="2152"/>
      <c r="PCA6" s="2152"/>
      <c r="PCB6" s="2152"/>
      <c r="PCC6" s="2152"/>
      <c r="PCD6" s="2152"/>
      <c r="PCE6" s="2152"/>
      <c r="PCF6" s="2152"/>
      <c r="PCG6" s="2152"/>
      <c r="PCH6" s="2152"/>
      <c r="PCI6" s="2152"/>
      <c r="PCJ6" s="2152"/>
      <c r="PCK6" s="2152"/>
      <c r="PCL6" s="2152"/>
      <c r="PCM6" s="2152"/>
      <c r="PCN6" s="2152"/>
      <c r="PCO6" s="2152"/>
      <c r="PCP6" s="2152"/>
      <c r="PCQ6" s="2152"/>
      <c r="PCR6" s="2152"/>
      <c r="PCS6" s="2152"/>
      <c r="PCT6" s="2152"/>
      <c r="PCU6" s="2152"/>
      <c r="PCV6" s="2152"/>
      <c r="PCW6" s="2152"/>
      <c r="PCX6" s="2152"/>
      <c r="PCY6" s="2152"/>
      <c r="PCZ6" s="2152"/>
      <c r="PDA6" s="2152"/>
      <c r="PDB6" s="2152"/>
      <c r="PDC6" s="2152"/>
      <c r="PDD6" s="2152"/>
      <c r="PDE6" s="2152"/>
      <c r="PDF6" s="2152"/>
      <c r="PDG6" s="2152"/>
      <c r="PDH6" s="2152"/>
      <c r="PDI6" s="2152"/>
      <c r="PDJ6" s="2152"/>
      <c r="PDK6" s="2152"/>
      <c r="PDL6" s="2152"/>
      <c r="PDM6" s="2152"/>
      <c r="PDN6" s="2152"/>
      <c r="PDO6" s="2152"/>
      <c r="PDP6" s="2152"/>
      <c r="PDQ6" s="2152"/>
      <c r="PDR6" s="2152"/>
      <c r="PDS6" s="2152"/>
      <c r="PDT6" s="2152"/>
      <c r="PDU6" s="2152"/>
      <c r="PDV6" s="2152"/>
      <c r="PDW6" s="2152"/>
      <c r="PDX6" s="2152"/>
      <c r="PDY6" s="2152"/>
      <c r="PDZ6" s="2152"/>
      <c r="PEA6" s="2152"/>
      <c r="PEB6" s="2152"/>
      <c r="PEC6" s="2152"/>
      <c r="PED6" s="2152"/>
      <c r="PEE6" s="2152"/>
      <c r="PEF6" s="2152"/>
      <c r="PEG6" s="2152"/>
      <c r="PEH6" s="2152"/>
      <c r="PEI6" s="2152"/>
      <c r="PEJ6" s="2152"/>
      <c r="PEK6" s="2152"/>
      <c r="PEL6" s="2152"/>
      <c r="PEM6" s="2152"/>
      <c r="PEN6" s="2152"/>
      <c r="PEO6" s="2152"/>
      <c r="PEP6" s="2152"/>
      <c r="PEQ6" s="2152"/>
      <c r="PER6" s="2152"/>
      <c r="PES6" s="2152"/>
      <c r="PET6" s="2152"/>
      <c r="PEU6" s="2152"/>
      <c r="PEV6" s="2152"/>
      <c r="PEW6" s="2152"/>
      <c r="PEX6" s="2152"/>
      <c r="PEY6" s="2152"/>
      <c r="PEZ6" s="2152"/>
      <c r="PFA6" s="2152"/>
      <c r="PFB6" s="2152"/>
      <c r="PFC6" s="2152"/>
      <c r="PFD6" s="2152"/>
      <c r="PFE6" s="2152"/>
      <c r="PFF6" s="2152"/>
      <c r="PFG6" s="2152"/>
      <c r="PFH6" s="2152"/>
      <c r="PFI6" s="2152"/>
      <c r="PFJ6" s="2152"/>
      <c r="PFK6" s="2152"/>
      <c r="PFL6" s="2152"/>
      <c r="PFM6" s="2152"/>
      <c r="PFN6" s="2152"/>
      <c r="PFO6" s="2152"/>
      <c r="PFP6" s="2152"/>
      <c r="PFQ6" s="2152"/>
      <c r="PFR6" s="2152"/>
      <c r="PFS6" s="2152"/>
      <c r="PFT6" s="2152"/>
      <c r="PFU6" s="2152"/>
      <c r="PFV6" s="2152"/>
      <c r="PFW6" s="2152"/>
      <c r="PFX6" s="2152"/>
      <c r="PFY6" s="2152"/>
      <c r="PFZ6" s="2152"/>
      <c r="PGA6" s="2152"/>
      <c r="PGB6" s="2152"/>
      <c r="PGC6" s="2152"/>
      <c r="PGD6" s="2152"/>
      <c r="PGE6" s="2152"/>
      <c r="PGF6" s="2152"/>
      <c r="PGG6" s="2152"/>
      <c r="PGH6" s="2152"/>
      <c r="PGI6" s="2152"/>
      <c r="PGJ6" s="2152"/>
      <c r="PGK6" s="2152"/>
      <c r="PGL6" s="2152"/>
      <c r="PGM6" s="2152"/>
      <c r="PGN6" s="2152"/>
      <c r="PGO6" s="2152"/>
      <c r="PGP6" s="2152"/>
      <c r="PGQ6" s="2152"/>
      <c r="PGR6" s="2152"/>
      <c r="PGS6" s="2152"/>
      <c r="PGT6" s="2152"/>
      <c r="PGU6" s="2152"/>
      <c r="PGV6" s="2152"/>
      <c r="PGW6" s="2152"/>
      <c r="PGX6" s="2152"/>
      <c r="PGY6" s="2152"/>
      <c r="PGZ6" s="2152"/>
      <c r="PHA6" s="2152"/>
      <c r="PHB6" s="2152"/>
      <c r="PHC6" s="2152"/>
      <c r="PHD6" s="2152"/>
      <c r="PHE6" s="2152"/>
      <c r="PHF6" s="2152"/>
      <c r="PHG6" s="2152"/>
      <c r="PHH6" s="2152"/>
      <c r="PHI6" s="2152"/>
      <c r="PHJ6" s="2152"/>
      <c r="PHK6" s="2152"/>
      <c r="PHL6" s="2152"/>
      <c r="PHM6" s="2152"/>
      <c r="PHN6" s="2152"/>
      <c r="PHO6" s="2152"/>
      <c r="PHP6" s="2152"/>
      <c r="PHQ6" s="2152"/>
      <c r="PHR6" s="2152"/>
      <c r="PHS6" s="2152"/>
      <c r="PHT6" s="2152"/>
      <c r="PHU6" s="2152"/>
      <c r="PHV6" s="2152"/>
      <c r="PHW6" s="2152"/>
      <c r="PHX6" s="2152"/>
      <c r="PHY6" s="2152"/>
      <c r="PHZ6" s="2152"/>
      <c r="PIA6" s="2152"/>
      <c r="PIB6" s="2152"/>
      <c r="PIC6" s="2152"/>
      <c r="PID6" s="2152"/>
      <c r="PIE6" s="2152"/>
      <c r="PIF6" s="2152"/>
      <c r="PIG6" s="2152"/>
      <c r="PIH6" s="2152"/>
      <c r="PII6" s="2152"/>
      <c r="PIJ6" s="2152"/>
      <c r="PIK6" s="2152"/>
      <c r="PIL6" s="2152"/>
      <c r="PIM6" s="2152"/>
      <c r="PIN6" s="2152"/>
      <c r="PIO6" s="2152"/>
      <c r="PIP6" s="2152"/>
      <c r="PIQ6" s="2152"/>
      <c r="PIR6" s="2152"/>
      <c r="PIS6" s="2152"/>
      <c r="PIT6" s="2152"/>
      <c r="PIU6" s="2152"/>
      <c r="PIV6" s="2152"/>
      <c r="PIW6" s="2152"/>
      <c r="PIX6" s="2152"/>
      <c r="PIY6" s="2152"/>
      <c r="PIZ6" s="2152"/>
      <c r="PJA6" s="2152"/>
      <c r="PJB6" s="2152"/>
      <c r="PJC6" s="2152"/>
      <c r="PJD6" s="2152"/>
      <c r="PJE6" s="2152"/>
      <c r="PJF6" s="2152"/>
      <c r="PJG6" s="2152"/>
      <c r="PJH6" s="2152"/>
      <c r="PJI6" s="2152"/>
      <c r="PJJ6" s="2152"/>
      <c r="PJK6" s="2152"/>
      <c r="PJL6" s="2152"/>
      <c r="PJM6" s="2152"/>
      <c r="PJN6" s="2152"/>
      <c r="PJO6" s="2152"/>
      <c r="PJP6" s="2152"/>
      <c r="PJQ6" s="2152"/>
      <c r="PJR6" s="2152"/>
      <c r="PJS6" s="2152"/>
      <c r="PJT6" s="2152"/>
      <c r="PJU6" s="2152"/>
      <c r="PJV6" s="2152"/>
      <c r="PJW6" s="2152"/>
      <c r="PJX6" s="2152"/>
      <c r="PJY6" s="2152"/>
      <c r="PJZ6" s="2152"/>
      <c r="PKA6" s="2152"/>
      <c r="PKB6" s="2152"/>
      <c r="PKC6" s="2152"/>
      <c r="PKD6" s="2152"/>
      <c r="PKE6" s="2152"/>
      <c r="PKF6" s="2152"/>
      <c r="PKG6" s="2152"/>
      <c r="PKH6" s="2152"/>
      <c r="PKI6" s="2152"/>
      <c r="PKJ6" s="2152"/>
      <c r="PKK6" s="2152"/>
      <c r="PKL6" s="2152"/>
      <c r="PKM6" s="2152"/>
      <c r="PKN6" s="2152"/>
      <c r="PKO6" s="2152"/>
      <c r="PKP6" s="2152"/>
      <c r="PKQ6" s="2152"/>
      <c r="PKR6" s="2152"/>
      <c r="PKS6" s="2152"/>
      <c r="PKT6" s="2152"/>
      <c r="PKU6" s="2152"/>
      <c r="PKV6" s="2152"/>
      <c r="PKW6" s="2152"/>
      <c r="PKX6" s="2152"/>
      <c r="PKY6" s="2152"/>
      <c r="PKZ6" s="2152"/>
      <c r="PLA6" s="2152"/>
      <c r="PLB6" s="2152"/>
      <c r="PLC6" s="2152"/>
      <c r="PLD6" s="2152"/>
      <c r="PLE6" s="2152"/>
      <c r="PLF6" s="2152"/>
      <c r="PLG6" s="2152"/>
      <c r="PLH6" s="2152"/>
      <c r="PLI6" s="2152"/>
      <c r="PLJ6" s="2152"/>
      <c r="PLK6" s="2152"/>
      <c r="PLL6" s="2152"/>
      <c r="PLM6" s="2152"/>
      <c r="PLN6" s="2152"/>
      <c r="PLO6" s="2152"/>
      <c r="PLP6" s="2152"/>
      <c r="PLQ6" s="2152"/>
      <c r="PLR6" s="2152"/>
      <c r="PLS6" s="2152"/>
      <c r="PLT6" s="2152"/>
      <c r="PLU6" s="2152"/>
      <c r="PLV6" s="2152"/>
      <c r="PLW6" s="2152"/>
      <c r="PLX6" s="2152"/>
      <c r="PLY6" s="2152"/>
      <c r="PLZ6" s="2152"/>
      <c r="PMA6" s="2152"/>
      <c r="PMB6" s="2152"/>
      <c r="PMC6" s="2152"/>
      <c r="PMD6" s="2152"/>
      <c r="PME6" s="2152"/>
      <c r="PMF6" s="2152"/>
      <c r="PMG6" s="2152"/>
      <c r="PMH6" s="2152"/>
      <c r="PMI6" s="2152"/>
      <c r="PMJ6" s="2152"/>
      <c r="PMK6" s="2152"/>
      <c r="PML6" s="2152"/>
      <c r="PMM6" s="2152"/>
      <c r="PMN6" s="2152"/>
      <c r="PMO6" s="2152"/>
      <c r="PMP6" s="2152"/>
      <c r="PMQ6" s="2152"/>
      <c r="PMR6" s="2152"/>
      <c r="PMS6" s="2152"/>
      <c r="PMT6" s="2152"/>
      <c r="PMU6" s="2152"/>
      <c r="PMV6" s="2152"/>
      <c r="PMW6" s="2152"/>
      <c r="PMX6" s="2152"/>
      <c r="PMY6" s="2152"/>
      <c r="PMZ6" s="2152"/>
      <c r="PNA6" s="2152"/>
      <c r="PNB6" s="2152"/>
      <c r="PNC6" s="2152"/>
      <c r="PND6" s="2152"/>
      <c r="PNE6" s="2152"/>
      <c r="PNF6" s="2152"/>
      <c r="PNG6" s="2152"/>
      <c r="PNH6" s="2152"/>
      <c r="PNI6" s="2152"/>
      <c r="PNJ6" s="2152"/>
      <c r="PNK6" s="2152"/>
      <c r="PNL6" s="2152"/>
      <c r="PNM6" s="2152"/>
      <c r="PNN6" s="2152"/>
      <c r="PNO6" s="2152"/>
      <c r="PNP6" s="2152"/>
      <c r="PNQ6" s="2152"/>
      <c r="PNR6" s="2152"/>
      <c r="PNS6" s="2152"/>
      <c r="PNT6" s="2152"/>
      <c r="PNU6" s="2152"/>
      <c r="PNV6" s="2152"/>
      <c r="PNW6" s="2152"/>
      <c r="PNX6" s="2152"/>
      <c r="PNY6" s="2152"/>
      <c r="PNZ6" s="2152"/>
      <c r="POA6" s="2152"/>
      <c r="POB6" s="2152"/>
      <c r="POC6" s="2152"/>
      <c r="POD6" s="2152"/>
      <c r="POE6" s="2152"/>
      <c r="POF6" s="2152"/>
      <c r="POG6" s="2152"/>
      <c r="POH6" s="2152"/>
      <c r="POI6" s="2152"/>
      <c r="POJ6" s="2152"/>
      <c r="POK6" s="2152"/>
      <c r="POL6" s="2152"/>
      <c r="POM6" s="2152"/>
      <c r="PON6" s="2152"/>
      <c r="POO6" s="2152"/>
      <c r="POP6" s="2152"/>
      <c r="POQ6" s="2152"/>
      <c r="POR6" s="2152"/>
      <c r="POS6" s="2152"/>
      <c r="POT6" s="2152"/>
      <c r="POU6" s="2152"/>
      <c r="POV6" s="2152"/>
      <c r="POW6" s="2152"/>
      <c r="POX6" s="2152"/>
      <c r="POY6" s="2152"/>
      <c r="POZ6" s="2152"/>
      <c r="PPA6" s="2152"/>
      <c r="PPB6" s="2152"/>
      <c r="PPC6" s="2152"/>
      <c r="PPD6" s="2152"/>
      <c r="PPE6" s="2152"/>
      <c r="PPF6" s="2152"/>
      <c r="PPG6" s="2152"/>
      <c r="PPH6" s="2152"/>
      <c r="PPI6" s="2152"/>
      <c r="PPJ6" s="2152"/>
      <c r="PPK6" s="2152"/>
      <c r="PPL6" s="2152"/>
      <c r="PPM6" s="2152"/>
      <c r="PPN6" s="2152"/>
      <c r="PPO6" s="2152"/>
      <c r="PPP6" s="2152"/>
      <c r="PPQ6" s="2152"/>
      <c r="PPR6" s="2152"/>
      <c r="PPS6" s="2152"/>
      <c r="PPT6" s="2152"/>
      <c r="PPU6" s="2152"/>
      <c r="PPV6" s="2152"/>
      <c r="PPW6" s="2152"/>
      <c r="PPX6" s="2152"/>
      <c r="PPY6" s="2152"/>
      <c r="PPZ6" s="2152"/>
      <c r="PQA6" s="2152"/>
      <c r="PQB6" s="2152"/>
      <c r="PQC6" s="2152"/>
      <c r="PQD6" s="2152"/>
      <c r="PQE6" s="2152"/>
      <c r="PQF6" s="2152"/>
      <c r="PQG6" s="2152"/>
      <c r="PQH6" s="2152"/>
      <c r="PQI6" s="2152"/>
      <c r="PQJ6" s="2152"/>
      <c r="PQK6" s="2152"/>
      <c r="PQL6" s="2152"/>
      <c r="PQM6" s="2152"/>
      <c r="PQN6" s="2152"/>
      <c r="PQO6" s="2152"/>
      <c r="PQP6" s="2152"/>
      <c r="PQQ6" s="2152"/>
      <c r="PQR6" s="2152"/>
      <c r="PQS6" s="2152"/>
      <c r="PQT6" s="2152"/>
      <c r="PQU6" s="2152"/>
      <c r="PQV6" s="2152"/>
      <c r="PQW6" s="2152"/>
      <c r="PQX6" s="2152"/>
      <c r="PQY6" s="2152"/>
      <c r="PQZ6" s="2152"/>
      <c r="PRA6" s="2152"/>
      <c r="PRB6" s="2152"/>
      <c r="PRC6" s="2152"/>
      <c r="PRD6" s="2152"/>
      <c r="PRE6" s="2152"/>
      <c r="PRF6" s="2152"/>
      <c r="PRG6" s="2152"/>
      <c r="PRH6" s="2152"/>
      <c r="PRI6" s="2152"/>
      <c r="PRJ6" s="2152"/>
      <c r="PRK6" s="2152"/>
      <c r="PRL6" s="2152"/>
      <c r="PRM6" s="2152"/>
      <c r="PRN6" s="2152"/>
      <c r="PRO6" s="2152"/>
      <c r="PRP6" s="2152"/>
      <c r="PRQ6" s="2152"/>
      <c r="PRR6" s="2152"/>
      <c r="PRS6" s="2152"/>
      <c r="PRT6" s="2152"/>
      <c r="PRU6" s="2152"/>
      <c r="PRV6" s="2152"/>
      <c r="PRW6" s="2152"/>
      <c r="PRX6" s="2152"/>
      <c r="PRY6" s="2152"/>
      <c r="PRZ6" s="2152"/>
      <c r="PSA6" s="2152"/>
      <c r="PSB6" s="2152"/>
      <c r="PSC6" s="2152"/>
      <c r="PSD6" s="2152"/>
      <c r="PSE6" s="2152"/>
      <c r="PSF6" s="2152"/>
      <c r="PSG6" s="2152"/>
      <c r="PSH6" s="2152"/>
      <c r="PSI6" s="2152"/>
      <c r="PSJ6" s="2152"/>
      <c r="PSK6" s="2152"/>
      <c r="PSL6" s="2152"/>
      <c r="PSM6" s="2152"/>
      <c r="PSN6" s="2152"/>
      <c r="PSO6" s="2152"/>
      <c r="PSP6" s="2152"/>
      <c r="PSQ6" s="2152"/>
      <c r="PSR6" s="2152"/>
      <c r="PSS6" s="2152"/>
      <c r="PST6" s="2152"/>
      <c r="PSU6" s="2152"/>
      <c r="PSV6" s="2152"/>
      <c r="PSW6" s="2152"/>
      <c r="PSX6" s="2152"/>
      <c r="PSY6" s="2152"/>
      <c r="PSZ6" s="2152"/>
      <c r="PTA6" s="2152"/>
      <c r="PTB6" s="2152"/>
      <c r="PTC6" s="2152"/>
      <c r="PTD6" s="2152"/>
      <c r="PTE6" s="2152"/>
      <c r="PTF6" s="2152"/>
      <c r="PTG6" s="2152"/>
      <c r="PTH6" s="2152"/>
      <c r="PTI6" s="2152"/>
      <c r="PTJ6" s="2152"/>
      <c r="PTK6" s="2152"/>
      <c r="PTL6" s="2152"/>
      <c r="PTM6" s="2152"/>
      <c r="PTN6" s="2152"/>
      <c r="PTO6" s="2152"/>
      <c r="PTP6" s="2152"/>
      <c r="PTQ6" s="2152"/>
      <c r="PTR6" s="2152"/>
      <c r="PTS6" s="2152"/>
      <c r="PTT6" s="2152"/>
      <c r="PTU6" s="2152"/>
      <c r="PTV6" s="2152"/>
      <c r="PTW6" s="2152"/>
      <c r="PTX6" s="2152"/>
      <c r="PTY6" s="2152"/>
      <c r="PTZ6" s="2152"/>
      <c r="PUA6" s="2152"/>
      <c r="PUB6" s="2152"/>
      <c r="PUC6" s="2152"/>
      <c r="PUD6" s="2152"/>
      <c r="PUE6" s="2152"/>
      <c r="PUF6" s="2152"/>
      <c r="PUG6" s="2152"/>
      <c r="PUH6" s="2152"/>
      <c r="PUI6" s="2152"/>
      <c r="PUJ6" s="2152"/>
      <c r="PUK6" s="2152"/>
      <c r="PUL6" s="2152"/>
      <c r="PUM6" s="2152"/>
      <c r="PUN6" s="2152"/>
      <c r="PUO6" s="2152"/>
      <c r="PUP6" s="2152"/>
      <c r="PUQ6" s="2152"/>
      <c r="PUR6" s="2152"/>
      <c r="PUS6" s="2152"/>
      <c r="PUT6" s="2152"/>
      <c r="PUU6" s="2152"/>
      <c r="PUV6" s="2152"/>
      <c r="PUW6" s="2152"/>
      <c r="PUX6" s="2152"/>
      <c r="PUY6" s="2152"/>
      <c r="PUZ6" s="2152"/>
      <c r="PVA6" s="2152"/>
      <c r="PVB6" s="2152"/>
      <c r="PVC6" s="2152"/>
      <c r="PVD6" s="2152"/>
      <c r="PVE6" s="2152"/>
      <c r="PVF6" s="2152"/>
      <c r="PVG6" s="2152"/>
      <c r="PVH6" s="2152"/>
      <c r="PVI6" s="2152"/>
      <c r="PVJ6" s="2152"/>
      <c r="PVK6" s="2152"/>
      <c r="PVL6" s="2152"/>
      <c r="PVM6" s="2152"/>
      <c r="PVN6" s="2152"/>
      <c r="PVO6" s="2152"/>
      <c r="PVP6" s="2152"/>
      <c r="PVQ6" s="2152"/>
      <c r="PVR6" s="2152"/>
      <c r="PVS6" s="2152"/>
      <c r="PVT6" s="2152"/>
      <c r="PVU6" s="2152"/>
      <c r="PVV6" s="2152"/>
      <c r="PVW6" s="2152"/>
      <c r="PVX6" s="2152"/>
      <c r="PVY6" s="2152"/>
      <c r="PVZ6" s="2152"/>
      <c r="PWA6" s="2152"/>
      <c r="PWB6" s="2152"/>
      <c r="PWC6" s="2152"/>
      <c r="PWD6" s="2152"/>
      <c r="PWE6" s="2152"/>
      <c r="PWF6" s="2152"/>
      <c r="PWG6" s="2152"/>
      <c r="PWH6" s="2152"/>
      <c r="PWI6" s="2152"/>
      <c r="PWJ6" s="2152"/>
      <c r="PWK6" s="2152"/>
      <c r="PWL6" s="2152"/>
      <c r="PWM6" s="2152"/>
      <c r="PWN6" s="2152"/>
      <c r="PWO6" s="2152"/>
      <c r="PWP6" s="2152"/>
      <c r="PWQ6" s="2152"/>
      <c r="PWR6" s="2152"/>
      <c r="PWS6" s="2152"/>
      <c r="PWT6" s="2152"/>
      <c r="PWU6" s="2152"/>
      <c r="PWV6" s="2152"/>
      <c r="PWW6" s="2152"/>
      <c r="PWX6" s="2152"/>
      <c r="PWY6" s="2152"/>
      <c r="PWZ6" s="2152"/>
      <c r="PXA6" s="2152"/>
      <c r="PXB6" s="2152"/>
      <c r="PXC6" s="2152"/>
      <c r="PXD6" s="2152"/>
      <c r="PXE6" s="2152"/>
      <c r="PXF6" s="2152"/>
      <c r="PXG6" s="2152"/>
      <c r="PXH6" s="2152"/>
      <c r="PXI6" s="2152"/>
      <c r="PXJ6" s="2152"/>
      <c r="PXK6" s="2152"/>
      <c r="PXL6" s="2152"/>
      <c r="PXM6" s="2152"/>
      <c r="PXN6" s="2152"/>
      <c r="PXO6" s="2152"/>
      <c r="PXP6" s="2152"/>
      <c r="PXQ6" s="2152"/>
      <c r="PXR6" s="2152"/>
      <c r="PXS6" s="2152"/>
      <c r="PXT6" s="2152"/>
      <c r="PXU6" s="2152"/>
      <c r="PXV6" s="2152"/>
      <c r="PXW6" s="2152"/>
      <c r="PXX6" s="2152"/>
      <c r="PXY6" s="2152"/>
      <c r="PXZ6" s="2152"/>
      <c r="PYA6" s="2152"/>
      <c r="PYB6" s="2152"/>
      <c r="PYC6" s="2152"/>
      <c r="PYD6" s="2152"/>
      <c r="PYE6" s="2152"/>
      <c r="PYF6" s="2152"/>
      <c r="PYG6" s="2152"/>
      <c r="PYH6" s="2152"/>
      <c r="PYI6" s="2152"/>
      <c r="PYJ6" s="2152"/>
      <c r="PYK6" s="2152"/>
      <c r="PYL6" s="2152"/>
      <c r="PYM6" s="2152"/>
      <c r="PYN6" s="2152"/>
      <c r="PYO6" s="2152"/>
      <c r="PYP6" s="2152"/>
      <c r="PYQ6" s="2152"/>
      <c r="PYR6" s="2152"/>
      <c r="PYS6" s="2152"/>
      <c r="PYT6" s="2152"/>
      <c r="PYU6" s="2152"/>
      <c r="PYV6" s="2152"/>
      <c r="PYW6" s="2152"/>
      <c r="PYX6" s="2152"/>
      <c r="PYY6" s="2152"/>
      <c r="PYZ6" s="2152"/>
      <c r="PZA6" s="2152"/>
      <c r="PZB6" s="2152"/>
      <c r="PZC6" s="2152"/>
      <c r="PZD6" s="2152"/>
      <c r="PZE6" s="2152"/>
      <c r="PZF6" s="2152"/>
      <c r="PZG6" s="2152"/>
      <c r="PZH6" s="2152"/>
      <c r="PZI6" s="2152"/>
      <c r="PZJ6" s="2152"/>
      <c r="PZK6" s="2152"/>
      <c r="PZL6" s="2152"/>
      <c r="PZM6" s="2152"/>
      <c r="PZN6" s="2152"/>
      <c r="PZO6" s="2152"/>
      <c r="PZP6" s="2152"/>
      <c r="PZQ6" s="2152"/>
      <c r="PZR6" s="2152"/>
      <c r="PZS6" s="2152"/>
      <c r="PZT6" s="2152"/>
      <c r="PZU6" s="2152"/>
      <c r="PZV6" s="2152"/>
      <c r="PZW6" s="2152"/>
      <c r="PZX6" s="2152"/>
      <c r="PZY6" s="2152"/>
      <c r="PZZ6" s="2152"/>
      <c r="QAA6" s="2152"/>
      <c r="QAB6" s="2152"/>
      <c r="QAC6" s="2152"/>
      <c r="QAD6" s="2152"/>
      <c r="QAE6" s="2152"/>
      <c r="QAF6" s="2152"/>
      <c r="QAG6" s="2152"/>
      <c r="QAH6" s="2152"/>
      <c r="QAI6" s="2152"/>
      <c r="QAJ6" s="2152"/>
      <c r="QAK6" s="2152"/>
      <c r="QAL6" s="2152"/>
      <c r="QAM6" s="2152"/>
      <c r="QAN6" s="2152"/>
      <c r="QAO6" s="2152"/>
      <c r="QAP6" s="2152"/>
      <c r="QAQ6" s="2152"/>
      <c r="QAR6" s="2152"/>
      <c r="QAS6" s="2152"/>
      <c r="QAT6" s="2152"/>
      <c r="QAU6" s="2152"/>
      <c r="QAV6" s="2152"/>
      <c r="QAW6" s="2152"/>
      <c r="QAX6" s="2152"/>
      <c r="QAY6" s="2152"/>
      <c r="QAZ6" s="2152"/>
      <c r="QBA6" s="2152"/>
      <c r="QBB6" s="2152"/>
      <c r="QBC6" s="2152"/>
      <c r="QBD6" s="2152"/>
      <c r="QBE6" s="2152"/>
      <c r="QBF6" s="2152"/>
      <c r="QBG6" s="2152"/>
      <c r="QBH6" s="2152"/>
      <c r="QBI6" s="2152"/>
      <c r="QBJ6" s="2152"/>
      <c r="QBK6" s="2152"/>
      <c r="QBL6" s="2152"/>
      <c r="QBM6" s="2152"/>
      <c r="QBN6" s="2152"/>
      <c r="QBO6" s="2152"/>
      <c r="QBP6" s="2152"/>
      <c r="QBQ6" s="2152"/>
      <c r="QBR6" s="2152"/>
      <c r="QBS6" s="2152"/>
      <c r="QBT6" s="2152"/>
      <c r="QBU6" s="2152"/>
      <c r="QBV6" s="2152"/>
      <c r="QBW6" s="2152"/>
      <c r="QBX6" s="2152"/>
      <c r="QBY6" s="2152"/>
      <c r="QBZ6" s="2152"/>
      <c r="QCA6" s="2152"/>
      <c r="QCB6" s="2152"/>
      <c r="QCC6" s="2152"/>
      <c r="QCD6" s="2152"/>
      <c r="QCE6" s="2152"/>
      <c r="QCF6" s="2152"/>
      <c r="QCG6" s="2152"/>
      <c r="QCH6" s="2152"/>
      <c r="QCI6" s="2152"/>
      <c r="QCJ6" s="2152"/>
      <c r="QCK6" s="2152"/>
      <c r="QCL6" s="2152"/>
      <c r="QCM6" s="2152"/>
      <c r="QCN6" s="2152"/>
      <c r="QCO6" s="2152"/>
      <c r="QCP6" s="2152"/>
      <c r="QCQ6" s="2152"/>
      <c r="QCR6" s="2152"/>
      <c r="QCS6" s="2152"/>
      <c r="QCT6" s="2152"/>
      <c r="QCU6" s="2152"/>
      <c r="QCV6" s="2152"/>
      <c r="QCW6" s="2152"/>
      <c r="QCX6" s="2152"/>
      <c r="QCY6" s="2152"/>
      <c r="QCZ6" s="2152"/>
      <c r="QDA6" s="2152"/>
      <c r="QDB6" s="2152"/>
      <c r="QDC6" s="2152"/>
      <c r="QDD6" s="2152"/>
      <c r="QDE6" s="2152"/>
      <c r="QDF6" s="2152"/>
      <c r="QDG6" s="2152"/>
      <c r="QDH6" s="2152"/>
      <c r="QDI6" s="2152"/>
      <c r="QDJ6" s="2152"/>
      <c r="QDK6" s="2152"/>
      <c r="QDL6" s="2152"/>
      <c r="QDM6" s="2152"/>
      <c r="QDN6" s="2152"/>
      <c r="QDO6" s="2152"/>
      <c r="QDP6" s="2152"/>
      <c r="QDQ6" s="2152"/>
      <c r="QDR6" s="2152"/>
      <c r="QDS6" s="2152"/>
      <c r="QDT6" s="2152"/>
      <c r="QDU6" s="2152"/>
      <c r="QDV6" s="2152"/>
      <c r="QDW6" s="2152"/>
      <c r="QDX6" s="2152"/>
      <c r="QDY6" s="2152"/>
      <c r="QDZ6" s="2152"/>
      <c r="QEA6" s="2152"/>
      <c r="QEB6" s="2152"/>
      <c r="QEC6" s="2152"/>
      <c r="QED6" s="2152"/>
      <c r="QEE6" s="2152"/>
      <c r="QEF6" s="2152"/>
      <c r="QEG6" s="2152"/>
      <c r="QEH6" s="2152"/>
      <c r="QEI6" s="2152"/>
      <c r="QEJ6" s="2152"/>
      <c r="QEK6" s="2152"/>
      <c r="QEL6" s="2152"/>
      <c r="QEM6" s="2152"/>
      <c r="QEN6" s="2152"/>
      <c r="QEO6" s="2152"/>
      <c r="QEP6" s="2152"/>
      <c r="QEQ6" s="2152"/>
      <c r="QER6" s="2152"/>
      <c r="QES6" s="2152"/>
      <c r="QET6" s="2152"/>
      <c r="QEU6" s="2152"/>
      <c r="QEV6" s="2152"/>
      <c r="QEW6" s="2152"/>
      <c r="QEX6" s="2152"/>
      <c r="QEY6" s="2152"/>
      <c r="QEZ6" s="2152"/>
      <c r="QFA6" s="2152"/>
      <c r="QFB6" s="2152"/>
      <c r="QFC6" s="2152"/>
      <c r="QFD6" s="2152"/>
      <c r="QFE6" s="2152"/>
      <c r="QFF6" s="2152"/>
      <c r="QFG6" s="2152"/>
      <c r="QFH6" s="2152"/>
      <c r="QFI6" s="2152"/>
      <c r="QFJ6" s="2152"/>
      <c r="QFK6" s="2152"/>
      <c r="QFL6" s="2152"/>
      <c r="QFM6" s="2152"/>
      <c r="QFN6" s="2152"/>
      <c r="QFO6" s="2152"/>
      <c r="QFP6" s="2152"/>
      <c r="QFQ6" s="2152"/>
      <c r="QFR6" s="2152"/>
      <c r="QFS6" s="2152"/>
      <c r="QFT6" s="2152"/>
      <c r="QFU6" s="2152"/>
      <c r="QFV6" s="2152"/>
      <c r="QFW6" s="2152"/>
      <c r="QFX6" s="2152"/>
      <c r="QFY6" s="2152"/>
      <c r="QFZ6" s="2152"/>
      <c r="QGA6" s="2152"/>
      <c r="QGB6" s="2152"/>
      <c r="QGC6" s="2152"/>
      <c r="QGD6" s="2152"/>
      <c r="QGE6" s="2152"/>
      <c r="QGF6" s="2152"/>
      <c r="QGG6" s="2152"/>
      <c r="QGH6" s="2152"/>
      <c r="QGI6" s="2152"/>
      <c r="QGJ6" s="2152"/>
      <c r="QGK6" s="2152"/>
      <c r="QGL6" s="2152"/>
      <c r="QGM6" s="2152"/>
      <c r="QGN6" s="2152"/>
      <c r="QGO6" s="2152"/>
      <c r="QGP6" s="2152"/>
      <c r="QGQ6" s="2152"/>
      <c r="QGR6" s="2152"/>
      <c r="QGS6" s="2152"/>
      <c r="QGT6" s="2152"/>
      <c r="QGU6" s="2152"/>
      <c r="QGV6" s="2152"/>
      <c r="QGW6" s="2152"/>
      <c r="QGX6" s="2152"/>
      <c r="QGY6" s="2152"/>
      <c r="QGZ6" s="2152"/>
      <c r="QHA6" s="2152"/>
      <c r="QHB6" s="2152"/>
      <c r="QHC6" s="2152"/>
      <c r="QHD6" s="2152"/>
      <c r="QHE6" s="2152"/>
      <c r="QHF6" s="2152"/>
      <c r="QHG6" s="2152"/>
      <c r="QHH6" s="2152"/>
      <c r="QHI6" s="2152"/>
      <c r="QHJ6" s="2152"/>
      <c r="QHK6" s="2152"/>
      <c r="QHL6" s="2152"/>
      <c r="QHM6" s="2152"/>
      <c r="QHN6" s="2152"/>
      <c r="QHO6" s="2152"/>
      <c r="QHP6" s="2152"/>
      <c r="QHQ6" s="2152"/>
      <c r="QHR6" s="2152"/>
      <c r="QHS6" s="2152"/>
      <c r="QHT6" s="2152"/>
      <c r="QHU6" s="2152"/>
      <c r="QHV6" s="2152"/>
      <c r="QHW6" s="2152"/>
      <c r="QHX6" s="2152"/>
      <c r="QHY6" s="2152"/>
      <c r="QHZ6" s="2152"/>
      <c r="QIA6" s="2152"/>
      <c r="QIB6" s="2152"/>
      <c r="QIC6" s="2152"/>
      <c r="QID6" s="2152"/>
      <c r="QIE6" s="2152"/>
      <c r="QIF6" s="2152"/>
      <c r="QIG6" s="2152"/>
      <c r="QIH6" s="2152"/>
      <c r="QII6" s="2152"/>
      <c r="QIJ6" s="2152"/>
      <c r="QIK6" s="2152"/>
      <c r="QIL6" s="2152"/>
      <c r="QIM6" s="2152"/>
      <c r="QIN6" s="2152"/>
      <c r="QIO6" s="2152"/>
      <c r="QIP6" s="2152"/>
      <c r="QIQ6" s="2152"/>
      <c r="QIR6" s="2152"/>
      <c r="QIS6" s="2152"/>
      <c r="QIT6" s="2152"/>
      <c r="QIU6" s="2152"/>
      <c r="QIV6" s="2152"/>
      <c r="QIW6" s="2152"/>
      <c r="QIX6" s="2152"/>
      <c r="QIY6" s="2152"/>
      <c r="QIZ6" s="2152"/>
      <c r="QJA6" s="2152"/>
      <c r="QJB6" s="2152"/>
      <c r="QJC6" s="2152"/>
      <c r="QJD6" s="2152"/>
      <c r="QJE6" s="2152"/>
      <c r="QJF6" s="2152"/>
      <c r="QJG6" s="2152"/>
      <c r="QJH6" s="2152"/>
      <c r="QJI6" s="2152"/>
      <c r="QJJ6" s="2152"/>
      <c r="QJK6" s="2152"/>
      <c r="QJL6" s="2152"/>
      <c r="QJM6" s="2152"/>
      <c r="QJN6" s="2152"/>
      <c r="QJO6" s="2152"/>
      <c r="QJP6" s="2152"/>
      <c r="QJQ6" s="2152"/>
      <c r="QJR6" s="2152"/>
      <c r="QJS6" s="2152"/>
      <c r="QJT6" s="2152"/>
      <c r="QJU6" s="2152"/>
      <c r="QJV6" s="2152"/>
      <c r="QJW6" s="2152"/>
      <c r="QJX6" s="2152"/>
      <c r="QJY6" s="2152"/>
      <c r="QJZ6" s="2152"/>
      <c r="QKA6" s="2152"/>
      <c r="QKB6" s="2152"/>
      <c r="QKC6" s="2152"/>
      <c r="QKD6" s="2152"/>
      <c r="QKE6" s="2152"/>
      <c r="QKF6" s="2152"/>
      <c r="QKG6" s="2152"/>
      <c r="QKH6" s="2152"/>
      <c r="QKI6" s="2152"/>
      <c r="QKJ6" s="2152"/>
      <c r="QKK6" s="2152"/>
      <c r="QKL6" s="2152"/>
      <c r="QKM6" s="2152"/>
      <c r="QKN6" s="2152"/>
      <c r="QKO6" s="2152"/>
      <c r="QKP6" s="2152"/>
      <c r="QKQ6" s="2152"/>
      <c r="QKR6" s="2152"/>
      <c r="QKS6" s="2152"/>
      <c r="QKT6" s="2152"/>
      <c r="QKU6" s="2152"/>
      <c r="QKV6" s="2152"/>
      <c r="QKW6" s="2152"/>
      <c r="QKX6" s="2152"/>
      <c r="QKY6" s="2152"/>
      <c r="QKZ6" s="2152"/>
      <c r="QLA6" s="2152"/>
      <c r="QLB6" s="2152"/>
      <c r="QLC6" s="2152"/>
      <c r="QLD6" s="2152"/>
      <c r="QLE6" s="2152"/>
      <c r="QLF6" s="2152"/>
      <c r="QLG6" s="2152"/>
      <c r="QLH6" s="2152"/>
      <c r="QLI6" s="2152"/>
      <c r="QLJ6" s="2152"/>
      <c r="QLK6" s="2152"/>
      <c r="QLL6" s="2152"/>
      <c r="QLM6" s="2152"/>
      <c r="QLN6" s="2152"/>
      <c r="QLO6" s="2152"/>
      <c r="QLP6" s="2152"/>
      <c r="QLQ6" s="2152"/>
      <c r="QLR6" s="2152"/>
      <c r="QLS6" s="2152"/>
      <c r="QLT6" s="2152"/>
      <c r="QLU6" s="2152"/>
      <c r="QLV6" s="2152"/>
      <c r="QLW6" s="2152"/>
      <c r="QLX6" s="2152"/>
      <c r="QLY6" s="2152"/>
      <c r="QLZ6" s="2152"/>
      <c r="QMA6" s="2152"/>
      <c r="QMB6" s="2152"/>
      <c r="QMC6" s="2152"/>
      <c r="QMD6" s="2152"/>
      <c r="QME6" s="2152"/>
      <c r="QMF6" s="2152"/>
      <c r="QMG6" s="2152"/>
      <c r="QMH6" s="2152"/>
      <c r="QMI6" s="2152"/>
      <c r="QMJ6" s="2152"/>
      <c r="QMK6" s="2152"/>
      <c r="QML6" s="2152"/>
      <c r="QMM6" s="2152"/>
      <c r="QMN6" s="2152"/>
      <c r="QMO6" s="2152"/>
      <c r="QMP6" s="2152"/>
      <c r="QMQ6" s="2152"/>
      <c r="QMR6" s="2152"/>
      <c r="QMS6" s="2152"/>
      <c r="QMT6" s="2152"/>
      <c r="QMU6" s="2152"/>
      <c r="QMV6" s="2152"/>
      <c r="QMW6" s="2152"/>
      <c r="QMX6" s="2152"/>
      <c r="QMY6" s="2152"/>
      <c r="QMZ6" s="2152"/>
      <c r="QNA6" s="2152"/>
      <c r="QNB6" s="2152"/>
      <c r="QNC6" s="2152"/>
      <c r="QND6" s="2152"/>
      <c r="QNE6" s="2152"/>
      <c r="QNF6" s="2152"/>
      <c r="QNG6" s="2152"/>
      <c r="QNH6" s="2152"/>
      <c r="QNI6" s="2152"/>
      <c r="QNJ6" s="2152"/>
      <c r="QNK6" s="2152"/>
      <c r="QNL6" s="2152"/>
      <c r="QNM6" s="2152"/>
      <c r="QNN6" s="2152"/>
      <c r="QNO6" s="2152"/>
      <c r="QNP6" s="2152"/>
      <c r="QNQ6" s="2152"/>
      <c r="QNR6" s="2152"/>
      <c r="QNS6" s="2152"/>
      <c r="QNT6" s="2152"/>
      <c r="QNU6" s="2152"/>
      <c r="QNV6" s="2152"/>
      <c r="QNW6" s="2152"/>
      <c r="QNX6" s="2152"/>
      <c r="QNY6" s="2152"/>
      <c r="QNZ6" s="2152"/>
      <c r="QOA6" s="2152"/>
      <c r="QOB6" s="2152"/>
      <c r="QOC6" s="2152"/>
      <c r="QOD6" s="2152"/>
      <c r="QOE6" s="2152"/>
      <c r="QOF6" s="2152"/>
      <c r="QOG6" s="2152"/>
      <c r="QOH6" s="2152"/>
      <c r="QOI6" s="2152"/>
      <c r="QOJ6" s="2152"/>
      <c r="QOK6" s="2152"/>
      <c r="QOL6" s="2152"/>
      <c r="QOM6" s="2152"/>
      <c r="QON6" s="2152"/>
      <c r="QOO6" s="2152"/>
      <c r="QOP6" s="2152"/>
      <c r="QOQ6" s="2152"/>
      <c r="QOR6" s="2152"/>
      <c r="QOS6" s="2152"/>
      <c r="QOT6" s="2152"/>
      <c r="QOU6" s="2152"/>
      <c r="QOV6" s="2152"/>
      <c r="QOW6" s="2152"/>
      <c r="QOX6" s="2152"/>
      <c r="QOY6" s="2152"/>
      <c r="QOZ6" s="2152"/>
      <c r="QPA6" s="2152"/>
      <c r="QPB6" s="2152"/>
      <c r="QPC6" s="2152"/>
      <c r="QPD6" s="2152"/>
      <c r="QPE6" s="2152"/>
      <c r="QPF6" s="2152"/>
      <c r="QPG6" s="2152"/>
      <c r="QPH6" s="2152"/>
      <c r="QPI6" s="2152"/>
      <c r="QPJ6" s="2152"/>
      <c r="QPK6" s="2152"/>
      <c r="QPL6" s="2152"/>
      <c r="QPM6" s="2152"/>
      <c r="QPN6" s="2152"/>
      <c r="QPO6" s="2152"/>
      <c r="QPP6" s="2152"/>
      <c r="QPQ6" s="2152"/>
      <c r="QPR6" s="2152"/>
      <c r="QPS6" s="2152"/>
      <c r="QPT6" s="2152"/>
      <c r="QPU6" s="2152"/>
      <c r="QPV6" s="2152"/>
      <c r="QPW6" s="2152"/>
      <c r="QPX6" s="2152"/>
      <c r="QPY6" s="2152"/>
      <c r="QPZ6" s="2152"/>
      <c r="QQA6" s="2152"/>
      <c r="QQB6" s="2152"/>
      <c r="QQC6" s="2152"/>
      <c r="QQD6" s="2152"/>
      <c r="QQE6" s="2152"/>
      <c r="QQF6" s="2152"/>
      <c r="QQG6" s="2152"/>
      <c r="QQH6" s="2152"/>
      <c r="QQI6" s="2152"/>
      <c r="QQJ6" s="2152"/>
      <c r="QQK6" s="2152"/>
      <c r="QQL6" s="2152"/>
      <c r="QQM6" s="2152"/>
      <c r="QQN6" s="2152"/>
      <c r="QQO6" s="2152"/>
      <c r="QQP6" s="2152"/>
      <c r="QQQ6" s="2152"/>
      <c r="QQR6" s="2152"/>
      <c r="QQS6" s="2152"/>
      <c r="QQT6" s="2152"/>
      <c r="QQU6" s="2152"/>
      <c r="QQV6" s="2152"/>
      <c r="QQW6" s="2152"/>
      <c r="QQX6" s="2152"/>
      <c r="QQY6" s="2152"/>
      <c r="QQZ6" s="2152"/>
      <c r="QRA6" s="2152"/>
      <c r="QRB6" s="2152"/>
      <c r="QRC6" s="2152"/>
      <c r="QRD6" s="2152"/>
      <c r="QRE6" s="2152"/>
      <c r="QRF6" s="2152"/>
      <c r="QRG6" s="2152"/>
      <c r="QRH6" s="2152"/>
      <c r="QRI6" s="2152"/>
      <c r="QRJ6" s="2152"/>
      <c r="QRK6" s="2152"/>
      <c r="QRL6" s="2152"/>
      <c r="QRM6" s="2152"/>
      <c r="QRN6" s="2152"/>
      <c r="QRO6" s="2152"/>
      <c r="QRP6" s="2152"/>
      <c r="QRQ6" s="2152"/>
      <c r="QRR6" s="2152"/>
      <c r="QRS6" s="2152"/>
      <c r="QRT6" s="2152"/>
      <c r="QRU6" s="2152"/>
      <c r="QRV6" s="2152"/>
      <c r="QRW6" s="2152"/>
      <c r="QRX6" s="2152"/>
      <c r="QRY6" s="2152"/>
      <c r="QRZ6" s="2152"/>
      <c r="QSA6" s="2152"/>
      <c r="QSB6" s="2152"/>
      <c r="QSC6" s="2152"/>
      <c r="QSD6" s="2152"/>
      <c r="QSE6" s="2152"/>
      <c r="QSF6" s="2152"/>
      <c r="QSG6" s="2152"/>
      <c r="QSH6" s="2152"/>
      <c r="QSI6" s="2152"/>
      <c r="QSJ6" s="2152"/>
      <c r="QSK6" s="2152"/>
      <c r="QSL6" s="2152"/>
      <c r="QSM6" s="2152"/>
      <c r="QSN6" s="2152"/>
      <c r="QSO6" s="2152"/>
      <c r="QSP6" s="2152"/>
      <c r="QSQ6" s="2152"/>
      <c r="QSR6" s="2152"/>
      <c r="QSS6" s="2152"/>
      <c r="QST6" s="2152"/>
      <c r="QSU6" s="2152"/>
      <c r="QSV6" s="2152"/>
      <c r="QSW6" s="2152"/>
      <c r="QSX6" s="2152"/>
      <c r="QSY6" s="2152"/>
      <c r="QSZ6" s="2152"/>
      <c r="QTA6" s="2152"/>
      <c r="QTB6" s="2152"/>
      <c r="QTC6" s="2152"/>
      <c r="QTD6" s="2152"/>
      <c r="QTE6" s="2152"/>
      <c r="QTF6" s="2152"/>
      <c r="QTG6" s="2152"/>
      <c r="QTH6" s="2152"/>
      <c r="QTI6" s="2152"/>
      <c r="QTJ6" s="2152"/>
      <c r="QTK6" s="2152"/>
      <c r="QTL6" s="2152"/>
      <c r="QTM6" s="2152"/>
      <c r="QTN6" s="2152"/>
      <c r="QTO6" s="2152"/>
      <c r="QTP6" s="2152"/>
      <c r="QTQ6" s="2152"/>
      <c r="QTR6" s="2152"/>
      <c r="QTS6" s="2152"/>
      <c r="QTT6" s="2152"/>
      <c r="QTU6" s="2152"/>
      <c r="QTV6" s="2152"/>
      <c r="QTW6" s="2152"/>
      <c r="QTX6" s="2152"/>
      <c r="QTY6" s="2152"/>
      <c r="QTZ6" s="2152"/>
      <c r="QUA6" s="2152"/>
      <c r="QUB6" s="2152"/>
      <c r="QUC6" s="2152"/>
      <c r="QUD6" s="2152"/>
      <c r="QUE6" s="2152"/>
      <c r="QUF6" s="2152"/>
      <c r="QUG6" s="2152"/>
      <c r="QUH6" s="2152"/>
      <c r="QUI6" s="2152"/>
      <c r="QUJ6" s="2152"/>
      <c r="QUK6" s="2152"/>
      <c r="QUL6" s="2152"/>
      <c r="QUM6" s="2152"/>
      <c r="QUN6" s="2152"/>
      <c r="QUO6" s="2152"/>
      <c r="QUP6" s="2152"/>
      <c r="QUQ6" s="2152"/>
      <c r="QUR6" s="2152"/>
      <c r="QUS6" s="2152"/>
      <c r="QUT6" s="2152"/>
      <c r="QUU6" s="2152"/>
      <c r="QUV6" s="2152"/>
      <c r="QUW6" s="2152"/>
      <c r="QUX6" s="2152"/>
      <c r="QUY6" s="2152"/>
      <c r="QUZ6" s="2152"/>
      <c r="QVA6" s="2152"/>
      <c r="QVB6" s="2152"/>
      <c r="QVC6" s="2152"/>
      <c r="QVD6" s="2152"/>
      <c r="QVE6" s="2152"/>
      <c r="QVF6" s="2152"/>
      <c r="QVG6" s="2152"/>
      <c r="QVH6" s="2152"/>
      <c r="QVI6" s="2152"/>
      <c r="QVJ6" s="2152"/>
      <c r="QVK6" s="2152"/>
      <c r="QVL6" s="2152"/>
      <c r="QVM6" s="2152"/>
      <c r="QVN6" s="2152"/>
      <c r="QVO6" s="2152"/>
      <c r="QVP6" s="2152"/>
      <c r="QVQ6" s="2152"/>
      <c r="QVR6" s="2152"/>
      <c r="QVS6" s="2152"/>
      <c r="QVT6" s="2152"/>
      <c r="QVU6" s="2152"/>
      <c r="QVV6" s="2152"/>
      <c r="QVW6" s="2152"/>
      <c r="QVX6" s="2152"/>
      <c r="QVY6" s="2152"/>
      <c r="QVZ6" s="2152"/>
      <c r="QWA6" s="2152"/>
      <c r="QWB6" s="2152"/>
      <c r="QWC6" s="2152"/>
      <c r="QWD6" s="2152"/>
      <c r="QWE6" s="2152"/>
      <c r="QWF6" s="2152"/>
      <c r="QWG6" s="2152"/>
      <c r="QWH6" s="2152"/>
      <c r="QWI6" s="2152"/>
      <c r="QWJ6" s="2152"/>
      <c r="QWK6" s="2152"/>
      <c r="QWL6" s="2152"/>
      <c r="QWM6" s="2152"/>
      <c r="QWN6" s="2152"/>
      <c r="QWO6" s="2152"/>
      <c r="QWP6" s="2152"/>
      <c r="QWQ6" s="2152"/>
      <c r="QWR6" s="2152"/>
      <c r="QWS6" s="2152"/>
      <c r="QWT6" s="2152"/>
      <c r="QWU6" s="2152"/>
      <c r="QWV6" s="2152"/>
      <c r="QWW6" s="2152"/>
      <c r="QWX6" s="2152"/>
      <c r="QWY6" s="2152"/>
      <c r="QWZ6" s="2152"/>
      <c r="QXA6" s="2152"/>
      <c r="QXB6" s="2152"/>
      <c r="QXC6" s="2152"/>
      <c r="QXD6" s="2152"/>
      <c r="QXE6" s="2152"/>
      <c r="QXF6" s="2152"/>
      <c r="QXG6" s="2152"/>
      <c r="QXH6" s="2152"/>
      <c r="QXI6" s="2152"/>
      <c r="QXJ6" s="2152"/>
      <c r="QXK6" s="2152"/>
      <c r="QXL6" s="2152"/>
      <c r="QXM6" s="2152"/>
      <c r="QXN6" s="2152"/>
      <c r="QXO6" s="2152"/>
      <c r="QXP6" s="2152"/>
      <c r="QXQ6" s="2152"/>
      <c r="QXR6" s="2152"/>
      <c r="QXS6" s="2152"/>
      <c r="QXT6" s="2152"/>
      <c r="QXU6" s="2152"/>
      <c r="QXV6" s="2152"/>
      <c r="QXW6" s="2152"/>
      <c r="QXX6" s="2152"/>
      <c r="QXY6" s="2152"/>
      <c r="QXZ6" s="2152"/>
      <c r="QYA6" s="2152"/>
      <c r="QYB6" s="2152"/>
      <c r="QYC6" s="2152"/>
      <c r="QYD6" s="2152"/>
      <c r="QYE6" s="2152"/>
      <c r="QYF6" s="2152"/>
      <c r="QYG6" s="2152"/>
      <c r="QYH6" s="2152"/>
      <c r="QYI6" s="2152"/>
      <c r="QYJ6" s="2152"/>
      <c r="QYK6" s="2152"/>
      <c r="QYL6" s="2152"/>
      <c r="QYM6" s="2152"/>
      <c r="QYN6" s="2152"/>
      <c r="QYO6" s="2152"/>
      <c r="QYP6" s="2152"/>
      <c r="QYQ6" s="2152"/>
      <c r="QYR6" s="2152"/>
      <c r="QYS6" s="2152"/>
      <c r="QYT6" s="2152"/>
      <c r="QYU6" s="2152"/>
      <c r="QYV6" s="2152"/>
      <c r="QYW6" s="2152"/>
      <c r="QYX6" s="2152"/>
      <c r="QYY6" s="2152"/>
      <c r="QYZ6" s="2152"/>
      <c r="QZA6" s="2152"/>
      <c r="QZB6" s="2152"/>
      <c r="QZC6" s="2152"/>
      <c r="QZD6" s="2152"/>
      <c r="QZE6" s="2152"/>
      <c r="QZF6" s="2152"/>
      <c r="QZG6" s="2152"/>
      <c r="QZH6" s="2152"/>
      <c r="QZI6" s="2152"/>
      <c r="QZJ6" s="2152"/>
      <c r="QZK6" s="2152"/>
      <c r="QZL6" s="2152"/>
      <c r="QZM6" s="2152"/>
      <c r="QZN6" s="2152"/>
      <c r="QZO6" s="2152"/>
      <c r="QZP6" s="2152"/>
      <c r="QZQ6" s="2152"/>
      <c r="QZR6" s="2152"/>
      <c r="QZS6" s="2152"/>
      <c r="QZT6" s="2152"/>
      <c r="QZU6" s="2152"/>
      <c r="QZV6" s="2152"/>
      <c r="QZW6" s="2152"/>
      <c r="QZX6" s="2152"/>
      <c r="QZY6" s="2152"/>
      <c r="QZZ6" s="2152"/>
      <c r="RAA6" s="2152"/>
      <c r="RAB6" s="2152"/>
      <c r="RAC6" s="2152"/>
      <c r="RAD6" s="2152"/>
      <c r="RAE6" s="2152"/>
      <c r="RAF6" s="2152"/>
      <c r="RAG6" s="2152"/>
      <c r="RAH6" s="2152"/>
      <c r="RAI6" s="2152"/>
      <c r="RAJ6" s="2152"/>
      <c r="RAK6" s="2152"/>
      <c r="RAL6" s="2152"/>
      <c r="RAM6" s="2152"/>
      <c r="RAN6" s="2152"/>
      <c r="RAO6" s="2152"/>
      <c r="RAP6" s="2152"/>
      <c r="RAQ6" s="2152"/>
      <c r="RAR6" s="2152"/>
      <c r="RAS6" s="2152"/>
      <c r="RAT6" s="2152"/>
      <c r="RAU6" s="2152"/>
      <c r="RAV6" s="2152"/>
      <c r="RAW6" s="2152"/>
      <c r="RAX6" s="2152"/>
      <c r="RAY6" s="2152"/>
      <c r="RAZ6" s="2152"/>
      <c r="RBA6" s="2152"/>
      <c r="RBB6" s="2152"/>
      <c r="RBC6" s="2152"/>
      <c r="RBD6" s="2152"/>
      <c r="RBE6" s="2152"/>
      <c r="RBF6" s="2152"/>
      <c r="RBG6" s="2152"/>
      <c r="RBH6" s="2152"/>
      <c r="RBI6" s="2152"/>
      <c r="RBJ6" s="2152"/>
      <c r="RBK6" s="2152"/>
      <c r="RBL6" s="2152"/>
      <c r="RBM6" s="2152"/>
      <c r="RBN6" s="2152"/>
      <c r="RBO6" s="2152"/>
      <c r="RBP6" s="2152"/>
      <c r="RBQ6" s="2152"/>
      <c r="RBR6" s="2152"/>
      <c r="RBS6" s="2152"/>
      <c r="RBT6" s="2152"/>
      <c r="RBU6" s="2152"/>
      <c r="RBV6" s="2152"/>
      <c r="RBW6" s="2152"/>
      <c r="RBX6" s="2152"/>
      <c r="RBY6" s="2152"/>
      <c r="RBZ6" s="2152"/>
      <c r="RCA6" s="2152"/>
      <c r="RCB6" s="2152"/>
      <c r="RCC6" s="2152"/>
      <c r="RCD6" s="2152"/>
      <c r="RCE6" s="2152"/>
      <c r="RCF6" s="2152"/>
      <c r="RCG6" s="2152"/>
      <c r="RCH6" s="2152"/>
      <c r="RCI6" s="2152"/>
      <c r="RCJ6" s="2152"/>
      <c r="RCK6" s="2152"/>
      <c r="RCL6" s="2152"/>
      <c r="RCM6" s="2152"/>
      <c r="RCN6" s="2152"/>
      <c r="RCO6" s="2152"/>
      <c r="RCP6" s="2152"/>
      <c r="RCQ6" s="2152"/>
      <c r="RCR6" s="2152"/>
      <c r="RCS6" s="2152"/>
      <c r="RCT6" s="2152"/>
      <c r="RCU6" s="2152"/>
      <c r="RCV6" s="2152"/>
      <c r="RCW6" s="2152"/>
      <c r="RCX6" s="2152"/>
      <c r="RCY6" s="2152"/>
      <c r="RCZ6" s="2152"/>
      <c r="RDA6" s="2152"/>
      <c r="RDB6" s="2152"/>
      <c r="RDC6" s="2152"/>
      <c r="RDD6" s="2152"/>
      <c r="RDE6" s="2152"/>
      <c r="RDF6" s="2152"/>
      <c r="RDG6" s="2152"/>
      <c r="RDH6" s="2152"/>
      <c r="RDI6" s="2152"/>
      <c r="RDJ6" s="2152"/>
      <c r="RDK6" s="2152"/>
      <c r="RDL6" s="2152"/>
      <c r="RDM6" s="2152"/>
      <c r="RDN6" s="2152"/>
      <c r="RDO6" s="2152"/>
      <c r="RDP6" s="2152"/>
      <c r="RDQ6" s="2152"/>
      <c r="RDR6" s="2152"/>
      <c r="RDS6" s="2152"/>
      <c r="RDT6" s="2152"/>
      <c r="RDU6" s="2152"/>
      <c r="RDV6" s="2152"/>
      <c r="RDW6" s="2152"/>
      <c r="RDX6" s="2152"/>
      <c r="RDY6" s="2152"/>
      <c r="RDZ6" s="2152"/>
      <c r="REA6" s="2152"/>
      <c r="REB6" s="2152"/>
      <c r="REC6" s="2152"/>
      <c r="RED6" s="2152"/>
      <c r="REE6" s="2152"/>
      <c r="REF6" s="2152"/>
      <c r="REG6" s="2152"/>
      <c r="REH6" s="2152"/>
      <c r="REI6" s="2152"/>
      <c r="REJ6" s="2152"/>
      <c r="REK6" s="2152"/>
      <c r="REL6" s="2152"/>
      <c r="REM6" s="2152"/>
      <c r="REN6" s="2152"/>
      <c r="REO6" s="2152"/>
      <c r="REP6" s="2152"/>
      <c r="REQ6" s="2152"/>
      <c r="RER6" s="2152"/>
      <c r="RES6" s="2152"/>
      <c r="RET6" s="2152"/>
      <c r="REU6" s="2152"/>
      <c r="REV6" s="2152"/>
      <c r="REW6" s="2152"/>
      <c r="REX6" s="2152"/>
      <c r="REY6" s="2152"/>
      <c r="REZ6" s="2152"/>
      <c r="RFA6" s="2152"/>
      <c r="RFB6" s="2152"/>
      <c r="RFC6" s="2152"/>
      <c r="RFD6" s="2152"/>
      <c r="RFE6" s="2152"/>
      <c r="RFF6" s="2152"/>
      <c r="RFG6" s="2152"/>
      <c r="RFH6" s="2152"/>
      <c r="RFI6" s="2152"/>
      <c r="RFJ6" s="2152"/>
      <c r="RFK6" s="2152"/>
      <c r="RFL6" s="2152"/>
      <c r="RFM6" s="2152"/>
      <c r="RFN6" s="2152"/>
      <c r="RFO6" s="2152"/>
      <c r="RFP6" s="2152"/>
      <c r="RFQ6" s="2152"/>
      <c r="RFR6" s="2152"/>
      <c r="RFS6" s="2152"/>
      <c r="RFT6" s="2152"/>
      <c r="RFU6" s="2152"/>
      <c r="RFV6" s="2152"/>
      <c r="RFW6" s="2152"/>
      <c r="RFX6" s="2152"/>
      <c r="RFY6" s="2152"/>
      <c r="RFZ6" s="2152"/>
      <c r="RGA6" s="2152"/>
      <c r="RGB6" s="2152"/>
      <c r="RGC6" s="2152"/>
      <c r="RGD6" s="2152"/>
      <c r="RGE6" s="2152"/>
      <c r="RGF6" s="2152"/>
      <c r="RGG6" s="2152"/>
      <c r="RGH6" s="2152"/>
      <c r="RGI6" s="2152"/>
      <c r="RGJ6" s="2152"/>
      <c r="RGK6" s="2152"/>
      <c r="RGL6" s="2152"/>
      <c r="RGM6" s="2152"/>
      <c r="RGN6" s="2152"/>
      <c r="RGO6" s="2152"/>
      <c r="RGP6" s="2152"/>
      <c r="RGQ6" s="2152"/>
      <c r="RGR6" s="2152"/>
      <c r="RGS6" s="2152"/>
      <c r="RGT6" s="2152"/>
      <c r="RGU6" s="2152"/>
      <c r="RGV6" s="2152"/>
      <c r="RGW6" s="2152"/>
      <c r="RGX6" s="2152"/>
      <c r="RGY6" s="2152"/>
      <c r="RGZ6" s="2152"/>
      <c r="RHA6" s="2152"/>
      <c r="RHB6" s="2152"/>
      <c r="RHC6" s="2152"/>
      <c r="RHD6" s="2152"/>
      <c r="RHE6" s="2152"/>
      <c r="RHF6" s="2152"/>
      <c r="RHG6" s="2152"/>
      <c r="RHH6" s="2152"/>
      <c r="RHI6" s="2152"/>
      <c r="RHJ6" s="2152"/>
      <c r="RHK6" s="2152"/>
      <c r="RHL6" s="2152"/>
      <c r="RHM6" s="2152"/>
      <c r="RHN6" s="2152"/>
      <c r="RHO6" s="2152"/>
      <c r="RHP6" s="2152"/>
      <c r="RHQ6" s="2152"/>
      <c r="RHR6" s="2152"/>
      <c r="RHS6" s="2152"/>
      <c r="RHT6" s="2152"/>
      <c r="RHU6" s="2152"/>
      <c r="RHV6" s="2152"/>
      <c r="RHW6" s="2152"/>
      <c r="RHX6" s="2152"/>
      <c r="RHY6" s="2152"/>
      <c r="RHZ6" s="2152"/>
      <c r="RIA6" s="2152"/>
      <c r="RIB6" s="2152"/>
      <c r="RIC6" s="2152"/>
      <c r="RID6" s="2152"/>
      <c r="RIE6" s="2152"/>
      <c r="RIF6" s="2152"/>
      <c r="RIG6" s="2152"/>
      <c r="RIH6" s="2152"/>
      <c r="RII6" s="2152"/>
      <c r="RIJ6" s="2152"/>
      <c r="RIK6" s="2152"/>
      <c r="RIL6" s="2152"/>
      <c r="RIM6" s="2152"/>
      <c r="RIN6" s="2152"/>
      <c r="RIO6" s="2152"/>
      <c r="RIP6" s="2152"/>
      <c r="RIQ6" s="2152"/>
      <c r="RIR6" s="2152"/>
      <c r="RIS6" s="2152"/>
      <c r="RIT6" s="2152"/>
      <c r="RIU6" s="2152"/>
      <c r="RIV6" s="2152"/>
      <c r="RIW6" s="2152"/>
      <c r="RIX6" s="2152"/>
      <c r="RIY6" s="2152"/>
      <c r="RIZ6" s="2152"/>
      <c r="RJA6" s="2152"/>
      <c r="RJB6" s="2152"/>
      <c r="RJC6" s="2152"/>
      <c r="RJD6" s="2152"/>
      <c r="RJE6" s="2152"/>
      <c r="RJF6" s="2152"/>
      <c r="RJG6" s="2152"/>
      <c r="RJH6" s="2152"/>
      <c r="RJI6" s="2152"/>
      <c r="RJJ6" s="2152"/>
      <c r="RJK6" s="2152"/>
      <c r="RJL6" s="2152"/>
      <c r="RJM6" s="2152"/>
      <c r="RJN6" s="2152"/>
      <c r="RJO6" s="2152"/>
      <c r="RJP6" s="2152"/>
      <c r="RJQ6" s="2152"/>
      <c r="RJR6" s="2152"/>
      <c r="RJS6" s="2152"/>
      <c r="RJT6" s="2152"/>
      <c r="RJU6" s="2152"/>
      <c r="RJV6" s="2152"/>
      <c r="RJW6" s="2152"/>
      <c r="RJX6" s="2152"/>
      <c r="RJY6" s="2152"/>
      <c r="RJZ6" s="2152"/>
      <c r="RKA6" s="2152"/>
      <c r="RKB6" s="2152"/>
      <c r="RKC6" s="2152"/>
      <c r="RKD6" s="2152"/>
      <c r="RKE6" s="2152"/>
      <c r="RKF6" s="2152"/>
      <c r="RKG6" s="2152"/>
      <c r="RKH6" s="2152"/>
      <c r="RKI6" s="2152"/>
      <c r="RKJ6" s="2152"/>
      <c r="RKK6" s="2152"/>
      <c r="RKL6" s="2152"/>
      <c r="RKM6" s="2152"/>
      <c r="RKN6" s="2152"/>
      <c r="RKO6" s="2152"/>
      <c r="RKP6" s="2152"/>
      <c r="RKQ6" s="2152"/>
      <c r="RKR6" s="2152"/>
      <c r="RKS6" s="2152"/>
      <c r="RKT6" s="2152"/>
      <c r="RKU6" s="2152"/>
      <c r="RKV6" s="2152"/>
      <c r="RKW6" s="2152"/>
      <c r="RKX6" s="2152"/>
      <c r="RKY6" s="2152"/>
      <c r="RKZ6" s="2152"/>
      <c r="RLA6" s="2152"/>
      <c r="RLB6" s="2152"/>
      <c r="RLC6" s="2152"/>
      <c r="RLD6" s="2152"/>
      <c r="RLE6" s="2152"/>
      <c r="RLF6" s="2152"/>
      <c r="RLG6" s="2152"/>
      <c r="RLH6" s="2152"/>
      <c r="RLI6" s="2152"/>
      <c r="RLJ6" s="2152"/>
      <c r="RLK6" s="2152"/>
      <c r="RLL6" s="2152"/>
      <c r="RLM6" s="2152"/>
      <c r="RLN6" s="2152"/>
      <c r="RLO6" s="2152"/>
      <c r="RLP6" s="2152"/>
      <c r="RLQ6" s="2152"/>
      <c r="RLR6" s="2152"/>
      <c r="RLS6" s="2152"/>
      <c r="RLT6" s="2152"/>
      <c r="RLU6" s="2152"/>
      <c r="RLV6" s="2152"/>
      <c r="RLW6" s="2152"/>
      <c r="RLX6" s="2152"/>
      <c r="RLY6" s="2152"/>
      <c r="RLZ6" s="2152"/>
      <c r="RMA6" s="2152"/>
      <c r="RMB6" s="2152"/>
      <c r="RMC6" s="2152"/>
      <c r="RMD6" s="2152"/>
      <c r="RME6" s="2152"/>
      <c r="RMF6" s="2152"/>
      <c r="RMG6" s="2152"/>
      <c r="RMH6" s="2152"/>
      <c r="RMI6" s="2152"/>
      <c r="RMJ6" s="2152"/>
      <c r="RMK6" s="2152"/>
      <c r="RML6" s="2152"/>
      <c r="RMM6" s="2152"/>
      <c r="RMN6" s="2152"/>
      <c r="RMO6" s="2152"/>
      <c r="RMP6" s="2152"/>
      <c r="RMQ6" s="2152"/>
      <c r="RMR6" s="2152"/>
      <c r="RMS6" s="2152"/>
      <c r="RMT6" s="2152"/>
      <c r="RMU6" s="2152"/>
      <c r="RMV6" s="2152"/>
      <c r="RMW6" s="2152"/>
      <c r="RMX6" s="2152"/>
      <c r="RMY6" s="2152"/>
      <c r="RMZ6" s="2152"/>
      <c r="RNA6" s="2152"/>
      <c r="RNB6" s="2152"/>
      <c r="RNC6" s="2152"/>
      <c r="RND6" s="2152"/>
      <c r="RNE6" s="2152"/>
      <c r="RNF6" s="2152"/>
      <c r="RNG6" s="2152"/>
      <c r="RNH6" s="2152"/>
      <c r="RNI6" s="2152"/>
      <c r="RNJ6" s="2152"/>
      <c r="RNK6" s="2152"/>
      <c r="RNL6" s="2152"/>
      <c r="RNM6" s="2152"/>
      <c r="RNN6" s="2152"/>
      <c r="RNO6" s="2152"/>
      <c r="RNP6" s="2152"/>
      <c r="RNQ6" s="2152"/>
      <c r="RNR6" s="2152"/>
      <c r="RNS6" s="2152"/>
      <c r="RNT6" s="2152"/>
      <c r="RNU6" s="2152"/>
      <c r="RNV6" s="2152"/>
      <c r="RNW6" s="2152"/>
      <c r="RNX6" s="2152"/>
      <c r="RNY6" s="2152"/>
      <c r="RNZ6" s="2152"/>
      <c r="ROA6" s="2152"/>
      <c r="ROB6" s="2152"/>
      <c r="ROC6" s="2152"/>
      <c r="ROD6" s="2152"/>
      <c r="ROE6" s="2152"/>
      <c r="ROF6" s="2152"/>
      <c r="ROG6" s="2152"/>
      <c r="ROH6" s="2152"/>
      <c r="ROI6" s="2152"/>
      <c r="ROJ6" s="2152"/>
      <c r="ROK6" s="2152"/>
      <c r="ROL6" s="2152"/>
      <c r="ROM6" s="2152"/>
      <c r="RON6" s="2152"/>
      <c r="ROO6" s="2152"/>
      <c r="ROP6" s="2152"/>
      <c r="ROQ6" s="2152"/>
      <c r="ROR6" s="2152"/>
      <c r="ROS6" s="2152"/>
      <c r="ROT6" s="2152"/>
      <c r="ROU6" s="2152"/>
      <c r="ROV6" s="2152"/>
      <c r="ROW6" s="2152"/>
      <c r="ROX6" s="2152"/>
      <c r="ROY6" s="2152"/>
      <c r="ROZ6" s="2152"/>
      <c r="RPA6" s="2152"/>
      <c r="RPB6" s="2152"/>
      <c r="RPC6" s="2152"/>
      <c r="RPD6" s="2152"/>
      <c r="RPE6" s="2152"/>
      <c r="RPF6" s="2152"/>
      <c r="RPG6" s="2152"/>
      <c r="RPH6" s="2152"/>
      <c r="RPI6" s="2152"/>
      <c r="RPJ6" s="2152"/>
      <c r="RPK6" s="2152"/>
      <c r="RPL6" s="2152"/>
      <c r="RPM6" s="2152"/>
      <c r="RPN6" s="2152"/>
      <c r="RPO6" s="2152"/>
      <c r="RPP6" s="2152"/>
      <c r="RPQ6" s="2152"/>
      <c r="RPR6" s="2152"/>
      <c r="RPS6" s="2152"/>
      <c r="RPT6" s="2152"/>
      <c r="RPU6" s="2152"/>
      <c r="RPV6" s="2152"/>
      <c r="RPW6" s="2152"/>
      <c r="RPX6" s="2152"/>
      <c r="RPY6" s="2152"/>
      <c r="RPZ6" s="2152"/>
      <c r="RQA6" s="2152"/>
      <c r="RQB6" s="2152"/>
      <c r="RQC6" s="2152"/>
      <c r="RQD6" s="2152"/>
      <c r="RQE6" s="2152"/>
      <c r="RQF6" s="2152"/>
      <c r="RQG6" s="2152"/>
      <c r="RQH6" s="2152"/>
      <c r="RQI6" s="2152"/>
      <c r="RQJ6" s="2152"/>
      <c r="RQK6" s="2152"/>
      <c r="RQL6" s="2152"/>
      <c r="RQM6" s="2152"/>
      <c r="RQN6" s="2152"/>
      <c r="RQO6" s="2152"/>
      <c r="RQP6" s="2152"/>
      <c r="RQQ6" s="2152"/>
      <c r="RQR6" s="2152"/>
      <c r="RQS6" s="2152"/>
      <c r="RQT6" s="2152"/>
      <c r="RQU6" s="2152"/>
      <c r="RQV6" s="2152"/>
      <c r="RQW6" s="2152"/>
      <c r="RQX6" s="2152"/>
      <c r="RQY6" s="2152"/>
      <c r="RQZ6" s="2152"/>
      <c r="RRA6" s="2152"/>
      <c r="RRB6" s="2152"/>
      <c r="RRC6" s="2152"/>
      <c r="RRD6" s="2152"/>
      <c r="RRE6" s="2152"/>
      <c r="RRF6" s="2152"/>
      <c r="RRG6" s="2152"/>
      <c r="RRH6" s="2152"/>
      <c r="RRI6" s="2152"/>
      <c r="RRJ6" s="2152"/>
      <c r="RRK6" s="2152"/>
      <c r="RRL6" s="2152"/>
      <c r="RRM6" s="2152"/>
      <c r="RRN6" s="2152"/>
      <c r="RRO6" s="2152"/>
      <c r="RRP6" s="2152"/>
      <c r="RRQ6" s="2152"/>
      <c r="RRR6" s="2152"/>
      <c r="RRS6" s="2152"/>
      <c r="RRT6" s="2152"/>
      <c r="RRU6" s="2152"/>
      <c r="RRV6" s="2152"/>
      <c r="RRW6" s="2152"/>
      <c r="RRX6" s="2152"/>
      <c r="RRY6" s="2152"/>
      <c r="RRZ6" s="2152"/>
      <c r="RSA6" s="2152"/>
      <c r="RSB6" s="2152"/>
      <c r="RSC6" s="2152"/>
      <c r="RSD6" s="2152"/>
      <c r="RSE6" s="2152"/>
      <c r="RSF6" s="2152"/>
      <c r="RSG6" s="2152"/>
      <c r="RSH6" s="2152"/>
      <c r="RSI6" s="2152"/>
      <c r="RSJ6" s="2152"/>
      <c r="RSK6" s="2152"/>
      <c r="RSL6" s="2152"/>
      <c r="RSM6" s="2152"/>
      <c r="RSN6" s="2152"/>
      <c r="RSO6" s="2152"/>
      <c r="RSP6" s="2152"/>
      <c r="RSQ6" s="2152"/>
      <c r="RSR6" s="2152"/>
      <c r="RSS6" s="2152"/>
      <c r="RST6" s="2152"/>
      <c r="RSU6" s="2152"/>
      <c r="RSV6" s="2152"/>
      <c r="RSW6" s="2152"/>
      <c r="RSX6" s="2152"/>
      <c r="RSY6" s="2152"/>
      <c r="RSZ6" s="2152"/>
      <c r="RTA6" s="2152"/>
      <c r="RTB6" s="2152"/>
      <c r="RTC6" s="2152"/>
      <c r="RTD6" s="2152"/>
      <c r="RTE6" s="2152"/>
      <c r="RTF6" s="2152"/>
      <c r="RTG6" s="2152"/>
      <c r="RTH6" s="2152"/>
      <c r="RTI6" s="2152"/>
      <c r="RTJ6" s="2152"/>
      <c r="RTK6" s="2152"/>
      <c r="RTL6" s="2152"/>
      <c r="RTM6" s="2152"/>
      <c r="RTN6" s="2152"/>
      <c r="RTO6" s="2152"/>
      <c r="RTP6" s="2152"/>
      <c r="RTQ6" s="2152"/>
      <c r="RTR6" s="2152"/>
      <c r="RTS6" s="2152"/>
      <c r="RTT6" s="2152"/>
      <c r="RTU6" s="2152"/>
      <c r="RTV6" s="2152"/>
      <c r="RTW6" s="2152"/>
      <c r="RTX6" s="2152"/>
      <c r="RTY6" s="2152"/>
      <c r="RTZ6" s="2152"/>
      <c r="RUA6" s="2152"/>
      <c r="RUB6" s="2152"/>
      <c r="RUC6" s="2152"/>
      <c r="RUD6" s="2152"/>
      <c r="RUE6" s="2152"/>
      <c r="RUF6" s="2152"/>
      <c r="RUG6" s="2152"/>
      <c r="RUH6" s="2152"/>
      <c r="RUI6" s="2152"/>
      <c r="RUJ6" s="2152"/>
      <c r="RUK6" s="2152"/>
      <c r="RUL6" s="2152"/>
      <c r="RUM6" s="2152"/>
      <c r="RUN6" s="2152"/>
      <c r="RUO6" s="2152"/>
      <c r="RUP6" s="2152"/>
      <c r="RUQ6" s="2152"/>
      <c r="RUR6" s="2152"/>
      <c r="RUS6" s="2152"/>
      <c r="RUT6" s="2152"/>
      <c r="RUU6" s="2152"/>
      <c r="RUV6" s="2152"/>
      <c r="RUW6" s="2152"/>
      <c r="RUX6" s="2152"/>
      <c r="RUY6" s="2152"/>
      <c r="RUZ6" s="2152"/>
      <c r="RVA6" s="2152"/>
      <c r="RVB6" s="2152"/>
      <c r="RVC6" s="2152"/>
      <c r="RVD6" s="2152"/>
      <c r="RVE6" s="2152"/>
      <c r="RVF6" s="2152"/>
      <c r="RVG6" s="2152"/>
      <c r="RVH6" s="2152"/>
      <c r="RVI6" s="2152"/>
      <c r="RVJ6" s="2152"/>
      <c r="RVK6" s="2152"/>
      <c r="RVL6" s="2152"/>
      <c r="RVM6" s="2152"/>
      <c r="RVN6" s="2152"/>
      <c r="RVO6" s="2152"/>
      <c r="RVP6" s="2152"/>
      <c r="RVQ6" s="2152"/>
      <c r="RVR6" s="2152"/>
      <c r="RVS6" s="2152"/>
      <c r="RVT6" s="2152"/>
      <c r="RVU6" s="2152"/>
      <c r="RVV6" s="2152"/>
      <c r="RVW6" s="2152"/>
      <c r="RVX6" s="2152"/>
      <c r="RVY6" s="2152"/>
      <c r="RVZ6" s="2152"/>
      <c r="RWA6" s="2152"/>
      <c r="RWB6" s="2152"/>
      <c r="RWC6" s="2152"/>
      <c r="RWD6" s="2152"/>
      <c r="RWE6" s="2152"/>
      <c r="RWF6" s="2152"/>
      <c r="RWG6" s="2152"/>
      <c r="RWH6" s="2152"/>
      <c r="RWI6" s="2152"/>
      <c r="RWJ6" s="2152"/>
      <c r="RWK6" s="2152"/>
      <c r="RWL6" s="2152"/>
      <c r="RWM6" s="2152"/>
      <c r="RWN6" s="2152"/>
      <c r="RWO6" s="2152"/>
      <c r="RWP6" s="2152"/>
      <c r="RWQ6" s="2152"/>
      <c r="RWR6" s="2152"/>
      <c r="RWS6" s="2152"/>
      <c r="RWT6" s="2152"/>
      <c r="RWU6" s="2152"/>
      <c r="RWV6" s="2152"/>
      <c r="RWW6" s="2152"/>
      <c r="RWX6" s="2152"/>
      <c r="RWY6" s="2152"/>
      <c r="RWZ6" s="2152"/>
      <c r="RXA6" s="2152"/>
      <c r="RXB6" s="2152"/>
      <c r="RXC6" s="2152"/>
      <c r="RXD6" s="2152"/>
      <c r="RXE6" s="2152"/>
      <c r="RXF6" s="2152"/>
      <c r="RXG6" s="2152"/>
      <c r="RXH6" s="2152"/>
      <c r="RXI6" s="2152"/>
      <c r="RXJ6" s="2152"/>
      <c r="RXK6" s="2152"/>
      <c r="RXL6" s="2152"/>
      <c r="RXM6" s="2152"/>
      <c r="RXN6" s="2152"/>
      <c r="RXO6" s="2152"/>
      <c r="RXP6" s="2152"/>
      <c r="RXQ6" s="2152"/>
      <c r="RXR6" s="2152"/>
      <c r="RXS6" s="2152"/>
      <c r="RXT6" s="2152"/>
      <c r="RXU6" s="2152"/>
      <c r="RXV6" s="2152"/>
      <c r="RXW6" s="2152"/>
      <c r="RXX6" s="2152"/>
      <c r="RXY6" s="2152"/>
      <c r="RXZ6" s="2152"/>
      <c r="RYA6" s="2152"/>
      <c r="RYB6" s="2152"/>
      <c r="RYC6" s="2152"/>
      <c r="RYD6" s="2152"/>
      <c r="RYE6" s="2152"/>
      <c r="RYF6" s="2152"/>
      <c r="RYG6" s="2152"/>
      <c r="RYH6" s="2152"/>
      <c r="RYI6" s="2152"/>
      <c r="RYJ6" s="2152"/>
      <c r="RYK6" s="2152"/>
      <c r="RYL6" s="2152"/>
      <c r="RYM6" s="2152"/>
      <c r="RYN6" s="2152"/>
      <c r="RYO6" s="2152"/>
      <c r="RYP6" s="2152"/>
      <c r="RYQ6" s="2152"/>
      <c r="RYR6" s="2152"/>
      <c r="RYS6" s="2152"/>
      <c r="RYT6" s="2152"/>
      <c r="RYU6" s="2152"/>
      <c r="RYV6" s="2152"/>
      <c r="RYW6" s="2152"/>
      <c r="RYX6" s="2152"/>
      <c r="RYY6" s="2152"/>
      <c r="RYZ6" s="2152"/>
      <c r="RZA6" s="2152"/>
      <c r="RZB6" s="2152"/>
      <c r="RZC6" s="2152"/>
      <c r="RZD6" s="2152"/>
      <c r="RZE6" s="2152"/>
      <c r="RZF6" s="2152"/>
      <c r="RZG6" s="2152"/>
      <c r="RZH6" s="2152"/>
      <c r="RZI6" s="2152"/>
      <c r="RZJ6" s="2152"/>
      <c r="RZK6" s="2152"/>
      <c r="RZL6" s="2152"/>
      <c r="RZM6" s="2152"/>
      <c r="RZN6" s="2152"/>
      <c r="RZO6" s="2152"/>
      <c r="RZP6" s="2152"/>
      <c r="RZQ6" s="2152"/>
      <c r="RZR6" s="2152"/>
      <c r="RZS6" s="2152"/>
      <c r="RZT6" s="2152"/>
      <c r="RZU6" s="2152"/>
      <c r="RZV6" s="2152"/>
      <c r="RZW6" s="2152"/>
      <c r="RZX6" s="2152"/>
      <c r="RZY6" s="2152"/>
      <c r="RZZ6" s="2152"/>
      <c r="SAA6" s="2152"/>
      <c r="SAB6" s="2152"/>
      <c r="SAC6" s="2152"/>
      <c r="SAD6" s="2152"/>
      <c r="SAE6" s="2152"/>
      <c r="SAF6" s="2152"/>
      <c r="SAG6" s="2152"/>
      <c r="SAH6" s="2152"/>
      <c r="SAI6" s="2152"/>
      <c r="SAJ6" s="2152"/>
      <c r="SAK6" s="2152"/>
      <c r="SAL6" s="2152"/>
      <c r="SAM6" s="2152"/>
      <c r="SAN6" s="2152"/>
      <c r="SAO6" s="2152"/>
      <c r="SAP6" s="2152"/>
      <c r="SAQ6" s="2152"/>
      <c r="SAR6" s="2152"/>
      <c r="SAS6" s="2152"/>
      <c r="SAT6" s="2152"/>
      <c r="SAU6" s="2152"/>
      <c r="SAV6" s="2152"/>
      <c r="SAW6" s="2152"/>
      <c r="SAX6" s="2152"/>
      <c r="SAY6" s="2152"/>
      <c r="SAZ6" s="2152"/>
      <c r="SBA6" s="2152"/>
      <c r="SBB6" s="2152"/>
      <c r="SBC6" s="2152"/>
      <c r="SBD6" s="2152"/>
      <c r="SBE6" s="2152"/>
      <c r="SBF6" s="2152"/>
      <c r="SBG6" s="2152"/>
      <c r="SBH6" s="2152"/>
      <c r="SBI6" s="2152"/>
      <c r="SBJ6" s="2152"/>
      <c r="SBK6" s="2152"/>
      <c r="SBL6" s="2152"/>
      <c r="SBM6" s="2152"/>
      <c r="SBN6" s="2152"/>
      <c r="SBO6" s="2152"/>
      <c r="SBP6" s="2152"/>
      <c r="SBQ6" s="2152"/>
      <c r="SBR6" s="2152"/>
      <c r="SBS6" s="2152"/>
      <c r="SBT6" s="2152"/>
      <c r="SBU6" s="2152"/>
      <c r="SBV6" s="2152"/>
      <c r="SBW6" s="2152"/>
      <c r="SBX6" s="2152"/>
      <c r="SBY6" s="2152"/>
      <c r="SBZ6" s="2152"/>
      <c r="SCA6" s="2152"/>
      <c r="SCB6" s="2152"/>
      <c r="SCC6" s="2152"/>
      <c r="SCD6" s="2152"/>
      <c r="SCE6" s="2152"/>
      <c r="SCF6" s="2152"/>
      <c r="SCG6" s="2152"/>
      <c r="SCH6" s="2152"/>
      <c r="SCI6" s="2152"/>
      <c r="SCJ6" s="2152"/>
      <c r="SCK6" s="2152"/>
      <c r="SCL6" s="2152"/>
      <c r="SCM6" s="2152"/>
      <c r="SCN6" s="2152"/>
      <c r="SCO6" s="2152"/>
      <c r="SCP6" s="2152"/>
      <c r="SCQ6" s="2152"/>
      <c r="SCR6" s="2152"/>
      <c r="SCS6" s="2152"/>
      <c r="SCT6" s="2152"/>
      <c r="SCU6" s="2152"/>
      <c r="SCV6" s="2152"/>
      <c r="SCW6" s="2152"/>
      <c r="SCX6" s="2152"/>
      <c r="SCY6" s="2152"/>
      <c r="SCZ6" s="2152"/>
      <c r="SDA6" s="2152"/>
      <c r="SDB6" s="2152"/>
      <c r="SDC6" s="2152"/>
      <c r="SDD6" s="2152"/>
      <c r="SDE6" s="2152"/>
      <c r="SDF6" s="2152"/>
      <c r="SDG6" s="2152"/>
      <c r="SDH6" s="2152"/>
      <c r="SDI6" s="2152"/>
      <c r="SDJ6" s="2152"/>
      <c r="SDK6" s="2152"/>
      <c r="SDL6" s="2152"/>
      <c r="SDM6" s="2152"/>
      <c r="SDN6" s="2152"/>
      <c r="SDO6" s="2152"/>
      <c r="SDP6" s="2152"/>
      <c r="SDQ6" s="2152"/>
      <c r="SDR6" s="2152"/>
      <c r="SDS6" s="2152"/>
      <c r="SDT6" s="2152"/>
      <c r="SDU6" s="2152"/>
      <c r="SDV6" s="2152"/>
      <c r="SDW6" s="2152"/>
      <c r="SDX6" s="2152"/>
      <c r="SDY6" s="2152"/>
      <c r="SDZ6" s="2152"/>
      <c r="SEA6" s="2152"/>
      <c r="SEB6" s="2152"/>
      <c r="SEC6" s="2152"/>
      <c r="SED6" s="2152"/>
      <c r="SEE6" s="2152"/>
      <c r="SEF6" s="2152"/>
      <c r="SEG6" s="2152"/>
      <c r="SEH6" s="2152"/>
      <c r="SEI6" s="2152"/>
      <c r="SEJ6" s="2152"/>
      <c r="SEK6" s="2152"/>
      <c r="SEL6" s="2152"/>
      <c r="SEM6" s="2152"/>
      <c r="SEN6" s="2152"/>
      <c r="SEO6" s="2152"/>
      <c r="SEP6" s="2152"/>
      <c r="SEQ6" s="2152"/>
      <c r="SER6" s="2152"/>
      <c r="SES6" s="2152"/>
      <c r="SET6" s="2152"/>
      <c r="SEU6" s="2152"/>
      <c r="SEV6" s="2152"/>
      <c r="SEW6" s="2152"/>
      <c r="SEX6" s="2152"/>
      <c r="SEY6" s="2152"/>
      <c r="SEZ6" s="2152"/>
      <c r="SFA6" s="2152"/>
      <c r="SFB6" s="2152"/>
      <c r="SFC6" s="2152"/>
      <c r="SFD6" s="2152"/>
      <c r="SFE6" s="2152"/>
      <c r="SFF6" s="2152"/>
      <c r="SFG6" s="2152"/>
      <c r="SFH6" s="2152"/>
      <c r="SFI6" s="2152"/>
      <c r="SFJ6" s="2152"/>
      <c r="SFK6" s="2152"/>
      <c r="SFL6" s="2152"/>
      <c r="SFM6" s="2152"/>
      <c r="SFN6" s="2152"/>
      <c r="SFO6" s="2152"/>
      <c r="SFP6" s="2152"/>
      <c r="SFQ6" s="2152"/>
      <c r="SFR6" s="2152"/>
      <c r="SFS6" s="2152"/>
      <c r="SFT6" s="2152"/>
      <c r="SFU6" s="2152"/>
      <c r="SFV6" s="2152"/>
      <c r="SFW6" s="2152"/>
      <c r="SFX6" s="2152"/>
      <c r="SFY6" s="2152"/>
      <c r="SFZ6" s="2152"/>
      <c r="SGA6" s="2152"/>
      <c r="SGB6" s="2152"/>
      <c r="SGC6" s="2152"/>
      <c r="SGD6" s="2152"/>
      <c r="SGE6" s="2152"/>
      <c r="SGF6" s="2152"/>
      <c r="SGG6" s="2152"/>
      <c r="SGH6" s="2152"/>
      <c r="SGI6" s="2152"/>
      <c r="SGJ6" s="2152"/>
      <c r="SGK6" s="2152"/>
      <c r="SGL6" s="2152"/>
      <c r="SGM6" s="2152"/>
      <c r="SGN6" s="2152"/>
      <c r="SGO6" s="2152"/>
      <c r="SGP6" s="2152"/>
      <c r="SGQ6" s="2152"/>
      <c r="SGR6" s="2152"/>
      <c r="SGS6" s="2152"/>
      <c r="SGT6" s="2152"/>
      <c r="SGU6" s="2152"/>
      <c r="SGV6" s="2152"/>
      <c r="SGW6" s="2152"/>
      <c r="SGX6" s="2152"/>
      <c r="SGY6" s="2152"/>
      <c r="SGZ6" s="2152"/>
      <c r="SHA6" s="2152"/>
      <c r="SHB6" s="2152"/>
      <c r="SHC6" s="2152"/>
      <c r="SHD6" s="2152"/>
      <c r="SHE6" s="2152"/>
      <c r="SHF6" s="2152"/>
      <c r="SHG6" s="2152"/>
      <c r="SHH6" s="2152"/>
      <c r="SHI6" s="2152"/>
      <c r="SHJ6" s="2152"/>
      <c r="SHK6" s="2152"/>
      <c r="SHL6" s="2152"/>
      <c r="SHM6" s="2152"/>
      <c r="SHN6" s="2152"/>
      <c r="SHO6" s="2152"/>
      <c r="SHP6" s="2152"/>
      <c r="SHQ6" s="2152"/>
      <c r="SHR6" s="2152"/>
      <c r="SHS6" s="2152"/>
      <c r="SHT6" s="2152"/>
      <c r="SHU6" s="2152"/>
      <c r="SHV6" s="2152"/>
      <c r="SHW6" s="2152"/>
      <c r="SHX6" s="2152"/>
      <c r="SHY6" s="2152"/>
      <c r="SHZ6" s="2152"/>
      <c r="SIA6" s="2152"/>
      <c r="SIB6" s="2152"/>
      <c r="SIC6" s="2152"/>
      <c r="SID6" s="2152"/>
      <c r="SIE6" s="2152"/>
      <c r="SIF6" s="2152"/>
      <c r="SIG6" s="2152"/>
      <c r="SIH6" s="2152"/>
      <c r="SII6" s="2152"/>
      <c r="SIJ6" s="2152"/>
      <c r="SIK6" s="2152"/>
      <c r="SIL6" s="2152"/>
      <c r="SIM6" s="2152"/>
      <c r="SIN6" s="2152"/>
      <c r="SIO6" s="2152"/>
      <c r="SIP6" s="2152"/>
      <c r="SIQ6" s="2152"/>
      <c r="SIR6" s="2152"/>
      <c r="SIS6" s="2152"/>
      <c r="SIT6" s="2152"/>
      <c r="SIU6" s="2152"/>
      <c r="SIV6" s="2152"/>
      <c r="SIW6" s="2152"/>
      <c r="SIX6" s="2152"/>
      <c r="SIY6" s="2152"/>
      <c r="SIZ6" s="2152"/>
      <c r="SJA6" s="2152"/>
      <c r="SJB6" s="2152"/>
      <c r="SJC6" s="2152"/>
      <c r="SJD6" s="2152"/>
      <c r="SJE6" s="2152"/>
      <c r="SJF6" s="2152"/>
      <c r="SJG6" s="2152"/>
      <c r="SJH6" s="2152"/>
      <c r="SJI6" s="2152"/>
      <c r="SJJ6" s="2152"/>
      <c r="SJK6" s="2152"/>
      <c r="SJL6" s="2152"/>
      <c r="SJM6" s="2152"/>
      <c r="SJN6" s="2152"/>
      <c r="SJO6" s="2152"/>
      <c r="SJP6" s="2152"/>
      <c r="SJQ6" s="2152"/>
      <c r="SJR6" s="2152"/>
      <c r="SJS6" s="2152"/>
      <c r="SJT6" s="2152"/>
      <c r="SJU6" s="2152"/>
      <c r="SJV6" s="2152"/>
      <c r="SJW6" s="2152"/>
      <c r="SJX6" s="2152"/>
      <c r="SJY6" s="2152"/>
      <c r="SJZ6" s="2152"/>
      <c r="SKA6" s="2152"/>
      <c r="SKB6" s="2152"/>
      <c r="SKC6" s="2152"/>
      <c r="SKD6" s="2152"/>
      <c r="SKE6" s="2152"/>
      <c r="SKF6" s="2152"/>
      <c r="SKG6" s="2152"/>
      <c r="SKH6" s="2152"/>
      <c r="SKI6" s="2152"/>
      <c r="SKJ6" s="2152"/>
      <c r="SKK6" s="2152"/>
      <c r="SKL6" s="2152"/>
      <c r="SKM6" s="2152"/>
      <c r="SKN6" s="2152"/>
      <c r="SKO6" s="2152"/>
      <c r="SKP6" s="2152"/>
      <c r="SKQ6" s="2152"/>
      <c r="SKR6" s="2152"/>
      <c r="SKS6" s="2152"/>
      <c r="SKT6" s="2152"/>
      <c r="SKU6" s="2152"/>
      <c r="SKV6" s="2152"/>
      <c r="SKW6" s="2152"/>
      <c r="SKX6" s="2152"/>
      <c r="SKY6" s="2152"/>
      <c r="SKZ6" s="2152"/>
      <c r="SLA6" s="2152"/>
      <c r="SLB6" s="2152"/>
      <c r="SLC6" s="2152"/>
      <c r="SLD6" s="2152"/>
      <c r="SLE6" s="2152"/>
      <c r="SLF6" s="2152"/>
      <c r="SLG6" s="2152"/>
      <c r="SLH6" s="2152"/>
      <c r="SLI6" s="2152"/>
      <c r="SLJ6" s="2152"/>
      <c r="SLK6" s="2152"/>
      <c r="SLL6" s="2152"/>
      <c r="SLM6" s="2152"/>
      <c r="SLN6" s="2152"/>
      <c r="SLO6" s="2152"/>
      <c r="SLP6" s="2152"/>
      <c r="SLQ6" s="2152"/>
      <c r="SLR6" s="2152"/>
      <c r="SLS6" s="2152"/>
      <c r="SLT6" s="2152"/>
      <c r="SLU6" s="2152"/>
      <c r="SLV6" s="2152"/>
      <c r="SLW6" s="2152"/>
      <c r="SLX6" s="2152"/>
      <c r="SLY6" s="2152"/>
      <c r="SLZ6" s="2152"/>
      <c r="SMA6" s="2152"/>
      <c r="SMB6" s="2152"/>
      <c r="SMC6" s="2152"/>
      <c r="SMD6" s="2152"/>
      <c r="SME6" s="2152"/>
      <c r="SMF6" s="2152"/>
      <c r="SMG6" s="2152"/>
      <c r="SMH6" s="2152"/>
      <c r="SMI6" s="2152"/>
      <c r="SMJ6" s="2152"/>
      <c r="SMK6" s="2152"/>
      <c r="SML6" s="2152"/>
      <c r="SMM6" s="2152"/>
      <c r="SMN6" s="2152"/>
      <c r="SMO6" s="2152"/>
      <c r="SMP6" s="2152"/>
      <c r="SMQ6" s="2152"/>
      <c r="SMR6" s="2152"/>
      <c r="SMS6" s="2152"/>
      <c r="SMT6" s="2152"/>
      <c r="SMU6" s="2152"/>
      <c r="SMV6" s="2152"/>
      <c r="SMW6" s="2152"/>
      <c r="SMX6" s="2152"/>
      <c r="SMY6" s="2152"/>
      <c r="SMZ6" s="2152"/>
      <c r="SNA6" s="2152"/>
      <c r="SNB6" s="2152"/>
      <c r="SNC6" s="2152"/>
      <c r="SND6" s="2152"/>
      <c r="SNE6" s="2152"/>
      <c r="SNF6" s="2152"/>
      <c r="SNG6" s="2152"/>
      <c r="SNH6" s="2152"/>
      <c r="SNI6" s="2152"/>
      <c r="SNJ6" s="2152"/>
      <c r="SNK6" s="2152"/>
      <c r="SNL6" s="2152"/>
      <c r="SNM6" s="2152"/>
      <c r="SNN6" s="2152"/>
      <c r="SNO6" s="2152"/>
      <c r="SNP6" s="2152"/>
      <c r="SNQ6" s="2152"/>
      <c r="SNR6" s="2152"/>
      <c r="SNS6" s="2152"/>
      <c r="SNT6" s="2152"/>
      <c r="SNU6" s="2152"/>
      <c r="SNV6" s="2152"/>
      <c r="SNW6" s="2152"/>
      <c r="SNX6" s="2152"/>
      <c r="SNY6" s="2152"/>
      <c r="SNZ6" s="2152"/>
      <c r="SOA6" s="2152"/>
      <c r="SOB6" s="2152"/>
      <c r="SOC6" s="2152"/>
      <c r="SOD6" s="2152"/>
      <c r="SOE6" s="2152"/>
      <c r="SOF6" s="2152"/>
      <c r="SOG6" s="2152"/>
      <c r="SOH6" s="2152"/>
      <c r="SOI6" s="2152"/>
      <c r="SOJ6" s="2152"/>
      <c r="SOK6" s="2152"/>
      <c r="SOL6" s="2152"/>
      <c r="SOM6" s="2152"/>
      <c r="SON6" s="2152"/>
      <c r="SOO6" s="2152"/>
      <c r="SOP6" s="2152"/>
      <c r="SOQ6" s="2152"/>
      <c r="SOR6" s="2152"/>
      <c r="SOS6" s="2152"/>
      <c r="SOT6" s="2152"/>
      <c r="SOU6" s="2152"/>
      <c r="SOV6" s="2152"/>
      <c r="SOW6" s="2152"/>
      <c r="SOX6" s="2152"/>
      <c r="SOY6" s="2152"/>
      <c r="SOZ6" s="2152"/>
      <c r="SPA6" s="2152"/>
      <c r="SPB6" s="2152"/>
      <c r="SPC6" s="2152"/>
      <c r="SPD6" s="2152"/>
      <c r="SPE6" s="2152"/>
      <c r="SPF6" s="2152"/>
      <c r="SPG6" s="2152"/>
      <c r="SPH6" s="2152"/>
      <c r="SPI6" s="2152"/>
      <c r="SPJ6" s="2152"/>
      <c r="SPK6" s="2152"/>
      <c r="SPL6" s="2152"/>
      <c r="SPM6" s="2152"/>
      <c r="SPN6" s="2152"/>
      <c r="SPO6" s="2152"/>
      <c r="SPP6" s="2152"/>
      <c r="SPQ6" s="2152"/>
      <c r="SPR6" s="2152"/>
      <c r="SPS6" s="2152"/>
      <c r="SPT6" s="2152"/>
      <c r="SPU6" s="2152"/>
      <c r="SPV6" s="2152"/>
      <c r="SPW6" s="2152"/>
      <c r="SPX6" s="2152"/>
      <c r="SPY6" s="2152"/>
      <c r="SPZ6" s="2152"/>
      <c r="SQA6" s="2152"/>
      <c r="SQB6" s="2152"/>
      <c r="SQC6" s="2152"/>
      <c r="SQD6" s="2152"/>
      <c r="SQE6" s="2152"/>
      <c r="SQF6" s="2152"/>
      <c r="SQG6" s="2152"/>
      <c r="SQH6" s="2152"/>
      <c r="SQI6" s="2152"/>
      <c r="SQJ6" s="2152"/>
      <c r="SQK6" s="2152"/>
      <c r="SQL6" s="2152"/>
      <c r="SQM6" s="2152"/>
      <c r="SQN6" s="2152"/>
      <c r="SQO6" s="2152"/>
      <c r="SQP6" s="2152"/>
      <c r="SQQ6" s="2152"/>
      <c r="SQR6" s="2152"/>
      <c r="SQS6" s="2152"/>
      <c r="SQT6" s="2152"/>
      <c r="SQU6" s="2152"/>
      <c r="SQV6" s="2152"/>
      <c r="SQW6" s="2152"/>
      <c r="SQX6" s="2152"/>
      <c r="SQY6" s="2152"/>
      <c r="SQZ6" s="2152"/>
      <c r="SRA6" s="2152"/>
      <c r="SRB6" s="2152"/>
      <c r="SRC6" s="2152"/>
      <c r="SRD6" s="2152"/>
      <c r="SRE6" s="2152"/>
      <c r="SRF6" s="2152"/>
      <c r="SRG6" s="2152"/>
      <c r="SRH6" s="2152"/>
      <c r="SRI6" s="2152"/>
      <c r="SRJ6" s="2152"/>
      <c r="SRK6" s="2152"/>
      <c r="SRL6" s="2152"/>
      <c r="SRM6" s="2152"/>
      <c r="SRN6" s="2152"/>
      <c r="SRO6" s="2152"/>
      <c r="SRP6" s="2152"/>
      <c r="SRQ6" s="2152"/>
      <c r="SRR6" s="2152"/>
      <c r="SRS6" s="2152"/>
      <c r="SRT6" s="2152"/>
      <c r="SRU6" s="2152"/>
      <c r="SRV6" s="2152"/>
      <c r="SRW6" s="2152"/>
      <c r="SRX6" s="2152"/>
      <c r="SRY6" s="2152"/>
      <c r="SRZ6" s="2152"/>
      <c r="SSA6" s="2152"/>
      <c r="SSB6" s="2152"/>
      <c r="SSC6" s="2152"/>
      <c r="SSD6" s="2152"/>
      <c r="SSE6" s="2152"/>
      <c r="SSF6" s="2152"/>
      <c r="SSG6" s="2152"/>
      <c r="SSH6" s="2152"/>
      <c r="SSI6" s="2152"/>
      <c r="SSJ6" s="2152"/>
      <c r="SSK6" s="2152"/>
      <c r="SSL6" s="2152"/>
      <c r="SSM6" s="2152"/>
      <c r="SSN6" s="2152"/>
      <c r="SSO6" s="2152"/>
      <c r="SSP6" s="2152"/>
      <c r="SSQ6" s="2152"/>
      <c r="SSR6" s="2152"/>
      <c r="SSS6" s="2152"/>
      <c r="SST6" s="2152"/>
      <c r="SSU6" s="2152"/>
      <c r="SSV6" s="2152"/>
      <c r="SSW6" s="2152"/>
      <c r="SSX6" s="2152"/>
      <c r="SSY6" s="2152"/>
      <c r="SSZ6" s="2152"/>
      <c r="STA6" s="2152"/>
      <c r="STB6" s="2152"/>
      <c r="STC6" s="2152"/>
      <c r="STD6" s="2152"/>
      <c r="STE6" s="2152"/>
      <c r="STF6" s="2152"/>
      <c r="STG6" s="2152"/>
      <c r="STH6" s="2152"/>
      <c r="STI6" s="2152"/>
      <c r="STJ6" s="2152"/>
      <c r="STK6" s="2152"/>
      <c r="STL6" s="2152"/>
      <c r="STM6" s="2152"/>
      <c r="STN6" s="2152"/>
      <c r="STO6" s="2152"/>
      <c r="STP6" s="2152"/>
      <c r="STQ6" s="2152"/>
      <c r="STR6" s="2152"/>
      <c r="STS6" s="2152"/>
      <c r="STT6" s="2152"/>
      <c r="STU6" s="2152"/>
      <c r="STV6" s="2152"/>
      <c r="STW6" s="2152"/>
      <c r="STX6" s="2152"/>
      <c r="STY6" s="2152"/>
      <c r="STZ6" s="2152"/>
      <c r="SUA6" s="2152"/>
      <c r="SUB6" s="2152"/>
      <c r="SUC6" s="2152"/>
      <c r="SUD6" s="2152"/>
      <c r="SUE6" s="2152"/>
      <c r="SUF6" s="2152"/>
      <c r="SUG6" s="2152"/>
      <c r="SUH6" s="2152"/>
      <c r="SUI6" s="2152"/>
      <c r="SUJ6" s="2152"/>
      <c r="SUK6" s="2152"/>
      <c r="SUL6" s="2152"/>
      <c r="SUM6" s="2152"/>
      <c r="SUN6" s="2152"/>
      <c r="SUO6" s="2152"/>
      <c r="SUP6" s="2152"/>
      <c r="SUQ6" s="2152"/>
      <c r="SUR6" s="2152"/>
      <c r="SUS6" s="2152"/>
      <c r="SUT6" s="2152"/>
      <c r="SUU6" s="2152"/>
      <c r="SUV6" s="2152"/>
      <c r="SUW6" s="2152"/>
      <c r="SUX6" s="2152"/>
      <c r="SUY6" s="2152"/>
      <c r="SUZ6" s="2152"/>
      <c r="SVA6" s="2152"/>
      <c r="SVB6" s="2152"/>
      <c r="SVC6" s="2152"/>
      <c r="SVD6" s="2152"/>
      <c r="SVE6" s="2152"/>
      <c r="SVF6" s="2152"/>
      <c r="SVG6" s="2152"/>
      <c r="SVH6" s="2152"/>
      <c r="SVI6" s="2152"/>
      <c r="SVJ6" s="2152"/>
      <c r="SVK6" s="2152"/>
      <c r="SVL6" s="2152"/>
      <c r="SVM6" s="2152"/>
      <c r="SVN6" s="2152"/>
      <c r="SVO6" s="2152"/>
      <c r="SVP6" s="2152"/>
      <c r="SVQ6" s="2152"/>
      <c r="SVR6" s="2152"/>
      <c r="SVS6" s="2152"/>
      <c r="SVT6" s="2152"/>
      <c r="SVU6" s="2152"/>
      <c r="SVV6" s="2152"/>
      <c r="SVW6" s="2152"/>
      <c r="SVX6" s="2152"/>
      <c r="SVY6" s="2152"/>
      <c r="SVZ6" s="2152"/>
      <c r="SWA6" s="2152"/>
      <c r="SWB6" s="2152"/>
      <c r="SWC6" s="2152"/>
      <c r="SWD6" s="2152"/>
      <c r="SWE6" s="2152"/>
      <c r="SWF6" s="2152"/>
      <c r="SWG6" s="2152"/>
      <c r="SWH6" s="2152"/>
      <c r="SWI6" s="2152"/>
      <c r="SWJ6" s="2152"/>
      <c r="SWK6" s="2152"/>
      <c r="SWL6" s="2152"/>
      <c r="SWM6" s="2152"/>
      <c r="SWN6" s="2152"/>
      <c r="SWO6" s="2152"/>
      <c r="SWP6" s="2152"/>
      <c r="SWQ6" s="2152"/>
      <c r="SWR6" s="2152"/>
      <c r="SWS6" s="2152"/>
      <c r="SWT6" s="2152"/>
      <c r="SWU6" s="2152"/>
      <c r="SWV6" s="2152"/>
      <c r="SWW6" s="2152"/>
      <c r="SWX6" s="2152"/>
      <c r="SWY6" s="2152"/>
      <c r="SWZ6" s="2152"/>
      <c r="SXA6" s="2152"/>
      <c r="SXB6" s="2152"/>
      <c r="SXC6" s="2152"/>
      <c r="SXD6" s="2152"/>
      <c r="SXE6" s="2152"/>
      <c r="SXF6" s="2152"/>
      <c r="SXG6" s="2152"/>
      <c r="SXH6" s="2152"/>
      <c r="SXI6" s="2152"/>
      <c r="SXJ6" s="2152"/>
      <c r="SXK6" s="2152"/>
      <c r="SXL6" s="2152"/>
      <c r="SXM6" s="2152"/>
      <c r="SXN6" s="2152"/>
      <c r="SXO6" s="2152"/>
      <c r="SXP6" s="2152"/>
      <c r="SXQ6" s="2152"/>
      <c r="SXR6" s="2152"/>
      <c r="SXS6" s="2152"/>
      <c r="SXT6" s="2152"/>
      <c r="SXU6" s="2152"/>
      <c r="SXV6" s="2152"/>
      <c r="SXW6" s="2152"/>
      <c r="SXX6" s="2152"/>
      <c r="SXY6" s="2152"/>
      <c r="SXZ6" s="2152"/>
      <c r="SYA6" s="2152"/>
      <c r="SYB6" s="2152"/>
      <c r="SYC6" s="2152"/>
      <c r="SYD6" s="2152"/>
      <c r="SYE6" s="2152"/>
      <c r="SYF6" s="2152"/>
      <c r="SYG6" s="2152"/>
      <c r="SYH6" s="2152"/>
      <c r="SYI6" s="2152"/>
      <c r="SYJ6" s="2152"/>
      <c r="SYK6" s="2152"/>
      <c r="SYL6" s="2152"/>
      <c r="SYM6" s="2152"/>
      <c r="SYN6" s="2152"/>
      <c r="SYO6" s="2152"/>
      <c r="SYP6" s="2152"/>
      <c r="SYQ6" s="2152"/>
      <c r="SYR6" s="2152"/>
      <c r="SYS6" s="2152"/>
      <c r="SYT6" s="2152"/>
      <c r="SYU6" s="2152"/>
      <c r="SYV6" s="2152"/>
      <c r="SYW6" s="2152"/>
      <c r="SYX6" s="2152"/>
      <c r="SYY6" s="2152"/>
      <c r="SYZ6" s="2152"/>
      <c r="SZA6" s="2152"/>
      <c r="SZB6" s="2152"/>
      <c r="SZC6" s="2152"/>
      <c r="SZD6" s="2152"/>
      <c r="SZE6" s="2152"/>
      <c r="SZF6" s="2152"/>
      <c r="SZG6" s="2152"/>
      <c r="SZH6" s="2152"/>
      <c r="SZI6" s="2152"/>
      <c r="SZJ6" s="2152"/>
      <c r="SZK6" s="2152"/>
      <c r="SZL6" s="2152"/>
      <c r="SZM6" s="2152"/>
      <c r="SZN6" s="2152"/>
      <c r="SZO6" s="2152"/>
      <c r="SZP6" s="2152"/>
      <c r="SZQ6" s="2152"/>
      <c r="SZR6" s="2152"/>
      <c r="SZS6" s="2152"/>
      <c r="SZT6" s="2152"/>
      <c r="SZU6" s="2152"/>
      <c r="SZV6" s="2152"/>
      <c r="SZW6" s="2152"/>
      <c r="SZX6" s="2152"/>
      <c r="SZY6" s="2152"/>
      <c r="SZZ6" s="2152"/>
      <c r="TAA6" s="2152"/>
      <c r="TAB6" s="2152"/>
      <c r="TAC6" s="2152"/>
      <c r="TAD6" s="2152"/>
      <c r="TAE6" s="2152"/>
      <c r="TAF6" s="2152"/>
      <c r="TAG6" s="2152"/>
      <c r="TAH6" s="2152"/>
      <c r="TAI6" s="2152"/>
      <c r="TAJ6" s="2152"/>
      <c r="TAK6" s="2152"/>
      <c r="TAL6" s="2152"/>
      <c r="TAM6" s="2152"/>
      <c r="TAN6" s="2152"/>
      <c r="TAO6" s="2152"/>
      <c r="TAP6" s="2152"/>
      <c r="TAQ6" s="2152"/>
      <c r="TAR6" s="2152"/>
      <c r="TAS6" s="2152"/>
      <c r="TAT6" s="2152"/>
      <c r="TAU6" s="2152"/>
      <c r="TAV6" s="2152"/>
      <c r="TAW6" s="2152"/>
      <c r="TAX6" s="2152"/>
      <c r="TAY6" s="2152"/>
      <c r="TAZ6" s="2152"/>
      <c r="TBA6" s="2152"/>
      <c r="TBB6" s="2152"/>
      <c r="TBC6" s="2152"/>
      <c r="TBD6" s="2152"/>
      <c r="TBE6" s="2152"/>
      <c r="TBF6" s="2152"/>
      <c r="TBG6" s="2152"/>
      <c r="TBH6" s="2152"/>
      <c r="TBI6" s="2152"/>
      <c r="TBJ6" s="2152"/>
      <c r="TBK6" s="2152"/>
      <c r="TBL6" s="2152"/>
      <c r="TBM6" s="2152"/>
      <c r="TBN6" s="2152"/>
      <c r="TBO6" s="2152"/>
      <c r="TBP6" s="2152"/>
      <c r="TBQ6" s="2152"/>
      <c r="TBR6" s="2152"/>
      <c r="TBS6" s="2152"/>
      <c r="TBT6" s="2152"/>
      <c r="TBU6" s="2152"/>
      <c r="TBV6" s="2152"/>
      <c r="TBW6" s="2152"/>
      <c r="TBX6" s="2152"/>
      <c r="TBY6" s="2152"/>
      <c r="TBZ6" s="2152"/>
      <c r="TCA6" s="2152"/>
      <c r="TCB6" s="2152"/>
      <c r="TCC6" s="2152"/>
      <c r="TCD6" s="2152"/>
      <c r="TCE6" s="2152"/>
      <c r="TCF6" s="2152"/>
      <c r="TCG6" s="2152"/>
      <c r="TCH6" s="2152"/>
      <c r="TCI6" s="2152"/>
      <c r="TCJ6" s="2152"/>
      <c r="TCK6" s="2152"/>
      <c r="TCL6" s="2152"/>
      <c r="TCM6" s="2152"/>
      <c r="TCN6" s="2152"/>
      <c r="TCO6" s="2152"/>
      <c r="TCP6" s="2152"/>
      <c r="TCQ6" s="2152"/>
      <c r="TCR6" s="2152"/>
      <c r="TCS6" s="2152"/>
      <c r="TCT6" s="2152"/>
      <c r="TCU6" s="2152"/>
      <c r="TCV6" s="2152"/>
      <c r="TCW6" s="2152"/>
      <c r="TCX6" s="2152"/>
      <c r="TCY6" s="2152"/>
      <c r="TCZ6" s="2152"/>
      <c r="TDA6" s="2152"/>
      <c r="TDB6" s="2152"/>
      <c r="TDC6" s="2152"/>
      <c r="TDD6" s="2152"/>
      <c r="TDE6" s="2152"/>
      <c r="TDF6" s="2152"/>
      <c r="TDG6" s="2152"/>
      <c r="TDH6" s="2152"/>
      <c r="TDI6" s="2152"/>
      <c r="TDJ6" s="2152"/>
      <c r="TDK6" s="2152"/>
      <c r="TDL6" s="2152"/>
      <c r="TDM6" s="2152"/>
      <c r="TDN6" s="2152"/>
      <c r="TDO6" s="2152"/>
      <c r="TDP6" s="2152"/>
      <c r="TDQ6" s="2152"/>
      <c r="TDR6" s="2152"/>
      <c r="TDS6" s="2152"/>
      <c r="TDT6" s="2152"/>
      <c r="TDU6" s="2152"/>
      <c r="TDV6" s="2152"/>
      <c r="TDW6" s="2152"/>
      <c r="TDX6" s="2152"/>
      <c r="TDY6" s="2152"/>
      <c r="TDZ6" s="2152"/>
      <c r="TEA6" s="2152"/>
      <c r="TEB6" s="2152"/>
      <c r="TEC6" s="2152"/>
      <c r="TED6" s="2152"/>
      <c r="TEE6" s="2152"/>
      <c r="TEF6" s="2152"/>
      <c r="TEG6" s="2152"/>
      <c r="TEH6" s="2152"/>
      <c r="TEI6" s="2152"/>
      <c r="TEJ6" s="2152"/>
      <c r="TEK6" s="2152"/>
      <c r="TEL6" s="2152"/>
      <c r="TEM6" s="2152"/>
      <c r="TEN6" s="2152"/>
      <c r="TEO6" s="2152"/>
      <c r="TEP6" s="2152"/>
      <c r="TEQ6" s="2152"/>
      <c r="TER6" s="2152"/>
      <c r="TES6" s="2152"/>
      <c r="TET6" s="2152"/>
      <c r="TEU6" s="2152"/>
      <c r="TEV6" s="2152"/>
      <c r="TEW6" s="2152"/>
      <c r="TEX6" s="2152"/>
      <c r="TEY6" s="2152"/>
      <c r="TEZ6" s="2152"/>
      <c r="TFA6" s="2152"/>
      <c r="TFB6" s="2152"/>
      <c r="TFC6" s="2152"/>
      <c r="TFD6" s="2152"/>
      <c r="TFE6" s="2152"/>
      <c r="TFF6" s="2152"/>
      <c r="TFG6" s="2152"/>
      <c r="TFH6" s="2152"/>
      <c r="TFI6" s="2152"/>
      <c r="TFJ6" s="2152"/>
      <c r="TFK6" s="2152"/>
      <c r="TFL6" s="2152"/>
      <c r="TFM6" s="2152"/>
      <c r="TFN6" s="2152"/>
      <c r="TFO6" s="2152"/>
      <c r="TFP6" s="2152"/>
      <c r="TFQ6" s="2152"/>
      <c r="TFR6" s="2152"/>
      <c r="TFS6" s="2152"/>
      <c r="TFT6" s="2152"/>
      <c r="TFU6" s="2152"/>
      <c r="TFV6" s="2152"/>
      <c r="TFW6" s="2152"/>
      <c r="TFX6" s="2152"/>
      <c r="TFY6" s="2152"/>
      <c r="TFZ6" s="2152"/>
      <c r="TGA6" s="2152"/>
      <c r="TGB6" s="2152"/>
      <c r="TGC6" s="2152"/>
      <c r="TGD6" s="2152"/>
      <c r="TGE6" s="2152"/>
      <c r="TGF6" s="2152"/>
      <c r="TGG6" s="2152"/>
      <c r="TGH6" s="2152"/>
      <c r="TGI6" s="2152"/>
      <c r="TGJ6" s="2152"/>
      <c r="TGK6" s="2152"/>
      <c r="TGL6" s="2152"/>
      <c r="TGM6" s="2152"/>
      <c r="TGN6" s="2152"/>
      <c r="TGO6" s="2152"/>
      <c r="TGP6" s="2152"/>
      <c r="TGQ6" s="2152"/>
      <c r="TGR6" s="2152"/>
      <c r="TGS6" s="2152"/>
      <c r="TGT6" s="2152"/>
      <c r="TGU6" s="2152"/>
      <c r="TGV6" s="2152"/>
      <c r="TGW6" s="2152"/>
      <c r="TGX6" s="2152"/>
      <c r="TGY6" s="2152"/>
      <c r="TGZ6" s="2152"/>
      <c r="THA6" s="2152"/>
      <c r="THB6" s="2152"/>
      <c r="THC6" s="2152"/>
      <c r="THD6" s="2152"/>
      <c r="THE6" s="2152"/>
      <c r="THF6" s="2152"/>
      <c r="THG6" s="2152"/>
      <c r="THH6" s="2152"/>
      <c r="THI6" s="2152"/>
      <c r="THJ6" s="2152"/>
      <c r="THK6" s="2152"/>
      <c r="THL6" s="2152"/>
      <c r="THM6" s="2152"/>
      <c r="THN6" s="2152"/>
      <c r="THO6" s="2152"/>
      <c r="THP6" s="2152"/>
      <c r="THQ6" s="2152"/>
      <c r="THR6" s="2152"/>
      <c r="THS6" s="2152"/>
      <c r="THT6" s="2152"/>
      <c r="THU6" s="2152"/>
      <c r="THV6" s="2152"/>
      <c r="THW6" s="2152"/>
      <c r="THX6" s="2152"/>
      <c r="THY6" s="2152"/>
      <c r="THZ6" s="2152"/>
      <c r="TIA6" s="2152"/>
      <c r="TIB6" s="2152"/>
      <c r="TIC6" s="2152"/>
      <c r="TID6" s="2152"/>
      <c r="TIE6" s="2152"/>
      <c r="TIF6" s="2152"/>
      <c r="TIG6" s="2152"/>
      <c r="TIH6" s="2152"/>
      <c r="TII6" s="2152"/>
      <c r="TIJ6" s="2152"/>
      <c r="TIK6" s="2152"/>
      <c r="TIL6" s="2152"/>
      <c r="TIM6" s="2152"/>
      <c r="TIN6" s="2152"/>
      <c r="TIO6" s="2152"/>
      <c r="TIP6" s="2152"/>
      <c r="TIQ6" s="2152"/>
      <c r="TIR6" s="2152"/>
      <c r="TIS6" s="2152"/>
      <c r="TIT6" s="2152"/>
      <c r="TIU6" s="2152"/>
      <c r="TIV6" s="2152"/>
      <c r="TIW6" s="2152"/>
      <c r="TIX6" s="2152"/>
      <c r="TIY6" s="2152"/>
      <c r="TIZ6" s="2152"/>
      <c r="TJA6" s="2152"/>
      <c r="TJB6" s="2152"/>
      <c r="TJC6" s="2152"/>
      <c r="TJD6" s="2152"/>
      <c r="TJE6" s="2152"/>
      <c r="TJF6" s="2152"/>
      <c r="TJG6" s="2152"/>
      <c r="TJH6" s="2152"/>
      <c r="TJI6" s="2152"/>
      <c r="TJJ6" s="2152"/>
      <c r="TJK6" s="2152"/>
      <c r="TJL6" s="2152"/>
      <c r="TJM6" s="2152"/>
      <c r="TJN6" s="2152"/>
      <c r="TJO6" s="2152"/>
      <c r="TJP6" s="2152"/>
      <c r="TJQ6" s="2152"/>
      <c r="TJR6" s="2152"/>
      <c r="TJS6" s="2152"/>
      <c r="TJT6" s="2152"/>
      <c r="TJU6" s="2152"/>
      <c r="TJV6" s="2152"/>
      <c r="TJW6" s="2152"/>
      <c r="TJX6" s="2152"/>
      <c r="TJY6" s="2152"/>
      <c r="TJZ6" s="2152"/>
      <c r="TKA6" s="2152"/>
      <c r="TKB6" s="2152"/>
      <c r="TKC6" s="2152"/>
      <c r="TKD6" s="2152"/>
      <c r="TKE6" s="2152"/>
      <c r="TKF6" s="2152"/>
      <c r="TKG6" s="2152"/>
      <c r="TKH6" s="2152"/>
      <c r="TKI6" s="2152"/>
      <c r="TKJ6" s="2152"/>
      <c r="TKK6" s="2152"/>
      <c r="TKL6" s="2152"/>
      <c r="TKM6" s="2152"/>
      <c r="TKN6" s="2152"/>
      <c r="TKO6" s="2152"/>
      <c r="TKP6" s="2152"/>
      <c r="TKQ6" s="2152"/>
      <c r="TKR6" s="2152"/>
      <c r="TKS6" s="2152"/>
      <c r="TKT6" s="2152"/>
      <c r="TKU6" s="2152"/>
      <c r="TKV6" s="2152"/>
      <c r="TKW6" s="2152"/>
      <c r="TKX6" s="2152"/>
      <c r="TKY6" s="2152"/>
      <c r="TKZ6" s="2152"/>
      <c r="TLA6" s="2152"/>
      <c r="TLB6" s="2152"/>
      <c r="TLC6" s="2152"/>
      <c r="TLD6" s="2152"/>
      <c r="TLE6" s="2152"/>
      <c r="TLF6" s="2152"/>
      <c r="TLG6" s="2152"/>
      <c r="TLH6" s="2152"/>
      <c r="TLI6" s="2152"/>
      <c r="TLJ6" s="2152"/>
      <c r="TLK6" s="2152"/>
      <c r="TLL6" s="2152"/>
      <c r="TLM6" s="2152"/>
      <c r="TLN6" s="2152"/>
      <c r="TLO6" s="2152"/>
      <c r="TLP6" s="2152"/>
      <c r="TLQ6" s="2152"/>
      <c r="TLR6" s="2152"/>
      <c r="TLS6" s="2152"/>
      <c r="TLT6" s="2152"/>
      <c r="TLU6" s="2152"/>
      <c r="TLV6" s="2152"/>
      <c r="TLW6" s="2152"/>
      <c r="TLX6" s="2152"/>
      <c r="TLY6" s="2152"/>
      <c r="TLZ6" s="2152"/>
      <c r="TMA6" s="2152"/>
      <c r="TMB6" s="2152"/>
      <c r="TMC6" s="2152"/>
      <c r="TMD6" s="2152"/>
      <c r="TME6" s="2152"/>
      <c r="TMF6" s="2152"/>
      <c r="TMG6" s="2152"/>
      <c r="TMH6" s="2152"/>
      <c r="TMI6" s="2152"/>
      <c r="TMJ6" s="2152"/>
      <c r="TMK6" s="2152"/>
      <c r="TML6" s="2152"/>
      <c r="TMM6" s="2152"/>
      <c r="TMN6" s="2152"/>
      <c r="TMO6" s="2152"/>
      <c r="TMP6" s="2152"/>
      <c r="TMQ6" s="2152"/>
      <c r="TMR6" s="2152"/>
      <c r="TMS6" s="2152"/>
      <c r="TMT6" s="2152"/>
      <c r="TMU6" s="2152"/>
      <c r="TMV6" s="2152"/>
      <c r="TMW6" s="2152"/>
      <c r="TMX6" s="2152"/>
      <c r="TMY6" s="2152"/>
      <c r="TMZ6" s="2152"/>
      <c r="TNA6" s="2152"/>
      <c r="TNB6" s="2152"/>
      <c r="TNC6" s="2152"/>
      <c r="TND6" s="2152"/>
      <c r="TNE6" s="2152"/>
      <c r="TNF6" s="2152"/>
      <c r="TNG6" s="2152"/>
      <c r="TNH6" s="2152"/>
      <c r="TNI6" s="2152"/>
      <c r="TNJ6" s="2152"/>
      <c r="TNK6" s="2152"/>
      <c r="TNL6" s="2152"/>
      <c r="TNM6" s="2152"/>
      <c r="TNN6" s="2152"/>
      <c r="TNO6" s="2152"/>
      <c r="TNP6" s="2152"/>
      <c r="TNQ6" s="2152"/>
      <c r="TNR6" s="2152"/>
      <c r="TNS6" s="2152"/>
      <c r="TNT6" s="2152"/>
      <c r="TNU6" s="2152"/>
      <c r="TNV6" s="2152"/>
      <c r="TNW6" s="2152"/>
      <c r="TNX6" s="2152"/>
      <c r="TNY6" s="2152"/>
      <c r="TNZ6" s="2152"/>
      <c r="TOA6" s="2152"/>
      <c r="TOB6" s="2152"/>
      <c r="TOC6" s="2152"/>
      <c r="TOD6" s="2152"/>
      <c r="TOE6" s="2152"/>
      <c r="TOF6" s="2152"/>
      <c r="TOG6" s="2152"/>
      <c r="TOH6" s="2152"/>
      <c r="TOI6" s="2152"/>
      <c r="TOJ6" s="2152"/>
      <c r="TOK6" s="2152"/>
      <c r="TOL6" s="2152"/>
      <c r="TOM6" s="2152"/>
      <c r="TON6" s="2152"/>
      <c r="TOO6" s="2152"/>
      <c r="TOP6" s="2152"/>
      <c r="TOQ6" s="2152"/>
      <c r="TOR6" s="2152"/>
      <c r="TOS6" s="2152"/>
      <c r="TOT6" s="2152"/>
      <c r="TOU6" s="2152"/>
      <c r="TOV6" s="2152"/>
      <c r="TOW6" s="2152"/>
      <c r="TOX6" s="2152"/>
      <c r="TOY6" s="2152"/>
      <c r="TOZ6" s="2152"/>
      <c r="TPA6" s="2152"/>
      <c r="TPB6" s="2152"/>
      <c r="TPC6" s="2152"/>
      <c r="TPD6" s="2152"/>
      <c r="TPE6" s="2152"/>
      <c r="TPF6" s="2152"/>
      <c r="TPG6" s="2152"/>
      <c r="TPH6" s="2152"/>
      <c r="TPI6" s="2152"/>
      <c r="TPJ6" s="2152"/>
      <c r="TPK6" s="2152"/>
      <c r="TPL6" s="2152"/>
      <c r="TPM6" s="2152"/>
      <c r="TPN6" s="2152"/>
      <c r="TPO6" s="2152"/>
      <c r="TPP6" s="2152"/>
      <c r="TPQ6" s="2152"/>
      <c r="TPR6" s="2152"/>
      <c r="TPS6" s="2152"/>
      <c r="TPT6" s="2152"/>
      <c r="TPU6" s="2152"/>
      <c r="TPV6" s="2152"/>
      <c r="TPW6" s="2152"/>
      <c r="TPX6" s="2152"/>
      <c r="TPY6" s="2152"/>
      <c r="TPZ6" s="2152"/>
      <c r="TQA6" s="2152"/>
      <c r="TQB6" s="2152"/>
      <c r="TQC6" s="2152"/>
      <c r="TQD6" s="2152"/>
      <c r="TQE6" s="2152"/>
      <c r="TQF6" s="2152"/>
      <c r="TQG6" s="2152"/>
      <c r="TQH6" s="2152"/>
      <c r="TQI6" s="2152"/>
      <c r="TQJ6" s="2152"/>
      <c r="TQK6" s="2152"/>
      <c r="TQL6" s="2152"/>
      <c r="TQM6" s="2152"/>
      <c r="TQN6" s="2152"/>
      <c r="TQO6" s="2152"/>
      <c r="TQP6" s="2152"/>
      <c r="TQQ6" s="2152"/>
      <c r="TQR6" s="2152"/>
      <c r="TQS6" s="2152"/>
      <c r="TQT6" s="2152"/>
      <c r="TQU6" s="2152"/>
      <c r="TQV6" s="2152"/>
      <c r="TQW6" s="2152"/>
      <c r="TQX6" s="2152"/>
      <c r="TQY6" s="2152"/>
      <c r="TQZ6" s="2152"/>
      <c r="TRA6" s="2152"/>
      <c r="TRB6" s="2152"/>
      <c r="TRC6" s="2152"/>
      <c r="TRD6" s="2152"/>
      <c r="TRE6" s="2152"/>
      <c r="TRF6" s="2152"/>
      <c r="TRG6" s="2152"/>
      <c r="TRH6" s="2152"/>
      <c r="TRI6" s="2152"/>
      <c r="TRJ6" s="2152"/>
      <c r="TRK6" s="2152"/>
      <c r="TRL6" s="2152"/>
      <c r="TRM6" s="2152"/>
      <c r="TRN6" s="2152"/>
      <c r="TRO6" s="2152"/>
      <c r="TRP6" s="2152"/>
      <c r="TRQ6" s="2152"/>
      <c r="TRR6" s="2152"/>
      <c r="TRS6" s="2152"/>
      <c r="TRT6" s="2152"/>
      <c r="TRU6" s="2152"/>
      <c r="TRV6" s="2152"/>
      <c r="TRW6" s="2152"/>
      <c r="TRX6" s="2152"/>
      <c r="TRY6" s="2152"/>
      <c r="TRZ6" s="2152"/>
      <c r="TSA6" s="2152"/>
      <c r="TSB6" s="2152"/>
      <c r="TSC6" s="2152"/>
      <c r="TSD6" s="2152"/>
      <c r="TSE6" s="2152"/>
      <c r="TSF6" s="2152"/>
      <c r="TSG6" s="2152"/>
      <c r="TSH6" s="2152"/>
      <c r="TSI6" s="2152"/>
      <c r="TSJ6" s="2152"/>
      <c r="TSK6" s="2152"/>
      <c r="TSL6" s="2152"/>
      <c r="TSM6" s="2152"/>
      <c r="TSN6" s="2152"/>
      <c r="TSO6" s="2152"/>
      <c r="TSP6" s="2152"/>
      <c r="TSQ6" s="2152"/>
      <c r="TSR6" s="2152"/>
      <c r="TSS6" s="2152"/>
      <c r="TST6" s="2152"/>
      <c r="TSU6" s="2152"/>
      <c r="TSV6" s="2152"/>
      <c r="TSW6" s="2152"/>
      <c r="TSX6" s="2152"/>
      <c r="TSY6" s="2152"/>
      <c r="TSZ6" s="2152"/>
      <c r="TTA6" s="2152"/>
      <c r="TTB6" s="2152"/>
      <c r="TTC6" s="2152"/>
      <c r="TTD6" s="2152"/>
      <c r="TTE6" s="2152"/>
      <c r="TTF6" s="2152"/>
      <c r="TTG6" s="2152"/>
      <c r="TTH6" s="2152"/>
      <c r="TTI6" s="2152"/>
      <c r="TTJ6" s="2152"/>
      <c r="TTK6" s="2152"/>
      <c r="TTL6" s="2152"/>
      <c r="TTM6" s="2152"/>
      <c r="TTN6" s="2152"/>
      <c r="TTO6" s="2152"/>
      <c r="TTP6" s="2152"/>
      <c r="TTQ6" s="2152"/>
      <c r="TTR6" s="2152"/>
      <c r="TTS6" s="2152"/>
      <c r="TTT6" s="2152"/>
      <c r="TTU6" s="2152"/>
      <c r="TTV6" s="2152"/>
      <c r="TTW6" s="2152"/>
      <c r="TTX6" s="2152"/>
      <c r="TTY6" s="2152"/>
      <c r="TTZ6" s="2152"/>
      <c r="TUA6" s="2152"/>
      <c r="TUB6" s="2152"/>
      <c r="TUC6" s="2152"/>
      <c r="TUD6" s="2152"/>
      <c r="TUE6" s="2152"/>
      <c r="TUF6" s="2152"/>
      <c r="TUG6" s="2152"/>
      <c r="TUH6" s="2152"/>
      <c r="TUI6" s="2152"/>
      <c r="TUJ6" s="2152"/>
      <c r="TUK6" s="2152"/>
      <c r="TUL6" s="2152"/>
      <c r="TUM6" s="2152"/>
      <c r="TUN6" s="2152"/>
      <c r="TUO6" s="2152"/>
      <c r="TUP6" s="2152"/>
      <c r="TUQ6" s="2152"/>
      <c r="TUR6" s="2152"/>
      <c r="TUS6" s="2152"/>
      <c r="TUT6" s="2152"/>
      <c r="TUU6" s="2152"/>
      <c r="TUV6" s="2152"/>
      <c r="TUW6" s="2152"/>
      <c r="TUX6" s="2152"/>
      <c r="TUY6" s="2152"/>
      <c r="TUZ6" s="2152"/>
      <c r="TVA6" s="2152"/>
      <c r="TVB6" s="2152"/>
      <c r="TVC6" s="2152"/>
      <c r="TVD6" s="2152"/>
      <c r="TVE6" s="2152"/>
      <c r="TVF6" s="2152"/>
      <c r="TVG6" s="2152"/>
      <c r="TVH6" s="2152"/>
      <c r="TVI6" s="2152"/>
      <c r="TVJ6" s="2152"/>
      <c r="TVK6" s="2152"/>
      <c r="TVL6" s="2152"/>
      <c r="TVM6" s="2152"/>
      <c r="TVN6" s="2152"/>
      <c r="TVO6" s="2152"/>
      <c r="TVP6" s="2152"/>
      <c r="TVQ6" s="2152"/>
      <c r="TVR6" s="2152"/>
      <c r="TVS6" s="2152"/>
      <c r="TVT6" s="2152"/>
      <c r="TVU6" s="2152"/>
      <c r="TVV6" s="2152"/>
      <c r="TVW6" s="2152"/>
      <c r="TVX6" s="2152"/>
      <c r="TVY6" s="2152"/>
      <c r="TVZ6" s="2152"/>
      <c r="TWA6" s="2152"/>
      <c r="TWB6" s="2152"/>
      <c r="TWC6" s="2152"/>
      <c r="TWD6" s="2152"/>
      <c r="TWE6" s="2152"/>
      <c r="TWF6" s="2152"/>
      <c r="TWG6" s="2152"/>
      <c r="TWH6" s="2152"/>
      <c r="TWI6" s="2152"/>
      <c r="TWJ6" s="2152"/>
      <c r="TWK6" s="2152"/>
      <c r="TWL6" s="2152"/>
      <c r="TWM6" s="2152"/>
      <c r="TWN6" s="2152"/>
      <c r="TWO6" s="2152"/>
      <c r="TWP6" s="2152"/>
      <c r="TWQ6" s="2152"/>
      <c r="TWR6" s="2152"/>
      <c r="TWS6" s="2152"/>
      <c r="TWT6" s="2152"/>
      <c r="TWU6" s="2152"/>
      <c r="TWV6" s="2152"/>
      <c r="TWW6" s="2152"/>
      <c r="TWX6" s="2152"/>
      <c r="TWY6" s="2152"/>
      <c r="TWZ6" s="2152"/>
      <c r="TXA6" s="2152"/>
      <c r="TXB6" s="2152"/>
      <c r="TXC6" s="2152"/>
      <c r="TXD6" s="2152"/>
      <c r="TXE6" s="2152"/>
      <c r="TXF6" s="2152"/>
      <c r="TXG6" s="2152"/>
      <c r="TXH6" s="2152"/>
      <c r="TXI6" s="2152"/>
      <c r="TXJ6" s="2152"/>
      <c r="TXK6" s="2152"/>
      <c r="TXL6" s="2152"/>
      <c r="TXM6" s="2152"/>
      <c r="TXN6" s="2152"/>
      <c r="TXO6" s="2152"/>
      <c r="TXP6" s="2152"/>
      <c r="TXQ6" s="2152"/>
      <c r="TXR6" s="2152"/>
      <c r="TXS6" s="2152"/>
      <c r="TXT6" s="2152"/>
      <c r="TXU6" s="2152"/>
      <c r="TXV6" s="2152"/>
      <c r="TXW6" s="2152"/>
      <c r="TXX6" s="2152"/>
      <c r="TXY6" s="2152"/>
      <c r="TXZ6" s="2152"/>
      <c r="TYA6" s="2152"/>
      <c r="TYB6" s="2152"/>
      <c r="TYC6" s="2152"/>
      <c r="TYD6" s="2152"/>
      <c r="TYE6" s="2152"/>
      <c r="TYF6" s="2152"/>
      <c r="TYG6" s="2152"/>
      <c r="TYH6" s="2152"/>
      <c r="TYI6" s="2152"/>
      <c r="TYJ6" s="2152"/>
      <c r="TYK6" s="2152"/>
      <c r="TYL6" s="2152"/>
      <c r="TYM6" s="2152"/>
      <c r="TYN6" s="2152"/>
      <c r="TYO6" s="2152"/>
      <c r="TYP6" s="2152"/>
      <c r="TYQ6" s="2152"/>
      <c r="TYR6" s="2152"/>
      <c r="TYS6" s="2152"/>
      <c r="TYT6" s="2152"/>
      <c r="TYU6" s="2152"/>
      <c r="TYV6" s="2152"/>
      <c r="TYW6" s="2152"/>
      <c r="TYX6" s="2152"/>
      <c r="TYY6" s="2152"/>
      <c r="TYZ6" s="2152"/>
      <c r="TZA6" s="2152"/>
      <c r="TZB6" s="2152"/>
      <c r="TZC6" s="2152"/>
      <c r="TZD6" s="2152"/>
      <c r="TZE6" s="2152"/>
      <c r="TZF6" s="2152"/>
      <c r="TZG6" s="2152"/>
      <c r="TZH6" s="2152"/>
      <c r="TZI6" s="2152"/>
      <c r="TZJ6" s="2152"/>
      <c r="TZK6" s="2152"/>
      <c r="TZL6" s="2152"/>
      <c r="TZM6" s="2152"/>
      <c r="TZN6" s="2152"/>
      <c r="TZO6" s="2152"/>
      <c r="TZP6" s="2152"/>
      <c r="TZQ6" s="2152"/>
      <c r="TZR6" s="2152"/>
      <c r="TZS6" s="2152"/>
      <c r="TZT6" s="2152"/>
      <c r="TZU6" s="2152"/>
      <c r="TZV6" s="2152"/>
      <c r="TZW6" s="2152"/>
      <c r="TZX6" s="2152"/>
      <c r="TZY6" s="2152"/>
      <c r="TZZ6" s="2152"/>
      <c r="UAA6" s="2152"/>
      <c r="UAB6" s="2152"/>
      <c r="UAC6" s="2152"/>
      <c r="UAD6" s="2152"/>
      <c r="UAE6" s="2152"/>
      <c r="UAF6" s="2152"/>
      <c r="UAG6" s="2152"/>
      <c r="UAH6" s="2152"/>
      <c r="UAI6" s="2152"/>
      <c r="UAJ6" s="2152"/>
      <c r="UAK6" s="2152"/>
      <c r="UAL6" s="2152"/>
      <c r="UAM6" s="2152"/>
      <c r="UAN6" s="2152"/>
      <c r="UAO6" s="2152"/>
      <c r="UAP6" s="2152"/>
      <c r="UAQ6" s="2152"/>
      <c r="UAR6" s="2152"/>
      <c r="UAS6" s="2152"/>
      <c r="UAT6" s="2152"/>
      <c r="UAU6" s="2152"/>
      <c r="UAV6" s="2152"/>
      <c r="UAW6" s="2152"/>
      <c r="UAX6" s="2152"/>
      <c r="UAY6" s="2152"/>
      <c r="UAZ6" s="2152"/>
      <c r="UBA6" s="2152"/>
      <c r="UBB6" s="2152"/>
      <c r="UBC6" s="2152"/>
      <c r="UBD6" s="2152"/>
      <c r="UBE6" s="2152"/>
      <c r="UBF6" s="2152"/>
      <c r="UBG6" s="2152"/>
      <c r="UBH6" s="2152"/>
      <c r="UBI6" s="2152"/>
      <c r="UBJ6" s="2152"/>
      <c r="UBK6" s="2152"/>
      <c r="UBL6" s="2152"/>
      <c r="UBM6" s="2152"/>
      <c r="UBN6" s="2152"/>
      <c r="UBO6" s="2152"/>
      <c r="UBP6" s="2152"/>
      <c r="UBQ6" s="2152"/>
      <c r="UBR6" s="2152"/>
      <c r="UBS6" s="2152"/>
      <c r="UBT6" s="2152"/>
      <c r="UBU6" s="2152"/>
      <c r="UBV6" s="2152"/>
      <c r="UBW6" s="2152"/>
      <c r="UBX6" s="2152"/>
      <c r="UBY6" s="2152"/>
      <c r="UBZ6" s="2152"/>
      <c r="UCA6" s="2152"/>
      <c r="UCB6" s="2152"/>
      <c r="UCC6" s="2152"/>
      <c r="UCD6" s="2152"/>
      <c r="UCE6" s="2152"/>
      <c r="UCF6" s="2152"/>
      <c r="UCG6" s="2152"/>
      <c r="UCH6" s="2152"/>
      <c r="UCI6" s="2152"/>
      <c r="UCJ6" s="2152"/>
      <c r="UCK6" s="2152"/>
      <c r="UCL6" s="2152"/>
      <c r="UCM6" s="2152"/>
      <c r="UCN6" s="2152"/>
      <c r="UCO6" s="2152"/>
      <c r="UCP6" s="2152"/>
      <c r="UCQ6" s="2152"/>
      <c r="UCR6" s="2152"/>
      <c r="UCS6" s="2152"/>
      <c r="UCT6" s="2152"/>
      <c r="UCU6" s="2152"/>
      <c r="UCV6" s="2152"/>
      <c r="UCW6" s="2152"/>
      <c r="UCX6" s="2152"/>
      <c r="UCY6" s="2152"/>
      <c r="UCZ6" s="2152"/>
      <c r="UDA6" s="2152"/>
      <c r="UDB6" s="2152"/>
      <c r="UDC6" s="2152"/>
      <c r="UDD6" s="2152"/>
      <c r="UDE6" s="2152"/>
      <c r="UDF6" s="2152"/>
      <c r="UDG6" s="2152"/>
      <c r="UDH6" s="2152"/>
      <c r="UDI6" s="2152"/>
      <c r="UDJ6" s="2152"/>
      <c r="UDK6" s="2152"/>
      <c r="UDL6" s="2152"/>
      <c r="UDM6" s="2152"/>
      <c r="UDN6" s="2152"/>
      <c r="UDO6" s="2152"/>
      <c r="UDP6" s="2152"/>
      <c r="UDQ6" s="2152"/>
      <c r="UDR6" s="2152"/>
      <c r="UDS6" s="2152"/>
      <c r="UDT6" s="2152"/>
      <c r="UDU6" s="2152"/>
      <c r="UDV6" s="2152"/>
      <c r="UDW6" s="2152"/>
      <c r="UDX6" s="2152"/>
      <c r="UDY6" s="2152"/>
      <c r="UDZ6" s="2152"/>
      <c r="UEA6" s="2152"/>
      <c r="UEB6" s="2152"/>
      <c r="UEC6" s="2152"/>
      <c r="UED6" s="2152"/>
      <c r="UEE6" s="2152"/>
      <c r="UEF6" s="2152"/>
      <c r="UEG6" s="2152"/>
      <c r="UEH6" s="2152"/>
      <c r="UEI6" s="2152"/>
      <c r="UEJ6" s="2152"/>
      <c r="UEK6" s="2152"/>
      <c r="UEL6" s="2152"/>
      <c r="UEM6" s="2152"/>
      <c r="UEN6" s="2152"/>
      <c r="UEO6" s="2152"/>
      <c r="UEP6" s="2152"/>
      <c r="UEQ6" s="2152"/>
      <c r="UER6" s="2152"/>
      <c r="UES6" s="2152"/>
      <c r="UET6" s="2152"/>
      <c r="UEU6" s="2152"/>
      <c r="UEV6" s="2152"/>
      <c r="UEW6" s="2152"/>
      <c r="UEX6" s="2152"/>
      <c r="UEY6" s="2152"/>
      <c r="UEZ6" s="2152"/>
      <c r="UFA6" s="2152"/>
      <c r="UFB6" s="2152"/>
      <c r="UFC6" s="2152"/>
      <c r="UFD6" s="2152"/>
      <c r="UFE6" s="2152"/>
      <c r="UFF6" s="2152"/>
      <c r="UFG6" s="2152"/>
      <c r="UFH6" s="2152"/>
      <c r="UFI6" s="2152"/>
      <c r="UFJ6" s="2152"/>
      <c r="UFK6" s="2152"/>
      <c r="UFL6" s="2152"/>
      <c r="UFM6" s="2152"/>
      <c r="UFN6" s="2152"/>
      <c r="UFO6" s="2152"/>
      <c r="UFP6" s="2152"/>
      <c r="UFQ6" s="2152"/>
      <c r="UFR6" s="2152"/>
      <c r="UFS6" s="2152"/>
      <c r="UFT6" s="2152"/>
      <c r="UFU6" s="2152"/>
      <c r="UFV6" s="2152"/>
      <c r="UFW6" s="2152"/>
      <c r="UFX6" s="2152"/>
      <c r="UFY6" s="2152"/>
      <c r="UFZ6" s="2152"/>
      <c r="UGA6" s="2152"/>
      <c r="UGB6" s="2152"/>
      <c r="UGC6" s="2152"/>
      <c r="UGD6" s="2152"/>
      <c r="UGE6" s="2152"/>
      <c r="UGF6" s="2152"/>
      <c r="UGG6" s="2152"/>
      <c r="UGH6" s="2152"/>
      <c r="UGI6" s="2152"/>
      <c r="UGJ6" s="2152"/>
      <c r="UGK6" s="2152"/>
      <c r="UGL6" s="2152"/>
      <c r="UGM6" s="2152"/>
      <c r="UGN6" s="2152"/>
      <c r="UGO6" s="2152"/>
      <c r="UGP6" s="2152"/>
      <c r="UGQ6" s="2152"/>
      <c r="UGR6" s="2152"/>
      <c r="UGS6" s="2152"/>
      <c r="UGT6" s="2152"/>
      <c r="UGU6" s="2152"/>
      <c r="UGV6" s="2152"/>
      <c r="UGW6" s="2152"/>
      <c r="UGX6" s="2152"/>
      <c r="UGY6" s="2152"/>
      <c r="UGZ6" s="2152"/>
      <c r="UHA6" s="2152"/>
      <c r="UHB6" s="2152"/>
      <c r="UHC6" s="2152"/>
      <c r="UHD6" s="2152"/>
      <c r="UHE6" s="2152"/>
      <c r="UHF6" s="2152"/>
      <c r="UHG6" s="2152"/>
      <c r="UHH6" s="2152"/>
      <c r="UHI6" s="2152"/>
      <c r="UHJ6" s="2152"/>
      <c r="UHK6" s="2152"/>
      <c r="UHL6" s="2152"/>
      <c r="UHM6" s="2152"/>
      <c r="UHN6" s="2152"/>
      <c r="UHO6" s="2152"/>
      <c r="UHP6" s="2152"/>
      <c r="UHQ6" s="2152"/>
      <c r="UHR6" s="2152"/>
      <c r="UHS6" s="2152"/>
      <c r="UHT6" s="2152"/>
      <c r="UHU6" s="2152"/>
      <c r="UHV6" s="2152"/>
      <c r="UHW6" s="2152"/>
      <c r="UHX6" s="2152"/>
      <c r="UHY6" s="2152"/>
      <c r="UHZ6" s="2152"/>
      <c r="UIA6" s="2152"/>
      <c r="UIB6" s="2152"/>
      <c r="UIC6" s="2152"/>
      <c r="UID6" s="2152"/>
      <c r="UIE6" s="2152"/>
      <c r="UIF6" s="2152"/>
      <c r="UIG6" s="2152"/>
      <c r="UIH6" s="2152"/>
      <c r="UII6" s="2152"/>
      <c r="UIJ6" s="2152"/>
      <c r="UIK6" s="2152"/>
      <c r="UIL6" s="2152"/>
      <c r="UIM6" s="2152"/>
      <c r="UIN6" s="2152"/>
      <c r="UIO6" s="2152"/>
      <c r="UIP6" s="2152"/>
      <c r="UIQ6" s="2152"/>
      <c r="UIR6" s="2152"/>
      <c r="UIS6" s="2152"/>
      <c r="UIT6" s="2152"/>
      <c r="UIU6" s="2152"/>
      <c r="UIV6" s="2152"/>
      <c r="UIW6" s="2152"/>
      <c r="UIX6" s="2152"/>
      <c r="UIY6" s="2152"/>
      <c r="UIZ6" s="2152"/>
      <c r="UJA6" s="2152"/>
      <c r="UJB6" s="2152"/>
      <c r="UJC6" s="2152"/>
      <c r="UJD6" s="2152"/>
      <c r="UJE6" s="2152"/>
      <c r="UJF6" s="2152"/>
      <c r="UJG6" s="2152"/>
      <c r="UJH6" s="2152"/>
      <c r="UJI6" s="2152"/>
      <c r="UJJ6" s="2152"/>
      <c r="UJK6" s="2152"/>
      <c r="UJL6" s="2152"/>
      <c r="UJM6" s="2152"/>
      <c r="UJN6" s="2152"/>
      <c r="UJO6" s="2152"/>
      <c r="UJP6" s="2152"/>
      <c r="UJQ6" s="2152"/>
      <c r="UJR6" s="2152"/>
      <c r="UJS6" s="2152"/>
      <c r="UJT6" s="2152"/>
      <c r="UJU6" s="2152"/>
      <c r="UJV6" s="2152"/>
      <c r="UJW6" s="2152"/>
      <c r="UJX6" s="2152"/>
      <c r="UJY6" s="2152"/>
      <c r="UJZ6" s="2152"/>
      <c r="UKA6" s="2152"/>
      <c r="UKB6" s="2152"/>
      <c r="UKC6" s="2152"/>
      <c r="UKD6" s="2152"/>
      <c r="UKE6" s="2152"/>
      <c r="UKF6" s="2152"/>
      <c r="UKG6" s="2152"/>
      <c r="UKH6" s="2152"/>
      <c r="UKI6" s="2152"/>
      <c r="UKJ6" s="2152"/>
      <c r="UKK6" s="2152"/>
      <c r="UKL6" s="2152"/>
      <c r="UKM6" s="2152"/>
      <c r="UKN6" s="2152"/>
      <c r="UKO6" s="2152"/>
      <c r="UKP6" s="2152"/>
      <c r="UKQ6" s="2152"/>
      <c r="UKR6" s="2152"/>
      <c r="UKS6" s="2152"/>
      <c r="UKT6" s="2152"/>
      <c r="UKU6" s="2152"/>
      <c r="UKV6" s="2152"/>
      <c r="UKW6" s="2152"/>
      <c r="UKX6" s="2152"/>
      <c r="UKY6" s="2152"/>
      <c r="UKZ6" s="2152"/>
      <c r="ULA6" s="2152"/>
      <c r="ULB6" s="2152"/>
      <c r="ULC6" s="2152"/>
      <c r="ULD6" s="2152"/>
      <c r="ULE6" s="2152"/>
      <c r="ULF6" s="2152"/>
      <c r="ULG6" s="2152"/>
      <c r="ULH6" s="2152"/>
      <c r="ULI6" s="2152"/>
      <c r="ULJ6" s="2152"/>
      <c r="ULK6" s="2152"/>
      <c r="ULL6" s="2152"/>
      <c r="ULM6" s="2152"/>
      <c r="ULN6" s="2152"/>
      <c r="ULO6" s="2152"/>
      <c r="ULP6" s="2152"/>
      <c r="ULQ6" s="2152"/>
      <c r="ULR6" s="2152"/>
      <c r="ULS6" s="2152"/>
      <c r="ULT6" s="2152"/>
      <c r="ULU6" s="2152"/>
      <c r="ULV6" s="2152"/>
      <c r="ULW6" s="2152"/>
      <c r="ULX6" s="2152"/>
      <c r="ULY6" s="2152"/>
      <c r="ULZ6" s="2152"/>
      <c r="UMA6" s="2152"/>
      <c r="UMB6" s="2152"/>
      <c r="UMC6" s="2152"/>
      <c r="UMD6" s="2152"/>
      <c r="UME6" s="2152"/>
      <c r="UMF6" s="2152"/>
      <c r="UMG6" s="2152"/>
      <c r="UMH6" s="2152"/>
      <c r="UMI6" s="2152"/>
      <c r="UMJ6" s="2152"/>
      <c r="UMK6" s="2152"/>
      <c r="UML6" s="2152"/>
      <c r="UMM6" s="2152"/>
      <c r="UMN6" s="2152"/>
      <c r="UMO6" s="2152"/>
      <c r="UMP6" s="2152"/>
      <c r="UMQ6" s="2152"/>
      <c r="UMR6" s="2152"/>
      <c r="UMS6" s="2152"/>
      <c r="UMT6" s="2152"/>
      <c r="UMU6" s="2152"/>
      <c r="UMV6" s="2152"/>
      <c r="UMW6" s="2152"/>
      <c r="UMX6" s="2152"/>
      <c r="UMY6" s="2152"/>
      <c r="UMZ6" s="2152"/>
      <c r="UNA6" s="2152"/>
      <c r="UNB6" s="2152"/>
      <c r="UNC6" s="2152"/>
      <c r="UND6" s="2152"/>
      <c r="UNE6" s="2152"/>
      <c r="UNF6" s="2152"/>
      <c r="UNG6" s="2152"/>
      <c r="UNH6" s="2152"/>
      <c r="UNI6" s="2152"/>
      <c r="UNJ6" s="2152"/>
      <c r="UNK6" s="2152"/>
      <c r="UNL6" s="2152"/>
      <c r="UNM6" s="2152"/>
      <c r="UNN6" s="2152"/>
      <c r="UNO6" s="2152"/>
      <c r="UNP6" s="2152"/>
      <c r="UNQ6" s="2152"/>
      <c r="UNR6" s="2152"/>
      <c r="UNS6" s="2152"/>
      <c r="UNT6" s="2152"/>
      <c r="UNU6" s="2152"/>
      <c r="UNV6" s="2152"/>
      <c r="UNW6" s="2152"/>
      <c r="UNX6" s="2152"/>
      <c r="UNY6" s="2152"/>
      <c r="UNZ6" s="2152"/>
      <c r="UOA6" s="2152"/>
      <c r="UOB6" s="2152"/>
      <c r="UOC6" s="2152"/>
      <c r="UOD6" s="2152"/>
      <c r="UOE6" s="2152"/>
      <c r="UOF6" s="2152"/>
      <c r="UOG6" s="2152"/>
      <c r="UOH6" s="2152"/>
      <c r="UOI6" s="2152"/>
      <c r="UOJ6" s="2152"/>
      <c r="UOK6" s="2152"/>
      <c r="UOL6" s="2152"/>
      <c r="UOM6" s="2152"/>
      <c r="UON6" s="2152"/>
      <c r="UOO6" s="2152"/>
      <c r="UOP6" s="2152"/>
      <c r="UOQ6" s="2152"/>
      <c r="UOR6" s="2152"/>
      <c r="UOS6" s="2152"/>
      <c r="UOT6" s="2152"/>
      <c r="UOU6" s="2152"/>
      <c r="UOV6" s="2152"/>
      <c r="UOW6" s="2152"/>
      <c r="UOX6" s="2152"/>
      <c r="UOY6" s="2152"/>
      <c r="UOZ6" s="2152"/>
      <c r="UPA6" s="2152"/>
      <c r="UPB6" s="2152"/>
      <c r="UPC6" s="2152"/>
      <c r="UPD6" s="2152"/>
      <c r="UPE6" s="2152"/>
      <c r="UPF6" s="2152"/>
      <c r="UPG6" s="2152"/>
      <c r="UPH6" s="2152"/>
      <c r="UPI6" s="2152"/>
      <c r="UPJ6" s="2152"/>
      <c r="UPK6" s="2152"/>
      <c r="UPL6" s="2152"/>
      <c r="UPM6" s="2152"/>
      <c r="UPN6" s="2152"/>
      <c r="UPO6" s="2152"/>
      <c r="UPP6" s="2152"/>
      <c r="UPQ6" s="2152"/>
      <c r="UPR6" s="2152"/>
      <c r="UPS6" s="2152"/>
      <c r="UPT6" s="2152"/>
      <c r="UPU6" s="2152"/>
      <c r="UPV6" s="2152"/>
      <c r="UPW6" s="2152"/>
      <c r="UPX6" s="2152"/>
      <c r="UPY6" s="2152"/>
      <c r="UPZ6" s="2152"/>
      <c r="UQA6" s="2152"/>
      <c r="UQB6" s="2152"/>
      <c r="UQC6" s="2152"/>
      <c r="UQD6" s="2152"/>
      <c r="UQE6" s="2152"/>
      <c r="UQF6" s="2152"/>
      <c r="UQG6" s="2152"/>
      <c r="UQH6" s="2152"/>
      <c r="UQI6" s="2152"/>
      <c r="UQJ6" s="2152"/>
      <c r="UQK6" s="2152"/>
      <c r="UQL6" s="2152"/>
      <c r="UQM6" s="2152"/>
      <c r="UQN6" s="2152"/>
      <c r="UQO6" s="2152"/>
      <c r="UQP6" s="2152"/>
      <c r="UQQ6" s="2152"/>
      <c r="UQR6" s="2152"/>
      <c r="UQS6" s="2152"/>
      <c r="UQT6" s="2152"/>
      <c r="UQU6" s="2152"/>
      <c r="UQV6" s="2152"/>
      <c r="UQW6" s="2152"/>
      <c r="UQX6" s="2152"/>
      <c r="UQY6" s="2152"/>
      <c r="UQZ6" s="2152"/>
      <c r="URA6" s="2152"/>
      <c r="URB6" s="2152"/>
      <c r="URC6" s="2152"/>
      <c r="URD6" s="2152"/>
      <c r="URE6" s="2152"/>
      <c r="URF6" s="2152"/>
      <c r="URG6" s="2152"/>
      <c r="URH6" s="2152"/>
      <c r="URI6" s="2152"/>
      <c r="URJ6" s="2152"/>
      <c r="URK6" s="2152"/>
      <c r="URL6" s="2152"/>
      <c r="URM6" s="2152"/>
      <c r="URN6" s="2152"/>
      <c r="URO6" s="2152"/>
      <c r="URP6" s="2152"/>
      <c r="URQ6" s="2152"/>
      <c r="URR6" s="2152"/>
      <c r="URS6" s="2152"/>
      <c r="URT6" s="2152"/>
      <c r="URU6" s="2152"/>
      <c r="URV6" s="2152"/>
      <c r="URW6" s="2152"/>
      <c r="URX6" s="2152"/>
      <c r="URY6" s="2152"/>
      <c r="URZ6" s="2152"/>
      <c r="USA6" s="2152"/>
      <c r="USB6" s="2152"/>
      <c r="USC6" s="2152"/>
      <c r="USD6" s="2152"/>
      <c r="USE6" s="2152"/>
      <c r="USF6" s="2152"/>
      <c r="USG6" s="2152"/>
      <c r="USH6" s="2152"/>
      <c r="USI6" s="2152"/>
      <c r="USJ6" s="2152"/>
      <c r="USK6" s="2152"/>
      <c r="USL6" s="2152"/>
      <c r="USM6" s="2152"/>
      <c r="USN6" s="2152"/>
      <c r="USO6" s="2152"/>
      <c r="USP6" s="2152"/>
      <c r="USQ6" s="2152"/>
      <c r="USR6" s="2152"/>
      <c r="USS6" s="2152"/>
      <c r="UST6" s="2152"/>
      <c r="USU6" s="2152"/>
      <c r="USV6" s="2152"/>
      <c r="USW6" s="2152"/>
      <c r="USX6" s="2152"/>
      <c r="USY6" s="2152"/>
      <c r="USZ6" s="2152"/>
      <c r="UTA6" s="2152"/>
      <c r="UTB6" s="2152"/>
      <c r="UTC6" s="2152"/>
      <c r="UTD6" s="2152"/>
      <c r="UTE6" s="2152"/>
      <c r="UTF6" s="2152"/>
      <c r="UTG6" s="2152"/>
      <c r="UTH6" s="2152"/>
      <c r="UTI6" s="2152"/>
      <c r="UTJ6" s="2152"/>
      <c r="UTK6" s="2152"/>
      <c r="UTL6" s="2152"/>
      <c r="UTM6" s="2152"/>
      <c r="UTN6" s="2152"/>
      <c r="UTO6" s="2152"/>
      <c r="UTP6" s="2152"/>
      <c r="UTQ6" s="2152"/>
      <c r="UTR6" s="2152"/>
      <c r="UTS6" s="2152"/>
      <c r="UTT6" s="2152"/>
      <c r="UTU6" s="2152"/>
      <c r="UTV6" s="2152"/>
      <c r="UTW6" s="2152"/>
      <c r="UTX6" s="2152"/>
      <c r="UTY6" s="2152"/>
      <c r="UTZ6" s="2152"/>
      <c r="UUA6" s="2152"/>
      <c r="UUB6" s="2152"/>
      <c r="UUC6" s="2152"/>
      <c r="UUD6" s="2152"/>
      <c r="UUE6" s="2152"/>
      <c r="UUF6" s="2152"/>
      <c r="UUG6" s="2152"/>
      <c r="UUH6" s="2152"/>
      <c r="UUI6" s="2152"/>
      <c r="UUJ6" s="2152"/>
      <c r="UUK6" s="2152"/>
      <c r="UUL6" s="2152"/>
      <c r="UUM6" s="2152"/>
      <c r="UUN6" s="2152"/>
      <c r="UUO6" s="2152"/>
      <c r="UUP6" s="2152"/>
      <c r="UUQ6" s="2152"/>
      <c r="UUR6" s="2152"/>
      <c r="UUS6" s="2152"/>
      <c r="UUT6" s="2152"/>
      <c r="UUU6" s="2152"/>
      <c r="UUV6" s="2152"/>
      <c r="UUW6" s="2152"/>
      <c r="UUX6" s="2152"/>
      <c r="UUY6" s="2152"/>
      <c r="UUZ6" s="2152"/>
      <c r="UVA6" s="2152"/>
      <c r="UVB6" s="2152"/>
      <c r="UVC6" s="2152"/>
      <c r="UVD6" s="2152"/>
      <c r="UVE6" s="2152"/>
      <c r="UVF6" s="2152"/>
      <c r="UVG6" s="2152"/>
      <c r="UVH6" s="2152"/>
      <c r="UVI6" s="2152"/>
      <c r="UVJ6" s="2152"/>
      <c r="UVK6" s="2152"/>
      <c r="UVL6" s="2152"/>
      <c r="UVM6" s="2152"/>
      <c r="UVN6" s="2152"/>
      <c r="UVO6" s="2152"/>
      <c r="UVP6" s="2152"/>
      <c r="UVQ6" s="2152"/>
      <c r="UVR6" s="2152"/>
      <c r="UVS6" s="2152"/>
      <c r="UVT6" s="2152"/>
      <c r="UVU6" s="2152"/>
      <c r="UVV6" s="2152"/>
      <c r="UVW6" s="2152"/>
      <c r="UVX6" s="2152"/>
      <c r="UVY6" s="2152"/>
      <c r="UVZ6" s="2152"/>
      <c r="UWA6" s="2152"/>
      <c r="UWB6" s="2152"/>
      <c r="UWC6" s="2152"/>
      <c r="UWD6" s="2152"/>
      <c r="UWE6" s="2152"/>
      <c r="UWF6" s="2152"/>
      <c r="UWG6" s="2152"/>
      <c r="UWH6" s="2152"/>
      <c r="UWI6" s="2152"/>
      <c r="UWJ6" s="2152"/>
      <c r="UWK6" s="2152"/>
      <c r="UWL6" s="2152"/>
      <c r="UWM6" s="2152"/>
      <c r="UWN6" s="2152"/>
      <c r="UWO6" s="2152"/>
      <c r="UWP6" s="2152"/>
      <c r="UWQ6" s="2152"/>
      <c r="UWR6" s="2152"/>
      <c r="UWS6" s="2152"/>
      <c r="UWT6" s="2152"/>
      <c r="UWU6" s="2152"/>
      <c r="UWV6" s="2152"/>
      <c r="UWW6" s="2152"/>
      <c r="UWX6" s="2152"/>
      <c r="UWY6" s="2152"/>
      <c r="UWZ6" s="2152"/>
      <c r="UXA6" s="2152"/>
      <c r="UXB6" s="2152"/>
      <c r="UXC6" s="2152"/>
      <c r="UXD6" s="2152"/>
      <c r="UXE6" s="2152"/>
      <c r="UXF6" s="2152"/>
      <c r="UXG6" s="2152"/>
      <c r="UXH6" s="2152"/>
      <c r="UXI6" s="2152"/>
      <c r="UXJ6" s="2152"/>
      <c r="UXK6" s="2152"/>
      <c r="UXL6" s="2152"/>
      <c r="UXM6" s="2152"/>
      <c r="UXN6" s="2152"/>
      <c r="UXO6" s="2152"/>
      <c r="UXP6" s="2152"/>
      <c r="UXQ6" s="2152"/>
      <c r="UXR6" s="2152"/>
      <c r="UXS6" s="2152"/>
      <c r="UXT6" s="2152"/>
      <c r="UXU6" s="2152"/>
      <c r="UXV6" s="2152"/>
      <c r="UXW6" s="2152"/>
      <c r="UXX6" s="2152"/>
      <c r="UXY6" s="2152"/>
      <c r="UXZ6" s="2152"/>
      <c r="UYA6" s="2152"/>
      <c r="UYB6" s="2152"/>
      <c r="UYC6" s="2152"/>
      <c r="UYD6" s="2152"/>
      <c r="UYE6" s="2152"/>
      <c r="UYF6" s="2152"/>
      <c r="UYG6" s="2152"/>
      <c r="UYH6" s="2152"/>
      <c r="UYI6" s="2152"/>
      <c r="UYJ6" s="2152"/>
      <c r="UYK6" s="2152"/>
      <c r="UYL6" s="2152"/>
      <c r="UYM6" s="2152"/>
      <c r="UYN6" s="2152"/>
      <c r="UYO6" s="2152"/>
      <c r="UYP6" s="2152"/>
      <c r="UYQ6" s="2152"/>
      <c r="UYR6" s="2152"/>
      <c r="UYS6" s="2152"/>
      <c r="UYT6" s="2152"/>
      <c r="UYU6" s="2152"/>
      <c r="UYV6" s="2152"/>
      <c r="UYW6" s="2152"/>
      <c r="UYX6" s="2152"/>
      <c r="UYY6" s="2152"/>
      <c r="UYZ6" s="2152"/>
      <c r="UZA6" s="2152"/>
      <c r="UZB6" s="2152"/>
      <c r="UZC6" s="2152"/>
      <c r="UZD6" s="2152"/>
      <c r="UZE6" s="2152"/>
      <c r="UZF6" s="2152"/>
      <c r="UZG6" s="2152"/>
      <c r="UZH6" s="2152"/>
      <c r="UZI6" s="2152"/>
      <c r="UZJ6" s="2152"/>
      <c r="UZK6" s="2152"/>
      <c r="UZL6" s="2152"/>
      <c r="UZM6" s="2152"/>
      <c r="UZN6" s="2152"/>
      <c r="UZO6" s="2152"/>
      <c r="UZP6" s="2152"/>
      <c r="UZQ6" s="2152"/>
      <c r="UZR6" s="2152"/>
      <c r="UZS6" s="2152"/>
      <c r="UZT6" s="2152"/>
      <c r="UZU6" s="2152"/>
      <c r="UZV6" s="2152"/>
      <c r="UZW6" s="2152"/>
      <c r="UZX6" s="2152"/>
      <c r="UZY6" s="2152"/>
      <c r="UZZ6" s="2152"/>
      <c r="VAA6" s="2152"/>
      <c r="VAB6" s="2152"/>
      <c r="VAC6" s="2152"/>
      <c r="VAD6" s="2152"/>
      <c r="VAE6" s="2152"/>
      <c r="VAF6" s="2152"/>
      <c r="VAG6" s="2152"/>
      <c r="VAH6" s="2152"/>
      <c r="VAI6" s="2152"/>
      <c r="VAJ6" s="2152"/>
      <c r="VAK6" s="2152"/>
      <c r="VAL6" s="2152"/>
      <c r="VAM6" s="2152"/>
      <c r="VAN6" s="2152"/>
      <c r="VAO6" s="2152"/>
      <c r="VAP6" s="2152"/>
      <c r="VAQ6" s="2152"/>
      <c r="VAR6" s="2152"/>
      <c r="VAS6" s="2152"/>
      <c r="VAT6" s="2152"/>
      <c r="VAU6" s="2152"/>
      <c r="VAV6" s="2152"/>
      <c r="VAW6" s="2152"/>
      <c r="VAX6" s="2152"/>
      <c r="VAY6" s="2152"/>
      <c r="VAZ6" s="2152"/>
      <c r="VBA6" s="2152"/>
      <c r="VBB6" s="2152"/>
      <c r="VBC6" s="2152"/>
      <c r="VBD6" s="2152"/>
      <c r="VBE6" s="2152"/>
      <c r="VBF6" s="2152"/>
      <c r="VBG6" s="2152"/>
      <c r="VBH6" s="2152"/>
      <c r="VBI6" s="2152"/>
      <c r="VBJ6" s="2152"/>
      <c r="VBK6" s="2152"/>
      <c r="VBL6" s="2152"/>
      <c r="VBM6" s="2152"/>
      <c r="VBN6" s="2152"/>
      <c r="VBO6" s="2152"/>
      <c r="VBP6" s="2152"/>
      <c r="VBQ6" s="2152"/>
      <c r="VBR6" s="2152"/>
      <c r="VBS6" s="2152"/>
      <c r="VBT6" s="2152"/>
      <c r="VBU6" s="2152"/>
      <c r="VBV6" s="2152"/>
      <c r="VBW6" s="2152"/>
      <c r="VBX6" s="2152"/>
      <c r="VBY6" s="2152"/>
      <c r="VBZ6" s="2152"/>
      <c r="VCA6" s="2152"/>
      <c r="VCB6" s="2152"/>
      <c r="VCC6" s="2152"/>
      <c r="VCD6" s="2152"/>
      <c r="VCE6" s="2152"/>
      <c r="VCF6" s="2152"/>
      <c r="VCG6" s="2152"/>
      <c r="VCH6" s="2152"/>
      <c r="VCI6" s="2152"/>
      <c r="VCJ6" s="2152"/>
      <c r="VCK6" s="2152"/>
      <c r="VCL6" s="2152"/>
      <c r="VCM6" s="2152"/>
      <c r="VCN6" s="2152"/>
      <c r="VCO6" s="2152"/>
      <c r="VCP6" s="2152"/>
      <c r="VCQ6" s="2152"/>
      <c r="VCR6" s="2152"/>
      <c r="VCS6" s="2152"/>
      <c r="VCT6" s="2152"/>
      <c r="VCU6" s="2152"/>
      <c r="VCV6" s="2152"/>
      <c r="VCW6" s="2152"/>
      <c r="VCX6" s="2152"/>
      <c r="VCY6" s="2152"/>
      <c r="VCZ6" s="2152"/>
      <c r="VDA6" s="2152"/>
      <c r="VDB6" s="2152"/>
      <c r="VDC6" s="2152"/>
      <c r="VDD6" s="2152"/>
      <c r="VDE6" s="2152"/>
      <c r="VDF6" s="2152"/>
      <c r="VDG6" s="2152"/>
      <c r="VDH6" s="2152"/>
      <c r="VDI6" s="2152"/>
      <c r="VDJ6" s="2152"/>
      <c r="VDK6" s="2152"/>
      <c r="VDL6" s="2152"/>
      <c r="VDM6" s="2152"/>
      <c r="VDN6" s="2152"/>
      <c r="VDO6" s="2152"/>
      <c r="VDP6" s="2152"/>
      <c r="VDQ6" s="2152"/>
      <c r="VDR6" s="2152"/>
      <c r="VDS6" s="2152"/>
      <c r="VDT6" s="2152"/>
      <c r="VDU6" s="2152"/>
      <c r="VDV6" s="2152"/>
      <c r="VDW6" s="2152"/>
      <c r="VDX6" s="2152"/>
      <c r="VDY6" s="2152"/>
      <c r="VDZ6" s="2152"/>
      <c r="VEA6" s="2152"/>
      <c r="VEB6" s="2152"/>
      <c r="VEC6" s="2152"/>
      <c r="VED6" s="2152"/>
      <c r="VEE6" s="2152"/>
      <c r="VEF6" s="2152"/>
      <c r="VEG6" s="2152"/>
      <c r="VEH6" s="2152"/>
      <c r="VEI6" s="2152"/>
      <c r="VEJ6" s="2152"/>
      <c r="VEK6" s="2152"/>
      <c r="VEL6" s="2152"/>
      <c r="VEM6" s="2152"/>
      <c r="VEN6" s="2152"/>
      <c r="VEO6" s="2152"/>
      <c r="VEP6" s="2152"/>
      <c r="VEQ6" s="2152"/>
      <c r="VER6" s="2152"/>
      <c r="VES6" s="2152"/>
      <c r="VET6" s="2152"/>
      <c r="VEU6" s="2152"/>
      <c r="VEV6" s="2152"/>
      <c r="VEW6" s="2152"/>
      <c r="VEX6" s="2152"/>
      <c r="VEY6" s="2152"/>
      <c r="VEZ6" s="2152"/>
      <c r="VFA6" s="2152"/>
      <c r="VFB6" s="2152"/>
      <c r="VFC6" s="2152"/>
      <c r="VFD6" s="2152"/>
      <c r="VFE6" s="2152"/>
      <c r="VFF6" s="2152"/>
      <c r="VFG6" s="2152"/>
      <c r="VFH6" s="2152"/>
      <c r="VFI6" s="2152"/>
      <c r="VFJ6" s="2152"/>
      <c r="VFK6" s="2152"/>
      <c r="VFL6" s="2152"/>
      <c r="VFM6" s="2152"/>
      <c r="VFN6" s="2152"/>
      <c r="VFO6" s="2152"/>
      <c r="VFP6" s="2152"/>
      <c r="VFQ6" s="2152"/>
      <c r="VFR6" s="2152"/>
      <c r="VFS6" s="2152"/>
      <c r="VFT6" s="2152"/>
      <c r="VFU6" s="2152"/>
      <c r="VFV6" s="2152"/>
      <c r="VFW6" s="2152"/>
      <c r="VFX6" s="2152"/>
      <c r="VFY6" s="2152"/>
      <c r="VFZ6" s="2152"/>
      <c r="VGA6" s="2152"/>
      <c r="VGB6" s="2152"/>
      <c r="VGC6" s="2152"/>
      <c r="VGD6" s="2152"/>
      <c r="VGE6" s="2152"/>
      <c r="VGF6" s="2152"/>
      <c r="VGG6" s="2152"/>
      <c r="VGH6" s="2152"/>
      <c r="VGI6" s="2152"/>
      <c r="VGJ6" s="2152"/>
      <c r="VGK6" s="2152"/>
      <c r="VGL6" s="2152"/>
      <c r="VGM6" s="2152"/>
      <c r="VGN6" s="2152"/>
      <c r="VGO6" s="2152"/>
      <c r="VGP6" s="2152"/>
      <c r="VGQ6" s="2152"/>
      <c r="VGR6" s="2152"/>
      <c r="VGS6" s="2152"/>
      <c r="VGT6" s="2152"/>
      <c r="VGU6" s="2152"/>
      <c r="VGV6" s="2152"/>
      <c r="VGW6" s="2152"/>
      <c r="VGX6" s="2152"/>
      <c r="VGY6" s="2152"/>
      <c r="VGZ6" s="2152"/>
      <c r="VHA6" s="2152"/>
      <c r="VHB6" s="2152"/>
      <c r="VHC6" s="2152"/>
      <c r="VHD6" s="2152"/>
      <c r="VHE6" s="2152"/>
      <c r="VHF6" s="2152"/>
      <c r="VHG6" s="2152"/>
      <c r="VHH6" s="2152"/>
      <c r="VHI6" s="2152"/>
      <c r="VHJ6" s="2152"/>
      <c r="VHK6" s="2152"/>
      <c r="VHL6" s="2152"/>
      <c r="VHM6" s="2152"/>
      <c r="VHN6" s="2152"/>
      <c r="VHO6" s="2152"/>
      <c r="VHP6" s="2152"/>
      <c r="VHQ6" s="2152"/>
      <c r="VHR6" s="2152"/>
      <c r="VHS6" s="2152"/>
      <c r="VHT6" s="2152"/>
      <c r="VHU6" s="2152"/>
      <c r="VHV6" s="2152"/>
      <c r="VHW6" s="2152"/>
      <c r="VHX6" s="2152"/>
      <c r="VHY6" s="2152"/>
      <c r="VHZ6" s="2152"/>
      <c r="VIA6" s="2152"/>
      <c r="VIB6" s="2152"/>
      <c r="VIC6" s="2152"/>
      <c r="VID6" s="2152"/>
      <c r="VIE6" s="2152"/>
      <c r="VIF6" s="2152"/>
      <c r="VIG6" s="2152"/>
      <c r="VIH6" s="2152"/>
      <c r="VII6" s="2152"/>
      <c r="VIJ6" s="2152"/>
      <c r="VIK6" s="2152"/>
      <c r="VIL6" s="2152"/>
      <c r="VIM6" s="2152"/>
      <c r="VIN6" s="2152"/>
      <c r="VIO6" s="2152"/>
      <c r="VIP6" s="2152"/>
      <c r="VIQ6" s="2152"/>
      <c r="VIR6" s="2152"/>
      <c r="VIS6" s="2152"/>
      <c r="VIT6" s="2152"/>
      <c r="VIU6" s="2152"/>
      <c r="VIV6" s="2152"/>
      <c r="VIW6" s="2152"/>
      <c r="VIX6" s="2152"/>
      <c r="VIY6" s="2152"/>
      <c r="VIZ6" s="2152"/>
      <c r="VJA6" s="2152"/>
      <c r="VJB6" s="2152"/>
      <c r="VJC6" s="2152"/>
      <c r="VJD6" s="2152"/>
      <c r="VJE6" s="2152"/>
      <c r="VJF6" s="2152"/>
      <c r="VJG6" s="2152"/>
      <c r="VJH6" s="2152"/>
      <c r="VJI6" s="2152"/>
      <c r="VJJ6" s="2152"/>
      <c r="VJK6" s="2152"/>
      <c r="VJL6" s="2152"/>
      <c r="VJM6" s="2152"/>
      <c r="VJN6" s="2152"/>
      <c r="VJO6" s="2152"/>
      <c r="VJP6" s="2152"/>
      <c r="VJQ6" s="2152"/>
      <c r="VJR6" s="2152"/>
      <c r="VJS6" s="2152"/>
      <c r="VJT6" s="2152"/>
      <c r="VJU6" s="2152"/>
      <c r="VJV6" s="2152"/>
      <c r="VJW6" s="2152"/>
      <c r="VJX6" s="2152"/>
      <c r="VJY6" s="2152"/>
      <c r="VJZ6" s="2152"/>
      <c r="VKA6" s="2152"/>
      <c r="VKB6" s="2152"/>
      <c r="VKC6" s="2152"/>
      <c r="VKD6" s="2152"/>
      <c r="VKE6" s="2152"/>
      <c r="VKF6" s="2152"/>
      <c r="VKG6" s="2152"/>
      <c r="VKH6" s="2152"/>
      <c r="VKI6" s="2152"/>
      <c r="VKJ6" s="2152"/>
      <c r="VKK6" s="2152"/>
      <c r="VKL6" s="2152"/>
      <c r="VKM6" s="2152"/>
      <c r="VKN6" s="2152"/>
      <c r="VKO6" s="2152"/>
      <c r="VKP6" s="2152"/>
      <c r="VKQ6" s="2152"/>
      <c r="VKR6" s="2152"/>
      <c r="VKS6" s="2152"/>
      <c r="VKT6" s="2152"/>
      <c r="VKU6" s="2152"/>
      <c r="VKV6" s="2152"/>
      <c r="VKW6" s="2152"/>
      <c r="VKX6" s="2152"/>
      <c r="VKY6" s="2152"/>
      <c r="VKZ6" s="2152"/>
      <c r="VLA6" s="2152"/>
      <c r="VLB6" s="2152"/>
      <c r="VLC6" s="2152"/>
      <c r="VLD6" s="2152"/>
      <c r="VLE6" s="2152"/>
      <c r="VLF6" s="2152"/>
      <c r="VLG6" s="2152"/>
      <c r="VLH6" s="2152"/>
      <c r="VLI6" s="2152"/>
      <c r="VLJ6" s="2152"/>
      <c r="VLK6" s="2152"/>
      <c r="VLL6" s="2152"/>
      <c r="VLM6" s="2152"/>
      <c r="VLN6" s="2152"/>
      <c r="VLO6" s="2152"/>
      <c r="VLP6" s="2152"/>
      <c r="VLQ6" s="2152"/>
      <c r="VLR6" s="2152"/>
      <c r="VLS6" s="2152"/>
      <c r="VLT6" s="2152"/>
      <c r="VLU6" s="2152"/>
      <c r="VLV6" s="2152"/>
      <c r="VLW6" s="2152"/>
      <c r="VLX6" s="2152"/>
      <c r="VLY6" s="2152"/>
      <c r="VLZ6" s="2152"/>
      <c r="VMA6" s="2152"/>
      <c r="VMB6" s="2152"/>
      <c r="VMC6" s="2152"/>
      <c r="VMD6" s="2152"/>
      <c r="VME6" s="2152"/>
      <c r="VMF6" s="2152"/>
      <c r="VMG6" s="2152"/>
      <c r="VMH6" s="2152"/>
      <c r="VMI6" s="2152"/>
      <c r="VMJ6" s="2152"/>
      <c r="VMK6" s="2152"/>
      <c r="VML6" s="2152"/>
      <c r="VMM6" s="2152"/>
      <c r="VMN6" s="2152"/>
      <c r="VMO6" s="2152"/>
      <c r="VMP6" s="2152"/>
      <c r="VMQ6" s="2152"/>
      <c r="VMR6" s="2152"/>
      <c r="VMS6" s="2152"/>
      <c r="VMT6" s="2152"/>
      <c r="VMU6" s="2152"/>
      <c r="VMV6" s="2152"/>
      <c r="VMW6" s="2152"/>
      <c r="VMX6" s="2152"/>
      <c r="VMY6" s="2152"/>
      <c r="VMZ6" s="2152"/>
      <c r="VNA6" s="2152"/>
      <c r="VNB6" s="2152"/>
      <c r="VNC6" s="2152"/>
      <c r="VND6" s="2152"/>
      <c r="VNE6" s="2152"/>
      <c r="VNF6" s="2152"/>
      <c r="VNG6" s="2152"/>
      <c r="VNH6" s="2152"/>
      <c r="VNI6" s="2152"/>
      <c r="VNJ6" s="2152"/>
      <c r="VNK6" s="2152"/>
      <c r="VNL6" s="2152"/>
      <c r="VNM6" s="2152"/>
      <c r="VNN6" s="2152"/>
      <c r="VNO6" s="2152"/>
      <c r="VNP6" s="2152"/>
      <c r="VNQ6" s="2152"/>
      <c r="VNR6" s="2152"/>
      <c r="VNS6" s="2152"/>
      <c r="VNT6" s="2152"/>
      <c r="VNU6" s="2152"/>
      <c r="VNV6" s="2152"/>
      <c r="VNW6" s="2152"/>
      <c r="VNX6" s="2152"/>
      <c r="VNY6" s="2152"/>
      <c r="VNZ6" s="2152"/>
      <c r="VOA6" s="2152"/>
      <c r="VOB6" s="2152"/>
      <c r="VOC6" s="2152"/>
      <c r="VOD6" s="2152"/>
      <c r="VOE6" s="2152"/>
      <c r="VOF6" s="2152"/>
      <c r="VOG6" s="2152"/>
      <c r="VOH6" s="2152"/>
      <c r="VOI6" s="2152"/>
      <c r="VOJ6" s="2152"/>
      <c r="VOK6" s="2152"/>
      <c r="VOL6" s="2152"/>
      <c r="VOM6" s="2152"/>
      <c r="VON6" s="2152"/>
      <c r="VOO6" s="2152"/>
      <c r="VOP6" s="2152"/>
      <c r="VOQ6" s="2152"/>
      <c r="VOR6" s="2152"/>
      <c r="VOS6" s="2152"/>
      <c r="VOT6" s="2152"/>
      <c r="VOU6" s="2152"/>
      <c r="VOV6" s="2152"/>
      <c r="VOW6" s="2152"/>
      <c r="VOX6" s="2152"/>
      <c r="VOY6" s="2152"/>
      <c r="VOZ6" s="2152"/>
      <c r="VPA6" s="2152"/>
      <c r="VPB6" s="2152"/>
      <c r="VPC6" s="2152"/>
      <c r="VPD6" s="2152"/>
      <c r="VPE6" s="2152"/>
      <c r="VPF6" s="2152"/>
      <c r="VPG6" s="2152"/>
      <c r="VPH6" s="2152"/>
      <c r="VPI6" s="2152"/>
      <c r="VPJ6" s="2152"/>
      <c r="VPK6" s="2152"/>
      <c r="VPL6" s="2152"/>
      <c r="VPM6" s="2152"/>
      <c r="VPN6" s="2152"/>
      <c r="VPO6" s="2152"/>
      <c r="VPP6" s="2152"/>
      <c r="VPQ6" s="2152"/>
      <c r="VPR6" s="2152"/>
      <c r="VPS6" s="2152"/>
      <c r="VPT6" s="2152"/>
      <c r="VPU6" s="2152"/>
      <c r="VPV6" s="2152"/>
      <c r="VPW6" s="2152"/>
      <c r="VPX6" s="2152"/>
      <c r="VPY6" s="2152"/>
      <c r="VPZ6" s="2152"/>
      <c r="VQA6" s="2152"/>
      <c r="VQB6" s="2152"/>
      <c r="VQC6" s="2152"/>
      <c r="VQD6" s="2152"/>
      <c r="VQE6" s="2152"/>
      <c r="VQF6" s="2152"/>
      <c r="VQG6" s="2152"/>
      <c r="VQH6" s="2152"/>
      <c r="VQI6" s="2152"/>
      <c r="VQJ6" s="2152"/>
      <c r="VQK6" s="2152"/>
      <c r="VQL6" s="2152"/>
      <c r="VQM6" s="2152"/>
      <c r="VQN6" s="2152"/>
      <c r="VQO6" s="2152"/>
      <c r="VQP6" s="2152"/>
      <c r="VQQ6" s="2152"/>
      <c r="VQR6" s="2152"/>
      <c r="VQS6" s="2152"/>
      <c r="VQT6" s="2152"/>
      <c r="VQU6" s="2152"/>
      <c r="VQV6" s="2152"/>
      <c r="VQW6" s="2152"/>
      <c r="VQX6" s="2152"/>
      <c r="VQY6" s="2152"/>
      <c r="VQZ6" s="2152"/>
      <c r="VRA6" s="2152"/>
      <c r="VRB6" s="2152"/>
      <c r="VRC6" s="2152"/>
      <c r="VRD6" s="2152"/>
      <c r="VRE6" s="2152"/>
      <c r="VRF6" s="2152"/>
      <c r="VRG6" s="2152"/>
      <c r="VRH6" s="2152"/>
      <c r="VRI6" s="2152"/>
      <c r="VRJ6" s="2152"/>
      <c r="VRK6" s="2152"/>
      <c r="VRL6" s="2152"/>
      <c r="VRM6" s="2152"/>
      <c r="VRN6" s="2152"/>
      <c r="VRO6" s="2152"/>
      <c r="VRP6" s="2152"/>
      <c r="VRQ6" s="2152"/>
      <c r="VRR6" s="2152"/>
      <c r="VRS6" s="2152"/>
      <c r="VRT6" s="2152"/>
      <c r="VRU6" s="2152"/>
      <c r="VRV6" s="2152"/>
      <c r="VRW6" s="2152"/>
      <c r="VRX6" s="2152"/>
      <c r="VRY6" s="2152"/>
      <c r="VRZ6" s="2152"/>
      <c r="VSA6" s="2152"/>
      <c r="VSB6" s="2152"/>
      <c r="VSC6" s="2152"/>
      <c r="VSD6" s="2152"/>
      <c r="VSE6" s="2152"/>
      <c r="VSF6" s="2152"/>
      <c r="VSG6" s="2152"/>
      <c r="VSH6" s="2152"/>
      <c r="VSI6" s="2152"/>
      <c r="VSJ6" s="2152"/>
      <c r="VSK6" s="2152"/>
      <c r="VSL6" s="2152"/>
      <c r="VSM6" s="2152"/>
      <c r="VSN6" s="2152"/>
      <c r="VSO6" s="2152"/>
      <c r="VSP6" s="2152"/>
      <c r="VSQ6" s="2152"/>
      <c r="VSR6" s="2152"/>
      <c r="VSS6" s="2152"/>
      <c r="VST6" s="2152"/>
      <c r="VSU6" s="2152"/>
      <c r="VSV6" s="2152"/>
      <c r="VSW6" s="2152"/>
      <c r="VSX6" s="2152"/>
      <c r="VSY6" s="2152"/>
      <c r="VSZ6" s="2152"/>
      <c r="VTA6" s="2152"/>
      <c r="VTB6" s="2152"/>
      <c r="VTC6" s="2152"/>
      <c r="VTD6" s="2152"/>
      <c r="VTE6" s="2152"/>
      <c r="VTF6" s="2152"/>
      <c r="VTG6" s="2152"/>
      <c r="VTH6" s="2152"/>
      <c r="VTI6" s="2152"/>
      <c r="VTJ6" s="2152"/>
      <c r="VTK6" s="2152"/>
      <c r="VTL6" s="2152"/>
      <c r="VTM6" s="2152"/>
      <c r="VTN6" s="2152"/>
      <c r="VTO6" s="2152"/>
      <c r="VTP6" s="2152"/>
      <c r="VTQ6" s="2152"/>
      <c r="VTR6" s="2152"/>
      <c r="VTS6" s="2152"/>
      <c r="VTT6" s="2152"/>
      <c r="VTU6" s="2152"/>
      <c r="VTV6" s="2152"/>
      <c r="VTW6" s="2152"/>
      <c r="VTX6" s="2152"/>
      <c r="VTY6" s="2152"/>
      <c r="VTZ6" s="2152"/>
      <c r="VUA6" s="2152"/>
      <c r="VUB6" s="2152"/>
      <c r="VUC6" s="2152"/>
      <c r="VUD6" s="2152"/>
      <c r="VUE6" s="2152"/>
      <c r="VUF6" s="2152"/>
      <c r="VUG6" s="2152"/>
      <c r="VUH6" s="2152"/>
      <c r="VUI6" s="2152"/>
      <c r="VUJ6" s="2152"/>
      <c r="VUK6" s="2152"/>
      <c r="VUL6" s="2152"/>
      <c r="VUM6" s="2152"/>
      <c r="VUN6" s="2152"/>
      <c r="VUO6" s="2152"/>
      <c r="VUP6" s="2152"/>
      <c r="VUQ6" s="2152"/>
      <c r="VUR6" s="2152"/>
      <c r="VUS6" s="2152"/>
      <c r="VUT6" s="2152"/>
      <c r="VUU6" s="2152"/>
      <c r="VUV6" s="2152"/>
      <c r="VUW6" s="2152"/>
      <c r="VUX6" s="2152"/>
      <c r="VUY6" s="2152"/>
      <c r="VUZ6" s="2152"/>
      <c r="VVA6" s="2152"/>
      <c r="VVB6" s="2152"/>
      <c r="VVC6" s="2152"/>
      <c r="VVD6" s="2152"/>
      <c r="VVE6" s="2152"/>
      <c r="VVF6" s="2152"/>
      <c r="VVG6" s="2152"/>
      <c r="VVH6" s="2152"/>
      <c r="VVI6" s="2152"/>
      <c r="VVJ6" s="2152"/>
      <c r="VVK6" s="2152"/>
      <c r="VVL6" s="2152"/>
      <c r="VVM6" s="2152"/>
      <c r="VVN6" s="2152"/>
      <c r="VVO6" s="2152"/>
      <c r="VVP6" s="2152"/>
      <c r="VVQ6" s="2152"/>
      <c r="VVR6" s="2152"/>
      <c r="VVS6" s="2152"/>
      <c r="VVT6" s="2152"/>
      <c r="VVU6" s="2152"/>
      <c r="VVV6" s="2152"/>
      <c r="VVW6" s="2152"/>
      <c r="VVX6" s="2152"/>
      <c r="VVY6" s="2152"/>
      <c r="VVZ6" s="2152"/>
      <c r="VWA6" s="2152"/>
      <c r="VWB6" s="2152"/>
      <c r="VWC6" s="2152"/>
      <c r="VWD6" s="2152"/>
      <c r="VWE6" s="2152"/>
      <c r="VWF6" s="2152"/>
      <c r="VWG6" s="2152"/>
      <c r="VWH6" s="2152"/>
      <c r="VWI6" s="2152"/>
      <c r="VWJ6" s="2152"/>
      <c r="VWK6" s="2152"/>
      <c r="VWL6" s="2152"/>
      <c r="VWM6" s="2152"/>
      <c r="VWN6" s="2152"/>
      <c r="VWO6" s="2152"/>
      <c r="VWP6" s="2152"/>
      <c r="VWQ6" s="2152"/>
      <c r="VWR6" s="2152"/>
      <c r="VWS6" s="2152"/>
      <c r="VWT6" s="2152"/>
      <c r="VWU6" s="2152"/>
      <c r="VWV6" s="2152"/>
      <c r="VWW6" s="2152"/>
      <c r="VWX6" s="2152"/>
      <c r="VWY6" s="2152"/>
      <c r="VWZ6" s="2152"/>
      <c r="VXA6" s="2152"/>
      <c r="VXB6" s="2152"/>
      <c r="VXC6" s="2152"/>
      <c r="VXD6" s="2152"/>
      <c r="VXE6" s="2152"/>
      <c r="VXF6" s="2152"/>
      <c r="VXG6" s="2152"/>
      <c r="VXH6" s="2152"/>
      <c r="VXI6" s="2152"/>
      <c r="VXJ6" s="2152"/>
      <c r="VXK6" s="2152"/>
      <c r="VXL6" s="2152"/>
      <c r="VXM6" s="2152"/>
      <c r="VXN6" s="2152"/>
      <c r="VXO6" s="2152"/>
      <c r="VXP6" s="2152"/>
      <c r="VXQ6" s="2152"/>
      <c r="VXR6" s="2152"/>
      <c r="VXS6" s="2152"/>
      <c r="VXT6" s="2152"/>
      <c r="VXU6" s="2152"/>
      <c r="VXV6" s="2152"/>
      <c r="VXW6" s="2152"/>
      <c r="VXX6" s="2152"/>
      <c r="VXY6" s="2152"/>
      <c r="VXZ6" s="2152"/>
      <c r="VYA6" s="2152"/>
      <c r="VYB6" s="2152"/>
      <c r="VYC6" s="2152"/>
      <c r="VYD6" s="2152"/>
      <c r="VYE6" s="2152"/>
      <c r="VYF6" s="2152"/>
      <c r="VYG6" s="2152"/>
      <c r="VYH6" s="2152"/>
      <c r="VYI6" s="2152"/>
      <c r="VYJ6" s="2152"/>
      <c r="VYK6" s="2152"/>
      <c r="VYL6" s="2152"/>
      <c r="VYM6" s="2152"/>
      <c r="VYN6" s="2152"/>
      <c r="VYO6" s="2152"/>
      <c r="VYP6" s="2152"/>
      <c r="VYQ6" s="2152"/>
      <c r="VYR6" s="2152"/>
      <c r="VYS6" s="2152"/>
      <c r="VYT6" s="2152"/>
      <c r="VYU6" s="2152"/>
      <c r="VYV6" s="2152"/>
      <c r="VYW6" s="2152"/>
      <c r="VYX6" s="2152"/>
      <c r="VYY6" s="2152"/>
      <c r="VYZ6" s="2152"/>
      <c r="VZA6" s="2152"/>
      <c r="VZB6" s="2152"/>
      <c r="VZC6" s="2152"/>
      <c r="VZD6" s="2152"/>
      <c r="VZE6" s="2152"/>
      <c r="VZF6" s="2152"/>
      <c r="VZG6" s="2152"/>
      <c r="VZH6" s="2152"/>
      <c r="VZI6" s="2152"/>
      <c r="VZJ6" s="2152"/>
      <c r="VZK6" s="2152"/>
      <c r="VZL6" s="2152"/>
      <c r="VZM6" s="2152"/>
      <c r="VZN6" s="2152"/>
      <c r="VZO6" s="2152"/>
      <c r="VZP6" s="2152"/>
      <c r="VZQ6" s="2152"/>
      <c r="VZR6" s="2152"/>
      <c r="VZS6" s="2152"/>
      <c r="VZT6" s="2152"/>
      <c r="VZU6" s="2152"/>
      <c r="VZV6" s="2152"/>
      <c r="VZW6" s="2152"/>
      <c r="VZX6" s="2152"/>
      <c r="VZY6" s="2152"/>
      <c r="VZZ6" s="2152"/>
      <c r="WAA6" s="2152"/>
      <c r="WAB6" s="2152"/>
      <c r="WAC6" s="2152"/>
      <c r="WAD6" s="2152"/>
      <c r="WAE6" s="2152"/>
      <c r="WAF6" s="2152"/>
      <c r="WAG6" s="2152"/>
      <c r="WAH6" s="2152"/>
      <c r="WAI6" s="2152"/>
      <c r="WAJ6" s="2152"/>
      <c r="WAK6" s="2152"/>
      <c r="WAL6" s="2152"/>
      <c r="WAM6" s="2152"/>
      <c r="WAN6" s="2152"/>
      <c r="WAO6" s="2152"/>
      <c r="WAP6" s="2152"/>
      <c r="WAQ6" s="2152"/>
      <c r="WAR6" s="2152"/>
      <c r="WAS6" s="2152"/>
      <c r="WAT6" s="2152"/>
      <c r="WAU6" s="2152"/>
      <c r="WAV6" s="2152"/>
      <c r="WAW6" s="2152"/>
      <c r="WAX6" s="2152"/>
      <c r="WAY6" s="2152"/>
      <c r="WAZ6" s="2152"/>
      <c r="WBA6" s="2152"/>
      <c r="WBB6" s="2152"/>
      <c r="WBC6" s="2152"/>
      <c r="WBD6" s="2152"/>
      <c r="WBE6" s="2152"/>
      <c r="WBF6" s="2152"/>
      <c r="WBG6" s="2152"/>
      <c r="WBH6" s="2152"/>
      <c r="WBI6" s="2152"/>
      <c r="WBJ6" s="2152"/>
      <c r="WBK6" s="2152"/>
      <c r="WBL6" s="2152"/>
      <c r="WBM6" s="2152"/>
      <c r="WBN6" s="2152"/>
      <c r="WBO6" s="2152"/>
      <c r="WBP6" s="2152"/>
      <c r="WBQ6" s="2152"/>
      <c r="WBR6" s="2152"/>
      <c r="WBS6" s="2152"/>
      <c r="WBT6" s="2152"/>
      <c r="WBU6" s="2152"/>
      <c r="WBV6" s="2152"/>
      <c r="WBW6" s="2152"/>
      <c r="WBX6" s="2152"/>
      <c r="WBY6" s="2152"/>
      <c r="WBZ6" s="2152"/>
      <c r="WCA6" s="2152"/>
      <c r="WCB6" s="2152"/>
      <c r="WCC6" s="2152"/>
      <c r="WCD6" s="2152"/>
      <c r="WCE6" s="2152"/>
      <c r="WCF6" s="2152"/>
      <c r="WCG6" s="2152"/>
      <c r="WCH6" s="2152"/>
      <c r="WCI6" s="2152"/>
      <c r="WCJ6" s="2152"/>
      <c r="WCK6" s="2152"/>
      <c r="WCL6" s="2152"/>
      <c r="WCM6" s="2152"/>
      <c r="WCN6" s="2152"/>
      <c r="WCO6" s="2152"/>
      <c r="WCP6" s="2152"/>
      <c r="WCQ6" s="2152"/>
      <c r="WCR6" s="2152"/>
      <c r="WCS6" s="2152"/>
      <c r="WCT6" s="2152"/>
      <c r="WCU6" s="2152"/>
      <c r="WCV6" s="2152"/>
      <c r="WCW6" s="2152"/>
      <c r="WCX6" s="2152"/>
      <c r="WCY6" s="2152"/>
      <c r="WCZ6" s="2152"/>
      <c r="WDA6" s="2152"/>
      <c r="WDB6" s="2152"/>
      <c r="WDC6" s="2152"/>
      <c r="WDD6" s="2152"/>
      <c r="WDE6" s="2152"/>
      <c r="WDF6" s="2152"/>
      <c r="WDG6" s="2152"/>
      <c r="WDH6" s="2152"/>
      <c r="WDI6" s="2152"/>
      <c r="WDJ6" s="2152"/>
      <c r="WDK6" s="2152"/>
      <c r="WDL6" s="2152"/>
      <c r="WDM6" s="2152"/>
      <c r="WDN6" s="2152"/>
      <c r="WDO6" s="2152"/>
      <c r="WDP6" s="2152"/>
      <c r="WDQ6" s="2152"/>
      <c r="WDR6" s="2152"/>
      <c r="WDS6" s="2152"/>
      <c r="WDT6" s="2152"/>
      <c r="WDU6" s="2152"/>
      <c r="WDV6" s="2152"/>
      <c r="WDW6" s="2152"/>
      <c r="WDX6" s="2152"/>
      <c r="WDY6" s="2152"/>
      <c r="WDZ6" s="2152"/>
      <c r="WEA6" s="2152"/>
      <c r="WEB6" s="2152"/>
      <c r="WEC6" s="2152"/>
      <c r="WED6" s="2152"/>
      <c r="WEE6" s="2152"/>
      <c r="WEF6" s="2152"/>
      <c r="WEG6" s="2152"/>
      <c r="WEH6" s="2152"/>
      <c r="WEI6" s="2152"/>
      <c r="WEJ6" s="2152"/>
      <c r="WEK6" s="2152"/>
      <c r="WEL6" s="2152"/>
      <c r="WEM6" s="2152"/>
      <c r="WEN6" s="2152"/>
      <c r="WEO6" s="2152"/>
      <c r="WEP6" s="2152"/>
      <c r="WEQ6" s="2152"/>
      <c r="WER6" s="2152"/>
      <c r="WES6" s="2152"/>
      <c r="WET6" s="2152"/>
      <c r="WEU6" s="2152"/>
      <c r="WEV6" s="2152"/>
      <c r="WEW6" s="2152"/>
      <c r="WEX6" s="2152"/>
      <c r="WEY6" s="2152"/>
      <c r="WEZ6" s="2152"/>
      <c r="WFA6" s="2152"/>
      <c r="WFB6" s="2152"/>
      <c r="WFC6" s="2152"/>
      <c r="WFD6" s="2152"/>
      <c r="WFE6" s="2152"/>
      <c r="WFF6" s="2152"/>
      <c r="WFG6" s="2152"/>
      <c r="WFH6" s="2152"/>
      <c r="WFI6" s="2152"/>
      <c r="WFJ6" s="2152"/>
      <c r="WFK6" s="2152"/>
      <c r="WFL6" s="2152"/>
      <c r="WFM6" s="2152"/>
      <c r="WFN6" s="2152"/>
      <c r="WFO6" s="2152"/>
      <c r="WFP6" s="2152"/>
      <c r="WFQ6" s="2152"/>
      <c r="WFR6" s="2152"/>
      <c r="WFS6" s="2152"/>
      <c r="WFT6" s="2152"/>
      <c r="WFU6" s="2152"/>
      <c r="WFV6" s="2152"/>
      <c r="WFW6" s="2152"/>
      <c r="WFX6" s="2152"/>
      <c r="WFY6" s="2152"/>
      <c r="WFZ6" s="2152"/>
      <c r="WGA6" s="2152"/>
      <c r="WGB6" s="2152"/>
      <c r="WGC6" s="2152"/>
      <c r="WGD6" s="2152"/>
      <c r="WGE6" s="2152"/>
      <c r="WGF6" s="2152"/>
      <c r="WGG6" s="2152"/>
      <c r="WGH6" s="2152"/>
      <c r="WGI6" s="2152"/>
      <c r="WGJ6" s="2152"/>
      <c r="WGK6" s="2152"/>
      <c r="WGL6" s="2152"/>
      <c r="WGM6" s="2152"/>
      <c r="WGN6" s="2152"/>
      <c r="WGO6" s="2152"/>
      <c r="WGP6" s="2152"/>
      <c r="WGQ6" s="2152"/>
      <c r="WGR6" s="2152"/>
      <c r="WGS6" s="2152"/>
      <c r="WGT6" s="2152"/>
      <c r="WGU6" s="2152"/>
      <c r="WGV6" s="2152"/>
      <c r="WGW6" s="2152"/>
      <c r="WGX6" s="2152"/>
      <c r="WGY6" s="2152"/>
      <c r="WGZ6" s="2152"/>
      <c r="WHA6" s="2152"/>
      <c r="WHB6" s="2152"/>
      <c r="WHC6" s="2152"/>
      <c r="WHD6" s="2152"/>
      <c r="WHE6" s="2152"/>
      <c r="WHF6" s="2152"/>
      <c r="WHG6" s="2152"/>
      <c r="WHH6" s="2152"/>
      <c r="WHI6" s="2152"/>
      <c r="WHJ6" s="2152"/>
      <c r="WHK6" s="2152"/>
      <c r="WHL6" s="2152"/>
      <c r="WHM6" s="2152"/>
      <c r="WHN6" s="2152"/>
      <c r="WHO6" s="2152"/>
      <c r="WHP6" s="2152"/>
      <c r="WHQ6" s="2152"/>
      <c r="WHR6" s="2152"/>
      <c r="WHS6" s="2152"/>
      <c r="WHT6" s="2152"/>
      <c r="WHU6" s="2152"/>
      <c r="WHV6" s="2152"/>
      <c r="WHW6" s="2152"/>
      <c r="WHX6" s="2152"/>
      <c r="WHY6" s="2152"/>
      <c r="WHZ6" s="2152"/>
      <c r="WIA6" s="2152"/>
      <c r="WIB6" s="2152"/>
      <c r="WIC6" s="2152"/>
      <c r="WID6" s="2152"/>
      <c r="WIE6" s="2152"/>
      <c r="WIF6" s="2152"/>
      <c r="WIG6" s="2152"/>
      <c r="WIH6" s="2152"/>
      <c r="WII6" s="2152"/>
      <c r="WIJ6" s="2152"/>
      <c r="WIK6" s="2152"/>
      <c r="WIL6" s="2152"/>
      <c r="WIM6" s="2152"/>
      <c r="WIN6" s="2152"/>
      <c r="WIO6" s="2152"/>
      <c r="WIP6" s="2152"/>
      <c r="WIQ6" s="2152"/>
      <c r="WIR6" s="2152"/>
      <c r="WIS6" s="2152"/>
      <c r="WIT6" s="2152"/>
      <c r="WIU6" s="2152"/>
      <c r="WIV6" s="2152"/>
      <c r="WIW6" s="2152"/>
      <c r="WIX6" s="2152"/>
      <c r="WIY6" s="2152"/>
      <c r="WIZ6" s="2152"/>
      <c r="WJA6" s="2152"/>
      <c r="WJB6" s="2152"/>
      <c r="WJC6" s="2152"/>
      <c r="WJD6" s="2152"/>
      <c r="WJE6" s="2152"/>
      <c r="WJF6" s="2152"/>
      <c r="WJG6" s="2152"/>
      <c r="WJH6" s="2152"/>
      <c r="WJI6" s="2152"/>
      <c r="WJJ6" s="2152"/>
      <c r="WJK6" s="2152"/>
      <c r="WJL6" s="2152"/>
      <c r="WJM6" s="2152"/>
      <c r="WJN6" s="2152"/>
      <c r="WJO6" s="2152"/>
      <c r="WJP6" s="2152"/>
      <c r="WJQ6" s="2152"/>
      <c r="WJR6" s="2152"/>
      <c r="WJS6" s="2152"/>
      <c r="WJT6" s="2152"/>
      <c r="WJU6" s="2152"/>
      <c r="WJV6" s="2152"/>
      <c r="WJW6" s="2152"/>
      <c r="WJX6" s="2152"/>
      <c r="WJY6" s="2152"/>
      <c r="WJZ6" s="2152"/>
      <c r="WKA6" s="2152"/>
      <c r="WKB6" s="2152"/>
      <c r="WKC6" s="2152"/>
      <c r="WKD6" s="2152"/>
      <c r="WKE6" s="2152"/>
      <c r="WKF6" s="2152"/>
      <c r="WKG6" s="2152"/>
      <c r="WKH6" s="2152"/>
      <c r="WKI6" s="2152"/>
      <c r="WKJ6" s="2152"/>
      <c r="WKK6" s="2152"/>
      <c r="WKL6" s="2152"/>
      <c r="WKM6" s="2152"/>
      <c r="WKN6" s="2152"/>
      <c r="WKO6" s="2152"/>
      <c r="WKP6" s="2152"/>
      <c r="WKQ6" s="2152"/>
      <c r="WKR6" s="2152"/>
      <c r="WKS6" s="2152"/>
      <c r="WKT6" s="2152"/>
      <c r="WKU6" s="2152"/>
      <c r="WKV6" s="2152"/>
      <c r="WKW6" s="2152"/>
      <c r="WKX6" s="2152"/>
      <c r="WKY6" s="2152"/>
      <c r="WKZ6" s="2152"/>
      <c r="WLA6" s="2152"/>
      <c r="WLB6" s="2152"/>
      <c r="WLC6" s="2152"/>
      <c r="WLD6" s="2152"/>
      <c r="WLE6" s="2152"/>
      <c r="WLF6" s="2152"/>
      <c r="WLG6" s="2152"/>
      <c r="WLH6" s="2152"/>
      <c r="WLI6" s="2152"/>
      <c r="WLJ6" s="2152"/>
      <c r="WLK6" s="2152"/>
      <c r="WLL6" s="2152"/>
      <c r="WLM6" s="2152"/>
      <c r="WLN6" s="2152"/>
      <c r="WLO6" s="2152"/>
      <c r="WLP6" s="2152"/>
      <c r="WLQ6" s="2152"/>
      <c r="WLR6" s="2152"/>
      <c r="WLS6" s="2152"/>
      <c r="WLT6" s="2152"/>
      <c r="WLU6" s="2152"/>
      <c r="WLV6" s="2152"/>
      <c r="WLW6" s="2152"/>
      <c r="WLX6" s="2152"/>
      <c r="WLY6" s="2152"/>
      <c r="WLZ6" s="2152"/>
      <c r="WMA6" s="2152"/>
      <c r="WMB6" s="2152"/>
      <c r="WMC6" s="2152"/>
      <c r="WMD6" s="2152"/>
      <c r="WME6" s="2152"/>
      <c r="WMF6" s="2152"/>
      <c r="WMG6" s="2152"/>
      <c r="WMH6" s="2152"/>
      <c r="WMI6" s="2152"/>
      <c r="WMJ6" s="2152"/>
      <c r="WMK6" s="2152"/>
      <c r="WML6" s="2152"/>
      <c r="WMM6" s="2152"/>
      <c r="WMN6" s="2152"/>
      <c r="WMO6" s="2152"/>
      <c r="WMP6" s="2152"/>
      <c r="WMQ6" s="2152"/>
      <c r="WMR6" s="2152"/>
      <c r="WMS6" s="2152"/>
      <c r="WMT6" s="2152"/>
      <c r="WMU6" s="2152"/>
      <c r="WMV6" s="2152"/>
      <c r="WMW6" s="2152"/>
      <c r="WMX6" s="2152"/>
      <c r="WMY6" s="2152"/>
      <c r="WMZ6" s="2152"/>
      <c r="WNA6" s="2152"/>
      <c r="WNB6" s="2152"/>
      <c r="WNC6" s="2152"/>
      <c r="WND6" s="2152"/>
      <c r="WNE6" s="2152"/>
      <c r="WNF6" s="2152"/>
      <c r="WNG6" s="2152"/>
      <c r="WNH6" s="2152"/>
      <c r="WNI6" s="2152"/>
      <c r="WNJ6" s="2152"/>
      <c r="WNK6" s="2152"/>
      <c r="WNL6" s="2152"/>
      <c r="WNM6" s="2152"/>
      <c r="WNN6" s="2152"/>
      <c r="WNO6" s="2152"/>
      <c r="WNP6" s="2152"/>
      <c r="WNQ6" s="2152"/>
      <c r="WNR6" s="2152"/>
      <c r="WNS6" s="2152"/>
      <c r="WNT6" s="2152"/>
      <c r="WNU6" s="2152"/>
      <c r="WNV6" s="2152"/>
      <c r="WNW6" s="2152"/>
      <c r="WNX6" s="2152"/>
      <c r="WNY6" s="2152"/>
      <c r="WNZ6" s="2152"/>
      <c r="WOA6" s="2152"/>
      <c r="WOB6" s="2152"/>
      <c r="WOC6" s="2152"/>
      <c r="WOD6" s="2152"/>
      <c r="WOE6" s="2152"/>
      <c r="WOF6" s="2152"/>
      <c r="WOG6" s="2152"/>
      <c r="WOH6" s="2152"/>
      <c r="WOI6" s="2152"/>
      <c r="WOJ6" s="2152"/>
      <c r="WOK6" s="2152"/>
      <c r="WOL6" s="2152"/>
      <c r="WOM6" s="2152"/>
      <c r="WON6" s="2152"/>
      <c r="WOO6" s="2152"/>
      <c r="WOP6" s="2152"/>
      <c r="WOQ6" s="2152"/>
      <c r="WOR6" s="2152"/>
      <c r="WOS6" s="2152"/>
      <c r="WOT6" s="2152"/>
      <c r="WOU6" s="2152"/>
      <c r="WOV6" s="2152"/>
      <c r="WOW6" s="2152"/>
      <c r="WOX6" s="2152"/>
      <c r="WOY6" s="2152"/>
      <c r="WOZ6" s="2152"/>
      <c r="WPA6" s="2152"/>
      <c r="WPB6" s="2152"/>
      <c r="WPC6" s="2152"/>
      <c r="WPD6" s="2152"/>
      <c r="WPE6" s="2152"/>
      <c r="WPF6" s="2152"/>
      <c r="WPG6" s="2152"/>
      <c r="WPH6" s="2152"/>
      <c r="WPI6" s="2152"/>
      <c r="WPJ6" s="2152"/>
      <c r="WPK6" s="2152"/>
      <c r="WPL6" s="2152"/>
      <c r="WPM6" s="2152"/>
      <c r="WPN6" s="2152"/>
      <c r="WPO6" s="2152"/>
      <c r="WPP6" s="2152"/>
      <c r="WPQ6" s="2152"/>
      <c r="WPR6" s="2152"/>
      <c r="WPS6" s="2152"/>
      <c r="WPT6" s="2152"/>
      <c r="WPU6" s="2152"/>
      <c r="WPV6" s="2152"/>
      <c r="WPW6" s="2152"/>
      <c r="WPX6" s="2152"/>
      <c r="WPY6" s="2152"/>
      <c r="WPZ6" s="2152"/>
      <c r="WQA6" s="2152"/>
      <c r="WQB6" s="2152"/>
      <c r="WQC6" s="2152"/>
      <c r="WQD6" s="2152"/>
      <c r="WQE6" s="2152"/>
      <c r="WQF6" s="2152"/>
      <c r="WQG6" s="2152"/>
      <c r="WQH6" s="2152"/>
      <c r="WQI6" s="2152"/>
      <c r="WQJ6" s="2152"/>
      <c r="WQK6" s="2152"/>
      <c r="WQL6" s="2152"/>
      <c r="WQM6" s="2152"/>
      <c r="WQN6" s="2152"/>
      <c r="WQO6" s="2152"/>
      <c r="WQP6" s="2152"/>
      <c r="WQQ6" s="2152"/>
      <c r="WQR6" s="2152"/>
      <c r="WQS6" s="2152"/>
      <c r="WQT6" s="2152"/>
      <c r="WQU6" s="2152"/>
      <c r="WQV6" s="2152"/>
      <c r="WQW6" s="2152"/>
      <c r="WQX6" s="2152"/>
      <c r="WQY6" s="2152"/>
      <c r="WQZ6" s="2152"/>
      <c r="WRA6" s="2152"/>
      <c r="WRB6" s="2152"/>
      <c r="WRC6" s="2152"/>
      <c r="WRD6" s="2152"/>
      <c r="WRE6" s="2152"/>
      <c r="WRF6" s="2152"/>
      <c r="WRG6" s="2152"/>
      <c r="WRH6" s="2152"/>
      <c r="WRI6" s="2152"/>
      <c r="WRJ6" s="2152"/>
      <c r="WRK6" s="2152"/>
      <c r="WRL6" s="2152"/>
      <c r="WRM6" s="2152"/>
      <c r="WRN6" s="2152"/>
      <c r="WRO6" s="2152"/>
      <c r="WRP6" s="2152"/>
      <c r="WRQ6" s="2152"/>
      <c r="WRR6" s="2152"/>
      <c r="WRS6" s="2152"/>
      <c r="WRT6" s="2152"/>
      <c r="WRU6" s="2152"/>
      <c r="WRV6" s="2152"/>
      <c r="WRW6" s="2152"/>
      <c r="WRX6" s="2152"/>
      <c r="WRY6" s="2152"/>
      <c r="WRZ6" s="2152"/>
      <c r="WSA6" s="2152"/>
      <c r="WSB6" s="2152"/>
      <c r="WSC6" s="2152"/>
      <c r="WSD6" s="2152"/>
      <c r="WSE6" s="2152"/>
      <c r="WSF6" s="2152"/>
      <c r="WSG6" s="2152"/>
      <c r="WSH6" s="2152"/>
      <c r="WSI6" s="2152"/>
      <c r="WSJ6" s="2152"/>
      <c r="WSK6" s="2152"/>
      <c r="WSL6" s="2152"/>
      <c r="WSM6" s="2152"/>
      <c r="WSN6" s="2152"/>
      <c r="WSO6" s="2152"/>
      <c r="WSP6" s="2152"/>
      <c r="WSQ6" s="2152"/>
      <c r="WSR6" s="2152"/>
      <c r="WSS6" s="2152"/>
      <c r="WST6" s="2152"/>
      <c r="WSU6" s="2152"/>
      <c r="WSV6" s="2152"/>
      <c r="WSW6" s="2152"/>
      <c r="WSX6" s="2152"/>
      <c r="WSY6" s="2152"/>
      <c r="WSZ6" s="2152"/>
      <c r="WTA6" s="2152"/>
      <c r="WTB6" s="2152"/>
      <c r="WTC6" s="2152"/>
      <c r="WTD6" s="2152"/>
      <c r="WTE6" s="2152"/>
      <c r="WTF6" s="2152"/>
      <c r="WTG6" s="2152"/>
      <c r="WTH6" s="2152"/>
      <c r="WTI6" s="2152"/>
      <c r="WTJ6" s="2152"/>
      <c r="WTK6" s="2152"/>
      <c r="WTL6" s="2152"/>
      <c r="WTM6" s="2152"/>
      <c r="WTN6" s="2152"/>
      <c r="WTO6" s="2152"/>
      <c r="WTP6" s="2152"/>
      <c r="WTQ6" s="2152"/>
      <c r="WTR6" s="2152"/>
      <c r="WTS6" s="2152"/>
      <c r="WTT6" s="2152"/>
      <c r="WTU6" s="2152"/>
      <c r="WTV6" s="2152"/>
      <c r="WTW6" s="2152"/>
      <c r="WTX6" s="2152"/>
      <c r="WTY6" s="2152"/>
      <c r="WTZ6" s="2152"/>
      <c r="WUA6" s="2152"/>
      <c r="WUB6" s="2152"/>
      <c r="WUC6" s="2152"/>
      <c r="WUD6" s="2152"/>
      <c r="WUE6" s="2152"/>
      <c r="WUF6" s="2152"/>
      <c r="WUG6" s="2152"/>
      <c r="WUH6" s="2152"/>
      <c r="WUI6" s="2152"/>
      <c r="WUJ6" s="2152"/>
      <c r="WUK6" s="2152"/>
      <c r="WUL6" s="2152"/>
      <c r="WUM6" s="2152"/>
      <c r="WUN6" s="2152"/>
      <c r="WUO6" s="2152"/>
      <c r="WUP6" s="2152"/>
      <c r="WUQ6" s="2152"/>
      <c r="WUR6" s="2152"/>
      <c r="WUS6" s="2152"/>
      <c r="WUT6" s="2152"/>
      <c r="WUU6" s="2152"/>
      <c r="WUV6" s="2152"/>
      <c r="WUW6" s="2152"/>
      <c r="WUX6" s="2152"/>
      <c r="WUY6" s="2152"/>
      <c r="WUZ6" s="2152"/>
      <c r="WVA6" s="2152"/>
      <c r="WVB6" s="2152"/>
      <c r="WVC6" s="2152"/>
      <c r="WVD6" s="2152"/>
      <c r="WVE6" s="2152"/>
      <c r="WVF6" s="2152"/>
      <c r="WVG6" s="2152"/>
      <c r="WVH6" s="2152"/>
      <c r="WVI6" s="2152"/>
      <c r="WVJ6" s="2152"/>
      <c r="WVK6" s="2152"/>
      <c r="WVL6" s="2152"/>
      <c r="WVM6" s="2152"/>
      <c r="WVN6" s="2152"/>
      <c r="WVO6" s="2152"/>
      <c r="WVP6" s="2152"/>
      <c r="WVQ6" s="2152"/>
      <c r="WVR6" s="2152"/>
      <c r="WVS6" s="2152"/>
      <c r="WVT6" s="2152"/>
      <c r="WVU6" s="2152"/>
      <c r="WVV6" s="2152"/>
      <c r="WVW6" s="2152"/>
      <c r="WVX6" s="2152"/>
      <c r="WVY6" s="2152"/>
      <c r="WVZ6" s="2152"/>
      <c r="WWA6" s="2152"/>
      <c r="WWB6" s="2152"/>
      <c r="WWC6" s="2152"/>
      <c r="WWD6" s="2152"/>
      <c r="WWE6" s="2152"/>
      <c r="WWF6" s="2152"/>
      <c r="WWG6" s="2152"/>
      <c r="WWH6" s="2152"/>
      <c r="WWI6" s="2152"/>
      <c r="WWJ6" s="2152"/>
      <c r="WWK6" s="2152"/>
      <c r="WWL6" s="2152"/>
      <c r="WWM6" s="2152"/>
      <c r="WWN6" s="2152"/>
      <c r="WWO6" s="2152"/>
      <c r="WWP6" s="2152"/>
      <c r="WWQ6" s="2152"/>
      <c r="WWR6" s="2152"/>
      <c r="WWS6" s="2152"/>
      <c r="WWT6" s="2152"/>
      <c r="WWU6" s="2152"/>
      <c r="WWV6" s="2152"/>
      <c r="WWW6" s="2152"/>
      <c r="WWX6" s="2152"/>
      <c r="WWY6" s="2152"/>
      <c r="WWZ6" s="2152"/>
      <c r="WXA6" s="2152"/>
      <c r="WXB6" s="2152"/>
      <c r="WXC6" s="2152"/>
      <c r="WXD6" s="2152"/>
      <c r="WXE6" s="2152"/>
      <c r="WXF6" s="2152"/>
      <c r="WXG6" s="2152"/>
      <c r="WXH6" s="2152"/>
      <c r="WXI6" s="2152"/>
      <c r="WXJ6" s="2152"/>
      <c r="WXK6" s="2152"/>
      <c r="WXL6" s="2152"/>
      <c r="WXM6" s="2152"/>
      <c r="WXN6" s="2152"/>
      <c r="WXO6" s="2152"/>
      <c r="WXP6" s="2152"/>
      <c r="WXQ6" s="2152"/>
      <c r="WXR6" s="2152"/>
      <c r="WXS6" s="2152"/>
      <c r="WXT6" s="2152"/>
      <c r="WXU6" s="2152"/>
      <c r="WXV6" s="2152"/>
      <c r="WXW6" s="2152"/>
      <c r="WXX6" s="2152"/>
      <c r="WXY6" s="2152"/>
      <c r="WXZ6" s="2152"/>
      <c r="WYA6" s="2152"/>
      <c r="WYB6" s="2152"/>
      <c r="WYC6" s="2152"/>
      <c r="WYD6" s="2152"/>
      <c r="WYE6" s="2152"/>
      <c r="WYF6" s="2152"/>
      <c r="WYG6" s="2152"/>
      <c r="WYH6" s="2152"/>
      <c r="WYI6" s="2152"/>
      <c r="WYJ6" s="2152"/>
      <c r="WYK6" s="2152"/>
      <c r="WYL6" s="2152"/>
      <c r="WYM6" s="2152"/>
      <c r="WYN6" s="2152"/>
      <c r="WYO6" s="2152"/>
      <c r="WYP6" s="2152"/>
      <c r="WYQ6" s="2152"/>
      <c r="WYR6" s="2152"/>
      <c r="WYS6" s="2152"/>
      <c r="WYT6" s="2152"/>
      <c r="WYU6" s="2152"/>
      <c r="WYV6" s="2152"/>
      <c r="WYW6" s="2152"/>
      <c r="WYX6" s="2152"/>
      <c r="WYY6" s="2152"/>
      <c r="WYZ6" s="2152"/>
      <c r="WZA6" s="2152"/>
      <c r="WZB6" s="2152"/>
      <c r="WZC6" s="2152"/>
      <c r="WZD6" s="2152"/>
      <c r="WZE6" s="2152"/>
      <c r="WZF6" s="2152"/>
      <c r="WZG6" s="2152"/>
      <c r="WZH6" s="2152"/>
      <c r="WZI6" s="2152"/>
      <c r="WZJ6" s="2152"/>
      <c r="WZK6" s="2152"/>
      <c r="WZL6" s="2152"/>
      <c r="WZM6" s="2152"/>
      <c r="WZN6" s="2152"/>
      <c r="WZO6" s="2152"/>
      <c r="WZP6" s="2152"/>
      <c r="WZQ6" s="2152"/>
      <c r="WZR6" s="2152"/>
      <c r="WZS6" s="2152"/>
      <c r="WZT6" s="2152"/>
      <c r="WZU6" s="2152"/>
      <c r="WZV6" s="2152"/>
      <c r="WZW6" s="2152"/>
      <c r="WZX6" s="2152"/>
      <c r="WZY6" s="2152"/>
      <c r="WZZ6" s="2152"/>
      <c r="XAA6" s="2152"/>
      <c r="XAB6" s="2152"/>
      <c r="XAC6" s="2152"/>
      <c r="XAD6" s="2152"/>
      <c r="XAE6" s="2152"/>
      <c r="XAF6" s="2152"/>
      <c r="XAG6" s="2152"/>
      <c r="XAH6" s="2152"/>
      <c r="XAI6" s="2152"/>
      <c r="XAJ6" s="2152"/>
      <c r="XAK6" s="2152"/>
      <c r="XAL6" s="2152"/>
      <c r="XAM6" s="2152"/>
      <c r="XAN6" s="2152"/>
      <c r="XAO6" s="2152"/>
      <c r="XAP6" s="2152"/>
      <c r="XAQ6" s="2152"/>
      <c r="XAR6" s="2152"/>
      <c r="XAS6" s="2152"/>
      <c r="XAT6" s="2152"/>
      <c r="XAU6" s="2152"/>
      <c r="XAV6" s="2152"/>
      <c r="XAW6" s="2152"/>
      <c r="XAX6" s="2152"/>
      <c r="XAY6" s="2152"/>
      <c r="XAZ6" s="2152"/>
      <c r="XBA6" s="2152"/>
      <c r="XBB6" s="2152"/>
      <c r="XBC6" s="2152"/>
      <c r="XBD6" s="2152"/>
      <c r="XBE6" s="2152"/>
      <c r="XBF6" s="2152"/>
      <c r="XBG6" s="2152"/>
      <c r="XBH6" s="2152"/>
      <c r="XBI6" s="2152"/>
      <c r="XBJ6" s="2152"/>
      <c r="XBK6" s="2152"/>
      <c r="XBL6" s="2152"/>
      <c r="XBM6" s="2152"/>
      <c r="XBN6" s="2152"/>
      <c r="XBO6" s="2152"/>
      <c r="XBP6" s="2152"/>
      <c r="XBQ6" s="2152"/>
      <c r="XBR6" s="2152"/>
      <c r="XBS6" s="2152"/>
      <c r="XBT6" s="2152"/>
      <c r="XBU6" s="2152"/>
      <c r="XBV6" s="2152"/>
      <c r="XBW6" s="2152"/>
      <c r="XBX6" s="2152"/>
      <c r="XBY6" s="2152"/>
      <c r="XBZ6" s="2152"/>
      <c r="XCA6" s="2152"/>
      <c r="XCB6" s="2152"/>
      <c r="XCC6" s="2152"/>
      <c r="XCD6" s="2152"/>
      <c r="XCE6" s="2152"/>
      <c r="XCF6" s="2152"/>
      <c r="XCG6" s="2152"/>
      <c r="XCH6" s="2152"/>
      <c r="XCI6" s="2152"/>
      <c r="XCJ6" s="2152"/>
      <c r="XCK6" s="2152"/>
      <c r="XCL6" s="2152"/>
      <c r="XCM6" s="2152"/>
      <c r="XCN6" s="2152"/>
      <c r="XCO6" s="2152"/>
      <c r="XCP6" s="2152"/>
      <c r="XCQ6" s="2152"/>
      <c r="XCR6" s="2152"/>
      <c r="XCS6" s="2152"/>
      <c r="XCT6" s="2152"/>
      <c r="XCU6" s="2152"/>
      <c r="XCV6" s="2152"/>
      <c r="XCW6" s="2152"/>
      <c r="XCX6" s="2152"/>
      <c r="XCY6" s="2152"/>
      <c r="XCZ6" s="2152"/>
      <c r="XDA6" s="2152"/>
      <c r="XDB6" s="2152"/>
      <c r="XDC6" s="2152"/>
      <c r="XDD6" s="2152"/>
      <c r="XDE6" s="2152"/>
      <c r="XDF6" s="2152"/>
      <c r="XDG6" s="2152"/>
      <c r="XDH6" s="2152"/>
      <c r="XDI6" s="2152"/>
      <c r="XDJ6" s="2152"/>
      <c r="XDK6" s="2152"/>
      <c r="XDL6" s="2152"/>
      <c r="XDM6" s="2152"/>
      <c r="XDN6" s="2152"/>
      <c r="XDO6" s="2152"/>
      <c r="XDP6" s="2152"/>
      <c r="XDQ6" s="2152"/>
      <c r="XDR6" s="2152"/>
      <c r="XDS6" s="2152"/>
      <c r="XDT6" s="2152"/>
      <c r="XDU6" s="2152"/>
      <c r="XDV6" s="2152"/>
      <c r="XDW6" s="2152"/>
      <c r="XDX6" s="2152"/>
      <c r="XDY6" s="2152"/>
      <c r="XDZ6" s="2152"/>
      <c r="XEA6" s="2152"/>
      <c r="XEB6" s="2152"/>
      <c r="XEC6" s="2152"/>
      <c r="XED6" s="2152"/>
      <c r="XEE6" s="2152"/>
      <c r="XEF6" s="2152"/>
      <c r="XEG6" s="2152"/>
      <c r="XEH6" s="2152"/>
      <c r="XEI6" s="2152"/>
      <c r="XEJ6" s="2152"/>
      <c r="XEK6" s="2152"/>
      <c r="XEL6" s="2152"/>
      <c r="XEM6" s="2152"/>
      <c r="XEN6" s="2152"/>
      <c r="XEO6" s="2152"/>
      <c r="XEP6" s="2152"/>
      <c r="XEQ6" s="2152"/>
      <c r="XER6" s="2152"/>
      <c r="XES6" s="2152"/>
      <c r="XET6" s="2152"/>
      <c r="XEU6" s="2152"/>
      <c r="XEV6" s="2152"/>
      <c r="XEW6" s="2152"/>
      <c r="XEX6" s="2152"/>
      <c r="XEY6" s="2152"/>
      <c r="XEZ6" s="2152"/>
      <c r="XFA6" s="2152"/>
      <c r="XFB6" s="2152"/>
      <c r="XFC6" s="2152"/>
      <c r="XFD6" s="2152"/>
    </row>
    <row r="7" spans="1:16384" ht="14.25" thickBot="1" x14ac:dyDescent="0.25">
      <c r="A7" s="2154" t="s">
        <v>366</v>
      </c>
      <c r="B7" s="2154"/>
      <c r="C7" s="2154"/>
      <c r="D7" s="2154"/>
      <c r="E7" s="2154"/>
      <c r="F7" s="2154"/>
      <c r="G7" s="2154"/>
      <c r="H7" s="2154"/>
      <c r="I7" s="2154"/>
      <c r="J7" s="2154"/>
      <c r="K7" s="2154"/>
      <c r="L7" s="2154"/>
    </row>
    <row r="8" spans="1:16384" s="79" customFormat="1" ht="46.5" customHeight="1" thickBot="1" x14ac:dyDescent="0.25">
      <c r="A8" s="51" t="s">
        <v>132</v>
      </c>
      <c r="B8" s="2140" t="s">
        <v>292</v>
      </c>
      <c r="C8" s="1052" t="str">
        <f>'1. mell.bevétel_össz'!C8</f>
        <v xml:space="preserve">2022. évi eredeti előirányzat
2/2022. (II.14.) </v>
      </c>
      <c r="D8" s="117" t="str">
        <f>'1. mell.bevétel_össz'!D8</f>
        <v>Módosított előirányzat a 17/2022.  (VI.30.)  rendelet szerint</v>
      </c>
      <c r="E8" s="117" t="str">
        <f>'1. mell.bevétel_össz'!E8</f>
        <v>Módosított előirányzat a 18/2022. (IX.29.)  rendelet szerint</v>
      </c>
      <c r="F8" s="117" t="str">
        <f>'1. mell.bevétel_össz'!F8</f>
        <v>Módosított előirányzat a 23/2022. (XII.16.)  rendelet szerint</v>
      </c>
      <c r="G8" s="117" t="str">
        <f>'1. mell.bevétel_össz'!G8</f>
        <v>Módosított előirányzat a 1/2023. (II.13.)  rendelet szerint</v>
      </c>
      <c r="H8" s="138" t="str">
        <f>'1. mell.bevétel_össz'!H8</f>
        <v>Változás a 2022. 23/2022. (XII.16.) rendelethez képest</v>
      </c>
      <c r="I8" s="250" t="str">
        <f>'1. mell.bevétel_össz'!I8</f>
        <v>2022. évi teljesítés              2022.06.30-ig</v>
      </c>
      <c r="J8" s="1052" t="str">
        <f>'1. mell.bevétel_össz'!J8</f>
        <v>2022. évi teljesítés              2022.09.30-ig</v>
      </c>
      <c r="K8" s="117" t="str">
        <f>'1. mell.bevétel_össz'!K8</f>
        <v>2022. évi teljesítés              2022.12.31-ig</v>
      </c>
      <c r="L8" s="170" t="str">
        <f>'1. mell.bevétel_össz'!L8</f>
        <v>Teljesítés %-a</v>
      </c>
      <c r="M8" s="199"/>
    </row>
    <row r="9" spans="1:16384" s="79" customFormat="1" ht="14.25" customHeight="1" thickBot="1" x14ac:dyDescent="0.25">
      <c r="A9" s="51" t="s">
        <v>302</v>
      </c>
      <c r="B9" s="52" t="s">
        <v>303</v>
      </c>
      <c r="C9" s="1042" t="s">
        <v>304</v>
      </c>
      <c r="D9" s="52" t="s">
        <v>305</v>
      </c>
      <c r="E9" s="52" t="s">
        <v>305</v>
      </c>
      <c r="F9" s="52" t="s">
        <v>305</v>
      </c>
      <c r="G9" s="52" t="s">
        <v>305</v>
      </c>
      <c r="H9" s="248" t="s">
        <v>392</v>
      </c>
      <c r="I9" s="248" t="s">
        <v>304</v>
      </c>
      <c r="J9" s="1278" t="s">
        <v>304</v>
      </c>
      <c r="K9" s="1280" t="s">
        <v>306</v>
      </c>
      <c r="L9" s="170" t="s">
        <v>392</v>
      </c>
      <c r="M9" s="199"/>
    </row>
    <row r="10" spans="1:16384" s="38" customFormat="1" ht="12" customHeight="1" thickBot="1" x14ac:dyDescent="0.25">
      <c r="A10" s="85" t="s">
        <v>12</v>
      </c>
      <c r="B10" s="1033" t="s">
        <v>553</v>
      </c>
      <c r="C10" s="703">
        <f>C11+C13+C14+C15+C16</f>
        <v>10855239563</v>
      </c>
      <c r="D10" s="523">
        <f t="shared" ref="D10:K10" si="0">D11+D13+D14+D15+D16</f>
        <v>10908206782</v>
      </c>
      <c r="E10" s="523">
        <f>E11+E13+E14+E15+E16</f>
        <v>10872423856</v>
      </c>
      <c r="F10" s="523">
        <f t="shared" si="0"/>
        <v>11912280298</v>
      </c>
      <c r="G10" s="523">
        <f t="shared" si="0"/>
        <v>11952007147</v>
      </c>
      <c r="H10" s="522">
        <f>+G10-F10</f>
        <v>39726849</v>
      </c>
      <c r="I10" s="1153">
        <f t="shared" si="0"/>
        <v>0</v>
      </c>
      <c r="J10" s="703">
        <f t="shared" si="0"/>
        <v>0</v>
      </c>
      <c r="K10" s="523">
        <f t="shared" si="0"/>
        <v>9353700479</v>
      </c>
      <c r="L10" s="524">
        <f t="shared" ref="L10:L57" si="1">IF(G10=0,"",K10/G10*100)</f>
        <v>78.260499378531705</v>
      </c>
      <c r="M10" s="207"/>
      <c r="P10" s="38" t="s">
        <v>389</v>
      </c>
    </row>
    <row r="11" spans="1:16384" ht="12" customHeight="1" x14ac:dyDescent="0.2">
      <c r="A11" s="119" t="s">
        <v>91</v>
      </c>
      <c r="B11" s="827" t="s">
        <v>68</v>
      </c>
      <c r="C11" s="704">
        <f>'4. mell.Önkorm'!C91+'5.Int.össz'!C54</f>
        <v>3123867072</v>
      </c>
      <c r="D11" s="525">
        <f>'4. mell.Önkorm'!D91+'5.Int.össz'!D54</f>
        <v>3200716341</v>
      </c>
      <c r="E11" s="525">
        <f>'4. mell.Önkorm'!E91+'5.Int.össz'!E54</f>
        <v>3386420033</v>
      </c>
      <c r="F11" s="525">
        <f>'4. mell.Önkorm'!F91+'5.Int.össz'!F54</f>
        <v>3381257053</v>
      </c>
      <c r="G11" s="525">
        <f>'4. mell.Önkorm'!G91+'5.Int.össz'!G54</f>
        <v>3374308340</v>
      </c>
      <c r="H11" s="1157">
        <f t="shared" ref="H11:H57" si="2">+G11-F11</f>
        <v>-6948713</v>
      </c>
      <c r="I11" s="1154">
        <f>'4. mell.Önkorm'!I91+'5.Int.össz'!I54</f>
        <v>0</v>
      </c>
      <c r="J11" s="704">
        <f>'4. mell.Önkorm'!J91+'5.Int.össz'!J54</f>
        <v>0</v>
      </c>
      <c r="K11" s="525">
        <f>'4. mell.Önkorm'!K91+'5.Int.össz'!K54</f>
        <v>3210473677</v>
      </c>
      <c r="L11" s="526">
        <f t="shared" si="1"/>
        <v>95.144644576257079</v>
      </c>
      <c r="M11" s="209"/>
    </row>
    <row r="12" spans="1:16384" ht="12" customHeight="1" x14ac:dyDescent="0.2">
      <c r="A12" s="366" t="s">
        <v>310</v>
      </c>
      <c r="B12" s="828" t="s">
        <v>273</v>
      </c>
      <c r="C12" s="699">
        <f>'4. mell.Önkorm'!C92+'5.Int.össz'!C55</f>
        <v>17800000</v>
      </c>
      <c r="D12" s="502">
        <f>'4. mell.Önkorm'!D92+'5.Int.össz'!D55</f>
        <v>21190000</v>
      </c>
      <c r="E12" s="502">
        <f>'4. mell.Önkorm'!E92+'5.Int.össz'!E55</f>
        <v>140763602</v>
      </c>
      <c r="F12" s="502">
        <f>'4. mell.Önkorm'!F92+'5.Int.össz'!F55</f>
        <v>140763602</v>
      </c>
      <c r="G12" s="502">
        <f>'4. mell.Önkorm'!G92+'5.Int.össz'!G55</f>
        <v>140763602</v>
      </c>
      <c r="H12" s="1158">
        <f t="shared" si="2"/>
        <v>0</v>
      </c>
      <c r="I12" s="714">
        <f>'4. mell.Önkorm'!I92+'5.Int.össz'!I55</f>
        <v>0</v>
      </c>
      <c r="J12" s="699">
        <f>'4. mell.Önkorm'!J92+'5.Int.össz'!J55</f>
        <v>0</v>
      </c>
      <c r="K12" s="502">
        <f>'4. mell.Önkorm'!K92+'5.Int.össz'!K55</f>
        <v>124127361</v>
      </c>
      <c r="L12" s="531">
        <f t="shared" si="1"/>
        <v>88.181432725769554</v>
      </c>
      <c r="M12" s="209"/>
    </row>
    <row r="13" spans="1:16384" ht="12" customHeight="1" x14ac:dyDescent="0.2">
      <c r="A13" s="366" t="s">
        <v>92</v>
      </c>
      <c r="B13" s="734" t="s">
        <v>87</v>
      </c>
      <c r="C13" s="700">
        <f>'4. mell.Önkorm'!C93+'5.Int.össz'!C56</f>
        <v>476162472</v>
      </c>
      <c r="D13" s="535">
        <f>'4. mell.Önkorm'!D93+'5.Int.össz'!D56</f>
        <v>492850414</v>
      </c>
      <c r="E13" s="535">
        <f>'4. mell.Önkorm'!E93+'5.Int.össz'!E56</f>
        <v>525283590</v>
      </c>
      <c r="F13" s="535">
        <f>'4. mell.Önkorm'!F93+'5.Int.össz'!F56</f>
        <v>528828285</v>
      </c>
      <c r="G13" s="535">
        <f>'4. mell.Önkorm'!G93+'5.Int.össz'!G56</f>
        <v>528954185</v>
      </c>
      <c r="H13" s="494">
        <f t="shared" si="2"/>
        <v>125900</v>
      </c>
      <c r="I13" s="715">
        <f>'4. mell.Önkorm'!I93+'5.Int.össz'!I56</f>
        <v>0</v>
      </c>
      <c r="J13" s="700">
        <f>'4. mell.Önkorm'!J93+'5.Int.össz'!J56</f>
        <v>0</v>
      </c>
      <c r="K13" s="535">
        <f>'4. mell.Önkorm'!K93+'5.Int.össz'!K56</f>
        <v>489326101</v>
      </c>
      <c r="L13" s="527">
        <f t="shared" si="1"/>
        <v>92.508219969939361</v>
      </c>
      <c r="M13" s="209"/>
    </row>
    <row r="14" spans="1:16384" ht="12" customHeight="1" x14ac:dyDescent="0.2">
      <c r="A14" s="366" t="s">
        <v>93</v>
      </c>
      <c r="B14" s="734" t="s">
        <v>69</v>
      </c>
      <c r="C14" s="701">
        <f>'4. mell.Önkorm'!C94+'5.Int.össz'!C57</f>
        <v>1818891561</v>
      </c>
      <c r="D14" s="1050">
        <f>'4. mell.Önkorm'!D94+'5.Int.össz'!D57</f>
        <v>1896492192</v>
      </c>
      <c r="E14" s="1050">
        <f>'4. mell.Önkorm'!E94+'5.Int.össz'!E57</f>
        <v>1914461331</v>
      </c>
      <c r="F14" s="1050">
        <f>'4. mell.Önkorm'!F94+'5.Int.össz'!F57</f>
        <v>2109378174</v>
      </c>
      <c r="G14" s="1050">
        <f>'4. mell.Önkorm'!G94+'5.Int.össz'!G57</f>
        <v>2130873449</v>
      </c>
      <c r="H14" s="1159">
        <f t="shared" si="2"/>
        <v>21495275</v>
      </c>
      <c r="I14" s="716">
        <f>'4. mell.Önkorm'!I94+'5.Int.össz'!I57</f>
        <v>0</v>
      </c>
      <c r="J14" s="701">
        <f>'4. mell.Önkorm'!J94+'5.Int.össz'!J57</f>
        <v>0</v>
      </c>
      <c r="K14" s="1050">
        <f>'4. mell.Önkorm'!K94+'5.Int.össz'!K57</f>
        <v>1926030305</v>
      </c>
      <c r="L14" s="528">
        <f t="shared" si="1"/>
        <v>90.386893032238447</v>
      </c>
      <c r="M14" s="209"/>
    </row>
    <row r="15" spans="1:16384" ht="12" customHeight="1" x14ac:dyDescent="0.2">
      <c r="A15" s="366" t="s">
        <v>90</v>
      </c>
      <c r="B15" s="734" t="s">
        <v>80</v>
      </c>
      <c r="C15" s="701">
        <f>'4. mell.Önkorm'!C95+'5.Int.össz'!C58</f>
        <v>235083216</v>
      </c>
      <c r="D15" s="1050">
        <f>'4. mell.Önkorm'!D95+'5.Int.össz'!D58</f>
        <v>235083216</v>
      </c>
      <c r="E15" s="1050">
        <f>'4. mell.Önkorm'!E95+'5.Int.össz'!E58</f>
        <v>235083216</v>
      </c>
      <c r="F15" s="1050">
        <f>'4. mell.Önkorm'!F95+'5.Int.össz'!F58</f>
        <v>235083216</v>
      </c>
      <c r="G15" s="1050">
        <f>'4. mell.Önkorm'!G95+'5.Int.össz'!G58</f>
        <v>235083216</v>
      </c>
      <c r="H15" s="1159">
        <f t="shared" si="2"/>
        <v>0</v>
      </c>
      <c r="I15" s="716">
        <f>'4. mell.Önkorm'!I95+'5.Int.össz'!I58</f>
        <v>0</v>
      </c>
      <c r="J15" s="701">
        <f>'4. mell.Önkorm'!J95+'5.Int.össz'!J58</f>
        <v>0</v>
      </c>
      <c r="K15" s="1050">
        <f>'4. mell.Önkorm'!K95+'5.Int.össz'!K58</f>
        <v>200223938</v>
      </c>
      <c r="L15" s="528">
        <f t="shared" si="1"/>
        <v>85.17151560492519</v>
      </c>
      <c r="M15" s="209"/>
    </row>
    <row r="16" spans="1:16384" ht="12" customHeight="1" x14ac:dyDescent="0.2">
      <c r="A16" s="366" t="s">
        <v>150</v>
      </c>
      <c r="B16" s="534" t="s">
        <v>88</v>
      </c>
      <c r="C16" s="701">
        <f>SUM(C17:C23)</f>
        <v>5201235242</v>
      </c>
      <c r="D16" s="1050">
        <f t="shared" ref="D16:K16" si="3">SUM(D17:D23)</f>
        <v>5083064619</v>
      </c>
      <c r="E16" s="1050">
        <f>SUM(E17:E23)</f>
        <v>4811175686</v>
      </c>
      <c r="F16" s="1050">
        <f t="shared" si="3"/>
        <v>5657733570</v>
      </c>
      <c r="G16" s="1050">
        <f t="shared" si="3"/>
        <v>5682787957</v>
      </c>
      <c r="H16" s="1159">
        <f t="shared" si="2"/>
        <v>25054387</v>
      </c>
      <c r="I16" s="716">
        <f t="shared" si="3"/>
        <v>0</v>
      </c>
      <c r="J16" s="701">
        <f t="shared" si="3"/>
        <v>0</v>
      </c>
      <c r="K16" s="1050">
        <f t="shared" si="3"/>
        <v>3527646458</v>
      </c>
      <c r="L16" s="528">
        <f t="shared" si="1"/>
        <v>62.075982505289176</v>
      </c>
      <c r="M16" s="209"/>
    </row>
    <row r="17" spans="1:17" ht="12" customHeight="1" x14ac:dyDescent="0.2">
      <c r="A17" s="366" t="s">
        <v>311</v>
      </c>
      <c r="B17" s="371" t="s">
        <v>563</v>
      </c>
      <c r="C17" s="701">
        <f>'4. mell.Önkorm'!C97</f>
        <v>0</v>
      </c>
      <c r="D17" s="1050">
        <f>'4. mell.Önkorm'!D97</f>
        <v>8992549</v>
      </c>
      <c r="E17" s="1050">
        <f>'4. mell.Önkorm'!E97</f>
        <v>8993645</v>
      </c>
      <c r="F17" s="1050">
        <f>'4. mell.Önkorm'!F97</f>
        <v>8993645</v>
      </c>
      <c r="G17" s="1050">
        <f>'4. mell.Önkorm'!G97</f>
        <v>8993645</v>
      </c>
      <c r="H17" s="1159">
        <f t="shared" si="2"/>
        <v>0</v>
      </c>
      <c r="I17" s="716">
        <f>'4. mell.Önkorm'!I97</f>
        <v>0</v>
      </c>
      <c r="J17" s="701">
        <f>'4. mell.Önkorm'!J97</f>
        <v>0</v>
      </c>
      <c r="K17" s="1050">
        <f>'4. mell.Önkorm'!K97</f>
        <v>8993645</v>
      </c>
      <c r="L17" s="528">
        <f t="shared" si="1"/>
        <v>100</v>
      </c>
      <c r="M17" s="209"/>
    </row>
    <row r="18" spans="1:17" ht="12" customHeight="1" x14ac:dyDescent="0.2">
      <c r="A18" s="366" t="s">
        <v>312</v>
      </c>
      <c r="B18" s="1025" t="s">
        <v>698</v>
      </c>
      <c r="C18" s="701">
        <f>'4. mell.Önkorm'!C98</f>
        <v>1908749237</v>
      </c>
      <c r="D18" s="1050">
        <f>'4. mell.Önkorm'!D98</f>
        <v>1908749237</v>
      </c>
      <c r="E18" s="1050">
        <f>'4. mell.Önkorm'!E98</f>
        <v>1908749237</v>
      </c>
      <c r="F18" s="1050">
        <f>'4. mell.Önkorm'!F98</f>
        <v>1908749237</v>
      </c>
      <c r="G18" s="1050">
        <f>'4. mell.Önkorm'!G98</f>
        <v>1908749237</v>
      </c>
      <c r="H18" s="1159">
        <f t="shared" si="2"/>
        <v>0</v>
      </c>
      <c r="I18" s="716">
        <f>'4. mell.Önkorm'!I98</f>
        <v>0</v>
      </c>
      <c r="J18" s="701">
        <f>'4. mell.Önkorm'!J98</f>
        <v>0</v>
      </c>
      <c r="K18" s="1050">
        <f>'4. mell.Önkorm'!K98</f>
        <v>1908749237</v>
      </c>
      <c r="L18" s="528">
        <f t="shared" si="1"/>
        <v>100</v>
      </c>
      <c r="M18" s="2040"/>
    </row>
    <row r="19" spans="1:17" ht="12" customHeight="1" x14ac:dyDescent="0.2">
      <c r="A19" s="366" t="s">
        <v>313</v>
      </c>
      <c r="B19" s="1025" t="s">
        <v>697</v>
      </c>
      <c r="C19" s="701">
        <f>'4. mell.Önkorm'!C99</f>
        <v>0</v>
      </c>
      <c r="D19" s="1050">
        <f>'4. mell.Önkorm'!D99</f>
        <v>0</v>
      </c>
      <c r="E19" s="1050">
        <f>'4. mell.Önkorm'!E99</f>
        <v>0</v>
      </c>
      <c r="F19" s="1050">
        <f>'4. mell.Önkorm'!F99</f>
        <v>0</v>
      </c>
      <c r="G19" s="1050">
        <f>'4. mell.Önkorm'!G99</f>
        <v>0</v>
      </c>
      <c r="H19" s="1159">
        <f t="shared" si="2"/>
        <v>0</v>
      </c>
      <c r="I19" s="716">
        <f>'4. mell.Önkorm'!I99</f>
        <v>0</v>
      </c>
      <c r="J19" s="701">
        <f>'4. mell.Önkorm'!J99</f>
        <v>0</v>
      </c>
      <c r="K19" s="1050">
        <f>'4. mell.Önkorm'!K99</f>
        <v>0</v>
      </c>
      <c r="L19" s="528" t="str">
        <f t="shared" si="1"/>
        <v/>
      </c>
      <c r="M19" s="209"/>
    </row>
    <row r="20" spans="1:17" ht="12" customHeight="1" x14ac:dyDescent="0.2">
      <c r="A20" s="366" t="s">
        <v>314</v>
      </c>
      <c r="B20" s="1025" t="s">
        <v>696</v>
      </c>
      <c r="C20" s="701">
        <f>'4. mell.Önkorm'!C100+'5.Int.össz'!C60</f>
        <v>59531734</v>
      </c>
      <c r="D20" s="1050">
        <f>'4. mell.Önkorm'!D100+'5.Int.össz'!D60</f>
        <v>21031734</v>
      </c>
      <c r="E20" s="1050">
        <f>'4. mell.Önkorm'!E100+'5.Int.össz'!E60</f>
        <v>66727734</v>
      </c>
      <c r="F20" s="1050">
        <f>'4. mell.Önkorm'!F100+'5.Int.össz'!F60</f>
        <v>66727734</v>
      </c>
      <c r="G20" s="1050">
        <f>'4. mell.Önkorm'!G100+'5.Int.össz'!G60</f>
        <v>66727734</v>
      </c>
      <c r="H20" s="1159">
        <f t="shared" si="2"/>
        <v>0</v>
      </c>
      <c r="I20" s="716">
        <f>'4. mell.Önkorm'!I100+'5.Int.össz'!I60</f>
        <v>0</v>
      </c>
      <c r="J20" s="701">
        <f>'4. mell.Önkorm'!J100+'5.Int.össz'!J60</f>
        <v>0</v>
      </c>
      <c r="K20" s="1050">
        <f>'4. mell.Önkorm'!K100+'5.Int.össz'!K60</f>
        <v>63518432</v>
      </c>
      <c r="L20" s="528">
        <f t="shared" si="1"/>
        <v>95.190452593519808</v>
      </c>
      <c r="M20" s="209"/>
    </row>
    <row r="21" spans="1:17" ht="12" customHeight="1" x14ac:dyDescent="0.2">
      <c r="A21" s="366" t="s">
        <v>315</v>
      </c>
      <c r="B21" s="1025" t="s">
        <v>701</v>
      </c>
      <c r="C21" s="701">
        <f>'4. mell.Önkorm'!C101</f>
        <v>0</v>
      </c>
      <c r="D21" s="1050">
        <f>'4. mell.Önkorm'!D101</f>
        <v>0</v>
      </c>
      <c r="E21" s="1050">
        <f>'4. mell.Önkorm'!E101</f>
        <v>0</v>
      </c>
      <c r="F21" s="1050">
        <f>'4. mell.Önkorm'!F101</f>
        <v>0</v>
      </c>
      <c r="G21" s="1050">
        <f>'4. mell.Önkorm'!G101</f>
        <v>0</v>
      </c>
      <c r="H21" s="1159">
        <f t="shared" si="2"/>
        <v>0</v>
      </c>
      <c r="I21" s="716">
        <f>'4. mell.Önkorm'!I101</f>
        <v>0</v>
      </c>
      <c r="J21" s="701">
        <f>'4. mell.Önkorm'!J101</f>
        <v>0</v>
      </c>
      <c r="K21" s="1050">
        <f>'4. mell.Önkorm'!K101</f>
        <v>0</v>
      </c>
      <c r="L21" s="528" t="str">
        <f t="shared" si="1"/>
        <v/>
      </c>
      <c r="M21" s="209"/>
    </row>
    <row r="22" spans="1:17" ht="12" customHeight="1" x14ac:dyDescent="0.2">
      <c r="A22" s="366" t="s">
        <v>365</v>
      </c>
      <c r="B22" s="1025" t="s">
        <v>695</v>
      </c>
      <c r="C22" s="701">
        <f>'4. mell.Önkorm'!C102+'5.Int.össz'!C61</f>
        <v>1513291557</v>
      </c>
      <c r="D22" s="1050">
        <f>'4. mell.Önkorm'!D102+'5.Int.össz'!D61</f>
        <v>1507537065</v>
      </c>
      <c r="E22" s="1050">
        <f>'4. mell.Önkorm'!E102+'5.Int.össz'!E61</f>
        <v>1535960009</v>
      </c>
      <c r="F22" s="1050">
        <f>'4. mell.Önkorm'!F102+'5.Int.össz'!F61</f>
        <v>1567764816</v>
      </c>
      <c r="G22" s="1050">
        <f>'4. mell.Önkorm'!G102+'5.Int.össz'!G61</f>
        <v>1567664816</v>
      </c>
      <c r="H22" s="1159">
        <f t="shared" si="2"/>
        <v>-100000</v>
      </c>
      <c r="I22" s="716">
        <f>'4. mell.Önkorm'!I102+'5.Int.össz'!I61</f>
        <v>0</v>
      </c>
      <c r="J22" s="701">
        <f>'4. mell.Önkorm'!J102+'5.Int.össz'!J61</f>
        <v>0</v>
      </c>
      <c r="K22" s="1050">
        <f>'4. mell.Önkorm'!K102+'5.Int.össz'!K61</f>
        <v>1546385144</v>
      </c>
      <c r="L22" s="528">
        <f t="shared" si="1"/>
        <v>98.642587893610028</v>
      </c>
      <c r="M22" s="209"/>
    </row>
    <row r="23" spans="1:17" ht="12" customHeight="1" x14ac:dyDescent="0.2">
      <c r="A23" s="366" t="s">
        <v>657</v>
      </c>
      <c r="B23" s="1026" t="s">
        <v>700</v>
      </c>
      <c r="C23" s="705">
        <f>+C24+C25</f>
        <v>1719662714</v>
      </c>
      <c r="D23" s="1053">
        <f t="shared" ref="D23:K23" si="4">+D24+D25</f>
        <v>1636754034</v>
      </c>
      <c r="E23" s="1053">
        <f>+E24+E25</f>
        <v>1290745061</v>
      </c>
      <c r="F23" s="1053">
        <f t="shared" si="4"/>
        <v>2105498138</v>
      </c>
      <c r="G23" s="1053">
        <f t="shared" si="4"/>
        <v>2130652525</v>
      </c>
      <c r="H23" s="1160">
        <f t="shared" si="2"/>
        <v>25154387</v>
      </c>
      <c r="I23" s="1155">
        <f t="shared" si="4"/>
        <v>0</v>
      </c>
      <c r="J23" s="705">
        <f t="shared" si="4"/>
        <v>0</v>
      </c>
      <c r="K23" s="1053">
        <f t="shared" si="4"/>
        <v>0</v>
      </c>
      <c r="L23" s="529">
        <f t="shared" si="1"/>
        <v>0</v>
      </c>
      <c r="M23" s="209"/>
    </row>
    <row r="24" spans="1:17" ht="12.75" customHeight="1" x14ac:dyDescent="0.2">
      <c r="A24" s="13" t="s">
        <v>658</v>
      </c>
      <c r="B24" s="118" t="s">
        <v>659</v>
      </c>
      <c r="C24" s="699">
        <f>'4. mell.Önkorm'!C104</f>
        <v>150000000</v>
      </c>
      <c r="D24" s="502">
        <f>'4. mell.Önkorm'!D104</f>
        <v>150000000</v>
      </c>
      <c r="E24" s="502">
        <f>'4. mell.Önkorm'!E104</f>
        <v>150000000</v>
      </c>
      <c r="F24" s="502">
        <f>'4. mell.Önkorm'!F104</f>
        <v>150000000</v>
      </c>
      <c r="G24" s="502">
        <f>'4. mell.Önkorm'!G104</f>
        <v>150000000</v>
      </c>
      <c r="H24" s="1158">
        <f t="shared" si="2"/>
        <v>0</v>
      </c>
      <c r="I24" s="714">
        <f>'4. mell.Önkorm'!I104</f>
        <v>0</v>
      </c>
      <c r="J24" s="699">
        <f>'4. mell.Önkorm'!J104</f>
        <v>0</v>
      </c>
      <c r="K24" s="502">
        <f>'4. mell.Önkorm'!K104</f>
        <v>0</v>
      </c>
      <c r="L24" s="531">
        <f t="shared" si="1"/>
        <v>0</v>
      </c>
      <c r="M24" s="209"/>
      <c r="P24" s="31" t="s">
        <v>389</v>
      </c>
    </row>
    <row r="25" spans="1:17" ht="12.75" customHeight="1" x14ac:dyDescent="0.2">
      <c r="A25" s="367" t="s">
        <v>660</v>
      </c>
      <c r="B25" s="394" t="s">
        <v>661</v>
      </c>
      <c r="C25" s="700">
        <f>SUM(C26:C27)</f>
        <v>1569662714</v>
      </c>
      <c r="D25" s="535">
        <f t="shared" ref="D25:K25" si="5">SUM(D26:D27)</f>
        <v>1486754034</v>
      </c>
      <c r="E25" s="535">
        <f>SUM(E26:E27)</f>
        <v>1140745061</v>
      </c>
      <c r="F25" s="535">
        <f t="shared" si="5"/>
        <v>1955498138</v>
      </c>
      <c r="G25" s="535">
        <f t="shared" si="5"/>
        <v>1980652525</v>
      </c>
      <c r="H25" s="494">
        <f t="shared" si="2"/>
        <v>25154387</v>
      </c>
      <c r="I25" s="715">
        <f t="shared" si="5"/>
        <v>0</v>
      </c>
      <c r="J25" s="700">
        <f t="shared" si="5"/>
        <v>0</v>
      </c>
      <c r="K25" s="535">
        <f t="shared" si="5"/>
        <v>0</v>
      </c>
      <c r="L25" s="527">
        <f t="shared" si="1"/>
        <v>0</v>
      </c>
      <c r="M25" s="209"/>
    </row>
    <row r="26" spans="1:17" ht="12.75" customHeight="1" x14ac:dyDescent="0.2">
      <c r="A26" s="367" t="s">
        <v>662</v>
      </c>
      <c r="B26" s="395" t="s">
        <v>699</v>
      </c>
      <c r="C26" s="700">
        <f>'4. mell.Önkorm'!C106</f>
        <v>1369662714</v>
      </c>
      <c r="D26" s="535">
        <f>'4. mell.Önkorm'!D106</f>
        <v>1286754034</v>
      </c>
      <c r="E26" s="535">
        <f>'4. mell.Önkorm'!E106</f>
        <v>940745061</v>
      </c>
      <c r="F26" s="535">
        <f>'4. mell.Önkorm'!F106</f>
        <v>1755498138</v>
      </c>
      <c r="G26" s="535">
        <f>'4. mell.Önkorm'!G106</f>
        <v>1780652525</v>
      </c>
      <c r="H26" s="494">
        <f t="shared" si="2"/>
        <v>25154387</v>
      </c>
      <c r="I26" s="715">
        <f>'4. mell.Önkorm'!I106</f>
        <v>0</v>
      </c>
      <c r="J26" s="700">
        <f>'4. mell.Önkorm'!J106</f>
        <v>0</v>
      </c>
      <c r="K26" s="535">
        <f>'4. mell.Önkorm'!K106</f>
        <v>0</v>
      </c>
      <c r="L26" s="527">
        <f t="shared" si="1"/>
        <v>0</v>
      </c>
      <c r="M26" s="209"/>
    </row>
    <row r="27" spans="1:17" ht="12.75" customHeight="1" thickBot="1" x14ac:dyDescent="0.25">
      <c r="A27" s="367" t="s">
        <v>663</v>
      </c>
      <c r="B27" s="395" t="s">
        <v>683</v>
      </c>
      <c r="C27" s="700">
        <f>'4. mell.Önkorm'!C107</f>
        <v>200000000</v>
      </c>
      <c r="D27" s="535">
        <f>'4. mell.Önkorm'!D107</f>
        <v>200000000</v>
      </c>
      <c r="E27" s="535">
        <f>'4. mell.Önkorm'!E107</f>
        <v>200000000</v>
      </c>
      <c r="F27" s="535">
        <f>'4. mell.Önkorm'!F107</f>
        <v>200000000</v>
      </c>
      <c r="G27" s="535">
        <f>'4. mell.Önkorm'!G107</f>
        <v>200000000</v>
      </c>
      <c r="H27" s="494">
        <f t="shared" si="2"/>
        <v>0</v>
      </c>
      <c r="I27" s="715">
        <f>'4. mell.Önkorm'!I107</f>
        <v>0</v>
      </c>
      <c r="J27" s="700">
        <f>'4. mell.Önkorm'!J107</f>
        <v>0</v>
      </c>
      <c r="K27" s="535">
        <f>'4. mell.Önkorm'!K107</f>
        <v>0</v>
      </c>
      <c r="L27" s="527">
        <f t="shared" si="1"/>
        <v>0</v>
      </c>
      <c r="M27" s="209"/>
      <c r="Q27" s="31" t="s">
        <v>389</v>
      </c>
    </row>
    <row r="28" spans="1:17" ht="12" customHeight="1" thickBot="1" x14ac:dyDescent="0.25">
      <c r="A28" s="15" t="s">
        <v>13</v>
      </c>
      <c r="B28" s="120" t="s">
        <v>388</v>
      </c>
      <c r="C28" s="698">
        <f>+C29+C31+C33</f>
        <v>1373731862</v>
      </c>
      <c r="D28" s="500">
        <f t="shared" ref="D28:K28" si="6">+D29+D31+D33</f>
        <v>1692659213</v>
      </c>
      <c r="E28" s="500">
        <f>+E29+E31+E33</f>
        <v>1982212297</v>
      </c>
      <c r="F28" s="500">
        <f t="shared" si="6"/>
        <v>2007899859</v>
      </c>
      <c r="G28" s="500">
        <f t="shared" si="6"/>
        <v>2008399859</v>
      </c>
      <c r="H28" s="498">
        <f t="shared" si="2"/>
        <v>500000</v>
      </c>
      <c r="I28" s="708">
        <f t="shared" si="6"/>
        <v>0</v>
      </c>
      <c r="J28" s="698">
        <f t="shared" si="6"/>
        <v>129025828</v>
      </c>
      <c r="K28" s="500">
        <f t="shared" si="6"/>
        <v>889602878</v>
      </c>
      <c r="L28" s="532">
        <f t="shared" si="1"/>
        <v>44.294111753370721</v>
      </c>
      <c r="M28" s="209"/>
    </row>
    <row r="29" spans="1:17" ht="12" customHeight="1" x14ac:dyDescent="0.2">
      <c r="A29" s="13" t="s">
        <v>94</v>
      </c>
      <c r="B29" s="734" t="s">
        <v>122</v>
      </c>
      <c r="C29" s="699">
        <f>'4. mell.Önkorm'!C109+'5.Int.össz'!C63</f>
        <v>529937042</v>
      </c>
      <c r="D29" s="502">
        <f>'4. mell.Önkorm'!D109+'5.Int.össz'!D63</f>
        <v>705282436</v>
      </c>
      <c r="E29" s="502">
        <f>'4. mell.Önkorm'!E109+'5.Int.össz'!E63</f>
        <v>855760415</v>
      </c>
      <c r="F29" s="502">
        <f>'4. mell.Önkorm'!F109+'5.Int.össz'!F63</f>
        <v>855593008</v>
      </c>
      <c r="G29" s="502">
        <f>'4. mell.Önkorm'!G109+'5.Int.össz'!G63</f>
        <v>841593008</v>
      </c>
      <c r="H29" s="1158">
        <f t="shared" si="2"/>
        <v>-14000000</v>
      </c>
      <c r="I29" s="714">
        <f>'4. mell.Önkorm'!I109+'5.Int.össz'!I63</f>
        <v>0</v>
      </c>
      <c r="J29" s="699">
        <f>'4. mell.Önkorm'!J109+'5.Int.össz'!J63</f>
        <v>54848045</v>
      </c>
      <c r="K29" s="502">
        <f>'4. mell.Önkorm'!K109+'5.Int.össz'!K63</f>
        <v>250628615</v>
      </c>
      <c r="L29" s="531">
        <f t="shared" si="1"/>
        <v>29.780263454850374</v>
      </c>
      <c r="M29" s="209"/>
    </row>
    <row r="30" spans="1:17" ht="12" customHeight="1" x14ac:dyDescent="0.2">
      <c r="A30" s="13" t="s">
        <v>321</v>
      </c>
      <c r="B30" s="735" t="s">
        <v>228</v>
      </c>
      <c r="C30" s="699">
        <f>'4. mell.Önkorm'!C110+'5.Int.össz'!C64</f>
        <v>0</v>
      </c>
      <c r="D30" s="502">
        <f>'4. mell.Önkorm'!D110+'5.Int.össz'!D64</f>
        <v>0</v>
      </c>
      <c r="E30" s="502">
        <f>'4. mell.Önkorm'!E110+'5.Int.össz'!E64</f>
        <v>0</v>
      </c>
      <c r="F30" s="502">
        <f>'4. mell.Önkorm'!F110+'5.Int.össz'!F64</f>
        <v>0</v>
      </c>
      <c r="G30" s="502">
        <f>'4. mell.Önkorm'!G110+'5.Int.össz'!G64</f>
        <v>131957503</v>
      </c>
      <c r="H30" s="1158">
        <f t="shared" si="2"/>
        <v>131957503</v>
      </c>
      <c r="I30" s="714">
        <f>'4. mell.Önkorm'!I110+'5.Int.össz'!I64</f>
        <v>0</v>
      </c>
      <c r="J30" s="699">
        <f>'4. mell.Önkorm'!J110+'5.Int.össz'!J64</f>
        <v>0</v>
      </c>
      <c r="K30" s="502">
        <f>'4. mell.Önkorm'!K110+'5.Int.össz'!K64</f>
        <v>0</v>
      </c>
      <c r="L30" s="531">
        <f t="shared" si="1"/>
        <v>0</v>
      </c>
      <c r="M30" s="209"/>
    </row>
    <row r="31" spans="1:17" ht="12" customHeight="1" x14ac:dyDescent="0.2">
      <c r="A31" s="13" t="s">
        <v>95</v>
      </c>
      <c r="B31" s="735" t="s">
        <v>2</v>
      </c>
      <c r="C31" s="700">
        <f>'4. mell.Önkorm'!C111+'5.Int.össz'!C65</f>
        <v>676695000</v>
      </c>
      <c r="D31" s="535">
        <f>'4. mell.Önkorm'!D111+'5.Int.össz'!D65</f>
        <v>740759002</v>
      </c>
      <c r="E31" s="535">
        <f>'4. mell.Önkorm'!E111+'5.Int.össz'!E65</f>
        <v>752834107</v>
      </c>
      <c r="F31" s="535">
        <f>'4. mell.Önkorm'!F111+'5.Int.össz'!F65</f>
        <v>762834107</v>
      </c>
      <c r="G31" s="535">
        <f>'4. mell.Önkorm'!G111+'5.Int.össz'!G65</f>
        <v>762834107</v>
      </c>
      <c r="H31" s="494">
        <f t="shared" si="2"/>
        <v>0</v>
      </c>
      <c r="I31" s="715">
        <f>'4. mell.Önkorm'!I111+'5.Int.össz'!I65</f>
        <v>0</v>
      </c>
      <c r="J31" s="700">
        <f>'4. mell.Önkorm'!J111+'5.Int.össz'!J65</f>
        <v>74177783</v>
      </c>
      <c r="K31" s="535">
        <f>'4. mell.Önkorm'!K111+'5.Int.össz'!K65</f>
        <v>345213094</v>
      </c>
      <c r="L31" s="527">
        <f t="shared" si="1"/>
        <v>45.254019298851304</v>
      </c>
      <c r="M31" s="209"/>
    </row>
    <row r="32" spans="1:17" ht="12" customHeight="1" x14ac:dyDescent="0.2">
      <c r="A32" s="13" t="s">
        <v>320</v>
      </c>
      <c r="B32" s="735" t="s">
        <v>353</v>
      </c>
      <c r="C32" s="700">
        <f>'4. mell.Önkorm'!C112+'5.Int.össz'!C66</f>
        <v>0</v>
      </c>
      <c r="D32" s="535">
        <f>'4. mell.Önkorm'!D112+'5.Int.össz'!D66</f>
        <v>0</v>
      </c>
      <c r="E32" s="535">
        <f>'4. mell.Önkorm'!E112+'5.Int.össz'!E66</f>
        <v>0</v>
      </c>
      <c r="F32" s="535">
        <f>'4. mell.Önkorm'!F112+'5.Int.össz'!F66</f>
        <v>0</v>
      </c>
      <c r="G32" s="535">
        <f>'4. mell.Önkorm'!G112+'5.Int.össz'!G66</f>
        <v>0</v>
      </c>
      <c r="H32" s="494">
        <f t="shared" si="2"/>
        <v>0</v>
      </c>
      <c r="I32" s="715">
        <f>'4. mell.Önkorm'!I112+'5.Int.össz'!I66</f>
        <v>0</v>
      </c>
      <c r="J32" s="700">
        <f>'4. mell.Önkorm'!J112+'5.Int.össz'!J66</f>
        <v>0</v>
      </c>
      <c r="K32" s="535">
        <f>'4. mell.Önkorm'!K112+'5.Int.össz'!K66</f>
        <v>0</v>
      </c>
      <c r="L32" s="527" t="str">
        <f t="shared" si="1"/>
        <v/>
      </c>
      <c r="M32" s="209"/>
    </row>
    <row r="33" spans="1:14" ht="12" customHeight="1" x14ac:dyDescent="0.2">
      <c r="A33" s="13" t="s">
        <v>96</v>
      </c>
      <c r="B33" s="504" t="s">
        <v>271</v>
      </c>
      <c r="C33" s="700">
        <f>SUM(C34:C37)</f>
        <v>167099820</v>
      </c>
      <c r="D33" s="535">
        <f t="shared" ref="D33:K33" si="7">SUM(D34:D37)</f>
        <v>246617775</v>
      </c>
      <c r="E33" s="535">
        <f>SUM(E34:E37)</f>
        <v>373617775</v>
      </c>
      <c r="F33" s="535">
        <f t="shared" si="7"/>
        <v>389472744</v>
      </c>
      <c r="G33" s="535">
        <f t="shared" si="7"/>
        <v>403972744</v>
      </c>
      <c r="H33" s="494">
        <f t="shared" si="2"/>
        <v>14500000</v>
      </c>
      <c r="I33" s="715">
        <f t="shared" si="7"/>
        <v>0</v>
      </c>
      <c r="J33" s="700">
        <f t="shared" si="7"/>
        <v>0</v>
      </c>
      <c r="K33" s="535">
        <f t="shared" si="7"/>
        <v>293761169</v>
      </c>
      <c r="L33" s="527">
        <f t="shared" si="1"/>
        <v>72.718066593126395</v>
      </c>
      <c r="M33" s="209"/>
    </row>
    <row r="34" spans="1:14" ht="12" customHeight="1" x14ac:dyDescent="0.2">
      <c r="A34" s="13" t="s">
        <v>322</v>
      </c>
      <c r="B34" s="734" t="s">
        <v>229</v>
      </c>
      <c r="C34" s="700">
        <f>'4. mell.Önkorm'!C114</f>
        <v>0</v>
      </c>
      <c r="D34" s="535">
        <f>'4. mell.Önkorm'!D114</f>
        <v>0</v>
      </c>
      <c r="E34" s="535">
        <f>'4. mell.Önkorm'!E114</f>
        <v>0</v>
      </c>
      <c r="F34" s="535">
        <f>'4. mell.Önkorm'!F114</f>
        <v>0</v>
      </c>
      <c r="G34" s="535">
        <f>'4. mell.Önkorm'!G114</f>
        <v>0</v>
      </c>
      <c r="H34" s="494">
        <f t="shared" si="2"/>
        <v>0</v>
      </c>
      <c r="I34" s="715">
        <f>'4. mell.Önkorm'!I114</f>
        <v>0</v>
      </c>
      <c r="J34" s="700">
        <f>'4. mell.Önkorm'!J114</f>
        <v>0</v>
      </c>
      <c r="K34" s="535">
        <f>'4. mell.Önkorm'!K114</f>
        <v>0</v>
      </c>
      <c r="L34" s="527" t="str">
        <f t="shared" si="1"/>
        <v/>
      </c>
      <c r="M34" s="209"/>
    </row>
    <row r="35" spans="1:14" ht="12" customHeight="1" x14ac:dyDescent="0.2">
      <c r="A35" s="13" t="s">
        <v>323</v>
      </c>
      <c r="B35" s="734" t="s">
        <v>230</v>
      </c>
      <c r="C35" s="700">
        <f>'4. mell.Önkorm'!C115+'5.Int.össz'!C68</f>
        <v>5070000</v>
      </c>
      <c r="D35" s="535">
        <f>'4. mell.Önkorm'!D115+'5.Int.össz'!D68</f>
        <v>47483000</v>
      </c>
      <c r="E35" s="535">
        <f>'4. mell.Önkorm'!E115+'5.Int.össz'!E68</f>
        <v>47483000</v>
      </c>
      <c r="F35" s="535">
        <f>'4. mell.Önkorm'!F115+'5.Int.össz'!F68</f>
        <v>47483000</v>
      </c>
      <c r="G35" s="535">
        <f>'4. mell.Önkorm'!G115+'5.Int.össz'!G68</f>
        <v>47483000</v>
      </c>
      <c r="H35" s="494">
        <f t="shared" si="2"/>
        <v>0</v>
      </c>
      <c r="I35" s="715">
        <f>'4. mell.Önkorm'!I115+'5.Int.össz'!I68</f>
        <v>0</v>
      </c>
      <c r="J35" s="700">
        <f>'4. mell.Önkorm'!J115+'5.Int.össz'!J68</f>
        <v>0</v>
      </c>
      <c r="K35" s="535">
        <f>'4. mell.Önkorm'!K115+'5.Int.össz'!K68</f>
        <v>47483000</v>
      </c>
      <c r="L35" s="527">
        <f t="shared" si="1"/>
        <v>100</v>
      </c>
      <c r="M35" s="209"/>
    </row>
    <row r="36" spans="1:14" ht="12" customHeight="1" x14ac:dyDescent="0.2">
      <c r="A36" s="13" t="s">
        <v>324</v>
      </c>
      <c r="B36" s="734" t="s">
        <v>227</v>
      </c>
      <c r="C36" s="700">
        <f>'4. mell.Önkorm'!C116</f>
        <v>63100000</v>
      </c>
      <c r="D36" s="535">
        <f>'4. mell.Önkorm'!D116</f>
        <v>83100000</v>
      </c>
      <c r="E36" s="535">
        <f>'4. mell.Önkorm'!E116</f>
        <v>171600000</v>
      </c>
      <c r="F36" s="535">
        <f>'4. mell.Önkorm'!F116</f>
        <v>171600000</v>
      </c>
      <c r="G36" s="535">
        <f>'4. mell.Önkorm'!G116</f>
        <v>180600000</v>
      </c>
      <c r="H36" s="494">
        <f t="shared" si="2"/>
        <v>9000000</v>
      </c>
      <c r="I36" s="715">
        <f>'4. mell.Önkorm'!I116</f>
        <v>0</v>
      </c>
      <c r="J36" s="700">
        <f>'4. mell.Önkorm'!J116</f>
        <v>0</v>
      </c>
      <c r="K36" s="535">
        <f>'4. mell.Önkorm'!K116</f>
        <v>138573335</v>
      </c>
      <c r="L36" s="527">
        <f t="shared" si="1"/>
        <v>76.729421373200452</v>
      </c>
      <c r="M36" s="209"/>
    </row>
    <row r="37" spans="1:14" ht="12" customHeight="1" thickBot="1" x14ac:dyDescent="0.25">
      <c r="A37" s="13" t="s">
        <v>325</v>
      </c>
      <c r="B37" s="734" t="s">
        <v>231</v>
      </c>
      <c r="C37" s="701">
        <f>'4. mell.Önkorm'!C117+'5.Int.össz'!C69</f>
        <v>98929820</v>
      </c>
      <c r="D37" s="1050">
        <f>'4. mell.Önkorm'!D117+'5.Int.össz'!D69</f>
        <v>116034775</v>
      </c>
      <c r="E37" s="1050">
        <f>'4. mell.Önkorm'!E117+'5.Int.össz'!E69</f>
        <v>154534775</v>
      </c>
      <c r="F37" s="1050">
        <f>'4. mell.Önkorm'!F117+'5.Int.össz'!F69</f>
        <v>170389744</v>
      </c>
      <c r="G37" s="1050">
        <f>'4. mell.Önkorm'!G117+'5.Int.össz'!G69</f>
        <v>175889744</v>
      </c>
      <c r="H37" s="1159">
        <f t="shared" si="2"/>
        <v>5500000</v>
      </c>
      <c r="I37" s="716">
        <f>'4. mell.Önkorm'!I117+'5.Int.össz'!I69</f>
        <v>0</v>
      </c>
      <c r="J37" s="701">
        <f>'4. mell.Önkorm'!J117+'5.Int.össz'!J69</f>
        <v>0</v>
      </c>
      <c r="K37" s="1050">
        <f>'4. mell.Önkorm'!K117+'5.Int.össz'!K69</f>
        <v>107704834</v>
      </c>
      <c r="L37" s="528">
        <f t="shared" si="1"/>
        <v>61.234288907714827</v>
      </c>
      <c r="M37" s="209"/>
    </row>
    <row r="38" spans="1:14" ht="12" customHeight="1" thickBot="1" x14ac:dyDescent="0.25">
      <c r="A38" s="15" t="s">
        <v>14</v>
      </c>
      <c r="B38" s="533" t="s">
        <v>546</v>
      </c>
      <c r="C38" s="698">
        <f>+C10+C28</f>
        <v>12228971425</v>
      </c>
      <c r="D38" s="500">
        <f t="shared" ref="D38:K38" si="8">+D10+D28</f>
        <v>12600865995</v>
      </c>
      <c r="E38" s="500">
        <f t="shared" si="8"/>
        <v>12854636153</v>
      </c>
      <c r="F38" s="500">
        <f t="shared" si="8"/>
        <v>13920180157</v>
      </c>
      <c r="G38" s="500">
        <f t="shared" si="8"/>
        <v>13960407006</v>
      </c>
      <c r="H38" s="498">
        <f t="shared" si="2"/>
        <v>40226849</v>
      </c>
      <c r="I38" s="708">
        <f t="shared" si="8"/>
        <v>0</v>
      </c>
      <c r="J38" s="698">
        <f t="shared" si="8"/>
        <v>129025828</v>
      </c>
      <c r="K38" s="500">
        <f t="shared" si="8"/>
        <v>10243303357</v>
      </c>
      <c r="L38" s="532">
        <f t="shared" si="1"/>
        <v>73.373959316498173</v>
      </c>
      <c r="M38" s="209"/>
    </row>
    <row r="39" spans="1:14" ht="12" customHeight="1" thickBot="1" x14ac:dyDescent="0.25">
      <c r="A39" s="15" t="s">
        <v>15</v>
      </c>
      <c r="B39" s="533" t="s">
        <v>547</v>
      </c>
      <c r="C39" s="698">
        <f>+C40+C41+C42</f>
        <v>0</v>
      </c>
      <c r="D39" s="500">
        <f t="shared" ref="D39:K39" si="9">+D40+D41+D42</f>
        <v>0</v>
      </c>
      <c r="E39" s="500">
        <f t="shared" si="9"/>
        <v>0</v>
      </c>
      <c r="F39" s="500">
        <f t="shared" si="9"/>
        <v>0</v>
      </c>
      <c r="G39" s="500">
        <f t="shared" si="9"/>
        <v>0</v>
      </c>
      <c r="H39" s="498">
        <f t="shared" si="2"/>
        <v>0</v>
      </c>
      <c r="I39" s="708">
        <f t="shared" si="9"/>
        <v>0</v>
      </c>
      <c r="J39" s="698">
        <f t="shared" si="9"/>
        <v>0</v>
      </c>
      <c r="K39" s="500">
        <f t="shared" si="9"/>
        <v>0</v>
      </c>
      <c r="L39" s="532" t="str">
        <f t="shared" si="1"/>
        <v/>
      </c>
      <c r="M39" s="209"/>
    </row>
    <row r="40" spans="1:14" s="38" customFormat="1" ht="11.25" customHeight="1" x14ac:dyDescent="0.2">
      <c r="A40" s="13" t="s">
        <v>100</v>
      </c>
      <c r="B40" s="530" t="s">
        <v>375</v>
      </c>
      <c r="C40" s="700">
        <f>'4. mell.Önkorm'!C120</f>
        <v>0</v>
      </c>
      <c r="D40" s="535">
        <f>'4. mell.Önkorm'!D120</f>
        <v>0</v>
      </c>
      <c r="E40" s="535">
        <f>'4. mell.Önkorm'!E120</f>
        <v>0</v>
      </c>
      <c r="F40" s="535">
        <f>'4. mell.Önkorm'!F120</f>
        <v>0</v>
      </c>
      <c r="G40" s="535">
        <f>'4. mell.Önkorm'!G120</f>
        <v>0</v>
      </c>
      <c r="H40" s="494">
        <f t="shared" si="2"/>
        <v>0</v>
      </c>
      <c r="I40" s="715">
        <f>'4. mell.Önkorm'!I120</f>
        <v>0</v>
      </c>
      <c r="J40" s="700">
        <f>'4. mell.Önkorm'!J120</f>
        <v>0</v>
      </c>
      <c r="K40" s="535">
        <f>'4. mell.Önkorm'!K120</f>
        <v>0</v>
      </c>
      <c r="L40" s="527" t="str">
        <f t="shared" si="1"/>
        <v/>
      </c>
      <c r="M40" s="207"/>
    </row>
    <row r="41" spans="1:14" ht="12.75" customHeight="1" x14ac:dyDescent="0.2">
      <c r="A41" s="13" t="s">
        <v>101</v>
      </c>
      <c r="B41" s="530" t="s">
        <v>246</v>
      </c>
      <c r="C41" s="700">
        <f>'4. mell.Önkorm'!C121</f>
        <v>0</v>
      </c>
      <c r="D41" s="535">
        <f>'4. mell.Önkorm'!D121</f>
        <v>0</v>
      </c>
      <c r="E41" s="535">
        <f>'4. mell.Önkorm'!E121</f>
        <v>0</v>
      </c>
      <c r="F41" s="535">
        <f>'4. mell.Önkorm'!F121</f>
        <v>0</v>
      </c>
      <c r="G41" s="535">
        <f>'4. mell.Önkorm'!G121</f>
        <v>0</v>
      </c>
      <c r="H41" s="494">
        <f t="shared" si="2"/>
        <v>0</v>
      </c>
      <c r="I41" s="715">
        <f>'4. mell.Önkorm'!I121</f>
        <v>0</v>
      </c>
      <c r="J41" s="700">
        <f>'4. mell.Önkorm'!J121</f>
        <v>0</v>
      </c>
      <c r="K41" s="535">
        <f>'4. mell.Önkorm'!K121</f>
        <v>0</v>
      </c>
      <c r="L41" s="527" t="str">
        <f t="shared" si="1"/>
        <v/>
      </c>
      <c r="M41" s="209"/>
    </row>
    <row r="42" spans="1:14" ht="12" customHeight="1" thickBot="1" x14ac:dyDescent="0.25">
      <c r="A42" s="14" t="s">
        <v>167</v>
      </c>
      <c r="B42" s="534" t="s">
        <v>247</v>
      </c>
      <c r="C42" s="700">
        <f>'4. mell.Önkorm'!C122</f>
        <v>0</v>
      </c>
      <c r="D42" s="535">
        <f>'4. mell.Önkorm'!D122</f>
        <v>0</v>
      </c>
      <c r="E42" s="535">
        <f>'4. mell.Önkorm'!E122</f>
        <v>0</v>
      </c>
      <c r="F42" s="535">
        <f>'4. mell.Önkorm'!F122</f>
        <v>0</v>
      </c>
      <c r="G42" s="535">
        <f>'4. mell.Önkorm'!G122</f>
        <v>0</v>
      </c>
      <c r="H42" s="494">
        <f t="shared" si="2"/>
        <v>0</v>
      </c>
      <c r="I42" s="715">
        <f>'4. mell.Önkorm'!I122</f>
        <v>0</v>
      </c>
      <c r="J42" s="700">
        <f>'4. mell.Önkorm'!J122</f>
        <v>0</v>
      </c>
      <c r="K42" s="535">
        <f>'4. mell.Önkorm'!K122</f>
        <v>0</v>
      </c>
      <c r="L42" s="527" t="str">
        <f t="shared" si="1"/>
        <v/>
      </c>
      <c r="M42" s="209"/>
    </row>
    <row r="43" spans="1:14" ht="12" customHeight="1" thickBot="1" x14ac:dyDescent="0.25">
      <c r="A43" s="15" t="s">
        <v>16</v>
      </c>
      <c r="B43" s="533" t="s">
        <v>544</v>
      </c>
      <c r="C43" s="698">
        <f>+C44+C46+C45</f>
        <v>300000000</v>
      </c>
      <c r="D43" s="500">
        <f t="shared" ref="D43:K43" si="10">+D44+D46+D45</f>
        <v>2223200000</v>
      </c>
      <c r="E43" s="500">
        <f>+E44+E46+E45</f>
        <v>3632749000</v>
      </c>
      <c r="F43" s="500">
        <f t="shared" si="10"/>
        <v>5794519000</v>
      </c>
      <c r="G43" s="500">
        <f t="shared" si="10"/>
        <v>5794519000</v>
      </c>
      <c r="H43" s="498">
        <f t="shared" si="2"/>
        <v>0</v>
      </c>
      <c r="I43" s="708">
        <f t="shared" si="10"/>
        <v>0</v>
      </c>
      <c r="J43" s="698">
        <f t="shared" si="10"/>
        <v>0</v>
      </c>
      <c r="K43" s="500">
        <f t="shared" si="10"/>
        <v>5783389000</v>
      </c>
      <c r="L43" s="532">
        <f t="shared" si="1"/>
        <v>99.80792193450398</v>
      </c>
      <c r="M43" s="209"/>
    </row>
    <row r="44" spans="1:14" ht="12" customHeight="1" x14ac:dyDescent="0.2">
      <c r="A44" s="13" t="s">
        <v>89</v>
      </c>
      <c r="B44" s="530" t="s">
        <v>245</v>
      </c>
      <c r="C44" s="700">
        <f>'4. mell.Önkorm'!C124</f>
        <v>0</v>
      </c>
      <c r="D44" s="535">
        <f>'4. mell.Önkorm'!D124</f>
        <v>2223200000</v>
      </c>
      <c r="E44" s="535">
        <f>'4. mell.Önkorm'!E124</f>
        <v>3429360000</v>
      </c>
      <c r="F44" s="535">
        <f>'4. mell.Önkorm'!F124</f>
        <v>5591130000</v>
      </c>
      <c r="G44" s="535">
        <f>'4. mell.Önkorm'!G124</f>
        <v>5591130000</v>
      </c>
      <c r="H44" s="494">
        <f t="shared" si="2"/>
        <v>0</v>
      </c>
      <c r="I44" s="715">
        <f>'4. mell.Önkorm'!I124</f>
        <v>0</v>
      </c>
      <c r="J44" s="700">
        <f>'4. mell.Önkorm'!J124</f>
        <v>0</v>
      </c>
      <c r="K44" s="535">
        <f>'4. mell.Önkorm'!K124</f>
        <v>5580000000</v>
      </c>
      <c r="L44" s="527">
        <f t="shared" si="1"/>
        <v>99.800934694775478</v>
      </c>
      <c r="M44" s="209"/>
    </row>
    <row r="45" spans="1:14" ht="12" customHeight="1" x14ac:dyDescent="0.2">
      <c r="A45" s="13" t="s">
        <v>102</v>
      </c>
      <c r="B45" s="530" t="s">
        <v>545</v>
      </c>
      <c r="C45" s="700">
        <f>'4. mell.Önkorm'!C125</f>
        <v>0</v>
      </c>
      <c r="D45" s="535">
        <f>'4. mell.Önkorm'!D125</f>
        <v>0</v>
      </c>
      <c r="E45" s="535">
        <f>'4. mell.Önkorm'!E125</f>
        <v>0</v>
      </c>
      <c r="F45" s="535">
        <f>'4. mell.Önkorm'!F125</f>
        <v>0</v>
      </c>
      <c r="G45" s="535">
        <f>'4. mell.Önkorm'!G125</f>
        <v>0</v>
      </c>
      <c r="H45" s="494">
        <f t="shared" si="2"/>
        <v>0</v>
      </c>
      <c r="I45" s="715">
        <f>'4. mell.Önkorm'!I125</f>
        <v>0</v>
      </c>
      <c r="J45" s="700">
        <f>'4. mell.Önkorm'!J125</f>
        <v>0</v>
      </c>
      <c r="K45" s="535">
        <f>'4. mell.Önkorm'!K125</f>
        <v>0</v>
      </c>
      <c r="L45" s="536" t="str">
        <f t="shared" si="1"/>
        <v/>
      </c>
      <c r="M45" s="209"/>
    </row>
    <row r="46" spans="1:14" ht="12" customHeight="1" thickBot="1" x14ac:dyDescent="0.25">
      <c r="A46" s="13" t="s">
        <v>103</v>
      </c>
      <c r="B46" s="503" t="s">
        <v>543</v>
      </c>
      <c r="C46" s="700">
        <f>'4. mell.Önkorm'!C126</f>
        <v>300000000</v>
      </c>
      <c r="D46" s="535">
        <f>'4. mell.Önkorm'!D126</f>
        <v>0</v>
      </c>
      <c r="E46" s="535">
        <f>'4. mell.Önkorm'!E126</f>
        <v>203389000</v>
      </c>
      <c r="F46" s="535">
        <f>'4. mell.Önkorm'!F126</f>
        <v>203389000</v>
      </c>
      <c r="G46" s="535">
        <f>'4. mell.Önkorm'!G126</f>
        <v>203389000</v>
      </c>
      <c r="H46" s="494">
        <f t="shared" si="2"/>
        <v>0</v>
      </c>
      <c r="I46" s="715">
        <f>'4. mell.Önkorm'!I126</f>
        <v>0</v>
      </c>
      <c r="J46" s="700">
        <f>'4. mell.Önkorm'!J126</f>
        <v>0</v>
      </c>
      <c r="K46" s="535">
        <f>'4. mell.Önkorm'!K126</f>
        <v>203389000</v>
      </c>
      <c r="L46" s="527">
        <f t="shared" si="1"/>
        <v>100</v>
      </c>
      <c r="M46" s="209"/>
    </row>
    <row r="47" spans="1:14" ht="12" customHeight="1" thickBot="1" x14ac:dyDescent="0.25">
      <c r="A47" s="15" t="s">
        <v>17</v>
      </c>
      <c r="B47" s="533" t="s">
        <v>548</v>
      </c>
      <c r="C47" s="702">
        <f>SUM(C48:C52)</f>
        <v>46239078</v>
      </c>
      <c r="D47" s="508">
        <f t="shared" ref="D47:K47" si="11">SUM(D48:D52)</f>
        <v>46239078</v>
      </c>
      <c r="E47" s="508">
        <f t="shared" si="11"/>
        <v>46239078</v>
      </c>
      <c r="F47" s="508">
        <f t="shared" si="11"/>
        <v>1756569785</v>
      </c>
      <c r="G47" s="508">
        <f t="shared" si="11"/>
        <v>2145818427</v>
      </c>
      <c r="H47" s="507">
        <f t="shared" si="2"/>
        <v>389248642</v>
      </c>
      <c r="I47" s="717">
        <f t="shared" si="11"/>
        <v>0</v>
      </c>
      <c r="J47" s="702">
        <f t="shared" si="11"/>
        <v>0</v>
      </c>
      <c r="K47" s="508">
        <f t="shared" si="11"/>
        <v>7695818427</v>
      </c>
      <c r="L47" s="537">
        <f t="shared" si="1"/>
        <v>358.6425733960761</v>
      </c>
      <c r="M47" s="209"/>
      <c r="N47" s="88"/>
    </row>
    <row r="48" spans="1:14" x14ac:dyDescent="0.2">
      <c r="A48" s="13" t="s">
        <v>104</v>
      </c>
      <c r="B48" s="530" t="s">
        <v>243</v>
      </c>
      <c r="C48" s="700">
        <f>'4. mell.Önkorm'!C128-'5.Int.össz'!C46</f>
        <v>0</v>
      </c>
      <c r="D48" s="535">
        <f>'4. mell.Önkorm'!D128-'5.Int.össz'!D46</f>
        <v>0</v>
      </c>
      <c r="E48" s="535">
        <f>'4. mell.Önkorm'!E128-'5.Int.össz'!E46</f>
        <v>0</v>
      </c>
      <c r="F48" s="535">
        <f>'4. mell.Önkorm'!F128-'5.Int.össz'!F46</f>
        <v>0</v>
      </c>
      <c r="G48" s="535">
        <f>'4. mell.Önkorm'!G128-'5.Int.össz'!G46</f>
        <v>0</v>
      </c>
      <c r="H48" s="494">
        <f t="shared" si="2"/>
        <v>0</v>
      </c>
      <c r="I48" s="715">
        <f>'4. mell.Önkorm'!I128-'5.Int.össz'!I46</f>
        <v>0</v>
      </c>
      <c r="J48" s="700">
        <f>'4. mell.Önkorm'!J128-'5.Int.össz'!J46</f>
        <v>0</v>
      </c>
      <c r="K48" s="535">
        <f>'4. mell.Önkorm'!K128-'5.Int.össz'!K46</f>
        <v>0</v>
      </c>
      <c r="L48" s="527" t="str">
        <f t="shared" si="1"/>
        <v/>
      </c>
      <c r="M48" s="209"/>
    </row>
    <row r="49" spans="1:16" ht="12" customHeight="1" x14ac:dyDescent="0.2">
      <c r="A49" s="13" t="s">
        <v>105</v>
      </c>
      <c r="B49" s="530" t="s">
        <v>244</v>
      </c>
      <c r="C49" s="700">
        <f>'4. mell.Önkorm'!C129-'5.Int.össz'!C47</f>
        <v>0</v>
      </c>
      <c r="D49" s="535">
        <f>'4. mell.Önkorm'!D129-'5.Int.össz'!D47</f>
        <v>0</v>
      </c>
      <c r="E49" s="535">
        <f>'4. mell.Önkorm'!E129-'5.Int.össz'!E47</f>
        <v>0</v>
      </c>
      <c r="F49" s="535">
        <f>'4. mell.Önkorm'!F129-'5.Int.össz'!F47</f>
        <v>0</v>
      </c>
      <c r="G49" s="535">
        <f>'4. mell.Önkorm'!G129-'5.Int.össz'!G47</f>
        <v>0</v>
      </c>
      <c r="H49" s="494">
        <f t="shared" si="2"/>
        <v>0</v>
      </c>
      <c r="I49" s="715">
        <f>'4. mell.Önkorm'!I129-'5.Int.össz'!I47</f>
        <v>0</v>
      </c>
      <c r="J49" s="700">
        <f>'4. mell.Önkorm'!J129-'5.Int.össz'!J47</f>
        <v>0</v>
      </c>
      <c r="K49" s="535">
        <f>'4. mell.Önkorm'!K129-'5.Int.össz'!K47</f>
        <v>0</v>
      </c>
      <c r="L49" s="527" t="str">
        <f t="shared" si="1"/>
        <v/>
      </c>
      <c r="M49" s="209"/>
    </row>
    <row r="50" spans="1:16" s="38" customFormat="1" ht="12" customHeight="1" x14ac:dyDescent="0.2">
      <c r="A50" s="13" t="s">
        <v>208</v>
      </c>
      <c r="B50" s="530" t="s">
        <v>376</v>
      </c>
      <c r="C50" s="700">
        <f>'4. mell.Önkorm'!C130</f>
        <v>0</v>
      </c>
      <c r="D50" s="535">
        <f>'4. mell.Önkorm'!D130</f>
        <v>0</v>
      </c>
      <c r="E50" s="535">
        <f>'4. mell.Önkorm'!E130</f>
        <v>0</v>
      </c>
      <c r="F50" s="535">
        <f>'4. mell.Önkorm'!F130</f>
        <v>0</v>
      </c>
      <c r="G50" s="535">
        <f>'4. mell.Önkorm'!G130</f>
        <v>0</v>
      </c>
      <c r="H50" s="494">
        <f t="shared" si="2"/>
        <v>0</v>
      </c>
      <c r="I50" s="715">
        <f>'4. mell.Önkorm'!I130</f>
        <v>0</v>
      </c>
      <c r="J50" s="700">
        <f>'4. mell.Önkorm'!J130</f>
        <v>0</v>
      </c>
      <c r="K50" s="535">
        <f>'4. mell.Önkorm'!K130</f>
        <v>5550000000</v>
      </c>
      <c r="L50" s="527" t="str">
        <f t="shared" si="1"/>
        <v/>
      </c>
      <c r="M50" s="207"/>
    </row>
    <row r="51" spans="1:16" s="38" customFormat="1" ht="12.75" customHeight="1" x14ac:dyDescent="0.2">
      <c r="A51" s="366" t="s">
        <v>209</v>
      </c>
      <c r="B51" s="734" t="s">
        <v>232</v>
      </c>
      <c r="C51" s="700">
        <f>'4. mell.Önkorm'!C131</f>
        <v>0</v>
      </c>
      <c r="D51" s="535">
        <f>'4. mell.Önkorm'!D131</f>
        <v>0</v>
      </c>
      <c r="E51" s="535">
        <f>'4. mell.Önkorm'!E131</f>
        <v>0</v>
      </c>
      <c r="F51" s="535">
        <f>'4. mell.Önkorm'!F131</f>
        <v>0</v>
      </c>
      <c r="G51" s="535">
        <f>'4. mell.Önkorm'!G131</f>
        <v>0</v>
      </c>
      <c r="H51" s="494">
        <f t="shared" si="2"/>
        <v>0</v>
      </c>
      <c r="I51" s="715">
        <f>'4. mell.Önkorm'!I131</f>
        <v>0</v>
      </c>
      <c r="J51" s="700">
        <f>'4. mell.Önkorm'!J131</f>
        <v>0</v>
      </c>
      <c r="K51" s="535">
        <f>'4. mell.Önkorm'!K131</f>
        <v>0</v>
      </c>
      <c r="L51" s="527" t="str">
        <f t="shared" si="1"/>
        <v/>
      </c>
      <c r="M51" s="207"/>
      <c r="N51" s="38" t="s">
        <v>389</v>
      </c>
    </row>
    <row r="52" spans="1:16" s="38" customFormat="1" ht="12.75" customHeight="1" thickBot="1" x14ac:dyDescent="0.25">
      <c r="A52" s="14" t="s">
        <v>211</v>
      </c>
      <c r="B52" s="534" t="s">
        <v>356</v>
      </c>
      <c r="C52" s="700">
        <f>'4. mell.Önkorm'!C132</f>
        <v>46239078</v>
      </c>
      <c r="D52" s="535">
        <f>'4. mell.Önkorm'!D132</f>
        <v>46239078</v>
      </c>
      <c r="E52" s="535">
        <f>'4. mell.Önkorm'!E132</f>
        <v>46239078</v>
      </c>
      <c r="F52" s="535">
        <f>'4. mell.Önkorm'!F132</f>
        <v>1756569785</v>
      </c>
      <c r="G52" s="535">
        <f>'4. mell.Önkorm'!G132</f>
        <v>2145818427</v>
      </c>
      <c r="H52" s="494">
        <f t="shared" si="2"/>
        <v>389248642</v>
      </c>
      <c r="I52" s="715">
        <f>'4. mell.Önkorm'!I132</f>
        <v>0</v>
      </c>
      <c r="J52" s="700">
        <f>'4. mell.Önkorm'!J132</f>
        <v>0</v>
      </c>
      <c r="K52" s="535">
        <f>'4. mell.Önkorm'!K132</f>
        <v>2145818427</v>
      </c>
      <c r="L52" s="527">
        <f t="shared" si="1"/>
        <v>100</v>
      </c>
      <c r="M52" s="207"/>
    </row>
    <row r="53" spans="1:16" ht="12" customHeight="1" thickBot="1" x14ac:dyDescent="0.25">
      <c r="A53" s="15" t="s">
        <v>18</v>
      </c>
      <c r="B53" s="533" t="s">
        <v>550</v>
      </c>
      <c r="C53" s="706">
        <f>+C39+C43+C47</f>
        <v>346239078</v>
      </c>
      <c r="D53" s="539">
        <f t="shared" ref="D53:K53" si="12">+D39+D43+D47</f>
        <v>2269439078</v>
      </c>
      <c r="E53" s="539">
        <f t="shared" si="12"/>
        <v>3678988078</v>
      </c>
      <c r="F53" s="539">
        <f t="shared" si="12"/>
        <v>7551088785</v>
      </c>
      <c r="G53" s="539">
        <f t="shared" si="12"/>
        <v>7940337427</v>
      </c>
      <c r="H53" s="538">
        <f t="shared" si="2"/>
        <v>389248642</v>
      </c>
      <c r="I53" s="1156">
        <f t="shared" si="12"/>
        <v>0</v>
      </c>
      <c r="J53" s="706">
        <f t="shared" si="12"/>
        <v>0</v>
      </c>
      <c r="K53" s="539">
        <f t="shared" si="12"/>
        <v>13479207427</v>
      </c>
      <c r="L53" s="540">
        <f t="shared" si="1"/>
        <v>169.75610357773778</v>
      </c>
      <c r="M53" s="209"/>
    </row>
    <row r="54" spans="1:16" ht="15" customHeight="1" thickBot="1" x14ac:dyDescent="0.25">
      <c r="A54" s="392" t="s">
        <v>19</v>
      </c>
      <c r="B54" s="541" t="s">
        <v>549</v>
      </c>
      <c r="C54" s="706">
        <f>+C38+C53</f>
        <v>12575210503</v>
      </c>
      <c r="D54" s="539">
        <f t="shared" ref="D54:K54" si="13">+D38+D53</f>
        <v>14870305073</v>
      </c>
      <c r="E54" s="539">
        <f t="shared" si="13"/>
        <v>16533624231</v>
      </c>
      <c r="F54" s="539">
        <f t="shared" si="13"/>
        <v>21471268942</v>
      </c>
      <c r="G54" s="539">
        <f t="shared" si="13"/>
        <v>21900744433</v>
      </c>
      <c r="H54" s="538">
        <f t="shared" si="2"/>
        <v>429475491</v>
      </c>
      <c r="I54" s="1156">
        <f t="shared" si="13"/>
        <v>0</v>
      </c>
      <c r="J54" s="706">
        <f t="shared" si="13"/>
        <v>129025828</v>
      </c>
      <c r="K54" s="539">
        <f t="shared" si="13"/>
        <v>23722510784</v>
      </c>
      <c r="L54" s="540">
        <f t="shared" si="1"/>
        <v>108.31828505452521</v>
      </c>
      <c r="M54" s="209"/>
    </row>
    <row r="55" spans="1:16" ht="13.5" thickBot="1" x14ac:dyDescent="0.25">
      <c r="A55" s="736"/>
      <c r="B55" s="623"/>
      <c r="C55" s="542"/>
      <c r="D55" s="542"/>
      <c r="E55" s="542"/>
      <c r="F55" s="542"/>
      <c r="G55" s="542"/>
      <c r="H55" s="542"/>
      <c r="I55" s="542"/>
      <c r="J55" s="542"/>
      <c r="K55" s="542"/>
      <c r="L55" s="543" t="str">
        <f t="shared" si="1"/>
        <v/>
      </c>
    </row>
    <row r="56" spans="1:16" ht="15" customHeight="1" thickBot="1" x14ac:dyDescent="0.25">
      <c r="A56" s="74" t="s">
        <v>296</v>
      </c>
      <c r="B56" s="75"/>
      <c r="C56" s="707">
        <f>'4. mell.Önkorm'!C136+'5.Int.össz'!C72</f>
        <v>583</v>
      </c>
      <c r="D56" s="545">
        <f>'4. mell.Önkorm'!D136+'5.Int.össz'!D72</f>
        <v>583</v>
      </c>
      <c r="E56" s="545">
        <f>'4. mell.Önkorm'!E136+'5.Int.össz'!E72</f>
        <v>583</v>
      </c>
      <c r="F56" s="545">
        <f>'4. mell.Önkorm'!F136+'5.Int.össz'!F72</f>
        <v>583</v>
      </c>
      <c r="G56" s="545">
        <f>'4. mell.Önkorm'!G136+'5.Int.össz'!G72</f>
        <v>583</v>
      </c>
      <c r="H56" s="1162">
        <f t="shared" si="2"/>
        <v>0</v>
      </c>
      <c r="I56" s="1161">
        <f>'4. mell.Önkorm'!I136+'5.Int.össz'!I72</f>
        <v>0</v>
      </c>
      <c r="J56" s="657">
        <f>'4. mell.Önkorm'!J136+'5.Int.össz'!J72</f>
        <v>0</v>
      </c>
      <c r="K56" s="544">
        <f>'4. mell.Önkorm'!K136+'5.Int.össz'!K72</f>
        <v>549</v>
      </c>
      <c r="L56" s="546">
        <f t="shared" si="1"/>
        <v>94.168096054888508</v>
      </c>
      <c r="O56" s="31" t="s">
        <v>389</v>
      </c>
    </row>
    <row r="57" spans="1:16" ht="14.25" customHeight="1" thickBot="1" x14ac:dyDescent="0.25">
      <c r="A57" s="74" t="s">
        <v>295</v>
      </c>
      <c r="B57" s="75"/>
      <c r="C57" s="707">
        <f>'4. mell.Önkorm'!C137+'5.Int.össz'!C73</f>
        <v>0</v>
      </c>
      <c r="D57" s="545">
        <f>'4. mell.Önkorm'!D137+'5.Int.össz'!D73</f>
        <v>0</v>
      </c>
      <c r="E57" s="545">
        <f>'4. mell.Önkorm'!E137+'5.Int.össz'!E73</f>
        <v>0</v>
      </c>
      <c r="F57" s="545">
        <f>'4. mell.Önkorm'!F137+'5.Int.össz'!F73</f>
        <v>0</v>
      </c>
      <c r="G57" s="545">
        <f>'4. mell.Önkorm'!G137+'5.Int.össz'!G73</f>
        <v>0</v>
      </c>
      <c r="H57" s="1162">
        <f t="shared" si="2"/>
        <v>0</v>
      </c>
      <c r="I57" s="1161">
        <f>'4. mell.Önkorm'!I137+'5.Int.össz'!I73</f>
        <v>0</v>
      </c>
      <c r="J57" s="657">
        <f>'4. mell.Önkorm'!J137+'5.Int.össz'!J73</f>
        <v>0</v>
      </c>
      <c r="K57" s="544">
        <f>'4. mell.Önkorm'!K137+'5.Int.össz'!K73</f>
        <v>0</v>
      </c>
      <c r="L57" s="546" t="str">
        <f t="shared" si="1"/>
        <v/>
      </c>
      <c r="N57" s="31">
        <f>554-4+13</f>
        <v>563</v>
      </c>
    </row>
    <row r="58" spans="1:16" ht="14.25" customHeight="1" x14ac:dyDescent="0.2">
      <c r="A58" s="144"/>
      <c r="B58" s="145"/>
      <c r="C58" s="547"/>
      <c r="D58" s="547"/>
      <c r="E58" s="547"/>
      <c r="F58" s="547"/>
      <c r="G58" s="547"/>
      <c r="H58" s="547"/>
      <c r="I58" s="547"/>
      <c r="J58" s="548"/>
      <c r="K58" s="547"/>
      <c r="L58" s="549"/>
    </row>
    <row r="59" spans="1:16" x14ac:dyDescent="0.2">
      <c r="A59" s="2156" t="s">
        <v>256</v>
      </c>
      <c r="B59" s="2156"/>
      <c r="C59" s="2156"/>
      <c r="D59" s="2156"/>
      <c r="E59" s="2156"/>
      <c r="F59" s="2156"/>
      <c r="G59" s="2156"/>
      <c r="H59" s="2156"/>
      <c r="I59" s="2156"/>
      <c r="J59" s="2156"/>
      <c r="K59" s="2156"/>
      <c r="L59" s="2156"/>
    </row>
    <row r="60" spans="1:16" ht="14.25" thickBot="1" x14ac:dyDescent="0.25">
      <c r="A60" s="2154" t="s">
        <v>366</v>
      </c>
      <c r="B60" s="2154"/>
      <c r="C60" s="2154"/>
      <c r="D60" s="2154"/>
      <c r="E60" s="2154"/>
      <c r="F60" s="2154"/>
      <c r="G60" s="2154"/>
      <c r="H60" s="2154"/>
      <c r="I60" s="2154"/>
      <c r="J60" s="2154"/>
      <c r="K60" s="2154"/>
      <c r="L60" s="2154"/>
      <c r="P60" s="824"/>
    </row>
    <row r="61" spans="1:16" ht="21.75" thickBot="1" x14ac:dyDescent="0.25">
      <c r="A61" s="15" t="s">
        <v>12</v>
      </c>
      <c r="B61" s="16" t="s">
        <v>702</v>
      </c>
      <c r="C61" s="698">
        <f>'1. mell.bevétel_össz'!C66-C38</f>
        <v>-2053760922</v>
      </c>
      <c r="D61" s="500">
        <f>'1. mell.bevétel_össz'!D66-D38</f>
        <v>-2322185787</v>
      </c>
      <c r="E61" s="499">
        <f>'1. mell.bevétel_össz'!E66-E38</f>
        <v>-2322185787</v>
      </c>
      <c r="F61" s="499">
        <f>'1. mell.bevétel_össz'!F66-F38</f>
        <v>-1222185787</v>
      </c>
      <c r="G61" s="500">
        <f>'1. mell.bevétel_össz'!G66-G38</f>
        <v>-1222185787</v>
      </c>
      <c r="H61" s="1144">
        <f t="shared" ref="H61:H62" si="14">+G61-F61</f>
        <v>0</v>
      </c>
      <c r="I61" s="708">
        <f>'1. mell.bevétel_össz'!I66-I38</f>
        <v>0</v>
      </c>
      <c r="J61" s="698">
        <f>'1. mell.bevétel_össz'!J66-J38</f>
        <v>-129025828</v>
      </c>
      <c r="K61" s="500">
        <f>'1. mell.bevétel_össz'!K66-K38</f>
        <v>2854914371</v>
      </c>
      <c r="L61" s="532">
        <f>IF(G61=0,"",K61/G61*100)</f>
        <v>-233.59086657419948</v>
      </c>
      <c r="M61" s="209"/>
    </row>
    <row r="62" spans="1:16" ht="21.75" thickBot="1" x14ac:dyDescent="0.25">
      <c r="A62" s="15" t="s">
        <v>13</v>
      </c>
      <c r="B62" s="16" t="s">
        <v>703</v>
      </c>
      <c r="C62" s="698">
        <f>'1. mell.bevétel_össz'!C82-'1.mell.kiadás_össz'!C53</f>
        <v>2053760922</v>
      </c>
      <c r="D62" s="500">
        <f>'1. mell.bevétel_össz'!D82-'1.mell.kiadás_össz'!D53</f>
        <v>2322185787</v>
      </c>
      <c r="E62" s="499">
        <f>'1. mell.bevétel_össz'!E82-'1.mell.kiadás_össz'!E53</f>
        <v>2322185787</v>
      </c>
      <c r="F62" s="499">
        <f>'1. mell.bevétel_össz'!F82-'1.mell.kiadás_össz'!F53</f>
        <v>1222185787</v>
      </c>
      <c r="G62" s="500">
        <f>'1. mell.bevétel_össz'!G82-'1.mell.kiadás_össz'!G53</f>
        <v>1222185787</v>
      </c>
      <c r="H62" s="1144">
        <f t="shared" si="14"/>
        <v>0</v>
      </c>
      <c r="I62" s="708">
        <f>'1. mell.bevétel_össz'!I82-'1.mell.kiadás_össz'!I53</f>
        <v>0</v>
      </c>
      <c r="J62" s="698">
        <f>'1. mell.bevétel_össz'!J82-'1.mell.kiadás_össz'!J53</f>
        <v>0</v>
      </c>
      <c r="K62" s="500">
        <f>'1. mell.bevétel_össz'!K82-'1.mell.kiadás_össz'!K53</f>
        <v>-2538621387</v>
      </c>
      <c r="L62" s="532">
        <f t="shared" ref="L62" si="15">IF(G62=0,"",K62/G62*100)</f>
        <v>-207.71157822341783</v>
      </c>
      <c r="M62" s="209"/>
    </row>
    <row r="63" spans="1:16" ht="15.75" x14ac:dyDescent="0.2">
      <c r="A63" s="550"/>
      <c r="B63" s="550"/>
      <c r="C63" s="551"/>
      <c r="D63" s="551"/>
      <c r="E63" s="551"/>
      <c r="F63" s="551"/>
      <c r="G63" s="551"/>
      <c r="H63" s="551"/>
      <c r="I63" s="551"/>
      <c r="J63" s="551"/>
      <c r="K63" s="551"/>
      <c r="L63" s="552"/>
    </row>
    <row r="64" spans="1:16" ht="15.75" customHeight="1" x14ac:dyDescent="0.2">
      <c r="A64" s="2155" t="s">
        <v>257</v>
      </c>
      <c r="B64" s="2155"/>
      <c r="C64" s="2155"/>
      <c r="D64" s="2155"/>
      <c r="E64" s="2155"/>
      <c r="F64" s="2155"/>
      <c r="G64" s="2155"/>
      <c r="H64" s="2155"/>
      <c r="I64" s="2155"/>
      <c r="J64" s="2155"/>
      <c r="K64" s="2155"/>
      <c r="L64" s="2155"/>
    </row>
    <row r="65" spans="1:13" ht="14.25" thickBot="1" x14ac:dyDescent="0.25">
      <c r="A65" s="2154" t="s">
        <v>366</v>
      </c>
      <c r="B65" s="2154"/>
      <c r="C65" s="2154"/>
      <c r="D65" s="2154"/>
      <c r="E65" s="2154"/>
      <c r="F65" s="2154"/>
      <c r="G65" s="2154"/>
      <c r="H65" s="2154"/>
      <c r="I65" s="2154"/>
      <c r="J65" s="2154"/>
      <c r="K65" s="2154"/>
      <c r="L65" s="2154"/>
    </row>
    <row r="66" spans="1:13" ht="27.75" customHeight="1" thickBot="1" x14ac:dyDescent="0.25">
      <c r="A66" s="15" t="s">
        <v>12</v>
      </c>
      <c r="B66" s="115" t="s">
        <v>704</v>
      </c>
      <c r="C66" s="500">
        <f>'1. mell.bevétel_össz'!C83-'1.mell.kiadás_össz'!C54</f>
        <v>0</v>
      </c>
      <c r="D66" s="500">
        <f>'1. mell.bevétel_össz'!D83-'1.mell.kiadás_össz'!D54</f>
        <v>0</v>
      </c>
      <c r="E66" s="499">
        <f>'1. mell.bevétel_össz'!E83-'1.mell.kiadás_össz'!E54</f>
        <v>0</v>
      </c>
      <c r="F66" s="500">
        <f>'1. mell.bevétel_össz'!F83-'1.mell.kiadás_össz'!F54</f>
        <v>0</v>
      </c>
      <c r="G66" s="499">
        <f>'1. mell.bevétel_össz'!G83-'1.mell.kiadás_össz'!G54</f>
        <v>0</v>
      </c>
      <c r="H66" s="1144">
        <f>+G66-F66</f>
        <v>0</v>
      </c>
      <c r="I66" s="708">
        <f>'1. mell.bevétel_össz'!I83-'1.mell.kiadás_össz'!I54</f>
        <v>0</v>
      </c>
      <c r="J66" s="698">
        <f>'1. mell.bevétel_össz'!J83-'1.mell.kiadás_össz'!J54</f>
        <v>-129025828</v>
      </c>
      <c r="K66" s="500">
        <f>'1. mell.bevétel_össz'!K83-'1.mell.kiadás_össz'!K54</f>
        <v>316292984</v>
      </c>
      <c r="L66" s="532" t="str">
        <f t="shared" ref="L66:L67" si="16">IF(G66=0,"",K66/G66*100)</f>
        <v/>
      </c>
      <c r="M66" s="209"/>
    </row>
    <row r="67" spans="1:13" x14ac:dyDescent="0.2">
      <c r="H67" s="553" t="s">
        <v>721</v>
      </c>
      <c r="J67" s="553"/>
      <c r="L67" s="521" t="str">
        <f t="shared" si="16"/>
        <v/>
      </c>
    </row>
    <row r="68" spans="1:13" x14ac:dyDescent="0.2">
      <c r="D68" s="505"/>
      <c r="E68" s="505"/>
      <c r="F68" s="505"/>
      <c r="G68" s="505"/>
      <c r="H68" s="505"/>
      <c r="I68" s="505"/>
      <c r="J68" s="505"/>
      <c r="K68" s="505"/>
      <c r="L68" s="554"/>
    </row>
  </sheetData>
  <sheetProtection formatCells="0"/>
  <mergeCells count="2741">
    <mergeCell ref="WTY6:WUJ6"/>
    <mergeCell ref="WUK6:WUV6"/>
    <mergeCell ref="WUW6:WVH6"/>
    <mergeCell ref="WVI6:WVT6"/>
    <mergeCell ref="WVU6:WWF6"/>
    <mergeCell ref="WRQ6:WSB6"/>
    <mergeCell ref="WSC6:WSN6"/>
    <mergeCell ref="WSO6:WSZ6"/>
    <mergeCell ref="WTA6:WTL6"/>
    <mergeCell ref="WTM6:WTX6"/>
    <mergeCell ref="XDE6:XDP6"/>
    <mergeCell ref="XDQ6:XEB6"/>
    <mergeCell ref="XEC6:XEN6"/>
    <mergeCell ref="XEO6:XEZ6"/>
    <mergeCell ref="XFA6:XFD6"/>
    <mergeCell ref="XAW6:XBH6"/>
    <mergeCell ref="XBI6:XBT6"/>
    <mergeCell ref="XBU6:XCF6"/>
    <mergeCell ref="XCG6:XCR6"/>
    <mergeCell ref="XCS6:XDD6"/>
    <mergeCell ref="WYO6:WYZ6"/>
    <mergeCell ref="WZA6:WZL6"/>
    <mergeCell ref="WZM6:WZX6"/>
    <mergeCell ref="WZY6:XAJ6"/>
    <mergeCell ref="XAK6:XAV6"/>
    <mergeCell ref="WWG6:WWR6"/>
    <mergeCell ref="WWS6:WXD6"/>
    <mergeCell ref="WXE6:WXP6"/>
    <mergeCell ref="WXQ6:WYB6"/>
    <mergeCell ref="WYC6:WYN6"/>
    <mergeCell ref="WPI6:WPT6"/>
    <mergeCell ref="WPU6:WQF6"/>
    <mergeCell ref="WQG6:WQR6"/>
    <mergeCell ref="WQS6:WRD6"/>
    <mergeCell ref="WRE6:WRP6"/>
    <mergeCell ref="WNA6:WNL6"/>
    <mergeCell ref="WNM6:WNX6"/>
    <mergeCell ref="WNY6:WOJ6"/>
    <mergeCell ref="WOK6:WOV6"/>
    <mergeCell ref="WOW6:WPH6"/>
    <mergeCell ref="WKS6:WLD6"/>
    <mergeCell ref="WLE6:WLP6"/>
    <mergeCell ref="WLQ6:WMB6"/>
    <mergeCell ref="WMC6:WMN6"/>
    <mergeCell ref="WMO6:WMZ6"/>
    <mergeCell ref="WIK6:WIV6"/>
    <mergeCell ref="WIW6:WJH6"/>
    <mergeCell ref="WJI6:WJT6"/>
    <mergeCell ref="WJU6:WKF6"/>
    <mergeCell ref="WKG6:WKR6"/>
    <mergeCell ref="WGC6:WGN6"/>
    <mergeCell ref="WGO6:WGZ6"/>
    <mergeCell ref="WHA6:WHL6"/>
    <mergeCell ref="WHM6:WHX6"/>
    <mergeCell ref="WHY6:WIJ6"/>
    <mergeCell ref="WDU6:WEF6"/>
    <mergeCell ref="WEG6:WER6"/>
    <mergeCell ref="WES6:WFD6"/>
    <mergeCell ref="WFE6:WFP6"/>
    <mergeCell ref="WFQ6:WGB6"/>
    <mergeCell ref="WBM6:WBX6"/>
    <mergeCell ref="WBY6:WCJ6"/>
    <mergeCell ref="WCK6:WCV6"/>
    <mergeCell ref="WCW6:WDH6"/>
    <mergeCell ref="WDI6:WDT6"/>
    <mergeCell ref="VZE6:VZP6"/>
    <mergeCell ref="VZQ6:WAB6"/>
    <mergeCell ref="WAC6:WAN6"/>
    <mergeCell ref="WAO6:WAZ6"/>
    <mergeCell ref="WBA6:WBL6"/>
    <mergeCell ref="VWW6:VXH6"/>
    <mergeCell ref="VXI6:VXT6"/>
    <mergeCell ref="VXU6:VYF6"/>
    <mergeCell ref="VYG6:VYR6"/>
    <mergeCell ref="VYS6:VZD6"/>
    <mergeCell ref="VUO6:VUZ6"/>
    <mergeCell ref="VVA6:VVL6"/>
    <mergeCell ref="VVM6:VVX6"/>
    <mergeCell ref="VVY6:VWJ6"/>
    <mergeCell ref="VWK6:VWV6"/>
    <mergeCell ref="VSG6:VSR6"/>
    <mergeCell ref="VSS6:VTD6"/>
    <mergeCell ref="VTE6:VTP6"/>
    <mergeCell ref="VTQ6:VUB6"/>
    <mergeCell ref="VUC6:VUN6"/>
    <mergeCell ref="VPY6:VQJ6"/>
    <mergeCell ref="VQK6:VQV6"/>
    <mergeCell ref="VQW6:VRH6"/>
    <mergeCell ref="VRI6:VRT6"/>
    <mergeCell ref="VRU6:VSF6"/>
    <mergeCell ref="VNQ6:VOB6"/>
    <mergeCell ref="VOC6:VON6"/>
    <mergeCell ref="VOO6:VOZ6"/>
    <mergeCell ref="VPA6:VPL6"/>
    <mergeCell ref="VPM6:VPX6"/>
    <mergeCell ref="VLI6:VLT6"/>
    <mergeCell ref="VLU6:VMF6"/>
    <mergeCell ref="VMG6:VMR6"/>
    <mergeCell ref="VMS6:VND6"/>
    <mergeCell ref="VNE6:VNP6"/>
    <mergeCell ref="VJA6:VJL6"/>
    <mergeCell ref="VJM6:VJX6"/>
    <mergeCell ref="VJY6:VKJ6"/>
    <mergeCell ref="VKK6:VKV6"/>
    <mergeCell ref="VKW6:VLH6"/>
    <mergeCell ref="VGS6:VHD6"/>
    <mergeCell ref="VHE6:VHP6"/>
    <mergeCell ref="VHQ6:VIB6"/>
    <mergeCell ref="VIC6:VIN6"/>
    <mergeCell ref="VIO6:VIZ6"/>
    <mergeCell ref="VEK6:VEV6"/>
    <mergeCell ref="VEW6:VFH6"/>
    <mergeCell ref="VFI6:VFT6"/>
    <mergeCell ref="VFU6:VGF6"/>
    <mergeCell ref="VGG6:VGR6"/>
    <mergeCell ref="VCC6:VCN6"/>
    <mergeCell ref="VCO6:VCZ6"/>
    <mergeCell ref="VDA6:VDL6"/>
    <mergeCell ref="VDM6:VDX6"/>
    <mergeCell ref="VDY6:VEJ6"/>
    <mergeCell ref="UZU6:VAF6"/>
    <mergeCell ref="VAG6:VAR6"/>
    <mergeCell ref="VAS6:VBD6"/>
    <mergeCell ref="VBE6:VBP6"/>
    <mergeCell ref="VBQ6:VCB6"/>
    <mergeCell ref="UXM6:UXX6"/>
    <mergeCell ref="UXY6:UYJ6"/>
    <mergeCell ref="UYK6:UYV6"/>
    <mergeCell ref="UYW6:UZH6"/>
    <mergeCell ref="UZI6:UZT6"/>
    <mergeCell ref="UVE6:UVP6"/>
    <mergeCell ref="UVQ6:UWB6"/>
    <mergeCell ref="UWC6:UWN6"/>
    <mergeCell ref="UWO6:UWZ6"/>
    <mergeCell ref="UXA6:UXL6"/>
    <mergeCell ref="USW6:UTH6"/>
    <mergeCell ref="UTI6:UTT6"/>
    <mergeCell ref="UTU6:UUF6"/>
    <mergeCell ref="UUG6:UUR6"/>
    <mergeCell ref="UUS6:UVD6"/>
    <mergeCell ref="UQO6:UQZ6"/>
    <mergeCell ref="URA6:URL6"/>
    <mergeCell ref="URM6:URX6"/>
    <mergeCell ref="URY6:USJ6"/>
    <mergeCell ref="USK6:USV6"/>
    <mergeCell ref="UOG6:UOR6"/>
    <mergeCell ref="UOS6:UPD6"/>
    <mergeCell ref="UPE6:UPP6"/>
    <mergeCell ref="UPQ6:UQB6"/>
    <mergeCell ref="UQC6:UQN6"/>
    <mergeCell ref="ULY6:UMJ6"/>
    <mergeCell ref="UMK6:UMV6"/>
    <mergeCell ref="UMW6:UNH6"/>
    <mergeCell ref="UNI6:UNT6"/>
    <mergeCell ref="UNU6:UOF6"/>
    <mergeCell ref="UJQ6:UKB6"/>
    <mergeCell ref="UKC6:UKN6"/>
    <mergeCell ref="UKO6:UKZ6"/>
    <mergeCell ref="ULA6:ULL6"/>
    <mergeCell ref="ULM6:ULX6"/>
    <mergeCell ref="UHI6:UHT6"/>
    <mergeCell ref="UHU6:UIF6"/>
    <mergeCell ref="UIG6:UIR6"/>
    <mergeCell ref="UIS6:UJD6"/>
    <mergeCell ref="UJE6:UJP6"/>
    <mergeCell ref="UFA6:UFL6"/>
    <mergeCell ref="UFM6:UFX6"/>
    <mergeCell ref="UFY6:UGJ6"/>
    <mergeCell ref="UGK6:UGV6"/>
    <mergeCell ref="UGW6:UHH6"/>
    <mergeCell ref="UCS6:UDD6"/>
    <mergeCell ref="UDE6:UDP6"/>
    <mergeCell ref="UDQ6:UEB6"/>
    <mergeCell ref="UEC6:UEN6"/>
    <mergeCell ref="UEO6:UEZ6"/>
    <mergeCell ref="UAK6:UAV6"/>
    <mergeCell ref="UAW6:UBH6"/>
    <mergeCell ref="UBI6:UBT6"/>
    <mergeCell ref="UBU6:UCF6"/>
    <mergeCell ref="UCG6:UCR6"/>
    <mergeCell ref="TYC6:TYN6"/>
    <mergeCell ref="TYO6:TYZ6"/>
    <mergeCell ref="TZA6:TZL6"/>
    <mergeCell ref="TZM6:TZX6"/>
    <mergeCell ref="TZY6:UAJ6"/>
    <mergeCell ref="TVU6:TWF6"/>
    <mergeCell ref="TWG6:TWR6"/>
    <mergeCell ref="TWS6:TXD6"/>
    <mergeCell ref="TXE6:TXP6"/>
    <mergeCell ref="TXQ6:TYB6"/>
    <mergeCell ref="TTM6:TTX6"/>
    <mergeCell ref="TTY6:TUJ6"/>
    <mergeCell ref="TUK6:TUV6"/>
    <mergeCell ref="TUW6:TVH6"/>
    <mergeCell ref="TVI6:TVT6"/>
    <mergeCell ref="TRE6:TRP6"/>
    <mergeCell ref="TRQ6:TSB6"/>
    <mergeCell ref="TSC6:TSN6"/>
    <mergeCell ref="TSO6:TSZ6"/>
    <mergeCell ref="TTA6:TTL6"/>
    <mergeCell ref="TOW6:TPH6"/>
    <mergeCell ref="TPI6:TPT6"/>
    <mergeCell ref="TPU6:TQF6"/>
    <mergeCell ref="TQG6:TQR6"/>
    <mergeCell ref="TQS6:TRD6"/>
    <mergeCell ref="TMO6:TMZ6"/>
    <mergeCell ref="TNA6:TNL6"/>
    <mergeCell ref="TNM6:TNX6"/>
    <mergeCell ref="TNY6:TOJ6"/>
    <mergeCell ref="TOK6:TOV6"/>
    <mergeCell ref="TKG6:TKR6"/>
    <mergeCell ref="TKS6:TLD6"/>
    <mergeCell ref="TLE6:TLP6"/>
    <mergeCell ref="TLQ6:TMB6"/>
    <mergeCell ref="TMC6:TMN6"/>
    <mergeCell ref="THY6:TIJ6"/>
    <mergeCell ref="TIK6:TIV6"/>
    <mergeCell ref="TIW6:TJH6"/>
    <mergeCell ref="TJI6:TJT6"/>
    <mergeCell ref="TJU6:TKF6"/>
    <mergeCell ref="TFQ6:TGB6"/>
    <mergeCell ref="TGC6:TGN6"/>
    <mergeCell ref="TGO6:TGZ6"/>
    <mergeCell ref="THA6:THL6"/>
    <mergeCell ref="THM6:THX6"/>
    <mergeCell ref="TDI6:TDT6"/>
    <mergeCell ref="TDU6:TEF6"/>
    <mergeCell ref="TEG6:TER6"/>
    <mergeCell ref="TES6:TFD6"/>
    <mergeCell ref="TFE6:TFP6"/>
    <mergeCell ref="TBA6:TBL6"/>
    <mergeCell ref="TBM6:TBX6"/>
    <mergeCell ref="TBY6:TCJ6"/>
    <mergeCell ref="TCK6:TCV6"/>
    <mergeCell ref="TCW6:TDH6"/>
    <mergeCell ref="SYS6:SZD6"/>
    <mergeCell ref="SZE6:SZP6"/>
    <mergeCell ref="SZQ6:TAB6"/>
    <mergeCell ref="TAC6:TAN6"/>
    <mergeCell ref="TAO6:TAZ6"/>
    <mergeCell ref="SWK6:SWV6"/>
    <mergeCell ref="SWW6:SXH6"/>
    <mergeCell ref="SXI6:SXT6"/>
    <mergeCell ref="SXU6:SYF6"/>
    <mergeCell ref="SYG6:SYR6"/>
    <mergeCell ref="SUC6:SUN6"/>
    <mergeCell ref="SUO6:SUZ6"/>
    <mergeCell ref="SVA6:SVL6"/>
    <mergeCell ref="SVM6:SVX6"/>
    <mergeCell ref="SVY6:SWJ6"/>
    <mergeCell ref="SRU6:SSF6"/>
    <mergeCell ref="SSG6:SSR6"/>
    <mergeCell ref="SSS6:STD6"/>
    <mergeCell ref="STE6:STP6"/>
    <mergeCell ref="STQ6:SUB6"/>
    <mergeCell ref="SPM6:SPX6"/>
    <mergeCell ref="SPY6:SQJ6"/>
    <mergeCell ref="SQK6:SQV6"/>
    <mergeCell ref="SQW6:SRH6"/>
    <mergeCell ref="SRI6:SRT6"/>
    <mergeCell ref="SNE6:SNP6"/>
    <mergeCell ref="SNQ6:SOB6"/>
    <mergeCell ref="SOC6:SON6"/>
    <mergeCell ref="SOO6:SOZ6"/>
    <mergeCell ref="SPA6:SPL6"/>
    <mergeCell ref="SKW6:SLH6"/>
    <mergeCell ref="SLI6:SLT6"/>
    <mergeCell ref="SLU6:SMF6"/>
    <mergeCell ref="SMG6:SMR6"/>
    <mergeCell ref="SMS6:SND6"/>
    <mergeCell ref="SIO6:SIZ6"/>
    <mergeCell ref="SJA6:SJL6"/>
    <mergeCell ref="SJM6:SJX6"/>
    <mergeCell ref="SJY6:SKJ6"/>
    <mergeCell ref="SKK6:SKV6"/>
    <mergeCell ref="SGG6:SGR6"/>
    <mergeCell ref="SGS6:SHD6"/>
    <mergeCell ref="SHE6:SHP6"/>
    <mergeCell ref="SHQ6:SIB6"/>
    <mergeCell ref="SIC6:SIN6"/>
    <mergeCell ref="SDY6:SEJ6"/>
    <mergeCell ref="SEK6:SEV6"/>
    <mergeCell ref="SEW6:SFH6"/>
    <mergeCell ref="SFI6:SFT6"/>
    <mergeCell ref="SFU6:SGF6"/>
    <mergeCell ref="SBQ6:SCB6"/>
    <mergeCell ref="SCC6:SCN6"/>
    <mergeCell ref="SCO6:SCZ6"/>
    <mergeCell ref="SDA6:SDL6"/>
    <mergeCell ref="SDM6:SDX6"/>
    <mergeCell ref="RZI6:RZT6"/>
    <mergeCell ref="RZU6:SAF6"/>
    <mergeCell ref="SAG6:SAR6"/>
    <mergeCell ref="SAS6:SBD6"/>
    <mergeCell ref="SBE6:SBP6"/>
    <mergeCell ref="RXA6:RXL6"/>
    <mergeCell ref="RXM6:RXX6"/>
    <mergeCell ref="RXY6:RYJ6"/>
    <mergeCell ref="RYK6:RYV6"/>
    <mergeCell ref="RYW6:RZH6"/>
    <mergeCell ref="RUS6:RVD6"/>
    <mergeCell ref="RVE6:RVP6"/>
    <mergeCell ref="RVQ6:RWB6"/>
    <mergeCell ref="RWC6:RWN6"/>
    <mergeCell ref="RWO6:RWZ6"/>
    <mergeCell ref="RSK6:RSV6"/>
    <mergeCell ref="RSW6:RTH6"/>
    <mergeCell ref="RTI6:RTT6"/>
    <mergeCell ref="RTU6:RUF6"/>
    <mergeCell ref="RUG6:RUR6"/>
    <mergeCell ref="RQC6:RQN6"/>
    <mergeCell ref="RQO6:RQZ6"/>
    <mergeCell ref="RRA6:RRL6"/>
    <mergeCell ref="RRM6:RRX6"/>
    <mergeCell ref="RRY6:RSJ6"/>
    <mergeCell ref="RNU6:ROF6"/>
    <mergeCell ref="ROG6:ROR6"/>
    <mergeCell ref="ROS6:RPD6"/>
    <mergeCell ref="RPE6:RPP6"/>
    <mergeCell ref="RPQ6:RQB6"/>
    <mergeCell ref="RLM6:RLX6"/>
    <mergeCell ref="RLY6:RMJ6"/>
    <mergeCell ref="RMK6:RMV6"/>
    <mergeCell ref="RMW6:RNH6"/>
    <mergeCell ref="RNI6:RNT6"/>
    <mergeCell ref="RJE6:RJP6"/>
    <mergeCell ref="RJQ6:RKB6"/>
    <mergeCell ref="RKC6:RKN6"/>
    <mergeCell ref="RKO6:RKZ6"/>
    <mergeCell ref="RLA6:RLL6"/>
    <mergeCell ref="RGW6:RHH6"/>
    <mergeCell ref="RHI6:RHT6"/>
    <mergeCell ref="RHU6:RIF6"/>
    <mergeCell ref="RIG6:RIR6"/>
    <mergeCell ref="RIS6:RJD6"/>
    <mergeCell ref="REO6:REZ6"/>
    <mergeCell ref="RFA6:RFL6"/>
    <mergeCell ref="RFM6:RFX6"/>
    <mergeCell ref="RFY6:RGJ6"/>
    <mergeCell ref="RGK6:RGV6"/>
    <mergeCell ref="RCG6:RCR6"/>
    <mergeCell ref="RCS6:RDD6"/>
    <mergeCell ref="RDE6:RDP6"/>
    <mergeCell ref="RDQ6:REB6"/>
    <mergeCell ref="REC6:REN6"/>
    <mergeCell ref="QZY6:RAJ6"/>
    <mergeCell ref="RAK6:RAV6"/>
    <mergeCell ref="RAW6:RBH6"/>
    <mergeCell ref="RBI6:RBT6"/>
    <mergeCell ref="RBU6:RCF6"/>
    <mergeCell ref="QXQ6:QYB6"/>
    <mergeCell ref="QYC6:QYN6"/>
    <mergeCell ref="QYO6:QYZ6"/>
    <mergeCell ref="QZA6:QZL6"/>
    <mergeCell ref="QZM6:QZX6"/>
    <mergeCell ref="QVI6:QVT6"/>
    <mergeCell ref="QVU6:QWF6"/>
    <mergeCell ref="QWG6:QWR6"/>
    <mergeCell ref="QWS6:QXD6"/>
    <mergeCell ref="QXE6:QXP6"/>
    <mergeCell ref="QTA6:QTL6"/>
    <mergeCell ref="QTM6:QTX6"/>
    <mergeCell ref="QTY6:QUJ6"/>
    <mergeCell ref="QUK6:QUV6"/>
    <mergeCell ref="QUW6:QVH6"/>
    <mergeCell ref="QQS6:QRD6"/>
    <mergeCell ref="QRE6:QRP6"/>
    <mergeCell ref="QRQ6:QSB6"/>
    <mergeCell ref="QSC6:QSN6"/>
    <mergeCell ref="QSO6:QSZ6"/>
    <mergeCell ref="QOK6:QOV6"/>
    <mergeCell ref="QOW6:QPH6"/>
    <mergeCell ref="QPI6:QPT6"/>
    <mergeCell ref="QPU6:QQF6"/>
    <mergeCell ref="QQG6:QQR6"/>
    <mergeCell ref="QMC6:QMN6"/>
    <mergeCell ref="QMO6:QMZ6"/>
    <mergeCell ref="QNA6:QNL6"/>
    <mergeCell ref="QNM6:QNX6"/>
    <mergeCell ref="QNY6:QOJ6"/>
    <mergeCell ref="QJU6:QKF6"/>
    <mergeCell ref="QKG6:QKR6"/>
    <mergeCell ref="QKS6:QLD6"/>
    <mergeCell ref="QLE6:QLP6"/>
    <mergeCell ref="QLQ6:QMB6"/>
    <mergeCell ref="QHM6:QHX6"/>
    <mergeCell ref="QHY6:QIJ6"/>
    <mergeCell ref="QIK6:QIV6"/>
    <mergeCell ref="QIW6:QJH6"/>
    <mergeCell ref="QJI6:QJT6"/>
    <mergeCell ref="QFE6:QFP6"/>
    <mergeCell ref="QFQ6:QGB6"/>
    <mergeCell ref="QGC6:QGN6"/>
    <mergeCell ref="QGO6:QGZ6"/>
    <mergeCell ref="QHA6:QHL6"/>
    <mergeCell ref="QCW6:QDH6"/>
    <mergeCell ref="QDI6:QDT6"/>
    <mergeCell ref="QDU6:QEF6"/>
    <mergeCell ref="QEG6:QER6"/>
    <mergeCell ref="QES6:QFD6"/>
    <mergeCell ref="QAO6:QAZ6"/>
    <mergeCell ref="QBA6:QBL6"/>
    <mergeCell ref="QBM6:QBX6"/>
    <mergeCell ref="QBY6:QCJ6"/>
    <mergeCell ref="QCK6:QCV6"/>
    <mergeCell ref="PYG6:PYR6"/>
    <mergeCell ref="PYS6:PZD6"/>
    <mergeCell ref="PZE6:PZP6"/>
    <mergeCell ref="PZQ6:QAB6"/>
    <mergeCell ref="QAC6:QAN6"/>
    <mergeCell ref="PVY6:PWJ6"/>
    <mergeCell ref="PWK6:PWV6"/>
    <mergeCell ref="PWW6:PXH6"/>
    <mergeCell ref="PXI6:PXT6"/>
    <mergeCell ref="PXU6:PYF6"/>
    <mergeCell ref="PTQ6:PUB6"/>
    <mergeCell ref="PUC6:PUN6"/>
    <mergeCell ref="PUO6:PUZ6"/>
    <mergeCell ref="PVA6:PVL6"/>
    <mergeCell ref="PVM6:PVX6"/>
    <mergeCell ref="PRI6:PRT6"/>
    <mergeCell ref="PRU6:PSF6"/>
    <mergeCell ref="PSG6:PSR6"/>
    <mergeCell ref="PSS6:PTD6"/>
    <mergeCell ref="PTE6:PTP6"/>
    <mergeCell ref="PPA6:PPL6"/>
    <mergeCell ref="PPM6:PPX6"/>
    <mergeCell ref="PPY6:PQJ6"/>
    <mergeCell ref="PQK6:PQV6"/>
    <mergeCell ref="PQW6:PRH6"/>
    <mergeCell ref="PMS6:PND6"/>
    <mergeCell ref="PNE6:PNP6"/>
    <mergeCell ref="PNQ6:POB6"/>
    <mergeCell ref="POC6:PON6"/>
    <mergeCell ref="POO6:POZ6"/>
    <mergeCell ref="PKK6:PKV6"/>
    <mergeCell ref="PKW6:PLH6"/>
    <mergeCell ref="PLI6:PLT6"/>
    <mergeCell ref="PLU6:PMF6"/>
    <mergeCell ref="PMG6:PMR6"/>
    <mergeCell ref="PIC6:PIN6"/>
    <mergeCell ref="PIO6:PIZ6"/>
    <mergeCell ref="PJA6:PJL6"/>
    <mergeCell ref="PJM6:PJX6"/>
    <mergeCell ref="PJY6:PKJ6"/>
    <mergeCell ref="PFU6:PGF6"/>
    <mergeCell ref="PGG6:PGR6"/>
    <mergeCell ref="PGS6:PHD6"/>
    <mergeCell ref="PHE6:PHP6"/>
    <mergeCell ref="PHQ6:PIB6"/>
    <mergeCell ref="PDM6:PDX6"/>
    <mergeCell ref="PDY6:PEJ6"/>
    <mergeCell ref="PEK6:PEV6"/>
    <mergeCell ref="PEW6:PFH6"/>
    <mergeCell ref="PFI6:PFT6"/>
    <mergeCell ref="PBE6:PBP6"/>
    <mergeCell ref="PBQ6:PCB6"/>
    <mergeCell ref="PCC6:PCN6"/>
    <mergeCell ref="PCO6:PCZ6"/>
    <mergeCell ref="PDA6:PDL6"/>
    <mergeCell ref="OYW6:OZH6"/>
    <mergeCell ref="OZI6:OZT6"/>
    <mergeCell ref="OZU6:PAF6"/>
    <mergeCell ref="PAG6:PAR6"/>
    <mergeCell ref="PAS6:PBD6"/>
    <mergeCell ref="OWO6:OWZ6"/>
    <mergeCell ref="OXA6:OXL6"/>
    <mergeCell ref="OXM6:OXX6"/>
    <mergeCell ref="OXY6:OYJ6"/>
    <mergeCell ref="OYK6:OYV6"/>
    <mergeCell ref="OUG6:OUR6"/>
    <mergeCell ref="OUS6:OVD6"/>
    <mergeCell ref="OVE6:OVP6"/>
    <mergeCell ref="OVQ6:OWB6"/>
    <mergeCell ref="OWC6:OWN6"/>
    <mergeCell ref="ORY6:OSJ6"/>
    <mergeCell ref="OSK6:OSV6"/>
    <mergeCell ref="OSW6:OTH6"/>
    <mergeCell ref="OTI6:OTT6"/>
    <mergeCell ref="OTU6:OUF6"/>
    <mergeCell ref="OPQ6:OQB6"/>
    <mergeCell ref="OQC6:OQN6"/>
    <mergeCell ref="OQO6:OQZ6"/>
    <mergeCell ref="ORA6:ORL6"/>
    <mergeCell ref="ORM6:ORX6"/>
    <mergeCell ref="ONI6:ONT6"/>
    <mergeCell ref="ONU6:OOF6"/>
    <mergeCell ref="OOG6:OOR6"/>
    <mergeCell ref="OOS6:OPD6"/>
    <mergeCell ref="OPE6:OPP6"/>
    <mergeCell ref="OLA6:OLL6"/>
    <mergeCell ref="OLM6:OLX6"/>
    <mergeCell ref="OLY6:OMJ6"/>
    <mergeCell ref="OMK6:OMV6"/>
    <mergeCell ref="OMW6:ONH6"/>
    <mergeCell ref="OIS6:OJD6"/>
    <mergeCell ref="OJE6:OJP6"/>
    <mergeCell ref="OJQ6:OKB6"/>
    <mergeCell ref="OKC6:OKN6"/>
    <mergeCell ref="OKO6:OKZ6"/>
    <mergeCell ref="OGK6:OGV6"/>
    <mergeCell ref="OGW6:OHH6"/>
    <mergeCell ref="OHI6:OHT6"/>
    <mergeCell ref="OHU6:OIF6"/>
    <mergeCell ref="OIG6:OIR6"/>
    <mergeCell ref="OEC6:OEN6"/>
    <mergeCell ref="OEO6:OEZ6"/>
    <mergeCell ref="OFA6:OFL6"/>
    <mergeCell ref="OFM6:OFX6"/>
    <mergeCell ref="OFY6:OGJ6"/>
    <mergeCell ref="OBU6:OCF6"/>
    <mergeCell ref="OCG6:OCR6"/>
    <mergeCell ref="OCS6:ODD6"/>
    <mergeCell ref="ODE6:ODP6"/>
    <mergeCell ref="ODQ6:OEB6"/>
    <mergeCell ref="NZM6:NZX6"/>
    <mergeCell ref="NZY6:OAJ6"/>
    <mergeCell ref="OAK6:OAV6"/>
    <mergeCell ref="OAW6:OBH6"/>
    <mergeCell ref="OBI6:OBT6"/>
    <mergeCell ref="NXE6:NXP6"/>
    <mergeCell ref="NXQ6:NYB6"/>
    <mergeCell ref="NYC6:NYN6"/>
    <mergeCell ref="NYO6:NYZ6"/>
    <mergeCell ref="NZA6:NZL6"/>
    <mergeCell ref="NUW6:NVH6"/>
    <mergeCell ref="NVI6:NVT6"/>
    <mergeCell ref="NVU6:NWF6"/>
    <mergeCell ref="NWG6:NWR6"/>
    <mergeCell ref="NWS6:NXD6"/>
    <mergeCell ref="NSO6:NSZ6"/>
    <mergeCell ref="NTA6:NTL6"/>
    <mergeCell ref="NTM6:NTX6"/>
    <mergeCell ref="NTY6:NUJ6"/>
    <mergeCell ref="NUK6:NUV6"/>
    <mergeCell ref="NQG6:NQR6"/>
    <mergeCell ref="NQS6:NRD6"/>
    <mergeCell ref="NRE6:NRP6"/>
    <mergeCell ref="NRQ6:NSB6"/>
    <mergeCell ref="NSC6:NSN6"/>
    <mergeCell ref="NNY6:NOJ6"/>
    <mergeCell ref="NOK6:NOV6"/>
    <mergeCell ref="NOW6:NPH6"/>
    <mergeCell ref="NPI6:NPT6"/>
    <mergeCell ref="NPU6:NQF6"/>
    <mergeCell ref="NLQ6:NMB6"/>
    <mergeCell ref="NMC6:NMN6"/>
    <mergeCell ref="NMO6:NMZ6"/>
    <mergeCell ref="NNA6:NNL6"/>
    <mergeCell ref="NNM6:NNX6"/>
    <mergeCell ref="NJI6:NJT6"/>
    <mergeCell ref="NJU6:NKF6"/>
    <mergeCell ref="NKG6:NKR6"/>
    <mergeCell ref="NKS6:NLD6"/>
    <mergeCell ref="NLE6:NLP6"/>
    <mergeCell ref="NHA6:NHL6"/>
    <mergeCell ref="NHM6:NHX6"/>
    <mergeCell ref="NHY6:NIJ6"/>
    <mergeCell ref="NIK6:NIV6"/>
    <mergeCell ref="NIW6:NJH6"/>
    <mergeCell ref="NES6:NFD6"/>
    <mergeCell ref="NFE6:NFP6"/>
    <mergeCell ref="NFQ6:NGB6"/>
    <mergeCell ref="NGC6:NGN6"/>
    <mergeCell ref="NGO6:NGZ6"/>
    <mergeCell ref="NCK6:NCV6"/>
    <mergeCell ref="NCW6:NDH6"/>
    <mergeCell ref="NDI6:NDT6"/>
    <mergeCell ref="NDU6:NEF6"/>
    <mergeCell ref="NEG6:NER6"/>
    <mergeCell ref="NAC6:NAN6"/>
    <mergeCell ref="NAO6:NAZ6"/>
    <mergeCell ref="NBA6:NBL6"/>
    <mergeCell ref="NBM6:NBX6"/>
    <mergeCell ref="NBY6:NCJ6"/>
    <mergeCell ref="MXU6:MYF6"/>
    <mergeCell ref="MYG6:MYR6"/>
    <mergeCell ref="MYS6:MZD6"/>
    <mergeCell ref="MZE6:MZP6"/>
    <mergeCell ref="MZQ6:NAB6"/>
    <mergeCell ref="MVM6:MVX6"/>
    <mergeCell ref="MVY6:MWJ6"/>
    <mergeCell ref="MWK6:MWV6"/>
    <mergeCell ref="MWW6:MXH6"/>
    <mergeCell ref="MXI6:MXT6"/>
    <mergeCell ref="MTE6:MTP6"/>
    <mergeCell ref="MTQ6:MUB6"/>
    <mergeCell ref="MUC6:MUN6"/>
    <mergeCell ref="MUO6:MUZ6"/>
    <mergeCell ref="MVA6:MVL6"/>
    <mergeCell ref="MQW6:MRH6"/>
    <mergeCell ref="MRI6:MRT6"/>
    <mergeCell ref="MRU6:MSF6"/>
    <mergeCell ref="MSG6:MSR6"/>
    <mergeCell ref="MSS6:MTD6"/>
    <mergeCell ref="MOO6:MOZ6"/>
    <mergeCell ref="MPA6:MPL6"/>
    <mergeCell ref="MPM6:MPX6"/>
    <mergeCell ref="MPY6:MQJ6"/>
    <mergeCell ref="MQK6:MQV6"/>
    <mergeCell ref="MMG6:MMR6"/>
    <mergeCell ref="MMS6:MND6"/>
    <mergeCell ref="MNE6:MNP6"/>
    <mergeCell ref="MNQ6:MOB6"/>
    <mergeCell ref="MOC6:MON6"/>
    <mergeCell ref="MJY6:MKJ6"/>
    <mergeCell ref="MKK6:MKV6"/>
    <mergeCell ref="MKW6:MLH6"/>
    <mergeCell ref="MLI6:MLT6"/>
    <mergeCell ref="MLU6:MMF6"/>
    <mergeCell ref="MHQ6:MIB6"/>
    <mergeCell ref="MIC6:MIN6"/>
    <mergeCell ref="MIO6:MIZ6"/>
    <mergeCell ref="MJA6:MJL6"/>
    <mergeCell ref="MJM6:MJX6"/>
    <mergeCell ref="MFI6:MFT6"/>
    <mergeCell ref="MFU6:MGF6"/>
    <mergeCell ref="MGG6:MGR6"/>
    <mergeCell ref="MGS6:MHD6"/>
    <mergeCell ref="MHE6:MHP6"/>
    <mergeCell ref="MDA6:MDL6"/>
    <mergeCell ref="MDM6:MDX6"/>
    <mergeCell ref="MDY6:MEJ6"/>
    <mergeCell ref="MEK6:MEV6"/>
    <mergeCell ref="MEW6:MFH6"/>
    <mergeCell ref="MAS6:MBD6"/>
    <mergeCell ref="MBE6:MBP6"/>
    <mergeCell ref="MBQ6:MCB6"/>
    <mergeCell ref="MCC6:MCN6"/>
    <mergeCell ref="MCO6:MCZ6"/>
    <mergeCell ref="LYK6:LYV6"/>
    <mergeCell ref="LYW6:LZH6"/>
    <mergeCell ref="LZI6:LZT6"/>
    <mergeCell ref="LZU6:MAF6"/>
    <mergeCell ref="MAG6:MAR6"/>
    <mergeCell ref="LWC6:LWN6"/>
    <mergeCell ref="LWO6:LWZ6"/>
    <mergeCell ref="LXA6:LXL6"/>
    <mergeCell ref="LXM6:LXX6"/>
    <mergeCell ref="LXY6:LYJ6"/>
    <mergeCell ref="LTU6:LUF6"/>
    <mergeCell ref="LUG6:LUR6"/>
    <mergeCell ref="LUS6:LVD6"/>
    <mergeCell ref="LVE6:LVP6"/>
    <mergeCell ref="LVQ6:LWB6"/>
    <mergeCell ref="LRM6:LRX6"/>
    <mergeCell ref="LRY6:LSJ6"/>
    <mergeCell ref="LSK6:LSV6"/>
    <mergeCell ref="LSW6:LTH6"/>
    <mergeCell ref="LTI6:LTT6"/>
    <mergeCell ref="LPE6:LPP6"/>
    <mergeCell ref="LPQ6:LQB6"/>
    <mergeCell ref="LQC6:LQN6"/>
    <mergeCell ref="LQO6:LQZ6"/>
    <mergeCell ref="LRA6:LRL6"/>
    <mergeCell ref="LMW6:LNH6"/>
    <mergeCell ref="LNI6:LNT6"/>
    <mergeCell ref="LNU6:LOF6"/>
    <mergeCell ref="LOG6:LOR6"/>
    <mergeCell ref="LOS6:LPD6"/>
    <mergeCell ref="LKO6:LKZ6"/>
    <mergeCell ref="LLA6:LLL6"/>
    <mergeCell ref="LLM6:LLX6"/>
    <mergeCell ref="LLY6:LMJ6"/>
    <mergeCell ref="LMK6:LMV6"/>
    <mergeCell ref="LIG6:LIR6"/>
    <mergeCell ref="LIS6:LJD6"/>
    <mergeCell ref="LJE6:LJP6"/>
    <mergeCell ref="LJQ6:LKB6"/>
    <mergeCell ref="LKC6:LKN6"/>
    <mergeCell ref="LFY6:LGJ6"/>
    <mergeCell ref="LGK6:LGV6"/>
    <mergeCell ref="LGW6:LHH6"/>
    <mergeCell ref="LHI6:LHT6"/>
    <mergeCell ref="LHU6:LIF6"/>
    <mergeCell ref="LDQ6:LEB6"/>
    <mergeCell ref="LEC6:LEN6"/>
    <mergeCell ref="LEO6:LEZ6"/>
    <mergeCell ref="LFA6:LFL6"/>
    <mergeCell ref="LFM6:LFX6"/>
    <mergeCell ref="LBI6:LBT6"/>
    <mergeCell ref="LBU6:LCF6"/>
    <mergeCell ref="LCG6:LCR6"/>
    <mergeCell ref="LCS6:LDD6"/>
    <mergeCell ref="LDE6:LDP6"/>
    <mergeCell ref="KZA6:KZL6"/>
    <mergeCell ref="KZM6:KZX6"/>
    <mergeCell ref="KZY6:LAJ6"/>
    <mergeCell ref="LAK6:LAV6"/>
    <mergeCell ref="LAW6:LBH6"/>
    <mergeCell ref="KWS6:KXD6"/>
    <mergeCell ref="KXE6:KXP6"/>
    <mergeCell ref="KXQ6:KYB6"/>
    <mergeCell ref="KYC6:KYN6"/>
    <mergeCell ref="KYO6:KYZ6"/>
    <mergeCell ref="KUK6:KUV6"/>
    <mergeCell ref="KUW6:KVH6"/>
    <mergeCell ref="KVI6:KVT6"/>
    <mergeCell ref="KVU6:KWF6"/>
    <mergeCell ref="KWG6:KWR6"/>
    <mergeCell ref="KSC6:KSN6"/>
    <mergeCell ref="KSO6:KSZ6"/>
    <mergeCell ref="KTA6:KTL6"/>
    <mergeCell ref="KTM6:KTX6"/>
    <mergeCell ref="KTY6:KUJ6"/>
    <mergeCell ref="KPU6:KQF6"/>
    <mergeCell ref="KQG6:KQR6"/>
    <mergeCell ref="KQS6:KRD6"/>
    <mergeCell ref="KRE6:KRP6"/>
    <mergeCell ref="KRQ6:KSB6"/>
    <mergeCell ref="KNM6:KNX6"/>
    <mergeCell ref="KNY6:KOJ6"/>
    <mergeCell ref="KOK6:KOV6"/>
    <mergeCell ref="KOW6:KPH6"/>
    <mergeCell ref="KPI6:KPT6"/>
    <mergeCell ref="KLE6:KLP6"/>
    <mergeCell ref="KLQ6:KMB6"/>
    <mergeCell ref="KMC6:KMN6"/>
    <mergeCell ref="KMO6:KMZ6"/>
    <mergeCell ref="KNA6:KNL6"/>
    <mergeCell ref="KIW6:KJH6"/>
    <mergeCell ref="KJI6:KJT6"/>
    <mergeCell ref="KJU6:KKF6"/>
    <mergeCell ref="KKG6:KKR6"/>
    <mergeCell ref="KKS6:KLD6"/>
    <mergeCell ref="KGO6:KGZ6"/>
    <mergeCell ref="KHA6:KHL6"/>
    <mergeCell ref="KHM6:KHX6"/>
    <mergeCell ref="KHY6:KIJ6"/>
    <mergeCell ref="KIK6:KIV6"/>
    <mergeCell ref="KEG6:KER6"/>
    <mergeCell ref="KES6:KFD6"/>
    <mergeCell ref="KFE6:KFP6"/>
    <mergeCell ref="KFQ6:KGB6"/>
    <mergeCell ref="KGC6:KGN6"/>
    <mergeCell ref="KBY6:KCJ6"/>
    <mergeCell ref="KCK6:KCV6"/>
    <mergeCell ref="KCW6:KDH6"/>
    <mergeCell ref="KDI6:KDT6"/>
    <mergeCell ref="KDU6:KEF6"/>
    <mergeCell ref="JZQ6:KAB6"/>
    <mergeCell ref="KAC6:KAN6"/>
    <mergeCell ref="KAO6:KAZ6"/>
    <mergeCell ref="KBA6:KBL6"/>
    <mergeCell ref="KBM6:KBX6"/>
    <mergeCell ref="JXI6:JXT6"/>
    <mergeCell ref="JXU6:JYF6"/>
    <mergeCell ref="JYG6:JYR6"/>
    <mergeCell ref="JYS6:JZD6"/>
    <mergeCell ref="JZE6:JZP6"/>
    <mergeCell ref="JVA6:JVL6"/>
    <mergeCell ref="JVM6:JVX6"/>
    <mergeCell ref="JVY6:JWJ6"/>
    <mergeCell ref="JWK6:JWV6"/>
    <mergeCell ref="JWW6:JXH6"/>
    <mergeCell ref="JSS6:JTD6"/>
    <mergeCell ref="JTE6:JTP6"/>
    <mergeCell ref="JTQ6:JUB6"/>
    <mergeCell ref="JUC6:JUN6"/>
    <mergeCell ref="JUO6:JUZ6"/>
    <mergeCell ref="JQK6:JQV6"/>
    <mergeCell ref="JQW6:JRH6"/>
    <mergeCell ref="JRI6:JRT6"/>
    <mergeCell ref="JRU6:JSF6"/>
    <mergeCell ref="JSG6:JSR6"/>
    <mergeCell ref="JOC6:JON6"/>
    <mergeCell ref="JOO6:JOZ6"/>
    <mergeCell ref="JPA6:JPL6"/>
    <mergeCell ref="JPM6:JPX6"/>
    <mergeCell ref="JPY6:JQJ6"/>
    <mergeCell ref="JLU6:JMF6"/>
    <mergeCell ref="JMG6:JMR6"/>
    <mergeCell ref="JMS6:JND6"/>
    <mergeCell ref="JNE6:JNP6"/>
    <mergeCell ref="JNQ6:JOB6"/>
    <mergeCell ref="JJM6:JJX6"/>
    <mergeCell ref="JJY6:JKJ6"/>
    <mergeCell ref="JKK6:JKV6"/>
    <mergeCell ref="JKW6:JLH6"/>
    <mergeCell ref="JLI6:JLT6"/>
    <mergeCell ref="JHE6:JHP6"/>
    <mergeCell ref="JHQ6:JIB6"/>
    <mergeCell ref="JIC6:JIN6"/>
    <mergeCell ref="JIO6:JIZ6"/>
    <mergeCell ref="JJA6:JJL6"/>
    <mergeCell ref="JEW6:JFH6"/>
    <mergeCell ref="JFI6:JFT6"/>
    <mergeCell ref="JFU6:JGF6"/>
    <mergeCell ref="JGG6:JGR6"/>
    <mergeCell ref="JGS6:JHD6"/>
    <mergeCell ref="JCO6:JCZ6"/>
    <mergeCell ref="JDA6:JDL6"/>
    <mergeCell ref="JDM6:JDX6"/>
    <mergeCell ref="JDY6:JEJ6"/>
    <mergeCell ref="JEK6:JEV6"/>
    <mergeCell ref="JAG6:JAR6"/>
    <mergeCell ref="JAS6:JBD6"/>
    <mergeCell ref="JBE6:JBP6"/>
    <mergeCell ref="JBQ6:JCB6"/>
    <mergeCell ref="JCC6:JCN6"/>
    <mergeCell ref="IXY6:IYJ6"/>
    <mergeCell ref="IYK6:IYV6"/>
    <mergeCell ref="IYW6:IZH6"/>
    <mergeCell ref="IZI6:IZT6"/>
    <mergeCell ref="IZU6:JAF6"/>
    <mergeCell ref="IVQ6:IWB6"/>
    <mergeCell ref="IWC6:IWN6"/>
    <mergeCell ref="IWO6:IWZ6"/>
    <mergeCell ref="IXA6:IXL6"/>
    <mergeCell ref="IXM6:IXX6"/>
    <mergeCell ref="ITI6:ITT6"/>
    <mergeCell ref="ITU6:IUF6"/>
    <mergeCell ref="IUG6:IUR6"/>
    <mergeCell ref="IUS6:IVD6"/>
    <mergeCell ref="IVE6:IVP6"/>
    <mergeCell ref="IRA6:IRL6"/>
    <mergeCell ref="IRM6:IRX6"/>
    <mergeCell ref="IRY6:ISJ6"/>
    <mergeCell ref="ISK6:ISV6"/>
    <mergeCell ref="ISW6:ITH6"/>
    <mergeCell ref="IOS6:IPD6"/>
    <mergeCell ref="IPE6:IPP6"/>
    <mergeCell ref="IPQ6:IQB6"/>
    <mergeCell ref="IQC6:IQN6"/>
    <mergeCell ref="IQO6:IQZ6"/>
    <mergeCell ref="IMK6:IMV6"/>
    <mergeCell ref="IMW6:INH6"/>
    <mergeCell ref="INI6:INT6"/>
    <mergeCell ref="INU6:IOF6"/>
    <mergeCell ref="IOG6:IOR6"/>
    <mergeCell ref="IKC6:IKN6"/>
    <mergeCell ref="IKO6:IKZ6"/>
    <mergeCell ref="ILA6:ILL6"/>
    <mergeCell ref="ILM6:ILX6"/>
    <mergeCell ref="ILY6:IMJ6"/>
    <mergeCell ref="IHU6:IIF6"/>
    <mergeCell ref="IIG6:IIR6"/>
    <mergeCell ref="IIS6:IJD6"/>
    <mergeCell ref="IJE6:IJP6"/>
    <mergeCell ref="IJQ6:IKB6"/>
    <mergeCell ref="IFM6:IFX6"/>
    <mergeCell ref="IFY6:IGJ6"/>
    <mergeCell ref="IGK6:IGV6"/>
    <mergeCell ref="IGW6:IHH6"/>
    <mergeCell ref="IHI6:IHT6"/>
    <mergeCell ref="IDE6:IDP6"/>
    <mergeCell ref="IDQ6:IEB6"/>
    <mergeCell ref="IEC6:IEN6"/>
    <mergeCell ref="IEO6:IEZ6"/>
    <mergeCell ref="IFA6:IFL6"/>
    <mergeCell ref="IAW6:IBH6"/>
    <mergeCell ref="IBI6:IBT6"/>
    <mergeCell ref="IBU6:ICF6"/>
    <mergeCell ref="ICG6:ICR6"/>
    <mergeCell ref="ICS6:IDD6"/>
    <mergeCell ref="HYO6:HYZ6"/>
    <mergeCell ref="HZA6:HZL6"/>
    <mergeCell ref="HZM6:HZX6"/>
    <mergeCell ref="HZY6:IAJ6"/>
    <mergeCell ref="IAK6:IAV6"/>
    <mergeCell ref="HWG6:HWR6"/>
    <mergeCell ref="HWS6:HXD6"/>
    <mergeCell ref="HXE6:HXP6"/>
    <mergeCell ref="HXQ6:HYB6"/>
    <mergeCell ref="HYC6:HYN6"/>
    <mergeCell ref="HTY6:HUJ6"/>
    <mergeCell ref="HUK6:HUV6"/>
    <mergeCell ref="HUW6:HVH6"/>
    <mergeCell ref="HVI6:HVT6"/>
    <mergeCell ref="HVU6:HWF6"/>
    <mergeCell ref="HRQ6:HSB6"/>
    <mergeCell ref="HSC6:HSN6"/>
    <mergeCell ref="HSO6:HSZ6"/>
    <mergeCell ref="HTA6:HTL6"/>
    <mergeCell ref="HTM6:HTX6"/>
    <mergeCell ref="HPI6:HPT6"/>
    <mergeCell ref="HPU6:HQF6"/>
    <mergeCell ref="HQG6:HQR6"/>
    <mergeCell ref="HQS6:HRD6"/>
    <mergeCell ref="HRE6:HRP6"/>
    <mergeCell ref="HNA6:HNL6"/>
    <mergeCell ref="HNM6:HNX6"/>
    <mergeCell ref="HNY6:HOJ6"/>
    <mergeCell ref="HOK6:HOV6"/>
    <mergeCell ref="HOW6:HPH6"/>
    <mergeCell ref="HKS6:HLD6"/>
    <mergeCell ref="HLE6:HLP6"/>
    <mergeCell ref="HLQ6:HMB6"/>
    <mergeCell ref="HMC6:HMN6"/>
    <mergeCell ref="HMO6:HMZ6"/>
    <mergeCell ref="HIK6:HIV6"/>
    <mergeCell ref="HIW6:HJH6"/>
    <mergeCell ref="HJI6:HJT6"/>
    <mergeCell ref="HJU6:HKF6"/>
    <mergeCell ref="HKG6:HKR6"/>
    <mergeCell ref="HGC6:HGN6"/>
    <mergeCell ref="HGO6:HGZ6"/>
    <mergeCell ref="HHA6:HHL6"/>
    <mergeCell ref="HHM6:HHX6"/>
    <mergeCell ref="HHY6:HIJ6"/>
    <mergeCell ref="HDU6:HEF6"/>
    <mergeCell ref="HEG6:HER6"/>
    <mergeCell ref="HES6:HFD6"/>
    <mergeCell ref="HFE6:HFP6"/>
    <mergeCell ref="HFQ6:HGB6"/>
    <mergeCell ref="HBM6:HBX6"/>
    <mergeCell ref="HBY6:HCJ6"/>
    <mergeCell ref="HCK6:HCV6"/>
    <mergeCell ref="HCW6:HDH6"/>
    <mergeCell ref="HDI6:HDT6"/>
    <mergeCell ref="GZE6:GZP6"/>
    <mergeCell ref="GZQ6:HAB6"/>
    <mergeCell ref="HAC6:HAN6"/>
    <mergeCell ref="HAO6:HAZ6"/>
    <mergeCell ref="HBA6:HBL6"/>
    <mergeCell ref="GWW6:GXH6"/>
    <mergeCell ref="GXI6:GXT6"/>
    <mergeCell ref="GXU6:GYF6"/>
    <mergeCell ref="GYG6:GYR6"/>
    <mergeCell ref="GYS6:GZD6"/>
    <mergeCell ref="GUO6:GUZ6"/>
    <mergeCell ref="GVA6:GVL6"/>
    <mergeCell ref="GVM6:GVX6"/>
    <mergeCell ref="GVY6:GWJ6"/>
    <mergeCell ref="GWK6:GWV6"/>
    <mergeCell ref="GSG6:GSR6"/>
    <mergeCell ref="GSS6:GTD6"/>
    <mergeCell ref="GTE6:GTP6"/>
    <mergeCell ref="GTQ6:GUB6"/>
    <mergeCell ref="GUC6:GUN6"/>
    <mergeCell ref="GPY6:GQJ6"/>
    <mergeCell ref="GQK6:GQV6"/>
    <mergeCell ref="GQW6:GRH6"/>
    <mergeCell ref="GRI6:GRT6"/>
    <mergeCell ref="GRU6:GSF6"/>
    <mergeCell ref="GNQ6:GOB6"/>
    <mergeCell ref="GOC6:GON6"/>
    <mergeCell ref="GOO6:GOZ6"/>
    <mergeCell ref="GPA6:GPL6"/>
    <mergeCell ref="GPM6:GPX6"/>
    <mergeCell ref="GLI6:GLT6"/>
    <mergeCell ref="GLU6:GMF6"/>
    <mergeCell ref="GMG6:GMR6"/>
    <mergeCell ref="GMS6:GND6"/>
    <mergeCell ref="GNE6:GNP6"/>
    <mergeCell ref="GJA6:GJL6"/>
    <mergeCell ref="GJM6:GJX6"/>
    <mergeCell ref="GJY6:GKJ6"/>
    <mergeCell ref="GKK6:GKV6"/>
    <mergeCell ref="GKW6:GLH6"/>
    <mergeCell ref="GGS6:GHD6"/>
    <mergeCell ref="GHE6:GHP6"/>
    <mergeCell ref="GHQ6:GIB6"/>
    <mergeCell ref="GIC6:GIN6"/>
    <mergeCell ref="GIO6:GIZ6"/>
    <mergeCell ref="GEK6:GEV6"/>
    <mergeCell ref="GEW6:GFH6"/>
    <mergeCell ref="GFI6:GFT6"/>
    <mergeCell ref="GFU6:GGF6"/>
    <mergeCell ref="GGG6:GGR6"/>
    <mergeCell ref="GCC6:GCN6"/>
    <mergeCell ref="GCO6:GCZ6"/>
    <mergeCell ref="GDA6:GDL6"/>
    <mergeCell ref="GDM6:GDX6"/>
    <mergeCell ref="GDY6:GEJ6"/>
    <mergeCell ref="FZU6:GAF6"/>
    <mergeCell ref="GAG6:GAR6"/>
    <mergeCell ref="GAS6:GBD6"/>
    <mergeCell ref="GBE6:GBP6"/>
    <mergeCell ref="GBQ6:GCB6"/>
    <mergeCell ref="FXM6:FXX6"/>
    <mergeCell ref="FXY6:FYJ6"/>
    <mergeCell ref="FYK6:FYV6"/>
    <mergeCell ref="FYW6:FZH6"/>
    <mergeCell ref="FZI6:FZT6"/>
    <mergeCell ref="FVE6:FVP6"/>
    <mergeCell ref="FVQ6:FWB6"/>
    <mergeCell ref="FWC6:FWN6"/>
    <mergeCell ref="FWO6:FWZ6"/>
    <mergeCell ref="FXA6:FXL6"/>
    <mergeCell ref="FSW6:FTH6"/>
    <mergeCell ref="FTI6:FTT6"/>
    <mergeCell ref="FTU6:FUF6"/>
    <mergeCell ref="FUG6:FUR6"/>
    <mergeCell ref="FUS6:FVD6"/>
    <mergeCell ref="FQO6:FQZ6"/>
    <mergeCell ref="FRA6:FRL6"/>
    <mergeCell ref="FRM6:FRX6"/>
    <mergeCell ref="FRY6:FSJ6"/>
    <mergeCell ref="FSK6:FSV6"/>
    <mergeCell ref="FOG6:FOR6"/>
    <mergeCell ref="FOS6:FPD6"/>
    <mergeCell ref="FPE6:FPP6"/>
    <mergeCell ref="FPQ6:FQB6"/>
    <mergeCell ref="FQC6:FQN6"/>
    <mergeCell ref="FLY6:FMJ6"/>
    <mergeCell ref="FMK6:FMV6"/>
    <mergeCell ref="FMW6:FNH6"/>
    <mergeCell ref="FNI6:FNT6"/>
    <mergeCell ref="FNU6:FOF6"/>
    <mergeCell ref="FJQ6:FKB6"/>
    <mergeCell ref="FKC6:FKN6"/>
    <mergeCell ref="FKO6:FKZ6"/>
    <mergeCell ref="FLA6:FLL6"/>
    <mergeCell ref="FLM6:FLX6"/>
    <mergeCell ref="FHI6:FHT6"/>
    <mergeCell ref="FHU6:FIF6"/>
    <mergeCell ref="FIG6:FIR6"/>
    <mergeCell ref="FIS6:FJD6"/>
    <mergeCell ref="FJE6:FJP6"/>
    <mergeCell ref="FFA6:FFL6"/>
    <mergeCell ref="FFM6:FFX6"/>
    <mergeCell ref="FFY6:FGJ6"/>
    <mergeCell ref="FGK6:FGV6"/>
    <mergeCell ref="FGW6:FHH6"/>
    <mergeCell ref="FCS6:FDD6"/>
    <mergeCell ref="FDE6:FDP6"/>
    <mergeCell ref="FDQ6:FEB6"/>
    <mergeCell ref="FEC6:FEN6"/>
    <mergeCell ref="FEO6:FEZ6"/>
    <mergeCell ref="FAK6:FAV6"/>
    <mergeCell ref="FAW6:FBH6"/>
    <mergeCell ref="FBI6:FBT6"/>
    <mergeCell ref="FBU6:FCF6"/>
    <mergeCell ref="FCG6:FCR6"/>
    <mergeCell ref="EYC6:EYN6"/>
    <mergeCell ref="EYO6:EYZ6"/>
    <mergeCell ref="EZA6:EZL6"/>
    <mergeCell ref="EZM6:EZX6"/>
    <mergeCell ref="EZY6:FAJ6"/>
    <mergeCell ref="EVU6:EWF6"/>
    <mergeCell ref="EWG6:EWR6"/>
    <mergeCell ref="EWS6:EXD6"/>
    <mergeCell ref="EXE6:EXP6"/>
    <mergeCell ref="EXQ6:EYB6"/>
    <mergeCell ref="ETM6:ETX6"/>
    <mergeCell ref="ETY6:EUJ6"/>
    <mergeCell ref="EUK6:EUV6"/>
    <mergeCell ref="EUW6:EVH6"/>
    <mergeCell ref="EVI6:EVT6"/>
    <mergeCell ref="ERE6:ERP6"/>
    <mergeCell ref="ERQ6:ESB6"/>
    <mergeCell ref="ESC6:ESN6"/>
    <mergeCell ref="ESO6:ESZ6"/>
    <mergeCell ref="ETA6:ETL6"/>
    <mergeCell ref="EOW6:EPH6"/>
    <mergeCell ref="EPI6:EPT6"/>
    <mergeCell ref="EPU6:EQF6"/>
    <mergeCell ref="EQG6:EQR6"/>
    <mergeCell ref="EQS6:ERD6"/>
    <mergeCell ref="EMO6:EMZ6"/>
    <mergeCell ref="ENA6:ENL6"/>
    <mergeCell ref="ENM6:ENX6"/>
    <mergeCell ref="ENY6:EOJ6"/>
    <mergeCell ref="EOK6:EOV6"/>
    <mergeCell ref="EKG6:EKR6"/>
    <mergeCell ref="EKS6:ELD6"/>
    <mergeCell ref="ELE6:ELP6"/>
    <mergeCell ref="ELQ6:EMB6"/>
    <mergeCell ref="EMC6:EMN6"/>
    <mergeCell ref="EHY6:EIJ6"/>
    <mergeCell ref="EIK6:EIV6"/>
    <mergeCell ref="EIW6:EJH6"/>
    <mergeCell ref="EJI6:EJT6"/>
    <mergeCell ref="EJU6:EKF6"/>
    <mergeCell ref="EFQ6:EGB6"/>
    <mergeCell ref="EGC6:EGN6"/>
    <mergeCell ref="EGO6:EGZ6"/>
    <mergeCell ref="EHA6:EHL6"/>
    <mergeCell ref="EHM6:EHX6"/>
    <mergeCell ref="EDI6:EDT6"/>
    <mergeCell ref="EDU6:EEF6"/>
    <mergeCell ref="EEG6:EER6"/>
    <mergeCell ref="EES6:EFD6"/>
    <mergeCell ref="EFE6:EFP6"/>
    <mergeCell ref="EBA6:EBL6"/>
    <mergeCell ref="EBM6:EBX6"/>
    <mergeCell ref="EBY6:ECJ6"/>
    <mergeCell ref="ECK6:ECV6"/>
    <mergeCell ref="ECW6:EDH6"/>
    <mergeCell ref="DYS6:DZD6"/>
    <mergeCell ref="DZE6:DZP6"/>
    <mergeCell ref="DZQ6:EAB6"/>
    <mergeCell ref="EAC6:EAN6"/>
    <mergeCell ref="EAO6:EAZ6"/>
    <mergeCell ref="DWK6:DWV6"/>
    <mergeCell ref="DWW6:DXH6"/>
    <mergeCell ref="DXI6:DXT6"/>
    <mergeCell ref="DXU6:DYF6"/>
    <mergeCell ref="DYG6:DYR6"/>
    <mergeCell ref="DUC6:DUN6"/>
    <mergeCell ref="DUO6:DUZ6"/>
    <mergeCell ref="DVA6:DVL6"/>
    <mergeCell ref="DVM6:DVX6"/>
    <mergeCell ref="DVY6:DWJ6"/>
    <mergeCell ref="DRU6:DSF6"/>
    <mergeCell ref="DSG6:DSR6"/>
    <mergeCell ref="DSS6:DTD6"/>
    <mergeCell ref="DTE6:DTP6"/>
    <mergeCell ref="DTQ6:DUB6"/>
    <mergeCell ref="DPM6:DPX6"/>
    <mergeCell ref="DPY6:DQJ6"/>
    <mergeCell ref="DQK6:DQV6"/>
    <mergeCell ref="DQW6:DRH6"/>
    <mergeCell ref="DRI6:DRT6"/>
    <mergeCell ref="DNE6:DNP6"/>
    <mergeCell ref="DNQ6:DOB6"/>
    <mergeCell ref="DOC6:DON6"/>
    <mergeCell ref="DOO6:DOZ6"/>
    <mergeCell ref="DPA6:DPL6"/>
    <mergeCell ref="DKW6:DLH6"/>
    <mergeCell ref="DLI6:DLT6"/>
    <mergeCell ref="DLU6:DMF6"/>
    <mergeCell ref="DMG6:DMR6"/>
    <mergeCell ref="DMS6:DND6"/>
    <mergeCell ref="DIO6:DIZ6"/>
    <mergeCell ref="DJA6:DJL6"/>
    <mergeCell ref="DJM6:DJX6"/>
    <mergeCell ref="DJY6:DKJ6"/>
    <mergeCell ref="DKK6:DKV6"/>
    <mergeCell ref="DGG6:DGR6"/>
    <mergeCell ref="DGS6:DHD6"/>
    <mergeCell ref="DHE6:DHP6"/>
    <mergeCell ref="DHQ6:DIB6"/>
    <mergeCell ref="DIC6:DIN6"/>
    <mergeCell ref="DDY6:DEJ6"/>
    <mergeCell ref="DEK6:DEV6"/>
    <mergeCell ref="DEW6:DFH6"/>
    <mergeCell ref="DFI6:DFT6"/>
    <mergeCell ref="DFU6:DGF6"/>
    <mergeCell ref="DBQ6:DCB6"/>
    <mergeCell ref="DCC6:DCN6"/>
    <mergeCell ref="DCO6:DCZ6"/>
    <mergeCell ref="DDA6:DDL6"/>
    <mergeCell ref="DDM6:DDX6"/>
    <mergeCell ref="CZI6:CZT6"/>
    <mergeCell ref="CZU6:DAF6"/>
    <mergeCell ref="DAG6:DAR6"/>
    <mergeCell ref="DAS6:DBD6"/>
    <mergeCell ref="DBE6:DBP6"/>
    <mergeCell ref="CXA6:CXL6"/>
    <mergeCell ref="CXM6:CXX6"/>
    <mergeCell ref="CXY6:CYJ6"/>
    <mergeCell ref="CYK6:CYV6"/>
    <mergeCell ref="CYW6:CZH6"/>
    <mergeCell ref="CUS6:CVD6"/>
    <mergeCell ref="CVE6:CVP6"/>
    <mergeCell ref="CVQ6:CWB6"/>
    <mergeCell ref="CWC6:CWN6"/>
    <mergeCell ref="CWO6:CWZ6"/>
    <mergeCell ref="CSK6:CSV6"/>
    <mergeCell ref="CSW6:CTH6"/>
    <mergeCell ref="CTI6:CTT6"/>
    <mergeCell ref="CTU6:CUF6"/>
    <mergeCell ref="CUG6:CUR6"/>
    <mergeCell ref="CQC6:CQN6"/>
    <mergeCell ref="CQO6:CQZ6"/>
    <mergeCell ref="CRA6:CRL6"/>
    <mergeCell ref="CRM6:CRX6"/>
    <mergeCell ref="CRY6:CSJ6"/>
    <mergeCell ref="CNU6:COF6"/>
    <mergeCell ref="COG6:COR6"/>
    <mergeCell ref="COS6:CPD6"/>
    <mergeCell ref="CPE6:CPP6"/>
    <mergeCell ref="CPQ6:CQB6"/>
    <mergeCell ref="CLM6:CLX6"/>
    <mergeCell ref="CLY6:CMJ6"/>
    <mergeCell ref="CMK6:CMV6"/>
    <mergeCell ref="CMW6:CNH6"/>
    <mergeCell ref="CNI6:CNT6"/>
    <mergeCell ref="CJE6:CJP6"/>
    <mergeCell ref="CJQ6:CKB6"/>
    <mergeCell ref="CKC6:CKN6"/>
    <mergeCell ref="CKO6:CKZ6"/>
    <mergeCell ref="CLA6:CLL6"/>
    <mergeCell ref="CGW6:CHH6"/>
    <mergeCell ref="CHI6:CHT6"/>
    <mergeCell ref="CHU6:CIF6"/>
    <mergeCell ref="CIG6:CIR6"/>
    <mergeCell ref="CIS6:CJD6"/>
    <mergeCell ref="CEO6:CEZ6"/>
    <mergeCell ref="CFA6:CFL6"/>
    <mergeCell ref="CFM6:CFX6"/>
    <mergeCell ref="CFY6:CGJ6"/>
    <mergeCell ref="CGK6:CGV6"/>
    <mergeCell ref="CCG6:CCR6"/>
    <mergeCell ref="CCS6:CDD6"/>
    <mergeCell ref="CDE6:CDP6"/>
    <mergeCell ref="CDQ6:CEB6"/>
    <mergeCell ref="CEC6:CEN6"/>
    <mergeCell ref="BZY6:CAJ6"/>
    <mergeCell ref="CAK6:CAV6"/>
    <mergeCell ref="CAW6:CBH6"/>
    <mergeCell ref="CBI6:CBT6"/>
    <mergeCell ref="CBU6:CCF6"/>
    <mergeCell ref="BXQ6:BYB6"/>
    <mergeCell ref="BYC6:BYN6"/>
    <mergeCell ref="BYO6:BYZ6"/>
    <mergeCell ref="BZA6:BZL6"/>
    <mergeCell ref="BZM6:BZX6"/>
    <mergeCell ref="BVI6:BVT6"/>
    <mergeCell ref="BVU6:BWF6"/>
    <mergeCell ref="BWG6:BWR6"/>
    <mergeCell ref="BWS6:BXD6"/>
    <mergeCell ref="BXE6:BXP6"/>
    <mergeCell ref="BTA6:BTL6"/>
    <mergeCell ref="BTM6:BTX6"/>
    <mergeCell ref="BTY6:BUJ6"/>
    <mergeCell ref="BUK6:BUV6"/>
    <mergeCell ref="BUW6:BVH6"/>
    <mergeCell ref="BQS6:BRD6"/>
    <mergeCell ref="BRE6:BRP6"/>
    <mergeCell ref="BRQ6:BSB6"/>
    <mergeCell ref="BSC6:BSN6"/>
    <mergeCell ref="BSO6:BSZ6"/>
    <mergeCell ref="BOK6:BOV6"/>
    <mergeCell ref="BOW6:BPH6"/>
    <mergeCell ref="BPI6:BPT6"/>
    <mergeCell ref="BPU6:BQF6"/>
    <mergeCell ref="BQG6:BQR6"/>
    <mergeCell ref="BMC6:BMN6"/>
    <mergeCell ref="BMO6:BMZ6"/>
    <mergeCell ref="BNA6:BNL6"/>
    <mergeCell ref="BNM6:BNX6"/>
    <mergeCell ref="BNY6:BOJ6"/>
    <mergeCell ref="BJU6:BKF6"/>
    <mergeCell ref="BKG6:BKR6"/>
    <mergeCell ref="BKS6:BLD6"/>
    <mergeCell ref="BLE6:BLP6"/>
    <mergeCell ref="BLQ6:BMB6"/>
    <mergeCell ref="BHM6:BHX6"/>
    <mergeCell ref="BHY6:BIJ6"/>
    <mergeCell ref="BIK6:BIV6"/>
    <mergeCell ref="BIW6:BJH6"/>
    <mergeCell ref="BJI6:BJT6"/>
    <mergeCell ref="BFE6:BFP6"/>
    <mergeCell ref="BFQ6:BGB6"/>
    <mergeCell ref="BGC6:BGN6"/>
    <mergeCell ref="BGO6:BGZ6"/>
    <mergeCell ref="BHA6:BHL6"/>
    <mergeCell ref="BCW6:BDH6"/>
    <mergeCell ref="BDI6:BDT6"/>
    <mergeCell ref="BDU6:BEF6"/>
    <mergeCell ref="BEG6:BER6"/>
    <mergeCell ref="BES6:BFD6"/>
    <mergeCell ref="BAO6:BAZ6"/>
    <mergeCell ref="BBA6:BBL6"/>
    <mergeCell ref="BBM6:BBX6"/>
    <mergeCell ref="BBY6:BCJ6"/>
    <mergeCell ref="BCK6:BCV6"/>
    <mergeCell ref="AYG6:AYR6"/>
    <mergeCell ref="AYS6:AZD6"/>
    <mergeCell ref="AZE6:AZP6"/>
    <mergeCell ref="AZQ6:BAB6"/>
    <mergeCell ref="BAC6:BAN6"/>
    <mergeCell ref="AVY6:AWJ6"/>
    <mergeCell ref="AWK6:AWV6"/>
    <mergeCell ref="AWW6:AXH6"/>
    <mergeCell ref="AXI6:AXT6"/>
    <mergeCell ref="AXU6:AYF6"/>
    <mergeCell ref="ATQ6:AUB6"/>
    <mergeCell ref="AUC6:AUN6"/>
    <mergeCell ref="AUO6:AUZ6"/>
    <mergeCell ref="AVA6:AVL6"/>
    <mergeCell ref="AVM6:AVX6"/>
    <mergeCell ref="ARI6:ART6"/>
    <mergeCell ref="ARU6:ASF6"/>
    <mergeCell ref="ASG6:ASR6"/>
    <mergeCell ref="ASS6:ATD6"/>
    <mergeCell ref="ATE6:ATP6"/>
    <mergeCell ref="APA6:APL6"/>
    <mergeCell ref="APM6:APX6"/>
    <mergeCell ref="APY6:AQJ6"/>
    <mergeCell ref="AQK6:AQV6"/>
    <mergeCell ref="AQW6:ARH6"/>
    <mergeCell ref="AMS6:AND6"/>
    <mergeCell ref="ANE6:ANP6"/>
    <mergeCell ref="ANQ6:AOB6"/>
    <mergeCell ref="AOC6:AON6"/>
    <mergeCell ref="AOO6:AOZ6"/>
    <mergeCell ref="AKK6:AKV6"/>
    <mergeCell ref="AKW6:ALH6"/>
    <mergeCell ref="ALI6:ALT6"/>
    <mergeCell ref="ALU6:AMF6"/>
    <mergeCell ref="AMG6:AMR6"/>
    <mergeCell ref="AIC6:AIN6"/>
    <mergeCell ref="AIO6:AIZ6"/>
    <mergeCell ref="AJA6:AJL6"/>
    <mergeCell ref="AJM6:AJX6"/>
    <mergeCell ref="AJY6:AKJ6"/>
    <mergeCell ref="AFU6:AGF6"/>
    <mergeCell ref="AGG6:AGR6"/>
    <mergeCell ref="AGS6:AHD6"/>
    <mergeCell ref="AHE6:AHP6"/>
    <mergeCell ref="AHQ6:AIB6"/>
    <mergeCell ref="ADM6:ADX6"/>
    <mergeCell ref="ADY6:AEJ6"/>
    <mergeCell ref="AEK6:AEV6"/>
    <mergeCell ref="AEW6:AFH6"/>
    <mergeCell ref="AFI6:AFT6"/>
    <mergeCell ref="ABE6:ABP6"/>
    <mergeCell ref="ABQ6:ACB6"/>
    <mergeCell ref="ACC6:ACN6"/>
    <mergeCell ref="ACO6:ACZ6"/>
    <mergeCell ref="ADA6:ADL6"/>
    <mergeCell ref="YW6:ZH6"/>
    <mergeCell ref="ZI6:ZT6"/>
    <mergeCell ref="ZU6:AAF6"/>
    <mergeCell ref="AAG6:AAR6"/>
    <mergeCell ref="AAS6:ABD6"/>
    <mergeCell ref="WO6:WZ6"/>
    <mergeCell ref="XA6:XL6"/>
    <mergeCell ref="XM6:XX6"/>
    <mergeCell ref="XY6:YJ6"/>
    <mergeCell ref="YK6:YV6"/>
    <mergeCell ref="UG6:UR6"/>
    <mergeCell ref="US6:VD6"/>
    <mergeCell ref="VE6:VP6"/>
    <mergeCell ref="VQ6:WB6"/>
    <mergeCell ref="WC6:WN6"/>
    <mergeCell ref="RY6:SJ6"/>
    <mergeCell ref="SK6:SV6"/>
    <mergeCell ref="SW6:TH6"/>
    <mergeCell ref="TI6:TT6"/>
    <mergeCell ref="TU6:UF6"/>
    <mergeCell ref="PQ6:QB6"/>
    <mergeCell ref="QC6:QN6"/>
    <mergeCell ref="QO6:QZ6"/>
    <mergeCell ref="RA6:RL6"/>
    <mergeCell ref="RM6:RX6"/>
    <mergeCell ref="NI6:NT6"/>
    <mergeCell ref="NU6:OF6"/>
    <mergeCell ref="OG6:OR6"/>
    <mergeCell ref="OS6:PD6"/>
    <mergeCell ref="PE6:PP6"/>
    <mergeCell ref="LA6:LL6"/>
    <mergeCell ref="LM6:LX6"/>
    <mergeCell ref="LY6:MJ6"/>
    <mergeCell ref="MK6:MV6"/>
    <mergeCell ref="MW6:NH6"/>
    <mergeCell ref="IS6:JD6"/>
    <mergeCell ref="JE6:JP6"/>
    <mergeCell ref="JQ6:KB6"/>
    <mergeCell ref="KC6:KN6"/>
    <mergeCell ref="KO6:KZ6"/>
    <mergeCell ref="GK6:GV6"/>
    <mergeCell ref="GW6:HH6"/>
    <mergeCell ref="HI6:HT6"/>
    <mergeCell ref="HU6:IF6"/>
    <mergeCell ref="IG6:IR6"/>
    <mergeCell ref="EC6:EN6"/>
    <mergeCell ref="EO6:EZ6"/>
    <mergeCell ref="FA6:FL6"/>
    <mergeCell ref="FM6:FX6"/>
    <mergeCell ref="FY6:GJ6"/>
    <mergeCell ref="BU6:CF6"/>
    <mergeCell ref="CG6:CR6"/>
    <mergeCell ref="CS6:DD6"/>
    <mergeCell ref="DE6:DP6"/>
    <mergeCell ref="DQ6:EB6"/>
    <mergeCell ref="M6:X6"/>
    <mergeCell ref="Y6:AJ6"/>
    <mergeCell ref="AK6:AV6"/>
    <mergeCell ref="AW6:BH6"/>
    <mergeCell ref="BI6:BT6"/>
    <mergeCell ref="XDE5:XDP5"/>
    <mergeCell ref="XDQ5:XEB5"/>
    <mergeCell ref="WTY5:WUJ5"/>
    <mergeCell ref="WUK5:WUV5"/>
    <mergeCell ref="WUW5:WVH5"/>
    <mergeCell ref="WVI5:WVT5"/>
    <mergeCell ref="WVU5:WWF5"/>
    <mergeCell ref="WRQ5:WSB5"/>
    <mergeCell ref="WSC5:WSN5"/>
    <mergeCell ref="WSO5:WSZ5"/>
    <mergeCell ref="WTA5:WTL5"/>
    <mergeCell ref="WTM5:WTX5"/>
    <mergeCell ref="WPI5:WPT5"/>
    <mergeCell ref="WPU5:WQF5"/>
    <mergeCell ref="WQG5:WQR5"/>
    <mergeCell ref="WQS5:WRD5"/>
    <mergeCell ref="WRE5:WRP5"/>
    <mergeCell ref="XEC5:XEN5"/>
    <mergeCell ref="XEO5:XEZ5"/>
    <mergeCell ref="XFA5:XFD5"/>
    <mergeCell ref="XAW5:XBH5"/>
    <mergeCell ref="XBI5:XBT5"/>
    <mergeCell ref="XBU5:XCF5"/>
    <mergeCell ref="XCG5:XCR5"/>
    <mergeCell ref="XCS5:XDD5"/>
    <mergeCell ref="WYO5:WYZ5"/>
    <mergeCell ref="WZA5:WZL5"/>
    <mergeCell ref="WZM5:WZX5"/>
    <mergeCell ref="WZY5:XAJ5"/>
    <mergeCell ref="XAK5:XAV5"/>
    <mergeCell ref="WWG5:WWR5"/>
    <mergeCell ref="WWS5:WXD5"/>
    <mergeCell ref="WXE5:WXP5"/>
    <mergeCell ref="WXQ5:WYB5"/>
    <mergeCell ref="WYC5:WYN5"/>
    <mergeCell ref="WNA5:WNL5"/>
    <mergeCell ref="WNM5:WNX5"/>
    <mergeCell ref="WNY5:WOJ5"/>
    <mergeCell ref="WOK5:WOV5"/>
    <mergeCell ref="WOW5:WPH5"/>
    <mergeCell ref="WKS5:WLD5"/>
    <mergeCell ref="WLE5:WLP5"/>
    <mergeCell ref="WLQ5:WMB5"/>
    <mergeCell ref="WMC5:WMN5"/>
    <mergeCell ref="WMO5:WMZ5"/>
    <mergeCell ref="WIK5:WIV5"/>
    <mergeCell ref="WIW5:WJH5"/>
    <mergeCell ref="WJI5:WJT5"/>
    <mergeCell ref="WJU5:WKF5"/>
    <mergeCell ref="WKG5:WKR5"/>
    <mergeCell ref="WGC5:WGN5"/>
    <mergeCell ref="WGO5:WGZ5"/>
    <mergeCell ref="WHA5:WHL5"/>
    <mergeCell ref="WHM5:WHX5"/>
    <mergeCell ref="WHY5:WIJ5"/>
    <mergeCell ref="WDU5:WEF5"/>
    <mergeCell ref="WEG5:WER5"/>
    <mergeCell ref="WES5:WFD5"/>
    <mergeCell ref="WFE5:WFP5"/>
    <mergeCell ref="WFQ5:WGB5"/>
    <mergeCell ref="WBM5:WBX5"/>
    <mergeCell ref="WBY5:WCJ5"/>
    <mergeCell ref="WCK5:WCV5"/>
    <mergeCell ref="WCW5:WDH5"/>
    <mergeCell ref="WDI5:WDT5"/>
    <mergeCell ref="VZE5:VZP5"/>
    <mergeCell ref="VZQ5:WAB5"/>
    <mergeCell ref="WAC5:WAN5"/>
    <mergeCell ref="WAO5:WAZ5"/>
    <mergeCell ref="WBA5:WBL5"/>
    <mergeCell ref="VWW5:VXH5"/>
    <mergeCell ref="VXI5:VXT5"/>
    <mergeCell ref="VXU5:VYF5"/>
    <mergeCell ref="VYG5:VYR5"/>
    <mergeCell ref="VYS5:VZD5"/>
    <mergeCell ref="VUO5:VUZ5"/>
    <mergeCell ref="VVA5:VVL5"/>
    <mergeCell ref="VVM5:VVX5"/>
    <mergeCell ref="VVY5:VWJ5"/>
    <mergeCell ref="VWK5:VWV5"/>
    <mergeCell ref="VSG5:VSR5"/>
    <mergeCell ref="VSS5:VTD5"/>
    <mergeCell ref="VTE5:VTP5"/>
    <mergeCell ref="VTQ5:VUB5"/>
    <mergeCell ref="VUC5:VUN5"/>
    <mergeCell ref="VPY5:VQJ5"/>
    <mergeCell ref="VQK5:VQV5"/>
    <mergeCell ref="VQW5:VRH5"/>
    <mergeCell ref="VRI5:VRT5"/>
    <mergeCell ref="VRU5:VSF5"/>
    <mergeCell ref="VNQ5:VOB5"/>
    <mergeCell ref="VOC5:VON5"/>
    <mergeCell ref="VOO5:VOZ5"/>
    <mergeCell ref="VPA5:VPL5"/>
    <mergeCell ref="VPM5:VPX5"/>
    <mergeCell ref="VLI5:VLT5"/>
    <mergeCell ref="VLU5:VMF5"/>
    <mergeCell ref="VMG5:VMR5"/>
    <mergeCell ref="VMS5:VND5"/>
    <mergeCell ref="VNE5:VNP5"/>
    <mergeCell ref="VJA5:VJL5"/>
    <mergeCell ref="VJM5:VJX5"/>
    <mergeCell ref="VJY5:VKJ5"/>
    <mergeCell ref="VKK5:VKV5"/>
    <mergeCell ref="VKW5:VLH5"/>
    <mergeCell ref="VGS5:VHD5"/>
    <mergeCell ref="VHE5:VHP5"/>
    <mergeCell ref="VHQ5:VIB5"/>
    <mergeCell ref="VIC5:VIN5"/>
    <mergeCell ref="VIO5:VIZ5"/>
    <mergeCell ref="VEK5:VEV5"/>
    <mergeCell ref="VEW5:VFH5"/>
    <mergeCell ref="VFI5:VFT5"/>
    <mergeCell ref="VFU5:VGF5"/>
    <mergeCell ref="VGG5:VGR5"/>
    <mergeCell ref="VCC5:VCN5"/>
    <mergeCell ref="VCO5:VCZ5"/>
    <mergeCell ref="VDA5:VDL5"/>
    <mergeCell ref="VDM5:VDX5"/>
    <mergeCell ref="VDY5:VEJ5"/>
    <mergeCell ref="UZU5:VAF5"/>
    <mergeCell ref="VAG5:VAR5"/>
    <mergeCell ref="VAS5:VBD5"/>
    <mergeCell ref="VBE5:VBP5"/>
    <mergeCell ref="VBQ5:VCB5"/>
    <mergeCell ref="UXM5:UXX5"/>
    <mergeCell ref="UXY5:UYJ5"/>
    <mergeCell ref="UYK5:UYV5"/>
    <mergeCell ref="UYW5:UZH5"/>
    <mergeCell ref="UZI5:UZT5"/>
    <mergeCell ref="UVE5:UVP5"/>
    <mergeCell ref="UVQ5:UWB5"/>
    <mergeCell ref="UWC5:UWN5"/>
    <mergeCell ref="UWO5:UWZ5"/>
    <mergeCell ref="UXA5:UXL5"/>
    <mergeCell ref="USW5:UTH5"/>
    <mergeCell ref="UTI5:UTT5"/>
    <mergeCell ref="UTU5:UUF5"/>
    <mergeCell ref="UUG5:UUR5"/>
    <mergeCell ref="UUS5:UVD5"/>
    <mergeCell ref="UQO5:UQZ5"/>
    <mergeCell ref="URA5:URL5"/>
    <mergeCell ref="URM5:URX5"/>
    <mergeCell ref="URY5:USJ5"/>
    <mergeCell ref="USK5:USV5"/>
    <mergeCell ref="UOG5:UOR5"/>
    <mergeCell ref="UOS5:UPD5"/>
    <mergeCell ref="UPE5:UPP5"/>
    <mergeCell ref="UPQ5:UQB5"/>
    <mergeCell ref="UQC5:UQN5"/>
    <mergeCell ref="ULY5:UMJ5"/>
    <mergeCell ref="UMK5:UMV5"/>
    <mergeCell ref="UMW5:UNH5"/>
    <mergeCell ref="UNI5:UNT5"/>
    <mergeCell ref="UNU5:UOF5"/>
    <mergeCell ref="UJQ5:UKB5"/>
    <mergeCell ref="UKC5:UKN5"/>
    <mergeCell ref="UKO5:UKZ5"/>
    <mergeCell ref="ULA5:ULL5"/>
    <mergeCell ref="ULM5:ULX5"/>
    <mergeCell ref="UHI5:UHT5"/>
    <mergeCell ref="UHU5:UIF5"/>
    <mergeCell ref="UIG5:UIR5"/>
    <mergeCell ref="UIS5:UJD5"/>
    <mergeCell ref="UJE5:UJP5"/>
    <mergeCell ref="UFA5:UFL5"/>
    <mergeCell ref="UFM5:UFX5"/>
    <mergeCell ref="UFY5:UGJ5"/>
    <mergeCell ref="UGK5:UGV5"/>
    <mergeCell ref="UGW5:UHH5"/>
    <mergeCell ref="UCS5:UDD5"/>
    <mergeCell ref="UDE5:UDP5"/>
    <mergeCell ref="UDQ5:UEB5"/>
    <mergeCell ref="UEC5:UEN5"/>
    <mergeCell ref="UEO5:UEZ5"/>
    <mergeCell ref="UAK5:UAV5"/>
    <mergeCell ref="UAW5:UBH5"/>
    <mergeCell ref="UBI5:UBT5"/>
    <mergeCell ref="UBU5:UCF5"/>
    <mergeCell ref="UCG5:UCR5"/>
    <mergeCell ref="TYC5:TYN5"/>
    <mergeCell ref="TYO5:TYZ5"/>
    <mergeCell ref="TZA5:TZL5"/>
    <mergeCell ref="TZM5:TZX5"/>
    <mergeCell ref="TZY5:UAJ5"/>
    <mergeCell ref="TVU5:TWF5"/>
    <mergeCell ref="TWG5:TWR5"/>
    <mergeCell ref="TWS5:TXD5"/>
    <mergeCell ref="TXE5:TXP5"/>
    <mergeCell ref="TXQ5:TYB5"/>
    <mergeCell ref="TTM5:TTX5"/>
    <mergeCell ref="TTY5:TUJ5"/>
    <mergeCell ref="TUK5:TUV5"/>
    <mergeCell ref="TUW5:TVH5"/>
    <mergeCell ref="TVI5:TVT5"/>
    <mergeCell ref="TRE5:TRP5"/>
    <mergeCell ref="TRQ5:TSB5"/>
    <mergeCell ref="TSC5:TSN5"/>
    <mergeCell ref="TSO5:TSZ5"/>
    <mergeCell ref="TTA5:TTL5"/>
    <mergeCell ref="TOW5:TPH5"/>
    <mergeCell ref="TPI5:TPT5"/>
    <mergeCell ref="TPU5:TQF5"/>
    <mergeCell ref="TQG5:TQR5"/>
    <mergeCell ref="TQS5:TRD5"/>
    <mergeCell ref="TMO5:TMZ5"/>
    <mergeCell ref="TNA5:TNL5"/>
    <mergeCell ref="TNM5:TNX5"/>
    <mergeCell ref="TNY5:TOJ5"/>
    <mergeCell ref="TOK5:TOV5"/>
    <mergeCell ref="TKG5:TKR5"/>
    <mergeCell ref="TKS5:TLD5"/>
    <mergeCell ref="TLE5:TLP5"/>
    <mergeCell ref="TLQ5:TMB5"/>
    <mergeCell ref="TMC5:TMN5"/>
    <mergeCell ref="THY5:TIJ5"/>
    <mergeCell ref="TIK5:TIV5"/>
    <mergeCell ref="TIW5:TJH5"/>
    <mergeCell ref="TJI5:TJT5"/>
    <mergeCell ref="TJU5:TKF5"/>
    <mergeCell ref="TFQ5:TGB5"/>
    <mergeCell ref="TGC5:TGN5"/>
    <mergeCell ref="TGO5:TGZ5"/>
    <mergeCell ref="THA5:THL5"/>
    <mergeCell ref="THM5:THX5"/>
    <mergeCell ref="TDI5:TDT5"/>
    <mergeCell ref="TDU5:TEF5"/>
    <mergeCell ref="TEG5:TER5"/>
    <mergeCell ref="TES5:TFD5"/>
    <mergeCell ref="TFE5:TFP5"/>
    <mergeCell ref="TBA5:TBL5"/>
    <mergeCell ref="TBM5:TBX5"/>
    <mergeCell ref="TBY5:TCJ5"/>
    <mergeCell ref="TCK5:TCV5"/>
    <mergeCell ref="TCW5:TDH5"/>
    <mergeCell ref="SYS5:SZD5"/>
    <mergeCell ref="SZE5:SZP5"/>
    <mergeCell ref="SZQ5:TAB5"/>
    <mergeCell ref="TAC5:TAN5"/>
    <mergeCell ref="TAO5:TAZ5"/>
    <mergeCell ref="SWK5:SWV5"/>
    <mergeCell ref="SWW5:SXH5"/>
    <mergeCell ref="SXI5:SXT5"/>
    <mergeCell ref="SXU5:SYF5"/>
    <mergeCell ref="SYG5:SYR5"/>
    <mergeCell ref="SUC5:SUN5"/>
    <mergeCell ref="SUO5:SUZ5"/>
    <mergeCell ref="SVA5:SVL5"/>
    <mergeCell ref="SVM5:SVX5"/>
    <mergeCell ref="SVY5:SWJ5"/>
    <mergeCell ref="SRU5:SSF5"/>
    <mergeCell ref="SSG5:SSR5"/>
    <mergeCell ref="SSS5:STD5"/>
    <mergeCell ref="STE5:STP5"/>
    <mergeCell ref="STQ5:SUB5"/>
    <mergeCell ref="SPM5:SPX5"/>
    <mergeCell ref="SPY5:SQJ5"/>
    <mergeCell ref="SQK5:SQV5"/>
    <mergeCell ref="SQW5:SRH5"/>
    <mergeCell ref="SRI5:SRT5"/>
    <mergeCell ref="SNE5:SNP5"/>
    <mergeCell ref="SNQ5:SOB5"/>
    <mergeCell ref="SOC5:SON5"/>
    <mergeCell ref="SOO5:SOZ5"/>
    <mergeCell ref="SPA5:SPL5"/>
    <mergeCell ref="SKW5:SLH5"/>
    <mergeCell ref="SLI5:SLT5"/>
    <mergeCell ref="SLU5:SMF5"/>
    <mergeCell ref="SMG5:SMR5"/>
    <mergeCell ref="SMS5:SND5"/>
    <mergeCell ref="SIO5:SIZ5"/>
    <mergeCell ref="SJA5:SJL5"/>
    <mergeCell ref="SJM5:SJX5"/>
    <mergeCell ref="SJY5:SKJ5"/>
    <mergeCell ref="SKK5:SKV5"/>
    <mergeCell ref="SGG5:SGR5"/>
    <mergeCell ref="SGS5:SHD5"/>
    <mergeCell ref="SHE5:SHP5"/>
    <mergeCell ref="SHQ5:SIB5"/>
    <mergeCell ref="SIC5:SIN5"/>
    <mergeCell ref="SDY5:SEJ5"/>
    <mergeCell ref="SEK5:SEV5"/>
    <mergeCell ref="SEW5:SFH5"/>
    <mergeCell ref="SFI5:SFT5"/>
    <mergeCell ref="SFU5:SGF5"/>
    <mergeCell ref="SBQ5:SCB5"/>
    <mergeCell ref="SCC5:SCN5"/>
    <mergeCell ref="SCO5:SCZ5"/>
    <mergeCell ref="SDA5:SDL5"/>
    <mergeCell ref="SDM5:SDX5"/>
    <mergeCell ref="RZI5:RZT5"/>
    <mergeCell ref="RZU5:SAF5"/>
    <mergeCell ref="SAG5:SAR5"/>
    <mergeCell ref="SAS5:SBD5"/>
    <mergeCell ref="SBE5:SBP5"/>
    <mergeCell ref="RXA5:RXL5"/>
    <mergeCell ref="RXM5:RXX5"/>
    <mergeCell ref="RXY5:RYJ5"/>
    <mergeCell ref="RYK5:RYV5"/>
    <mergeCell ref="RYW5:RZH5"/>
    <mergeCell ref="RUS5:RVD5"/>
    <mergeCell ref="RVE5:RVP5"/>
    <mergeCell ref="RVQ5:RWB5"/>
    <mergeCell ref="RWC5:RWN5"/>
    <mergeCell ref="RWO5:RWZ5"/>
    <mergeCell ref="RSK5:RSV5"/>
    <mergeCell ref="RSW5:RTH5"/>
    <mergeCell ref="RTI5:RTT5"/>
    <mergeCell ref="RTU5:RUF5"/>
    <mergeCell ref="RUG5:RUR5"/>
    <mergeCell ref="RQC5:RQN5"/>
    <mergeCell ref="RQO5:RQZ5"/>
    <mergeCell ref="RRA5:RRL5"/>
    <mergeCell ref="RRM5:RRX5"/>
    <mergeCell ref="RRY5:RSJ5"/>
    <mergeCell ref="RNU5:ROF5"/>
    <mergeCell ref="ROG5:ROR5"/>
    <mergeCell ref="ROS5:RPD5"/>
    <mergeCell ref="RPE5:RPP5"/>
    <mergeCell ref="RPQ5:RQB5"/>
    <mergeCell ref="RLM5:RLX5"/>
    <mergeCell ref="RLY5:RMJ5"/>
    <mergeCell ref="RMK5:RMV5"/>
    <mergeCell ref="RMW5:RNH5"/>
    <mergeCell ref="RNI5:RNT5"/>
    <mergeCell ref="RJE5:RJP5"/>
    <mergeCell ref="RJQ5:RKB5"/>
    <mergeCell ref="RKC5:RKN5"/>
    <mergeCell ref="RKO5:RKZ5"/>
    <mergeCell ref="RLA5:RLL5"/>
    <mergeCell ref="RGW5:RHH5"/>
    <mergeCell ref="RHI5:RHT5"/>
    <mergeCell ref="RHU5:RIF5"/>
    <mergeCell ref="RIG5:RIR5"/>
    <mergeCell ref="RIS5:RJD5"/>
    <mergeCell ref="REO5:REZ5"/>
    <mergeCell ref="RFA5:RFL5"/>
    <mergeCell ref="RFM5:RFX5"/>
    <mergeCell ref="RFY5:RGJ5"/>
    <mergeCell ref="RGK5:RGV5"/>
    <mergeCell ref="RCG5:RCR5"/>
    <mergeCell ref="RCS5:RDD5"/>
    <mergeCell ref="RDE5:RDP5"/>
    <mergeCell ref="RDQ5:REB5"/>
    <mergeCell ref="REC5:REN5"/>
    <mergeCell ref="QZY5:RAJ5"/>
    <mergeCell ref="RAK5:RAV5"/>
    <mergeCell ref="RAW5:RBH5"/>
    <mergeCell ref="RBI5:RBT5"/>
    <mergeCell ref="RBU5:RCF5"/>
    <mergeCell ref="QXQ5:QYB5"/>
    <mergeCell ref="QYC5:QYN5"/>
    <mergeCell ref="QYO5:QYZ5"/>
    <mergeCell ref="QZA5:QZL5"/>
    <mergeCell ref="QZM5:QZX5"/>
    <mergeCell ref="QVI5:QVT5"/>
    <mergeCell ref="QVU5:QWF5"/>
    <mergeCell ref="QWG5:QWR5"/>
    <mergeCell ref="QWS5:QXD5"/>
    <mergeCell ref="QXE5:QXP5"/>
    <mergeCell ref="QTA5:QTL5"/>
    <mergeCell ref="QTM5:QTX5"/>
    <mergeCell ref="QTY5:QUJ5"/>
    <mergeCell ref="QUK5:QUV5"/>
    <mergeCell ref="QUW5:QVH5"/>
    <mergeCell ref="QQS5:QRD5"/>
    <mergeCell ref="QRE5:QRP5"/>
    <mergeCell ref="QRQ5:QSB5"/>
    <mergeCell ref="QSC5:QSN5"/>
    <mergeCell ref="QSO5:QSZ5"/>
    <mergeCell ref="QOK5:QOV5"/>
    <mergeCell ref="QOW5:QPH5"/>
    <mergeCell ref="QPI5:QPT5"/>
    <mergeCell ref="QPU5:QQF5"/>
    <mergeCell ref="QQG5:QQR5"/>
    <mergeCell ref="QMC5:QMN5"/>
    <mergeCell ref="QMO5:QMZ5"/>
    <mergeCell ref="QNA5:QNL5"/>
    <mergeCell ref="QNM5:QNX5"/>
    <mergeCell ref="QNY5:QOJ5"/>
    <mergeCell ref="QJU5:QKF5"/>
    <mergeCell ref="QKG5:QKR5"/>
    <mergeCell ref="QKS5:QLD5"/>
    <mergeCell ref="QLE5:QLP5"/>
    <mergeCell ref="QLQ5:QMB5"/>
    <mergeCell ref="QHM5:QHX5"/>
    <mergeCell ref="QHY5:QIJ5"/>
    <mergeCell ref="QIK5:QIV5"/>
    <mergeCell ref="QIW5:QJH5"/>
    <mergeCell ref="QJI5:QJT5"/>
    <mergeCell ref="QFE5:QFP5"/>
    <mergeCell ref="QFQ5:QGB5"/>
    <mergeCell ref="QGC5:QGN5"/>
    <mergeCell ref="QGO5:QGZ5"/>
    <mergeCell ref="QHA5:QHL5"/>
    <mergeCell ref="QCW5:QDH5"/>
    <mergeCell ref="QDI5:QDT5"/>
    <mergeCell ref="QDU5:QEF5"/>
    <mergeCell ref="QEG5:QER5"/>
    <mergeCell ref="QES5:QFD5"/>
    <mergeCell ref="QAO5:QAZ5"/>
    <mergeCell ref="QBA5:QBL5"/>
    <mergeCell ref="QBM5:QBX5"/>
    <mergeCell ref="QBY5:QCJ5"/>
    <mergeCell ref="QCK5:QCV5"/>
    <mergeCell ref="PYG5:PYR5"/>
    <mergeCell ref="PYS5:PZD5"/>
    <mergeCell ref="PZE5:PZP5"/>
    <mergeCell ref="PZQ5:QAB5"/>
    <mergeCell ref="QAC5:QAN5"/>
    <mergeCell ref="PVY5:PWJ5"/>
    <mergeCell ref="PWK5:PWV5"/>
    <mergeCell ref="PWW5:PXH5"/>
    <mergeCell ref="PXI5:PXT5"/>
    <mergeCell ref="PXU5:PYF5"/>
    <mergeCell ref="PTQ5:PUB5"/>
    <mergeCell ref="PUC5:PUN5"/>
    <mergeCell ref="PUO5:PUZ5"/>
    <mergeCell ref="PVA5:PVL5"/>
    <mergeCell ref="PVM5:PVX5"/>
    <mergeCell ref="PRI5:PRT5"/>
    <mergeCell ref="PRU5:PSF5"/>
    <mergeCell ref="PSG5:PSR5"/>
    <mergeCell ref="PSS5:PTD5"/>
    <mergeCell ref="PTE5:PTP5"/>
    <mergeCell ref="PPA5:PPL5"/>
    <mergeCell ref="PPM5:PPX5"/>
    <mergeCell ref="PPY5:PQJ5"/>
    <mergeCell ref="PQK5:PQV5"/>
    <mergeCell ref="PQW5:PRH5"/>
    <mergeCell ref="PMS5:PND5"/>
    <mergeCell ref="PNE5:PNP5"/>
    <mergeCell ref="PNQ5:POB5"/>
    <mergeCell ref="POC5:PON5"/>
    <mergeCell ref="POO5:POZ5"/>
    <mergeCell ref="PKK5:PKV5"/>
    <mergeCell ref="PKW5:PLH5"/>
    <mergeCell ref="PLI5:PLT5"/>
    <mergeCell ref="PLU5:PMF5"/>
    <mergeCell ref="PMG5:PMR5"/>
    <mergeCell ref="PIC5:PIN5"/>
    <mergeCell ref="PIO5:PIZ5"/>
    <mergeCell ref="PJA5:PJL5"/>
    <mergeCell ref="PJM5:PJX5"/>
    <mergeCell ref="PJY5:PKJ5"/>
    <mergeCell ref="PFU5:PGF5"/>
    <mergeCell ref="PGG5:PGR5"/>
    <mergeCell ref="PGS5:PHD5"/>
    <mergeCell ref="PHE5:PHP5"/>
    <mergeCell ref="PHQ5:PIB5"/>
    <mergeCell ref="PDM5:PDX5"/>
    <mergeCell ref="PDY5:PEJ5"/>
    <mergeCell ref="PEK5:PEV5"/>
    <mergeCell ref="PEW5:PFH5"/>
    <mergeCell ref="PFI5:PFT5"/>
    <mergeCell ref="PBE5:PBP5"/>
    <mergeCell ref="PBQ5:PCB5"/>
    <mergeCell ref="PCC5:PCN5"/>
    <mergeCell ref="PCO5:PCZ5"/>
    <mergeCell ref="PDA5:PDL5"/>
    <mergeCell ref="OYW5:OZH5"/>
    <mergeCell ref="OZI5:OZT5"/>
    <mergeCell ref="OZU5:PAF5"/>
    <mergeCell ref="PAG5:PAR5"/>
    <mergeCell ref="PAS5:PBD5"/>
    <mergeCell ref="OWO5:OWZ5"/>
    <mergeCell ref="OXA5:OXL5"/>
    <mergeCell ref="OXM5:OXX5"/>
    <mergeCell ref="OXY5:OYJ5"/>
    <mergeCell ref="OYK5:OYV5"/>
    <mergeCell ref="OUG5:OUR5"/>
    <mergeCell ref="OUS5:OVD5"/>
    <mergeCell ref="OVE5:OVP5"/>
    <mergeCell ref="OVQ5:OWB5"/>
    <mergeCell ref="OWC5:OWN5"/>
    <mergeCell ref="ORY5:OSJ5"/>
    <mergeCell ref="OSK5:OSV5"/>
    <mergeCell ref="OSW5:OTH5"/>
    <mergeCell ref="OTI5:OTT5"/>
    <mergeCell ref="OTU5:OUF5"/>
    <mergeCell ref="OPQ5:OQB5"/>
    <mergeCell ref="OQC5:OQN5"/>
    <mergeCell ref="OQO5:OQZ5"/>
    <mergeCell ref="ORA5:ORL5"/>
    <mergeCell ref="ORM5:ORX5"/>
    <mergeCell ref="ONI5:ONT5"/>
    <mergeCell ref="ONU5:OOF5"/>
    <mergeCell ref="OOG5:OOR5"/>
    <mergeCell ref="OOS5:OPD5"/>
    <mergeCell ref="OPE5:OPP5"/>
    <mergeCell ref="OLA5:OLL5"/>
    <mergeCell ref="OLM5:OLX5"/>
    <mergeCell ref="OLY5:OMJ5"/>
    <mergeCell ref="OMK5:OMV5"/>
    <mergeCell ref="OMW5:ONH5"/>
    <mergeCell ref="OIS5:OJD5"/>
    <mergeCell ref="OJE5:OJP5"/>
    <mergeCell ref="OJQ5:OKB5"/>
    <mergeCell ref="OKC5:OKN5"/>
    <mergeCell ref="OKO5:OKZ5"/>
    <mergeCell ref="OGK5:OGV5"/>
    <mergeCell ref="OGW5:OHH5"/>
    <mergeCell ref="OHI5:OHT5"/>
    <mergeCell ref="OHU5:OIF5"/>
    <mergeCell ref="OIG5:OIR5"/>
    <mergeCell ref="OEC5:OEN5"/>
    <mergeCell ref="OEO5:OEZ5"/>
    <mergeCell ref="OFA5:OFL5"/>
    <mergeCell ref="OFM5:OFX5"/>
    <mergeCell ref="OFY5:OGJ5"/>
    <mergeCell ref="OBU5:OCF5"/>
    <mergeCell ref="OCG5:OCR5"/>
    <mergeCell ref="OCS5:ODD5"/>
    <mergeCell ref="ODE5:ODP5"/>
    <mergeCell ref="ODQ5:OEB5"/>
    <mergeCell ref="NZM5:NZX5"/>
    <mergeCell ref="NZY5:OAJ5"/>
    <mergeCell ref="OAK5:OAV5"/>
    <mergeCell ref="OAW5:OBH5"/>
    <mergeCell ref="OBI5:OBT5"/>
    <mergeCell ref="NXE5:NXP5"/>
    <mergeCell ref="NXQ5:NYB5"/>
    <mergeCell ref="NYC5:NYN5"/>
    <mergeCell ref="NYO5:NYZ5"/>
    <mergeCell ref="NZA5:NZL5"/>
    <mergeCell ref="NUW5:NVH5"/>
    <mergeCell ref="NVI5:NVT5"/>
    <mergeCell ref="NVU5:NWF5"/>
    <mergeCell ref="NWG5:NWR5"/>
    <mergeCell ref="NWS5:NXD5"/>
    <mergeCell ref="NSO5:NSZ5"/>
    <mergeCell ref="NTA5:NTL5"/>
    <mergeCell ref="NTM5:NTX5"/>
    <mergeCell ref="NTY5:NUJ5"/>
    <mergeCell ref="NUK5:NUV5"/>
    <mergeCell ref="NQG5:NQR5"/>
    <mergeCell ref="NQS5:NRD5"/>
    <mergeCell ref="NRE5:NRP5"/>
    <mergeCell ref="NRQ5:NSB5"/>
    <mergeCell ref="NSC5:NSN5"/>
    <mergeCell ref="NNY5:NOJ5"/>
    <mergeCell ref="NOK5:NOV5"/>
    <mergeCell ref="NOW5:NPH5"/>
    <mergeCell ref="NPI5:NPT5"/>
    <mergeCell ref="NPU5:NQF5"/>
    <mergeCell ref="NLQ5:NMB5"/>
    <mergeCell ref="NMC5:NMN5"/>
    <mergeCell ref="NMO5:NMZ5"/>
    <mergeCell ref="NNA5:NNL5"/>
    <mergeCell ref="NNM5:NNX5"/>
    <mergeCell ref="NJI5:NJT5"/>
    <mergeCell ref="NJU5:NKF5"/>
    <mergeCell ref="NKG5:NKR5"/>
    <mergeCell ref="NKS5:NLD5"/>
    <mergeCell ref="NLE5:NLP5"/>
    <mergeCell ref="NHA5:NHL5"/>
    <mergeCell ref="NHM5:NHX5"/>
    <mergeCell ref="NHY5:NIJ5"/>
    <mergeCell ref="NIK5:NIV5"/>
    <mergeCell ref="NIW5:NJH5"/>
    <mergeCell ref="NES5:NFD5"/>
    <mergeCell ref="NFE5:NFP5"/>
    <mergeCell ref="NFQ5:NGB5"/>
    <mergeCell ref="NGC5:NGN5"/>
    <mergeCell ref="NGO5:NGZ5"/>
    <mergeCell ref="NCK5:NCV5"/>
    <mergeCell ref="NCW5:NDH5"/>
    <mergeCell ref="NDI5:NDT5"/>
    <mergeCell ref="NDU5:NEF5"/>
    <mergeCell ref="NEG5:NER5"/>
    <mergeCell ref="NAC5:NAN5"/>
    <mergeCell ref="NAO5:NAZ5"/>
    <mergeCell ref="NBA5:NBL5"/>
    <mergeCell ref="NBM5:NBX5"/>
    <mergeCell ref="NBY5:NCJ5"/>
    <mergeCell ref="MXU5:MYF5"/>
    <mergeCell ref="MYG5:MYR5"/>
    <mergeCell ref="MYS5:MZD5"/>
    <mergeCell ref="MZE5:MZP5"/>
    <mergeCell ref="MZQ5:NAB5"/>
    <mergeCell ref="MVM5:MVX5"/>
    <mergeCell ref="MVY5:MWJ5"/>
    <mergeCell ref="MWK5:MWV5"/>
    <mergeCell ref="MWW5:MXH5"/>
    <mergeCell ref="MXI5:MXT5"/>
    <mergeCell ref="MTE5:MTP5"/>
    <mergeCell ref="MTQ5:MUB5"/>
    <mergeCell ref="MUC5:MUN5"/>
    <mergeCell ref="MUO5:MUZ5"/>
    <mergeCell ref="MVA5:MVL5"/>
    <mergeCell ref="MQW5:MRH5"/>
    <mergeCell ref="MRI5:MRT5"/>
    <mergeCell ref="MRU5:MSF5"/>
    <mergeCell ref="MSG5:MSR5"/>
    <mergeCell ref="MSS5:MTD5"/>
    <mergeCell ref="MOO5:MOZ5"/>
    <mergeCell ref="MPA5:MPL5"/>
    <mergeCell ref="MPM5:MPX5"/>
    <mergeCell ref="MPY5:MQJ5"/>
    <mergeCell ref="MQK5:MQV5"/>
    <mergeCell ref="MMG5:MMR5"/>
    <mergeCell ref="MMS5:MND5"/>
    <mergeCell ref="MNE5:MNP5"/>
    <mergeCell ref="MNQ5:MOB5"/>
    <mergeCell ref="MOC5:MON5"/>
    <mergeCell ref="MJY5:MKJ5"/>
    <mergeCell ref="MKK5:MKV5"/>
    <mergeCell ref="MKW5:MLH5"/>
    <mergeCell ref="MLI5:MLT5"/>
    <mergeCell ref="MLU5:MMF5"/>
    <mergeCell ref="MHQ5:MIB5"/>
    <mergeCell ref="MIC5:MIN5"/>
    <mergeCell ref="MIO5:MIZ5"/>
    <mergeCell ref="MJA5:MJL5"/>
    <mergeCell ref="MJM5:MJX5"/>
    <mergeCell ref="MFI5:MFT5"/>
    <mergeCell ref="MFU5:MGF5"/>
    <mergeCell ref="MGG5:MGR5"/>
    <mergeCell ref="MGS5:MHD5"/>
    <mergeCell ref="MHE5:MHP5"/>
    <mergeCell ref="MDA5:MDL5"/>
    <mergeCell ref="MDM5:MDX5"/>
    <mergeCell ref="MDY5:MEJ5"/>
    <mergeCell ref="MEK5:MEV5"/>
    <mergeCell ref="MEW5:MFH5"/>
    <mergeCell ref="MAS5:MBD5"/>
    <mergeCell ref="MBE5:MBP5"/>
    <mergeCell ref="MBQ5:MCB5"/>
    <mergeCell ref="MCC5:MCN5"/>
    <mergeCell ref="MCO5:MCZ5"/>
    <mergeCell ref="LYK5:LYV5"/>
    <mergeCell ref="LYW5:LZH5"/>
    <mergeCell ref="LZI5:LZT5"/>
    <mergeCell ref="LZU5:MAF5"/>
    <mergeCell ref="MAG5:MAR5"/>
    <mergeCell ref="LWC5:LWN5"/>
    <mergeCell ref="LWO5:LWZ5"/>
    <mergeCell ref="LXA5:LXL5"/>
    <mergeCell ref="LXM5:LXX5"/>
    <mergeCell ref="LXY5:LYJ5"/>
    <mergeCell ref="LTU5:LUF5"/>
    <mergeCell ref="LUG5:LUR5"/>
    <mergeCell ref="LUS5:LVD5"/>
    <mergeCell ref="LVE5:LVP5"/>
    <mergeCell ref="LVQ5:LWB5"/>
    <mergeCell ref="LRM5:LRX5"/>
    <mergeCell ref="LRY5:LSJ5"/>
    <mergeCell ref="LSK5:LSV5"/>
    <mergeCell ref="LSW5:LTH5"/>
    <mergeCell ref="LTI5:LTT5"/>
    <mergeCell ref="LPE5:LPP5"/>
    <mergeCell ref="LPQ5:LQB5"/>
    <mergeCell ref="LQC5:LQN5"/>
    <mergeCell ref="LQO5:LQZ5"/>
    <mergeCell ref="LRA5:LRL5"/>
    <mergeCell ref="LMW5:LNH5"/>
    <mergeCell ref="LNI5:LNT5"/>
    <mergeCell ref="LNU5:LOF5"/>
    <mergeCell ref="LOG5:LOR5"/>
    <mergeCell ref="LOS5:LPD5"/>
    <mergeCell ref="LKO5:LKZ5"/>
    <mergeCell ref="LLA5:LLL5"/>
    <mergeCell ref="LLM5:LLX5"/>
    <mergeCell ref="LLY5:LMJ5"/>
    <mergeCell ref="LMK5:LMV5"/>
    <mergeCell ref="LIG5:LIR5"/>
    <mergeCell ref="LIS5:LJD5"/>
    <mergeCell ref="LJE5:LJP5"/>
    <mergeCell ref="LJQ5:LKB5"/>
    <mergeCell ref="LKC5:LKN5"/>
    <mergeCell ref="LFY5:LGJ5"/>
    <mergeCell ref="LGK5:LGV5"/>
    <mergeCell ref="LGW5:LHH5"/>
    <mergeCell ref="LHI5:LHT5"/>
    <mergeCell ref="LHU5:LIF5"/>
    <mergeCell ref="LDQ5:LEB5"/>
    <mergeCell ref="LEC5:LEN5"/>
    <mergeCell ref="LEO5:LEZ5"/>
    <mergeCell ref="LFA5:LFL5"/>
    <mergeCell ref="LFM5:LFX5"/>
    <mergeCell ref="LBI5:LBT5"/>
    <mergeCell ref="LBU5:LCF5"/>
    <mergeCell ref="LCG5:LCR5"/>
    <mergeCell ref="LCS5:LDD5"/>
    <mergeCell ref="LDE5:LDP5"/>
    <mergeCell ref="KZA5:KZL5"/>
    <mergeCell ref="KZM5:KZX5"/>
    <mergeCell ref="KZY5:LAJ5"/>
    <mergeCell ref="LAK5:LAV5"/>
    <mergeCell ref="LAW5:LBH5"/>
    <mergeCell ref="KWS5:KXD5"/>
    <mergeCell ref="KXE5:KXP5"/>
    <mergeCell ref="KXQ5:KYB5"/>
    <mergeCell ref="KYC5:KYN5"/>
    <mergeCell ref="KYO5:KYZ5"/>
    <mergeCell ref="KUK5:KUV5"/>
    <mergeCell ref="KUW5:KVH5"/>
    <mergeCell ref="KVI5:KVT5"/>
    <mergeCell ref="KVU5:KWF5"/>
    <mergeCell ref="KWG5:KWR5"/>
    <mergeCell ref="KSC5:KSN5"/>
    <mergeCell ref="KSO5:KSZ5"/>
    <mergeCell ref="KTA5:KTL5"/>
    <mergeCell ref="KTM5:KTX5"/>
    <mergeCell ref="KTY5:KUJ5"/>
    <mergeCell ref="KPU5:KQF5"/>
    <mergeCell ref="KQG5:KQR5"/>
    <mergeCell ref="KQS5:KRD5"/>
    <mergeCell ref="KRE5:KRP5"/>
    <mergeCell ref="KRQ5:KSB5"/>
    <mergeCell ref="KNM5:KNX5"/>
    <mergeCell ref="KNY5:KOJ5"/>
    <mergeCell ref="KOK5:KOV5"/>
    <mergeCell ref="KOW5:KPH5"/>
    <mergeCell ref="KPI5:KPT5"/>
    <mergeCell ref="KLE5:KLP5"/>
    <mergeCell ref="KLQ5:KMB5"/>
    <mergeCell ref="KMC5:KMN5"/>
    <mergeCell ref="KMO5:KMZ5"/>
    <mergeCell ref="KNA5:KNL5"/>
    <mergeCell ref="KIW5:KJH5"/>
    <mergeCell ref="KJI5:KJT5"/>
    <mergeCell ref="KJU5:KKF5"/>
    <mergeCell ref="KKG5:KKR5"/>
    <mergeCell ref="KKS5:KLD5"/>
    <mergeCell ref="KGO5:KGZ5"/>
    <mergeCell ref="KHA5:KHL5"/>
    <mergeCell ref="KHM5:KHX5"/>
    <mergeCell ref="KHY5:KIJ5"/>
    <mergeCell ref="KIK5:KIV5"/>
    <mergeCell ref="KEG5:KER5"/>
    <mergeCell ref="KES5:KFD5"/>
    <mergeCell ref="KFE5:KFP5"/>
    <mergeCell ref="KFQ5:KGB5"/>
    <mergeCell ref="KGC5:KGN5"/>
    <mergeCell ref="KBY5:KCJ5"/>
    <mergeCell ref="KCK5:KCV5"/>
    <mergeCell ref="KCW5:KDH5"/>
    <mergeCell ref="KDI5:KDT5"/>
    <mergeCell ref="KDU5:KEF5"/>
    <mergeCell ref="JZQ5:KAB5"/>
    <mergeCell ref="KAC5:KAN5"/>
    <mergeCell ref="KAO5:KAZ5"/>
    <mergeCell ref="KBA5:KBL5"/>
    <mergeCell ref="KBM5:KBX5"/>
    <mergeCell ref="JXI5:JXT5"/>
    <mergeCell ref="JXU5:JYF5"/>
    <mergeCell ref="JYG5:JYR5"/>
    <mergeCell ref="JYS5:JZD5"/>
    <mergeCell ref="JZE5:JZP5"/>
    <mergeCell ref="JVA5:JVL5"/>
    <mergeCell ref="JVM5:JVX5"/>
    <mergeCell ref="JVY5:JWJ5"/>
    <mergeCell ref="JWK5:JWV5"/>
    <mergeCell ref="JWW5:JXH5"/>
    <mergeCell ref="JSS5:JTD5"/>
    <mergeCell ref="JTE5:JTP5"/>
    <mergeCell ref="JTQ5:JUB5"/>
    <mergeCell ref="JUC5:JUN5"/>
    <mergeCell ref="JUO5:JUZ5"/>
    <mergeCell ref="JQK5:JQV5"/>
    <mergeCell ref="JQW5:JRH5"/>
    <mergeCell ref="JRI5:JRT5"/>
    <mergeCell ref="JRU5:JSF5"/>
    <mergeCell ref="JSG5:JSR5"/>
    <mergeCell ref="JOC5:JON5"/>
    <mergeCell ref="JOO5:JOZ5"/>
    <mergeCell ref="JPA5:JPL5"/>
    <mergeCell ref="JPM5:JPX5"/>
    <mergeCell ref="JPY5:JQJ5"/>
    <mergeCell ref="JLU5:JMF5"/>
    <mergeCell ref="JMG5:JMR5"/>
    <mergeCell ref="JMS5:JND5"/>
    <mergeCell ref="JNE5:JNP5"/>
    <mergeCell ref="JNQ5:JOB5"/>
    <mergeCell ref="JJM5:JJX5"/>
    <mergeCell ref="JJY5:JKJ5"/>
    <mergeCell ref="JKK5:JKV5"/>
    <mergeCell ref="JKW5:JLH5"/>
    <mergeCell ref="JLI5:JLT5"/>
    <mergeCell ref="JHE5:JHP5"/>
    <mergeCell ref="JHQ5:JIB5"/>
    <mergeCell ref="JIC5:JIN5"/>
    <mergeCell ref="JIO5:JIZ5"/>
    <mergeCell ref="JJA5:JJL5"/>
    <mergeCell ref="JEW5:JFH5"/>
    <mergeCell ref="JFI5:JFT5"/>
    <mergeCell ref="JFU5:JGF5"/>
    <mergeCell ref="JGG5:JGR5"/>
    <mergeCell ref="JGS5:JHD5"/>
    <mergeCell ref="JCO5:JCZ5"/>
    <mergeCell ref="JDA5:JDL5"/>
    <mergeCell ref="JDM5:JDX5"/>
    <mergeCell ref="JDY5:JEJ5"/>
    <mergeCell ref="JEK5:JEV5"/>
    <mergeCell ref="JAG5:JAR5"/>
    <mergeCell ref="JAS5:JBD5"/>
    <mergeCell ref="JBE5:JBP5"/>
    <mergeCell ref="JBQ5:JCB5"/>
    <mergeCell ref="JCC5:JCN5"/>
    <mergeCell ref="IXY5:IYJ5"/>
    <mergeCell ref="IYK5:IYV5"/>
    <mergeCell ref="IYW5:IZH5"/>
    <mergeCell ref="IZI5:IZT5"/>
    <mergeCell ref="IZU5:JAF5"/>
    <mergeCell ref="IVQ5:IWB5"/>
    <mergeCell ref="IWC5:IWN5"/>
    <mergeCell ref="IWO5:IWZ5"/>
    <mergeCell ref="IXA5:IXL5"/>
    <mergeCell ref="IXM5:IXX5"/>
    <mergeCell ref="ITI5:ITT5"/>
    <mergeCell ref="ITU5:IUF5"/>
    <mergeCell ref="IUG5:IUR5"/>
    <mergeCell ref="IUS5:IVD5"/>
    <mergeCell ref="IVE5:IVP5"/>
    <mergeCell ref="IRA5:IRL5"/>
    <mergeCell ref="IRM5:IRX5"/>
    <mergeCell ref="IRY5:ISJ5"/>
    <mergeCell ref="ISK5:ISV5"/>
    <mergeCell ref="ISW5:ITH5"/>
    <mergeCell ref="IOS5:IPD5"/>
    <mergeCell ref="IPE5:IPP5"/>
    <mergeCell ref="IPQ5:IQB5"/>
    <mergeCell ref="IQC5:IQN5"/>
    <mergeCell ref="IQO5:IQZ5"/>
    <mergeCell ref="IMK5:IMV5"/>
    <mergeCell ref="IMW5:INH5"/>
    <mergeCell ref="INI5:INT5"/>
    <mergeCell ref="INU5:IOF5"/>
    <mergeCell ref="IOG5:IOR5"/>
    <mergeCell ref="IKC5:IKN5"/>
    <mergeCell ref="IKO5:IKZ5"/>
    <mergeCell ref="ILA5:ILL5"/>
    <mergeCell ref="ILM5:ILX5"/>
    <mergeCell ref="ILY5:IMJ5"/>
    <mergeCell ref="IHU5:IIF5"/>
    <mergeCell ref="IIG5:IIR5"/>
    <mergeCell ref="IIS5:IJD5"/>
    <mergeCell ref="IJE5:IJP5"/>
    <mergeCell ref="IJQ5:IKB5"/>
    <mergeCell ref="IFM5:IFX5"/>
    <mergeCell ref="IFY5:IGJ5"/>
    <mergeCell ref="IGK5:IGV5"/>
    <mergeCell ref="IGW5:IHH5"/>
    <mergeCell ref="IHI5:IHT5"/>
    <mergeCell ref="IDE5:IDP5"/>
    <mergeCell ref="IDQ5:IEB5"/>
    <mergeCell ref="IEC5:IEN5"/>
    <mergeCell ref="IEO5:IEZ5"/>
    <mergeCell ref="IFA5:IFL5"/>
    <mergeCell ref="IAW5:IBH5"/>
    <mergeCell ref="IBI5:IBT5"/>
    <mergeCell ref="IBU5:ICF5"/>
    <mergeCell ref="ICG5:ICR5"/>
    <mergeCell ref="ICS5:IDD5"/>
    <mergeCell ref="HYO5:HYZ5"/>
    <mergeCell ref="HZA5:HZL5"/>
    <mergeCell ref="HZM5:HZX5"/>
    <mergeCell ref="HZY5:IAJ5"/>
    <mergeCell ref="IAK5:IAV5"/>
    <mergeCell ref="HWG5:HWR5"/>
    <mergeCell ref="HWS5:HXD5"/>
    <mergeCell ref="HXE5:HXP5"/>
    <mergeCell ref="HXQ5:HYB5"/>
    <mergeCell ref="HYC5:HYN5"/>
    <mergeCell ref="HTY5:HUJ5"/>
    <mergeCell ref="HUK5:HUV5"/>
    <mergeCell ref="HUW5:HVH5"/>
    <mergeCell ref="HVI5:HVT5"/>
    <mergeCell ref="HVU5:HWF5"/>
    <mergeCell ref="HRQ5:HSB5"/>
    <mergeCell ref="HSC5:HSN5"/>
    <mergeCell ref="HSO5:HSZ5"/>
    <mergeCell ref="HTA5:HTL5"/>
    <mergeCell ref="HTM5:HTX5"/>
    <mergeCell ref="HPI5:HPT5"/>
    <mergeCell ref="HPU5:HQF5"/>
    <mergeCell ref="HQG5:HQR5"/>
    <mergeCell ref="HQS5:HRD5"/>
    <mergeCell ref="HRE5:HRP5"/>
    <mergeCell ref="HNA5:HNL5"/>
    <mergeCell ref="HNM5:HNX5"/>
    <mergeCell ref="HNY5:HOJ5"/>
    <mergeCell ref="HOK5:HOV5"/>
    <mergeCell ref="HOW5:HPH5"/>
    <mergeCell ref="HKS5:HLD5"/>
    <mergeCell ref="HLE5:HLP5"/>
    <mergeCell ref="HLQ5:HMB5"/>
    <mergeCell ref="HMC5:HMN5"/>
    <mergeCell ref="HMO5:HMZ5"/>
    <mergeCell ref="HIK5:HIV5"/>
    <mergeCell ref="HIW5:HJH5"/>
    <mergeCell ref="HJI5:HJT5"/>
    <mergeCell ref="HJU5:HKF5"/>
    <mergeCell ref="HKG5:HKR5"/>
    <mergeCell ref="HGC5:HGN5"/>
    <mergeCell ref="HGO5:HGZ5"/>
    <mergeCell ref="HHA5:HHL5"/>
    <mergeCell ref="HHM5:HHX5"/>
    <mergeCell ref="HHY5:HIJ5"/>
    <mergeCell ref="HDU5:HEF5"/>
    <mergeCell ref="HEG5:HER5"/>
    <mergeCell ref="HES5:HFD5"/>
    <mergeCell ref="HFE5:HFP5"/>
    <mergeCell ref="HFQ5:HGB5"/>
    <mergeCell ref="HBM5:HBX5"/>
    <mergeCell ref="HBY5:HCJ5"/>
    <mergeCell ref="HCK5:HCV5"/>
    <mergeCell ref="HCW5:HDH5"/>
    <mergeCell ref="HDI5:HDT5"/>
    <mergeCell ref="GZE5:GZP5"/>
    <mergeCell ref="GZQ5:HAB5"/>
    <mergeCell ref="HAC5:HAN5"/>
    <mergeCell ref="HAO5:HAZ5"/>
    <mergeCell ref="HBA5:HBL5"/>
    <mergeCell ref="GWW5:GXH5"/>
    <mergeCell ref="GXI5:GXT5"/>
    <mergeCell ref="GXU5:GYF5"/>
    <mergeCell ref="GYG5:GYR5"/>
    <mergeCell ref="GYS5:GZD5"/>
    <mergeCell ref="GUO5:GUZ5"/>
    <mergeCell ref="GVA5:GVL5"/>
    <mergeCell ref="GVM5:GVX5"/>
    <mergeCell ref="GVY5:GWJ5"/>
    <mergeCell ref="GWK5:GWV5"/>
    <mergeCell ref="GSG5:GSR5"/>
    <mergeCell ref="GSS5:GTD5"/>
    <mergeCell ref="GTE5:GTP5"/>
    <mergeCell ref="GTQ5:GUB5"/>
    <mergeCell ref="GUC5:GUN5"/>
    <mergeCell ref="GPY5:GQJ5"/>
    <mergeCell ref="GQK5:GQV5"/>
    <mergeCell ref="GQW5:GRH5"/>
    <mergeCell ref="GRI5:GRT5"/>
    <mergeCell ref="GRU5:GSF5"/>
    <mergeCell ref="GNQ5:GOB5"/>
    <mergeCell ref="GOC5:GON5"/>
    <mergeCell ref="GOO5:GOZ5"/>
    <mergeCell ref="GPA5:GPL5"/>
    <mergeCell ref="GPM5:GPX5"/>
    <mergeCell ref="GLI5:GLT5"/>
    <mergeCell ref="GLU5:GMF5"/>
    <mergeCell ref="GMG5:GMR5"/>
    <mergeCell ref="GMS5:GND5"/>
    <mergeCell ref="GNE5:GNP5"/>
    <mergeCell ref="GJA5:GJL5"/>
    <mergeCell ref="GJM5:GJX5"/>
    <mergeCell ref="GJY5:GKJ5"/>
    <mergeCell ref="GKK5:GKV5"/>
    <mergeCell ref="GKW5:GLH5"/>
    <mergeCell ref="GGS5:GHD5"/>
    <mergeCell ref="GHE5:GHP5"/>
    <mergeCell ref="GHQ5:GIB5"/>
    <mergeCell ref="GIC5:GIN5"/>
    <mergeCell ref="GIO5:GIZ5"/>
    <mergeCell ref="GEK5:GEV5"/>
    <mergeCell ref="GEW5:GFH5"/>
    <mergeCell ref="GFI5:GFT5"/>
    <mergeCell ref="GFU5:GGF5"/>
    <mergeCell ref="GGG5:GGR5"/>
    <mergeCell ref="GCC5:GCN5"/>
    <mergeCell ref="GCO5:GCZ5"/>
    <mergeCell ref="GDA5:GDL5"/>
    <mergeCell ref="GDM5:GDX5"/>
    <mergeCell ref="GDY5:GEJ5"/>
    <mergeCell ref="FZU5:GAF5"/>
    <mergeCell ref="GAG5:GAR5"/>
    <mergeCell ref="GAS5:GBD5"/>
    <mergeCell ref="GBE5:GBP5"/>
    <mergeCell ref="GBQ5:GCB5"/>
    <mergeCell ref="FXM5:FXX5"/>
    <mergeCell ref="FXY5:FYJ5"/>
    <mergeCell ref="FYK5:FYV5"/>
    <mergeCell ref="FYW5:FZH5"/>
    <mergeCell ref="FZI5:FZT5"/>
    <mergeCell ref="FVE5:FVP5"/>
    <mergeCell ref="FVQ5:FWB5"/>
    <mergeCell ref="FWC5:FWN5"/>
    <mergeCell ref="FWO5:FWZ5"/>
    <mergeCell ref="FXA5:FXL5"/>
    <mergeCell ref="FSW5:FTH5"/>
    <mergeCell ref="FTI5:FTT5"/>
    <mergeCell ref="FTU5:FUF5"/>
    <mergeCell ref="FUG5:FUR5"/>
    <mergeCell ref="FUS5:FVD5"/>
    <mergeCell ref="FQO5:FQZ5"/>
    <mergeCell ref="FRA5:FRL5"/>
    <mergeCell ref="FRM5:FRX5"/>
    <mergeCell ref="FRY5:FSJ5"/>
    <mergeCell ref="FSK5:FSV5"/>
    <mergeCell ref="FOG5:FOR5"/>
    <mergeCell ref="FOS5:FPD5"/>
    <mergeCell ref="FPE5:FPP5"/>
    <mergeCell ref="FPQ5:FQB5"/>
    <mergeCell ref="FQC5:FQN5"/>
    <mergeCell ref="FLY5:FMJ5"/>
    <mergeCell ref="FMK5:FMV5"/>
    <mergeCell ref="FMW5:FNH5"/>
    <mergeCell ref="FNI5:FNT5"/>
    <mergeCell ref="FNU5:FOF5"/>
    <mergeCell ref="FJQ5:FKB5"/>
    <mergeCell ref="FKC5:FKN5"/>
    <mergeCell ref="FKO5:FKZ5"/>
    <mergeCell ref="FLA5:FLL5"/>
    <mergeCell ref="FLM5:FLX5"/>
    <mergeCell ref="FHI5:FHT5"/>
    <mergeCell ref="FHU5:FIF5"/>
    <mergeCell ref="FIG5:FIR5"/>
    <mergeCell ref="FIS5:FJD5"/>
    <mergeCell ref="FJE5:FJP5"/>
    <mergeCell ref="FFA5:FFL5"/>
    <mergeCell ref="FFM5:FFX5"/>
    <mergeCell ref="FFY5:FGJ5"/>
    <mergeCell ref="FGK5:FGV5"/>
    <mergeCell ref="FGW5:FHH5"/>
    <mergeCell ref="FCS5:FDD5"/>
    <mergeCell ref="FDE5:FDP5"/>
    <mergeCell ref="FDQ5:FEB5"/>
    <mergeCell ref="FEC5:FEN5"/>
    <mergeCell ref="FEO5:FEZ5"/>
    <mergeCell ref="FAK5:FAV5"/>
    <mergeCell ref="FAW5:FBH5"/>
    <mergeCell ref="FBI5:FBT5"/>
    <mergeCell ref="FBU5:FCF5"/>
    <mergeCell ref="FCG5:FCR5"/>
    <mergeCell ref="EYC5:EYN5"/>
    <mergeCell ref="EYO5:EYZ5"/>
    <mergeCell ref="EZA5:EZL5"/>
    <mergeCell ref="EZM5:EZX5"/>
    <mergeCell ref="EZY5:FAJ5"/>
    <mergeCell ref="EVU5:EWF5"/>
    <mergeCell ref="EWG5:EWR5"/>
    <mergeCell ref="EWS5:EXD5"/>
    <mergeCell ref="EXE5:EXP5"/>
    <mergeCell ref="EXQ5:EYB5"/>
    <mergeCell ref="ETM5:ETX5"/>
    <mergeCell ref="ETY5:EUJ5"/>
    <mergeCell ref="EUK5:EUV5"/>
    <mergeCell ref="EUW5:EVH5"/>
    <mergeCell ref="EVI5:EVT5"/>
    <mergeCell ref="ERE5:ERP5"/>
    <mergeCell ref="ERQ5:ESB5"/>
    <mergeCell ref="ESC5:ESN5"/>
    <mergeCell ref="ESO5:ESZ5"/>
    <mergeCell ref="ETA5:ETL5"/>
    <mergeCell ref="EOW5:EPH5"/>
    <mergeCell ref="EPI5:EPT5"/>
    <mergeCell ref="EPU5:EQF5"/>
    <mergeCell ref="EQG5:EQR5"/>
    <mergeCell ref="EQS5:ERD5"/>
    <mergeCell ref="EMO5:EMZ5"/>
    <mergeCell ref="ENA5:ENL5"/>
    <mergeCell ref="ENM5:ENX5"/>
    <mergeCell ref="ENY5:EOJ5"/>
    <mergeCell ref="EOK5:EOV5"/>
    <mergeCell ref="EKG5:EKR5"/>
    <mergeCell ref="EKS5:ELD5"/>
    <mergeCell ref="ELE5:ELP5"/>
    <mergeCell ref="ELQ5:EMB5"/>
    <mergeCell ref="EMC5:EMN5"/>
    <mergeCell ref="EHY5:EIJ5"/>
    <mergeCell ref="EIK5:EIV5"/>
    <mergeCell ref="EIW5:EJH5"/>
    <mergeCell ref="EJI5:EJT5"/>
    <mergeCell ref="EJU5:EKF5"/>
    <mergeCell ref="EFQ5:EGB5"/>
    <mergeCell ref="EGC5:EGN5"/>
    <mergeCell ref="EGO5:EGZ5"/>
    <mergeCell ref="EHA5:EHL5"/>
    <mergeCell ref="EHM5:EHX5"/>
    <mergeCell ref="EDI5:EDT5"/>
    <mergeCell ref="EDU5:EEF5"/>
    <mergeCell ref="EEG5:EER5"/>
    <mergeCell ref="EES5:EFD5"/>
    <mergeCell ref="EFE5:EFP5"/>
    <mergeCell ref="EBA5:EBL5"/>
    <mergeCell ref="EBM5:EBX5"/>
    <mergeCell ref="EBY5:ECJ5"/>
    <mergeCell ref="ECK5:ECV5"/>
    <mergeCell ref="ECW5:EDH5"/>
    <mergeCell ref="DYS5:DZD5"/>
    <mergeCell ref="DZE5:DZP5"/>
    <mergeCell ref="DZQ5:EAB5"/>
    <mergeCell ref="EAC5:EAN5"/>
    <mergeCell ref="EAO5:EAZ5"/>
    <mergeCell ref="DWK5:DWV5"/>
    <mergeCell ref="DWW5:DXH5"/>
    <mergeCell ref="DXI5:DXT5"/>
    <mergeCell ref="DXU5:DYF5"/>
    <mergeCell ref="DYG5:DYR5"/>
    <mergeCell ref="DUC5:DUN5"/>
    <mergeCell ref="DUO5:DUZ5"/>
    <mergeCell ref="DVA5:DVL5"/>
    <mergeCell ref="DVM5:DVX5"/>
    <mergeCell ref="DVY5:DWJ5"/>
    <mergeCell ref="DRU5:DSF5"/>
    <mergeCell ref="DSG5:DSR5"/>
    <mergeCell ref="DSS5:DTD5"/>
    <mergeCell ref="DTE5:DTP5"/>
    <mergeCell ref="DTQ5:DUB5"/>
    <mergeCell ref="DPM5:DPX5"/>
    <mergeCell ref="DPY5:DQJ5"/>
    <mergeCell ref="DQK5:DQV5"/>
    <mergeCell ref="DQW5:DRH5"/>
    <mergeCell ref="DRI5:DRT5"/>
    <mergeCell ref="DNE5:DNP5"/>
    <mergeCell ref="DNQ5:DOB5"/>
    <mergeCell ref="DOC5:DON5"/>
    <mergeCell ref="DOO5:DOZ5"/>
    <mergeCell ref="DPA5:DPL5"/>
    <mergeCell ref="DKW5:DLH5"/>
    <mergeCell ref="DLI5:DLT5"/>
    <mergeCell ref="DLU5:DMF5"/>
    <mergeCell ref="DMG5:DMR5"/>
    <mergeCell ref="DMS5:DND5"/>
    <mergeCell ref="DIO5:DIZ5"/>
    <mergeCell ref="DJA5:DJL5"/>
    <mergeCell ref="DJM5:DJX5"/>
    <mergeCell ref="DJY5:DKJ5"/>
    <mergeCell ref="DKK5:DKV5"/>
    <mergeCell ref="DGG5:DGR5"/>
    <mergeCell ref="DGS5:DHD5"/>
    <mergeCell ref="DHE5:DHP5"/>
    <mergeCell ref="DHQ5:DIB5"/>
    <mergeCell ref="DIC5:DIN5"/>
    <mergeCell ref="DDY5:DEJ5"/>
    <mergeCell ref="DEK5:DEV5"/>
    <mergeCell ref="DEW5:DFH5"/>
    <mergeCell ref="DFI5:DFT5"/>
    <mergeCell ref="DFU5:DGF5"/>
    <mergeCell ref="DBQ5:DCB5"/>
    <mergeCell ref="DCC5:DCN5"/>
    <mergeCell ref="DCO5:DCZ5"/>
    <mergeCell ref="DDA5:DDL5"/>
    <mergeCell ref="DDM5:DDX5"/>
    <mergeCell ref="CZI5:CZT5"/>
    <mergeCell ref="CZU5:DAF5"/>
    <mergeCell ref="DAG5:DAR5"/>
    <mergeCell ref="DAS5:DBD5"/>
    <mergeCell ref="DBE5:DBP5"/>
    <mergeCell ref="CXA5:CXL5"/>
    <mergeCell ref="CXM5:CXX5"/>
    <mergeCell ref="CXY5:CYJ5"/>
    <mergeCell ref="CYK5:CYV5"/>
    <mergeCell ref="CYW5:CZH5"/>
    <mergeCell ref="CUS5:CVD5"/>
    <mergeCell ref="CVE5:CVP5"/>
    <mergeCell ref="CVQ5:CWB5"/>
    <mergeCell ref="CWC5:CWN5"/>
    <mergeCell ref="CWO5:CWZ5"/>
    <mergeCell ref="CSK5:CSV5"/>
    <mergeCell ref="CSW5:CTH5"/>
    <mergeCell ref="CTI5:CTT5"/>
    <mergeCell ref="CTU5:CUF5"/>
    <mergeCell ref="CUG5:CUR5"/>
    <mergeCell ref="CQC5:CQN5"/>
    <mergeCell ref="CQO5:CQZ5"/>
    <mergeCell ref="CRA5:CRL5"/>
    <mergeCell ref="CRM5:CRX5"/>
    <mergeCell ref="CRY5:CSJ5"/>
    <mergeCell ref="CNU5:COF5"/>
    <mergeCell ref="COG5:COR5"/>
    <mergeCell ref="COS5:CPD5"/>
    <mergeCell ref="CPE5:CPP5"/>
    <mergeCell ref="CPQ5:CQB5"/>
    <mergeCell ref="CLM5:CLX5"/>
    <mergeCell ref="CLY5:CMJ5"/>
    <mergeCell ref="CMK5:CMV5"/>
    <mergeCell ref="CMW5:CNH5"/>
    <mergeCell ref="CNI5:CNT5"/>
    <mergeCell ref="CJE5:CJP5"/>
    <mergeCell ref="CJQ5:CKB5"/>
    <mergeCell ref="CKC5:CKN5"/>
    <mergeCell ref="CKO5:CKZ5"/>
    <mergeCell ref="CLA5:CLL5"/>
    <mergeCell ref="CGW5:CHH5"/>
    <mergeCell ref="CHI5:CHT5"/>
    <mergeCell ref="CHU5:CIF5"/>
    <mergeCell ref="CIG5:CIR5"/>
    <mergeCell ref="CIS5:CJD5"/>
    <mergeCell ref="CEO5:CEZ5"/>
    <mergeCell ref="CFA5:CFL5"/>
    <mergeCell ref="CFM5:CFX5"/>
    <mergeCell ref="CFY5:CGJ5"/>
    <mergeCell ref="CGK5:CGV5"/>
    <mergeCell ref="CCG5:CCR5"/>
    <mergeCell ref="CCS5:CDD5"/>
    <mergeCell ref="CDE5:CDP5"/>
    <mergeCell ref="CDQ5:CEB5"/>
    <mergeCell ref="CEC5:CEN5"/>
    <mergeCell ref="BZY5:CAJ5"/>
    <mergeCell ref="CAK5:CAV5"/>
    <mergeCell ref="CAW5:CBH5"/>
    <mergeCell ref="CBI5:CBT5"/>
    <mergeCell ref="CBU5:CCF5"/>
    <mergeCell ref="BXQ5:BYB5"/>
    <mergeCell ref="BYC5:BYN5"/>
    <mergeCell ref="BYO5:BYZ5"/>
    <mergeCell ref="BZA5:BZL5"/>
    <mergeCell ref="BZM5:BZX5"/>
    <mergeCell ref="BVI5:BVT5"/>
    <mergeCell ref="BVU5:BWF5"/>
    <mergeCell ref="BWG5:BWR5"/>
    <mergeCell ref="BWS5:BXD5"/>
    <mergeCell ref="BXE5:BXP5"/>
    <mergeCell ref="BTA5:BTL5"/>
    <mergeCell ref="BTM5:BTX5"/>
    <mergeCell ref="BTY5:BUJ5"/>
    <mergeCell ref="BUK5:BUV5"/>
    <mergeCell ref="BUW5:BVH5"/>
    <mergeCell ref="BQS5:BRD5"/>
    <mergeCell ref="BRE5:BRP5"/>
    <mergeCell ref="BRQ5:BSB5"/>
    <mergeCell ref="BSC5:BSN5"/>
    <mergeCell ref="BSO5:BSZ5"/>
    <mergeCell ref="BOK5:BOV5"/>
    <mergeCell ref="BOW5:BPH5"/>
    <mergeCell ref="BPI5:BPT5"/>
    <mergeCell ref="BPU5:BQF5"/>
    <mergeCell ref="BQG5:BQR5"/>
    <mergeCell ref="BMC5:BMN5"/>
    <mergeCell ref="BMO5:BMZ5"/>
    <mergeCell ref="BNA5:BNL5"/>
    <mergeCell ref="BNM5:BNX5"/>
    <mergeCell ref="BNY5:BOJ5"/>
    <mergeCell ref="BJU5:BKF5"/>
    <mergeCell ref="BKG5:BKR5"/>
    <mergeCell ref="BKS5:BLD5"/>
    <mergeCell ref="BLE5:BLP5"/>
    <mergeCell ref="BLQ5:BMB5"/>
    <mergeCell ref="BHM5:BHX5"/>
    <mergeCell ref="BHY5:BIJ5"/>
    <mergeCell ref="BIK5:BIV5"/>
    <mergeCell ref="BIW5:BJH5"/>
    <mergeCell ref="BJI5:BJT5"/>
    <mergeCell ref="BFE5:BFP5"/>
    <mergeCell ref="BFQ5:BGB5"/>
    <mergeCell ref="BGC5:BGN5"/>
    <mergeCell ref="BGO5:BGZ5"/>
    <mergeCell ref="BHA5:BHL5"/>
    <mergeCell ref="BCW5:BDH5"/>
    <mergeCell ref="BDI5:BDT5"/>
    <mergeCell ref="BDU5:BEF5"/>
    <mergeCell ref="BEG5:BER5"/>
    <mergeCell ref="BES5:BFD5"/>
    <mergeCell ref="BAO5:BAZ5"/>
    <mergeCell ref="BBA5:BBL5"/>
    <mergeCell ref="BBM5:BBX5"/>
    <mergeCell ref="BBY5:BCJ5"/>
    <mergeCell ref="BCK5:BCV5"/>
    <mergeCell ref="AYG5:AYR5"/>
    <mergeCell ref="AYS5:AZD5"/>
    <mergeCell ref="AZE5:AZP5"/>
    <mergeCell ref="AZQ5:BAB5"/>
    <mergeCell ref="BAC5:BAN5"/>
    <mergeCell ref="AVY5:AWJ5"/>
    <mergeCell ref="AWK5:AWV5"/>
    <mergeCell ref="AWW5:AXH5"/>
    <mergeCell ref="AXI5:AXT5"/>
    <mergeCell ref="AXU5:AYF5"/>
    <mergeCell ref="ATQ5:AUB5"/>
    <mergeCell ref="AUC5:AUN5"/>
    <mergeCell ref="AUO5:AUZ5"/>
    <mergeCell ref="AVA5:AVL5"/>
    <mergeCell ref="AVM5:AVX5"/>
    <mergeCell ref="ARI5:ART5"/>
    <mergeCell ref="ARU5:ASF5"/>
    <mergeCell ref="ASG5:ASR5"/>
    <mergeCell ref="ASS5:ATD5"/>
    <mergeCell ref="ATE5:ATP5"/>
    <mergeCell ref="APA5:APL5"/>
    <mergeCell ref="APM5:APX5"/>
    <mergeCell ref="APY5:AQJ5"/>
    <mergeCell ref="AQK5:AQV5"/>
    <mergeCell ref="AQW5:ARH5"/>
    <mergeCell ref="AMS5:AND5"/>
    <mergeCell ref="ANE5:ANP5"/>
    <mergeCell ref="ANQ5:AOB5"/>
    <mergeCell ref="AOC5:AON5"/>
    <mergeCell ref="AOO5:AOZ5"/>
    <mergeCell ref="AKK5:AKV5"/>
    <mergeCell ref="AKW5:ALH5"/>
    <mergeCell ref="ALI5:ALT5"/>
    <mergeCell ref="ALU5:AMF5"/>
    <mergeCell ref="AMG5:AMR5"/>
    <mergeCell ref="AIC5:AIN5"/>
    <mergeCell ref="AIO5:AIZ5"/>
    <mergeCell ref="AJA5:AJL5"/>
    <mergeCell ref="AJM5:AJX5"/>
    <mergeCell ref="AJY5:AKJ5"/>
    <mergeCell ref="AFU5:AGF5"/>
    <mergeCell ref="AGG5:AGR5"/>
    <mergeCell ref="AGS5:AHD5"/>
    <mergeCell ref="AHE5:AHP5"/>
    <mergeCell ref="AHQ5:AIB5"/>
    <mergeCell ref="ADM5:ADX5"/>
    <mergeCell ref="ADY5:AEJ5"/>
    <mergeCell ref="AEK5:AEV5"/>
    <mergeCell ref="AEW5:AFH5"/>
    <mergeCell ref="AFI5:AFT5"/>
    <mergeCell ref="ABE5:ABP5"/>
    <mergeCell ref="ABQ5:ACB5"/>
    <mergeCell ref="ACC5:ACN5"/>
    <mergeCell ref="ACO5:ACZ5"/>
    <mergeCell ref="ADA5:ADL5"/>
    <mergeCell ref="YW5:ZH5"/>
    <mergeCell ref="ZI5:ZT5"/>
    <mergeCell ref="ZU5:AAF5"/>
    <mergeCell ref="AAG5:AAR5"/>
    <mergeCell ref="AAS5:ABD5"/>
    <mergeCell ref="WO5:WZ5"/>
    <mergeCell ref="XA5:XL5"/>
    <mergeCell ref="XM5:XX5"/>
    <mergeCell ref="XY5:YJ5"/>
    <mergeCell ref="YK5:YV5"/>
    <mergeCell ref="UG5:UR5"/>
    <mergeCell ref="US5:VD5"/>
    <mergeCell ref="VE5:VP5"/>
    <mergeCell ref="VQ5:WB5"/>
    <mergeCell ref="WC5:WN5"/>
    <mergeCell ref="RY5:SJ5"/>
    <mergeCell ref="SK5:SV5"/>
    <mergeCell ref="SW5:TH5"/>
    <mergeCell ref="TI5:TT5"/>
    <mergeCell ref="TU5:UF5"/>
    <mergeCell ref="PQ5:QB5"/>
    <mergeCell ref="QC5:QN5"/>
    <mergeCell ref="QO5:QZ5"/>
    <mergeCell ref="RA5:RL5"/>
    <mergeCell ref="RM5:RX5"/>
    <mergeCell ref="NI5:NT5"/>
    <mergeCell ref="NU5:OF5"/>
    <mergeCell ref="OG5:OR5"/>
    <mergeCell ref="OS5:PD5"/>
    <mergeCell ref="PE5:PP5"/>
    <mergeCell ref="LA5:LL5"/>
    <mergeCell ref="LM5:LX5"/>
    <mergeCell ref="LY5:MJ5"/>
    <mergeCell ref="MK5:MV5"/>
    <mergeCell ref="MW5:NH5"/>
    <mergeCell ref="IS5:JD5"/>
    <mergeCell ref="JE5:JP5"/>
    <mergeCell ref="JQ5:KB5"/>
    <mergeCell ref="KC5:KN5"/>
    <mergeCell ref="KO5:KZ5"/>
    <mergeCell ref="GK5:GV5"/>
    <mergeCell ref="GW5:HH5"/>
    <mergeCell ref="HI5:HT5"/>
    <mergeCell ref="HU5:IF5"/>
    <mergeCell ref="IG5:IR5"/>
    <mergeCell ref="EC5:EN5"/>
    <mergeCell ref="EO5:EZ5"/>
    <mergeCell ref="FA5:FL5"/>
    <mergeCell ref="FM5:FX5"/>
    <mergeCell ref="FY5:GJ5"/>
    <mergeCell ref="BU5:CF5"/>
    <mergeCell ref="CG5:CR5"/>
    <mergeCell ref="CS5:DD5"/>
    <mergeCell ref="DE5:DP5"/>
    <mergeCell ref="DQ5:EB5"/>
    <mergeCell ref="M5:X5"/>
    <mergeCell ref="Y5:AJ5"/>
    <mergeCell ref="AK5:AV5"/>
    <mergeCell ref="AW5:BH5"/>
    <mergeCell ref="BI5:BT5"/>
    <mergeCell ref="A1:H1"/>
    <mergeCell ref="A65:L65"/>
    <mergeCell ref="A3:L3"/>
    <mergeCell ref="A60:L60"/>
    <mergeCell ref="A2:L2"/>
    <mergeCell ref="A4:L4"/>
    <mergeCell ref="A5:L5"/>
    <mergeCell ref="A6:L6"/>
    <mergeCell ref="A7:L7"/>
    <mergeCell ref="A64:L64"/>
    <mergeCell ref="A59:L59"/>
  </mergeCells>
  <phoneticPr fontId="48" type="noConversion"/>
  <printOptions horizontalCentered="1"/>
  <pageMargins left="0.39370078740157483" right="0.39370078740157483" top="0.39370078740157483" bottom="0.19685039370078741" header="0.39370078740157483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view="pageBreakPreview" zoomScale="95" zoomScaleNormal="115" zoomScaleSheetLayoutView="95" workbookViewId="0">
      <selection activeCell="K25" sqref="K25"/>
    </sheetView>
  </sheetViews>
  <sheetFormatPr defaultColWidth="9.33203125" defaultRowHeight="12.75" x14ac:dyDescent="0.2"/>
  <cols>
    <col min="1" max="1" width="6.83203125" style="446" customWidth="1"/>
    <col min="2" max="2" width="51.33203125" style="20" customWidth="1"/>
    <col min="3" max="3" width="15.83203125" style="19" customWidth="1"/>
    <col min="4" max="4" width="18.1640625" style="19" hidden="1" customWidth="1"/>
    <col min="5" max="5" width="18" style="19" hidden="1" customWidth="1"/>
    <col min="6" max="6" width="18.6640625" style="19" hidden="1" customWidth="1"/>
    <col min="7" max="7" width="15.6640625" style="19" customWidth="1"/>
    <col min="8" max="8" width="17" style="19" hidden="1" customWidth="1"/>
    <col min="9" max="10" width="18.33203125" style="19" hidden="1" customWidth="1"/>
    <col min="11" max="11" width="15.83203125" style="19" customWidth="1"/>
    <col min="12" max="12" width="9.1640625" style="188" customWidth="1"/>
    <col min="13" max="13" width="49.5" style="19" customWidth="1"/>
    <col min="14" max="14" width="16.5" style="19" customWidth="1"/>
    <col min="15" max="15" width="20" style="19" hidden="1" customWidth="1"/>
    <col min="16" max="16" width="17.5" style="19" hidden="1" customWidth="1"/>
    <col min="17" max="17" width="18" style="19" hidden="1" customWidth="1"/>
    <col min="18" max="18" width="17.5" style="19" customWidth="1"/>
    <col min="19" max="19" width="16.5" style="19" hidden="1" customWidth="1"/>
    <col min="20" max="21" width="18.33203125" style="19" hidden="1" customWidth="1"/>
    <col min="22" max="22" width="16" style="19" customWidth="1"/>
    <col min="23" max="23" width="8.6640625" style="188" customWidth="1"/>
    <col min="24" max="24" width="3.83203125" style="188" customWidth="1"/>
    <col min="25" max="25" width="3.6640625" style="19" customWidth="1"/>
    <col min="26" max="26" width="3.83203125" style="19" customWidth="1"/>
    <col min="27" max="16384" width="9.33203125" style="19"/>
  </cols>
  <sheetData>
    <row r="1" spans="1:28" ht="35.1" customHeight="1" x14ac:dyDescent="0.2">
      <c r="A1" s="2166" t="s">
        <v>248</v>
      </c>
      <c r="B1" s="2166"/>
      <c r="C1" s="2166"/>
      <c r="D1" s="2166"/>
      <c r="E1" s="2166"/>
      <c r="F1" s="2166"/>
      <c r="G1" s="2166"/>
      <c r="H1" s="2166"/>
      <c r="I1" s="2166"/>
      <c r="J1" s="2166"/>
      <c r="K1" s="2166"/>
      <c r="L1" s="2166"/>
      <c r="M1" s="2166"/>
      <c r="N1" s="2166"/>
      <c r="O1" s="2166"/>
      <c r="P1" s="2166"/>
      <c r="Q1" s="2166"/>
      <c r="R1" s="2166"/>
      <c r="S1" s="2166"/>
      <c r="T1" s="2166"/>
      <c r="U1" s="2166"/>
      <c r="V1" s="2166"/>
      <c r="W1" s="2166"/>
      <c r="X1" s="180"/>
      <c r="Y1" s="2163" t="s">
        <v>1054</v>
      </c>
      <c r="Z1" s="2157"/>
    </row>
    <row r="2" spans="1:28" ht="15" customHeight="1" x14ac:dyDescent="0.2">
      <c r="B2" s="95"/>
      <c r="C2" s="96"/>
      <c r="D2" s="96"/>
      <c r="E2" s="96"/>
      <c r="F2" s="96"/>
      <c r="G2" s="96"/>
      <c r="H2" s="96"/>
      <c r="I2" s="96"/>
      <c r="J2" s="96"/>
      <c r="K2" s="96"/>
      <c r="L2" s="180"/>
      <c r="M2" s="96"/>
      <c r="N2" s="96"/>
      <c r="O2" s="96"/>
      <c r="P2" s="96"/>
      <c r="Q2" s="96"/>
      <c r="R2" s="96"/>
      <c r="S2" s="96"/>
      <c r="T2" s="96"/>
      <c r="U2" s="96"/>
      <c r="V2" s="96"/>
      <c r="W2" s="180"/>
      <c r="X2" s="180"/>
      <c r="Y2" s="2163"/>
      <c r="Z2" s="2157"/>
    </row>
    <row r="3" spans="1:28" ht="15" customHeight="1" thickBot="1" x14ac:dyDescent="0.25">
      <c r="A3" s="2159" t="s">
        <v>366</v>
      </c>
      <c r="B3" s="2159"/>
      <c r="C3" s="2159"/>
      <c r="D3" s="2159"/>
      <c r="E3" s="2159"/>
      <c r="F3" s="2159"/>
      <c r="G3" s="2159"/>
      <c r="H3" s="2159"/>
      <c r="I3" s="2159"/>
      <c r="J3" s="2159"/>
      <c r="K3" s="2159"/>
      <c r="L3" s="2159"/>
      <c r="M3" s="2159"/>
      <c r="N3" s="2159"/>
      <c r="O3" s="2159"/>
      <c r="P3" s="2159"/>
      <c r="Q3" s="2159"/>
      <c r="R3" s="2159"/>
      <c r="S3" s="2159"/>
      <c r="T3" s="2159"/>
      <c r="U3" s="2159"/>
      <c r="V3" s="2159"/>
      <c r="W3" s="2159"/>
      <c r="X3" s="1056"/>
      <c r="Y3" s="2163"/>
      <c r="Z3" s="2157"/>
    </row>
    <row r="4" spans="1:28" ht="21" customHeight="1" thickBot="1" x14ac:dyDescent="0.25">
      <c r="A4" s="2164" t="s">
        <v>123</v>
      </c>
      <c r="B4" s="2160" t="s">
        <v>37</v>
      </c>
      <c r="C4" s="2161"/>
      <c r="D4" s="2161"/>
      <c r="E4" s="2161"/>
      <c r="F4" s="2161"/>
      <c r="G4" s="2161"/>
      <c r="H4" s="2161"/>
      <c r="I4" s="2161"/>
      <c r="J4" s="2161"/>
      <c r="K4" s="2161"/>
      <c r="L4" s="2162"/>
      <c r="M4" s="2160" t="s">
        <v>38</v>
      </c>
      <c r="N4" s="2161"/>
      <c r="O4" s="2161"/>
      <c r="P4" s="2161"/>
      <c r="Q4" s="2161"/>
      <c r="R4" s="2161"/>
      <c r="S4" s="2161"/>
      <c r="T4" s="2161"/>
      <c r="U4" s="2161"/>
      <c r="V4" s="2161"/>
      <c r="W4" s="2162"/>
      <c r="X4" s="135"/>
      <c r="Y4" s="2163"/>
      <c r="Z4" s="2157"/>
    </row>
    <row r="5" spans="1:28" s="23" customFormat="1" ht="53.25" customHeight="1" thickBot="1" x14ac:dyDescent="0.25">
      <c r="A5" s="2165"/>
      <c r="B5" s="21" t="s">
        <v>84</v>
      </c>
      <c r="C5" s="22" t="str">
        <f>'1. mell.bevétel_össz'!C8</f>
        <v xml:space="preserve">2022. évi eredeti előirányzat
2/2022. (II.14.) </v>
      </c>
      <c r="D5" s="22" t="str">
        <f>'1. mell.bevétel_össz'!D8</f>
        <v>Módosított előirányzat a 17/2022.  (VI.30.)  rendelet szerint</v>
      </c>
      <c r="E5" s="22" t="str">
        <f>'1. mell.bevétel_össz'!E8</f>
        <v>Módosított előirányzat a 18/2022. (IX.29.)  rendelet szerint</v>
      </c>
      <c r="F5" s="22" t="str">
        <f>'1. mell.bevétel_össz'!F8</f>
        <v>Módosított előirányzat a 23/2022. (XII.16.)  rendelet szerint</v>
      </c>
      <c r="G5" s="22" t="str">
        <f>'1. mell.bevétel_össz'!G8</f>
        <v>Módosított előirányzat a 1/2023. (II.13.)  rendelet szerint</v>
      </c>
      <c r="H5" s="647" t="str">
        <f>'1. mell.bevétel_össz'!H8</f>
        <v>Változás a 2022. 23/2022. (XII.16.) rendelethez képest</v>
      </c>
      <c r="I5" s="22" t="str">
        <f>'1. mell.bevétel_össz'!I8</f>
        <v>2022. évi teljesítés              2022.06.30-ig</v>
      </c>
      <c r="J5" s="22" t="str">
        <f>'1. mell.bevétel_össz'!J8</f>
        <v>2022. évi teljesítés              2022.09.30-ig</v>
      </c>
      <c r="K5" s="22" t="str">
        <f>'1. mell.bevétel_össz'!K8</f>
        <v>2022. évi teljesítés              2022.12.31-ig</v>
      </c>
      <c r="L5" s="181" t="str">
        <f>'1. mell.bevétel_össz'!L8</f>
        <v>Teljesítés %-a</v>
      </c>
      <c r="M5" s="21" t="s">
        <v>84</v>
      </c>
      <c r="N5" s="647" t="str">
        <f>'1. mell.bevétel_össz'!C8</f>
        <v xml:space="preserve">2022. évi eredeti előirányzat
2/2022. (II.14.) </v>
      </c>
      <c r="O5" s="22" t="str">
        <f>'1. mell.bevétel_össz'!D8</f>
        <v>Módosított előirányzat a 17/2022.  (VI.30.)  rendelet szerint</v>
      </c>
      <c r="P5" s="22" t="str">
        <f>'1. mell.bevétel_össz'!E8</f>
        <v>Módosított előirányzat a 18/2022. (IX.29.)  rendelet szerint</v>
      </c>
      <c r="Q5" s="22" t="str">
        <f>'1. mell.bevétel_össz'!F8</f>
        <v>Módosított előirányzat a 23/2022. (XII.16.)  rendelet szerint</v>
      </c>
      <c r="R5" s="22" t="str">
        <f>'1. mell.bevétel_össz'!G8</f>
        <v>Módosított előirányzat a 1/2023. (II.13.)  rendelet szerint</v>
      </c>
      <c r="S5" s="2136" t="str">
        <f>'1. mell.bevétel_össz'!H8</f>
        <v>Változás a 2022. 23/2022. (XII.16.) rendelethez képest</v>
      </c>
      <c r="T5" s="226" t="str">
        <f>'1. mell.bevétel_össz'!I8</f>
        <v>2022. évi teljesítés              2022.06.30-ig</v>
      </c>
      <c r="U5" s="22" t="str">
        <f>'1. mell.bevétel_össz'!J8</f>
        <v>2022. évi teljesítés              2022.09.30-ig</v>
      </c>
      <c r="V5" s="22" t="str">
        <f>'1. mell.bevétel_össz'!K8</f>
        <v>2022. évi teljesítés              2022.12.31-ig</v>
      </c>
      <c r="W5" s="181" t="str">
        <f>'1. mell.bevétel_össz'!L8</f>
        <v>Teljesítés %-a</v>
      </c>
      <c r="X5" s="1057"/>
      <c r="Y5" s="2163"/>
      <c r="Z5" s="2157"/>
    </row>
    <row r="6" spans="1:28" s="24" customFormat="1" ht="17.100000000000001" customHeight="1" thickBot="1" x14ac:dyDescent="0.25">
      <c r="A6" s="2139" t="s">
        <v>302</v>
      </c>
      <c r="B6" s="51" t="s">
        <v>303</v>
      </c>
      <c r="C6" s="52" t="s">
        <v>304</v>
      </c>
      <c r="D6" s="52" t="s">
        <v>305</v>
      </c>
      <c r="E6" s="52" t="s">
        <v>305</v>
      </c>
      <c r="F6" s="52" t="s">
        <v>305</v>
      </c>
      <c r="G6" s="52" t="s">
        <v>305</v>
      </c>
      <c r="H6" s="53" t="s">
        <v>392</v>
      </c>
      <c r="I6" s="227" t="s">
        <v>304</v>
      </c>
      <c r="J6" s="98" t="s">
        <v>304</v>
      </c>
      <c r="K6" s="98" t="s">
        <v>306</v>
      </c>
      <c r="L6" s="182" t="s">
        <v>392</v>
      </c>
      <c r="M6" s="97" t="s">
        <v>426</v>
      </c>
      <c r="N6" s="1064" t="s">
        <v>722</v>
      </c>
      <c r="O6" s="98" t="s">
        <v>722</v>
      </c>
      <c r="P6" s="98" t="s">
        <v>387</v>
      </c>
      <c r="Q6" s="98" t="s">
        <v>387</v>
      </c>
      <c r="R6" s="98" t="s">
        <v>387</v>
      </c>
      <c r="S6" s="1054" t="s">
        <v>754</v>
      </c>
      <c r="T6" s="227" t="s">
        <v>306</v>
      </c>
      <c r="U6" s="98" t="s">
        <v>306</v>
      </c>
      <c r="V6" s="98" t="s">
        <v>393</v>
      </c>
      <c r="W6" s="182" t="s">
        <v>754</v>
      </c>
      <c r="X6" s="1058"/>
      <c r="Y6" s="2163"/>
      <c r="Z6" s="2157"/>
    </row>
    <row r="7" spans="1:28" ht="17.100000000000001" customHeight="1" x14ac:dyDescent="0.2">
      <c r="A7" s="447" t="s">
        <v>12</v>
      </c>
      <c r="B7" s="587" t="s">
        <v>249</v>
      </c>
      <c r="C7" s="99">
        <f>'1. mell.bevétel_össz'!C10</f>
        <v>2424578015</v>
      </c>
      <c r="D7" s="99">
        <f>'1. mell.bevétel_össz'!D10</f>
        <v>2516535700</v>
      </c>
      <c r="E7" s="99">
        <f>'1. mell.bevétel_össz'!E10</f>
        <v>2629536405</v>
      </c>
      <c r="F7" s="99">
        <f>'1. mell.bevétel_össz'!F10</f>
        <v>2739991540</v>
      </c>
      <c r="G7" s="99">
        <f>'1. mell.bevétel_össz'!G10</f>
        <v>2752410985</v>
      </c>
      <c r="H7" s="679">
        <f>+G7-F7</f>
        <v>12419445</v>
      </c>
      <c r="I7" s="99">
        <f>'1. mell.bevétel_össz'!I10</f>
        <v>0</v>
      </c>
      <c r="J7" s="99">
        <f>'1. mell.bevétel_össz'!J10</f>
        <v>0</v>
      </c>
      <c r="K7" s="99">
        <f>'1. mell.bevétel_össz'!K10</f>
        <v>2844545050</v>
      </c>
      <c r="L7" s="183">
        <f t="shared" ref="L7:L29" si="0">IF(G7=0,"",K7/G7*100)</f>
        <v>103.34739490221878</v>
      </c>
      <c r="M7" s="25" t="s">
        <v>7</v>
      </c>
      <c r="N7" s="678">
        <f>'1.mell.kiadás_össz'!C11</f>
        <v>3123867072</v>
      </c>
      <c r="O7" s="99">
        <f>'1.mell.kiadás_össz'!D11</f>
        <v>3200716341</v>
      </c>
      <c r="P7" s="99">
        <f>'1.mell.kiadás_össz'!E11</f>
        <v>3386420033</v>
      </c>
      <c r="Q7" s="99">
        <f>'1.mell.kiadás_össz'!F11</f>
        <v>3381257053</v>
      </c>
      <c r="R7" s="99">
        <f>'1.mell.kiadás_össz'!G11</f>
        <v>3374308340</v>
      </c>
      <c r="S7" s="1055">
        <f>+R7-Q7</f>
        <v>-6948713</v>
      </c>
      <c r="T7" s="228">
        <f>'1.mell.kiadás_össz'!I11</f>
        <v>0</v>
      </c>
      <c r="U7" s="99">
        <f>'1.mell.kiadás_össz'!J11</f>
        <v>0</v>
      </c>
      <c r="V7" s="99">
        <f>'1.mell.kiadás_össz'!K11</f>
        <v>3210473677</v>
      </c>
      <c r="W7" s="183">
        <f>IF(R7=0,"",V7/R7*100)</f>
        <v>95.144644576257079</v>
      </c>
      <c r="X7" s="1059"/>
      <c r="Y7" s="2163"/>
      <c r="Z7" s="2157"/>
    </row>
    <row r="8" spans="1:28" ht="15.95" customHeight="1" x14ac:dyDescent="0.2">
      <c r="A8" s="448" t="s">
        <v>13</v>
      </c>
      <c r="B8" s="593" t="s">
        <v>676</v>
      </c>
      <c r="C8" s="372">
        <f>'1. mell.bevétel_össz'!C18</f>
        <v>1268268817</v>
      </c>
      <c r="D8" s="372">
        <f>'1. mell.bevétel_össz'!D18</f>
        <v>1306699079</v>
      </c>
      <c r="E8" s="372">
        <f>'1. mell.bevétel_össz'!E18</f>
        <v>1403668796</v>
      </c>
      <c r="F8" s="372">
        <f>'1. mell.bevétel_össz'!F18</f>
        <v>1504031873</v>
      </c>
      <c r="G8" s="372">
        <f>'1. mell.bevétel_össz'!G18</f>
        <v>1515831535</v>
      </c>
      <c r="H8" s="101">
        <f t="shared" ref="H8:H29" si="1">+G8-F8</f>
        <v>11799662</v>
      </c>
      <c r="I8" s="372">
        <f>'1. mell.bevétel_össz'!I18</f>
        <v>0</v>
      </c>
      <c r="J8" s="372">
        <f>'1. mell.bevétel_össz'!J18</f>
        <v>0</v>
      </c>
      <c r="K8" s="372">
        <f>'1. mell.bevétel_össz'!K18</f>
        <v>1515831535</v>
      </c>
      <c r="L8" s="586">
        <f t="shared" si="0"/>
        <v>100</v>
      </c>
      <c r="M8" s="587" t="s">
        <v>87</v>
      </c>
      <c r="N8" s="679">
        <f>'1.mell.kiadás_össz'!C13</f>
        <v>476162472</v>
      </c>
      <c r="O8" s="99">
        <f>'1.mell.kiadás_össz'!D13</f>
        <v>492850414</v>
      </c>
      <c r="P8" s="99">
        <f>'1.mell.kiadás_össz'!E13</f>
        <v>525283590</v>
      </c>
      <c r="Q8" s="99">
        <f>'1.mell.kiadás_össz'!F13</f>
        <v>528828285</v>
      </c>
      <c r="R8" s="99">
        <f>'1.mell.kiadás_össz'!G13</f>
        <v>528954185</v>
      </c>
      <c r="S8" s="1055">
        <f t="shared" ref="S8:S29" si="2">+R8-Q8</f>
        <v>125900</v>
      </c>
      <c r="T8" s="228">
        <f>'1.mell.kiadás_össz'!I13</f>
        <v>0</v>
      </c>
      <c r="U8" s="99">
        <f>'1.mell.kiadás_össz'!J13</f>
        <v>0</v>
      </c>
      <c r="V8" s="99">
        <f>'1.mell.kiadás_össz'!K13</f>
        <v>489326101</v>
      </c>
      <c r="W8" s="183">
        <f t="shared" ref="W8:W32" si="3">IF(R8=0,"",V8/R8*100)</f>
        <v>92.508219969939361</v>
      </c>
      <c r="X8" s="1059"/>
      <c r="Y8" s="2163"/>
      <c r="Z8" s="2157"/>
    </row>
    <row r="9" spans="1:28" ht="17.100000000000001" customHeight="1" x14ac:dyDescent="0.2">
      <c r="A9" s="449" t="s">
        <v>94</v>
      </c>
      <c r="B9" s="593" t="s">
        <v>341</v>
      </c>
      <c r="C9" s="372">
        <f>'1. mell.bevétel_össz'!C23</f>
        <v>0</v>
      </c>
      <c r="D9" s="372">
        <f>'1. mell.bevétel_össz'!D23</f>
        <v>0</v>
      </c>
      <c r="E9" s="372">
        <f>'1. mell.bevétel_össz'!E23</f>
        <v>0</v>
      </c>
      <c r="F9" s="372">
        <f>'1. mell.bevétel_össz'!F23</f>
        <v>0</v>
      </c>
      <c r="G9" s="372">
        <f>'1. mell.bevétel_össz'!G23</f>
        <v>0</v>
      </c>
      <c r="H9" s="101">
        <f t="shared" si="1"/>
        <v>0</v>
      </c>
      <c r="I9" s="372">
        <f>'1. mell.bevétel_össz'!I23</f>
        <v>0</v>
      </c>
      <c r="J9" s="372">
        <f>'1. mell.bevétel_össz'!J23</f>
        <v>0</v>
      </c>
      <c r="K9" s="372">
        <f>'1. mell.bevétel_össz'!K23</f>
        <v>0</v>
      </c>
      <c r="L9" s="586" t="str">
        <f t="shared" si="0"/>
        <v/>
      </c>
      <c r="M9" s="587" t="s">
        <v>124</v>
      </c>
      <c r="N9" s="679">
        <f>'1.mell.kiadás_össz'!C14</f>
        <v>1818891561</v>
      </c>
      <c r="O9" s="99">
        <f>'1.mell.kiadás_össz'!D14</f>
        <v>1896492192</v>
      </c>
      <c r="P9" s="99">
        <f>'1.mell.kiadás_össz'!E14</f>
        <v>1914461331</v>
      </c>
      <c r="Q9" s="99">
        <f>'1.mell.kiadás_össz'!F14</f>
        <v>2109378174</v>
      </c>
      <c r="R9" s="99">
        <f>'1.mell.kiadás_össz'!G14</f>
        <v>2130873449</v>
      </c>
      <c r="S9" s="1055">
        <f t="shared" si="2"/>
        <v>21495275</v>
      </c>
      <c r="T9" s="228">
        <f>'1.mell.kiadás_össz'!I14</f>
        <v>0</v>
      </c>
      <c r="U9" s="99">
        <f>'1.mell.kiadás_össz'!J14</f>
        <v>0</v>
      </c>
      <c r="V9" s="99">
        <f>'1.mell.kiadás_össz'!K14</f>
        <v>1926030305</v>
      </c>
      <c r="W9" s="183">
        <f t="shared" si="3"/>
        <v>90.386893032238447</v>
      </c>
      <c r="X9" s="1059"/>
      <c r="Y9" s="2163"/>
      <c r="Z9" s="2157"/>
    </row>
    <row r="10" spans="1:28" ht="17.100000000000001" customHeight="1" x14ac:dyDescent="0.2">
      <c r="A10" s="449" t="s">
        <v>14</v>
      </c>
      <c r="B10" s="587" t="s">
        <v>83</v>
      </c>
      <c r="C10" s="372">
        <f>'1. mell.bevétel_össz'!C30</f>
        <v>7176876000</v>
      </c>
      <c r="D10" s="372">
        <f>'1. mell.bevétel_össz'!D30</f>
        <v>7176876000</v>
      </c>
      <c r="E10" s="372">
        <f>'1. mell.bevétel_össz'!E30</f>
        <v>7176876000</v>
      </c>
      <c r="F10" s="372">
        <f>'1. mell.bevétel_össz'!F30</f>
        <v>9176876000</v>
      </c>
      <c r="G10" s="372">
        <f>'1. mell.bevétel_össz'!G30</f>
        <v>9176876000</v>
      </c>
      <c r="H10" s="101">
        <f t="shared" si="1"/>
        <v>0</v>
      </c>
      <c r="I10" s="372">
        <f>'1. mell.bevétel_össz'!I30</f>
        <v>0</v>
      </c>
      <c r="J10" s="372">
        <f>'1. mell.bevétel_össz'!J30</f>
        <v>0</v>
      </c>
      <c r="K10" s="372">
        <f>'1. mell.bevétel_össz'!K30</f>
        <v>9435153562</v>
      </c>
      <c r="L10" s="586">
        <f t="shared" si="0"/>
        <v>102.81443883517657</v>
      </c>
      <c r="M10" s="587" t="s">
        <v>80</v>
      </c>
      <c r="N10" s="679">
        <f>'1.mell.kiadás_össz'!C15</f>
        <v>235083216</v>
      </c>
      <c r="O10" s="99">
        <f>'1.mell.kiadás_össz'!D15</f>
        <v>235083216</v>
      </c>
      <c r="P10" s="99">
        <f>'1.mell.kiadás_össz'!E15</f>
        <v>235083216</v>
      </c>
      <c r="Q10" s="99">
        <f>'1.mell.kiadás_össz'!F15</f>
        <v>235083216</v>
      </c>
      <c r="R10" s="99">
        <f>'1.mell.kiadás_össz'!G15</f>
        <v>235083216</v>
      </c>
      <c r="S10" s="1055">
        <f t="shared" si="2"/>
        <v>0</v>
      </c>
      <c r="T10" s="228">
        <f>'1.mell.kiadás_össz'!I15</f>
        <v>0</v>
      </c>
      <c r="U10" s="99">
        <f>'1.mell.kiadás_össz'!J15</f>
        <v>0</v>
      </c>
      <c r="V10" s="99">
        <f>'1.mell.kiadás_össz'!K15</f>
        <v>200223938</v>
      </c>
      <c r="W10" s="183">
        <f t="shared" si="3"/>
        <v>85.17151560492519</v>
      </c>
      <c r="X10" s="1059"/>
      <c r="Y10" s="2163"/>
      <c r="Z10" s="2157"/>
    </row>
    <row r="11" spans="1:28" ht="17.100000000000001" customHeight="1" x14ac:dyDescent="0.2">
      <c r="A11" s="449" t="s">
        <v>15</v>
      </c>
      <c r="B11" s="587" t="s">
        <v>173</v>
      </c>
      <c r="C11" s="372">
        <f>'1. mell.bevétel_össz'!C58</f>
        <v>500000</v>
      </c>
      <c r="D11" s="372">
        <f>'1. mell.bevétel_össz'!D58</f>
        <v>11348956</v>
      </c>
      <c r="E11" s="372">
        <f>'1. mell.bevétel_össz'!E58</f>
        <v>17367206</v>
      </c>
      <c r="F11" s="372">
        <f>'1. mell.bevétel_össz'!F58</f>
        <v>17367206</v>
      </c>
      <c r="G11" s="372">
        <f>'1. mell.bevétel_össz'!G58</f>
        <v>17367206</v>
      </c>
      <c r="H11" s="101">
        <f t="shared" si="1"/>
        <v>0</v>
      </c>
      <c r="I11" s="372">
        <f>'1. mell.bevétel_össz'!I58</f>
        <v>0</v>
      </c>
      <c r="J11" s="372">
        <f>'1. mell.bevétel_össz'!J58</f>
        <v>0</v>
      </c>
      <c r="K11" s="372">
        <f>'1. mell.bevétel_össz'!K58</f>
        <v>27714277</v>
      </c>
      <c r="L11" s="586">
        <f t="shared" si="0"/>
        <v>159.57821309887152</v>
      </c>
      <c r="M11" s="587" t="s">
        <v>88</v>
      </c>
      <c r="N11" s="679">
        <f>'1.mell.kiadás_össz'!C16</f>
        <v>5201235242</v>
      </c>
      <c r="O11" s="99">
        <f>'1.mell.kiadás_össz'!D16</f>
        <v>5083064619</v>
      </c>
      <c r="P11" s="99">
        <f>'1.mell.kiadás_össz'!E16</f>
        <v>4811175686</v>
      </c>
      <c r="Q11" s="99">
        <f>'1.mell.kiadás_össz'!F16</f>
        <v>5657733570</v>
      </c>
      <c r="R11" s="99">
        <f>'1.mell.kiadás_össz'!G16</f>
        <v>5682787957</v>
      </c>
      <c r="S11" s="1055">
        <f t="shared" si="2"/>
        <v>25054387</v>
      </c>
      <c r="T11" s="228">
        <f>'1.mell.kiadás_össz'!I16</f>
        <v>0</v>
      </c>
      <c r="U11" s="99">
        <f>'1.mell.kiadás_össz'!J16</f>
        <v>0</v>
      </c>
      <c r="V11" s="99">
        <f>'1.mell.kiadás_össz'!K16</f>
        <v>3527646458</v>
      </c>
      <c r="W11" s="183">
        <f t="shared" si="3"/>
        <v>62.075982505289176</v>
      </c>
      <c r="X11" s="1059"/>
      <c r="Y11" s="2163"/>
      <c r="Z11" s="2157"/>
    </row>
    <row r="12" spans="1:28" ht="17.100000000000001" customHeight="1" x14ac:dyDescent="0.2">
      <c r="A12" s="449" t="s">
        <v>100</v>
      </c>
      <c r="B12" s="593" t="s">
        <v>341</v>
      </c>
      <c r="C12" s="372">
        <f>'1. mell.bevétel_össz'!C61</f>
        <v>0</v>
      </c>
      <c r="D12" s="372">
        <f>'1. mell.bevétel_össz'!D61</f>
        <v>0</v>
      </c>
      <c r="E12" s="372">
        <f>'1. mell.bevétel_össz'!E61</f>
        <v>0</v>
      </c>
      <c r="F12" s="372">
        <f>'1. mell.bevétel_össz'!F61</f>
        <v>0</v>
      </c>
      <c r="G12" s="372">
        <f>'1. mell.bevétel_össz'!G61</f>
        <v>5018250</v>
      </c>
      <c r="H12" s="101">
        <f t="shared" si="1"/>
        <v>5018250</v>
      </c>
      <c r="I12" s="372">
        <f>'1. mell.bevétel_össz'!I61</f>
        <v>0</v>
      </c>
      <c r="J12" s="372">
        <f>'1. mell.bevétel_össz'!J61</f>
        <v>0</v>
      </c>
      <c r="K12" s="372">
        <f>'1. mell.bevétel_össz'!K61</f>
        <v>8297340</v>
      </c>
      <c r="L12" s="586">
        <f t="shared" si="0"/>
        <v>165.34329696607384</v>
      </c>
      <c r="M12" s="587"/>
      <c r="N12" s="679"/>
      <c r="O12" s="99"/>
      <c r="P12" s="99"/>
      <c r="Q12" s="99"/>
      <c r="R12" s="99"/>
      <c r="S12" s="1055"/>
      <c r="T12" s="380">
        <f>'1.mell.kiadás_össz'!I23</f>
        <v>0</v>
      </c>
      <c r="U12" s="100">
        <f>'1.mell.kiadás_össz'!J23</f>
        <v>0</v>
      </c>
      <c r="V12" s="100">
        <f>'1.mell.kiadás_össz'!K23</f>
        <v>0</v>
      </c>
      <c r="W12" s="184" t="str">
        <f t="shared" si="3"/>
        <v/>
      </c>
      <c r="X12" s="1059"/>
      <c r="Y12" s="2163"/>
      <c r="Z12" s="2157"/>
    </row>
    <row r="13" spans="1:28" ht="17.100000000000001" customHeight="1" x14ac:dyDescent="0.2">
      <c r="A13" s="449" t="s">
        <v>16</v>
      </c>
      <c r="B13" s="587" t="s">
        <v>160</v>
      </c>
      <c r="C13" s="372">
        <f>'1. mell.bevétel_össz'!C40</f>
        <v>432922855</v>
      </c>
      <c r="D13" s="372">
        <f>'1. mell.bevétel_össz'!D40</f>
        <v>432922855</v>
      </c>
      <c r="E13" s="372">
        <f>'1. mell.bevétel_össz'!E40</f>
        <v>435716555</v>
      </c>
      <c r="F13" s="372">
        <f>'1. mell.bevétel_össz'!F40</f>
        <v>490805424</v>
      </c>
      <c r="G13" s="372">
        <f>'1. mell.bevétel_össz'!G40</f>
        <v>518612828</v>
      </c>
      <c r="H13" s="101">
        <f t="shared" si="1"/>
        <v>27807404</v>
      </c>
      <c r="I13" s="372">
        <f>'1. mell.bevétel_össz'!I40</f>
        <v>0</v>
      </c>
      <c r="J13" s="372">
        <f>'1. mell.bevétel_össz'!J40</f>
        <v>0</v>
      </c>
      <c r="K13" s="372">
        <f>'1. mell.bevétel_össz'!K40</f>
        <v>681914911</v>
      </c>
      <c r="L13" s="586">
        <f t="shared" si="0"/>
        <v>131.48824598685013</v>
      </c>
      <c r="M13" s="587"/>
      <c r="N13" s="679"/>
      <c r="O13" s="99"/>
      <c r="P13" s="99"/>
      <c r="Q13" s="99"/>
      <c r="R13" s="99"/>
      <c r="S13" s="1055"/>
      <c r="T13" s="380"/>
      <c r="U13" s="100"/>
      <c r="V13" s="100"/>
      <c r="W13" s="184" t="str">
        <f t="shared" si="3"/>
        <v/>
      </c>
      <c r="X13" s="1059"/>
      <c r="Y13" s="2163"/>
      <c r="Z13" s="2157"/>
    </row>
    <row r="14" spans="1:28" ht="17.100000000000001" customHeight="1" x14ac:dyDescent="0.2">
      <c r="A14" s="449" t="s">
        <v>17</v>
      </c>
      <c r="B14" s="587"/>
      <c r="C14" s="372"/>
      <c r="D14" s="372"/>
      <c r="E14" s="372"/>
      <c r="F14" s="372"/>
      <c r="G14" s="372"/>
      <c r="H14" s="101">
        <f t="shared" si="1"/>
        <v>0</v>
      </c>
      <c r="I14" s="372"/>
      <c r="J14" s="372"/>
      <c r="K14" s="372"/>
      <c r="L14" s="586" t="str">
        <f t="shared" si="0"/>
        <v/>
      </c>
      <c r="M14" s="587"/>
      <c r="N14" s="679"/>
      <c r="O14" s="99"/>
      <c r="P14" s="99"/>
      <c r="Q14" s="99"/>
      <c r="R14" s="99"/>
      <c r="S14" s="1055">
        <f t="shared" si="2"/>
        <v>0</v>
      </c>
      <c r="T14" s="380"/>
      <c r="U14" s="100"/>
      <c r="V14" s="100"/>
      <c r="W14" s="184" t="str">
        <f t="shared" si="3"/>
        <v/>
      </c>
      <c r="X14" s="1059"/>
      <c r="Y14" s="2163"/>
      <c r="Z14" s="2157"/>
    </row>
    <row r="15" spans="1:28" ht="17.100000000000001" customHeight="1" x14ac:dyDescent="0.2">
      <c r="A15" s="449" t="s">
        <v>18</v>
      </c>
      <c r="B15" s="593"/>
      <c r="C15" s="372"/>
      <c r="D15" s="372"/>
      <c r="E15" s="372"/>
      <c r="F15" s="372"/>
      <c r="G15" s="372"/>
      <c r="H15" s="101">
        <f t="shared" si="1"/>
        <v>0</v>
      </c>
      <c r="I15" s="372"/>
      <c r="J15" s="372"/>
      <c r="K15" s="372"/>
      <c r="L15" s="586" t="str">
        <f t="shared" si="0"/>
        <v/>
      </c>
      <c r="M15" s="587"/>
      <c r="N15" s="679"/>
      <c r="O15" s="99"/>
      <c r="P15" s="99"/>
      <c r="Q15" s="99"/>
      <c r="R15" s="99"/>
      <c r="S15" s="1055">
        <f t="shared" si="2"/>
        <v>0</v>
      </c>
      <c r="T15" s="380"/>
      <c r="U15" s="100"/>
      <c r="V15" s="100"/>
      <c r="W15" s="184" t="str">
        <f t="shared" si="3"/>
        <v/>
      </c>
      <c r="X15" s="1059"/>
      <c r="Y15" s="2163"/>
      <c r="Z15" s="2157"/>
      <c r="AB15" s="20"/>
    </row>
    <row r="16" spans="1:28" ht="17.100000000000001" customHeight="1" x14ac:dyDescent="0.2">
      <c r="A16" s="449" t="s">
        <v>19</v>
      </c>
      <c r="B16" s="593"/>
      <c r="C16" s="372"/>
      <c r="D16" s="372"/>
      <c r="E16" s="372"/>
      <c r="F16" s="372"/>
      <c r="G16" s="372"/>
      <c r="H16" s="101">
        <f t="shared" si="1"/>
        <v>0</v>
      </c>
      <c r="I16" s="372"/>
      <c r="J16" s="372"/>
      <c r="K16" s="372"/>
      <c r="L16" s="586" t="str">
        <f t="shared" si="0"/>
        <v/>
      </c>
      <c r="M16" s="587"/>
      <c r="N16" s="679"/>
      <c r="O16" s="99"/>
      <c r="P16" s="99"/>
      <c r="Q16" s="99"/>
      <c r="R16" s="99"/>
      <c r="S16" s="1055">
        <f t="shared" si="2"/>
        <v>0</v>
      </c>
      <c r="T16" s="380"/>
      <c r="U16" s="100"/>
      <c r="V16" s="100"/>
      <c r="W16" s="184" t="str">
        <f t="shared" si="3"/>
        <v/>
      </c>
      <c r="X16" s="1059"/>
      <c r="Y16" s="2163"/>
      <c r="Z16" s="2157"/>
    </row>
    <row r="17" spans="1:33" ht="17.100000000000001" customHeight="1" x14ac:dyDescent="0.2">
      <c r="A17" s="449" t="s">
        <v>20</v>
      </c>
      <c r="B17" s="593"/>
      <c r="C17" s="372"/>
      <c r="D17" s="372"/>
      <c r="E17" s="372"/>
      <c r="F17" s="372"/>
      <c r="G17" s="372"/>
      <c r="H17" s="101">
        <f t="shared" si="1"/>
        <v>0</v>
      </c>
      <c r="I17" s="372"/>
      <c r="J17" s="372"/>
      <c r="K17" s="372"/>
      <c r="L17" s="586" t="str">
        <f t="shared" si="0"/>
        <v/>
      </c>
      <c r="M17" s="587"/>
      <c r="N17" s="679"/>
      <c r="O17" s="99"/>
      <c r="P17" s="99"/>
      <c r="Q17" s="99"/>
      <c r="R17" s="99"/>
      <c r="S17" s="1055">
        <f t="shared" si="2"/>
        <v>0</v>
      </c>
      <c r="T17" s="380"/>
      <c r="U17" s="100"/>
      <c r="V17" s="100"/>
      <c r="W17" s="184" t="str">
        <f t="shared" si="3"/>
        <v/>
      </c>
      <c r="X17" s="1059"/>
      <c r="Y17" s="2163"/>
      <c r="Z17" s="2157"/>
    </row>
    <row r="18" spans="1:33" ht="17.100000000000001" customHeight="1" thickBot="1" x14ac:dyDescent="0.25">
      <c r="A18" s="448" t="s">
        <v>21</v>
      </c>
      <c r="B18" s="594"/>
      <c r="C18" s="373"/>
      <c r="D18" s="373"/>
      <c r="E18" s="373"/>
      <c r="F18" s="373"/>
      <c r="G18" s="373"/>
      <c r="H18" s="1065">
        <f t="shared" si="1"/>
        <v>0</v>
      </c>
      <c r="I18" s="373"/>
      <c r="J18" s="373"/>
      <c r="K18" s="373"/>
      <c r="L18" s="595" t="str">
        <f t="shared" si="0"/>
        <v/>
      </c>
      <c r="M18" s="588"/>
      <c r="N18" s="1065"/>
      <c r="O18" s="373"/>
      <c r="P18" s="373"/>
      <c r="Q18" s="373"/>
      <c r="R18" s="373"/>
      <c r="S18" s="575">
        <f t="shared" si="2"/>
        <v>0</v>
      </c>
      <c r="T18" s="381"/>
      <c r="U18" s="102"/>
      <c r="V18" s="102"/>
      <c r="W18" s="185" t="str">
        <f t="shared" si="3"/>
        <v/>
      </c>
      <c r="X18" s="1059"/>
      <c r="Y18" s="2163"/>
      <c r="Z18" s="2157"/>
    </row>
    <row r="19" spans="1:33" ht="17.100000000000001" customHeight="1" thickBot="1" x14ac:dyDescent="0.25">
      <c r="A19" s="450" t="s">
        <v>22</v>
      </c>
      <c r="B19" s="26" t="s">
        <v>332</v>
      </c>
      <c r="C19" s="103">
        <f>+C7+C10+C11+C13+C14+C15+C16+C17+C18</f>
        <v>10034876870</v>
      </c>
      <c r="D19" s="103">
        <f t="shared" ref="D19:K19" si="4">+D7+D10+D11+D13+D14+D15+D16+D17+D18</f>
        <v>10137683511</v>
      </c>
      <c r="E19" s="103">
        <f t="shared" si="4"/>
        <v>10259496166</v>
      </c>
      <c r="F19" s="103">
        <f t="shared" si="4"/>
        <v>12425040170</v>
      </c>
      <c r="G19" s="103">
        <f t="shared" si="4"/>
        <v>12465267019</v>
      </c>
      <c r="H19" s="677">
        <f t="shared" si="1"/>
        <v>40226849</v>
      </c>
      <c r="I19" s="103">
        <f t="shared" si="4"/>
        <v>0</v>
      </c>
      <c r="J19" s="103">
        <f t="shared" si="4"/>
        <v>0</v>
      </c>
      <c r="K19" s="103">
        <f t="shared" si="4"/>
        <v>12989327800</v>
      </c>
      <c r="L19" s="186">
        <f t="shared" si="0"/>
        <v>104.20416811129043</v>
      </c>
      <c r="M19" s="26" t="s">
        <v>333</v>
      </c>
      <c r="N19" s="677">
        <f>SUM(N7:N18)</f>
        <v>10855239563</v>
      </c>
      <c r="O19" s="103">
        <f t="shared" ref="O19:R19" si="5">SUM(O7:O18)</f>
        <v>10908206782</v>
      </c>
      <c r="P19" s="103">
        <f t="shared" si="5"/>
        <v>10872423856</v>
      </c>
      <c r="Q19" s="103">
        <f t="shared" si="5"/>
        <v>11912280298</v>
      </c>
      <c r="R19" s="103">
        <f t="shared" si="5"/>
        <v>11952007147</v>
      </c>
      <c r="S19" s="236">
        <f t="shared" si="2"/>
        <v>39726849</v>
      </c>
      <c r="T19" s="160">
        <f t="shared" ref="T19:V19" si="6">SUM(T7:T18)</f>
        <v>0</v>
      </c>
      <c r="U19" s="103">
        <f t="shared" si="6"/>
        <v>0</v>
      </c>
      <c r="V19" s="103">
        <f t="shared" si="6"/>
        <v>9353700479</v>
      </c>
      <c r="W19" s="186">
        <f t="shared" si="3"/>
        <v>78.260499378531705</v>
      </c>
      <c r="X19" s="1060"/>
      <c r="Y19" s="2163"/>
      <c r="Z19" s="2157"/>
    </row>
    <row r="20" spans="1:33" ht="17.100000000000001" customHeight="1" x14ac:dyDescent="0.2">
      <c r="A20" s="451" t="s">
        <v>23</v>
      </c>
      <c r="B20" s="27" t="s">
        <v>331</v>
      </c>
      <c r="C20" s="823">
        <f>SUM(C21:C25)</f>
        <v>2040000000</v>
      </c>
      <c r="D20" s="823">
        <f>SUM(D21:D25)</f>
        <v>4230824865</v>
      </c>
      <c r="E20" s="823">
        <f>SUM(E21:E25)</f>
        <v>5640373865</v>
      </c>
      <c r="F20" s="823">
        <f t="shared" ref="F20:K20" si="7">SUM(F21:F25)</f>
        <v>6702143865</v>
      </c>
      <c r="G20" s="823">
        <f t="shared" si="7"/>
        <v>6702143865</v>
      </c>
      <c r="H20" s="1281">
        <f t="shared" si="1"/>
        <v>0</v>
      </c>
      <c r="I20" s="104">
        <f t="shared" si="7"/>
        <v>0</v>
      </c>
      <c r="J20" s="104">
        <f t="shared" si="7"/>
        <v>0</v>
      </c>
      <c r="K20" s="823">
        <f t="shared" si="7"/>
        <v>8427384865</v>
      </c>
      <c r="L20" s="1818">
        <f t="shared" si="0"/>
        <v>125.7416288690783</v>
      </c>
      <c r="M20" s="443" t="s">
        <v>358</v>
      </c>
      <c r="N20" s="107">
        <f>SUM(N21:N23)</f>
        <v>300000000</v>
      </c>
      <c r="O20" s="164">
        <f>SUM(O21:O23)</f>
        <v>2223200000</v>
      </c>
      <c r="P20" s="1131">
        <f>SUM(P21:P23)</f>
        <v>3632749000</v>
      </c>
      <c r="Q20" s="1131">
        <f t="shared" ref="Q20:U20" si="8">SUM(Q21:Q23)</f>
        <v>5794519000</v>
      </c>
      <c r="R20" s="1131">
        <f t="shared" si="8"/>
        <v>5794519000</v>
      </c>
      <c r="S20" s="243">
        <f t="shared" si="2"/>
        <v>0</v>
      </c>
      <c r="T20" s="737">
        <f t="shared" si="8"/>
        <v>0</v>
      </c>
      <c r="U20" s="149">
        <f t="shared" si="8"/>
        <v>0</v>
      </c>
      <c r="V20" s="148">
        <f>SUM(V21:V23)</f>
        <v>5783389000</v>
      </c>
      <c r="W20" s="189">
        <f t="shared" si="3"/>
        <v>99.80792193450398</v>
      </c>
      <c r="X20" s="1061"/>
      <c r="Y20" s="2163"/>
      <c r="Z20" s="2157"/>
    </row>
    <row r="21" spans="1:33" ht="17.100000000000001" customHeight="1" x14ac:dyDescent="0.2">
      <c r="A21" s="452" t="s">
        <v>223</v>
      </c>
      <c r="B21" s="596" t="s">
        <v>360</v>
      </c>
      <c r="C21" s="129">
        <f>'1. mell.bevétel_össz'!C76</f>
        <v>840000000</v>
      </c>
      <c r="D21" s="379">
        <f>'1. mell.bevétel_össz'!D76</f>
        <v>1107624865</v>
      </c>
      <c r="E21" s="379">
        <f>'1. mell.bevétel_össz'!E76</f>
        <v>1107624865</v>
      </c>
      <c r="F21" s="379">
        <f>'1. mell.bevétel_össz'!F76</f>
        <v>1107624865</v>
      </c>
      <c r="G21" s="379">
        <f>'1. mell.bevétel_össz'!G76</f>
        <v>1107624865</v>
      </c>
      <c r="H21" s="129">
        <f t="shared" si="1"/>
        <v>0</v>
      </c>
      <c r="I21" s="379">
        <f>'1. mell.bevétel_össz'!I76</f>
        <v>0</v>
      </c>
      <c r="J21" s="379">
        <f>'1. mell.bevétel_össz'!J76</f>
        <v>0</v>
      </c>
      <c r="K21" s="379">
        <f>'1. mell.bevétel_össz'!K76</f>
        <v>1107624865</v>
      </c>
      <c r="L21" s="439">
        <f t="shared" si="0"/>
        <v>100</v>
      </c>
      <c r="M21" s="132" t="s">
        <v>363</v>
      </c>
      <c r="N21" s="129">
        <f>'1.mell.kiadás_össz'!C44</f>
        <v>0</v>
      </c>
      <c r="O21" s="107">
        <f>'1.mell.kiadás_össz'!D44</f>
        <v>2223200000</v>
      </c>
      <c r="P21" s="1130">
        <f>'1.mell.kiadás_össz'!E44</f>
        <v>3429360000</v>
      </c>
      <c r="Q21" s="1130">
        <f>'1.mell.kiadás_össz'!F44</f>
        <v>5591130000</v>
      </c>
      <c r="R21" s="1130">
        <f>'1.mell.kiadás_össz'!G44</f>
        <v>5591130000</v>
      </c>
      <c r="S21" s="240">
        <f t="shared" si="2"/>
        <v>0</v>
      </c>
      <c r="T21" s="362">
        <f>'1.mell.kiadás_össz'!I44</f>
        <v>0</v>
      </c>
      <c r="U21" s="28">
        <f>'1.mell.kiadás_össz'!J44</f>
        <v>0</v>
      </c>
      <c r="V21" s="28">
        <f>'1.mell.kiadás_össz'!K44</f>
        <v>5580000000</v>
      </c>
      <c r="W21" s="187">
        <f t="shared" si="3"/>
        <v>99.800934694775478</v>
      </c>
      <c r="X21" s="1062"/>
      <c r="Y21" s="2163"/>
      <c r="Z21" s="2157"/>
    </row>
    <row r="22" spans="1:33" ht="17.100000000000001" customHeight="1" x14ac:dyDescent="0.2">
      <c r="A22" s="449" t="s">
        <v>224</v>
      </c>
      <c r="B22" s="596" t="s">
        <v>361</v>
      </c>
      <c r="C22" s="129">
        <f>'1. mell.bevétel_össz'!C81</f>
        <v>0</v>
      </c>
      <c r="D22" s="379">
        <f>'1. mell.bevétel_össz'!D81</f>
        <v>0</v>
      </c>
      <c r="E22" s="379">
        <f>'1. mell.bevétel_össz'!E81</f>
        <v>0</v>
      </c>
      <c r="F22" s="379">
        <f>'1. mell.bevétel_össz'!F81</f>
        <v>0</v>
      </c>
      <c r="G22" s="379">
        <f>'1. mell.bevétel_össz'!G81</f>
        <v>0</v>
      </c>
      <c r="H22" s="129">
        <f t="shared" si="1"/>
        <v>0</v>
      </c>
      <c r="I22" s="379">
        <f>'1. mell.bevétel_össz'!I81</f>
        <v>0</v>
      </c>
      <c r="J22" s="379">
        <f>'1. mell.bevétel_össz'!J81</f>
        <v>0</v>
      </c>
      <c r="K22" s="379">
        <f>'1. mell.bevétel_össz'!K81</f>
        <v>1350000000</v>
      </c>
      <c r="L22" s="439" t="str">
        <f t="shared" si="0"/>
        <v/>
      </c>
      <c r="M22" s="132" t="s">
        <v>589</v>
      </c>
      <c r="N22" s="129">
        <f>'1.mell.kiadás_össz'!C45</f>
        <v>0</v>
      </c>
      <c r="O22" s="379">
        <f>'1.mell.kiadás_össz'!D45</f>
        <v>0</v>
      </c>
      <c r="P22" s="379">
        <f>'1.mell.kiadás_össz'!E45</f>
        <v>0</v>
      </c>
      <c r="Q22" s="379">
        <f>'1.mell.kiadás_össz'!F45</f>
        <v>0</v>
      </c>
      <c r="R22" s="379">
        <f>'1.mell.kiadás_össz'!G45</f>
        <v>0</v>
      </c>
      <c r="S22" s="577">
        <f t="shared" si="2"/>
        <v>0</v>
      </c>
      <c r="T22" s="362">
        <f>'1.mell.kiadás_össz'!I45</f>
        <v>0</v>
      </c>
      <c r="U22" s="28">
        <f>'1.mell.kiadás_össz'!J45</f>
        <v>0</v>
      </c>
      <c r="V22" s="28">
        <f>'1.mell.kiadás_össz'!K45</f>
        <v>0</v>
      </c>
      <c r="W22" s="187" t="str">
        <f t="shared" si="3"/>
        <v/>
      </c>
      <c r="X22" s="1062"/>
      <c r="Y22" s="2163"/>
      <c r="Z22" s="2157"/>
      <c r="AA22" s="2137"/>
      <c r="AB22" s="2137"/>
      <c r="AC22" s="2137"/>
      <c r="AD22" s="2137"/>
      <c r="AE22" s="2137"/>
      <c r="AF22" s="2137"/>
      <c r="AG22" s="2137"/>
    </row>
    <row r="23" spans="1:33" ht="17.100000000000001" customHeight="1" x14ac:dyDescent="0.2">
      <c r="A23" s="449" t="s">
        <v>330</v>
      </c>
      <c r="B23" s="596" t="s">
        <v>537</v>
      </c>
      <c r="C23" s="129">
        <f>'1. mell.bevétel_össz'!C72</f>
        <v>0</v>
      </c>
      <c r="D23" s="379">
        <f>'1. mell.bevétel_össz'!D72</f>
        <v>2223200000</v>
      </c>
      <c r="E23" s="379">
        <f>'1. mell.bevétel_össz'!E72</f>
        <v>3429360000</v>
      </c>
      <c r="F23" s="379">
        <f>'1. mell.bevétel_össz'!F72</f>
        <v>4721130000</v>
      </c>
      <c r="G23" s="379">
        <f>'1. mell.bevétel_össz'!G72</f>
        <v>4721130000</v>
      </c>
      <c r="H23" s="129">
        <f t="shared" si="1"/>
        <v>0</v>
      </c>
      <c r="I23" s="379">
        <f>'1. mell.bevétel_össz'!I72</f>
        <v>0</v>
      </c>
      <c r="J23" s="379">
        <f>'1. mell.bevétel_össz'!J72</f>
        <v>0</v>
      </c>
      <c r="K23" s="379">
        <f>'1. mell.bevétel_össz'!K72</f>
        <v>5469760000</v>
      </c>
      <c r="L23" s="439">
        <f t="shared" si="0"/>
        <v>115.85700880933167</v>
      </c>
      <c r="M23" s="658" t="s">
        <v>590</v>
      </c>
      <c r="N23" s="129">
        <f>'1.mell.kiadás_össz'!C46</f>
        <v>300000000</v>
      </c>
      <c r="O23" s="379">
        <f>'1.mell.kiadás_össz'!D46</f>
        <v>0</v>
      </c>
      <c r="P23" s="379">
        <f>'1.mell.kiadás_össz'!E46</f>
        <v>203389000</v>
      </c>
      <c r="Q23" s="379">
        <f>'1.mell.kiadás_össz'!F46</f>
        <v>203389000</v>
      </c>
      <c r="R23" s="379">
        <f>'1.mell.kiadás_össz'!G46</f>
        <v>203389000</v>
      </c>
      <c r="S23" s="577">
        <f t="shared" si="2"/>
        <v>0</v>
      </c>
      <c r="T23" s="362">
        <f>'1.mell.kiadás_össz'!I46</f>
        <v>0</v>
      </c>
      <c r="U23" s="28">
        <f>'1.mell.kiadás_össz'!J46</f>
        <v>0</v>
      </c>
      <c r="V23" s="28">
        <f>'1.mell.kiadás_össz'!K46</f>
        <v>203389000</v>
      </c>
      <c r="W23" s="187">
        <f t="shared" si="3"/>
        <v>100</v>
      </c>
      <c r="X23" s="1061"/>
      <c r="Y23" s="2163"/>
      <c r="Z23" s="2157"/>
      <c r="AB23" s="19" t="s">
        <v>389</v>
      </c>
    </row>
    <row r="24" spans="1:33" ht="15.75" customHeight="1" x14ac:dyDescent="0.2">
      <c r="A24" s="453" t="s">
        <v>565</v>
      </c>
      <c r="B24" s="658" t="s">
        <v>394</v>
      </c>
      <c r="C24" s="597">
        <f>'1. mell.bevétel_össz'!C73</f>
        <v>0</v>
      </c>
      <c r="D24" s="379">
        <f>'1. mell.bevétel_össz'!D73</f>
        <v>0</v>
      </c>
      <c r="E24" s="379">
        <f>'1. mell.bevétel_össz'!E73</f>
        <v>0</v>
      </c>
      <c r="F24" s="379">
        <f>'1. mell.bevétel_össz'!F73</f>
        <v>0</v>
      </c>
      <c r="G24" s="379">
        <f>'1. mell.bevétel_össz'!G73</f>
        <v>0</v>
      </c>
      <c r="H24" s="129">
        <f t="shared" si="1"/>
        <v>0</v>
      </c>
      <c r="I24" s="379">
        <f>'1. mell.bevétel_össz'!I73</f>
        <v>0</v>
      </c>
      <c r="J24" s="379">
        <f>'1. mell.bevétel_össz'!J73</f>
        <v>0</v>
      </c>
      <c r="K24" s="379">
        <f>'1. mell.bevétel_össz'!K73</f>
        <v>0</v>
      </c>
      <c r="L24" s="439" t="str">
        <f t="shared" si="0"/>
        <v/>
      </c>
      <c r="M24" s="444" t="s">
        <v>359</v>
      </c>
      <c r="N24" s="129">
        <f>+N25+N26+N27</f>
        <v>46239078</v>
      </c>
      <c r="O24" s="379">
        <f>+O25+O26+O27</f>
        <v>46239078</v>
      </c>
      <c r="P24" s="379">
        <f t="shared" ref="P24:U24" si="9">+P25+P26+P27</f>
        <v>46239078</v>
      </c>
      <c r="Q24" s="379">
        <f t="shared" si="9"/>
        <v>1756569785</v>
      </c>
      <c r="R24" s="379">
        <f t="shared" si="9"/>
        <v>2145818427</v>
      </c>
      <c r="S24" s="577">
        <f t="shared" si="2"/>
        <v>389248642</v>
      </c>
      <c r="T24" s="440">
        <f t="shared" si="9"/>
        <v>0</v>
      </c>
      <c r="U24" s="441">
        <f t="shared" si="9"/>
        <v>0</v>
      </c>
      <c r="V24" s="379">
        <f>+V25+V26+V27</f>
        <v>7695818427</v>
      </c>
      <c r="W24" s="439">
        <f t="shared" si="3"/>
        <v>358.6425733960761</v>
      </c>
      <c r="X24" s="1061"/>
      <c r="Y24" s="2163"/>
      <c r="Z24" s="2157"/>
    </row>
    <row r="25" spans="1:33" ht="15.75" customHeight="1" x14ac:dyDescent="0.2">
      <c r="A25" s="453" t="s">
        <v>566</v>
      </c>
      <c r="B25" s="596" t="s">
        <v>541</v>
      </c>
      <c r="C25" s="129">
        <f>'1. mell.bevétel_össz'!C74</f>
        <v>1200000000</v>
      </c>
      <c r="D25" s="379">
        <f>'1. mell.bevétel_össz'!D74</f>
        <v>900000000</v>
      </c>
      <c r="E25" s="129">
        <f>'1. mell.bevétel_össz'!E74</f>
        <v>1103389000</v>
      </c>
      <c r="F25" s="129">
        <f>'1. mell.bevétel_össz'!F74</f>
        <v>873389000</v>
      </c>
      <c r="G25" s="129">
        <f>'1. mell.bevétel_össz'!G74</f>
        <v>873389000</v>
      </c>
      <c r="H25" s="129">
        <f t="shared" si="1"/>
        <v>0</v>
      </c>
      <c r="I25" s="379">
        <f>'1. mell.bevétel_össz'!I74</f>
        <v>0</v>
      </c>
      <c r="J25" s="129">
        <f>'1. mell.bevétel_össz'!J74</f>
        <v>0</v>
      </c>
      <c r="K25" s="129">
        <f>'1. mell.bevétel_össz'!K74</f>
        <v>500000000</v>
      </c>
      <c r="L25" s="439">
        <f t="shared" si="0"/>
        <v>57.248259366673956</v>
      </c>
      <c r="M25" s="132" t="s">
        <v>364</v>
      </c>
      <c r="N25" s="129">
        <f>'1.mell.kiadás_össz'!C50</f>
        <v>0</v>
      </c>
      <c r="O25" s="379">
        <f>'1.mell.kiadás_össz'!D50</f>
        <v>0</v>
      </c>
      <c r="P25" s="379">
        <f>'1.mell.kiadás_össz'!E50</f>
        <v>0</v>
      </c>
      <c r="Q25" s="379">
        <f>'1.mell.kiadás_össz'!F50</f>
        <v>0</v>
      </c>
      <c r="R25" s="379">
        <f>'1.mell.kiadás_össz'!G50</f>
        <v>0</v>
      </c>
      <c r="S25" s="577">
        <f t="shared" si="2"/>
        <v>0</v>
      </c>
      <c r="T25" s="362">
        <f>'1.mell.kiadás_össz'!I50</f>
        <v>0</v>
      </c>
      <c r="U25" s="28">
        <f>'1.mell.kiadás_össz'!J50</f>
        <v>0</v>
      </c>
      <c r="V25" s="28">
        <f>'1.mell.kiadás_össz'!K50</f>
        <v>5550000000</v>
      </c>
      <c r="W25" s="187" t="str">
        <f t="shared" si="3"/>
        <v/>
      </c>
      <c r="X25" s="1062"/>
      <c r="Y25" s="2163"/>
      <c r="Z25" s="2157"/>
    </row>
    <row r="26" spans="1:33" ht="17.100000000000001" customHeight="1" x14ac:dyDescent="0.2">
      <c r="A26" s="452" t="s">
        <v>24</v>
      </c>
      <c r="B26" s="444" t="s">
        <v>336</v>
      </c>
      <c r="C26" s="129">
        <f>SUM(C27:C28)</f>
        <v>0</v>
      </c>
      <c r="D26" s="129">
        <f>SUM(D27:D28)</f>
        <v>0</v>
      </c>
      <c r="E26" s="129">
        <f t="shared" ref="E26:K26" si="10">SUM(E27:E28)</f>
        <v>0</v>
      </c>
      <c r="F26" s="129">
        <f t="shared" si="10"/>
        <v>1710330707</v>
      </c>
      <c r="G26" s="129">
        <f t="shared" si="10"/>
        <v>2099579349</v>
      </c>
      <c r="H26" s="129">
        <f t="shared" si="1"/>
        <v>389248642</v>
      </c>
      <c r="I26" s="379">
        <f t="shared" si="10"/>
        <v>0</v>
      </c>
      <c r="J26" s="129">
        <f t="shared" si="10"/>
        <v>0</v>
      </c>
      <c r="K26" s="129">
        <f t="shared" si="10"/>
        <v>2152401175</v>
      </c>
      <c r="L26" s="1846">
        <f t="shared" si="0"/>
        <v>102.5158289933247</v>
      </c>
      <c r="M26" s="445" t="s">
        <v>255</v>
      </c>
      <c r="N26" s="129">
        <f>'1.mell.kiadás_össz'!C51</f>
        <v>0</v>
      </c>
      <c r="O26" s="379">
        <f>'1.mell.kiadás_össz'!D51</f>
        <v>0</v>
      </c>
      <c r="P26" s="379">
        <f>'1.mell.kiadás_össz'!E51</f>
        <v>0</v>
      </c>
      <c r="Q26" s="379">
        <f>'1.mell.kiadás_össz'!F51</f>
        <v>0</v>
      </c>
      <c r="R26" s="379">
        <f>'1.mell.kiadás_össz'!G51</f>
        <v>0</v>
      </c>
      <c r="S26" s="577">
        <f t="shared" si="2"/>
        <v>0</v>
      </c>
      <c r="T26" s="362">
        <f>'1.mell.kiadás_össz'!I51</f>
        <v>0</v>
      </c>
      <c r="U26" s="28">
        <f>'1.mell.kiadás_össz'!J51</f>
        <v>0</v>
      </c>
      <c r="V26" s="28">
        <f>'1.mell.kiadás_össz'!K51</f>
        <v>0</v>
      </c>
      <c r="W26" s="187" t="str">
        <f t="shared" si="3"/>
        <v/>
      </c>
      <c r="X26" s="1062"/>
      <c r="Y26" s="2163"/>
      <c r="Z26" s="2157"/>
    </row>
    <row r="27" spans="1:33" ht="17.100000000000001" customHeight="1" x14ac:dyDescent="0.2">
      <c r="A27" s="449" t="s">
        <v>225</v>
      </c>
      <c r="B27" s="131" t="s">
        <v>362</v>
      </c>
      <c r="C27" s="130">
        <f>'1. mell.bevétel_össz'!C69</f>
        <v>0</v>
      </c>
      <c r="D27" s="148">
        <f>'1. mell.bevétel_össz'!D69</f>
        <v>0</v>
      </c>
      <c r="E27" s="148">
        <f>'1. mell.bevétel_össz'!E69</f>
        <v>0</v>
      </c>
      <c r="F27" s="148">
        <f>'1. mell.bevétel_össz'!F69</f>
        <v>0</v>
      </c>
      <c r="G27" s="148">
        <f>'1. mell.bevétel_össz'!G69</f>
        <v>0</v>
      </c>
      <c r="H27" s="107">
        <f t="shared" si="1"/>
        <v>0</v>
      </c>
      <c r="I27" s="148">
        <f>'1. mell.bevétel_össz'!I69</f>
        <v>0</v>
      </c>
      <c r="J27" s="148">
        <f>'1. mell.bevétel_össz'!J69</f>
        <v>0</v>
      </c>
      <c r="K27" s="148">
        <f>'1. mell.bevétel_össz'!K69</f>
        <v>0</v>
      </c>
      <c r="L27" s="189" t="str">
        <f t="shared" si="0"/>
        <v/>
      </c>
      <c r="M27" s="132" t="s">
        <v>356</v>
      </c>
      <c r="N27" s="129">
        <f>'1.mell.kiadás_össz'!C52</f>
        <v>46239078</v>
      </c>
      <c r="O27" s="379">
        <f>'1.mell.kiadás_össz'!D52</f>
        <v>46239078</v>
      </c>
      <c r="P27" s="379">
        <f>'1.mell.kiadás_össz'!E52</f>
        <v>46239078</v>
      </c>
      <c r="Q27" s="379">
        <f>'1.mell.kiadás_össz'!F52</f>
        <v>1756569785</v>
      </c>
      <c r="R27" s="379">
        <f>'1.mell.kiadás_össz'!G52</f>
        <v>2145818427</v>
      </c>
      <c r="S27" s="577">
        <f t="shared" si="2"/>
        <v>389248642</v>
      </c>
      <c r="T27" s="362">
        <f>'1.mell.kiadás_össz'!I52</f>
        <v>0</v>
      </c>
      <c r="U27" s="28">
        <f>'1.mell.kiadás_össz'!J52</f>
        <v>0</v>
      </c>
      <c r="V27" s="28">
        <f>'1.mell.kiadás_össz'!K52</f>
        <v>2145818427</v>
      </c>
      <c r="W27" s="187">
        <f t="shared" si="3"/>
        <v>100</v>
      </c>
      <c r="X27" s="1062"/>
      <c r="Y27" s="2163"/>
      <c r="Z27" s="2157"/>
    </row>
    <row r="28" spans="1:33" ht="17.100000000000001" customHeight="1" thickBot="1" x14ac:dyDescent="0.25">
      <c r="A28" s="454" t="s">
        <v>226</v>
      </c>
      <c r="B28" s="596" t="s">
        <v>515</v>
      </c>
      <c r="C28" s="107">
        <f>'1. mell.bevétel_össz'!C79+'1. mell.bevétel_össz'!C80</f>
        <v>0</v>
      </c>
      <c r="D28" s="379">
        <f>'1. mell.bevétel_össz'!D79+'1. mell.bevétel_össz'!D80</f>
        <v>0</v>
      </c>
      <c r="E28" s="379">
        <f>'1. mell.bevétel_össz'!E79+'1. mell.bevétel_össz'!E80</f>
        <v>0</v>
      </c>
      <c r="F28" s="379">
        <f>'1. mell.bevétel_össz'!F79+'1. mell.bevétel_össz'!F80</f>
        <v>1710330707</v>
      </c>
      <c r="G28" s="379">
        <f>'1. mell.bevétel_össz'!G79+'1. mell.bevétel_össz'!G80</f>
        <v>2099579349</v>
      </c>
      <c r="H28" s="129">
        <f>+G28-F28</f>
        <v>389248642</v>
      </c>
      <c r="I28" s="379">
        <f>'1. mell.bevétel_össz'!I79+'1. mell.bevétel_össz'!I80</f>
        <v>0</v>
      </c>
      <c r="J28" s="379">
        <f>'1. mell.bevétel_össz'!J79+'1. mell.bevétel_össz'!J80</f>
        <v>0</v>
      </c>
      <c r="K28" s="379">
        <f>'1. mell.bevétel_össz'!K79+'1. mell.bevétel_össz'!K80</f>
        <v>2152401175</v>
      </c>
      <c r="L28" s="439">
        <f t="shared" si="0"/>
        <v>102.5158289933247</v>
      </c>
      <c r="M28" s="442"/>
      <c r="N28" s="129"/>
      <c r="O28" s="379"/>
      <c r="P28" s="379"/>
      <c r="Q28" s="379"/>
      <c r="R28" s="379"/>
      <c r="S28" s="577">
        <f t="shared" si="2"/>
        <v>0</v>
      </c>
      <c r="T28" s="362"/>
      <c r="U28" s="28"/>
      <c r="V28" s="28"/>
      <c r="W28" s="187" t="str">
        <f t="shared" si="3"/>
        <v/>
      </c>
      <c r="X28" s="1062"/>
      <c r="Y28" s="2163"/>
      <c r="Z28" s="2157"/>
    </row>
    <row r="29" spans="1:33" ht="17.100000000000001" customHeight="1" thickBot="1" x14ac:dyDescent="0.25">
      <c r="A29" s="450" t="s">
        <v>25</v>
      </c>
      <c r="B29" s="26" t="s">
        <v>335</v>
      </c>
      <c r="C29" s="103">
        <f>+C20+C26</f>
        <v>2040000000</v>
      </c>
      <c r="D29" s="103">
        <f>+D20+D26</f>
        <v>4230824865</v>
      </c>
      <c r="E29" s="103">
        <f>+E20+E26</f>
        <v>5640373865</v>
      </c>
      <c r="F29" s="103">
        <f>+F20+F26</f>
        <v>8412474572</v>
      </c>
      <c r="G29" s="103">
        <f t="shared" ref="G29:K29" si="11">+G20+G26</f>
        <v>8801723214</v>
      </c>
      <c r="H29" s="677">
        <f t="shared" si="1"/>
        <v>389248642</v>
      </c>
      <c r="I29" s="103">
        <f t="shared" si="11"/>
        <v>0</v>
      </c>
      <c r="J29" s="103">
        <f t="shared" si="11"/>
        <v>0</v>
      </c>
      <c r="K29" s="103">
        <f t="shared" si="11"/>
        <v>10579786040</v>
      </c>
      <c r="L29" s="186">
        <f t="shared" si="0"/>
        <v>120.20130357168944</v>
      </c>
      <c r="M29" s="26" t="s">
        <v>334</v>
      </c>
      <c r="N29" s="677">
        <f>N20+N24</f>
        <v>346239078</v>
      </c>
      <c r="O29" s="103">
        <f>O20+O24</f>
        <v>2269439078</v>
      </c>
      <c r="P29" s="103">
        <f>P20+P24</f>
        <v>3678988078</v>
      </c>
      <c r="Q29" s="103">
        <f t="shared" ref="Q29:V29" si="12">Q20+Q24</f>
        <v>7551088785</v>
      </c>
      <c r="R29" s="103">
        <f t="shared" si="12"/>
        <v>7940337427</v>
      </c>
      <c r="S29" s="236">
        <f t="shared" si="2"/>
        <v>389248642</v>
      </c>
      <c r="T29" s="160">
        <f t="shared" si="12"/>
        <v>0</v>
      </c>
      <c r="U29" s="103">
        <f t="shared" si="12"/>
        <v>0</v>
      </c>
      <c r="V29" s="103">
        <f t="shared" si="12"/>
        <v>13479207427</v>
      </c>
      <c r="W29" s="186">
        <f t="shared" si="3"/>
        <v>169.75610357773778</v>
      </c>
      <c r="X29" s="1060"/>
      <c r="Y29" s="2163"/>
      <c r="Z29" s="2157"/>
    </row>
    <row r="30" spans="1:33" s="1855" customFormat="1" ht="17.100000000000001" customHeight="1" thickBot="1" x14ac:dyDescent="0.25">
      <c r="A30" s="450" t="s">
        <v>26</v>
      </c>
      <c r="B30" s="1847" t="s">
        <v>755</v>
      </c>
      <c r="C30" s="1848">
        <f>+C19+C29</f>
        <v>12074876870</v>
      </c>
      <c r="D30" s="1849">
        <f t="shared" ref="D30:K30" si="13">+D19+D29</f>
        <v>14368508376</v>
      </c>
      <c r="E30" s="1849">
        <f t="shared" si="13"/>
        <v>15899870031</v>
      </c>
      <c r="F30" s="1849">
        <f t="shared" si="13"/>
        <v>20837514742</v>
      </c>
      <c r="G30" s="1849">
        <f t="shared" si="13"/>
        <v>21266990233</v>
      </c>
      <c r="H30" s="1850">
        <f t="shared" si="13"/>
        <v>429475491</v>
      </c>
      <c r="I30" s="1849">
        <f t="shared" si="13"/>
        <v>0</v>
      </c>
      <c r="J30" s="1849">
        <f t="shared" si="13"/>
        <v>0</v>
      </c>
      <c r="K30" s="1849">
        <f t="shared" si="13"/>
        <v>23569113840</v>
      </c>
      <c r="L30" s="1851">
        <f>IF(G30=0,"",K30/G30*100)</f>
        <v>110.82486793748461</v>
      </c>
      <c r="M30" s="1847" t="s">
        <v>756</v>
      </c>
      <c r="N30" s="1850">
        <f>+N19+N29</f>
        <v>11201478641</v>
      </c>
      <c r="O30" s="1849">
        <f>+O19+O29</f>
        <v>13177645860</v>
      </c>
      <c r="P30" s="1849">
        <f t="shared" ref="P30:Q30" si="14">+P19+P29</f>
        <v>14551411934</v>
      </c>
      <c r="Q30" s="1849">
        <f t="shared" si="14"/>
        <v>19463369083</v>
      </c>
      <c r="R30" s="1849">
        <f t="shared" ref="R30:U30" si="15">+R19+R29</f>
        <v>19892344574</v>
      </c>
      <c r="S30" s="1852">
        <f>+R30-Q30</f>
        <v>428975491</v>
      </c>
      <c r="T30" s="1853">
        <f t="shared" si="15"/>
        <v>0</v>
      </c>
      <c r="U30" s="1849">
        <f t="shared" si="15"/>
        <v>0</v>
      </c>
      <c r="V30" s="1849">
        <f t="shared" ref="V30" si="16">+V19+V29</f>
        <v>22832907906</v>
      </c>
      <c r="W30" s="1851">
        <f t="shared" si="3"/>
        <v>114.78238686777738</v>
      </c>
      <c r="X30" s="1854"/>
      <c r="Y30" s="2163"/>
      <c r="Z30" s="2157"/>
    </row>
    <row r="31" spans="1:33" s="1855" customFormat="1" ht="17.100000000000001" customHeight="1" thickBot="1" x14ac:dyDescent="0.25">
      <c r="A31" s="450" t="s">
        <v>27</v>
      </c>
      <c r="B31" s="1856" t="s">
        <v>76</v>
      </c>
      <c r="C31" s="1857">
        <f>IF(C19-N19&lt;0,N19-C19,"-")</f>
        <v>820362693</v>
      </c>
      <c r="D31" s="1858">
        <f t="shared" ref="D31:K31" si="17">IF(D19-O19&lt;0,O19-D19,"-")</f>
        <v>770523271</v>
      </c>
      <c r="E31" s="1858">
        <f t="shared" si="17"/>
        <v>612927690</v>
      </c>
      <c r="F31" s="1858" t="str">
        <f t="shared" si="17"/>
        <v>-</v>
      </c>
      <c r="G31" s="1858" t="str">
        <f t="shared" si="17"/>
        <v>-</v>
      </c>
      <c r="H31" s="1859" t="str">
        <f t="shared" si="17"/>
        <v>-</v>
      </c>
      <c r="I31" s="1858" t="str">
        <f t="shared" si="17"/>
        <v>-</v>
      </c>
      <c r="J31" s="1858" t="str">
        <f t="shared" si="17"/>
        <v>-</v>
      </c>
      <c r="K31" s="1858" t="str">
        <f t="shared" si="17"/>
        <v>-</v>
      </c>
      <c r="L31" s="1860"/>
      <c r="M31" s="1856" t="s">
        <v>77</v>
      </c>
      <c r="N31" s="1859" t="str">
        <f>IF(C19-N19&gt;0,C19-N19,"-")</f>
        <v>-</v>
      </c>
      <c r="O31" s="1858" t="str">
        <f>IF(D19-O19&gt;0,D19-O19,"-")</f>
        <v>-</v>
      </c>
      <c r="P31" s="1858" t="str">
        <f t="shared" ref="P31:Q31" si="18">IF(E19-P19&gt;0,E19-P19,"-")</f>
        <v>-</v>
      </c>
      <c r="Q31" s="1858">
        <f t="shared" si="18"/>
        <v>512759872</v>
      </c>
      <c r="R31" s="1858">
        <f>IF(G19-R19&gt;0,G19-R19,"-")</f>
        <v>513259872</v>
      </c>
      <c r="S31" s="1861">
        <f>+R31-Q31</f>
        <v>500000</v>
      </c>
      <c r="T31" s="1862" t="str">
        <f t="shared" ref="T31:U31" si="19">IF(I19-T19&gt;0,I19-T19,"-")</f>
        <v>-</v>
      </c>
      <c r="U31" s="1858" t="str">
        <f t="shared" si="19"/>
        <v>-</v>
      </c>
      <c r="V31" s="1858">
        <f>IF(K19-V19&gt;0,K19-V19,"-")</f>
        <v>3635627321</v>
      </c>
      <c r="W31" s="1860">
        <f t="shared" si="3"/>
        <v>708.34045662544997</v>
      </c>
      <c r="X31" s="1863"/>
      <c r="Y31" s="2163"/>
      <c r="Z31" s="2157"/>
    </row>
    <row r="32" spans="1:33" s="1855" customFormat="1" ht="17.100000000000001" customHeight="1" thickBot="1" x14ac:dyDescent="0.25">
      <c r="A32" s="450" t="s">
        <v>28</v>
      </c>
      <c r="B32" s="1856" t="s">
        <v>512</v>
      </c>
      <c r="C32" s="1857" t="str">
        <f>IF(C19+C20+C26-N30&lt;0,N30-(C19+C20+C26),"-")</f>
        <v>-</v>
      </c>
      <c r="D32" s="1858" t="str">
        <f t="shared" ref="D32:K32" si="20">IF(D19+D20+D26-O30&lt;0,O30-(D19+D20+D26),"-")</f>
        <v>-</v>
      </c>
      <c r="E32" s="1858" t="str">
        <f t="shared" si="20"/>
        <v>-</v>
      </c>
      <c r="F32" s="1858" t="str">
        <f t="shared" si="20"/>
        <v>-</v>
      </c>
      <c r="G32" s="1858" t="str">
        <f t="shared" si="20"/>
        <v>-</v>
      </c>
      <c r="H32" s="1859" t="str">
        <f t="shared" si="20"/>
        <v>-</v>
      </c>
      <c r="I32" s="1858" t="str">
        <f t="shared" si="20"/>
        <v>-</v>
      </c>
      <c r="J32" s="1858" t="str">
        <f t="shared" si="20"/>
        <v>-</v>
      </c>
      <c r="K32" s="1858" t="str">
        <f t="shared" si="20"/>
        <v>-</v>
      </c>
      <c r="L32" s="1860"/>
      <c r="M32" s="1856" t="s">
        <v>513</v>
      </c>
      <c r="N32" s="1859">
        <f>IF(C19+C20+C26-N30&gt;0,C19+C20+C26-N30,"-")</f>
        <v>873398229</v>
      </c>
      <c r="O32" s="1858">
        <f>IF(D19+D20+D26-O30&gt;0,D19+D20+D26-O30,"-")</f>
        <v>1190862516</v>
      </c>
      <c r="P32" s="1858">
        <f t="shared" ref="P32:Q32" si="21">IF(E19+E20+E26-P30&gt;0,E19+E20+E26-P30,"-")</f>
        <v>1348458097</v>
      </c>
      <c r="Q32" s="1858">
        <f t="shared" si="21"/>
        <v>1374145659</v>
      </c>
      <c r="R32" s="1858">
        <f t="shared" ref="R32:V32" si="22">IF(G19+G20+G26-R30&gt;0,G19+G20+G26-R30,"-")</f>
        <v>1374645659</v>
      </c>
      <c r="S32" s="1861">
        <f>+R32-Q32</f>
        <v>500000</v>
      </c>
      <c r="T32" s="1862" t="str">
        <f t="shared" si="22"/>
        <v>-</v>
      </c>
      <c r="U32" s="1858" t="str">
        <f t="shared" si="22"/>
        <v>-</v>
      </c>
      <c r="V32" s="1858">
        <f t="shared" si="22"/>
        <v>736205934</v>
      </c>
      <c r="W32" s="1860">
        <f t="shared" si="3"/>
        <v>53.556051276192917</v>
      </c>
      <c r="X32" s="1863"/>
      <c r="Y32" s="2163"/>
      <c r="Z32" s="2157"/>
    </row>
    <row r="33" spans="1:26" s="1855" customFormat="1" ht="12" x14ac:dyDescent="0.2">
      <c r="A33" s="446"/>
      <c r="B33" s="2158"/>
      <c r="C33" s="2158"/>
      <c r="D33" s="2158"/>
      <c r="E33" s="2158"/>
      <c r="F33" s="2158"/>
      <c r="G33" s="2158"/>
      <c r="H33" s="2158"/>
      <c r="I33" s="2158"/>
      <c r="J33" s="2158"/>
      <c r="K33" s="2158"/>
      <c r="L33" s="2158"/>
      <c r="M33" s="2158"/>
      <c r="S33" s="1864" t="s">
        <v>721</v>
      </c>
      <c r="W33" s="1865"/>
      <c r="X33" s="1865"/>
      <c r="Z33" s="1866"/>
    </row>
    <row r="34" spans="1:26" x14ac:dyDescent="0.2">
      <c r="Z34" s="221"/>
    </row>
    <row r="35" spans="1:26" x14ac:dyDescent="0.2">
      <c r="Z35" s="221"/>
    </row>
    <row r="36" spans="1:26" x14ac:dyDescent="0.2">
      <c r="Z36" s="221"/>
    </row>
    <row r="37" spans="1:26" x14ac:dyDescent="0.2">
      <c r="Z37" s="221"/>
    </row>
    <row r="38" spans="1:26" x14ac:dyDescent="0.2">
      <c r="Z38" s="221"/>
    </row>
    <row r="39" spans="1:26" x14ac:dyDescent="0.2">
      <c r="Z39" s="221"/>
    </row>
  </sheetData>
  <mergeCells count="8">
    <mergeCell ref="Z1:Z32"/>
    <mergeCell ref="B33:M33"/>
    <mergeCell ref="A3:W3"/>
    <mergeCell ref="B4:L4"/>
    <mergeCell ref="Y1:Y32"/>
    <mergeCell ref="A4:A5"/>
    <mergeCell ref="A1:W1"/>
    <mergeCell ref="M4:W4"/>
  </mergeCells>
  <phoneticPr fontId="48" type="noConversion"/>
  <printOptions horizontalCentered="1"/>
  <pageMargins left="0.39370078740157483" right="0" top="0.59055118110236227" bottom="0.59055118110236227" header="0.47244094488188981" footer="0.27559055118110237"/>
  <pageSetup paperSize="9" scale="68" orientation="landscape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view="pageBreakPreview" zoomScaleNormal="142" zoomScaleSheetLayoutView="100" workbookViewId="0">
      <selection activeCell="K20" sqref="K20"/>
    </sheetView>
  </sheetViews>
  <sheetFormatPr defaultColWidth="9.33203125" defaultRowHeight="12.75" x14ac:dyDescent="0.2"/>
  <cols>
    <col min="1" max="1" width="6.83203125" style="230" customWidth="1"/>
    <col min="2" max="2" width="51.1640625" style="20" customWidth="1"/>
    <col min="3" max="3" width="14.6640625" style="19" customWidth="1"/>
    <col min="4" max="4" width="15.83203125" style="19" hidden="1" customWidth="1"/>
    <col min="5" max="5" width="16.83203125" style="19" hidden="1" customWidth="1"/>
    <col min="6" max="6" width="16.1640625" style="19" hidden="1" customWidth="1"/>
    <col min="7" max="7" width="16.83203125" style="19" customWidth="1"/>
    <col min="8" max="10" width="16.83203125" style="19" hidden="1" customWidth="1"/>
    <col min="11" max="11" width="14.6640625" style="19" customWidth="1"/>
    <col min="12" max="12" width="9.5" style="19" customWidth="1"/>
    <col min="13" max="13" width="48.33203125" style="19" customWidth="1"/>
    <col min="14" max="14" width="17.33203125" style="19" customWidth="1"/>
    <col min="15" max="15" width="15.83203125" style="19" hidden="1" customWidth="1"/>
    <col min="16" max="16" width="15.6640625" style="19" hidden="1" customWidth="1"/>
    <col min="17" max="17" width="15.5" style="19" hidden="1" customWidth="1"/>
    <col min="18" max="18" width="14.6640625" style="19" customWidth="1"/>
    <col min="19" max="21" width="16.83203125" style="19" hidden="1" customWidth="1"/>
    <col min="22" max="22" width="13.83203125" style="19" customWidth="1"/>
    <col min="23" max="23" width="8.33203125" style="188" customWidth="1"/>
    <col min="24" max="25" width="2.33203125" style="19" customWidth="1"/>
    <col min="26" max="26" width="2.83203125" style="19" customWidth="1"/>
    <col min="27" max="27" width="3.83203125" style="19" customWidth="1"/>
    <col min="28" max="16384" width="9.33203125" style="19"/>
  </cols>
  <sheetData>
    <row r="1" spans="1:26" ht="35.1" customHeight="1" x14ac:dyDescent="0.2">
      <c r="A1" s="2169" t="s">
        <v>250</v>
      </c>
      <c r="B1" s="2169"/>
      <c r="C1" s="2169"/>
      <c r="D1" s="2169"/>
      <c r="E1" s="2169"/>
      <c r="F1" s="2169"/>
      <c r="G1" s="2169"/>
      <c r="H1" s="2169"/>
      <c r="I1" s="2169"/>
      <c r="J1" s="2169"/>
      <c r="K1" s="2169"/>
      <c r="L1" s="2169"/>
      <c r="M1" s="2169"/>
      <c r="N1" s="2169"/>
      <c r="O1" s="2169"/>
      <c r="P1" s="2169"/>
      <c r="Q1" s="2169"/>
      <c r="R1" s="2169"/>
      <c r="S1" s="2169"/>
      <c r="T1" s="2169"/>
      <c r="U1" s="2169"/>
      <c r="V1" s="2169"/>
      <c r="W1" s="2169"/>
      <c r="X1" s="96"/>
      <c r="Y1" s="2157" t="s">
        <v>1055</v>
      </c>
      <c r="Z1" s="2157"/>
    </row>
    <row r="2" spans="1:26" ht="15" customHeight="1" x14ac:dyDescent="0.2">
      <c r="B2" s="19"/>
      <c r="W2" s="19"/>
      <c r="X2" s="96"/>
      <c r="Y2" s="2157"/>
      <c r="Z2" s="2157"/>
    </row>
    <row r="3" spans="1:26" ht="15" customHeight="1" thickBot="1" x14ac:dyDescent="0.25">
      <c r="A3" s="2159" t="s">
        <v>366</v>
      </c>
      <c r="B3" s="2159"/>
      <c r="C3" s="2159"/>
      <c r="D3" s="2159"/>
      <c r="E3" s="2159"/>
      <c r="F3" s="2159"/>
      <c r="G3" s="2159"/>
      <c r="H3" s="2159"/>
      <c r="I3" s="2159"/>
      <c r="J3" s="2159"/>
      <c r="K3" s="2159"/>
      <c r="L3" s="2159"/>
      <c r="M3" s="2159"/>
      <c r="N3" s="2159"/>
      <c r="O3" s="2159"/>
      <c r="P3" s="2159"/>
      <c r="Q3" s="2159"/>
      <c r="R3" s="2159"/>
      <c r="S3" s="2159"/>
      <c r="T3" s="2159"/>
      <c r="U3" s="2159"/>
      <c r="V3" s="2159"/>
      <c r="W3" s="2159"/>
      <c r="X3" s="96"/>
      <c r="Y3" s="2157"/>
      <c r="Z3" s="2157"/>
    </row>
    <row r="4" spans="1:26" ht="17.100000000000001" customHeight="1" thickBot="1" x14ac:dyDescent="0.25">
      <c r="A4" s="2167" t="s">
        <v>123</v>
      </c>
      <c r="B4" s="2160" t="s">
        <v>37</v>
      </c>
      <c r="C4" s="2161"/>
      <c r="D4" s="2161"/>
      <c r="E4" s="2161"/>
      <c r="F4" s="2161"/>
      <c r="G4" s="2161"/>
      <c r="H4" s="2161"/>
      <c r="I4" s="2161"/>
      <c r="J4" s="2161"/>
      <c r="K4" s="2161"/>
      <c r="L4" s="2162"/>
      <c r="M4" s="2160" t="s">
        <v>38</v>
      </c>
      <c r="N4" s="2161"/>
      <c r="O4" s="2161"/>
      <c r="P4" s="2161"/>
      <c r="Q4" s="2161"/>
      <c r="R4" s="2161"/>
      <c r="S4" s="2161"/>
      <c r="T4" s="2161"/>
      <c r="U4" s="2161"/>
      <c r="V4" s="2161"/>
      <c r="W4" s="2162"/>
      <c r="X4" s="122"/>
      <c r="Y4" s="2157"/>
      <c r="Z4" s="2157"/>
    </row>
    <row r="5" spans="1:26" s="23" customFormat="1" ht="60.75" thickBot="1" x14ac:dyDescent="0.25">
      <c r="A5" s="2168"/>
      <c r="B5" s="21" t="s">
        <v>84</v>
      </c>
      <c r="C5" s="22" t="str">
        <f>'1. mell.bevétel_össz'!C8</f>
        <v xml:space="preserve">2022. évi eredeti előirányzat
2/2022. (II.14.) </v>
      </c>
      <c r="D5" s="22" t="str">
        <f>'1. mell.bevétel_össz'!D8</f>
        <v>Módosított előirányzat a 17/2022.  (VI.30.)  rendelet szerint</v>
      </c>
      <c r="E5" s="22" t="str">
        <f>'1. mell.bevétel_össz'!E8</f>
        <v>Módosított előirányzat a 18/2022. (IX.29.)  rendelet szerint</v>
      </c>
      <c r="F5" s="22" t="str">
        <f>'1. mell.bevétel_össz'!F8</f>
        <v>Módosított előirányzat a 23/2022. (XII.16.)  rendelet szerint</v>
      </c>
      <c r="G5" s="22" t="str">
        <f>'1. mell.bevétel_össz'!G8</f>
        <v>Módosított előirányzat a 1/2023. (II.13.)  rendelet szerint</v>
      </c>
      <c r="H5" s="22" t="str">
        <f>'1. mell.bevétel_össz'!H8</f>
        <v>Változás a 2022. 23/2022. (XII.16.) rendelethez képest</v>
      </c>
      <c r="I5" s="21" t="str">
        <f>'1. mell.bevétel_össz'!I8</f>
        <v>2022. évi teljesítés              2022.06.30-ig</v>
      </c>
      <c r="J5" s="22" t="str">
        <f>'1. mell.bevétel_össz'!J8</f>
        <v>2022. évi teljesítés              2022.09.30-ig</v>
      </c>
      <c r="K5" s="22" t="str">
        <f>'1. mell.bevétel_össz'!K8</f>
        <v>2022. évi teljesítés              2022.12.31-ig</v>
      </c>
      <c r="L5" s="39" t="str">
        <f>'1. mell.bevétel_össz'!L8</f>
        <v>Teljesítés %-a</v>
      </c>
      <c r="M5" s="21" t="s">
        <v>84</v>
      </c>
      <c r="N5" s="22" t="str">
        <f>'1. mell.bevétel_össz'!C8</f>
        <v xml:space="preserve">2022. évi eredeti előirányzat
2/2022. (II.14.) </v>
      </c>
      <c r="O5" s="226" t="str">
        <f>'1. mell.bevétel_össz'!D8</f>
        <v>Módosított előirányzat a 17/2022.  (VI.30.)  rendelet szerint</v>
      </c>
      <c r="P5" s="22" t="str">
        <f>'1. mell.bevétel_össz'!E8</f>
        <v>Módosított előirányzat a 18/2022. (IX.29.)  rendelet szerint</v>
      </c>
      <c r="Q5" s="22" t="str">
        <f>'1. mell.bevétel_össz'!F8</f>
        <v>Módosított előirányzat a 23/2022. (XII.16.)  rendelet szerint</v>
      </c>
      <c r="R5" s="22" t="str">
        <f>'1. mell.bevétel_össz'!G8</f>
        <v>Módosított előirányzat a 1/2023. (II.13.)  rendelet szerint</v>
      </c>
      <c r="S5" s="39" t="str">
        <f>'1. mell.bevétel_össz'!H8</f>
        <v>Változás a 2022. 23/2022. (XII.16.) rendelethez képest</v>
      </c>
      <c r="T5" s="226" t="str">
        <f>'1. mell.bevétel_össz'!I8</f>
        <v>2022. évi teljesítés              2022.06.30-ig</v>
      </c>
      <c r="U5" s="22" t="str">
        <f>'1. mell.bevétel_össz'!J8</f>
        <v>2022. évi teljesítés              2022.09.30-ig</v>
      </c>
      <c r="V5" s="22" t="str">
        <f>'1. mell.bevétel_össz'!K8</f>
        <v>2022. évi teljesítés              2022.12.31-ig</v>
      </c>
      <c r="W5" s="181" t="str">
        <f>'1. mell.bevétel_össz'!L8</f>
        <v>Teljesítés %-a</v>
      </c>
      <c r="X5" s="110"/>
      <c r="Y5" s="2157"/>
      <c r="Z5" s="2157"/>
    </row>
    <row r="6" spans="1:26" s="23" customFormat="1" ht="17.100000000000001" customHeight="1" thickBot="1" x14ac:dyDescent="0.25">
      <c r="A6" s="2139" t="s">
        <v>302</v>
      </c>
      <c r="B6" s="51" t="s">
        <v>303</v>
      </c>
      <c r="C6" s="52" t="s">
        <v>304</v>
      </c>
      <c r="D6" s="52" t="s">
        <v>305</v>
      </c>
      <c r="E6" s="52" t="s">
        <v>305</v>
      </c>
      <c r="F6" s="52" t="s">
        <v>305</v>
      </c>
      <c r="G6" s="52" t="s">
        <v>305</v>
      </c>
      <c r="H6" s="53" t="s">
        <v>392</v>
      </c>
      <c r="I6" s="227" t="s">
        <v>304</v>
      </c>
      <c r="J6" s="98" t="s">
        <v>304</v>
      </c>
      <c r="K6" s="98" t="s">
        <v>306</v>
      </c>
      <c r="L6" s="182" t="s">
        <v>392</v>
      </c>
      <c r="M6" s="97" t="s">
        <v>426</v>
      </c>
      <c r="N6" s="1064" t="s">
        <v>722</v>
      </c>
      <c r="O6" s="98" t="s">
        <v>722</v>
      </c>
      <c r="P6" s="98" t="s">
        <v>387</v>
      </c>
      <c r="Q6" s="98" t="s">
        <v>387</v>
      </c>
      <c r="R6" s="98" t="s">
        <v>387</v>
      </c>
      <c r="S6" s="1054" t="s">
        <v>754</v>
      </c>
      <c r="T6" s="227" t="s">
        <v>306</v>
      </c>
      <c r="U6" s="98" t="s">
        <v>306</v>
      </c>
      <c r="V6" s="98" t="s">
        <v>393</v>
      </c>
      <c r="W6" s="182" t="s">
        <v>754</v>
      </c>
      <c r="X6" s="111"/>
      <c r="Y6" s="2157"/>
      <c r="Z6" s="2157"/>
    </row>
    <row r="7" spans="1:26" ht="17.100000000000001" customHeight="1" x14ac:dyDescent="0.2">
      <c r="A7" s="579" t="s">
        <v>12</v>
      </c>
      <c r="B7" s="25" t="s">
        <v>251</v>
      </c>
      <c r="C7" s="99">
        <f>'1. mell.bevétel_össz'!C24</f>
        <v>0</v>
      </c>
      <c r="D7" s="99">
        <f>'1. mell.bevétel_össz'!D24</f>
        <v>350000</v>
      </c>
      <c r="E7" s="99">
        <f>'1. mell.bevétel_össz'!E24</f>
        <v>350000</v>
      </c>
      <c r="F7" s="99">
        <f>'1. mell.bevétel_össz'!F24</f>
        <v>350000</v>
      </c>
      <c r="G7" s="99">
        <f>'1. mell.bevétel_össz'!G24</f>
        <v>350000</v>
      </c>
      <c r="H7" s="228">
        <f>+G7-F7</f>
        <v>0</v>
      </c>
      <c r="I7" s="146">
        <f>'1. mell.bevétel_össz'!I24</f>
        <v>0</v>
      </c>
      <c r="J7" s="99">
        <f>'1. mell.bevétel_össz'!J24</f>
        <v>0</v>
      </c>
      <c r="K7" s="99">
        <f>'1. mell.bevétel_össz'!K24</f>
        <v>350000</v>
      </c>
      <c r="L7" s="1813">
        <f t="shared" ref="L7:L30" si="0">IF(G7=0,"",K7/G7*100)</f>
        <v>100</v>
      </c>
      <c r="M7" s="25" t="s">
        <v>122</v>
      </c>
      <c r="N7" s="99">
        <f>'1.mell.kiadás_össz'!C29</f>
        <v>529937042</v>
      </c>
      <c r="O7" s="228">
        <f>'1.mell.kiadás_össz'!D29</f>
        <v>705282436</v>
      </c>
      <c r="P7" s="99">
        <f>'1.mell.kiadás_össz'!E29</f>
        <v>855760415</v>
      </c>
      <c r="Q7" s="99">
        <f>'1.mell.kiadás_össz'!F29</f>
        <v>855593008</v>
      </c>
      <c r="R7" s="99">
        <f>'1.mell.kiadás_össz'!G29</f>
        <v>841593008</v>
      </c>
      <c r="S7" s="1055">
        <f>+R7-Q7</f>
        <v>-14000000</v>
      </c>
      <c r="T7" s="228">
        <f>'1.mell.kiadás_össz'!I29</f>
        <v>0</v>
      </c>
      <c r="U7" s="99">
        <f>'1.mell.kiadás_össz'!J29</f>
        <v>54848045</v>
      </c>
      <c r="V7" s="99">
        <f>'1.mell.kiadás_össz'!K29</f>
        <v>250628615</v>
      </c>
      <c r="W7" s="183">
        <f>IF(R7=0,"",V7/R7*100)</f>
        <v>29.780263454850374</v>
      </c>
      <c r="X7" s="112"/>
      <c r="Y7" s="2157"/>
      <c r="Z7" s="2157"/>
    </row>
    <row r="8" spans="1:26" ht="17.100000000000001" customHeight="1" x14ac:dyDescent="0.2">
      <c r="A8" s="453" t="s">
        <v>91</v>
      </c>
      <c r="B8" s="584" t="s">
        <v>341</v>
      </c>
      <c r="C8" s="372">
        <f>'1. mell.bevétel_össz'!C29</f>
        <v>0</v>
      </c>
      <c r="D8" s="372">
        <f>'1. mell.bevétel_össz'!D29</f>
        <v>0</v>
      </c>
      <c r="E8" s="372">
        <f>'1. mell.bevétel_össz'!E29</f>
        <v>0</v>
      </c>
      <c r="F8" s="372">
        <f>'1. mell.bevétel_össz'!F29</f>
        <v>0</v>
      </c>
      <c r="G8" s="372">
        <f>'1. mell.bevétel_össz'!G29</f>
        <v>0</v>
      </c>
      <c r="H8" s="380">
        <f t="shared" ref="H8:H28" si="1">+G8-F8</f>
        <v>0</v>
      </c>
      <c r="I8" s="585">
        <f>'1. mell.bevétel_össz'!I29</f>
        <v>0</v>
      </c>
      <c r="J8" s="372">
        <f>'1. mell.bevétel_össz'!J29</f>
        <v>0</v>
      </c>
      <c r="K8" s="372">
        <f>'1. mell.bevétel_össz'!K29</f>
        <v>0</v>
      </c>
      <c r="L8" s="1814" t="str">
        <f t="shared" si="0"/>
        <v/>
      </c>
      <c r="M8" s="584" t="s">
        <v>344</v>
      </c>
      <c r="N8" s="372">
        <f>'1.mell.kiadás_össz'!C30</f>
        <v>0</v>
      </c>
      <c r="O8" s="380">
        <f>'1.mell.kiadás_össz'!D30</f>
        <v>0</v>
      </c>
      <c r="P8" s="372">
        <f>'1.mell.kiadás_össz'!E30</f>
        <v>0</v>
      </c>
      <c r="Q8" s="372">
        <f>'1.mell.kiadás_össz'!F30</f>
        <v>0</v>
      </c>
      <c r="R8" s="372">
        <f>'1.mell.kiadás_össz'!G30</f>
        <v>131957503</v>
      </c>
      <c r="S8" s="574">
        <f t="shared" ref="S8:S28" si="2">+R8-Q8</f>
        <v>131957503</v>
      </c>
      <c r="T8" s="380">
        <f>'1.mell.kiadás_össz'!I30</f>
        <v>0</v>
      </c>
      <c r="U8" s="372">
        <f>'1.mell.kiadás_össz'!J30</f>
        <v>0</v>
      </c>
      <c r="V8" s="372">
        <f>'1.mell.kiadás_össz'!K30</f>
        <v>0</v>
      </c>
      <c r="W8" s="586">
        <f t="shared" ref="W8:W29" si="3">IF(R8=0,"",V8/R8*100)</f>
        <v>0</v>
      </c>
      <c r="X8" s="112"/>
      <c r="Y8" s="2157"/>
      <c r="Z8" s="2157"/>
    </row>
    <row r="9" spans="1:26" ht="17.100000000000001" customHeight="1" x14ac:dyDescent="0.2">
      <c r="A9" s="453" t="s">
        <v>13</v>
      </c>
      <c r="B9" s="587" t="s">
        <v>252</v>
      </c>
      <c r="C9" s="372">
        <f>'1. mell.bevétel_össz'!C52</f>
        <v>132642833</v>
      </c>
      <c r="D9" s="372">
        <f>'1. mell.bevétel_össz'!D52</f>
        <v>132642833</v>
      </c>
      <c r="E9" s="372">
        <f>'1. mell.bevétel_össz'!E52</f>
        <v>132642833</v>
      </c>
      <c r="F9" s="372">
        <f>'1. mell.bevétel_össz'!F52</f>
        <v>132642833</v>
      </c>
      <c r="G9" s="372">
        <f>'1. mell.bevétel_össz'!G52</f>
        <v>132642833</v>
      </c>
      <c r="H9" s="380">
        <f t="shared" si="1"/>
        <v>0</v>
      </c>
      <c r="I9" s="585">
        <f>'1. mell.bevétel_össz'!I52</f>
        <v>0</v>
      </c>
      <c r="J9" s="372">
        <f>'1. mell.bevétel_össz'!J52</f>
        <v>0</v>
      </c>
      <c r="K9" s="372">
        <f>'1. mell.bevétel_össz'!K52</f>
        <v>100409974</v>
      </c>
      <c r="L9" s="1814">
        <f t="shared" si="0"/>
        <v>75.699509524197211</v>
      </c>
      <c r="M9" s="587" t="s">
        <v>2</v>
      </c>
      <c r="N9" s="372">
        <f>'1.mell.kiadás_össz'!C31</f>
        <v>676695000</v>
      </c>
      <c r="O9" s="380">
        <f>'1.mell.kiadás_össz'!D31</f>
        <v>740759002</v>
      </c>
      <c r="P9" s="372">
        <f>'1.mell.kiadás_össz'!E31</f>
        <v>752834107</v>
      </c>
      <c r="Q9" s="372">
        <f>'1.mell.kiadás_össz'!F31</f>
        <v>762834107</v>
      </c>
      <c r="R9" s="372">
        <f>'1.mell.kiadás_össz'!G31</f>
        <v>762834107</v>
      </c>
      <c r="S9" s="574">
        <f t="shared" si="2"/>
        <v>0</v>
      </c>
      <c r="T9" s="380">
        <f>'1.mell.kiadás_össz'!I31</f>
        <v>0</v>
      </c>
      <c r="U9" s="372">
        <f>'1.mell.kiadás_össz'!J31</f>
        <v>74177783</v>
      </c>
      <c r="V9" s="372">
        <f>'1.mell.kiadás_össz'!K31</f>
        <v>345213094</v>
      </c>
      <c r="W9" s="586">
        <f t="shared" si="3"/>
        <v>45.254019298851304</v>
      </c>
      <c r="X9" s="112"/>
      <c r="Y9" s="2157"/>
      <c r="Z9" s="2157"/>
    </row>
    <row r="10" spans="1:26" ht="17.100000000000001" customHeight="1" x14ac:dyDescent="0.2">
      <c r="A10" s="580" t="s">
        <v>14</v>
      </c>
      <c r="B10" s="587" t="s">
        <v>253</v>
      </c>
      <c r="C10" s="372">
        <f>'1. mell.bevétel_össz'!C62</f>
        <v>7690800</v>
      </c>
      <c r="D10" s="372">
        <f>'1. mell.bevétel_össz'!D62</f>
        <v>8003864</v>
      </c>
      <c r="E10" s="372">
        <f>'1. mell.bevétel_össz'!E62</f>
        <v>139961367</v>
      </c>
      <c r="F10" s="372">
        <f>'1. mell.bevétel_össz'!F62</f>
        <v>139961367</v>
      </c>
      <c r="G10" s="372">
        <f>'1. mell.bevétel_össz'!G62</f>
        <v>139961367</v>
      </c>
      <c r="H10" s="380">
        <f t="shared" si="1"/>
        <v>0</v>
      </c>
      <c r="I10" s="585">
        <f>'1. mell.bevétel_össz'!I62</f>
        <v>0</v>
      </c>
      <c r="J10" s="372">
        <f>'1. mell.bevétel_össz'!J62</f>
        <v>0</v>
      </c>
      <c r="K10" s="372">
        <f>'1. mell.bevétel_össz'!K62</f>
        <v>8129954</v>
      </c>
      <c r="L10" s="1814">
        <f t="shared" si="0"/>
        <v>5.8087129143287095</v>
      </c>
      <c r="M10" s="584" t="s">
        <v>343</v>
      </c>
      <c r="N10" s="372">
        <f>'1.mell.kiadás_össz'!C32</f>
        <v>0</v>
      </c>
      <c r="O10" s="380">
        <f>'1.mell.kiadás_össz'!D32</f>
        <v>0</v>
      </c>
      <c r="P10" s="372">
        <f>'1.mell.kiadás_össz'!E32</f>
        <v>0</v>
      </c>
      <c r="Q10" s="372">
        <f>'1.mell.kiadás_össz'!F32</f>
        <v>0</v>
      </c>
      <c r="R10" s="372">
        <f>'1.mell.kiadás_össz'!G32</f>
        <v>0</v>
      </c>
      <c r="S10" s="574">
        <f t="shared" si="2"/>
        <v>0</v>
      </c>
      <c r="T10" s="380">
        <f>'1.mell.kiadás_össz'!I32</f>
        <v>0</v>
      </c>
      <c r="U10" s="372">
        <f>'1.mell.kiadás_össz'!J32</f>
        <v>0</v>
      </c>
      <c r="V10" s="372">
        <f>'1.mell.kiadás_össz'!K32</f>
        <v>0</v>
      </c>
      <c r="W10" s="586" t="str">
        <f t="shared" si="3"/>
        <v/>
      </c>
      <c r="X10" s="112"/>
      <c r="Y10" s="2157"/>
      <c r="Z10" s="2157"/>
    </row>
    <row r="11" spans="1:26" ht="17.100000000000001" customHeight="1" x14ac:dyDescent="0.2">
      <c r="A11" s="453" t="s">
        <v>98</v>
      </c>
      <c r="B11" s="584" t="s">
        <v>342</v>
      </c>
      <c r="C11" s="372">
        <f>'1. mell.bevétel_össz'!C65</f>
        <v>0</v>
      </c>
      <c r="D11" s="372">
        <f>'1. mell.bevétel_össz'!D65</f>
        <v>0</v>
      </c>
      <c r="E11" s="372">
        <f>'1. mell.bevétel_össz'!E65</f>
        <v>0</v>
      </c>
      <c r="F11" s="372">
        <f>'1. mell.bevétel_össz'!F65</f>
        <v>0</v>
      </c>
      <c r="G11" s="372">
        <f>'1. mell.bevétel_össz'!G65</f>
        <v>131957503</v>
      </c>
      <c r="H11" s="380">
        <f t="shared" si="1"/>
        <v>131957503</v>
      </c>
      <c r="I11" s="585">
        <f>'1. mell.bevétel_össz'!I65</f>
        <v>0</v>
      </c>
      <c r="J11" s="372">
        <f>'1. mell.bevétel_össz'!J65</f>
        <v>0</v>
      </c>
      <c r="K11" s="372">
        <f>'1. mell.bevétel_össz'!K65</f>
        <v>0</v>
      </c>
      <c r="L11" s="586">
        <f t="shared" si="0"/>
        <v>0</v>
      </c>
      <c r="M11" s="587" t="s">
        <v>271</v>
      </c>
      <c r="N11" s="372">
        <f>'1.mell.kiadás_össz'!C33</f>
        <v>167099820</v>
      </c>
      <c r="O11" s="380">
        <f>'1.mell.kiadás_össz'!D33</f>
        <v>246617775</v>
      </c>
      <c r="P11" s="372">
        <f>'1.mell.kiadás_össz'!E33</f>
        <v>373617775</v>
      </c>
      <c r="Q11" s="372">
        <f>'1.mell.kiadás_össz'!F33</f>
        <v>389472744</v>
      </c>
      <c r="R11" s="372">
        <f>'1.mell.kiadás_össz'!G33</f>
        <v>403972744</v>
      </c>
      <c r="S11" s="574">
        <f t="shared" si="2"/>
        <v>14500000</v>
      </c>
      <c r="T11" s="380">
        <f>'1.mell.kiadás_össz'!I33</f>
        <v>0</v>
      </c>
      <c r="U11" s="372">
        <f>'1.mell.kiadás_össz'!J33</f>
        <v>0</v>
      </c>
      <c r="V11" s="372">
        <f>'1.mell.kiadás_össz'!K33</f>
        <v>293761169</v>
      </c>
      <c r="W11" s="586">
        <f t="shared" si="3"/>
        <v>72.718066593126395</v>
      </c>
      <c r="X11" s="112"/>
      <c r="Y11" s="2157"/>
      <c r="Z11" s="2157"/>
    </row>
    <row r="12" spans="1:26" ht="17.100000000000001" customHeight="1" x14ac:dyDescent="0.2">
      <c r="A12" s="453" t="s">
        <v>15</v>
      </c>
      <c r="B12" s="587" t="s">
        <v>254</v>
      </c>
      <c r="C12" s="101"/>
      <c r="D12" s="372"/>
      <c r="E12" s="372"/>
      <c r="F12" s="372"/>
      <c r="G12" s="372"/>
      <c r="H12" s="380">
        <f t="shared" si="1"/>
        <v>0</v>
      </c>
      <c r="I12" s="585"/>
      <c r="J12" s="372"/>
      <c r="K12" s="372"/>
      <c r="L12" s="1814" t="str">
        <f t="shared" si="0"/>
        <v/>
      </c>
      <c r="M12" s="588"/>
      <c r="N12" s="372"/>
      <c r="O12" s="380"/>
      <c r="P12" s="372"/>
      <c r="Q12" s="372"/>
      <c r="R12" s="372"/>
      <c r="S12" s="574">
        <f t="shared" si="2"/>
        <v>0</v>
      </c>
      <c r="T12" s="380"/>
      <c r="U12" s="372"/>
      <c r="V12" s="372"/>
      <c r="W12" s="586" t="str">
        <f t="shared" si="3"/>
        <v/>
      </c>
      <c r="X12" s="112"/>
      <c r="Y12" s="2157"/>
      <c r="Z12" s="2157"/>
    </row>
    <row r="13" spans="1:26" ht="17.100000000000001" customHeight="1" x14ac:dyDescent="0.2">
      <c r="A13" s="580" t="s">
        <v>16</v>
      </c>
      <c r="B13" s="588"/>
      <c r="C13" s="372"/>
      <c r="D13" s="372"/>
      <c r="E13" s="372"/>
      <c r="F13" s="372"/>
      <c r="G13" s="372"/>
      <c r="H13" s="380">
        <f t="shared" si="1"/>
        <v>0</v>
      </c>
      <c r="I13" s="585"/>
      <c r="J13" s="372"/>
      <c r="K13" s="372"/>
      <c r="L13" s="1814" t="str">
        <f t="shared" si="0"/>
        <v/>
      </c>
      <c r="M13" s="588"/>
      <c r="N13" s="372"/>
      <c r="O13" s="380"/>
      <c r="P13" s="372"/>
      <c r="Q13" s="372"/>
      <c r="R13" s="372"/>
      <c r="S13" s="574">
        <f t="shared" si="2"/>
        <v>0</v>
      </c>
      <c r="T13" s="380"/>
      <c r="U13" s="372"/>
      <c r="V13" s="372"/>
      <c r="W13" s="586" t="str">
        <f t="shared" si="3"/>
        <v/>
      </c>
      <c r="X13" s="112"/>
      <c r="Y13" s="2157"/>
      <c r="Z13" s="2157"/>
    </row>
    <row r="14" spans="1:26" ht="17.100000000000001" customHeight="1" x14ac:dyDescent="0.2">
      <c r="A14" s="580" t="s">
        <v>17</v>
      </c>
      <c r="B14" s="588"/>
      <c r="C14" s="372"/>
      <c r="D14" s="372"/>
      <c r="E14" s="372"/>
      <c r="F14" s="372"/>
      <c r="G14" s="372"/>
      <c r="H14" s="380">
        <f t="shared" si="1"/>
        <v>0</v>
      </c>
      <c r="I14" s="585"/>
      <c r="J14" s="372"/>
      <c r="K14" s="372"/>
      <c r="L14" s="1814" t="str">
        <f t="shared" si="0"/>
        <v/>
      </c>
      <c r="M14" s="588"/>
      <c r="N14" s="372"/>
      <c r="O14" s="380"/>
      <c r="P14" s="372"/>
      <c r="Q14" s="372"/>
      <c r="R14" s="372"/>
      <c r="S14" s="574">
        <f t="shared" si="2"/>
        <v>0</v>
      </c>
      <c r="T14" s="380"/>
      <c r="U14" s="372"/>
      <c r="V14" s="372"/>
      <c r="W14" s="586" t="str">
        <f t="shared" si="3"/>
        <v/>
      </c>
      <c r="X14" s="112"/>
      <c r="Y14" s="2157"/>
      <c r="Z14" s="2157"/>
    </row>
    <row r="15" spans="1:26" ht="17.100000000000001" customHeight="1" x14ac:dyDescent="0.2">
      <c r="A15" s="580" t="s">
        <v>18</v>
      </c>
      <c r="B15" s="588"/>
      <c r="C15" s="101"/>
      <c r="D15" s="372"/>
      <c r="E15" s="372"/>
      <c r="F15" s="372"/>
      <c r="G15" s="372"/>
      <c r="H15" s="380">
        <f t="shared" si="1"/>
        <v>0</v>
      </c>
      <c r="I15" s="585"/>
      <c r="J15" s="372"/>
      <c r="K15" s="372"/>
      <c r="L15" s="1814" t="str">
        <f t="shared" si="0"/>
        <v/>
      </c>
      <c r="M15" s="588"/>
      <c r="N15" s="372"/>
      <c r="O15" s="380"/>
      <c r="P15" s="372"/>
      <c r="Q15" s="372"/>
      <c r="R15" s="372"/>
      <c r="S15" s="574">
        <f t="shared" si="2"/>
        <v>0</v>
      </c>
      <c r="T15" s="380"/>
      <c r="U15" s="372"/>
      <c r="V15" s="372"/>
      <c r="W15" s="586" t="str">
        <f t="shared" si="3"/>
        <v/>
      </c>
      <c r="X15" s="112"/>
      <c r="Y15" s="2157"/>
      <c r="Z15" s="2157"/>
    </row>
    <row r="16" spans="1:26" ht="17.100000000000001" customHeight="1" x14ac:dyDescent="0.2">
      <c r="A16" s="580" t="s">
        <v>19</v>
      </c>
      <c r="B16" s="588"/>
      <c r="C16" s="101"/>
      <c r="D16" s="372"/>
      <c r="E16" s="372"/>
      <c r="F16" s="372"/>
      <c r="G16" s="372"/>
      <c r="H16" s="380">
        <f t="shared" si="1"/>
        <v>0</v>
      </c>
      <c r="I16" s="585"/>
      <c r="J16" s="372"/>
      <c r="K16" s="372"/>
      <c r="L16" s="1814" t="str">
        <f t="shared" si="0"/>
        <v/>
      </c>
      <c r="M16" s="588"/>
      <c r="N16" s="372"/>
      <c r="O16" s="380"/>
      <c r="P16" s="372"/>
      <c r="Q16" s="372"/>
      <c r="R16" s="372"/>
      <c r="S16" s="574">
        <f t="shared" si="2"/>
        <v>0</v>
      </c>
      <c r="T16" s="380"/>
      <c r="U16" s="372"/>
      <c r="V16" s="372"/>
      <c r="W16" s="586" t="str">
        <f t="shared" si="3"/>
        <v/>
      </c>
      <c r="X16" s="112"/>
      <c r="Y16" s="2157"/>
      <c r="Z16" s="2157"/>
    </row>
    <row r="17" spans="1:31" ht="17.100000000000001" customHeight="1" thickBot="1" x14ac:dyDescent="0.25">
      <c r="A17" s="580" t="s">
        <v>20</v>
      </c>
      <c r="B17" s="105"/>
      <c r="C17" s="106"/>
      <c r="D17" s="150"/>
      <c r="E17" s="150"/>
      <c r="F17" s="150"/>
      <c r="G17" s="150"/>
      <c r="H17" s="257">
        <f t="shared" si="1"/>
        <v>0</v>
      </c>
      <c r="I17" s="151"/>
      <c r="J17" s="150"/>
      <c r="K17" s="150"/>
      <c r="L17" s="1815" t="str">
        <f t="shared" si="0"/>
        <v/>
      </c>
      <c r="M17" s="193"/>
      <c r="N17" s="150"/>
      <c r="O17" s="257"/>
      <c r="P17" s="150"/>
      <c r="Q17" s="150"/>
      <c r="R17" s="150"/>
      <c r="S17" s="239">
        <f t="shared" si="2"/>
        <v>0</v>
      </c>
      <c r="T17" s="257"/>
      <c r="U17" s="150"/>
      <c r="V17" s="150"/>
      <c r="W17" s="190" t="str">
        <f t="shared" si="3"/>
        <v/>
      </c>
      <c r="X17" s="112"/>
      <c r="Y17" s="2157"/>
      <c r="Z17" s="2157"/>
    </row>
    <row r="18" spans="1:31" ht="17.100000000000001" customHeight="1" thickBot="1" x14ac:dyDescent="0.25">
      <c r="A18" s="581" t="s">
        <v>21</v>
      </c>
      <c r="B18" s="26" t="s">
        <v>337</v>
      </c>
      <c r="C18" s="103">
        <f>+C7+C9+C10+C12+C13+C14+C15+C16+C17</f>
        <v>140333633</v>
      </c>
      <c r="D18" s="103">
        <f>+D7+D9+D10+D12+D13+D14+D15+D16+D17</f>
        <v>140996697</v>
      </c>
      <c r="E18" s="103">
        <f>+E7+E9+E10+E12+E13+E14+E15+E16+E17</f>
        <v>272954200</v>
      </c>
      <c r="F18" s="103">
        <f>+F7+F9+F10+F12+F13+F14+F15+F16+F17</f>
        <v>272954200</v>
      </c>
      <c r="G18" s="103">
        <f>+G7+G9+G10+G12+G13+G14+G15+G16+G17</f>
        <v>272954200</v>
      </c>
      <c r="H18" s="160">
        <f t="shared" si="1"/>
        <v>0</v>
      </c>
      <c r="I18" s="147">
        <f>+I7+I9+I10+I12+I13+I14+I15+I16+I17</f>
        <v>0</v>
      </c>
      <c r="J18" s="103">
        <f>+J7+J9+J10+J12+J13+J14+J15+J16+J17</f>
        <v>0</v>
      </c>
      <c r="K18" s="103">
        <f>+K7+K9+K10+K12+K13+K14+K15+K16+K17</f>
        <v>108889928</v>
      </c>
      <c r="L18" s="1456">
        <f t="shared" si="0"/>
        <v>39.893113203607051</v>
      </c>
      <c r="M18" s="26" t="s">
        <v>338</v>
      </c>
      <c r="N18" s="103">
        <f>+N7+N9+N11+N12+N13+N14+N15+N16+N17</f>
        <v>1373731862</v>
      </c>
      <c r="O18" s="160">
        <f t="shared" ref="O18:V18" si="4">+O7+O9+O11+O12+O13+O14+O15+O16+O17</f>
        <v>1692659213</v>
      </c>
      <c r="P18" s="103">
        <f t="shared" si="4"/>
        <v>1982212297</v>
      </c>
      <c r="Q18" s="103">
        <f t="shared" si="4"/>
        <v>2007899859</v>
      </c>
      <c r="R18" s="103">
        <f t="shared" si="4"/>
        <v>2008399859</v>
      </c>
      <c r="S18" s="56">
        <f>+R18-Q18</f>
        <v>500000</v>
      </c>
      <c r="T18" s="160">
        <f t="shared" si="4"/>
        <v>0</v>
      </c>
      <c r="U18" s="103">
        <f t="shared" si="4"/>
        <v>129025828</v>
      </c>
      <c r="V18" s="103">
        <f t="shared" si="4"/>
        <v>889602878</v>
      </c>
      <c r="W18" s="186">
        <f t="shared" si="3"/>
        <v>44.294111753370721</v>
      </c>
      <c r="X18" s="113"/>
      <c r="Y18" s="2157"/>
      <c r="Z18" s="2157"/>
    </row>
    <row r="19" spans="1:31" ht="17.100000000000001" customHeight="1" x14ac:dyDescent="0.2">
      <c r="A19" s="582" t="s">
        <v>22</v>
      </c>
      <c r="B19" s="27" t="s">
        <v>339</v>
      </c>
      <c r="C19" s="121">
        <f>+C20+C21+C22</f>
        <v>360000000</v>
      </c>
      <c r="D19" s="121">
        <f>+D20+D21+D22</f>
        <v>360800000</v>
      </c>
      <c r="E19" s="121">
        <f>+E20+E21+E22</f>
        <v>360800000</v>
      </c>
      <c r="F19" s="121">
        <f>+F20+F21+F22</f>
        <v>360800000</v>
      </c>
      <c r="G19" s="121">
        <f>+G20+G21+G22</f>
        <v>360800000</v>
      </c>
      <c r="H19" s="719">
        <f t="shared" si="1"/>
        <v>0</v>
      </c>
      <c r="I19" s="152">
        <f>+I20+I21+I22</f>
        <v>0</v>
      </c>
      <c r="J19" s="121">
        <f>+J20+J21+J22</f>
        <v>0</v>
      </c>
      <c r="K19" s="121">
        <f>+K20+K21+K22</f>
        <v>360800000</v>
      </c>
      <c r="L19" s="1816">
        <f t="shared" si="0"/>
        <v>100</v>
      </c>
      <c r="M19" s="444" t="s">
        <v>3</v>
      </c>
      <c r="N19" s="695"/>
      <c r="O19" s="696"/>
      <c r="P19" s="695"/>
      <c r="Q19" s="695"/>
      <c r="R19" s="695"/>
      <c r="S19" s="1116">
        <f t="shared" si="2"/>
        <v>0</v>
      </c>
      <c r="T19" s="258"/>
      <c r="U19" s="154"/>
      <c r="V19" s="154"/>
      <c r="W19" s="191" t="str">
        <f t="shared" si="3"/>
        <v/>
      </c>
      <c r="X19" s="114"/>
      <c r="Y19" s="2157"/>
      <c r="Z19" s="2157"/>
    </row>
    <row r="20" spans="1:31" ht="17.100000000000001" customHeight="1" x14ac:dyDescent="0.2">
      <c r="A20" s="583" t="s">
        <v>23</v>
      </c>
      <c r="B20" s="589" t="s">
        <v>126</v>
      </c>
      <c r="C20" s="379">
        <f>'1. mell.bevétel_össz'!C77</f>
        <v>360000000</v>
      </c>
      <c r="D20" s="379">
        <f>'1. mell.bevétel_össz'!D77</f>
        <v>360800000</v>
      </c>
      <c r="E20" s="379">
        <f>'1. mell.bevétel_össz'!E77</f>
        <v>360800000</v>
      </c>
      <c r="F20" s="379">
        <f>'1. mell.bevétel_össz'!F77</f>
        <v>360800000</v>
      </c>
      <c r="G20" s="379">
        <f>'1. mell.bevétel_össz'!G77</f>
        <v>360800000</v>
      </c>
      <c r="H20" s="362">
        <f t="shared" si="1"/>
        <v>0</v>
      </c>
      <c r="I20" s="438">
        <f>'1. mell.bevétel_össz'!I77</f>
        <v>0</v>
      </c>
      <c r="J20" s="379">
        <f>'1. mell.bevétel_össz'!J77</f>
        <v>0</v>
      </c>
      <c r="K20" s="379">
        <f>'1. mell.bevétel_össz'!K77</f>
        <v>360800000</v>
      </c>
      <c r="L20" s="1458">
        <f t="shared" si="0"/>
        <v>100</v>
      </c>
      <c r="M20" s="589" t="s">
        <v>119</v>
      </c>
      <c r="N20" s="379">
        <f>'1.mell.kiadás_össz'!C42</f>
        <v>0</v>
      </c>
      <c r="O20" s="362">
        <f>'1.mell.kiadás_össz'!D42</f>
        <v>0</v>
      </c>
      <c r="P20" s="379">
        <f>'1.mell.kiadás_össz'!E42</f>
        <v>0</v>
      </c>
      <c r="Q20" s="379">
        <f>'1.mell.kiadás_össz'!F42</f>
        <v>0</v>
      </c>
      <c r="R20" s="379">
        <f>'1.mell.kiadás_össz'!G42</f>
        <v>0</v>
      </c>
      <c r="S20" s="577">
        <f t="shared" si="2"/>
        <v>0</v>
      </c>
      <c r="T20" s="362">
        <f>'1.mell.kiadás_össz'!I42</f>
        <v>0</v>
      </c>
      <c r="U20" s="379">
        <f>'1.mell.kiadás_össz'!J42</f>
        <v>0</v>
      </c>
      <c r="V20" s="379">
        <f>'1.mell.kiadás_össz'!K42</f>
        <v>0</v>
      </c>
      <c r="W20" s="439" t="str">
        <f t="shared" si="3"/>
        <v/>
      </c>
      <c r="X20" s="114"/>
      <c r="Y20" s="2157"/>
      <c r="Z20" s="2157"/>
    </row>
    <row r="21" spans="1:31" ht="17.100000000000001" customHeight="1" x14ac:dyDescent="0.2">
      <c r="A21" s="582" t="s">
        <v>24</v>
      </c>
      <c r="B21" s="589" t="s">
        <v>537</v>
      </c>
      <c r="C21" s="379"/>
      <c r="D21" s="379"/>
      <c r="E21" s="379"/>
      <c r="F21" s="379"/>
      <c r="G21" s="379"/>
      <c r="H21" s="362">
        <f t="shared" si="1"/>
        <v>0</v>
      </c>
      <c r="I21" s="438">
        <f>'1. mell.bevétel_össz'!I74</f>
        <v>0</v>
      </c>
      <c r="J21" s="379">
        <f>'1. mell.bevétel_össz'!J74</f>
        <v>0</v>
      </c>
      <c r="K21" s="379"/>
      <c r="L21" s="1458" t="str">
        <f t="shared" si="0"/>
        <v/>
      </c>
      <c r="M21" s="589" t="s">
        <v>118</v>
      </c>
      <c r="N21" s="379">
        <f>'1.mell.kiadás_össz'!C40</f>
        <v>0</v>
      </c>
      <c r="O21" s="362">
        <f>'1.mell.kiadás_össz'!D40</f>
        <v>0</v>
      </c>
      <c r="P21" s="379">
        <f>'1.mell.kiadás_össz'!E40</f>
        <v>0</v>
      </c>
      <c r="Q21" s="379">
        <f>'1.mell.kiadás_össz'!F40</f>
        <v>0</v>
      </c>
      <c r="R21" s="379">
        <f>'1.mell.kiadás_össz'!G40</f>
        <v>0</v>
      </c>
      <c r="S21" s="577">
        <f t="shared" si="2"/>
        <v>0</v>
      </c>
      <c r="T21" s="362">
        <f>'1.mell.kiadás_össz'!I40</f>
        <v>0</v>
      </c>
      <c r="U21" s="379">
        <f>'1.mell.kiadás_össz'!J40</f>
        <v>0</v>
      </c>
      <c r="V21" s="379">
        <f>'1.mell.kiadás_össz'!K40</f>
        <v>0</v>
      </c>
      <c r="W21" s="439" t="str">
        <f t="shared" si="3"/>
        <v/>
      </c>
      <c r="X21" s="114"/>
      <c r="Y21" s="2157"/>
      <c r="Z21" s="2157"/>
    </row>
    <row r="22" spans="1:31" ht="17.100000000000001" customHeight="1" x14ac:dyDescent="0.2">
      <c r="A22" s="583" t="s">
        <v>25</v>
      </c>
      <c r="B22" s="589" t="s">
        <v>127</v>
      </c>
      <c r="C22" s="379"/>
      <c r="D22" s="379"/>
      <c r="E22" s="379"/>
      <c r="F22" s="379"/>
      <c r="G22" s="379"/>
      <c r="H22" s="362">
        <f t="shared" si="1"/>
        <v>0</v>
      </c>
      <c r="I22" s="438"/>
      <c r="J22" s="379"/>
      <c r="K22" s="379"/>
      <c r="L22" s="1458" t="str">
        <f t="shared" si="0"/>
        <v/>
      </c>
      <c r="M22" s="697" t="s">
        <v>125</v>
      </c>
      <c r="N22" s="379">
        <f>'1.mell.kiadás_össz'!C40</f>
        <v>0</v>
      </c>
      <c r="O22" s="362">
        <f>'1.mell.kiadás_össz'!D40</f>
        <v>0</v>
      </c>
      <c r="P22" s="379">
        <f>'1.mell.kiadás_össz'!E40</f>
        <v>0</v>
      </c>
      <c r="Q22" s="379">
        <f>'1.mell.kiadás_össz'!F40</f>
        <v>0</v>
      </c>
      <c r="R22" s="379">
        <f>'1.mell.kiadás_össz'!G40</f>
        <v>0</v>
      </c>
      <c r="S22" s="577">
        <f t="shared" si="2"/>
        <v>0</v>
      </c>
      <c r="T22" s="362">
        <f>'1.mell.kiadás_össz'!I40</f>
        <v>0</v>
      </c>
      <c r="U22" s="379">
        <f>'1.mell.kiadás_össz'!J40</f>
        <v>0</v>
      </c>
      <c r="V22" s="379">
        <f>'1.mell.kiadás_össz'!K40</f>
        <v>0</v>
      </c>
      <c r="W22" s="439" t="str">
        <f t="shared" si="3"/>
        <v/>
      </c>
      <c r="X22" s="114"/>
      <c r="Y22" s="2157"/>
      <c r="Z22" s="2157"/>
    </row>
    <row r="23" spans="1:31" ht="17.100000000000001" customHeight="1" x14ac:dyDescent="0.2">
      <c r="A23" s="582" t="s">
        <v>26</v>
      </c>
      <c r="B23" s="444" t="s">
        <v>336</v>
      </c>
      <c r="C23" s="379">
        <f>SUM(C24:C26)</f>
        <v>0</v>
      </c>
      <c r="D23" s="379">
        <f>SUM(D24:D26)</f>
        <v>0</v>
      </c>
      <c r="E23" s="379">
        <f>SUM(E24:E26)</f>
        <v>0</v>
      </c>
      <c r="F23" s="379">
        <f>SUM(F24:F26)</f>
        <v>0</v>
      </c>
      <c r="G23" s="379">
        <f>SUM(G24:G26)</f>
        <v>0</v>
      </c>
      <c r="H23" s="362">
        <f t="shared" si="1"/>
        <v>0</v>
      </c>
      <c r="I23" s="438">
        <f>SUM(I24:I26)</f>
        <v>0</v>
      </c>
      <c r="J23" s="379">
        <f>SUM(J24:J26)</f>
        <v>0</v>
      </c>
      <c r="K23" s="379">
        <f>SUM(K24:K26)</f>
        <v>0</v>
      </c>
      <c r="L23" s="1458" t="str">
        <f t="shared" si="0"/>
        <v/>
      </c>
      <c r="M23" s="444" t="s">
        <v>128</v>
      </c>
      <c r="N23" s="379"/>
      <c r="O23" s="362"/>
      <c r="P23" s="379"/>
      <c r="Q23" s="379"/>
      <c r="R23" s="379"/>
      <c r="S23" s="577">
        <f t="shared" si="2"/>
        <v>0</v>
      </c>
      <c r="T23" s="362"/>
      <c r="U23" s="379"/>
      <c r="V23" s="379"/>
      <c r="W23" s="439" t="str">
        <f t="shared" si="3"/>
        <v/>
      </c>
      <c r="X23" s="114"/>
      <c r="Y23" s="2157"/>
      <c r="Z23" s="2157"/>
    </row>
    <row r="24" spans="1:31" ht="17.100000000000001" customHeight="1" x14ac:dyDescent="0.2">
      <c r="A24" s="583" t="s">
        <v>27</v>
      </c>
      <c r="B24" s="589" t="s">
        <v>129</v>
      </c>
      <c r="C24" s="379">
        <f>'1. mell.bevétel_össz'!C68</f>
        <v>0</v>
      </c>
      <c r="D24" s="379">
        <f>'1. mell.bevétel_össz'!D68</f>
        <v>0</v>
      </c>
      <c r="E24" s="379">
        <f>'1. mell.bevétel_össz'!E68</f>
        <v>0</v>
      </c>
      <c r="F24" s="379">
        <f>'1. mell.bevétel_össz'!F68</f>
        <v>0</v>
      </c>
      <c r="G24" s="379">
        <f>'1. mell.bevétel_össz'!G68</f>
        <v>0</v>
      </c>
      <c r="H24" s="362">
        <f t="shared" si="1"/>
        <v>0</v>
      </c>
      <c r="I24" s="438">
        <f>'1. mell.bevétel_össz'!I68</f>
        <v>0</v>
      </c>
      <c r="J24" s="379">
        <f>'1. mell.bevétel_össz'!J68</f>
        <v>0</v>
      </c>
      <c r="K24" s="379">
        <f>'1. mell.bevétel_össz'!K68</f>
        <v>0</v>
      </c>
      <c r="L24" s="1458" t="str">
        <f t="shared" si="0"/>
        <v/>
      </c>
      <c r="M24" s="194" t="s">
        <v>255</v>
      </c>
      <c r="N24" s="379">
        <f>'1.mell.kiadás_össz'!C51</f>
        <v>0</v>
      </c>
      <c r="O24" s="362">
        <f>'1.mell.kiadás_össz'!D51</f>
        <v>0</v>
      </c>
      <c r="P24" s="379">
        <f>'1.mell.kiadás_össz'!E51</f>
        <v>0</v>
      </c>
      <c r="Q24" s="379">
        <f>'1.mell.kiadás_össz'!F51</f>
        <v>0</v>
      </c>
      <c r="R24" s="379">
        <f>'1.mell.kiadás_össz'!G51</f>
        <v>0</v>
      </c>
      <c r="S24" s="577">
        <f t="shared" si="2"/>
        <v>0</v>
      </c>
      <c r="T24" s="362">
        <f>'1.mell.kiadás_össz'!I51</f>
        <v>0</v>
      </c>
      <c r="U24" s="379">
        <f>'1.mell.kiadás_össz'!J51</f>
        <v>0</v>
      </c>
      <c r="V24" s="379">
        <f>'1.mell.kiadás_össz'!K51</f>
        <v>0</v>
      </c>
      <c r="W24" s="439" t="str">
        <f t="shared" si="3"/>
        <v/>
      </c>
      <c r="X24" s="114"/>
      <c r="Y24" s="2157"/>
      <c r="Z24" s="2157"/>
    </row>
    <row r="25" spans="1:31" ht="17.100000000000001" customHeight="1" x14ac:dyDescent="0.2">
      <c r="A25" s="582" t="s">
        <v>28</v>
      </c>
      <c r="B25" s="589" t="s">
        <v>130</v>
      </c>
      <c r="C25" s="590">
        <f>'1. mell.bevétel_össz'!C70</f>
        <v>0</v>
      </c>
      <c r="D25" s="590">
        <f>'1. mell.bevétel_össz'!D70</f>
        <v>0</v>
      </c>
      <c r="E25" s="590"/>
      <c r="F25" s="590"/>
      <c r="G25" s="590"/>
      <c r="H25" s="718">
        <f t="shared" si="1"/>
        <v>0</v>
      </c>
      <c r="I25" s="591"/>
      <c r="J25" s="590"/>
      <c r="K25" s="590"/>
      <c r="L25" s="1817" t="str">
        <f t="shared" si="0"/>
        <v/>
      </c>
      <c r="M25" s="194"/>
      <c r="N25" s="379"/>
      <c r="O25" s="362"/>
      <c r="P25" s="379"/>
      <c r="Q25" s="379"/>
      <c r="R25" s="379"/>
      <c r="S25" s="577">
        <f t="shared" si="2"/>
        <v>0</v>
      </c>
      <c r="T25" s="362"/>
      <c r="U25" s="379"/>
      <c r="V25" s="379"/>
      <c r="W25" s="439" t="str">
        <f t="shared" si="3"/>
        <v/>
      </c>
      <c r="X25" s="114"/>
      <c r="Y25" s="2157"/>
      <c r="Z25" s="2157"/>
      <c r="AE25" s="19" t="s">
        <v>389</v>
      </c>
    </row>
    <row r="26" spans="1:31" ht="17.100000000000001" customHeight="1" x14ac:dyDescent="0.2">
      <c r="A26" s="582" t="s">
        <v>29</v>
      </c>
      <c r="B26" s="589" t="s">
        <v>131</v>
      </c>
      <c r="C26" s="379"/>
      <c r="D26" s="379"/>
      <c r="E26" s="379"/>
      <c r="F26" s="379"/>
      <c r="G26" s="379"/>
      <c r="H26" s="362">
        <f t="shared" si="1"/>
        <v>0</v>
      </c>
      <c r="I26" s="438"/>
      <c r="J26" s="379"/>
      <c r="K26" s="379"/>
      <c r="L26" s="1458" t="str">
        <f t="shared" si="0"/>
        <v/>
      </c>
      <c r="M26" s="592"/>
      <c r="N26" s="379"/>
      <c r="O26" s="362"/>
      <c r="P26" s="379"/>
      <c r="Q26" s="379"/>
      <c r="R26" s="379"/>
      <c r="S26" s="577">
        <f t="shared" si="2"/>
        <v>0</v>
      </c>
      <c r="T26" s="362"/>
      <c r="U26" s="379"/>
      <c r="V26" s="379"/>
      <c r="W26" s="439" t="str">
        <f t="shared" si="3"/>
        <v/>
      </c>
      <c r="X26" s="114"/>
      <c r="Y26" s="2157"/>
      <c r="Z26" s="2157"/>
    </row>
    <row r="27" spans="1:31" ht="17.100000000000001" customHeight="1" thickBot="1" x14ac:dyDescent="0.25">
      <c r="A27" s="583" t="s">
        <v>30</v>
      </c>
      <c r="B27" s="108"/>
      <c r="C27" s="109"/>
      <c r="D27" s="109"/>
      <c r="E27" s="109"/>
      <c r="F27" s="109"/>
      <c r="G27" s="109"/>
      <c r="H27" s="259">
        <f t="shared" si="1"/>
        <v>0</v>
      </c>
      <c r="I27" s="153"/>
      <c r="J27" s="109"/>
      <c r="K27" s="109"/>
      <c r="L27" s="1459" t="str">
        <f t="shared" si="0"/>
        <v/>
      </c>
      <c r="M27" s="195"/>
      <c r="N27" s="109"/>
      <c r="O27" s="259"/>
      <c r="P27" s="109"/>
      <c r="Q27" s="109"/>
      <c r="R27" s="109"/>
      <c r="S27" s="242">
        <f t="shared" si="2"/>
        <v>0</v>
      </c>
      <c r="T27" s="259"/>
      <c r="U27" s="109"/>
      <c r="V27" s="109"/>
      <c r="W27" s="192" t="str">
        <f t="shared" si="3"/>
        <v/>
      </c>
      <c r="X27" s="114"/>
      <c r="Y27" s="2157"/>
      <c r="Z27" s="2157"/>
    </row>
    <row r="28" spans="1:31" ht="17.100000000000001" customHeight="1" thickBot="1" x14ac:dyDescent="0.25">
      <c r="A28" s="581" t="s">
        <v>31</v>
      </c>
      <c r="B28" s="26" t="s">
        <v>340</v>
      </c>
      <c r="C28" s="103">
        <f>+C19+C23</f>
        <v>360000000</v>
      </c>
      <c r="D28" s="103">
        <f t="shared" ref="D28:K28" si="5">+D19+D23</f>
        <v>360800000</v>
      </c>
      <c r="E28" s="103">
        <f t="shared" si="5"/>
        <v>360800000</v>
      </c>
      <c r="F28" s="103">
        <f t="shared" si="5"/>
        <v>360800000</v>
      </c>
      <c r="G28" s="103">
        <f t="shared" si="5"/>
        <v>360800000</v>
      </c>
      <c r="H28" s="160">
        <f t="shared" si="1"/>
        <v>0</v>
      </c>
      <c r="I28" s="147">
        <f t="shared" si="5"/>
        <v>0</v>
      </c>
      <c r="J28" s="103">
        <f t="shared" si="5"/>
        <v>0</v>
      </c>
      <c r="K28" s="103">
        <f t="shared" si="5"/>
        <v>360800000</v>
      </c>
      <c r="L28" s="1456">
        <f t="shared" si="0"/>
        <v>100</v>
      </c>
      <c r="M28" s="26" t="s">
        <v>383</v>
      </c>
      <c r="N28" s="103">
        <f>+N19+N23+N24</f>
        <v>0</v>
      </c>
      <c r="O28" s="160">
        <f t="shared" ref="O28:V28" si="6">+O19+O23+O24</f>
        <v>0</v>
      </c>
      <c r="P28" s="103">
        <f t="shared" si="6"/>
        <v>0</v>
      </c>
      <c r="Q28" s="103">
        <f t="shared" si="6"/>
        <v>0</v>
      </c>
      <c r="R28" s="103">
        <f t="shared" si="6"/>
        <v>0</v>
      </c>
      <c r="S28" s="236">
        <f t="shared" si="2"/>
        <v>0</v>
      </c>
      <c r="T28" s="160">
        <f t="shared" si="6"/>
        <v>0</v>
      </c>
      <c r="U28" s="103">
        <f t="shared" si="6"/>
        <v>0</v>
      </c>
      <c r="V28" s="103">
        <f t="shared" si="6"/>
        <v>0</v>
      </c>
      <c r="W28" s="186" t="str">
        <f t="shared" si="3"/>
        <v/>
      </c>
      <c r="X28" s="113"/>
      <c r="Y28" s="2157"/>
      <c r="Z28" s="2157"/>
    </row>
    <row r="29" spans="1:31" s="1855" customFormat="1" ht="17.100000000000001" customHeight="1" thickBot="1" x14ac:dyDescent="0.25">
      <c r="A29" s="581" t="s">
        <v>32</v>
      </c>
      <c r="B29" s="1847" t="s">
        <v>806</v>
      </c>
      <c r="C29" s="1849">
        <f>+C18+C28</f>
        <v>500333633</v>
      </c>
      <c r="D29" s="1849">
        <f t="shared" ref="D29:K29" si="7">+D18+D28</f>
        <v>501796697</v>
      </c>
      <c r="E29" s="1849">
        <f t="shared" si="7"/>
        <v>633754200</v>
      </c>
      <c r="F29" s="1849">
        <f t="shared" si="7"/>
        <v>633754200</v>
      </c>
      <c r="G29" s="1849">
        <f t="shared" si="7"/>
        <v>633754200</v>
      </c>
      <c r="H29" s="1853">
        <f t="shared" si="7"/>
        <v>0</v>
      </c>
      <c r="I29" s="1867">
        <f t="shared" si="7"/>
        <v>0</v>
      </c>
      <c r="J29" s="1849">
        <f t="shared" si="7"/>
        <v>0</v>
      </c>
      <c r="K29" s="1849">
        <f t="shared" si="7"/>
        <v>469689928</v>
      </c>
      <c r="L29" s="1868">
        <f t="shared" si="0"/>
        <v>74.112317993316651</v>
      </c>
      <c r="M29" s="1847" t="s">
        <v>807</v>
      </c>
      <c r="N29" s="1849">
        <f>+N18+N28</f>
        <v>1373731862</v>
      </c>
      <c r="O29" s="1853">
        <f>+O18+O28</f>
        <v>1692659213</v>
      </c>
      <c r="P29" s="1849">
        <f t="shared" ref="P29:V29" si="8">+P18+P28</f>
        <v>1982212297</v>
      </c>
      <c r="Q29" s="1849">
        <f t="shared" si="8"/>
        <v>2007899859</v>
      </c>
      <c r="R29" s="1849">
        <f t="shared" si="8"/>
        <v>2008399859</v>
      </c>
      <c r="S29" s="1852">
        <f t="shared" si="8"/>
        <v>500000</v>
      </c>
      <c r="T29" s="1853">
        <f t="shared" si="8"/>
        <v>0</v>
      </c>
      <c r="U29" s="1849">
        <f t="shared" si="8"/>
        <v>129025828</v>
      </c>
      <c r="V29" s="1849">
        <f t="shared" si="8"/>
        <v>889602878</v>
      </c>
      <c r="W29" s="1851">
        <f t="shared" si="3"/>
        <v>44.294111753370721</v>
      </c>
      <c r="X29" s="1869"/>
      <c r="Y29" s="2157"/>
      <c r="Z29" s="2157"/>
    </row>
    <row r="30" spans="1:31" s="1855" customFormat="1" ht="17.100000000000001" customHeight="1" thickBot="1" x14ac:dyDescent="0.25">
      <c r="A30" s="581" t="s">
        <v>33</v>
      </c>
      <c r="B30" s="1847" t="s">
        <v>76</v>
      </c>
      <c r="C30" s="1849">
        <f>IF(C18-N18&lt;0,N18-C18,"-")</f>
        <v>1233398229</v>
      </c>
      <c r="D30" s="1849">
        <f>IF(D18-O18&lt;0,O18-D18,"-")</f>
        <v>1551662516</v>
      </c>
      <c r="E30" s="1849">
        <f t="shared" ref="E30:K30" si="9">IF(E18-P18&lt;0,P18-E18,"-")</f>
        <v>1709258097</v>
      </c>
      <c r="F30" s="1849">
        <f t="shared" si="9"/>
        <v>1734945659</v>
      </c>
      <c r="G30" s="1849">
        <f t="shared" si="9"/>
        <v>1735445659</v>
      </c>
      <c r="H30" s="1853">
        <f t="shared" si="9"/>
        <v>500000</v>
      </c>
      <c r="I30" s="1867" t="str">
        <f t="shared" si="9"/>
        <v>-</v>
      </c>
      <c r="J30" s="1849">
        <f t="shared" si="9"/>
        <v>129025828</v>
      </c>
      <c r="K30" s="1849">
        <f t="shared" si="9"/>
        <v>780712950</v>
      </c>
      <c r="L30" s="1868">
        <f t="shared" si="0"/>
        <v>44.986309191027225</v>
      </c>
      <c r="M30" s="1847" t="s">
        <v>77</v>
      </c>
      <c r="N30" s="1849" t="str">
        <f>IF(C18-N18&gt;0,C18-N18,"-")</f>
        <v>-</v>
      </c>
      <c r="O30" s="1853" t="str">
        <f t="shared" ref="O30:V30" si="10">IF(D18-O18&gt;0,D18-O18,"-")</f>
        <v>-</v>
      </c>
      <c r="P30" s="1849" t="str">
        <f t="shared" si="10"/>
        <v>-</v>
      </c>
      <c r="Q30" s="1849" t="str">
        <f t="shared" si="10"/>
        <v>-</v>
      </c>
      <c r="R30" s="1849" t="str">
        <f t="shared" si="10"/>
        <v>-</v>
      </c>
      <c r="S30" s="1852" t="str">
        <f t="shared" si="10"/>
        <v>-</v>
      </c>
      <c r="T30" s="1853" t="str">
        <f t="shared" si="10"/>
        <v>-</v>
      </c>
      <c r="U30" s="1849" t="str">
        <f t="shared" si="10"/>
        <v>-</v>
      </c>
      <c r="V30" s="1849" t="str">
        <f t="shared" si="10"/>
        <v>-</v>
      </c>
      <c r="W30" s="1851"/>
      <c r="X30" s="1869"/>
      <c r="Y30" s="2157"/>
      <c r="Z30" s="2157"/>
    </row>
    <row r="31" spans="1:31" s="1855" customFormat="1" ht="17.100000000000001" customHeight="1" thickBot="1" x14ac:dyDescent="0.25">
      <c r="A31" s="581" t="s">
        <v>586</v>
      </c>
      <c r="B31" s="1856" t="s">
        <v>512</v>
      </c>
      <c r="C31" s="1849">
        <f>IF(C18+C19+C23-N29&lt;0,N29-(C18+C19+C23),"-")</f>
        <v>873398229</v>
      </c>
      <c r="D31" s="1849">
        <f>IF(D18+D19+D23-O29&lt;0,O29-(D18+D19+D23),"-")</f>
        <v>1190862516</v>
      </c>
      <c r="E31" s="1849">
        <f t="shared" ref="E31:K31" si="11">IF(E18+E19+E23-P29&lt;0,P29-(E18+E19+E23),"-")</f>
        <v>1348458097</v>
      </c>
      <c r="F31" s="1849">
        <f t="shared" si="11"/>
        <v>1374145659</v>
      </c>
      <c r="G31" s="1849">
        <f t="shared" si="11"/>
        <v>1374645659</v>
      </c>
      <c r="H31" s="1853">
        <f t="shared" si="11"/>
        <v>500000</v>
      </c>
      <c r="I31" s="1867" t="str">
        <f t="shared" si="11"/>
        <v>-</v>
      </c>
      <c r="J31" s="1849">
        <f t="shared" si="11"/>
        <v>129025828</v>
      </c>
      <c r="K31" s="1849">
        <f t="shared" si="11"/>
        <v>419912950</v>
      </c>
      <c r="L31" s="1868">
        <f>IF(G31=0,"",K31/G31*100)</f>
        <v>30.546995674905048</v>
      </c>
      <c r="M31" s="1856" t="s">
        <v>513</v>
      </c>
      <c r="N31" s="1849" t="str">
        <f>IF(C18+C19+C23-N29&gt;0,C18+C19+C23-N29,"-")</f>
        <v>-</v>
      </c>
      <c r="O31" s="1853" t="str">
        <f t="shared" ref="O31:U31" si="12">IF(D18+D19+D23-O29&gt;0,D18+D19+D23-O29,"-")</f>
        <v>-</v>
      </c>
      <c r="P31" s="1849" t="str">
        <f t="shared" si="12"/>
        <v>-</v>
      </c>
      <c r="Q31" s="1849" t="str">
        <f t="shared" si="12"/>
        <v>-</v>
      </c>
      <c r="R31" s="1849" t="str">
        <f t="shared" si="12"/>
        <v>-</v>
      </c>
      <c r="S31" s="1852" t="str">
        <f t="shared" si="12"/>
        <v>-</v>
      </c>
      <c r="T31" s="1853" t="str">
        <f t="shared" si="12"/>
        <v>-</v>
      </c>
      <c r="U31" s="1849" t="str">
        <f t="shared" si="12"/>
        <v>-</v>
      </c>
      <c r="V31" s="1849" t="str">
        <f>IF(K18+K19+K23-V29&gt;0,K18+K19+K23-V29,"-")</f>
        <v>-</v>
      </c>
      <c r="W31" s="1851"/>
      <c r="X31" s="1869"/>
      <c r="Y31" s="2157"/>
      <c r="Z31" s="2157"/>
      <c r="AB31" s="1870"/>
    </row>
    <row r="32" spans="1:31" x14ac:dyDescent="0.2">
      <c r="S32" s="1063" t="s">
        <v>721</v>
      </c>
      <c r="Z32" s="1066"/>
    </row>
    <row r="33" spans="13:26" x14ac:dyDescent="0.2">
      <c r="Z33" s="1066"/>
    </row>
    <row r="34" spans="13:26" x14ac:dyDescent="0.2">
      <c r="M34" s="19" t="s">
        <v>389</v>
      </c>
      <c r="Z34" s="1066"/>
    </row>
    <row r="35" spans="13:26" x14ac:dyDescent="0.2">
      <c r="Z35" s="1066"/>
    </row>
    <row r="36" spans="13:26" x14ac:dyDescent="0.2">
      <c r="M36" s="19" t="s">
        <v>389</v>
      </c>
      <c r="Z36" s="1066"/>
    </row>
    <row r="37" spans="13:26" x14ac:dyDescent="0.2">
      <c r="Z37" s="1066"/>
    </row>
    <row r="38" spans="13:26" x14ac:dyDescent="0.2">
      <c r="Z38" s="1066"/>
    </row>
    <row r="39" spans="13:26" x14ac:dyDescent="0.2">
      <c r="Z39" s="1066"/>
    </row>
    <row r="40" spans="13:26" x14ac:dyDescent="0.2">
      <c r="Z40" s="1066"/>
    </row>
    <row r="41" spans="13:26" x14ac:dyDescent="0.2">
      <c r="Z41" s="1066"/>
    </row>
    <row r="42" spans="13:26" x14ac:dyDescent="0.2">
      <c r="Z42" s="1066"/>
    </row>
    <row r="43" spans="13:26" x14ac:dyDescent="0.2">
      <c r="Z43" s="1066"/>
    </row>
    <row r="44" spans="13:26" x14ac:dyDescent="0.2">
      <c r="Z44" s="1066"/>
    </row>
    <row r="45" spans="13:26" x14ac:dyDescent="0.2">
      <c r="Z45" s="1066"/>
    </row>
    <row r="46" spans="13:26" x14ac:dyDescent="0.2">
      <c r="Z46" s="1066"/>
    </row>
    <row r="47" spans="13:26" x14ac:dyDescent="0.2">
      <c r="Z47" s="1066"/>
    </row>
  </sheetData>
  <mergeCells count="7">
    <mergeCell ref="Z1:Z31"/>
    <mergeCell ref="Y1:Y31"/>
    <mergeCell ref="A4:A5"/>
    <mergeCell ref="B4:L4"/>
    <mergeCell ref="A3:W3"/>
    <mergeCell ref="A1:W1"/>
    <mergeCell ref="M4:W4"/>
  </mergeCells>
  <phoneticPr fontId="48" type="noConversion"/>
  <printOptions horizontalCentered="1"/>
  <pageMargins left="0.39370078740157483" right="0" top="0.59055118110236227" bottom="0.39370078740157483" header="0.47244094488188981" footer="0.78740157480314965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view="pageBreakPreview" zoomScale="136" zoomScaleNormal="166" zoomScaleSheetLayoutView="136" workbookViewId="0">
      <selection activeCell="B15" sqref="B15"/>
    </sheetView>
  </sheetViews>
  <sheetFormatPr defaultColWidth="9.33203125" defaultRowHeight="12.75" x14ac:dyDescent="0.2"/>
  <cols>
    <col min="1" max="1" width="13.33203125" style="90" customWidth="1"/>
    <col min="2" max="2" width="65.33203125" style="91" customWidth="1"/>
    <col min="3" max="3" width="15" style="384" customWidth="1"/>
    <col min="4" max="4" width="15.6640625" style="92" hidden="1" customWidth="1"/>
    <col min="5" max="5" width="15.1640625" style="92" hidden="1" customWidth="1"/>
    <col min="6" max="6" width="15.6640625" style="92" hidden="1" customWidth="1"/>
    <col min="7" max="7" width="16.33203125" style="92" customWidth="1"/>
    <col min="8" max="8" width="15.5" style="92" hidden="1" customWidth="1"/>
    <col min="9" max="10" width="15.83203125" style="92" hidden="1" customWidth="1"/>
    <col min="11" max="11" width="14.6640625" style="92" customWidth="1"/>
    <col min="12" max="12" width="8.5" style="174" customWidth="1"/>
    <col min="13" max="13" width="20.6640625" style="31" customWidth="1"/>
    <col min="14" max="14" width="12.5" style="31" customWidth="1"/>
    <col min="15" max="15" width="30.33203125" style="31" customWidth="1"/>
    <col min="16" max="16" width="14.33203125" style="31" bestFit="1" customWidth="1"/>
    <col min="17" max="17" width="12.6640625" style="31" bestFit="1" customWidth="1"/>
    <col min="18" max="16384" width="9.33203125" style="31"/>
  </cols>
  <sheetData>
    <row r="1" spans="1:14" x14ac:dyDescent="0.2">
      <c r="B1" s="2151"/>
      <c r="C1" s="2151"/>
      <c r="D1" s="2151"/>
      <c r="E1" s="2151"/>
      <c r="F1" s="2151"/>
      <c r="G1" s="2151"/>
      <c r="H1" s="2151"/>
      <c r="I1" s="2151"/>
    </row>
    <row r="2" spans="1:14" ht="12.75" customHeight="1" x14ac:dyDescent="0.2">
      <c r="A2" s="2150" t="s">
        <v>1056</v>
      </c>
      <c r="B2" s="2150"/>
      <c r="C2" s="2150"/>
      <c r="D2" s="2150"/>
      <c r="E2" s="2150"/>
      <c r="F2" s="2150"/>
      <c r="G2" s="2150"/>
      <c r="H2" s="2150"/>
      <c r="I2" s="2150"/>
      <c r="J2" s="2150"/>
      <c r="K2" s="2150"/>
      <c r="L2" s="2150"/>
    </row>
    <row r="3" spans="1:14" s="30" customFormat="1" ht="12" customHeight="1" thickBot="1" x14ac:dyDescent="0.25">
      <c r="A3" s="2150"/>
      <c r="B3" s="2150"/>
      <c r="C3" s="2150"/>
      <c r="D3" s="2150"/>
      <c r="E3" s="2150"/>
      <c r="F3" s="2150"/>
      <c r="G3" s="2150"/>
      <c r="H3" s="2150"/>
      <c r="I3" s="2150"/>
      <c r="J3" s="2150"/>
      <c r="K3" s="2150"/>
      <c r="L3" s="2150"/>
    </row>
    <row r="4" spans="1:14" s="77" customFormat="1" ht="15.95" customHeight="1" x14ac:dyDescent="0.2">
      <c r="A4" s="43" t="s">
        <v>84</v>
      </c>
      <c r="B4" s="44" t="s">
        <v>9</v>
      </c>
      <c r="C4" s="2174" t="s">
        <v>144</v>
      </c>
      <c r="D4" s="2175"/>
      <c r="E4" s="2175"/>
      <c r="F4" s="2175"/>
      <c r="G4" s="2175"/>
      <c r="H4" s="2175"/>
      <c r="I4" s="2175"/>
      <c r="J4" s="2175"/>
      <c r="K4" s="2175"/>
      <c r="L4" s="2176"/>
      <c r="M4" s="196"/>
    </row>
    <row r="5" spans="1:14" s="77" customFormat="1" ht="27" customHeight="1" thickBot="1" x14ac:dyDescent="0.25">
      <c r="A5" s="46" t="s">
        <v>588</v>
      </c>
      <c r="B5" s="47" t="s">
        <v>143</v>
      </c>
      <c r="C5" s="2177">
        <v>1</v>
      </c>
      <c r="D5" s="2178"/>
      <c r="E5" s="2178"/>
      <c r="F5" s="2178"/>
      <c r="G5" s="2178"/>
      <c r="H5" s="2178"/>
      <c r="I5" s="2178"/>
      <c r="J5" s="2178"/>
      <c r="K5" s="2178"/>
      <c r="L5" s="2179"/>
      <c r="M5" s="196"/>
    </row>
    <row r="6" spans="1:14" s="77" customFormat="1" ht="12" customHeight="1" x14ac:dyDescent="0.2">
      <c r="A6" s="133"/>
      <c r="B6" s="496"/>
      <c r="C6" s="383"/>
      <c r="D6" s="134"/>
      <c r="E6" s="134"/>
      <c r="F6" s="134"/>
      <c r="G6" s="134"/>
      <c r="H6" s="134"/>
      <c r="I6" s="133"/>
      <c r="J6" s="133"/>
      <c r="K6" s="133"/>
      <c r="L6" s="177"/>
    </row>
    <row r="7" spans="1:14" s="77" customFormat="1" ht="14.1" customHeight="1" x14ac:dyDescent="0.2">
      <c r="A7" s="2180" t="s">
        <v>11</v>
      </c>
      <c r="B7" s="2180"/>
      <c r="C7" s="2180"/>
      <c r="D7" s="2180"/>
      <c r="E7" s="2180"/>
      <c r="F7" s="2180"/>
      <c r="G7" s="2180"/>
      <c r="H7" s="2180"/>
      <c r="I7" s="2180"/>
      <c r="J7" s="2180"/>
      <c r="K7" s="2180"/>
      <c r="L7" s="2180"/>
    </row>
    <row r="8" spans="1:14" s="78" customFormat="1" ht="12" customHeight="1" thickBot="1" x14ac:dyDescent="0.25">
      <c r="A8" s="2170" t="s">
        <v>366</v>
      </c>
      <c r="B8" s="2170"/>
      <c r="C8" s="2170"/>
      <c r="D8" s="2170"/>
      <c r="E8" s="2170"/>
      <c r="F8" s="2170"/>
      <c r="G8" s="2170"/>
      <c r="H8" s="2170"/>
      <c r="I8" s="2170"/>
      <c r="J8" s="2170"/>
      <c r="K8" s="2170"/>
      <c r="L8" s="2170"/>
    </row>
    <row r="9" spans="1:14" ht="53.25" customHeight="1" thickBot="1" x14ac:dyDescent="0.25">
      <c r="A9" s="1041" t="s">
        <v>145</v>
      </c>
      <c r="B9" s="49" t="s">
        <v>36</v>
      </c>
      <c r="C9" s="1067" t="str">
        <f>'1. mell.bevétel_össz'!C8</f>
        <v xml:space="preserve">2022. évi eredeti előirányzat
2/2022. (II.14.) </v>
      </c>
      <c r="D9" s="260" t="str">
        <f>'1. mell.bevétel_össz'!D8</f>
        <v>Módosított előirányzat a 17/2022.  (VI.30.)  rendelet szerint</v>
      </c>
      <c r="E9" s="49" t="str">
        <f>'1. mell.bevétel_össz'!E8</f>
        <v>Módosított előirányzat a 18/2022. (IX.29.)  rendelet szerint</v>
      </c>
      <c r="F9" s="49" t="str">
        <f>'1. mell.bevétel_össz'!F8</f>
        <v>Módosított előirányzat a 23/2022. (XII.16.)  rendelet szerint</v>
      </c>
      <c r="G9" s="49" t="str">
        <f>'1. mell.bevétel_össz'!G8</f>
        <v>Módosított előirányzat a 1/2023. (II.13.)  rendelet szerint</v>
      </c>
      <c r="H9" s="159" t="str">
        <f>'1. mell.bevétel_össz'!H8</f>
        <v>Változás a 2022. 23/2022. (XII.16.) rendelethez képest</v>
      </c>
      <c r="I9" s="249" t="str">
        <f>'1. mell.bevétel_össz'!I8</f>
        <v>2022. évi teljesítés              2022.06.30-ig</v>
      </c>
      <c r="J9" s="1282" t="str">
        <f>'1. mell.bevétel_össz'!J8</f>
        <v>2022. évi teljesítés              2022.09.30-ig</v>
      </c>
      <c r="K9" s="1108" t="str">
        <f>'1. mell.bevétel_össz'!K8</f>
        <v>2022. évi teljesítés              2022.12.31-ig</v>
      </c>
      <c r="L9" s="1300" t="str">
        <f>'1. mell.bevétel_össz'!L8</f>
        <v>Teljesítés %-a</v>
      </c>
      <c r="M9" s="209"/>
    </row>
    <row r="10" spans="1:14" s="79" customFormat="1" ht="12.95" customHeight="1" thickBot="1" x14ac:dyDescent="0.25">
      <c r="A10" s="51" t="s">
        <v>302</v>
      </c>
      <c r="B10" s="52" t="s">
        <v>303</v>
      </c>
      <c r="C10" s="1042" t="s">
        <v>304</v>
      </c>
      <c r="D10" s="52" t="s">
        <v>305</v>
      </c>
      <c r="E10" s="52" t="s">
        <v>305</v>
      </c>
      <c r="F10" s="52" t="s">
        <v>305</v>
      </c>
      <c r="G10" s="52" t="s">
        <v>305</v>
      </c>
      <c r="H10" s="248" t="s">
        <v>392</v>
      </c>
      <c r="I10" s="248" t="s">
        <v>304</v>
      </c>
      <c r="J10" s="1278" t="s">
        <v>304</v>
      </c>
      <c r="K10" s="1280" t="s">
        <v>306</v>
      </c>
      <c r="L10" s="170" t="s">
        <v>392</v>
      </c>
      <c r="M10" s="199"/>
      <c r="N10" s="79" t="s">
        <v>389</v>
      </c>
    </row>
    <row r="11" spans="1:14" s="79" customFormat="1" ht="15.95" customHeight="1" thickBot="1" x14ac:dyDescent="0.25">
      <c r="A11" s="2171" t="s">
        <v>37</v>
      </c>
      <c r="B11" s="2172"/>
      <c r="C11" s="2172"/>
      <c r="D11" s="2172"/>
      <c r="E11" s="2172"/>
      <c r="F11" s="2172"/>
      <c r="G11" s="2172"/>
      <c r="H11" s="2172"/>
      <c r="I11" s="2172"/>
      <c r="J11" s="2172"/>
      <c r="K11" s="2172"/>
      <c r="L11" s="2173"/>
      <c r="M11" s="199"/>
    </row>
    <row r="12" spans="1:14" s="79" customFormat="1" ht="12" customHeight="1" thickBot="1" x14ac:dyDescent="0.25">
      <c r="A12" s="15" t="s">
        <v>12</v>
      </c>
      <c r="B12" s="80" t="s">
        <v>664</v>
      </c>
      <c r="C12" s="139">
        <f>C20+C21+C22+C23+C24</f>
        <v>1319274641</v>
      </c>
      <c r="D12" s="139">
        <f>D20+D21+D22+D23+D24</f>
        <v>1357704903</v>
      </c>
      <c r="E12" s="139">
        <f t="shared" ref="E12:J12" si="0">E20+E21+E22+E23+E24</f>
        <v>1455998906</v>
      </c>
      <c r="F12" s="139">
        <f t="shared" si="0"/>
        <v>1556361983</v>
      </c>
      <c r="G12" s="139">
        <f t="shared" si="0"/>
        <v>1568161645</v>
      </c>
      <c r="H12" s="34">
        <f>+G12-F12</f>
        <v>11799662</v>
      </c>
      <c r="I12" s="255">
        <f t="shared" si="0"/>
        <v>0</v>
      </c>
      <c r="J12" s="662">
        <f t="shared" si="0"/>
        <v>0</v>
      </c>
      <c r="K12" s="662">
        <f>K20+K21+K22+K23+K24</f>
        <v>1572910895</v>
      </c>
      <c r="L12" s="1693">
        <f t="shared" ref="L12:L43" si="1">IF(G12=0,"",K12/G12*100)</f>
        <v>100.30285462057708</v>
      </c>
      <c r="M12" s="199"/>
    </row>
    <row r="13" spans="1:14" s="32" customFormat="1" ht="12" customHeight="1" x14ac:dyDescent="0.2">
      <c r="A13" s="13" t="s">
        <v>91</v>
      </c>
      <c r="B13" s="386" t="s">
        <v>191</v>
      </c>
      <c r="C13" s="140">
        <v>337342098</v>
      </c>
      <c r="D13" s="140">
        <v>337342098</v>
      </c>
      <c r="E13" s="140">
        <v>337342098</v>
      </c>
      <c r="F13" s="140">
        <v>337342098</v>
      </c>
      <c r="G13" s="140">
        <v>337342098</v>
      </c>
      <c r="H13" s="723">
        <f t="shared" ref="H13:H76" si="2">+G13-F13</f>
        <v>0</v>
      </c>
      <c r="I13" s="723">
        <v>0</v>
      </c>
      <c r="J13" s="1283">
        <v>0</v>
      </c>
      <c r="K13" s="663">
        <v>337342098</v>
      </c>
      <c r="L13" s="1689">
        <f t="shared" si="1"/>
        <v>100</v>
      </c>
      <c r="M13" s="202"/>
    </row>
    <row r="14" spans="1:14" s="82" customFormat="1" ht="12" customHeight="1" x14ac:dyDescent="0.2">
      <c r="A14" s="366" t="s">
        <v>92</v>
      </c>
      <c r="B14" s="387" t="s">
        <v>538</v>
      </c>
      <c r="C14" s="436">
        <v>377408370</v>
      </c>
      <c r="D14" s="436">
        <v>377408370</v>
      </c>
      <c r="E14" s="436">
        <f>377408370-2139350</f>
        <v>375269020</v>
      </c>
      <c r="F14" s="436">
        <v>375269020</v>
      </c>
      <c r="G14" s="436">
        <f>375269020+103255+1982950</f>
        <v>377355225</v>
      </c>
      <c r="H14" s="724">
        <f t="shared" si="2"/>
        <v>2086205</v>
      </c>
      <c r="I14" s="724"/>
      <c r="J14" s="1284"/>
      <c r="K14" s="664">
        <v>377355225</v>
      </c>
      <c r="L14" s="1690">
        <f t="shared" si="1"/>
        <v>100</v>
      </c>
      <c r="M14" s="204"/>
    </row>
    <row r="15" spans="1:14" s="82" customFormat="1" ht="12" customHeight="1" x14ac:dyDescent="0.2">
      <c r="A15" s="366" t="s">
        <v>93</v>
      </c>
      <c r="B15" s="387" t="s">
        <v>539</v>
      </c>
      <c r="C15" s="436">
        <v>391464642</v>
      </c>
      <c r="D15" s="436">
        <f>391464642+4797448+791209+5508540+812115+5845601+875428+6006727+839508+883303+6332367</f>
        <v>424156888</v>
      </c>
      <c r="E15" s="436">
        <f>424156888+5886617+959042+5991128+958082+1373590+6086897+958080</f>
        <v>446370324</v>
      </c>
      <c r="F15" s="436">
        <f>446370324+6266380+1048483+6309798+993679+6217664+974561</f>
        <v>468180889</v>
      </c>
      <c r="G15" s="436">
        <f>468180889+927703+6146004-211000+295020</f>
        <v>475338616</v>
      </c>
      <c r="H15" s="724">
        <f t="shared" si="2"/>
        <v>7157727</v>
      </c>
      <c r="I15" s="724"/>
      <c r="J15" s="1284"/>
      <c r="K15" s="664">
        <v>475338616</v>
      </c>
      <c r="L15" s="1690">
        <f t="shared" si="1"/>
        <v>100</v>
      </c>
      <c r="M15" s="204"/>
    </row>
    <row r="16" spans="1:14" s="82" customFormat="1" ht="12" customHeight="1" x14ac:dyDescent="0.2">
      <c r="A16" s="366" t="s">
        <v>90</v>
      </c>
      <c r="B16" s="387" t="s">
        <v>540</v>
      </c>
      <c r="C16" s="436">
        <v>126977657</v>
      </c>
      <c r="D16" s="436">
        <f>126977657+5738016</f>
        <v>132715673</v>
      </c>
      <c r="E16" s="436">
        <f>132715673-4980881</f>
        <v>127734792</v>
      </c>
      <c r="F16" s="436">
        <v>127734792</v>
      </c>
      <c r="G16" s="436">
        <f>127734792+1245357</f>
        <v>128980149</v>
      </c>
      <c r="H16" s="724">
        <f t="shared" si="2"/>
        <v>1245357</v>
      </c>
      <c r="I16" s="724"/>
      <c r="J16" s="1284"/>
      <c r="K16" s="664">
        <v>128980149</v>
      </c>
      <c r="L16" s="1690">
        <f t="shared" si="1"/>
        <v>100</v>
      </c>
      <c r="M16" s="204"/>
    </row>
    <row r="17" spans="1:13" s="82" customFormat="1" ht="12" customHeight="1" x14ac:dyDescent="0.2">
      <c r="A17" s="366" t="s">
        <v>150</v>
      </c>
      <c r="B17" s="387" t="s">
        <v>192</v>
      </c>
      <c r="C17" s="436">
        <v>35076050</v>
      </c>
      <c r="D17" s="436">
        <v>35076050</v>
      </c>
      <c r="E17" s="436">
        <f>35076050+3324000</f>
        <v>38400050</v>
      </c>
      <c r="F17" s="436">
        <v>38400050</v>
      </c>
      <c r="G17" s="436">
        <v>38400050</v>
      </c>
      <c r="H17" s="724">
        <f t="shared" si="2"/>
        <v>0</v>
      </c>
      <c r="I17" s="724"/>
      <c r="J17" s="1284"/>
      <c r="K17" s="664">
        <v>38400050</v>
      </c>
      <c r="L17" s="1690">
        <f t="shared" si="1"/>
        <v>100</v>
      </c>
      <c r="M17" s="204"/>
    </row>
    <row r="18" spans="1:13" s="82" customFormat="1" ht="12" customHeight="1" x14ac:dyDescent="0.2">
      <c r="A18" s="367" t="s">
        <v>152</v>
      </c>
      <c r="B18" s="387" t="s">
        <v>274</v>
      </c>
      <c r="C18" s="436"/>
      <c r="D18" s="436"/>
      <c r="E18" s="436">
        <v>78552512</v>
      </c>
      <c r="F18" s="436">
        <f>78552512+78552512</f>
        <v>157105024</v>
      </c>
      <c r="G18" s="436">
        <v>157105024</v>
      </c>
      <c r="H18" s="724">
        <f t="shared" si="2"/>
        <v>0</v>
      </c>
      <c r="I18" s="724">
        <v>0</v>
      </c>
      <c r="J18" s="1284">
        <v>0</v>
      </c>
      <c r="K18" s="664">
        <v>157105024</v>
      </c>
      <c r="L18" s="1690">
        <f t="shared" si="1"/>
        <v>100</v>
      </c>
      <c r="M18" s="204"/>
    </row>
    <row r="19" spans="1:13" s="32" customFormat="1" ht="14.25" customHeight="1" x14ac:dyDescent="0.2">
      <c r="A19" s="367" t="s">
        <v>154</v>
      </c>
      <c r="B19" s="387" t="s">
        <v>275</v>
      </c>
      <c r="C19" s="436"/>
      <c r="D19" s="436"/>
      <c r="E19" s="436"/>
      <c r="F19" s="436"/>
      <c r="G19" s="436">
        <v>1310373</v>
      </c>
      <c r="H19" s="724">
        <f t="shared" si="2"/>
        <v>1310373</v>
      </c>
      <c r="I19" s="724"/>
      <c r="J19" s="1284"/>
      <c r="K19" s="664">
        <v>1310373</v>
      </c>
      <c r="L19" s="1690">
        <f t="shared" si="1"/>
        <v>100</v>
      </c>
      <c r="M19" s="202"/>
    </row>
    <row r="20" spans="1:13" s="32" customFormat="1" ht="12" customHeight="1" x14ac:dyDescent="0.2">
      <c r="A20" s="821" t="s">
        <v>156</v>
      </c>
      <c r="B20" s="822" t="s">
        <v>668</v>
      </c>
      <c r="C20" s="1068">
        <f>SUM(C13:C19)</f>
        <v>1268268817</v>
      </c>
      <c r="D20" s="1068">
        <f>SUM(D13:D19)</f>
        <v>1306699079</v>
      </c>
      <c r="E20" s="1068">
        <f>SUM(E13:E19)</f>
        <v>1403668796</v>
      </c>
      <c r="F20" s="1068">
        <f t="shared" ref="F20" si="3">SUM(F13:F19)</f>
        <v>1504031873</v>
      </c>
      <c r="G20" s="1068">
        <f>SUM(G13:G19)</f>
        <v>1515831535</v>
      </c>
      <c r="H20" s="1016">
        <f t="shared" si="2"/>
        <v>11799662</v>
      </c>
      <c r="I20" s="1075">
        <f t="shared" ref="I20:J20" si="4">SUM(I13:I19)</f>
        <v>0</v>
      </c>
      <c r="J20" s="1285">
        <f t="shared" si="4"/>
        <v>0</v>
      </c>
      <c r="K20" s="1285">
        <f>SUM(K13:K19)</f>
        <v>1515831535</v>
      </c>
      <c r="L20" s="1881">
        <f t="shared" si="1"/>
        <v>100</v>
      </c>
      <c r="M20" s="202"/>
    </row>
    <row r="21" spans="1:13" s="32" customFormat="1" ht="12" customHeight="1" x14ac:dyDescent="0.2">
      <c r="A21" s="13" t="s">
        <v>157</v>
      </c>
      <c r="B21" s="81" t="s">
        <v>162</v>
      </c>
      <c r="C21" s="140"/>
      <c r="D21" s="140"/>
      <c r="E21" s="140"/>
      <c r="F21" s="140"/>
      <c r="G21" s="140"/>
      <c r="H21" s="723">
        <f t="shared" si="2"/>
        <v>0</v>
      </c>
      <c r="I21" s="723"/>
      <c r="J21" s="1283"/>
      <c r="K21" s="663"/>
      <c r="L21" s="1689" t="str">
        <f t="shared" si="1"/>
        <v/>
      </c>
      <c r="M21" s="202"/>
    </row>
    <row r="22" spans="1:13" s="32" customFormat="1" ht="12" customHeight="1" x14ac:dyDescent="0.2">
      <c r="A22" s="13" t="s">
        <v>159</v>
      </c>
      <c r="B22" s="615" t="s">
        <v>193</v>
      </c>
      <c r="C22" s="436"/>
      <c r="D22" s="436"/>
      <c r="E22" s="436"/>
      <c r="F22" s="436"/>
      <c r="G22" s="436"/>
      <c r="H22" s="724">
        <f t="shared" si="2"/>
        <v>0</v>
      </c>
      <c r="I22" s="724"/>
      <c r="J22" s="1284"/>
      <c r="K22" s="664"/>
      <c r="L22" s="1690" t="str">
        <f t="shared" si="1"/>
        <v/>
      </c>
      <c r="M22" s="202"/>
    </row>
    <row r="23" spans="1:13" s="32" customFormat="1" ht="12" customHeight="1" x14ac:dyDescent="0.2">
      <c r="A23" s="13" t="s">
        <v>279</v>
      </c>
      <c r="B23" s="615" t="s">
        <v>194</v>
      </c>
      <c r="C23" s="436"/>
      <c r="D23" s="436"/>
      <c r="E23" s="436"/>
      <c r="F23" s="436"/>
      <c r="G23" s="436"/>
      <c r="H23" s="724">
        <f t="shared" si="2"/>
        <v>0</v>
      </c>
      <c r="I23" s="724"/>
      <c r="J23" s="1284"/>
      <c r="K23" s="664"/>
      <c r="L23" s="1690" t="str">
        <f t="shared" si="1"/>
        <v/>
      </c>
      <c r="M23" s="202"/>
    </row>
    <row r="24" spans="1:13" s="32" customFormat="1" ht="12" customHeight="1" x14ac:dyDescent="0.2">
      <c r="A24" s="13" t="s">
        <v>637</v>
      </c>
      <c r="B24" s="615" t="s">
        <v>195</v>
      </c>
      <c r="C24" s="436">
        <f>1208400+9793500+40003924</f>
        <v>51005824</v>
      </c>
      <c r="D24" s="436">
        <v>51005824</v>
      </c>
      <c r="E24" s="436">
        <f>51005824+1324286</f>
        <v>52330110</v>
      </c>
      <c r="F24" s="436">
        <v>52330110</v>
      </c>
      <c r="G24" s="436">
        <v>52330110</v>
      </c>
      <c r="H24" s="724">
        <f>+G24-F24</f>
        <v>0</v>
      </c>
      <c r="I24" s="724"/>
      <c r="J24" s="1284"/>
      <c r="K24" s="664">
        <v>57079360</v>
      </c>
      <c r="L24" s="1690">
        <f t="shared" si="1"/>
        <v>109.07555898506615</v>
      </c>
      <c r="M24" s="202"/>
    </row>
    <row r="25" spans="1:13" s="82" customFormat="1" ht="12" customHeight="1" thickBot="1" x14ac:dyDescent="0.25">
      <c r="A25" s="13" t="s">
        <v>638</v>
      </c>
      <c r="B25" s="620" t="s">
        <v>694</v>
      </c>
      <c r="C25" s="578"/>
      <c r="D25" s="578"/>
      <c r="E25" s="578"/>
      <c r="F25" s="578"/>
      <c r="G25" s="578"/>
      <c r="H25" s="726">
        <f t="shared" si="2"/>
        <v>0</v>
      </c>
      <c r="I25" s="726"/>
      <c r="J25" s="1286"/>
      <c r="K25" s="665"/>
      <c r="L25" s="1691" t="str">
        <f t="shared" si="1"/>
        <v/>
      </c>
      <c r="M25" s="202"/>
    </row>
    <row r="26" spans="1:13" s="82" customFormat="1" ht="12" customHeight="1" thickBot="1" x14ac:dyDescent="0.25">
      <c r="A26" s="15" t="s">
        <v>13</v>
      </c>
      <c r="B26" s="80" t="s">
        <v>639</v>
      </c>
      <c r="C26" s="139">
        <f t="shared" ref="C26:K26" si="5">+C27+C28+C29+C30</f>
        <v>0</v>
      </c>
      <c r="D26" s="255">
        <f t="shared" ref="D26" si="6">+D27+D28+D29+D30</f>
        <v>0</v>
      </c>
      <c r="E26" s="255">
        <f t="shared" si="5"/>
        <v>0</v>
      </c>
      <c r="F26" s="255">
        <f t="shared" si="5"/>
        <v>0</v>
      </c>
      <c r="G26" s="255">
        <f t="shared" si="5"/>
        <v>0</v>
      </c>
      <c r="H26" s="725">
        <f t="shared" si="2"/>
        <v>0</v>
      </c>
      <c r="I26" s="725">
        <f t="shared" si="5"/>
        <v>0</v>
      </c>
      <c r="J26" s="1287">
        <f t="shared" si="5"/>
        <v>0</v>
      </c>
      <c r="K26" s="662">
        <f t="shared" si="5"/>
        <v>0</v>
      </c>
      <c r="L26" s="1693" t="str">
        <f t="shared" si="1"/>
        <v/>
      </c>
      <c r="M26" s="202"/>
    </row>
    <row r="27" spans="1:13" s="82" customFormat="1" ht="12" customHeight="1" x14ac:dyDescent="0.2">
      <c r="A27" s="13" t="s">
        <v>94</v>
      </c>
      <c r="B27" s="850" t="s">
        <v>196</v>
      </c>
      <c r="C27" s="140"/>
      <c r="D27" s="254"/>
      <c r="E27" s="140"/>
      <c r="F27" s="140"/>
      <c r="G27" s="140"/>
      <c r="H27" s="723">
        <f t="shared" si="2"/>
        <v>0</v>
      </c>
      <c r="I27" s="723"/>
      <c r="J27" s="1283"/>
      <c r="K27" s="663"/>
      <c r="L27" s="1689" t="str">
        <f t="shared" si="1"/>
        <v/>
      </c>
      <c r="M27" s="202"/>
    </row>
    <row r="28" spans="1:13" s="82" customFormat="1" ht="12" customHeight="1" x14ac:dyDescent="0.2">
      <c r="A28" s="366" t="s">
        <v>95</v>
      </c>
      <c r="B28" s="851" t="s">
        <v>197</v>
      </c>
      <c r="C28" s="436"/>
      <c r="D28" s="364"/>
      <c r="E28" s="436"/>
      <c r="F28" s="436"/>
      <c r="G28" s="436"/>
      <c r="H28" s="724">
        <f t="shared" si="2"/>
        <v>0</v>
      </c>
      <c r="I28" s="724"/>
      <c r="J28" s="1284"/>
      <c r="K28" s="664"/>
      <c r="L28" s="1690" t="str">
        <f t="shared" si="1"/>
        <v/>
      </c>
      <c r="M28" s="202"/>
    </row>
    <row r="29" spans="1:13" s="82" customFormat="1" ht="12" customHeight="1" x14ac:dyDescent="0.2">
      <c r="A29" s="366" t="s">
        <v>96</v>
      </c>
      <c r="B29" s="851" t="s">
        <v>199</v>
      </c>
      <c r="C29" s="436"/>
      <c r="D29" s="364"/>
      <c r="E29" s="436"/>
      <c r="F29" s="436"/>
      <c r="G29" s="436"/>
      <c r="H29" s="724">
        <f t="shared" si="2"/>
        <v>0</v>
      </c>
      <c r="I29" s="724"/>
      <c r="J29" s="1284"/>
      <c r="K29" s="664"/>
      <c r="L29" s="1690" t="str">
        <f t="shared" si="1"/>
        <v/>
      </c>
      <c r="M29" s="204"/>
    </row>
    <row r="30" spans="1:13" s="82" customFormat="1" ht="12" customHeight="1" x14ac:dyDescent="0.2">
      <c r="A30" s="366" t="s">
        <v>97</v>
      </c>
      <c r="B30" s="851" t="s">
        <v>200</v>
      </c>
      <c r="C30" s="436"/>
      <c r="D30" s="364"/>
      <c r="E30" s="436"/>
      <c r="F30" s="436"/>
      <c r="G30" s="436"/>
      <c r="H30" s="724">
        <f t="shared" si="2"/>
        <v>0</v>
      </c>
      <c r="I30" s="724"/>
      <c r="J30" s="1284"/>
      <c r="K30" s="664"/>
      <c r="L30" s="1690" t="str">
        <f t="shared" si="1"/>
        <v/>
      </c>
      <c r="M30" s="204"/>
    </row>
    <row r="31" spans="1:13" s="82" customFormat="1" ht="12" customHeight="1" thickBot="1" x14ac:dyDescent="0.25">
      <c r="A31" s="367" t="s">
        <v>326</v>
      </c>
      <c r="B31" s="555" t="s">
        <v>276</v>
      </c>
      <c r="C31" s="578"/>
      <c r="D31" s="364"/>
      <c r="E31" s="578"/>
      <c r="F31" s="578"/>
      <c r="G31" s="578"/>
      <c r="H31" s="726">
        <f t="shared" si="2"/>
        <v>0</v>
      </c>
      <c r="I31" s="726"/>
      <c r="J31" s="1286"/>
      <c r="K31" s="665"/>
      <c r="L31" s="1691" t="str">
        <f t="shared" si="1"/>
        <v/>
      </c>
      <c r="M31" s="204"/>
    </row>
    <row r="32" spans="1:13" s="82" customFormat="1" ht="12" customHeight="1" thickBot="1" x14ac:dyDescent="0.25">
      <c r="A32" s="15" t="s">
        <v>670</v>
      </c>
      <c r="B32" s="80" t="s">
        <v>640</v>
      </c>
      <c r="C32" s="1069">
        <f t="shared" ref="C32:K32" si="7">C33+C35+C37+C38+C41</f>
        <v>7176876000</v>
      </c>
      <c r="D32" s="256">
        <f t="shared" ref="D32" si="8">D33+D35+D37+D38+D41</f>
        <v>7176876000</v>
      </c>
      <c r="E32" s="256">
        <f t="shared" si="7"/>
        <v>7176876000</v>
      </c>
      <c r="F32" s="256">
        <f t="shared" si="7"/>
        <v>9176876000</v>
      </c>
      <c r="G32" s="256">
        <f t="shared" si="7"/>
        <v>9176876000</v>
      </c>
      <c r="H32" s="730">
        <f t="shared" si="2"/>
        <v>0</v>
      </c>
      <c r="I32" s="730">
        <f t="shared" si="7"/>
        <v>0</v>
      </c>
      <c r="J32" s="1288">
        <f t="shared" si="7"/>
        <v>0</v>
      </c>
      <c r="K32" s="625">
        <f t="shared" si="7"/>
        <v>9435153562</v>
      </c>
      <c r="L32" s="1694">
        <f t="shared" si="1"/>
        <v>102.81443883517657</v>
      </c>
      <c r="M32" s="204"/>
    </row>
    <row r="33" spans="1:13" s="82" customFormat="1" ht="12" customHeight="1" x14ac:dyDescent="0.2">
      <c r="A33" s="13" t="s">
        <v>98</v>
      </c>
      <c r="B33" s="850" t="s">
        <v>281</v>
      </c>
      <c r="C33" s="141">
        <f t="shared" ref="C33:K33" si="9">C34</f>
        <v>656876000</v>
      </c>
      <c r="D33" s="270">
        <f t="shared" si="9"/>
        <v>656876000</v>
      </c>
      <c r="E33" s="141">
        <f t="shared" si="9"/>
        <v>656876000</v>
      </c>
      <c r="F33" s="141">
        <f t="shared" si="9"/>
        <v>678876000</v>
      </c>
      <c r="G33" s="141">
        <f t="shared" si="9"/>
        <v>678876000</v>
      </c>
      <c r="H33" s="729">
        <f t="shared" si="2"/>
        <v>0</v>
      </c>
      <c r="I33" s="729">
        <f t="shared" si="9"/>
        <v>0</v>
      </c>
      <c r="J33" s="1289">
        <f t="shared" si="9"/>
        <v>0</v>
      </c>
      <c r="K33" s="666">
        <f t="shared" si="9"/>
        <v>680111445</v>
      </c>
      <c r="L33" s="1697">
        <f t="shared" si="1"/>
        <v>100.18198389691196</v>
      </c>
      <c r="M33" s="204"/>
    </row>
    <row r="34" spans="1:13" s="82" customFormat="1" ht="12" customHeight="1" x14ac:dyDescent="0.2">
      <c r="A34" s="366" t="s">
        <v>641</v>
      </c>
      <c r="B34" s="851" t="s">
        <v>233</v>
      </c>
      <c r="C34" s="436">
        <v>656876000</v>
      </c>
      <c r="D34" s="364">
        <v>656876000</v>
      </c>
      <c r="E34" s="436">
        <v>656876000</v>
      </c>
      <c r="F34" s="436">
        <f>656876000+22000000</f>
        <v>678876000</v>
      </c>
      <c r="G34" s="436">
        <v>678876000</v>
      </c>
      <c r="H34" s="724">
        <f t="shared" si="2"/>
        <v>0</v>
      </c>
      <c r="I34" s="724"/>
      <c r="J34" s="1284"/>
      <c r="K34" s="664">
        <v>680111445</v>
      </c>
      <c r="L34" s="1690">
        <f t="shared" si="1"/>
        <v>100.18198389691196</v>
      </c>
      <c r="M34" s="204"/>
    </row>
    <row r="35" spans="1:13" s="82" customFormat="1" ht="12" customHeight="1" x14ac:dyDescent="0.2">
      <c r="A35" s="366" t="s">
        <v>99</v>
      </c>
      <c r="B35" s="850" t="s">
        <v>282</v>
      </c>
      <c r="C35" s="436">
        <f t="shared" ref="C35:K35" si="10">C36</f>
        <v>6500000000</v>
      </c>
      <c r="D35" s="364">
        <f t="shared" si="10"/>
        <v>6500000000</v>
      </c>
      <c r="E35" s="436">
        <f>E36</f>
        <v>6500000000</v>
      </c>
      <c r="F35" s="436">
        <f t="shared" si="10"/>
        <v>8450000000</v>
      </c>
      <c r="G35" s="436">
        <f t="shared" si="10"/>
        <v>8450000000</v>
      </c>
      <c r="H35" s="724">
        <f t="shared" si="2"/>
        <v>0</v>
      </c>
      <c r="I35" s="724">
        <f t="shared" si="10"/>
        <v>0</v>
      </c>
      <c r="J35" s="1284">
        <f t="shared" si="10"/>
        <v>0</v>
      </c>
      <c r="K35" s="664">
        <f t="shared" si="10"/>
        <v>8704294357</v>
      </c>
      <c r="L35" s="1690">
        <f t="shared" si="1"/>
        <v>103.00940067455622</v>
      </c>
      <c r="M35" s="204"/>
    </row>
    <row r="36" spans="1:13" s="82" customFormat="1" ht="12" customHeight="1" x14ac:dyDescent="0.2">
      <c r="A36" s="366" t="s">
        <v>642</v>
      </c>
      <c r="B36" s="851" t="s">
        <v>283</v>
      </c>
      <c r="C36" s="436">
        <f>500000000+6000000000</f>
        <v>6500000000</v>
      </c>
      <c r="D36" s="436">
        <v>6500000000</v>
      </c>
      <c r="E36" s="436">
        <v>6500000000</v>
      </c>
      <c r="F36" s="436">
        <f>6500000000+1100000000+850000000</f>
        <v>8450000000</v>
      </c>
      <c r="G36" s="436">
        <v>8450000000</v>
      </c>
      <c r="H36" s="724">
        <f t="shared" si="2"/>
        <v>0</v>
      </c>
      <c r="I36" s="724"/>
      <c r="J36" s="1284"/>
      <c r="K36" s="664">
        <v>8704294357</v>
      </c>
      <c r="L36" s="1690">
        <f t="shared" si="1"/>
        <v>103.00940067455622</v>
      </c>
      <c r="M36" s="204"/>
    </row>
    <row r="37" spans="1:13" s="82" customFormat="1" ht="12" customHeight="1" x14ac:dyDescent="0.2">
      <c r="A37" s="366" t="s">
        <v>106</v>
      </c>
      <c r="B37" s="851" t="s">
        <v>201</v>
      </c>
      <c r="C37" s="436"/>
      <c r="D37" s="364"/>
      <c r="E37" s="436"/>
      <c r="F37" s="436"/>
      <c r="G37" s="436"/>
      <c r="H37" s="724">
        <f t="shared" si="2"/>
        <v>0</v>
      </c>
      <c r="I37" s="724"/>
      <c r="J37" s="1284"/>
      <c r="K37" s="664"/>
      <c r="L37" s="1690" t="str">
        <f t="shared" si="1"/>
        <v/>
      </c>
      <c r="M37" s="204"/>
    </row>
    <row r="38" spans="1:13" s="82" customFormat="1" ht="12" customHeight="1" x14ac:dyDescent="0.2">
      <c r="A38" s="366" t="s">
        <v>198</v>
      </c>
      <c r="B38" s="851" t="s">
        <v>202</v>
      </c>
      <c r="C38" s="436">
        <f t="shared" ref="C38:K38" si="11">SUM(C39:C40)</f>
        <v>10000000</v>
      </c>
      <c r="D38" s="364">
        <f>SUM(D39:D40)</f>
        <v>10000000</v>
      </c>
      <c r="E38" s="436">
        <f>SUM(E39:E40)</f>
        <v>10000000</v>
      </c>
      <c r="F38" s="436">
        <f t="shared" si="11"/>
        <v>17000000</v>
      </c>
      <c r="G38" s="436">
        <f t="shared" si="11"/>
        <v>17000000</v>
      </c>
      <c r="H38" s="724">
        <f t="shared" si="2"/>
        <v>0</v>
      </c>
      <c r="I38" s="724">
        <f t="shared" si="11"/>
        <v>0</v>
      </c>
      <c r="J38" s="1284">
        <f t="shared" si="11"/>
        <v>0</v>
      </c>
      <c r="K38" s="664">
        <f t="shared" si="11"/>
        <v>18047400</v>
      </c>
      <c r="L38" s="1690">
        <f t="shared" si="1"/>
        <v>106.16117647058823</v>
      </c>
      <c r="M38" s="204"/>
    </row>
    <row r="39" spans="1:13" s="82" customFormat="1" ht="12" customHeight="1" x14ac:dyDescent="0.2">
      <c r="A39" s="367" t="s">
        <v>327</v>
      </c>
      <c r="B39" s="851" t="s">
        <v>234</v>
      </c>
      <c r="C39" s="578">
        <v>10000000</v>
      </c>
      <c r="D39" s="722">
        <v>10000000</v>
      </c>
      <c r="E39" s="578">
        <v>10000000</v>
      </c>
      <c r="F39" s="578">
        <f>10000000+7000000</f>
        <v>17000000</v>
      </c>
      <c r="G39" s="578">
        <v>17000000</v>
      </c>
      <c r="H39" s="726">
        <f t="shared" si="2"/>
        <v>0</v>
      </c>
      <c r="I39" s="726"/>
      <c r="J39" s="1286"/>
      <c r="K39" s="665">
        <v>18047400</v>
      </c>
      <c r="L39" s="1691">
        <f t="shared" si="1"/>
        <v>106.16117647058823</v>
      </c>
      <c r="M39" s="204"/>
    </row>
    <row r="40" spans="1:13" s="82" customFormat="1" ht="12" customHeight="1" x14ac:dyDescent="0.2">
      <c r="A40" s="367" t="s">
        <v>643</v>
      </c>
      <c r="B40" s="851" t="s">
        <v>725</v>
      </c>
      <c r="C40" s="578"/>
      <c r="D40" s="722"/>
      <c r="E40" s="578"/>
      <c r="F40" s="578"/>
      <c r="G40" s="578"/>
      <c r="H40" s="726">
        <f t="shared" si="2"/>
        <v>0</v>
      </c>
      <c r="I40" s="726"/>
      <c r="J40" s="1286"/>
      <c r="K40" s="665"/>
      <c r="L40" s="1691" t="str">
        <f t="shared" si="1"/>
        <v/>
      </c>
      <c r="M40" s="204"/>
    </row>
    <row r="41" spans="1:13" s="82" customFormat="1" ht="12" customHeight="1" thickBot="1" x14ac:dyDescent="0.25">
      <c r="A41" s="367" t="s">
        <v>644</v>
      </c>
      <c r="B41" s="555" t="s">
        <v>121</v>
      </c>
      <c r="C41" s="578">
        <v>10000000</v>
      </c>
      <c r="D41" s="722">
        <v>10000000</v>
      </c>
      <c r="E41" s="578">
        <v>10000000</v>
      </c>
      <c r="F41" s="578">
        <f>10000000+21000000</f>
        <v>31000000</v>
      </c>
      <c r="G41" s="578">
        <v>31000000</v>
      </c>
      <c r="H41" s="726">
        <f t="shared" si="2"/>
        <v>0</v>
      </c>
      <c r="I41" s="726"/>
      <c r="J41" s="1286"/>
      <c r="K41" s="665">
        <v>32700360</v>
      </c>
      <c r="L41" s="1691">
        <f t="shared" si="1"/>
        <v>105.48503225806452</v>
      </c>
      <c r="M41" s="204"/>
    </row>
    <row r="42" spans="1:13" s="82" customFormat="1" ht="12" customHeight="1" thickBot="1" x14ac:dyDescent="0.25">
      <c r="A42" s="15" t="s">
        <v>15</v>
      </c>
      <c r="B42" s="80" t="s">
        <v>671</v>
      </c>
      <c r="C42" s="139">
        <f t="shared" ref="C42:K42" si="12">SUM(C43:C53)</f>
        <v>203010346</v>
      </c>
      <c r="D42" s="255">
        <f t="shared" ref="D42" si="13">SUM(D43:D53)</f>
        <v>203010346</v>
      </c>
      <c r="E42" s="255">
        <f t="shared" si="12"/>
        <v>203010346</v>
      </c>
      <c r="F42" s="255">
        <f t="shared" si="12"/>
        <v>203010346</v>
      </c>
      <c r="G42" s="255">
        <f t="shared" si="12"/>
        <v>203010346</v>
      </c>
      <c r="H42" s="725">
        <f t="shared" si="2"/>
        <v>0</v>
      </c>
      <c r="I42" s="725">
        <f t="shared" si="12"/>
        <v>0</v>
      </c>
      <c r="J42" s="1287">
        <f t="shared" si="12"/>
        <v>0</v>
      </c>
      <c r="K42" s="662">
        <f t="shared" si="12"/>
        <v>354034856</v>
      </c>
      <c r="L42" s="1693">
        <f t="shared" si="1"/>
        <v>174.39251889162338</v>
      </c>
      <c r="M42" s="204"/>
    </row>
    <row r="43" spans="1:13" s="82" customFormat="1" ht="12" customHeight="1" x14ac:dyDescent="0.2">
      <c r="A43" s="13" t="s">
        <v>100</v>
      </c>
      <c r="B43" s="850" t="s">
        <v>146</v>
      </c>
      <c r="C43" s="140"/>
      <c r="D43" s="254"/>
      <c r="E43" s="140"/>
      <c r="F43" s="140"/>
      <c r="G43" s="140"/>
      <c r="H43" s="723">
        <f t="shared" si="2"/>
        <v>0</v>
      </c>
      <c r="I43" s="723"/>
      <c r="J43" s="1283"/>
      <c r="K43" s="663"/>
      <c r="L43" s="1689" t="str">
        <f t="shared" si="1"/>
        <v/>
      </c>
      <c r="M43" s="204"/>
    </row>
    <row r="44" spans="1:13" s="82" customFormat="1" ht="12" customHeight="1" x14ac:dyDescent="0.2">
      <c r="A44" s="366" t="s">
        <v>101</v>
      </c>
      <c r="B44" s="851" t="s">
        <v>147</v>
      </c>
      <c r="C44" s="436">
        <v>18794800</v>
      </c>
      <c r="D44" s="364">
        <v>18794800</v>
      </c>
      <c r="E44" s="436">
        <v>18794800</v>
      </c>
      <c r="F44" s="436">
        <v>18794800</v>
      </c>
      <c r="G44" s="436">
        <v>18794800</v>
      </c>
      <c r="H44" s="724">
        <f t="shared" si="2"/>
        <v>0</v>
      </c>
      <c r="I44" s="724"/>
      <c r="J44" s="1284"/>
      <c r="K44" s="664">
        <v>25198035</v>
      </c>
      <c r="L44" s="1690">
        <f t="shared" ref="L44:L75" si="14">IF(G44=0,"",K44/G44*100)</f>
        <v>134.06918402962523</v>
      </c>
      <c r="M44" s="204"/>
    </row>
    <row r="45" spans="1:13" s="82" customFormat="1" ht="12" customHeight="1" x14ac:dyDescent="0.2">
      <c r="A45" s="366" t="s">
        <v>167</v>
      </c>
      <c r="B45" s="851" t="s">
        <v>277</v>
      </c>
      <c r="C45" s="436">
        <v>2834736</v>
      </c>
      <c r="D45" s="364">
        <v>2834736</v>
      </c>
      <c r="E45" s="436">
        <v>2834736</v>
      </c>
      <c r="F45" s="436">
        <v>2834736</v>
      </c>
      <c r="G45" s="436">
        <v>2834736</v>
      </c>
      <c r="H45" s="724">
        <f t="shared" si="2"/>
        <v>0</v>
      </c>
      <c r="I45" s="724"/>
      <c r="J45" s="1284"/>
      <c r="K45" s="664">
        <v>2084864</v>
      </c>
      <c r="L45" s="1690">
        <f t="shared" si="14"/>
        <v>73.547025190352826</v>
      </c>
      <c r="M45" s="204"/>
    </row>
    <row r="46" spans="1:13" s="82" customFormat="1" ht="12" customHeight="1" x14ac:dyDescent="0.2">
      <c r="A46" s="366" t="s">
        <v>203</v>
      </c>
      <c r="B46" s="851" t="s">
        <v>149</v>
      </c>
      <c r="C46" s="436">
        <v>72178168</v>
      </c>
      <c r="D46" s="364">
        <v>72178168</v>
      </c>
      <c r="E46" s="436">
        <v>72178168</v>
      </c>
      <c r="F46" s="436">
        <v>72178168</v>
      </c>
      <c r="G46" s="436">
        <v>72178168</v>
      </c>
      <c r="H46" s="724">
        <f t="shared" si="2"/>
        <v>0</v>
      </c>
      <c r="I46" s="724"/>
      <c r="J46" s="1284"/>
      <c r="K46" s="664">
        <v>78121318</v>
      </c>
      <c r="L46" s="1690">
        <f t="shared" si="14"/>
        <v>108.2339995107662</v>
      </c>
      <c r="M46" s="204"/>
    </row>
    <row r="47" spans="1:13" s="82" customFormat="1" ht="12" customHeight="1" x14ac:dyDescent="0.2">
      <c r="A47" s="366" t="s">
        <v>285</v>
      </c>
      <c r="B47" s="851" t="s">
        <v>151</v>
      </c>
      <c r="C47" s="436"/>
      <c r="D47" s="364"/>
      <c r="E47" s="436"/>
      <c r="F47" s="436"/>
      <c r="G47" s="436"/>
      <c r="H47" s="724">
        <f t="shared" si="2"/>
        <v>0</v>
      </c>
      <c r="I47" s="724"/>
      <c r="J47" s="1284"/>
      <c r="K47" s="664"/>
      <c r="L47" s="1690" t="str">
        <f t="shared" si="14"/>
        <v/>
      </c>
      <c r="M47" s="204"/>
    </row>
    <row r="48" spans="1:13" s="82" customFormat="1" ht="12" customHeight="1" x14ac:dyDescent="0.2">
      <c r="A48" s="366" t="s">
        <v>645</v>
      </c>
      <c r="B48" s="851" t="s">
        <v>206</v>
      </c>
      <c r="C48" s="436">
        <v>59595417</v>
      </c>
      <c r="D48" s="364">
        <v>59595417</v>
      </c>
      <c r="E48" s="436">
        <v>59595417</v>
      </c>
      <c r="F48" s="436">
        <v>59595417</v>
      </c>
      <c r="G48" s="436">
        <v>59595417</v>
      </c>
      <c r="H48" s="724">
        <f t="shared" si="2"/>
        <v>0</v>
      </c>
      <c r="I48" s="724"/>
      <c r="J48" s="1284"/>
      <c r="K48" s="664">
        <v>52185386</v>
      </c>
      <c r="L48" s="1690">
        <f t="shared" si="14"/>
        <v>87.566105964154929</v>
      </c>
      <c r="M48" s="204"/>
    </row>
    <row r="49" spans="1:13" s="82" customFormat="1" ht="12" customHeight="1" x14ac:dyDescent="0.2">
      <c r="A49" s="366" t="s">
        <v>646</v>
      </c>
      <c r="B49" s="851" t="s">
        <v>207</v>
      </c>
      <c r="C49" s="436"/>
      <c r="D49" s="364"/>
      <c r="E49" s="436"/>
      <c r="F49" s="436"/>
      <c r="G49" s="436"/>
      <c r="H49" s="724">
        <f t="shared" si="2"/>
        <v>0</v>
      </c>
      <c r="I49" s="724"/>
      <c r="J49" s="1284"/>
      <c r="K49" s="664"/>
      <c r="L49" s="1690" t="str">
        <f t="shared" si="14"/>
        <v/>
      </c>
      <c r="M49" s="204"/>
    </row>
    <row r="50" spans="1:13" s="82" customFormat="1" ht="12" customHeight="1" x14ac:dyDescent="0.2">
      <c r="A50" s="366" t="s">
        <v>647</v>
      </c>
      <c r="B50" s="851" t="s">
        <v>307</v>
      </c>
      <c r="C50" s="436">
        <v>49407225</v>
      </c>
      <c r="D50" s="364">
        <v>49407225</v>
      </c>
      <c r="E50" s="436">
        <v>49407225</v>
      </c>
      <c r="F50" s="436">
        <v>49407225</v>
      </c>
      <c r="G50" s="436">
        <v>49407225</v>
      </c>
      <c r="H50" s="724">
        <f t="shared" si="2"/>
        <v>0</v>
      </c>
      <c r="I50" s="724"/>
      <c r="J50" s="1284"/>
      <c r="K50" s="664">
        <f>170753895+20796809</f>
        <v>191550704</v>
      </c>
      <c r="L50" s="1690">
        <f t="shared" si="14"/>
        <v>387.69775877920688</v>
      </c>
      <c r="M50" s="204"/>
    </row>
    <row r="51" spans="1:13" s="82" customFormat="1" ht="12" customHeight="1" x14ac:dyDescent="0.2">
      <c r="A51" s="366" t="s">
        <v>648</v>
      </c>
      <c r="B51" s="851" t="s">
        <v>158</v>
      </c>
      <c r="C51" s="436"/>
      <c r="D51" s="364"/>
      <c r="E51" s="436"/>
      <c r="F51" s="436"/>
      <c r="G51" s="436"/>
      <c r="H51" s="724">
        <f t="shared" si="2"/>
        <v>0</v>
      </c>
      <c r="I51" s="724"/>
      <c r="J51" s="1284"/>
      <c r="K51" s="664"/>
      <c r="L51" s="1690" t="str">
        <f t="shared" si="14"/>
        <v/>
      </c>
      <c r="M51" s="204"/>
    </row>
    <row r="52" spans="1:13" s="82" customFormat="1" ht="12" customHeight="1" x14ac:dyDescent="0.2">
      <c r="A52" s="367" t="s">
        <v>649</v>
      </c>
      <c r="B52" s="555" t="s">
        <v>278</v>
      </c>
      <c r="C52" s="436"/>
      <c r="D52" s="364"/>
      <c r="E52" s="436"/>
      <c r="F52" s="436"/>
      <c r="G52" s="436"/>
      <c r="H52" s="724">
        <f t="shared" si="2"/>
        <v>0</v>
      </c>
      <c r="I52" s="724"/>
      <c r="J52" s="1284"/>
      <c r="K52" s="664">
        <v>56700</v>
      </c>
      <c r="L52" s="1690" t="str">
        <f t="shared" si="14"/>
        <v/>
      </c>
      <c r="M52" s="204"/>
    </row>
    <row r="53" spans="1:13" s="82" customFormat="1" ht="12" customHeight="1" thickBot="1" x14ac:dyDescent="0.25">
      <c r="A53" s="367" t="s">
        <v>650</v>
      </c>
      <c r="B53" s="555" t="s">
        <v>160</v>
      </c>
      <c r="C53" s="436">
        <v>200000</v>
      </c>
      <c r="D53" s="364">
        <v>200000</v>
      </c>
      <c r="E53" s="436">
        <v>200000</v>
      </c>
      <c r="F53" s="436">
        <v>200000</v>
      </c>
      <c r="G53" s="436">
        <v>200000</v>
      </c>
      <c r="H53" s="724">
        <f t="shared" si="2"/>
        <v>0</v>
      </c>
      <c r="I53" s="724"/>
      <c r="J53" s="1284"/>
      <c r="K53" s="664">
        <v>4837849</v>
      </c>
      <c r="L53" s="1690">
        <f t="shared" si="14"/>
        <v>2418.9245000000001</v>
      </c>
      <c r="M53" s="204"/>
    </row>
    <row r="54" spans="1:13" s="82" customFormat="1" ht="12" customHeight="1" thickBot="1" x14ac:dyDescent="0.25">
      <c r="A54" s="15" t="s">
        <v>16</v>
      </c>
      <c r="B54" s="80" t="s">
        <v>651</v>
      </c>
      <c r="C54" s="139">
        <f t="shared" ref="C54:K54" si="15">SUM(C55:C59)</f>
        <v>132642833</v>
      </c>
      <c r="D54" s="255">
        <f t="shared" ref="D54" si="16">SUM(D55:D59)</f>
        <v>132642833</v>
      </c>
      <c r="E54" s="255">
        <f t="shared" si="15"/>
        <v>132642833</v>
      </c>
      <c r="F54" s="255">
        <f t="shared" si="15"/>
        <v>132642833</v>
      </c>
      <c r="G54" s="255">
        <f t="shared" si="15"/>
        <v>132642833</v>
      </c>
      <c r="H54" s="725">
        <f t="shared" si="2"/>
        <v>0</v>
      </c>
      <c r="I54" s="725">
        <f t="shared" si="15"/>
        <v>0</v>
      </c>
      <c r="J54" s="1287">
        <f t="shared" si="15"/>
        <v>0</v>
      </c>
      <c r="K54" s="662">
        <f t="shared" si="15"/>
        <v>98727802</v>
      </c>
      <c r="L54" s="1693">
        <f t="shared" si="14"/>
        <v>74.431312847487206</v>
      </c>
      <c r="M54" s="204"/>
    </row>
    <row r="55" spans="1:13" s="82" customFormat="1" ht="12" customHeight="1" x14ac:dyDescent="0.2">
      <c r="A55" s="13" t="s">
        <v>89</v>
      </c>
      <c r="B55" s="850" t="s">
        <v>170</v>
      </c>
      <c r="C55" s="142"/>
      <c r="D55" s="271"/>
      <c r="E55" s="142"/>
      <c r="F55" s="142"/>
      <c r="G55" s="142"/>
      <c r="H55" s="764">
        <f t="shared" si="2"/>
        <v>0</v>
      </c>
      <c r="I55" s="764"/>
      <c r="J55" s="1290"/>
      <c r="K55" s="668"/>
      <c r="L55" s="1698" t="str">
        <f t="shared" si="14"/>
        <v/>
      </c>
      <c r="M55" s="204"/>
    </row>
    <row r="56" spans="1:13" s="82" customFormat="1" ht="12" customHeight="1" x14ac:dyDescent="0.2">
      <c r="A56" s="366" t="s">
        <v>102</v>
      </c>
      <c r="B56" s="851" t="s">
        <v>171</v>
      </c>
      <c r="C56" s="437">
        <f>132522833+120000</f>
        <v>132642833</v>
      </c>
      <c r="D56" s="365">
        <v>132642833</v>
      </c>
      <c r="E56" s="437">
        <v>132642833</v>
      </c>
      <c r="F56" s="437">
        <v>132642833</v>
      </c>
      <c r="G56" s="437">
        <v>132642833</v>
      </c>
      <c r="H56" s="762">
        <f t="shared" si="2"/>
        <v>0</v>
      </c>
      <c r="I56" s="762"/>
      <c r="J56" s="1291"/>
      <c r="K56" s="669">
        <v>98668117</v>
      </c>
      <c r="L56" s="1699">
        <f t="shared" si="14"/>
        <v>74.386316070314933</v>
      </c>
      <c r="M56" s="212"/>
    </row>
    <row r="57" spans="1:13" s="82" customFormat="1" ht="12" customHeight="1" x14ac:dyDescent="0.2">
      <c r="A57" s="366" t="s">
        <v>103</v>
      </c>
      <c r="B57" s="851" t="s">
        <v>172</v>
      </c>
      <c r="C57" s="437"/>
      <c r="D57" s="365"/>
      <c r="E57" s="437"/>
      <c r="F57" s="437"/>
      <c r="G57" s="437"/>
      <c r="H57" s="762">
        <f t="shared" si="2"/>
        <v>0</v>
      </c>
      <c r="I57" s="762"/>
      <c r="J57" s="1291"/>
      <c r="K57" s="669">
        <v>59685</v>
      </c>
      <c r="L57" s="1699" t="str">
        <f t="shared" si="14"/>
        <v/>
      </c>
      <c r="M57" s="204"/>
    </row>
    <row r="58" spans="1:13" s="82" customFormat="1" ht="12" customHeight="1" x14ac:dyDescent="0.2">
      <c r="A58" s="366" t="s">
        <v>204</v>
      </c>
      <c r="B58" s="851" t="s">
        <v>210</v>
      </c>
      <c r="C58" s="437"/>
      <c r="D58" s="365"/>
      <c r="E58" s="437"/>
      <c r="F58" s="437"/>
      <c r="G58" s="437"/>
      <c r="H58" s="762">
        <f t="shared" si="2"/>
        <v>0</v>
      </c>
      <c r="I58" s="762"/>
      <c r="J58" s="1291"/>
      <c r="K58" s="669"/>
      <c r="L58" s="1699" t="str">
        <f t="shared" si="14"/>
        <v/>
      </c>
      <c r="M58" s="204"/>
    </row>
    <row r="59" spans="1:13" s="82" customFormat="1" ht="12" customHeight="1" thickBot="1" x14ac:dyDescent="0.25">
      <c r="A59" s="367" t="s">
        <v>205</v>
      </c>
      <c r="B59" s="555" t="s">
        <v>212</v>
      </c>
      <c r="C59" s="1070"/>
      <c r="D59" s="758"/>
      <c r="E59" s="1070"/>
      <c r="F59" s="1070"/>
      <c r="G59" s="1070"/>
      <c r="H59" s="763">
        <f t="shared" si="2"/>
        <v>0</v>
      </c>
      <c r="I59" s="763"/>
      <c r="J59" s="1292"/>
      <c r="K59" s="667"/>
      <c r="L59" s="1700" t="str">
        <f t="shared" si="14"/>
        <v/>
      </c>
      <c r="M59" s="204"/>
    </row>
    <row r="60" spans="1:13" s="82" customFormat="1" ht="12" customHeight="1" thickBot="1" x14ac:dyDescent="0.25">
      <c r="A60" s="15" t="s">
        <v>17</v>
      </c>
      <c r="B60" s="80" t="s">
        <v>672</v>
      </c>
      <c r="C60" s="139">
        <f t="shared" ref="C60:K60" si="17">SUM(C61:C62)</f>
        <v>500000</v>
      </c>
      <c r="D60" s="255">
        <f t="shared" ref="D60" si="18">SUM(D61:D62)</f>
        <v>500000</v>
      </c>
      <c r="E60" s="255">
        <f t="shared" si="17"/>
        <v>500000</v>
      </c>
      <c r="F60" s="255">
        <f t="shared" si="17"/>
        <v>500000</v>
      </c>
      <c r="G60" s="255">
        <f t="shared" si="17"/>
        <v>500000</v>
      </c>
      <c r="H60" s="725">
        <f t="shared" si="2"/>
        <v>0</v>
      </c>
      <c r="I60" s="725">
        <f t="shared" si="17"/>
        <v>0</v>
      </c>
      <c r="J60" s="1287">
        <f t="shared" si="17"/>
        <v>0</v>
      </c>
      <c r="K60" s="662">
        <f t="shared" si="17"/>
        <v>15865321</v>
      </c>
      <c r="L60" s="1693">
        <f t="shared" si="14"/>
        <v>3173.0641999999998</v>
      </c>
      <c r="M60" s="204"/>
    </row>
    <row r="61" spans="1:13" s="82" customFormat="1" ht="12" customHeight="1" x14ac:dyDescent="0.2">
      <c r="A61" s="366" t="s">
        <v>104</v>
      </c>
      <c r="B61" s="851" t="s">
        <v>213</v>
      </c>
      <c r="C61" s="436"/>
      <c r="D61" s="364"/>
      <c r="E61" s="436"/>
      <c r="F61" s="436"/>
      <c r="G61" s="436"/>
      <c r="H61" s="724">
        <f t="shared" si="2"/>
        <v>0</v>
      </c>
      <c r="I61" s="724"/>
      <c r="J61" s="1284"/>
      <c r="K61" s="664"/>
      <c r="L61" s="1690" t="str">
        <f t="shared" si="14"/>
        <v/>
      </c>
      <c r="M61" s="204"/>
    </row>
    <row r="62" spans="1:13" s="82" customFormat="1" ht="12" customHeight="1" x14ac:dyDescent="0.2">
      <c r="A62" s="366" t="s">
        <v>105</v>
      </c>
      <c r="B62" s="851" t="s">
        <v>214</v>
      </c>
      <c r="C62" s="436">
        <v>500000</v>
      </c>
      <c r="D62" s="364">
        <v>500000</v>
      </c>
      <c r="E62" s="436">
        <v>500000</v>
      </c>
      <c r="F62" s="436">
        <v>500000</v>
      </c>
      <c r="G62" s="436">
        <v>500000</v>
      </c>
      <c r="H62" s="724">
        <f t="shared" si="2"/>
        <v>0</v>
      </c>
      <c r="I62" s="724"/>
      <c r="J62" s="1284"/>
      <c r="K62" s="664">
        <v>15865321</v>
      </c>
      <c r="L62" s="1690">
        <f t="shared" si="14"/>
        <v>3173.0641999999998</v>
      </c>
      <c r="M62" s="204"/>
    </row>
    <row r="63" spans="1:13" s="82" customFormat="1" ht="12" customHeight="1" thickBot="1" x14ac:dyDescent="0.25">
      <c r="A63" s="367" t="s">
        <v>652</v>
      </c>
      <c r="B63" s="555" t="s">
        <v>693</v>
      </c>
      <c r="C63" s="578"/>
      <c r="D63" s="722"/>
      <c r="E63" s="578"/>
      <c r="F63" s="578"/>
      <c r="G63" s="578"/>
      <c r="H63" s="726">
        <f t="shared" si="2"/>
        <v>0</v>
      </c>
      <c r="I63" s="726"/>
      <c r="J63" s="1286"/>
      <c r="K63" s="665"/>
      <c r="L63" s="1691" t="str">
        <f t="shared" si="14"/>
        <v/>
      </c>
      <c r="M63" s="204"/>
    </row>
    <row r="64" spans="1:13" s="82" customFormat="1" ht="12" customHeight="1" thickBot="1" x14ac:dyDescent="0.25">
      <c r="A64" s="15" t="s">
        <v>18</v>
      </c>
      <c r="B64" s="389" t="s">
        <v>384</v>
      </c>
      <c r="C64" s="139">
        <f t="shared" ref="C64:K64" si="19">SUM(C65:C66)</f>
        <v>7690800</v>
      </c>
      <c r="D64" s="255">
        <f t="shared" ref="D64" si="20">SUM(D65:D66)</f>
        <v>7690800</v>
      </c>
      <c r="E64" s="255">
        <f t="shared" si="19"/>
        <v>7690800</v>
      </c>
      <c r="F64" s="255">
        <f t="shared" si="19"/>
        <v>7690800</v>
      </c>
      <c r="G64" s="255">
        <f t="shared" si="19"/>
        <v>7690800</v>
      </c>
      <c r="H64" s="725">
        <f t="shared" si="2"/>
        <v>0</v>
      </c>
      <c r="I64" s="725">
        <f t="shared" si="19"/>
        <v>0</v>
      </c>
      <c r="J64" s="1287">
        <f t="shared" si="19"/>
        <v>0</v>
      </c>
      <c r="K64" s="662">
        <f t="shared" si="19"/>
        <v>7816890</v>
      </c>
      <c r="L64" s="1693">
        <f t="shared" si="14"/>
        <v>101.6394913403027</v>
      </c>
      <c r="M64" s="204"/>
    </row>
    <row r="65" spans="1:13" s="82" customFormat="1" ht="12" customHeight="1" x14ac:dyDescent="0.2">
      <c r="A65" s="13" t="s">
        <v>107</v>
      </c>
      <c r="B65" s="851" t="s">
        <v>215</v>
      </c>
      <c r="C65" s="437">
        <v>7690800</v>
      </c>
      <c r="D65" s="365">
        <v>7690800</v>
      </c>
      <c r="E65" s="437">
        <v>7690800</v>
      </c>
      <c r="F65" s="437">
        <v>7690800</v>
      </c>
      <c r="G65" s="437">
        <v>7690800</v>
      </c>
      <c r="H65" s="762">
        <f t="shared" si="2"/>
        <v>0</v>
      </c>
      <c r="I65" s="762"/>
      <c r="J65" s="1291"/>
      <c r="K65" s="669">
        <v>7671057</v>
      </c>
      <c r="L65" s="1699">
        <f t="shared" si="14"/>
        <v>99.743290684974255</v>
      </c>
      <c r="M65" s="204"/>
    </row>
    <row r="66" spans="1:13" s="82" customFormat="1" ht="12" customHeight="1" x14ac:dyDescent="0.2">
      <c r="A66" s="366" t="s">
        <v>108</v>
      </c>
      <c r="B66" s="851" t="s">
        <v>216</v>
      </c>
      <c r="C66" s="437"/>
      <c r="D66" s="365"/>
      <c r="E66" s="437"/>
      <c r="F66" s="437"/>
      <c r="G66" s="437"/>
      <c r="H66" s="762">
        <f t="shared" si="2"/>
        <v>0</v>
      </c>
      <c r="I66" s="762"/>
      <c r="J66" s="1291"/>
      <c r="K66" s="669">
        <v>145833</v>
      </c>
      <c r="L66" s="1699" t="str">
        <f t="shared" si="14"/>
        <v/>
      </c>
      <c r="M66" s="204"/>
    </row>
    <row r="67" spans="1:13" s="82" customFormat="1" ht="12" customHeight="1" thickBot="1" x14ac:dyDescent="0.25">
      <c r="A67" s="231" t="s">
        <v>328</v>
      </c>
      <c r="B67" s="852" t="s">
        <v>372</v>
      </c>
      <c r="C67" s="437"/>
      <c r="D67" s="365"/>
      <c r="E67" s="437"/>
      <c r="F67" s="437"/>
      <c r="G67" s="437"/>
      <c r="H67" s="762">
        <f t="shared" si="2"/>
        <v>0</v>
      </c>
      <c r="I67" s="762"/>
      <c r="J67" s="1291"/>
      <c r="K67" s="669"/>
      <c r="L67" s="1699" t="str">
        <f t="shared" si="14"/>
        <v/>
      </c>
      <c r="M67" s="204"/>
    </row>
    <row r="68" spans="1:13" s="82" customFormat="1" ht="12" customHeight="1" thickBot="1" x14ac:dyDescent="0.25">
      <c r="A68" s="390" t="s">
        <v>19</v>
      </c>
      <c r="B68" s="853" t="s">
        <v>673</v>
      </c>
      <c r="C68" s="1069">
        <f>+C12+C26+C32+C42+C54+C60+C64</f>
        <v>8839994620</v>
      </c>
      <c r="D68" s="256">
        <f>+D12+D26+D32+D42+D54+D60+D64</f>
        <v>8878424882</v>
      </c>
      <c r="E68" s="256">
        <f>+E12+E26+E32+E42+E54+E60+E64</f>
        <v>8976718885</v>
      </c>
      <c r="F68" s="256">
        <f t="shared" ref="F68:K68" si="21">+F12+F26+F32+F42+F54+F60+F64</f>
        <v>11077081962</v>
      </c>
      <c r="G68" s="256">
        <f t="shared" si="21"/>
        <v>11088881624</v>
      </c>
      <c r="H68" s="730">
        <f t="shared" si="2"/>
        <v>11799662</v>
      </c>
      <c r="I68" s="730">
        <f t="shared" si="21"/>
        <v>0</v>
      </c>
      <c r="J68" s="1288">
        <f t="shared" si="21"/>
        <v>0</v>
      </c>
      <c r="K68" s="625">
        <f t="shared" si="21"/>
        <v>11484509326</v>
      </c>
      <c r="L68" s="1694">
        <f t="shared" si="14"/>
        <v>103.56778722521243</v>
      </c>
      <c r="M68" s="204"/>
    </row>
    <row r="69" spans="1:13" s="82" customFormat="1" ht="12" customHeight="1" thickBot="1" x14ac:dyDescent="0.25">
      <c r="A69" s="512" t="s">
        <v>20</v>
      </c>
      <c r="B69" s="389" t="s">
        <v>674</v>
      </c>
      <c r="C69" s="139">
        <f t="shared" ref="C69:K69" si="22">SUM(C70:C72)</f>
        <v>0</v>
      </c>
      <c r="D69" s="255">
        <f t="shared" ref="D69" si="23">SUM(D70:D72)</f>
        <v>0</v>
      </c>
      <c r="E69" s="255">
        <f t="shared" si="22"/>
        <v>0</v>
      </c>
      <c r="F69" s="255">
        <f t="shared" si="22"/>
        <v>0</v>
      </c>
      <c r="G69" s="255">
        <f t="shared" si="22"/>
        <v>0</v>
      </c>
      <c r="H69" s="725">
        <f t="shared" si="2"/>
        <v>0</v>
      </c>
      <c r="I69" s="725">
        <f t="shared" si="22"/>
        <v>0</v>
      </c>
      <c r="J69" s="1287">
        <f t="shared" si="22"/>
        <v>0</v>
      </c>
      <c r="K69" s="662">
        <f t="shared" si="22"/>
        <v>0</v>
      </c>
      <c r="L69" s="1693" t="str">
        <f t="shared" si="14"/>
        <v/>
      </c>
      <c r="M69" s="204"/>
    </row>
    <row r="70" spans="1:13" s="82" customFormat="1" ht="12" customHeight="1" x14ac:dyDescent="0.2">
      <c r="A70" s="13" t="s">
        <v>174</v>
      </c>
      <c r="B70" s="850" t="s">
        <v>218</v>
      </c>
      <c r="C70" s="437"/>
      <c r="D70" s="365"/>
      <c r="E70" s="437"/>
      <c r="F70" s="437"/>
      <c r="G70" s="437"/>
      <c r="H70" s="762">
        <f t="shared" si="2"/>
        <v>0</v>
      </c>
      <c r="I70" s="762"/>
      <c r="J70" s="1291"/>
      <c r="K70" s="669"/>
      <c r="L70" s="1699" t="str">
        <f t="shared" si="14"/>
        <v/>
      </c>
      <c r="M70" s="204"/>
    </row>
    <row r="71" spans="1:13" s="82" customFormat="1" ht="12" customHeight="1" x14ac:dyDescent="0.2">
      <c r="A71" s="366" t="s">
        <v>175</v>
      </c>
      <c r="B71" s="851" t="s">
        <v>329</v>
      </c>
      <c r="C71" s="437"/>
      <c r="D71" s="365"/>
      <c r="E71" s="437"/>
      <c r="F71" s="437"/>
      <c r="G71" s="437"/>
      <c r="H71" s="762">
        <f t="shared" si="2"/>
        <v>0</v>
      </c>
      <c r="I71" s="762"/>
      <c r="J71" s="1291"/>
      <c r="K71" s="669"/>
      <c r="L71" s="1699" t="str">
        <f t="shared" si="14"/>
        <v/>
      </c>
      <c r="M71" s="204"/>
    </row>
    <row r="72" spans="1:13" s="82" customFormat="1" ht="12" customHeight="1" thickBot="1" x14ac:dyDescent="0.25">
      <c r="A72" s="367" t="s">
        <v>176</v>
      </c>
      <c r="B72" s="851" t="s">
        <v>518</v>
      </c>
      <c r="C72" s="175"/>
      <c r="D72" s="272"/>
      <c r="E72" s="175"/>
      <c r="F72" s="175"/>
      <c r="G72" s="175"/>
      <c r="H72" s="1076">
        <f t="shared" si="2"/>
        <v>0</v>
      </c>
      <c r="I72" s="1076"/>
      <c r="J72" s="1293"/>
      <c r="K72" s="1298"/>
      <c r="L72" s="1701" t="str">
        <f t="shared" si="14"/>
        <v/>
      </c>
      <c r="M72" s="204"/>
    </row>
    <row r="73" spans="1:13" s="82" customFormat="1" ht="12" customHeight="1" thickBot="1" x14ac:dyDescent="0.25">
      <c r="A73" s="512" t="s">
        <v>21</v>
      </c>
      <c r="B73" s="389" t="s">
        <v>653</v>
      </c>
      <c r="C73" s="1071">
        <f t="shared" ref="C73:K73" si="24">SUM(C74:C76)</f>
        <v>1200000000</v>
      </c>
      <c r="D73" s="273">
        <f t="shared" ref="D73" si="25">SUM(D74:D76)</f>
        <v>3123200000</v>
      </c>
      <c r="E73" s="273">
        <f t="shared" si="24"/>
        <v>4532749000</v>
      </c>
      <c r="F73" s="273">
        <f t="shared" si="24"/>
        <v>5594519000</v>
      </c>
      <c r="G73" s="273">
        <f t="shared" si="24"/>
        <v>5594519000</v>
      </c>
      <c r="H73" s="1077">
        <f t="shared" si="2"/>
        <v>0</v>
      </c>
      <c r="I73" s="1077">
        <f t="shared" si="24"/>
        <v>0</v>
      </c>
      <c r="J73" s="1294">
        <f t="shared" si="24"/>
        <v>0</v>
      </c>
      <c r="K73" s="1299">
        <f t="shared" si="24"/>
        <v>5969760000</v>
      </c>
      <c r="L73" s="1702">
        <f t="shared" si="14"/>
        <v>106.70729690970752</v>
      </c>
      <c r="M73" s="204"/>
    </row>
    <row r="74" spans="1:13" s="82" customFormat="1" ht="12" customHeight="1" x14ac:dyDescent="0.2">
      <c r="A74" s="13" t="s">
        <v>217</v>
      </c>
      <c r="B74" s="850" t="s">
        <v>221</v>
      </c>
      <c r="C74" s="436"/>
      <c r="D74" s="365">
        <f>958200000+300000000+965000000</f>
        <v>2223200000</v>
      </c>
      <c r="E74" s="437">
        <f>2223200000+652820000+157420000+395920000</f>
        <v>3429360000</v>
      </c>
      <c r="F74" s="437">
        <f>3429360000+2161770000-870000000</f>
        <v>4721130000</v>
      </c>
      <c r="G74" s="437">
        <v>4721130000</v>
      </c>
      <c r="H74" s="762">
        <f t="shared" si="2"/>
        <v>0</v>
      </c>
      <c r="I74" s="762"/>
      <c r="J74" s="1291"/>
      <c r="K74" s="669">
        <v>5469760000</v>
      </c>
      <c r="L74" s="1699">
        <f t="shared" si="14"/>
        <v>115.85700880933167</v>
      </c>
      <c r="M74" s="204"/>
    </row>
    <row r="75" spans="1:13" s="82" customFormat="1" ht="12" customHeight="1" x14ac:dyDescent="0.2">
      <c r="A75" s="13" t="s">
        <v>689</v>
      </c>
      <c r="B75" s="850" t="s">
        <v>394</v>
      </c>
      <c r="C75" s="436"/>
      <c r="D75" s="365"/>
      <c r="E75" s="437"/>
      <c r="F75" s="437"/>
      <c r="G75" s="437"/>
      <c r="H75" s="762">
        <f t="shared" si="2"/>
        <v>0</v>
      </c>
      <c r="I75" s="762"/>
      <c r="J75" s="1291"/>
      <c r="K75" s="669"/>
      <c r="L75" s="1699" t="str">
        <f t="shared" si="14"/>
        <v/>
      </c>
      <c r="M75" s="204"/>
    </row>
    <row r="76" spans="1:13" s="82" customFormat="1" ht="12.75" customHeight="1" thickBot="1" x14ac:dyDescent="0.25">
      <c r="A76" s="366" t="s">
        <v>219</v>
      </c>
      <c r="B76" s="851" t="s">
        <v>541</v>
      </c>
      <c r="C76" s="437">
        <v>1200000000</v>
      </c>
      <c r="D76" s="365">
        <f>1200000000-300000000</f>
        <v>900000000</v>
      </c>
      <c r="E76" s="437">
        <f>900000000+203389000</f>
        <v>1103389000</v>
      </c>
      <c r="F76" s="437">
        <f>1103389000-230000000</f>
        <v>873389000</v>
      </c>
      <c r="G76" s="437">
        <v>873389000</v>
      </c>
      <c r="H76" s="762">
        <f t="shared" si="2"/>
        <v>0</v>
      </c>
      <c r="I76" s="762"/>
      <c r="J76" s="1291"/>
      <c r="K76" s="669">
        <v>500000000</v>
      </c>
      <c r="L76" s="1699">
        <f t="shared" ref="L76:L85" si="26">IF(G76=0,"",K76/G76*100)</f>
        <v>57.248259366673956</v>
      </c>
      <c r="M76" s="204"/>
    </row>
    <row r="77" spans="1:13" s="82" customFormat="1" ht="12" customHeight="1" thickBot="1" x14ac:dyDescent="0.25">
      <c r="A77" s="512" t="s">
        <v>22</v>
      </c>
      <c r="B77" s="389" t="s">
        <v>654</v>
      </c>
      <c r="C77" s="139">
        <f t="shared" ref="C77:K77" si="27">SUM(C78:C79)</f>
        <v>1200000000</v>
      </c>
      <c r="D77" s="255">
        <f t="shared" ref="D77" si="28">SUM(D78:D79)</f>
        <v>1212233878</v>
      </c>
      <c r="E77" s="255">
        <f t="shared" si="27"/>
        <v>1212233878</v>
      </c>
      <c r="F77" s="255">
        <f t="shared" si="27"/>
        <v>1212233878</v>
      </c>
      <c r="G77" s="255">
        <f t="shared" si="27"/>
        <v>1212233878</v>
      </c>
      <c r="H77" s="725">
        <f t="shared" ref="H77:H85" si="29">+G77-F77</f>
        <v>0</v>
      </c>
      <c r="I77" s="725">
        <f t="shared" si="27"/>
        <v>0</v>
      </c>
      <c r="J77" s="1287">
        <f t="shared" si="27"/>
        <v>0</v>
      </c>
      <c r="K77" s="662">
        <f t="shared" si="27"/>
        <v>1212233878</v>
      </c>
      <c r="L77" s="1693">
        <f t="shared" si="26"/>
        <v>100</v>
      </c>
      <c r="M77" s="204"/>
    </row>
    <row r="78" spans="1:13" s="82" customFormat="1" ht="12" customHeight="1" x14ac:dyDescent="0.2">
      <c r="A78" s="13" t="s">
        <v>220</v>
      </c>
      <c r="B78" s="65" t="s">
        <v>373</v>
      </c>
      <c r="C78" s="437">
        <v>840000000</v>
      </c>
      <c r="D78" s="365">
        <f>1212233878-360000000</f>
        <v>852233878</v>
      </c>
      <c r="E78" s="437">
        <v>852233878</v>
      </c>
      <c r="F78" s="437">
        <v>852233878</v>
      </c>
      <c r="G78" s="437">
        <v>852233878</v>
      </c>
      <c r="H78" s="762">
        <f t="shared" si="29"/>
        <v>0</v>
      </c>
      <c r="I78" s="762"/>
      <c r="J78" s="1291"/>
      <c r="K78" s="669">
        <v>852233878</v>
      </c>
      <c r="L78" s="1699">
        <f t="shared" si="26"/>
        <v>100</v>
      </c>
      <c r="M78" s="204"/>
    </row>
    <row r="79" spans="1:13" s="82" customFormat="1" ht="12" customHeight="1" thickBot="1" x14ac:dyDescent="0.25">
      <c r="A79" s="367" t="s">
        <v>222</v>
      </c>
      <c r="B79" s="65" t="s">
        <v>374</v>
      </c>
      <c r="C79" s="437">
        <v>360000000</v>
      </c>
      <c r="D79" s="365">
        <v>360000000</v>
      </c>
      <c r="E79" s="437">
        <v>360000000</v>
      </c>
      <c r="F79" s="437">
        <v>360000000</v>
      </c>
      <c r="G79" s="437">
        <v>360000000</v>
      </c>
      <c r="H79" s="762">
        <f t="shared" si="29"/>
        <v>0</v>
      </c>
      <c r="I79" s="762"/>
      <c r="J79" s="1291"/>
      <c r="K79" s="669">
        <v>360000000</v>
      </c>
      <c r="L79" s="1699">
        <f t="shared" si="26"/>
        <v>100</v>
      </c>
      <c r="M79" s="204"/>
    </row>
    <row r="80" spans="1:13" s="32" customFormat="1" ht="12" customHeight="1" thickBot="1" x14ac:dyDescent="0.25">
      <c r="A80" s="512" t="s">
        <v>23</v>
      </c>
      <c r="B80" s="389" t="s">
        <v>655</v>
      </c>
      <c r="C80" s="139">
        <f t="shared" ref="C80:K80" si="30">SUM(C81:C83)</f>
        <v>0</v>
      </c>
      <c r="D80" s="255">
        <f t="shared" ref="D80" si="31">SUM(D81:D83)</f>
        <v>0</v>
      </c>
      <c r="E80" s="255">
        <f t="shared" si="30"/>
        <v>0</v>
      </c>
      <c r="F80" s="255">
        <f t="shared" si="30"/>
        <v>1710330707</v>
      </c>
      <c r="G80" s="255">
        <f t="shared" si="30"/>
        <v>2099579349</v>
      </c>
      <c r="H80" s="725">
        <f t="shared" si="29"/>
        <v>389248642</v>
      </c>
      <c r="I80" s="725">
        <f t="shared" si="30"/>
        <v>0</v>
      </c>
      <c r="J80" s="1287">
        <f t="shared" si="30"/>
        <v>0</v>
      </c>
      <c r="K80" s="662">
        <f t="shared" si="30"/>
        <v>3502401175</v>
      </c>
      <c r="L80" s="1693">
        <f t="shared" si="26"/>
        <v>166.81442293039052</v>
      </c>
      <c r="M80" s="202"/>
    </row>
    <row r="81" spans="1:15" s="82" customFormat="1" ht="12" customHeight="1" x14ac:dyDescent="0.2">
      <c r="A81" s="13" t="s">
        <v>223</v>
      </c>
      <c r="B81" s="850" t="s">
        <v>308</v>
      </c>
      <c r="C81" s="437"/>
      <c r="D81" s="365"/>
      <c r="E81" s="437"/>
      <c r="F81" s="437">
        <v>1710330707</v>
      </c>
      <c r="G81" s="437">
        <f>1710330707+172977504+216271138</f>
        <v>2099579349</v>
      </c>
      <c r="H81" s="762">
        <f t="shared" si="29"/>
        <v>389248642</v>
      </c>
      <c r="I81" s="762"/>
      <c r="J81" s="1291"/>
      <c r="K81" s="669">
        <v>2152401175</v>
      </c>
      <c r="L81" s="1699">
        <f t="shared" si="26"/>
        <v>102.5158289933247</v>
      </c>
      <c r="M81" s="204"/>
    </row>
    <row r="82" spans="1:15" s="82" customFormat="1" ht="12" customHeight="1" x14ac:dyDescent="0.2">
      <c r="A82" s="366" t="s">
        <v>224</v>
      </c>
      <c r="B82" s="851" t="s">
        <v>309</v>
      </c>
      <c r="C82" s="437"/>
      <c r="D82" s="365"/>
      <c r="E82" s="437"/>
      <c r="F82" s="437"/>
      <c r="G82" s="437"/>
      <c r="H82" s="762">
        <f t="shared" si="29"/>
        <v>0</v>
      </c>
      <c r="I82" s="762"/>
      <c r="J82" s="1291"/>
      <c r="K82" s="669"/>
      <c r="L82" s="1699" t="str">
        <f t="shared" si="26"/>
        <v/>
      </c>
      <c r="M82" s="204"/>
    </row>
    <row r="83" spans="1:15" s="82" customFormat="1" ht="12" customHeight="1" thickBot="1" x14ac:dyDescent="0.25">
      <c r="A83" s="367" t="s">
        <v>330</v>
      </c>
      <c r="B83" s="555" t="s">
        <v>382</v>
      </c>
      <c r="C83" s="437"/>
      <c r="D83" s="365"/>
      <c r="E83" s="437"/>
      <c r="F83" s="437"/>
      <c r="G83" s="437"/>
      <c r="H83" s="762">
        <f t="shared" si="29"/>
        <v>0</v>
      </c>
      <c r="I83" s="762"/>
      <c r="J83" s="1291"/>
      <c r="K83" s="669">
        <v>1350000000</v>
      </c>
      <c r="L83" s="1699" t="str">
        <f t="shared" si="26"/>
        <v/>
      </c>
      <c r="M83" s="204"/>
    </row>
    <row r="84" spans="1:15" s="32" customFormat="1" ht="12" customHeight="1" thickBot="1" x14ac:dyDescent="0.25">
      <c r="A84" s="512" t="s">
        <v>24</v>
      </c>
      <c r="B84" s="389" t="s">
        <v>656</v>
      </c>
      <c r="C84" s="1069">
        <f t="shared" ref="C84:K84" si="32">+C69+C73+C77+C80</f>
        <v>2400000000</v>
      </c>
      <c r="D84" s="256">
        <f t="shared" ref="D84" si="33">+D69+D73+D77+D80</f>
        <v>4335433878</v>
      </c>
      <c r="E84" s="256">
        <f t="shared" si="32"/>
        <v>5744982878</v>
      </c>
      <c r="F84" s="256">
        <f t="shared" si="32"/>
        <v>8517083585</v>
      </c>
      <c r="G84" s="256">
        <f t="shared" si="32"/>
        <v>8906332227</v>
      </c>
      <c r="H84" s="730">
        <f t="shared" si="29"/>
        <v>389248642</v>
      </c>
      <c r="I84" s="730">
        <f t="shared" si="32"/>
        <v>0</v>
      </c>
      <c r="J84" s="1288">
        <f t="shared" si="32"/>
        <v>0</v>
      </c>
      <c r="K84" s="625">
        <f t="shared" si="32"/>
        <v>10684395053</v>
      </c>
      <c r="L84" s="1694">
        <f t="shared" si="26"/>
        <v>119.96402986865584</v>
      </c>
      <c r="M84" s="202"/>
    </row>
    <row r="85" spans="1:15" s="32" customFormat="1" ht="12" customHeight="1" thickBot="1" x14ac:dyDescent="0.25">
      <c r="A85" s="392" t="s">
        <v>25</v>
      </c>
      <c r="B85" s="854" t="s">
        <v>682</v>
      </c>
      <c r="C85" s="1069">
        <f>+C68+C84</f>
        <v>11239994620</v>
      </c>
      <c r="D85" s="256">
        <f>+D68+D84</f>
        <v>13213858760</v>
      </c>
      <c r="E85" s="256">
        <f t="shared" ref="E85:K85" si="34">+E68+E84</f>
        <v>14721701763</v>
      </c>
      <c r="F85" s="256">
        <f t="shared" si="34"/>
        <v>19594165547</v>
      </c>
      <c r="G85" s="256">
        <f t="shared" si="34"/>
        <v>19995213851</v>
      </c>
      <c r="H85" s="730">
        <f t="shared" si="29"/>
        <v>401048304</v>
      </c>
      <c r="I85" s="730">
        <f t="shared" si="34"/>
        <v>0</v>
      </c>
      <c r="J85" s="1288">
        <f t="shared" si="34"/>
        <v>0</v>
      </c>
      <c r="K85" s="625">
        <f t="shared" si="34"/>
        <v>22168904379</v>
      </c>
      <c r="L85" s="1694">
        <f t="shared" si="26"/>
        <v>110.87105416425085</v>
      </c>
      <c r="M85" s="202"/>
      <c r="N85" s="137"/>
      <c r="O85" s="137"/>
    </row>
    <row r="86" spans="1:15" s="82" customFormat="1" ht="15" customHeight="1" x14ac:dyDescent="0.2">
      <c r="A86" s="69"/>
      <c r="B86" s="70"/>
      <c r="C86" s="71"/>
      <c r="D86" s="176"/>
      <c r="E86" s="176"/>
      <c r="F86" s="176"/>
      <c r="G86" s="176"/>
      <c r="H86" s="176"/>
      <c r="I86" s="176"/>
      <c r="J86" s="176"/>
      <c r="K86" s="176"/>
      <c r="L86" s="178"/>
    </row>
    <row r="87" spans="1:15" s="82" customFormat="1" ht="15" customHeight="1" x14ac:dyDescent="0.2">
      <c r="A87" s="2180" t="s">
        <v>34</v>
      </c>
      <c r="B87" s="2180"/>
      <c r="C87" s="2180"/>
      <c r="D87" s="2180"/>
      <c r="E87" s="2180"/>
      <c r="F87" s="2180"/>
      <c r="G87" s="2180"/>
      <c r="H87" s="2180"/>
      <c r="I87" s="2180"/>
      <c r="J87" s="2180"/>
      <c r="K87" s="2180"/>
      <c r="L87" s="2180"/>
    </row>
    <row r="88" spans="1:15" ht="15.75" thickBot="1" x14ac:dyDescent="0.25">
      <c r="A88" s="2170" t="s">
        <v>366</v>
      </c>
      <c r="B88" s="2170"/>
      <c r="C88" s="2170"/>
      <c r="D88" s="2170"/>
      <c r="E88" s="2170"/>
      <c r="F88" s="2170"/>
      <c r="G88" s="2170"/>
      <c r="H88" s="2170"/>
      <c r="I88" s="2170"/>
      <c r="J88" s="2170"/>
      <c r="K88" s="2170"/>
      <c r="L88" s="2170"/>
    </row>
    <row r="89" spans="1:15" s="79" customFormat="1" ht="63" customHeight="1" thickBot="1" x14ac:dyDescent="0.25">
      <c r="A89" s="1041" t="s">
        <v>145</v>
      </c>
      <c r="B89" s="49" t="s">
        <v>36</v>
      </c>
      <c r="C89" s="22" t="str">
        <f>'1. mell.bevétel_össz'!C8</f>
        <v xml:space="preserve">2022. évi eredeti előirányzat
2/2022. (II.14.) </v>
      </c>
      <c r="D89" s="49" t="str">
        <f>'1. mell.bevétel_össz'!D8</f>
        <v>Módosított előirányzat a 17/2022.  (VI.30.)  rendelet szerint</v>
      </c>
      <c r="E89" s="49" t="str">
        <f>'1. mell.bevétel_össz'!E8</f>
        <v>Módosított előirányzat a 18/2022. (IX.29.)  rendelet szerint</v>
      </c>
      <c r="F89" s="49" t="str">
        <f>'1. mell.bevétel_össz'!F8</f>
        <v>Módosított előirányzat a 23/2022. (XII.16.)  rendelet szerint</v>
      </c>
      <c r="G89" s="49" t="str">
        <f>'1. mell.bevétel_össz'!G8</f>
        <v>Módosított előirányzat a 1/2023. (II.13.)  rendelet szerint</v>
      </c>
      <c r="H89" s="159" t="str">
        <f>'1. mell.bevétel_össz'!H8</f>
        <v>Változás a 2022. 23/2022. (XII.16.) rendelethez képest</v>
      </c>
      <c r="I89" s="211" t="str">
        <f>'1. mell.bevétel_össz'!I8</f>
        <v>2022. évi teljesítés              2022.06.30-ig</v>
      </c>
      <c r="J89" s="1282" t="str">
        <f>'1. mell.bevétel_össz'!J8</f>
        <v>2022. évi teljesítés              2022.09.30-ig</v>
      </c>
      <c r="K89" s="1108" t="str">
        <f>'1. mell.bevétel_össz'!K8</f>
        <v>2022. évi teljesítés              2022.12.31-ig</v>
      </c>
      <c r="L89" s="1300" t="str">
        <f>'1. mell.bevétel_össz'!L8</f>
        <v>Teljesítés %-a</v>
      </c>
      <c r="M89" s="199"/>
    </row>
    <row r="90" spans="1:15" s="38" customFormat="1" ht="12" customHeight="1" thickBot="1" x14ac:dyDescent="0.25">
      <c r="A90" s="85" t="s">
        <v>12</v>
      </c>
      <c r="B90" s="1027" t="s">
        <v>553</v>
      </c>
      <c r="C90" s="1072">
        <f>C91+C93+C94+C95+C96</f>
        <v>6373457564</v>
      </c>
      <c r="D90" s="1072">
        <f>D91+D93+D94+D95+D96</f>
        <v>6296445472</v>
      </c>
      <c r="E90" s="252">
        <f>E91+E93+E94+E95+E96</f>
        <v>6029965838</v>
      </c>
      <c r="F90" s="252">
        <f t="shared" ref="F90:K90" si="35">F91+F93+F94+F95+F96</f>
        <v>6912391129</v>
      </c>
      <c r="G90" s="252">
        <f t="shared" si="35"/>
        <v>6937445516</v>
      </c>
      <c r="H90" s="767">
        <f t="shared" ref="H90:H137" si="36">+G90-F90</f>
        <v>25054387</v>
      </c>
      <c r="I90" s="206">
        <f t="shared" si="35"/>
        <v>0</v>
      </c>
      <c r="J90" s="1295">
        <f t="shared" si="35"/>
        <v>0</v>
      </c>
      <c r="K90" s="670">
        <f t="shared" si="35"/>
        <v>4561817184</v>
      </c>
      <c r="L90" s="1687">
        <f t="shared" ref="L90:L137" si="37">IF(G90=0,"",K90/G90*100)</f>
        <v>65.756439794431103</v>
      </c>
      <c r="M90" s="207"/>
    </row>
    <row r="91" spans="1:15" ht="12" customHeight="1" x14ac:dyDescent="0.2">
      <c r="A91" s="119" t="s">
        <v>91</v>
      </c>
      <c r="B91" s="59" t="s">
        <v>68</v>
      </c>
      <c r="C91" s="143">
        <v>160016077</v>
      </c>
      <c r="D91" s="143">
        <f>160016077-300000+225000+648000</f>
        <v>160589077</v>
      </c>
      <c r="E91" s="143">
        <f>160589077-153543+324000+729000+972000+1171935+300000+1773602</f>
        <v>165706071</v>
      </c>
      <c r="F91" s="143">
        <f>165706071+990000</f>
        <v>166696071</v>
      </c>
      <c r="G91" s="143">
        <f>166696071+13639</f>
        <v>166709710</v>
      </c>
      <c r="H91" s="768">
        <f>+G91-F91</f>
        <v>13639</v>
      </c>
      <c r="I91" s="208"/>
      <c r="J91" s="1296"/>
      <c r="K91" s="671">
        <v>137627263</v>
      </c>
      <c r="L91" s="1688">
        <f t="shared" si="37"/>
        <v>82.555037136109235</v>
      </c>
      <c r="M91" s="209"/>
    </row>
    <row r="92" spans="1:15" ht="12" customHeight="1" x14ac:dyDescent="0.2">
      <c r="A92" s="366" t="s">
        <v>310</v>
      </c>
      <c r="B92" s="374" t="s">
        <v>273</v>
      </c>
      <c r="C92" s="140"/>
      <c r="D92" s="140"/>
      <c r="E92" s="140">
        <v>1773602</v>
      </c>
      <c r="F92" s="140">
        <v>1773602</v>
      </c>
      <c r="G92" s="140">
        <v>1773602</v>
      </c>
      <c r="H92" s="723">
        <f t="shared" si="36"/>
        <v>0</v>
      </c>
      <c r="I92" s="200"/>
      <c r="J92" s="1283"/>
      <c r="K92" s="663">
        <v>1773602</v>
      </c>
      <c r="L92" s="1689">
        <f t="shared" si="37"/>
        <v>100</v>
      </c>
      <c r="M92" s="209"/>
    </row>
    <row r="93" spans="1:15" ht="12" customHeight="1" x14ac:dyDescent="0.2">
      <c r="A93" s="366" t="s">
        <v>92</v>
      </c>
      <c r="B93" s="371" t="s">
        <v>87</v>
      </c>
      <c r="C93" s="436">
        <v>35299286</v>
      </c>
      <c r="D93" s="436">
        <f>35299286+63000</f>
        <v>35362286</v>
      </c>
      <c r="E93" s="436">
        <f>35362286+152351+84000+230568</f>
        <v>35829205</v>
      </c>
      <c r="F93" s="436">
        <v>35829205</v>
      </c>
      <c r="G93" s="436">
        <f>35829205-13639</f>
        <v>35815566</v>
      </c>
      <c r="H93" s="724">
        <f t="shared" si="36"/>
        <v>-13639</v>
      </c>
      <c r="I93" s="201"/>
      <c r="J93" s="1284"/>
      <c r="K93" s="664">
        <v>22640491</v>
      </c>
      <c r="L93" s="1690">
        <f t="shared" si="37"/>
        <v>63.214109194867952</v>
      </c>
      <c r="M93" s="209"/>
    </row>
    <row r="94" spans="1:15" ht="12" customHeight="1" x14ac:dyDescent="0.2">
      <c r="A94" s="366" t="s">
        <v>93</v>
      </c>
      <c r="B94" s="371" t="s">
        <v>69</v>
      </c>
      <c r="C94" s="578">
        <f>'12.Városüzemeltetés'!C22</f>
        <v>741823743</v>
      </c>
      <c r="D94" s="578">
        <f>'12.Városüzemeltetés'!D22</f>
        <v>782346274</v>
      </c>
      <c r="E94" s="578">
        <f>'12.Városüzemeltetés'!E22</f>
        <v>782171660</v>
      </c>
      <c r="F94" s="578">
        <f>'12.Városüzemeltetés'!F22</f>
        <v>817049067</v>
      </c>
      <c r="G94" s="578">
        <f>'12.Városüzemeltetés'!G22</f>
        <v>817049067</v>
      </c>
      <c r="H94" s="617">
        <f t="shared" si="36"/>
        <v>0</v>
      </c>
      <c r="I94" s="203">
        <f>'12.Városüzemeltetés'!I22</f>
        <v>0</v>
      </c>
      <c r="J94" s="1286">
        <f>'12.Városüzemeltetés'!J22</f>
        <v>0</v>
      </c>
      <c r="K94" s="665">
        <f>'12.Városüzemeltetés'!K22</f>
        <v>673679034</v>
      </c>
      <c r="L94" s="1691">
        <f t="shared" si="37"/>
        <v>82.452702194934389</v>
      </c>
      <c r="M94" s="209"/>
    </row>
    <row r="95" spans="1:15" ht="12" customHeight="1" x14ac:dyDescent="0.2">
      <c r="A95" s="366" t="s">
        <v>90</v>
      </c>
      <c r="B95" s="371" t="s">
        <v>80</v>
      </c>
      <c r="C95" s="578">
        <f>'14.Szoc. '!C22</f>
        <v>235083216</v>
      </c>
      <c r="D95" s="578">
        <f>'14.Szoc. '!D22</f>
        <v>235083216</v>
      </c>
      <c r="E95" s="578">
        <f>'14.Szoc. '!E22</f>
        <v>235083216</v>
      </c>
      <c r="F95" s="578">
        <f>'14.Szoc. '!F22</f>
        <v>235083216</v>
      </c>
      <c r="G95" s="578">
        <f>'14.Szoc. '!G22</f>
        <v>235083216</v>
      </c>
      <c r="H95" s="726">
        <f t="shared" si="36"/>
        <v>0</v>
      </c>
      <c r="I95" s="203">
        <f>'14.Szoc. '!I22</f>
        <v>0</v>
      </c>
      <c r="J95" s="1286">
        <f>'14.Szoc. '!J22</f>
        <v>0</v>
      </c>
      <c r="K95" s="665">
        <f>'14.Szoc. '!K22</f>
        <v>200223938</v>
      </c>
      <c r="L95" s="1691">
        <f t="shared" si="37"/>
        <v>85.17151560492519</v>
      </c>
      <c r="M95" s="209"/>
    </row>
    <row r="96" spans="1:15" ht="12" customHeight="1" x14ac:dyDescent="0.2">
      <c r="A96" s="366" t="s">
        <v>150</v>
      </c>
      <c r="B96" s="60" t="s">
        <v>88</v>
      </c>
      <c r="C96" s="578">
        <f>SUM(C97:C103)</f>
        <v>5201235242</v>
      </c>
      <c r="D96" s="578">
        <f>SUM(D97:D103)</f>
        <v>5083064619</v>
      </c>
      <c r="E96" s="722">
        <f>SUM(E97:E103)</f>
        <v>4811175686</v>
      </c>
      <c r="F96" s="722">
        <f>SUM(F97:F103)</f>
        <v>5657733570</v>
      </c>
      <c r="G96" s="722">
        <f>SUM(G97:G103)</f>
        <v>5682787957</v>
      </c>
      <c r="H96" s="726">
        <f t="shared" si="36"/>
        <v>25054387</v>
      </c>
      <c r="I96" s="203">
        <f>SUM(I97:I103)</f>
        <v>0</v>
      </c>
      <c r="J96" s="1286">
        <f>SUM(J97:J103)</f>
        <v>0</v>
      </c>
      <c r="K96" s="665">
        <f>SUM(K97:K103)</f>
        <v>3527646458</v>
      </c>
      <c r="L96" s="1691">
        <f t="shared" si="37"/>
        <v>62.075982505289176</v>
      </c>
      <c r="M96" s="209"/>
    </row>
    <row r="97" spans="1:18" ht="12" customHeight="1" x14ac:dyDescent="0.2">
      <c r="A97" s="366" t="s">
        <v>311</v>
      </c>
      <c r="B97" s="828" t="s">
        <v>705</v>
      </c>
      <c r="C97" s="578"/>
      <c r="D97" s="578">
        <f>8985080+7469</f>
        <v>8992549</v>
      </c>
      <c r="E97" s="578">
        <f>8992549+1096</f>
        <v>8993645</v>
      </c>
      <c r="F97" s="578">
        <v>8993645</v>
      </c>
      <c r="G97" s="578">
        <v>8993645</v>
      </c>
      <c r="H97" s="726">
        <f t="shared" si="36"/>
        <v>0</v>
      </c>
      <c r="I97" s="203"/>
      <c r="J97" s="1286"/>
      <c r="K97" s="665">
        <v>8993645</v>
      </c>
      <c r="L97" s="1691">
        <f t="shared" si="37"/>
        <v>100</v>
      </c>
      <c r="M97" s="209"/>
    </row>
    <row r="98" spans="1:18" ht="12" customHeight="1" x14ac:dyDescent="0.2">
      <c r="A98" s="366" t="s">
        <v>312</v>
      </c>
      <c r="B98" s="1028" t="s">
        <v>698</v>
      </c>
      <c r="C98" s="578">
        <v>1908749237</v>
      </c>
      <c r="D98" s="578">
        <v>1908749237</v>
      </c>
      <c r="E98" s="578">
        <v>1908749237</v>
      </c>
      <c r="F98" s="578">
        <v>1908749237</v>
      </c>
      <c r="G98" s="578">
        <v>1908749237</v>
      </c>
      <c r="H98" s="726">
        <f t="shared" si="36"/>
        <v>0</v>
      </c>
      <c r="I98" s="203"/>
      <c r="J98" s="1286"/>
      <c r="K98" s="665">
        <v>1908749237</v>
      </c>
      <c r="L98" s="1691">
        <f t="shared" si="37"/>
        <v>100</v>
      </c>
      <c r="M98" s="209"/>
    </row>
    <row r="99" spans="1:18" ht="12" customHeight="1" x14ac:dyDescent="0.2">
      <c r="A99" s="366" t="s">
        <v>313</v>
      </c>
      <c r="B99" s="1028" t="s">
        <v>697</v>
      </c>
      <c r="C99" s="578"/>
      <c r="D99" s="578"/>
      <c r="E99" s="578"/>
      <c r="F99" s="578"/>
      <c r="G99" s="578"/>
      <c r="H99" s="726">
        <f t="shared" si="36"/>
        <v>0</v>
      </c>
      <c r="I99" s="203"/>
      <c r="J99" s="1286"/>
      <c r="K99" s="665"/>
      <c r="L99" s="1691" t="str">
        <f t="shared" si="37"/>
        <v/>
      </c>
      <c r="M99" s="209"/>
    </row>
    <row r="100" spans="1:18" ht="12" customHeight="1" x14ac:dyDescent="0.2">
      <c r="A100" s="366" t="s">
        <v>314</v>
      </c>
      <c r="B100" s="1028" t="s">
        <v>696</v>
      </c>
      <c r="C100" s="578">
        <f>'13.támogatás'!C10</f>
        <v>59531734</v>
      </c>
      <c r="D100" s="578">
        <f>'13.támogatás'!D10</f>
        <v>21031734</v>
      </c>
      <c r="E100" s="578">
        <f>'13.támogatás'!E10</f>
        <v>66727734</v>
      </c>
      <c r="F100" s="578">
        <f>'13.támogatás'!F10</f>
        <v>66727734</v>
      </c>
      <c r="G100" s="578">
        <f>'13.támogatás'!G10</f>
        <v>66727734</v>
      </c>
      <c r="H100" s="726">
        <f t="shared" si="36"/>
        <v>0</v>
      </c>
      <c r="I100" s="203">
        <f>'13.támogatás'!I10</f>
        <v>0</v>
      </c>
      <c r="J100" s="1286">
        <f>'13.támogatás'!J10</f>
        <v>0</v>
      </c>
      <c r="K100" s="665">
        <f>'13.támogatás'!K10</f>
        <v>63518432</v>
      </c>
      <c r="L100" s="1691">
        <f t="shared" si="37"/>
        <v>95.190452593519808</v>
      </c>
      <c r="M100" s="209"/>
    </row>
    <row r="101" spans="1:18" ht="12" customHeight="1" x14ac:dyDescent="0.2">
      <c r="A101" s="366" t="s">
        <v>315</v>
      </c>
      <c r="B101" s="1028" t="s">
        <v>701</v>
      </c>
      <c r="C101" s="578"/>
      <c r="D101" s="578"/>
      <c r="E101" s="578"/>
      <c r="F101" s="578"/>
      <c r="G101" s="578"/>
      <c r="H101" s="726">
        <f t="shared" si="36"/>
        <v>0</v>
      </c>
      <c r="I101" s="203"/>
      <c r="J101" s="1286"/>
      <c r="K101" s="665"/>
      <c r="L101" s="1691" t="str">
        <f t="shared" si="37"/>
        <v/>
      </c>
      <c r="M101" s="209"/>
    </row>
    <row r="102" spans="1:18" ht="12" customHeight="1" x14ac:dyDescent="0.2">
      <c r="A102" s="366" t="s">
        <v>365</v>
      </c>
      <c r="B102" s="1028" t="s">
        <v>695</v>
      </c>
      <c r="C102" s="578">
        <f>'13.támogatás'!C21</f>
        <v>1513291557</v>
      </c>
      <c r="D102" s="578">
        <f>'13.támogatás'!D21</f>
        <v>1507537065</v>
      </c>
      <c r="E102" s="722">
        <f>'13.támogatás'!E21</f>
        <v>1535960009</v>
      </c>
      <c r="F102" s="722">
        <f>'13.támogatás'!F21</f>
        <v>1567764816</v>
      </c>
      <c r="G102" s="722">
        <f>'13.támogatás'!G21</f>
        <v>1567664816</v>
      </c>
      <c r="H102" s="726">
        <f t="shared" si="36"/>
        <v>-100000</v>
      </c>
      <c r="I102" s="203">
        <f>'13.támogatás'!I21</f>
        <v>0</v>
      </c>
      <c r="J102" s="1286">
        <f>'13.támogatás'!J21</f>
        <v>0</v>
      </c>
      <c r="K102" s="665">
        <f>'13.támogatás'!K21</f>
        <v>1546385144</v>
      </c>
      <c r="L102" s="1691">
        <f t="shared" si="37"/>
        <v>98.642587893610028</v>
      </c>
      <c r="M102" s="209"/>
    </row>
    <row r="103" spans="1:18" ht="12" customHeight="1" x14ac:dyDescent="0.2">
      <c r="A103" s="366" t="s">
        <v>657</v>
      </c>
      <c r="B103" s="1029" t="s">
        <v>700</v>
      </c>
      <c r="C103" s="1073">
        <f t="shared" ref="C103:G103" si="38">+C104+C105</f>
        <v>1719662714</v>
      </c>
      <c r="D103" s="1073">
        <f t="shared" ref="D103" si="39">+D104+D105</f>
        <v>1636754034</v>
      </c>
      <c r="E103" s="1073">
        <f>+E104+E105</f>
        <v>1290745061</v>
      </c>
      <c r="F103" s="1073">
        <f>+F104+F105</f>
        <v>2105498138</v>
      </c>
      <c r="G103" s="1073">
        <f t="shared" si="38"/>
        <v>2130652525</v>
      </c>
      <c r="H103" s="727">
        <f t="shared" si="36"/>
        <v>25154387</v>
      </c>
      <c r="I103" s="210">
        <f>SUM(I104:I105)</f>
        <v>0</v>
      </c>
      <c r="J103" s="1297">
        <f>SUM(J104:J105)</f>
        <v>0</v>
      </c>
      <c r="K103" s="694">
        <f>SUM(K104:K105)</f>
        <v>0</v>
      </c>
      <c r="L103" s="1692">
        <f t="shared" si="37"/>
        <v>0</v>
      </c>
      <c r="M103" s="209"/>
    </row>
    <row r="104" spans="1:18" ht="12.75" customHeight="1" x14ac:dyDescent="0.2">
      <c r="A104" s="13" t="s">
        <v>658</v>
      </c>
      <c r="B104" s="1030" t="s">
        <v>659</v>
      </c>
      <c r="C104" s="140">
        <v>150000000</v>
      </c>
      <c r="D104" s="140">
        <v>150000000</v>
      </c>
      <c r="E104" s="140">
        <v>150000000</v>
      </c>
      <c r="F104" s="140">
        <v>150000000</v>
      </c>
      <c r="G104" s="140">
        <v>150000000</v>
      </c>
      <c r="H104" s="723">
        <f t="shared" si="36"/>
        <v>0</v>
      </c>
      <c r="I104" s="200">
        <f>+I105+I106</f>
        <v>0</v>
      </c>
      <c r="J104" s="261">
        <f>+J105+J106</f>
        <v>0</v>
      </c>
      <c r="K104" s="663">
        <f>+K105+K106</f>
        <v>0</v>
      </c>
      <c r="L104" s="1689">
        <f t="shared" si="37"/>
        <v>0</v>
      </c>
      <c r="M104" s="209"/>
    </row>
    <row r="105" spans="1:18" ht="12.75" customHeight="1" x14ac:dyDescent="0.2">
      <c r="A105" s="367" t="s">
        <v>660</v>
      </c>
      <c r="B105" s="1031" t="s">
        <v>661</v>
      </c>
      <c r="C105" s="436">
        <f>C106+C107</f>
        <v>1569662714</v>
      </c>
      <c r="D105" s="436">
        <f>D106+D107</f>
        <v>1486754034</v>
      </c>
      <c r="E105" s="436">
        <f>E106+E107</f>
        <v>1140745061</v>
      </c>
      <c r="F105" s="436">
        <f>F106+F107</f>
        <v>1955498138</v>
      </c>
      <c r="G105" s="436">
        <f>G106+G107</f>
        <v>1980652525</v>
      </c>
      <c r="H105" s="724">
        <f t="shared" si="36"/>
        <v>25154387</v>
      </c>
      <c r="I105" s="201">
        <f>SUM(I106:I107)</f>
        <v>0</v>
      </c>
      <c r="J105" s="1284">
        <f>SUM(J106:J107)</f>
        <v>0</v>
      </c>
      <c r="K105" s="664">
        <f>SUM(K106:K107)</f>
        <v>0</v>
      </c>
      <c r="L105" s="1690">
        <f t="shared" si="37"/>
        <v>0</v>
      </c>
      <c r="M105" s="209"/>
      <c r="N105" s="31" t="s">
        <v>389</v>
      </c>
      <c r="O105" s="275"/>
    </row>
    <row r="106" spans="1:18" ht="12.75" customHeight="1" x14ac:dyDescent="0.2">
      <c r="A106" s="367" t="s">
        <v>662</v>
      </c>
      <c r="B106" s="1032" t="s">
        <v>699</v>
      </c>
      <c r="C106" s="436">
        <v>1369662714</v>
      </c>
      <c r="D106" s="436">
        <f>1369662714-409955+4797448+791209+5508540+812115+5845601+875428+6006727+839508+5738016-6015051-8985080-77000000-700000-400000-5000000-2185000-800000-200000-1240000-270000-499000+243535285-1000000-495000-55872000-20000000-15000000-3000000-2613000-3000000-6350000-8000000-1500000-8500000-7600000-800000+883303+6332367-30000000-15000000-19000000+24748744-7000000-12700000-20000000-3506944-6000000-17487748-1494193-10000000-10000000</f>
        <v>1286754034</v>
      </c>
      <c r="E106" s="436">
        <f>1286754034+78552512+5886617+959042+5991128+958082-4211307-2964415-50000000-729000-2038964-2139350+1373590-4980881+6086897+958080-5824834-972000-4500000-6000000-74496000-72000000-60800000-135118170-5000000-15000000</f>
        <v>940745061</v>
      </c>
      <c r="F106" s="436">
        <f>940745061+78552512+6266380+1048483+6309798+993679-35000000-10000000-4010000-6000000-1600000-12000000+6217664+974561-77000000+900000000-40000000</f>
        <v>1755498138</v>
      </c>
      <c r="G106" s="436">
        <f>1755498138+927703+6146004+1310373-5000000-1000000-8500000+103255-211000+1982950+295020+1245357+100000+66438+24000000+2786396+901891</f>
        <v>1780652525</v>
      </c>
      <c r="H106" s="724">
        <f t="shared" si="36"/>
        <v>25154387</v>
      </c>
      <c r="I106" s="201">
        <f>SUM(I107:I107)</f>
        <v>0</v>
      </c>
      <c r="J106" s="1284">
        <f>SUM(J107:J107)</f>
        <v>0</v>
      </c>
      <c r="K106" s="664">
        <f>SUM(K107:K107)</f>
        <v>0</v>
      </c>
      <c r="L106" s="1690">
        <f t="shared" si="37"/>
        <v>0</v>
      </c>
      <c r="M106" s="1135"/>
      <c r="N106" s="275"/>
      <c r="O106" s="849"/>
    </row>
    <row r="107" spans="1:18" ht="12.75" customHeight="1" thickBot="1" x14ac:dyDescent="0.25">
      <c r="A107" s="367" t="s">
        <v>663</v>
      </c>
      <c r="B107" s="1032" t="s">
        <v>683</v>
      </c>
      <c r="C107" s="436">
        <v>200000000</v>
      </c>
      <c r="D107" s="179">
        <v>200000000</v>
      </c>
      <c r="E107" s="179">
        <v>200000000</v>
      </c>
      <c r="F107" s="179">
        <v>200000000</v>
      </c>
      <c r="G107" s="179">
        <v>200000000</v>
      </c>
      <c r="H107" s="726">
        <f t="shared" si="36"/>
        <v>0</v>
      </c>
      <c r="I107" s="201"/>
      <c r="J107" s="1284"/>
      <c r="K107" s="664"/>
      <c r="L107" s="1690">
        <f t="shared" si="37"/>
        <v>0</v>
      </c>
      <c r="M107" s="209"/>
    </row>
    <row r="108" spans="1:18" ht="12" customHeight="1" thickBot="1" x14ac:dyDescent="0.25">
      <c r="A108" s="15" t="s">
        <v>13</v>
      </c>
      <c r="B108" s="120" t="s">
        <v>388</v>
      </c>
      <c r="C108" s="139">
        <f t="shared" ref="C108:K108" si="40">+C109+C111+C113</f>
        <v>1189382820</v>
      </c>
      <c r="D108" s="139">
        <f t="shared" ref="D108" si="41">+D109+D111+D113</f>
        <v>1483986008</v>
      </c>
      <c r="E108" s="255">
        <f>+E109+E111+E113</f>
        <v>1636333589</v>
      </c>
      <c r="F108" s="255">
        <f t="shared" si="40"/>
        <v>1661321151</v>
      </c>
      <c r="G108" s="255">
        <f t="shared" si="40"/>
        <v>1675821151</v>
      </c>
      <c r="H108" s="725">
        <f t="shared" si="36"/>
        <v>14500000</v>
      </c>
      <c r="I108" s="198">
        <f t="shared" si="40"/>
        <v>0</v>
      </c>
      <c r="J108" s="1287">
        <f t="shared" si="40"/>
        <v>0</v>
      </c>
      <c r="K108" s="662">
        <f t="shared" si="40"/>
        <v>730701945</v>
      </c>
      <c r="L108" s="1693">
        <f t="shared" si="37"/>
        <v>43.602620993533456</v>
      </c>
      <c r="M108" s="209"/>
    </row>
    <row r="109" spans="1:18" ht="12" customHeight="1" x14ac:dyDescent="0.2">
      <c r="A109" s="13" t="s">
        <v>94</v>
      </c>
      <c r="B109" s="371" t="s">
        <v>122</v>
      </c>
      <c r="C109" s="140">
        <f>'15.felh.felúj.'!C7</f>
        <v>404733000</v>
      </c>
      <c r="D109" s="140">
        <f>'15.felh.felúj.'!D7</f>
        <v>577434186</v>
      </c>
      <c r="E109" s="254">
        <f>'15.felh.felúj.'!E7</f>
        <v>590706662</v>
      </c>
      <c r="F109" s="254">
        <f>'15.felh.felúj.'!F7</f>
        <v>589839255</v>
      </c>
      <c r="G109" s="254">
        <f>'15.felh.felúj.'!G7</f>
        <v>589839255</v>
      </c>
      <c r="H109" s="723">
        <f t="shared" si="36"/>
        <v>0</v>
      </c>
      <c r="I109" s="208">
        <f>'15.felh.felúj.'!I7</f>
        <v>0</v>
      </c>
      <c r="J109" s="1296">
        <f>'15.felh.felúj.'!J7</f>
        <v>0</v>
      </c>
      <c r="K109" s="663">
        <f>'15.felh.felúj.'!K7</f>
        <v>170191395</v>
      </c>
      <c r="L109" s="1689">
        <f t="shared" si="37"/>
        <v>28.853860362345667</v>
      </c>
      <c r="M109" s="209"/>
      <c r="P109" s="275"/>
    </row>
    <row r="110" spans="1:18" ht="12" customHeight="1" x14ac:dyDescent="0.2">
      <c r="A110" s="13" t="s">
        <v>321</v>
      </c>
      <c r="B110" s="396" t="s">
        <v>228</v>
      </c>
      <c r="C110" s="140"/>
      <c r="D110" s="140"/>
      <c r="E110" s="140"/>
      <c r="F110" s="140"/>
      <c r="G110" s="140"/>
      <c r="H110" s="723">
        <f t="shared" si="36"/>
        <v>0</v>
      </c>
      <c r="I110" s="200"/>
      <c r="J110" s="1283"/>
      <c r="K110" s="663"/>
      <c r="L110" s="1689" t="str">
        <f t="shared" si="37"/>
        <v/>
      </c>
      <c r="M110" s="209" t="s">
        <v>389</v>
      </c>
    </row>
    <row r="111" spans="1:18" ht="12" customHeight="1" x14ac:dyDescent="0.2">
      <c r="A111" s="13" t="s">
        <v>95</v>
      </c>
      <c r="B111" s="396" t="s">
        <v>2</v>
      </c>
      <c r="C111" s="436">
        <f>'15.felh.felúj.'!C30</f>
        <v>617550000</v>
      </c>
      <c r="D111" s="436">
        <f>'15.felh.felúj.'!D30</f>
        <v>660614002</v>
      </c>
      <c r="E111" s="364">
        <f>'15.felh.felúj.'!E30</f>
        <v>672689107</v>
      </c>
      <c r="F111" s="364">
        <f>'15.felh.felúj.'!F30</f>
        <v>682689107</v>
      </c>
      <c r="G111" s="364">
        <f>'15.felh.felúj.'!G30</f>
        <v>682689107</v>
      </c>
      <c r="H111" s="724">
        <f t="shared" si="36"/>
        <v>0</v>
      </c>
      <c r="I111" s="201">
        <f>'15.felh.felúj.'!I30</f>
        <v>0</v>
      </c>
      <c r="J111" s="1284">
        <f>'15.felh.felúj.'!J30</f>
        <v>0</v>
      </c>
      <c r="K111" s="664">
        <f>'15.felh.felúj.'!K30</f>
        <v>267429336</v>
      </c>
      <c r="L111" s="1690">
        <f t="shared" si="37"/>
        <v>39.172931464394964</v>
      </c>
      <c r="M111" s="209"/>
      <c r="O111" s="275"/>
      <c r="R111" s="275"/>
    </row>
    <row r="112" spans="1:18" ht="11.45" customHeight="1" x14ac:dyDescent="0.2">
      <c r="A112" s="13" t="s">
        <v>320</v>
      </c>
      <c r="B112" s="396" t="s">
        <v>353</v>
      </c>
      <c r="C112" s="436"/>
      <c r="D112" s="140"/>
      <c r="E112" s="436"/>
      <c r="F112" s="436"/>
      <c r="G112" s="436"/>
      <c r="H112" s="724">
        <f t="shared" si="36"/>
        <v>0</v>
      </c>
      <c r="I112" s="201"/>
      <c r="J112" s="1284"/>
      <c r="K112" s="664"/>
      <c r="L112" s="1690" t="str">
        <f t="shared" si="37"/>
        <v/>
      </c>
      <c r="M112" s="209"/>
    </row>
    <row r="113" spans="1:18" ht="12" customHeight="1" x14ac:dyDescent="0.2">
      <c r="A113" s="13" t="s">
        <v>96</v>
      </c>
      <c r="B113" s="555" t="s">
        <v>271</v>
      </c>
      <c r="C113" s="436">
        <f t="shared" ref="C113:K113" si="42">SUM(C114:C117)</f>
        <v>167099820</v>
      </c>
      <c r="D113" s="436">
        <f t="shared" ref="D113:E113" si="43">SUM(D114:D117)</f>
        <v>245937820</v>
      </c>
      <c r="E113" s="364">
        <f t="shared" si="43"/>
        <v>372937820</v>
      </c>
      <c r="F113" s="364">
        <f t="shared" si="42"/>
        <v>388792789</v>
      </c>
      <c r="G113" s="364">
        <f t="shared" si="42"/>
        <v>403292789</v>
      </c>
      <c r="H113" s="724">
        <f t="shared" si="36"/>
        <v>14500000</v>
      </c>
      <c r="I113" s="201">
        <f t="shared" si="42"/>
        <v>0</v>
      </c>
      <c r="J113" s="1284">
        <f t="shared" si="42"/>
        <v>0</v>
      </c>
      <c r="K113" s="664">
        <f t="shared" si="42"/>
        <v>293081214</v>
      </c>
      <c r="L113" s="1690">
        <f t="shared" si="37"/>
        <v>72.672069026257745</v>
      </c>
      <c r="M113" s="209"/>
    </row>
    <row r="114" spans="1:18" ht="12" customHeight="1" x14ac:dyDescent="0.2">
      <c r="A114" s="13" t="s">
        <v>322</v>
      </c>
      <c r="B114" s="393" t="s">
        <v>229</v>
      </c>
      <c r="C114" s="436"/>
      <c r="D114" s="436"/>
      <c r="E114" s="436"/>
      <c r="F114" s="436"/>
      <c r="G114" s="436"/>
      <c r="H114" s="724">
        <f t="shared" si="36"/>
        <v>0</v>
      </c>
      <c r="I114" s="201"/>
      <c r="J114" s="1284"/>
      <c r="K114" s="664"/>
      <c r="L114" s="1690" t="str">
        <f t="shared" si="37"/>
        <v/>
      </c>
      <c r="M114" s="209"/>
    </row>
    <row r="115" spans="1:18" ht="12" customHeight="1" x14ac:dyDescent="0.2">
      <c r="A115" s="13" t="s">
        <v>323</v>
      </c>
      <c r="B115" s="393" t="s">
        <v>230</v>
      </c>
      <c r="C115" s="436">
        <f>'13.támogatás'!C52</f>
        <v>5070000</v>
      </c>
      <c r="D115" s="436">
        <f>'13.támogatás'!D52</f>
        <v>47483000</v>
      </c>
      <c r="E115" s="364">
        <f>'13.támogatás'!E52</f>
        <v>47483000</v>
      </c>
      <c r="F115" s="364">
        <f>'13.támogatás'!F52</f>
        <v>47483000</v>
      </c>
      <c r="G115" s="364">
        <f>'13.támogatás'!G52</f>
        <v>47483000</v>
      </c>
      <c r="H115" s="724">
        <f t="shared" si="36"/>
        <v>0</v>
      </c>
      <c r="I115" s="201">
        <f>'13.támogatás'!I52</f>
        <v>0</v>
      </c>
      <c r="J115" s="1284">
        <f>'13.támogatás'!J52</f>
        <v>0</v>
      </c>
      <c r="K115" s="664">
        <f>'13.támogatás'!K52</f>
        <v>47483000</v>
      </c>
      <c r="L115" s="1690">
        <f t="shared" si="37"/>
        <v>100</v>
      </c>
      <c r="M115" s="209"/>
    </row>
    <row r="116" spans="1:18" ht="12" customHeight="1" x14ac:dyDescent="0.2">
      <c r="A116" s="13" t="s">
        <v>324</v>
      </c>
      <c r="B116" s="393" t="s">
        <v>227</v>
      </c>
      <c r="C116" s="436">
        <v>63100000</v>
      </c>
      <c r="D116" s="436">
        <f>63100000+20000000</f>
        <v>83100000</v>
      </c>
      <c r="E116" s="436">
        <f>83100000+40000000-16500000+17000000+48000000</f>
        <v>171600000</v>
      </c>
      <c r="F116" s="436">
        <f>83100000+40000000-16500000+17000000+48000000</f>
        <v>171600000</v>
      </c>
      <c r="G116" s="436">
        <f>171600000+1000000+8000000</f>
        <v>180600000</v>
      </c>
      <c r="H116" s="724">
        <f t="shared" si="36"/>
        <v>9000000</v>
      </c>
      <c r="I116" s="201"/>
      <c r="J116" s="1284"/>
      <c r="K116" s="664">
        <v>138573335</v>
      </c>
      <c r="L116" s="1690">
        <f t="shared" si="37"/>
        <v>76.729421373200452</v>
      </c>
      <c r="M116" s="209"/>
      <c r="O116" s="31" t="s">
        <v>389</v>
      </c>
    </row>
    <row r="117" spans="1:18" ht="12" customHeight="1" thickBot="1" x14ac:dyDescent="0.25">
      <c r="A117" s="13" t="s">
        <v>325</v>
      </c>
      <c r="B117" s="393" t="s">
        <v>231</v>
      </c>
      <c r="C117" s="578">
        <f>'13.támogatás'!C60</f>
        <v>98929820</v>
      </c>
      <c r="D117" s="578">
        <f>'13.támogatás'!D60</f>
        <v>115354820</v>
      </c>
      <c r="E117" s="722">
        <f>'13.támogatás'!E60</f>
        <v>153854820</v>
      </c>
      <c r="F117" s="722">
        <f>'13.támogatás'!F60</f>
        <v>169709789</v>
      </c>
      <c r="G117" s="722">
        <f>'13.támogatás'!G60</f>
        <v>175209789</v>
      </c>
      <c r="H117" s="726">
        <f t="shared" si="36"/>
        <v>5500000</v>
      </c>
      <c r="I117" s="203">
        <f>'13.támogatás'!I60</f>
        <v>0</v>
      </c>
      <c r="J117" s="721">
        <f>'13.támogatás'!J60</f>
        <v>0</v>
      </c>
      <c r="K117" s="665">
        <f>'13.támogatás'!K60</f>
        <v>107024879</v>
      </c>
      <c r="L117" s="1691">
        <f t="shared" si="37"/>
        <v>61.083846747854942</v>
      </c>
      <c r="M117" s="209"/>
    </row>
    <row r="118" spans="1:18" ht="12" customHeight="1" thickBot="1" x14ac:dyDescent="0.25">
      <c r="A118" s="15" t="s">
        <v>14</v>
      </c>
      <c r="B118" s="63" t="s">
        <v>546</v>
      </c>
      <c r="C118" s="139">
        <f t="shared" ref="C118:K118" si="44">+C90+C108</f>
        <v>7562840384</v>
      </c>
      <c r="D118" s="139">
        <f>+D90+D108</f>
        <v>7780431480</v>
      </c>
      <c r="E118" s="255">
        <f t="shared" si="44"/>
        <v>7666299427</v>
      </c>
      <c r="F118" s="255">
        <f t="shared" si="44"/>
        <v>8573712280</v>
      </c>
      <c r="G118" s="255">
        <f t="shared" si="44"/>
        <v>8613266667</v>
      </c>
      <c r="H118" s="725">
        <f t="shared" si="36"/>
        <v>39554387</v>
      </c>
      <c r="I118" s="198">
        <f t="shared" si="44"/>
        <v>0</v>
      </c>
      <c r="J118" s="720">
        <f t="shared" si="44"/>
        <v>0</v>
      </c>
      <c r="K118" s="662">
        <f t="shared" si="44"/>
        <v>5292519129</v>
      </c>
      <c r="L118" s="1693">
        <f t="shared" si="37"/>
        <v>61.446131109317946</v>
      </c>
      <c r="M118" s="209"/>
    </row>
    <row r="119" spans="1:18" ht="12" customHeight="1" thickBot="1" x14ac:dyDescent="0.25">
      <c r="A119" s="15" t="s">
        <v>15</v>
      </c>
      <c r="B119" s="63" t="s">
        <v>547</v>
      </c>
      <c r="C119" s="139">
        <f t="shared" ref="C119:K119" si="45">+C120+C121+C122</f>
        <v>0</v>
      </c>
      <c r="D119" s="139">
        <f t="shared" ref="D119" si="46">+D120+D121+D122</f>
        <v>0</v>
      </c>
      <c r="E119" s="139">
        <f t="shared" si="45"/>
        <v>0</v>
      </c>
      <c r="F119" s="139">
        <f t="shared" si="45"/>
        <v>0</v>
      </c>
      <c r="G119" s="139">
        <f t="shared" si="45"/>
        <v>0</v>
      </c>
      <c r="H119" s="725">
        <f t="shared" si="36"/>
        <v>0</v>
      </c>
      <c r="I119" s="198">
        <f t="shared" si="45"/>
        <v>0</v>
      </c>
      <c r="J119" s="720">
        <f t="shared" si="45"/>
        <v>0</v>
      </c>
      <c r="K119" s="662">
        <f t="shared" si="45"/>
        <v>0</v>
      </c>
      <c r="L119" s="1693" t="str">
        <f t="shared" si="37"/>
        <v/>
      </c>
      <c r="M119" s="209"/>
    </row>
    <row r="120" spans="1:18" s="38" customFormat="1" ht="12" customHeight="1" x14ac:dyDescent="0.2">
      <c r="A120" s="13" t="s">
        <v>100</v>
      </c>
      <c r="B120" s="18" t="s">
        <v>375</v>
      </c>
      <c r="C120" s="436"/>
      <c r="D120" s="436"/>
      <c r="E120" s="436"/>
      <c r="F120" s="436"/>
      <c r="G120" s="436"/>
      <c r="H120" s="724">
        <f t="shared" si="36"/>
        <v>0</v>
      </c>
      <c r="I120" s="201"/>
      <c r="J120" s="1284"/>
      <c r="K120" s="664"/>
      <c r="L120" s="1690" t="str">
        <f t="shared" si="37"/>
        <v/>
      </c>
      <c r="M120" s="207"/>
    </row>
    <row r="121" spans="1:18" ht="12" customHeight="1" x14ac:dyDescent="0.2">
      <c r="A121" s="13" t="s">
        <v>101</v>
      </c>
      <c r="B121" s="18" t="s">
        <v>246</v>
      </c>
      <c r="C121" s="436"/>
      <c r="D121" s="436"/>
      <c r="E121" s="436"/>
      <c r="F121" s="436"/>
      <c r="G121" s="436"/>
      <c r="H121" s="724">
        <f t="shared" si="36"/>
        <v>0</v>
      </c>
      <c r="I121" s="201"/>
      <c r="J121" s="1284"/>
      <c r="K121" s="664"/>
      <c r="L121" s="1690" t="str">
        <f t="shared" si="37"/>
        <v/>
      </c>
      <c r="M121" s="209"/>
    </row>
    <row r="122" spans="1:18" ht="12" customHeight="1" thickBot="1" x14ac:dyDescent="0.25">
      <c r="A122" s="14" t="s">
        <v>167</v>
      </c>
      <c r="B122" s="60" t="s">
        <v>247</v>
      </c>
      <c r="C122" s="436"/>
      <c r="D122" s="436"/>
      <c r="E122" s="436"/>
      <c r="F122" s="436"/>
      <c r="G122" s="436"/>
      <c r="H122" s="724">
        <f t="shared" si="36"/>
        <v>0</v>
      </c>
      <c r="I122" s="201"/>
      <c r="J122" s="1284"/>
      <c r="K122" s="664"/>
      <c r="L122" s="1690" t="str">
        <f t="shared" si="37"/>
        <v/>
      </c>
      <c r="M122" s="209"/>
    </row>
    <row r="123" spans="1:18" ht="12" customHeight="1" thickBot="1" x14ac:dyDescent="0.25">
      <c r="A123" s="15" t="s">
        <v>16</v>
      </c>
      <c r="B123" s="63" t="s">
        <v>551</v>
      </c>
      <c r="C123" s="139">
        <f>+C124+C126+C125</f>
        <v>300000000</v>
      </c>
      <c r="D123" s="139">
        <f>+D124+D126+D125</f>
        <v>2223200000</v>
      </c>
      <c r="E123" s="255">
        <f t="shared" ref="E123:K123" si="47">+E124+E126</f>
        <v>3632749000</v>
      </c>
      <c r="F123" s="255">
        <f t="shared" si="47"/>
        <v>5794519000</v>
      </c>
      <c r="G123" s="255">
        <f t="shared" si="47"/>
        <v>5794519000</v>
      </c>
      <c r="H123" s="725">
        <f t="shared" si="36"/>
        <v>0</v>
      </c>
      <c r="I123" s="198">
        <f t="shared" si="47"/>
        <v>0</v>
      </c>
      <c r="J123" s="1287">
        <f t="shared" si="47"/>
        <v>0</v>
      </c>
      <c r="K123" s="662">
        <f t="shared" si="47"/>
        <v>5783389000</v>
      </c>
      <c r="L123" s="1693">
        <f t="shared" si="37"/>
        <v>99.80792193450398</v>
      </c>
      <c r="M123" s="209"/>
    </row>
    <row r="124" spans="1:18" ht="12" customHeight="1" x14ac:dyDescent="0.2">
      <c r="A124" s="13" t="s">
        <v>89</v>
      </c>
      <c r="B124" s="18" t="s">
        <v>395</v>
      </c>
      <c r="C124" s="436"/>
      <c r="D124" s="436">
        <f>300000000+958200000+965000000</f>
        <v>2223200000</v>
      </c>
      <c r="E124" s="436">
        <f>2223200000+652820000+157420000+395920000</f>
        <v>3429360000</v>
      </c>
      <c r="F124" s="436">
        <f>3429360000+2161770000</f>
        <v>5591130000</v>
      </c>
      <c r="G124" s="436">
        <v>5591130000</v>
      </c>
      <c r="H124" s="724">
        <f t="shared" si="36"/>
        <v>0</v>
      </c>
      <c r="I124" s="201"/>
      <c r="J124" s="1284"/>
      <c r="K124" s="664">
        <v>5580000000</v>
      </c>
      <c r="L124" s="1690">
        <f t="shared" si="37"/>
        <v>99.800934694775478</v>
      </c>
      <c r="M124" s="209"/>
    </row>
    <row r="125" spans="1:18" ht="12" customHeight="1" x14ac:dyDescent="0.2">
      <c r="A125" s="13" t="s">
        <v>102</v>
      </c>
      <c r="B125" s="18" t="s">
        <v>396</v>
      </c>
      <c r="C125" s="436"/>
      <c r="D125" s="436"/>
      <c r="E125" s="436"/>
      <c r="F125" s="436"/>
      <c r="G125" s="436"/>
      <c r="H125" s="724">
        <f t="shared" si="36"/>
        <v>0</v>
      </c>
      <c r="I125" s="201"/>
      <c r="J125" s="1284"/>
      <c r="K125" s="664"/>
      <c r="L125" s="1690" t="str">
        <f t="shared" si="37"/>
        <v/>
      </c>
      <c r="M125" s="209"/>
    </row>
    <row r="126" spans="1:18" ht="12" customHeight="1" thickBot="1" x14ac:dyDescent="0.25">
      <c r="A126" s="13" t="s">
        <v>103</v>
      </c>
      <c r="B126" s="851" t="s">
        <v>542</v>
      </c>
      <c r="C126" s="436">
        <v>300000000</v>
      </c>
      <c r="D126" s="436">
        <f>300000000-300000000</f>
        <v>0</v>
      </c>
      <c r="E126" s="436">
        <v>203389000</v>
      </c>
      <c r="F126" s="436">
        <v>203389000</v>
      </c>
      <c r="G126" s="436">
        <v>203389000</v>
      </c>
      <c r="H126" s="724">
        <f t="shared" si="36"/>
        <v>0</v>
      </c>
      <c r="I126" s="201"/>
      <c r="J126" s="1284"/>
      <c r="K126" s="664">
        <v>203389000</v>
      </c>
      <c r="L126" s="1690">
        <f t="shared" si="37"/>
        <v>100</v>
      </c>
      <c r="M126" s="209"/>
    </row>
    <row r="127" spans="1:18" ht="12" customHeight="1" thickBot="1" x14ac:dyDescent="0.25">
      <c r="A127" s="15" t="s">
        <v>17</v>
      </c>
      <c r="B127" s="63" t="s">
        <v>548</v>
      </c>
      <c r="C127" s="1069">
        <f>SUM(C128:C132)</f>
        <v>3377154236</v>
      </c>
      <c r="D127" s="1069">
        <f>SUM(D128:D132)</f>
        <v>3210227280</v>
      </c>
      <c r="E127" s="256">
        <f>SUM(E128:E132)</f>
        <v>3422653336</v>
      </c>
      <c r="F127" s="256">
        <f t="shared" ref="F127:K127" si="48">SUM(F128:F132)</f>
        <v>5225934267</v>
      </c>
      <c r="G127" s="256">
        <f t="shared" si="48"/>
        <v>5587428184</v>
      </c>
      <c r="H127" s="730">
        <f t="shared" si="36"/>
        <v>361493917</v>
      </c>
      <c r="I127" s="205">
        <f t="shared" si="48"/>
        <v>0</v>
      </c>
      <c r="J127" s="1288">
        <f t="shared" si="48"/>
        <v>129025828</v>
      </c>
      <c r="K127" s="625">
        <f t="shared" si="48"/>
        <v>11047522081</v>
      </c>
      <c r="L127" s="1694">
        <f t="shared" si="37"/>
        <v>197.72105729493526</v>
      </c>
      <c r="M127" s="209"/>
      <c r="R127" s="88"/>
    </row>
    <row r="128" spans="1:18" ht="11.25" customHeight="1" x14ac:dyDescent="0.2">
      <c r="A128" s="13" t="s">
        <v>104</v>
      </c>
      <c r="B128" s="18" t="s">
        <v>243</v>
      </c>
      <c r="C128" s="436">
        <f>'5.Int.össz'!C46</f>
        <v>3146566116</v>
      </c>
      <c r="D128" s="436">
        <f>'5.Int.össz'!D46</f>
        <v>2956778061</v>
      </c>
      <c r="E128" s="436">
        <f>'5.Int.össz'!E46</f>
        <v>3163956117</v>
      </c>
      <c r="F128" s="436">
        <f>'5.Int.össz'!F46</f>
        <v>3256206341</v>
      </c>
      <c r="G128" s="436">
        <f>'5.Int.össz'!G46</f>
        <v>3274831471</v>
      </c>
      <c r="H128" s="724">
        <f t="shared" si="36"/>
        <v>18625130</v>
      </c>
      <c r="I128" s="201">
        <f>'5.Int.össz'!I46</f>
        <v>0</v>
      </c>
      <c r="J128" s="1284">
        <f>'5.Int.össz'!J46</f>
        <v>0</v>
      </c>
      <c r="K128" s="664">
        <f>'5.Int.össz'!K46</f>
        <v>3195223159</v>
      </c>
      <c r="L128" s="1690">
        <f t="shared" si="37"/>
        <v>97.56908675438828</v>
      </c>
      <c r="M128" s="209"/>
    </row>
    <row r="129" spans="1:15" ht="12" customHeight="1" x14ac:dyDescent="0.2">
      <c r="A129" s="13" t="s">
        <v>105</v>
      </c>
      <c r="B129" s="18" t="s">
        <v>244</v>
      </c>
      <c r="C129" s="436">
        <f>'5.Int.össz'!C47</f>
        <v>184349042</v>
      </c>
      <c r="D129" s="436">
        <f>'5.Int.össz'!D47</f>
        <v>207210141</v>
      </c>
      <c r="E129" s="436">
        <f>'5.Int.össz'!E47</f>
        <v>212458141</v>
      </c>
      <c r="F129" s="436">
        <f>'5.Int.össz'!F47</f>
        <v>213158141</v>
      </c>
      <c r="G129" s="436">
        <f>'5.Int.össz'!G47</f>
        <v>166778286</v>
      </c>
      <c r="H129" s="724">
        <f t="shared" si="36"/>
        <v>-46379855</v>
      </c>
      <c r="I129" s="201">
        <f>'5.Int.össz'!I47</f>
        <v>0</v>
      </c>
      <c r="J129" s="1284">
        <f>'5.Int.össz'!J47</f>
        <v>129025828</v>
      </c>
      <c r="K129" s="664">
        <f>'5.Int.össz'!K47</f>
        <v>156480495</v>
      </c>
      <c r="L129" s="1690">
        <f t="shared" si="37"/>
        <v>93.825460587836957</v>
      </c>
      <c r="M129" s="209"/>
    </row>
    <row r="130" spans="1:15" s="38" customFormat="1" ht="12" customHeight="1" x14ac:dyDescent="0.2">
      <c r="A130" s="13" t="s">
        <v>208</v>
      </c>
      <c r="B130" s="18" t="s">
        <v>376</v>
      </c>
      <c r="C130" s="436"/>
      <c r="D130" s="436"/>
      <c r="E130" s="436"/>
      <c r="F130" s="436"/>
      <c r="G130" s="436"/>
      <c r="H130" s="724">
        <f t="shared" si="36"/>
        <v>0</v>
      </c>
      <c r="I130" s="201"/>
      <c r="J130" s="1284"/>
      <c r="K130" s="664">
        <v>5550000000</v>
      </c>
      <c r="L130" s="1690" t="str">
        <f t="shared" si="37"/>
        <v/>
      </c>
      <c r="M130" s="207"/>
    </row>
    <row r="131" spans="1:15" s="38" customFormat="1" ht="12" customHeight="1" x14ac:dyDescent="0.2">
      <c r="A131" s="366" t="s">
        <v>209</v>
      </c>
      <c r="B131" s="371" t="s">
        <v>232</v>
      </c>
      <c r="C131" s="436"/>
      <c r="D131" s="436"/>
      <c r="E131" s="436"/>
      <c r="F131" s="436"/>
      <c r="G131" s="436"/>
      <c r="H131" s="724">
        <f t="shared" si="36"/>
        <v>0</v>
      </c>
      <c r="I131" s="201"/>
      <c r="J131" s="1284"/>
      <c r="K131" s="664"/>
      <c r="L131" s="1690" t="str">
        <f t="shared" si="37"/>
        <v/>
      </c>
      <c r="M131" s="207"/>
    </row>
    <row r="132" spans="1:15" s="38" customFormat="1" ht="12" customHeight="1" thickBot="1" x14ac:dyDescent="0.25">
      <c r="A132" s="14" t="s">
        <v>211</v>
      </c>
      <c r="B132" s="60" t="s">
        <v>356</v>
      </c>
      <c r="C132" s="436">
        <v>46239078</v>
      </c>
      <c r="D132" s="436">
        <v>46239078</v>
      </c>
      <c r="E132" s="436">
        <v>46239078</v>
      </c>
      <c r="F132" s="436">
        <f>46239078+1710330707</f>
        <v>1756569785</v>
      </c>
      <c r="G132" s="436">
        <f>1756569785+172977504+216271138</f>
        <v>2145818427</v>
      </c>
      <c r="H132" s="724">
        <f t="shared" si="36"/>
        <v>389248642</v>
      </c>
      <c r="I132" s="201"/>
      <c r="J132" s="1284"/>
      <c r="K132" s="664">
        <v>2145818427</v>
      </c>
      <c r="L132" s="1690">
        <f t="shared" si="37"/>
        <v>100</v>
      </c>
      <c r="M132" s="207"/>
    </row>
    <row r="133" spans="1:15" s="655" customFormat="1" ht="12" customHeight="1" thickBot="1" x14ac:dyDescent="0.25">
      <c r="A133" s="15" t="s">
        <v>18</v>
      </c>
      <c r="B133" s="63" t="s">
        <v>550</v>
      </c>
      <c r="C133" s="1074">
        <f t="shared" ref="C133:K133" si="49">+C119+C123+C127</f>
        <v>3677154236</v>
      </c>
      <c r="D133" s="1074">
        <f t="shared" ref="D133" si="50">+D119+D123+D127</f>
        <v>5433427280</v>
      </c>
      <c r="E133" s="391">
        <f t="shared" si="49"/>
        <v>7055402336</v>
      </c>
      <c r="F133" s="391">
        <f t="shared" si="49"/>
        <v>11020453267</v>
      </c>
      <c r="G133" s="391">
        <f t="shared" si="49"/>
        <v>11381947184</v>
      </c>
      <c r="H133" s="1078">
        <f t="shared" si="36"/>
        <v>361493917</v>
      </c>
      <c r="I133" s="1655">
        <f t="shared" si="49"/>
        <v>0</v>
      </c>
      <c r="J133" s="1656">
        <f t="shared" si="49"/>
        <v>129025828</v>
      </c>
      <c r="K133" s="675">
        <f t="shared" si="49"/>
        <v>16830911081</v>
      </c>
      <c r="L133" s="1695">
        <f t="shared" si="37"/>
        <v>147.87374083636408</v>
      </c>
      <c r="M133" s="1657"/>
    </row>
    <row r="134" spans="1:15" s="655" customFormat="1" ht="15" customHeight="1" thickBot="1" x14ac:dyDescent="0.25">
      <c r="A134" s="392" t="s">
        <v>19</v>
      </c>
      <c r="B134" s="854" t="s">
        <v>549</v>
      </c>
      <c r="C134" s="1074">
        <f>+C118+C133</f>
        <v>11239994620</v>
      </c>
      <c r="D134" s="1074">
        <f>+D118+D133</f>
        <v>13213858760</v>
      </c>
      <c r="E134" s="391">
        <f t="shared" ref="E134:K134" si="51">+E118+E133</f>
        <v>14721701763</v>
      </c>
      <c r="F134" s="391">
        <f t="shared" si="51"/>
        <v>19594165547</v>
      </c>
      <c r="G134" s="391">
        <f t="shared" si="51"/>
        <v>19995213851</v>
      </c>
      <c r="H134" s="1078">
        <f t="shared" si="36"/>
        <v>401048304</v>
      </c>
      <c r="I134" s="1655">
        <f t="shared" si="51"/>
        <v>0</v>
      </c>
      <c r="J134" s="1656">
        <f t="shared" si="51"/>
        <v>129025828</v>
      </c>
      <c r="K134" s="675">
        <f t="shared" si="51"/>
        <v>22123430210</v>
      </c>
      <c r="L134" s="1695">
        <f t="shared" si="37"/>
        <v>110.64362889468953</v>
      </c>
      <c r="M134" s="1657"/>
      <c r="O134" s="1658"/>
    </row>
    <row r="135" spans="1:15" ht="13.5" thickBot="1" x14ac:dyDescent="0.25">
      <c r="L135" s="1696" t="str">
        <f t="shared" si="37"/>
        <v/>
      </c>
    </row>
    <row r="136" spans="1:15" s="1723" customFormat="1" ht="15" customHeight="1" thickBot="1" x14ac:dyDescent="0.25">
      <c r="A136" s="1703" t="s">
        <v>294</v>
      </c>
      <c r="B136" s="1704"/>
      <c r="C136" s="1711">
        <v>4</v>
      </c>
      <c r="D136" s="1706">
        <v>4</v>
      </c>
      <c r="E136" s="1706">
        <v>4</v>
      </c>
      <c r="F136" s="1706">
        <v>4</v>
      </c>
      <c r="G136" s="1706">
        <v>4</v>
      </c>
      <c r="H136" s="1707">
        <f>+G136-F136</f>
        <v>0</v>
      </c>
      <c r="I136" s="1708"/>
      <c r="J136" s="1709"/>
      <c r="K136" s="1719">
        <v>4</v>
      </c>
      <c r="L136" s="1720">
        <f t="shared" si="37"/>
        <v>100</v>
      </c>
      <c r="M136" s="1722"/>
    </row>
    <row r="137" spans="1:15" s="1723" customFormat="1" ht="14.25" customHeight="1" thickBot="1" x14ac:dyDescent="0.25">
      <c r="A137" s="1703" t="s">
        <v>295</v>
      </c>
      <c r="B137" s="1704"/>
      <c r="C137" s="1724"/>
      <c r="D137" s="1706"/>
      <c r="E137" s="1706"/>
      <c r="F137" s="1706"/>
      <c r="G137" s="1706"/>
      <c r="H137" s="1707">
        <f t="shared" si="36"/>
        <v>0</v>
      </c>
      <c r="I137" s="1708"/>
      <c r="J137" s="1709"/>
      <c r="K137" s="1719"/>
      <c r="L137" s="1720" t="str">
        <f t="shared" si="37"/>
        <v/>
      </c>
      <c r="M137" s="1722"/>
    </row>
    <row r="138" spans="1:15" x14ac:dyDescent="0.2">
      <c r="H138" s="223" t="s">
        <v>721</v>
      </c>
    </row>
    <row r="139" spans="1:15" x14ac:dyDescent="0.2">
      <c r="D139" s="384"/>
      <c r="E139" s="384"/>
      <c r="F139" s="384"/>
      <c r="G139" s="384">
        <f>G85-G134</f>
        <v>0</v>
      </c>
      <c r="H139" s="384"/>
    </row>
  </sheetData>
  <sheetProtection formatCells="0"/>
  <mergeCells count="10">
    <mergeCell ref="A88:L88"/>
    <mergeCell ref="A11:L11"/>
    <mergeCell ref="B1:I1"/>
    <mergeCell ref="A3:L3"/>
    <mergeCell ref="A2:L2"/>
    <mergeCell ref="C4:L4"/>
    <mergeCell ref="C5:L5"/>
    <mergeCell ref="A7:L7"/>
    <mergeCell ref="A8:L8"/>
    <mergeCell ref="A87:L87"/>
  </mergeCells>
  <phoneticPr fontId="48" type="noConversion"/>
  <printOptions horizontalCentered="1"/>
  <pageMargins left="0" right="0.19685039370078741" top="0.19685039370078741" bottom="0.19685039370078741" header="0.78740157480314965" footer="0.78740157480314965"/>
  <pageSetup paperSize="9" scale="72" orientation="portrait" r:id="rId1"/>
  <headerFooter alignWithMargins="0"/>
  <rowBreaks count="1" manualBreakCount="1">
    <brk id="8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view="pageBreakPreview" zoomScale="130" zoomScaleNormal="160" zoomScaleSheetLayoutView="130" workbookViewId="0">
      <selection activeCell="B13" sqref="B13"/>
    </sheetView>
  </sheetViews>
  <sheetFormatPr defaultColWidth="9.33203125" defaultRowHeight="12.75" x14ac:dyDescent="0.2"/>
  <cols>
    <col min="1" max="1" width="13.83203125" style="41" customWidth="1"/>
    <col min="2" max="2" width="67.5" style="50" customWidth="1"/>
    <col min="3" max="3" width="16.5" style="50" customWidth="1"/>
    <col min="4" max="4" width="15.83203125" style="50" hidden="1" customWidth="1"/>
    <col min="5" max="5" width="15.5" style="50" hidden="1" customWidth="1"/>
    <col min="6" max="6" width="16.1640625" style="50" hidden="1" customWidth="1"/>
    <col min="7" max="7" width="15.83203125" style="50" customWidth="1"/>
    <col min="8" max="10" width="15.83203125" style="50" hidden="1" customWidth="1"/>
    <col min="11" max="11" width="15" style="50" customWidth="1"/>
    <col min="12" max="12" width="8.5" style="172" customWidth="1"/>
    <col min="13" max="13" width="9.33203125" style="50" customWidth="1"/>
    <col min="14" max="16384" width="9.33203125" style="50"/>
  </cols>
  <sheetData>
    <row r="1" spans="1:16" ht="12.75" customHeight="1" x14ac:dyDescent="0.2">
      <c r="A1" s="2151"/>
      <c r="B1" s="2151"/>
      <c r="C1" s="2151"/>
      <c r="D1" s="2151"/>
      <c r="E1" s="2151"/>
      <c r="F1" s="2151"/>
      <c r="G1" s="2151"/>
      <c r="H1" s="2151"/>
    </row>
    <row r="2" spans="1:16" ht="12.75" customHeight="1" x14ac:dyDescent="0.2">
      <c r="A2" s="2185" t="s">
        <v>1057</v>
      </c>
      <c r="B2" s="2185"/>
      <c r="C2" s="2185"/>
      <c r="D2" s="2185"/>
      <c r="E2" s="2185"/>
      <c r="F2" s="2185"/>
      <c r="G2" s="2185"/>
      <c r="H2" s="2185"/>
      <c r="I2" s="2185"/>
      <c r="J2" s="2185"/>
      <c r="K2" s="2185"/>
      <c r="L2" s="2185"/>
    </row>
    <row r="3" spans="1:16" s="42" customFormat="1" ht="21" customHeight="1" thickBot="1" x14ac:dyDescent="0.25">
      <c r="A3" s="2184"/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</row>
    <row r="4" spans="1:16" s="45" customFormat="1" ht="35.25" customHeight="1" x14ac:dyDescent="0.2">
      <c r="A4" s="43" t="s">
        <v>140</v>
      </c>
      <c r="B4" s="44" t="s">
        <v>133</v>
      </c>
      <c r="C4" s="2186" t="s">
        <v>190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6" s="45" customFormat="1" ht="24.75" thickBot="1" x14ac:dyDescent="0.25">
      <c r="A5" s="46" t="s">
        <v>142</v>
      </c>
      <c r="B5" s="47" t="s">
        <v>143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6" s="48" customFormat="1" ht="15.95" customHeight="1" thickBot="1" x14ac:dyDescent="0.3">
      <c r="A6" s="2181" t="s">
        <v>366</v>
      </c>
      <c r="B6" s="2181"/>
      <c r="C6" s="2181"/>
      <c r="D6" s="2181"/>
      <c r="E6" s="2181"/>
      <c r="F6" s="2181"/>
      <c r="G6" s="2181"/>
      <c r="H6" s="2181"/>
      <c r="I6" s="2181"/>
      <c r="J6" s="2181"/>
      <c r="K6" s="2181"/>
      <c r="L6" s="2181"/>
    </row>
    <row r="7" spans="1:16" ht="48.75" customHeight="1" thickBot="1" x14ac:dyDescent="0.25">
      <c r="A7" s="2139" t="s">
        <v>145</v>
      </c>
      <c r="B7" s="2138" t="s">
        <v>36</v>
      </c>
      <c r="C7" s="2138" t="str">
        <f>'1. mell.bevétel_össz'!C8</f>
        <v xml:space="preserve">2022. évi eredeti előirányzat
2/2022. (II.14.) </v>
      </c>
      <c r="D7" s="260" t="str">
        <f>'1. mell.bevétel_össz'!D8</f>
        <v>Módosított előirányzat a 17/2022.  (VI.30.)  rendelet szerint</v>
      </c>
      <c r="E7" s="2138" t="str">
        <f>'1. mell.bevétel_össz'!E8</f>
        <v>Módosított előirányzat a 18/2022. (IX.29.)  rendelet szerint</v>
      </c>
      <c r="F7" s="2138" t="str">
        <f>'1. mell.bevétel_össz'!F8</f>
        <v>Módosított előirányzat a 23/2022. (XII.16.)  rendelet szerint</v>
      </c>
      <c r="G7" s="2138" t="str">
        <f>'1. mell.bevétel_össz'!G8</f>
        <v>Módosított előirányzat a 1/2023. (II.13.)  rendelet szerint</v>
      </c>
      <c r="H7" s="2141" t="str">
        <f>'1. mell.bevétel_össz'!H8</f>
        <v>Változás a 2022. 23/2022. (XII.16.) rendelethez képest</v>
      </c>
      <c r="I7" s="249" t="str">
        <f>'1. mell.bevétel_össz'!I8</f>
        <v>2022. évi teljesítés              2022.06.30-ig</v>
      </c>
      <c r="J7" s="1282" t="str">
        <f>'1. mell.bevétel_össz'!J8</f>
        <v>2022. évi teljesítés              2022.09.30-ig</v>
      </c>
      <c r="K7" s="1108" t="str">
        <f>'1. mell.bevétel_össz'!K8</f>
        <v>2022. évi teljesítés              2022.12.31-ig</v>
      </c>
      <c r="L7" s="1300" t="str">
        <f>'1. mell.bevétel_össz'!L8</f>
        <v>Teljesítés %-a</v>
      </c>
    </row>
    <row r="8" spans="1:16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 t="s">
        <v>304</v>
      </c>
      <c r="J8" s="1278" t="s">
        <v>304</v>
      </c>
      <c r="K8" s="1280" t="s">
        <v>306</v>
      </c>
      <c r="L8" s="170" t="s">
        <v>392</v>
      </c>
      <c r="P8" s="54" t="s">
        <v>389</v>
      </c>
    </row>
    <row r="9" spans="1:16" s="54" customFormat="1" ht="15.95" customHeight="1" thickBot="1" x14ac:dyDescent="0.25">
      <c r="A9" s="2171" t="s">
        <v>11</v>
      </c>
      <c r="B9" s="2172"/>
      <c r="C9" s="2172"/>
      <c r="D9" s="2172"/>
      <c r="E9" s="2172"/>
      <c r="F9" s="2172"/>
      <c r="G9" s="2172"/>
      <c r="H9" s="2172"/>
      <c r="I9" s="2172"/>
      <c r="J9" s="2172"/>
      <c r="K9" s="2172"/>
      <c r="L9" s="2173"/>
    </row>
    <row r="10" spans="1:16" s="57" customFormat="1" ht="12" customHeight="1" thickBot="1" x14ac:dyDescent="0.25">
      <c r="A10" s="51" t="s">
        <v>12</v>
      </c>
      <c r="B10" s="55" t="s">
        <v>280</v>
      </c>
      <c r="C10" s="103">
        <f>C11+C12+C13+C14+C15+C16+C17+C18+C19+C20+C21</f>
        <v>229912509</v>
      </c>
      <c r="D10" s="160">
        <f t="shared" ref="D10:K10" si="0">D11+D12+D13+D14+D15+D16+D17+D18+D19+D20+D21</f>
        <v>229912509</v>
      </c>
      <c r="E10" s="103">
        <f t="shared" si="0"/>
        <v>232706209</v>
      </c>
      <c r="F10" s="103">
        <f t="shared" si="0"/>
        <v>287795078</v>
      </c>
      <c r="G10" s="103">
        <f t="shared" si="0"/>
        <v>315602482</v>
      </c>
      <c r="H10" s="236">
        <f>+G10-F10</f>
        <v>27807404</v>
      </c>
      <c r="I10" s="236">
        <f t="shared" si="0"/>
        <v>0</v>
      </c>
      <c r="J10" s="1304">
        <f t="shared" si="0"/>
        <v>0</v>
      </c>
      <c r="K10" s="677">
        <f t="shared" si="0"/>
        <v>327880055</v>
      </c>
      <c r="L10" s="1674">
        <f t="shared" ref="L10:L48" si="1">IF(G10=0,"",K10/G10*100)</f>
        <v>103.89020166197551</v>
      </c>
    </row>
    <row r="11" spans="1:16" s="57" customFormat="1" ht="12" customHeight="1" x14ac:dyDescent="0.2">
      <c r="A11" s="58" t="s">
        <v>91</v>
      </c>
      <c r="B11" s="59" t="s">
        <v>146</v>
      </c>
      <c r="C11" s="161">
        <f>'6.Polg_Hivatal'!C11+'7.TIK'!C11+'8.Humán'!C11+'9.Óvoda'!C11+'10.TMKK'!C11+'11.Rendelő'!C11</f>
        <v>0</v>
      </c>
      <c r="D11" s="262">
        <f>'6.Polg_Hivatal'!D11+'7.TIK'!D11+'8.Humán'!D11+'9.Óvoda'!D11+'10.TMKK'!D11+'11.Rendelő'!D11</f>
        <v>0</v>
      </c>
      <c r="E11" s="161">
        <f>'6.Polg_Hivatal'!E11+'7.TIK'!E11+'8.Humán'!E11+'9.Óvoda'!E11+'10.TMKK'!E11+'11.Rendelő'!E11</f>
        <v>0</v>
      </c>
      <c r="F11" s="161">
        <f>'6.Polg_Hivatal'!F11+'7.TIK'!F11+'8.Humán'!F11+'9.Óvoda'!F11+'10.TMKK'!F11+'11.Rendelő'!F11</f>
        <v>37642</v>
      </c>
      <c r="G11" s="161">
        <f>'6.Polg_Hivatal'!G11+'7.TIK'!G11+'8.Humán'!G11+'9.Óvoda'!G11+'10.TMKK'!G11+'11.Rendelő'!G11</f>
        <v>37642</v>
      </c>
      <c r="H11" s="238">
        <f t="shared" ref="H11:H48" si="2">+G11-F11</f>
        <v>0</v>
      </c>
      <c r="I11" s="238">
        <f>'6.Polg_Hivatal'!I11+'7.TIK'!I11+'8.Humán'!I11+'9.Óvoda'!I11+'10.TMKK'!I11+'11.Rendelő'!I11</f>
        <v>0</v>
      </c>
      <c r="J11" s="1305">
        <f>'6.Polg_Hivatal'!J11+'7.TIK'!J11+'8.Humán'!J11+'9.Óvoda'!J11+'10.TMKK'!J11+'11.Rendelő'!J11</f>
        <v>0</v>
      </c>
      <c r="K11" s="678">
        <f>'6.Polg_Hivatal'!K11+'7.TIK'!K11+'8.Humán'!K11+'9.Óvoda'!K11+'10.TMKK'!K11+'11.Rendelő'!K11</f>
        <v>37642</v>
      </c>
      <c r="L11" s="1679">
        <f t="shared" si="1"/>
        <v>100</v>
      </c>
    </row>
    <row r="12" spans="1:16" s="57" customFormat="1" ht="12" customHeight="1" x14ac:dyDescent="0.2">
      <c r="A12" s="370" t="s">
        <v>92</v>
      </c>
      <c r="B12" s="371" t="s">
        <v>147</v>
      </c>
      <c r="C12" s="372">
        <f>'6.Polg_Hivatal'!C12+'7.TIK'!C12+'8.Humán'!C12+'9.Óvoda'!C12+'10.TMKK'!C12+'11.Rendelő'!C12</f>
        <v>58471262</v>
      </c>
      <c r="D12" s="380">
        <f>'6.Polg_Hivatal'!D12+'7.TIK'!D12+'8.Humán'!D12+'9.Óvoda'!D12+'10.TMKK'!D12+'11.Rendelő'!D12</f>
        <v>58471262</v>
      </c>
      <c r="E12" s="372">
        <f>'6.Polg_Hivatal'!E12+'7.TIK'!E12+'8.Humán'!E12+'9.Óvoda'!E12+'10.TMKK'!E12+'11.Rendelő'!E12</f>
        <v>60567714</v>
      </c>
      <c r="F12" s="372">
        <f>'6.Polg_Hivatal'!F12+'7.TIK'!F12+'8.Humán'!F12+'9.Óvoda'!F12+'10.TMKK'!F12+'11.Rendelő'!F12</f>
        <v>79749718</v>
      </c>
      <c r="G12" s="372">
        <f>'6.Polg_Hivatal'!G12+'7.TIK'!G12+'8.Humán'!G12+'9.Óvoda'!G12+'10.TMKK'!G12+'11.Rendelő'!G12</f>
        <v>84147299</v>
      </c>
      <c r="H12" s="574">
        <f t="shared" si="2"/>
        <v>4397581</v>
      </c>
      <c r="I12" s="574">
        <f>'6.Polg_Hivatal'!I12+'7.TIK'!I12+'8.Humán'!I12+'9.Óvoda'!I12+'10.TMKK'!I12+'11.Rendelő'!I12</f>
        <v>0</v>
      </c>
      <c r="J12" s="1306">
        <f>'6.Polg_Hivatal'!J12+'7.TIK'!J12+'8.Humán'!J12+'9.Óvoda'!J12+'10.TMKK'!J12+'11.Rendelő'!J12</f>
        <v>0</v>
      </c>
      <c r="K12" s="101">
        <f>'6.Polg_Hivatal'!K12+'7.TIK'!K12+'8.Humán'!K12+'9.Óvoda'!K12+'10.TMKK'!K12+'11.Rendelő'!K12</f>
        <v>90662172</v>
      </c>
      <c r="L12" s="1680">
        <f t="shared" si="1"/>
        <v>107.74222473855045</v>
      </c>
    </row>
    <row r="13" spans="1:16" s="57" customFormat="1" ht="12" customHeight="1" x14ac:dyDescent="0.2">
      <c r="A13" s="370" t="s">
        <v>93</v>
      </c>
      <c r="B13" s="371" t="s">
        <v>148</v>
      </c>
      <c r="C13" s="372">
        <f>'6.Polg_Hivatal'!C13+'7.TIK'!C13+'8.Humán'!C13+'9.Óvoda'!C13+'10.TMKK'!C13+'11.Rendelő'!C13</f>
        <v>8193628</v>
      </c>
      <c r="D13" s="380">
        <f>'6.Polg_Hivatal'!D13+'7.TIK'!D13+'8.Humán'!D13+'9.Óvoda'!D13+'10.TMKK'!D13+'11.Rendelő'!D13</f>
        <v>8193628</v>
      </c>
      <c r="E13" s="372">
        <f>'6.Polg_Hivatal'!E13+'7.TIK'!E13+'8.Humán'!E13+'9.Óvoda'!E13+'10.TMKK'!E13+'11.Rendelő'!E13</f>
        <v>8193628</v>
      </c>
      <c r="F13" s="372">
        <f>'6.Polg_Hivatal'!F13+'7.TIK'!F13+'8.Humán'!F13+'9.Óvoda'!F13+'10.TMKK'!F13+'11.Rendelő'!F13</f>
        <v>10504320</v>
      </c>
      <c r="G13" s="372">
        <f>'6.Polg_Hivatal'!G13+'7.TIK'!G13+'8.Humán'!G13+'9.Óvoda'!G13+'10.TMKK'!G13+'11.Rendelő'!G13</f>
        <v>10504320</v>
      </c>
      <c r="H13" s="574">
        <f t="shared" si="2"/>
        <v>0</v>
      </c>
      <c r="I13" s="574">
        <f>'6.Polg_Hivatal'!I13+'7.TIK'!I13+'8.Humán'!I13+'9.Óvoda'!I13+'10.TMKK'!I13+'11.Rendelő'!I13</f>
        <v>0</v>
      </c>
      <c r="J13" s="1306">
        <f>'6.Polg_Hivatal'!J13+'7.TIK'!J13+'8.Humán'!J13+'9.Óvoda'!J13+'10.TMKK'!J13+'11.Rendelő'!J13</f>
        <v>0</v>
      </c>
      <c r="K13" s="101">
        <f>'6.Polg_Hivatal'!K13+'7.TIK'!K13+'8.Humán'!K13+'9.Óvoda'!K13+'10.TMKK'!K13+'11.Rendelő'!K13</f>
        <v>10000382</v>
      </c>
      <c r="L13" s="1680">
        <f t="shared" si="1"/>
        <v>95.202564278315975</v>
      </c>
    </row>
    <row r="14" spans="1:16" s="57" customFormat="1" ht="12" customHeight="1" x14ac:dyDescent="0.2">
      <c r="A14" s="370" t="s">
        <v>90</v>
      </c>
      <c r="B14" s="371" t="s">
        <v>149</v>
      </c>
      <c r="C14" s="372">
        <f>'6.Polg_Hivatal'!C14+'7.TIK'!C14+'8.Humán'!C14+'9.Óvoda'!C14+'10.TMKK'!C14+'11.Rendelő'!C14</f>
        <v>0</v>
      </c>
      <c r="D14" s="380">
        <f>'6.Polg_Hivatal'!D14+'7.TIK'!D14+'8.Humán'!D14+'9.Óvoda'!D14+'10.TMKK'!D14+'11.Rendelő'!D14</f>
        <v>0</v>
      </c>
      <c r="E14" s="372">
        <f>'6.Polg_Hivatal'!E14+'7.TIK'!E14+'8.Humán'!E14+'9.Óvoda'!E14+'10.TMKK'!E14+'11.Rendelő'!E14</f>
        <v>0</v>
      </c>
      <c r="F14" s="372">
        <f>'6.Polg_Hivatal'!F14+'7.TIK'!F14+'8.Humán'!F14+'9.Óvoda'!F14+'10.TMKK'!F14+'11.Rendelő'!F14</f>
        <v>0</v>
      </c>
      <c r="G14" s="372">
        <f>'6.Polg_Hivatal'!G14+'7.TIK'!G14+'8.Humán'!G14+'9.Óvoda'!G14+'10.TMKK'!G14+'11.Rendelő'!G14</f>
        <v>0</v>
      </c>
      <c r="H14" s="574">
        <f t="shared" si="2"/>
        <v>0</v>
      </c>
      <c r="I14" s="574">
        <f>'6.Polg_Hivatal'!I14+'7.TIK'!I14+'8.Humán'!I14+'9.Óvoda'!I14+'10.TMKK'!I14+'11.Rendelő'!I14</f>
        <v>0</v>
      </c>
      <c r="J14" s="1306">
        <f>'6.Polg_Hivatal'!J14+'7.TIK'!J14+'8.Humán'!J14+'9.Óvoda'!J14+'10.TMKK'!J14+'11.Rendelő'!J14</f>
        <v>0</v>
      </c>
      <c r="K14" s="101">
        <f>'6.Polg_Hivatal'!K14+'7.TIK'!K14+'8.Humán'!K14+'9.Óvoda'!K14+'10.TMKK'!K14+'11.Rendelő'!K14</f>
        <v>0</v>
      </c>
      <c r="L14" s="1680" t="str">
        <f t="shared" si="1"/>
        <v/>
      </c>
    </row>
    <row r="15" spans="1:16" s="57" customFormat="1" ht="12" customHeight="1" x14ac:dyDescent="0.2">
      <c r="A15" s="370" t="s">
        <v>150</v>
      </c>
      <c r="B15" s="371" t="s">
        <v>151</v>
      </c>
      <c r="C15" s="372">
        <f>'6.Polg_Hivatal'!C15+'7.TIK'!C15+'8.Humán'!C15+'9.Óvoda'!C15+'10.TMKK'!C15+'11.Rendelő'!C15</f>
        <v>133548470</v>
      </c>
      <c r="D15" s="380">
        <f>'6.Polg_Hivatal'!D15+'7.TIK'!D15+'8.Humán'!D15+'9.Óvoda'!D15+'10.TMKK'!D15+'11.Rendelő'!D15</f>
        <v>133548470</v>
      </c>
      <c r="E15" s="372">
        <f>'6.Polg_Hivatal'!E15+'7.TIK'!E15+'8.Humán'!E15+'9.Óvoda'!E15+'10.TMKK'!E15+'11.Rendelő'!E15</f>
        <v>133548470</v>
      </c>
      <c r="F15" s="372">
        <f>'6.Polg_Hivatal'!F15+'7.TIK'!F15+'8.Humán'!F15+'9.Óvoda'!F15+'10.TMKK'!F15+'11.Rendelő'!F15</f>
        <v>151751991</v>
      </c>
      <c r="G15" s="372">
        <f>'6.Polg_Hivatal'!G15+'7.TIK'!G15+'8.Humán'!G15+'9.Óvoda'!G15+'10.TMKK'!G15+'11.Rendelő'!G15</f>
        <v>171308800</v>
      </c>
      <c r="H15" s="574">
        <f t="shared" si="2"/>
        <v>19556809</v>
      </c>
      <c r="I15" s="574">
        <f>'6.Polg_Hivatal'!I15+'7.TIK'!I15+'8.Humán'!I15+'9.Óvoda'!I15+'10.TMKK'!I15+'11.Rendelő'!I15</f>
        <v>0</v>
      </c>
      <c r="J15" s="1306">
        <f>'6.Polg_Hivatal'!J15+'7.TIK'!J15+'8.Humán'!J15+'9.Óvoda'!J15+'10.TMKK'!J15+'11.Rendelő'!J15</f>
        <v>0</v>
      </c>
      <c r="K15" s="101">
        <f>'6.Polg_Hivatal'!K15+'7.TIK'!K15+'8.Humán'!K15+'9.Óvoda'!K15+'10.TMKK'!K15+'11.Rendelő'!K15</f>
        <v>172408965</v>
      </c>
      <c r="L15" s="1680">
        <f t="shared" si="1"/>
        <v>100.64221160851048</v>
      </c>
    </row>
    <row r="16" spans="1:16" s="57" customFormat="1" ht="12" customHeight="1" x14ac:dyDescent="0.2">
      <c r="A16" s="370" t="s">
        <v>152</v>
      </c>
      <c r="B16" s="371" t="s">
        <v>153</v>
      </c>
      <c r="C16" s="372">
        <f>'6.Polg_Hivatal'!C16+'7.TIK'!C16+'8.Humán'!C16+'9.Óvoda'!C16+'10.TMKK'!C16+'11.Rendelő'!C16</f>
        <v>27186401</v>
      </c>
      <c r="D16" s="380">
        <f>'6.Polg_Hivatal'!D16+'7.TIK'!D16+'8.Humán'!D16+'9.Óvoda'!D16+'10.TMKK'!D16+'11.Rendelő'!D16</f>
        <v>27186401</v>
      </c>
      <c r="E16" s="372">
        <f>'6.Polg_Hivatal'!E16+'7.TIK'!E16+'8.Humán'!E16+'9.Óvoda'!E16+'10.TMKK'!E16+'11.Rendelő'!E16</f>
        <v>27742119</v>
      </c>
      <c r="F16" s="372">
        <f>'6.Polg_Hivatal'!F16+'7.TIK'!F16+'8.Humán'!F16+'9.Óvoda'!F16+'10.TMKK'!F16+'11.Rendelő'!F16</f>
        <v>38664858</v>
      </c>
      <c r="G16" s="372">
        <f>'6.Polg_Hivatal'!G16+'7.TIK'!G16+'8.Humán'!G16+'9.Óvoda'!G16+'10.TMKK'!G16+'11.Rendelő'!G16</f>
        <v>42488487</v>
      </c>
      <c r="H16" s="574">
        <f t="shared" si="2"/>
        <v>3823629</v>
      </c>
      <c r="I16" s="574">
        <f>'6.Polg_Hivatal'!I16+'7.TIK'!I16+'8.Humán'!I16+'9.Óvoda'!I16+'10.TMKK'!I16+'11.Rendelő'!I16</f>
        <v>0</v>
      </c>
      <c r="J16" s="1306">
        <f>'6.Polg_Hivatal'!J16+'7.TIK'!J16+'8.Humán'!J16+'9.Óvoda'!J16+'10.TMKK'!J16+'11.Rendelő'!J16</f>
        <v>0</v>
      </c>
      <c r="K16" s="101">
        <f>'6.Polg_Hivatal'!K16+'7.TIK'!K16+'8.Humán'!K16+'9.Óvoda'!K16+'10.TMKK'!K16+'11.Rendelő'!K16</f>
        <v>44770624</v>
      </c>
      <c r="L16" s="1680">
        <f t="shared" si="1"/>
        <v>105.37118914119017</v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'6.Polg_Hivatal'!C17+'7.TIK'!C17+'8.Humán'!C17+'9.Óvoda'!C17+'10.TMKK'!C17+'11.Rendelő'!C17</f>
        <v>0</v>
      </c>
      <c r="D17" s="380">
        <f>'6.Polg_Hivatal'!D17+'7.TIK'!D17+'8.Humán'!D17+'9.Óvoda'!D17+'10.TMKK'!D17+'11.Rendelő'!D17</f>
        <v>0</v>
      </c>
      <c r="E17" s="372">
        <f>'6.Polg_Hivatal'!E17+'7.TIK'!E17+'8.Humán'!E17+'9.Óvoda'!E17+'10.TMKK'!E17+'11.Rendelő'!E17</f>
        <v>0</v>
      </c>
      <c r="F17" s="372">
        <f>'6.Polg_Hivatal'!F17+'7.TIK'!F17+'8.Humán'!F17+'9.Óvoda'!F17+'10.TMKK'!F17+'11.Rendelő'!F17</f>
        <v>0</v>
      </c>
      <c r="G17" s="372">
        <f>'6.Polg_Hivatal'!G17+'7.TIK'!G17+'8.Humán'!G17+'9.Óvoda'!G17+'10.TMKK'!G17+'11.Rendelő'!G17</f>
        <v>0</v>
      </c>
      <c r="H17" s="574">
        <f t="shared" si="2"/>
        <v>0</v>
      </c>
      <c r="I17" s="574">
        <f>'6.Polg_Hivatal'!I17+'7.TIK'!I17+'8.Humán'!I17+'9.Óvoda'!I17+'10.TMKK'!I17+'11.Rendelő'!I17</f>
        <v>0</v>
      </c>
      <c r="J17" s="1306">
        <f>'6.Polg_Hivatal'!J17+'7.TIK'!J17+'8.Humán'!J17+'9.Óvoda'!J17+'10.TMKK'!J17+'11.Rendelő'!J17</f>
        <v>0</v>
      </c>
      <c r="K17" s="101">
        <f>'6.Polg_Hivatal'!K17+'7.TIK'!K17+'8.Humán'!K17+'9.Óvoda'!K17+'10.TMKK'!K17+'11.Rendelő'!K17</f>
        <v>0</v>
      </c>
      <c r="L17" s="1680" t="str">
        <f t="shared" si="1"/>
        <v/>
      </c>
    </row>
    <row r="18" spans="1:12" s="57" customFormat="1" ht="12" customHeight="1" x14ac:dyDescent="0.2">
      <c r="A18" s="370" t="s">
        <v>156</v>
      </c>
      <c r="B18" s="387" t="s">
        <v>307</v>
      </c>
      <c r="C18" s="150">
        <f>'6.Polg_Hivatal'!C18+'7.TIK'!C18+'8.Humán'!C18+'9.Óvoda'!C18+'10.TMKK'!C18+'11.Rendelő'!C18</f>
        <v>0</v>
      </c>
      <c r="D18" s="257">
        <f>'6.Polg_Hivatal'!D18+'7.TIK'!D18+'8.Humán'!D18+'9.Óvoda'!D18+'10.TMKK'!D18+'11.Rendelő'!D18</f>
        <v>0</v>
      </c>
      <c r="E18" s="150">
        <f>'6.Polg_Hivatal'!E18+'7.TIK'!E18+'8.Humán'!E18+'9.Óvoda'!E18+'10.TMKK'!E18+'11.Rendelő'!E18</f>
        <v>0</v>
      </c>
      <c r="F18" s="150">
        <f>'6.Polg_Hivatal'!F18+'7.TIK'!F18+'8.Humán'!F18+'9.Óvoda'!F18+'10.TMKK'!F18+'11.Rendelő'!F18</f>
        <v>0</v>
      </c>
      <c r="G18" s="150">
        <f>'6.Polg_Hivatal'!G18+'7.TIK'!G18+'8.Humán'!G18+'9.Óvoda'!G18+'10.TMKK'!G18+'11.Rendelő'!G18</f>
        <v>0</v>
      </c>
      <c r="H18" s="239">
        <f t="shared" si="2"/>
        <v>0</v>
      </c>
      <c r="I18" s="239">
        <f>'6.Polg_Hivatal'!I18+'7.TIK'!I18+'8.Humán'!I18+'9.Óvoda'!I18+'10.TMKK'!I18+'11.Rendelő'!I18</f>
        <v>0</v>
      </c>
      <c r="J18" s="1307">
        <f>'6.Polg_Hivatal'!J18+'7.TIK'!J18+'8.Humán'!J18+'9.Óvoda'!J18+'10.TMKK'!J18+'11.Rendelő'!J18</f>
        <v>0</v>
      </c>
      <c r="K18" s="106">
        <f>'6.Polg_Hivatal'!K18+'7.TIK'!K18+'8.Humán'!K18+'9.Óvoda'!K18+'10.TMKK'!K18+'11.Rendelő'!K18</f>
        <v>90</v>
      </c>
      <c r="L18" s="1681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'6.Polg_Hivatal'!C19+'7.TIK'!C19+'8.Humán'!C19+'9.Óvoda'!C19+'10.TMKK'!C19+'11.Rendelő'!C19</f>
        <v>0</v>
      </c>
      <c r="D19" s="380">
        <f>'6.Polg_Hivatal'!D19+'7.TIK'!D19+'8.Humán'!D19+'9.Óvoda'!D19+'10.TMKK'!D19+'11.Rendelő'!D19</f>
        <v>0</v>
      </c>
      <c r="E19" s="372">
        <f>'6.Polg_Hivatal'!E19+'7.TIK'!E19+'8.Humán'!E19+'9.Óvoda'!E19+'10.TMKK'!E19+'11.Rendelő'!E19</f>
        <v>0</v>
      </c>
      <c r="F19" s="372">
        <f>'6.Polg_Hivatal'!F19+'7.TIK'!F19+'8.Humán'!F19+'9.Óvoda'!F19+'10.TMKK'!F19+'11.Rendelő'!F19</f>
        <v>0</v>
      </c>
      <c r="G19" s="372">
        <f>'6.Polg_Hivatal'!G19+'7.TIK'!G19+'8.Humán'!G19+'9.Óvoda'!G19+'10.TMKK'!G19+'11.Rendelő'!G19</f>
        <v>0</v>
      </c>
      <c r="H19" s="574">
        <f t="shared" si="2"/>
        <v>0</v>
      </c>
      <c r="I19" s="574">
        <f>'6.Polg_Hivatal'!I19+'7.TIK'!I19+'8.Humán'!I19+'9.Óvoda'!I19+'10.TMKK'!I19+'11.Rendelő'!I19</f>
        <v>0</v>
      </c>
      <c r="J19" s="1306">
        <f>'6.Polg_Hivatal'!J19+'7.TIK'!J19+'8.Humán'!J19+'9.Óvoda'!J19+'10.TMKK'!J19+'11.Rendelő'!J19</f>
        <v>0</v>
      </c>
      <c r="K19" s="101">
        <f>'6.Polg_Hivatal'!K19+'7.TIK'!K19+'8.Humán'!K19+'9.Óvoda'!K19+'10.TMKK'!K19+'11.Rendelő'!K19</f>
        <v>0</v>
      </c>
      <c r="L19" s="1680" t="str">
        <f t="shared" si="1"/>
        <v/>
      </c>
    </row>
    <row r="20" spans="1:12" s="61" customFormat="1" ht="12" customHeight="1" x14ac:dyDescent="0.2">
      <c r="A20" s="370" t="s">
        <v>159</v>
      </c>
      <c r="B20" s="387" t="s">
        <v>278</v>
      </c>
      <c r="C20" s="372">
        <f>'6.Polg_Hivatal'!C20+'7.TIK'!C20+'8.Humán'!C20+'9.Óvoda'!C20+'10.TMKK'!C20+'11.Rendelő'!C20</f>
        <v>50000</v>
      </c>
      <c r="D20" s="381">
        <f>'6.Polg_Hivatal'!D20+'7.TIK'!D20+'8.Humán'!D20+'9.Óvoda'!D20+'10.TMKK'!D20+'11.Rendelő'!D20</f>
        <v>50000</v>
      </c>
      <c r="E20" s="373">
        <f>'6.Polg_Hivatal'!E20+'7.TIK'!E20+'8.Humán'!E20+'9.Óvoda'!E20+'10.TMKK'!E20+'11.Rendelő'!E20</f>
        <v>50000</v>
      </c>
      <c r="F20" s="373">
        <f>'6.Polg_Hivatal'!F20+'7.TIK'!F20+'8.Humán'!F20+'9.Óvoda'!F20+'10.TMKK'!F20+'11.Rendelő'!F20</f>
        <v>50000</v>
      </c>
      <c r="G20" s="373">
        <f>'6.Polg_Hivatal'!G20+'7.TIK'!G20+'8.Humán'!G20+'9.Óvoda'!G20+'10.TMKK'!G20+'11.Rendelő'!G20</f>
        <v>50000</v>
      </c>
      <c r="H20" s="575">
        <f t="shared" si="2"/>
        <v>0</v>
      </c>
      <c r="I20" s="575">
        <f>'6.Polg_Hivatal'!I20+'7.TIK'!I20+'8.Humán'!I20+'9.Óvoda'!I20+'10.TMKK'!I20+'11.Rendelő'!I20</f>
        <v>0</v>
      </c>
      <c r="J20" s="1308">
        <f>'6.Polg_Hivatal'!J20+'7.TIK'!J20+'8.Humán'!J20+'9.Óvoda'!J20+'10.TMKK'!J20+'11.Rendelő'!J20</f>
        <v>0</v>
      </c>
      <c r="K20" s="1065">
        <f>'6.Polg_Hivatal'!K20+'7.TIK'!K20+'8.Humán'!K20+'9.Óvoda'!K20+'10.TMKK'!K20+'11.Rendelő'!K20</f>
        <v>501744</v>
      </c>
      <c r="L20" s="1682">
        <f t="shared" si="1"/>
        <v>1003.4879999999999</v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2">
        <f>'6.Polg_Hivatal'!C21+'7.TIK'!C21+'8.Humán'!C21+'9.Óvoda'!C21+'10.TMKK'!C21+'11.Rendelő'!C21</f>
        <v>2462748</v>
      </c>
      <c r="D21" s="381">
        <f>'6.Polg_Hivatal'!D21+'7.TIK'!D21+'8.Humán'!D21+'9.Óvoda'!D21+'10.TMKK'!D21+'11.Rendelő'!D21</f>
        <v>2462748</v>
      </c>
      <c r="E21" s="373">
        <f>'6.Polg_Hivatal'!E21+'7.TIK'!E21+'8.Humán'!E21+'9.Óvoda'!E21+'10.TMKK'!E21+'11.Rendelő'!E21</f>
        <v>2604278</v>
      </c>
      <c r="F21" s="373">
        <f>'6.Polg_Hivatal'!F21+'7.TIK'!F21+'8.Humán'!F21+'9.Óvoda'!F21+'10.TMKK'!F21+'11.Rendelő'!F21</f>
        <v>7036549</v>
      </c>
      <c r="G21" s="373">
        <f>'6.Polg_Hivatal'!G21+'7.TIK'!G21+'8.Humán'!G21+'9.Óvoda'!G21+'10.TMKK'!G21+'11.Rendelő'!G21</f>
        <v>7065934</v>
      </c>
      <c r="H21" s="575">
        <f t="shared" si="2"/>
        <v>29385</v>
      </c>
      <c r="I21" s="575">
        <f>'6.Polg_Hivatal'!I21+'7.TIK'!I21+'8.Humán'!I21+'9.Óvoda'!I21+'10.TMKK'!I21+'11.Rendelő'!I21</f>
        <v>0</v>
      </c>
      <c r="J21" s="1308">
        <f>'6.Polg_Hivatal'!J21+'7.TIK'!J21+'8.Humán'!J21+'9.Óvoda'!J21+'10.TMKK'!J21+'11.Rendelő'!J21</f>
        <v>0</v>
      </c>
      <c r="K21" s="1065">
        <f>'6.Polg_Hivatal'!K21+'7.TIK'!K21+'8.Humán'!K21+'9.Óvoda'!K21+'10.TMKK'!K21+'11.Rendelő'!K21</f>
        <v>9498436</v>
      </c>
      <c r="L21" s="1682">
        <f t="shared" si="1"/>
        <v>134.42576735078478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C23+C24+C25+C26</f>
        <v>1105303374</v>
      </c>
      <c r="D22" s="160">
        <f t="shared" ref="D22:K22" si="3">D23+D24+D25+D26</f>
        <v>1158830797</v>
      </c>
      <c r="E22" s="103">
        <f t="shared" si="3"/>
        <v>1173537499</v>
      </c>
      <c r="F22" s="103">
        <f t="shared" si="3"/>
        <v>1183629557</v>
      </c>
      <c r="G22" s="103">
        <f t="shared" si="3"/>
        <v>1184249340</v>
      </c>
      <c r="H22" s="236">
        <f t="shared" si="2"/>
        <v>619783</v>
      </c>
      <c r="I22" s="236">
        <f t="shared" si="3"/>
        <v>0</v>
      </c>
      <c r="J22" s="1304">
        <f t="shared" si="3"/>
        <v>0</v>
      </c>
      <c r="K22" s="677">
        <f t="shared" si="3"/>
        <v>1271634155</v>
      </c>
      <c r="L22" s="1674">
        <f t="shared" si="1"/>
        <v>107.37892030406367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'6.Polg_Hivatal'!C23+'7.TIK'!C23+'8.Humán'!C23+'9.Óvoda'!C23+'10.TMKK'!C23+'11.Rendelő'!C23</f>
        <v>0</v>
      </c>
      <c r="D23" s="380">
        <f>'6.Polg_Hivatal'!D23+'7.TIK'!D23+'8.Humán'!D23+'9.Óvoda'!D23+'10.TMKK'!D23+'11.Rendelő'!D23</f>
        <v>0</v>
      </c>
      <c r="E23" s="372">
        <f>'6.Polg_Hivatal'!E23+'7.TIK'!E23+'8.Humán'!E23+'9.Óvoda'!E23+'10.TMKK'!E23+'11.Rendelő'!E23</f>
        <v>0</v>
      </c>
      <c r="F23" s="372">
        <f>'6.Polg_Hivatal'!F23+'7.TIK'!F23+'8.Humán'!F23+'9.Óvoda'!F23+'10.TMKK'!F23+'11.Rendelő'!F23</f>
        <v>0</v>
      </c>
      <c r="G23" s="372">
        <f>'6.Polg_Hivatal'!G23+'7.TIK'!G23+'8.Humán'!G23+'9.Óvoda'!G23+'10.TMKK'!G23+'11.Rendelő'!G23</f>
        <v>0</v>
      </c>
      <c r="H23" s="574">
        <f t="shared" si="2"/>
        <v>0</v>
      </c>
      <c r="I23" s="574">
        <f>'6.Polg_Hivatal'!I23+'7.TIK'!I23+'8.Humán'!I23+'9.Óvoda'!I23+'10.TMKK'!I23+'11.Rendelő'!I23</f>
        <v>0</v>
      </c>
      <c r="J23" s="1306">
        <f>'6.Polg_Hivatal'!J23+'7.TIK'!J23+'8.Humán'!J23+'9.Óvoda'!J23+'10.TMKK'!J23+'11.Rendelő'!J23</f>
        <v>0</v>
      </c>
      <c r="K23" s="101">
        <f>'6.Polg_Hivatal'!K23+'7.TIK'!K23+'8.Humán'!K23+'9.Óvoda'!K23+'10.TMKK'!K23+'11.Rendelő'!K23</f>
        <v>0</v>
      </c>
      <c r="L23" s="1680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'6.Polg_Hivatal'!C24+'7.TIK'!C24+'8.Humán'!C24+'9.Óvoda'!C24+'10.TMKK'!C24+'11.Rendelő'!C24</f>
        <v>0</v>
      </c>
      <c r="D24" s="380">
        <f>'6.Polg_Hivatal'!D24+'7.TIK'!D24+'8.Humán'!D24+'9.Óvoda'!D24+'10.TMKK'!D24+'11.Rendelő'!D24</f>
        <v>0</v>
      </c>
      <c r="E24" s="372">
        <f>'6.Polg_Hivatal'!E24+'7.TIK'!E24+'8.Humán'!E24+'9.Óvoda'!E24+'10.TMKK'!E24+'11.Rendelő'!E24</f>
        <v>0</v>
      </c>
      <c r="F24" s="372">
        <f>'6.Polg_Hivatal'!F24+'7.TIK'!F24+'8.Humán'!F24+'9.Óvoda'!F24+'10.TMKK'!F24+'11.Rendelő'!F24</f>
        <v>0</v>
      </c>
      <c r="G24" s="372">
        <f>'6.Polg_Hivatal'!G24+'7.TIK'!G24+'8.Humán'!G24+'9.Óvoda'!G24+'10.TMKK'!G24+'11.Rendelő'!G24</f>
        <v>0</v>
      </c>
      <c r="H24" s="574">
        <f t="shared" si="2"/>
        <v>0</v>
      </c>
      <c r="I24" s="574">
        <f>'6.Polg_Hivatal'!I24+'7.TIK'!I24+'8.Humán'!I24+'9.Óvoda'!I24+'10.TMKK'!I24+'11.Rendelő'!I24</f>
        <v>0</v>
      </c>
      <c r="J24" s="1306">
        <f>'6.Polg_Hivatal'!J24+'7.TIK'!J24+'8.Humán'!J24+'9.Óvoda'!J24+'10.TMKK'!J24+'11.Rendelő'!J24</f>
        <v>0</v>
      </c>
      <c r="K24" s="101">
        <f>'6.Polg_Hivatal'!K24+'7.TIK'!K24+'8.Humán'!K24+'9.Óvoda'!K24+'10.TMKK'!K24+'11.Rendelő'!K24</f>
        <v>0</v>
      </c>
      <c r="L24" s="1680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'6.Polg_Hivatal'!C25+'7.TIK'!C25+'8.Humán'!C25+'9.Óvoda'!C25+'10.TMKK'!C25+'11.Rendelő'!C25</f>
        <v>1105303374</v>
      </c>
      <c r="D25" s="380">
        <f>'6.Polg_Hivatal'!D25+'7.TIK'!D25+'8.Humán'!D25+'9.Óvoda'!D25+'10.TMKK'!D25+'11.Rendelő'!D25</f>
        <v>1158830797</v>
      </c>
      <c r="E25" s="372">
        <f>'6.Polg_Hivatal'!E25+'7.TIK'!E25+'8.Humán'!E25+'9.Óvoda'!E25+'10.TMKK'!E25+'11.Rendelő'!E25</f>
        <v>1173537499</v>
      </c>
      <c r="F25" s="372">
        <f>'6.Polg_Hivatal'!F25+'7.TIK'!F25+'8.Humán'!F25+'9.Óvoda'!F25+'10.TMKK'!F25+'11.Rendelő'!F25</f>
        <v>1183629557</v>
      </c>
      <c r="G25" s="372">
        <f>'6.Polg_Hivatal'!G25+'7.TIK'!G25+'8.Humán'!G25+'9.Óvoda'!G25+'10.TMKK'!G25+'11.Rendelő'!G25</f>
        <v>1184249340</v>
      </c>
      <c r="H25" s="574">
        <f t="shared" si="2"/>
        <v>619783</v>
      </c>
      <c r="I25" s="574">
        <f>'6.Polg_Hivatal'!I25+'7.TIK'!I25+'8.Humán'!I25+'9.Óvoda'!I25+'10.TMKK'!I25+'11.Rendelő'!I25</f>
        <v>0</v>
      </c>
      <c r="J25" s="1306">
        <f>'6.Polg_Hivatal'!J25+'7.TIK'!J25+'8.Humán'!J25+'9.Óvoda'!J25+'10.TMKK'!J25+'11.Rendelő'!J25</f>
        <v>0</v>
      </c>
      <c r="K25" s="101">
        <f>'6.Polg_Hivatal'!K25+'7.TIK'!K25+'8.Humán'!K25+'9.Óvoda'!K25+'10.TMKK'!K25+'11.Rendelő'!K25</f>
        <v>1271634155</v>
      </c>
      <c r="L25" s="1680">
        <f t="shared" si="1"/>
        <v>107.37892030406367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'6.Polg_Hivatal'!C26+'7.TIK'!C26+'8.Humán'!C26+'9.Óvoda'!C26+'10.TMKK'!C26+'11.Rendelő'!C26</f>
        <v>0</v>
      </c>
      <c r="D26" s="380">
        <f>'6.Polg_Hivatal'!D26+'7.TIK'!D26+'8.Humán'!D26+'9.Óvoda'!D26+'10.TMKK'!D26+'11.Rendelő'!D26</f>
        <v>0</v>
      </c>
      <c r="E26" s="372">
        <f>'6.Polg_Hivatal'!E26+'7.TIK'!E26+'8.Humán'!E26+'9.Óvoda'!E26+'10.TMKK'!E26+'11.Rendelő'!E26</f>
        <v>0</v>
      </c>
      <c r="F26" s="372">
        <f>'6.Polg_Hivatal'!F26+'7.TIK'!F26+'8.Humán'!F26+'9.Óvoda'!F26+'10.TMKK'!F26+'11.Rendelő'!F26</f>
        <v>0</v>
      </c>
      <c r="G26" s="372">
        <f>'6.Polg_Hivatal'!G26+'7.TIK'!G26+'8.Humán'!G26+'9.Óvoda'!G26+'10.TMKK'!G26+'11.Rendelő'!G26</f>
        <v>0</v>
      </c>
      <c r="H26" s="574">
        <f t="shared" si="2"/>
        <v>0</v>
      </c>
      <c r="I26" s="574">
        <f>'6.Polg_Hivatal'!I26+'7.TIK'!I26+'8.Humán'!I26+'9.Óvoda'!I26+'10.TMKK'!I26+'11.Rendelő'!I26</f>
        <v>0</v>
      </c>
      <c r="J26" s="1306">
        <f>'6.Polg_Hivatal'!J26+'7.TIK'!J26+'8.Humán'!J26+'9.Óvoda'!J26+'10.TMKK'!J26+'11.Rendelő'!J26</f>
        <v>0</v>
      </c>
      <c r="K26" s="101">
        <f>'6.Polg_Hivatal'!K26+'7.TIK'!K26+'8.Humán'!K26+'9.Óvoda'!K26+'10.TMKK'!K26+'11.Rendelő'!K26</f>
        <v>0</v>
      </c>
      <c r="L26" s="1680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'6.Polg_Hivatal'!C27+'7.TIK'!C27+'8.Humán'!C27+'9.Óvoda'!C27+'10.TMKK'!C27+'11.Rendelő'!C27</f>
        <v>0</v>
      </c>
      <c r="D27" s="162">
        <f>'6.Polg_Hivatal'!D27+'7.TIK'!D27+'8.Humán'!D27+'9.Óvoda'!D27+'10.TMKK'!D27+'11.Rendelő'!D27</f>
        <v>0</v>
      </c>
      <c r="E27" s="163">
        <f>'6.Polg_Hivatal'!E27+'7.TIK'!E27+'8.Humán'!E27+'9.Óvoda'!E27+'10.TMKK'!E27+'11.Rendelő'!E27</f>
        <v>0</v>
      </c>
      <c r="F27" s="163">
        <f>'6.Polg_Hivatal'!F27+'7.TIK'!F27+'8.Humán'!F27+'9.Óvoda'!F27+'10.TMKK'!F27+'11.Rendelő'!F27</f>
        <v>0</v>
      </c>
      <c r="G27" s="163">
        <f>'6.Polg_Hivatal'!G27+'7.TIK'!G27+'8.Humán'!G27+'9.Óvoda'!G27+'10.TMKK'!G27+'11.Rendelő'!G27</f>
        <v>0</v>
      </c>
      <c r="H27" s="234">
        <f t="shared" si="2"/>
        <v>0</v>
      </c>
      <c r="I27" s="234">
        <f>'6.Polg_Hivatal'!I27+'7.TIK'!I27+'8.Humán'!I27+'9.Óvoda'!I27+'10.TMKK'!I27+'11.Rendelő'!I27</f>
        <v>0</v>
      </c>
      <c r="J27" s="1309">
        <f>'6.Polg_Hivatal'!J27+'7.TIK'!J27+'8.Humán'!J27+'9.Óvoda'!J27+'10.TMKK'!J27+'11.Rendelő'!J27</f>
        <v>0</v>
      </c>
      <c r="K27" s="680">
        <f>'6.Polg_Hivatal'!K27+'7.TIK'!K27+'8.Humán'!K27+'9.Óvoda'!K27+'10.TMKK'!K27+'11.Rendelő'!K27</f>
        <v>0</v>
      </c>
      <c r="L27" s="1683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350000</v>
      </c>
      <c r="E28" s="103">
        <f t="shared" si="4"/>
        <v>350000</v>
      </c>
      <c r="F28" s="103">
        <f t="shared" si="4"/>
        <v>350000</v>
      </c>
      <c r="G28" s="103">
        <f t="shared" si="4"/>
        <v>350000</v>
      </c>
      <c r="H28" s="236">
        <f t="shared" si="2"/>
        <v>0</v>
      </c>
      <c r="I28" s="236">
        <f t="shared" si="4"/>
        <v>0</v>
      </c>
      <c r="J28" s="1304">
        <f t="shared" si="4"/>
        <v>0</v>
      </c>
      <c r="K28" s="677">
        <f t="shared" si="4"/>
        <v>350000</v>
      </c>
      <c r="L28" s="1674">
        <f t="shared" si="1"/>
        <v>100</v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'6.Polg_Hivatal'!C29+'7.TIK'!C29+'8.Humán'!C29+'9.Óvoda'!C29+'10.TMKK'!C29+'11.Rendelő'!C29</f>
        <v>0</v>
      </c>
      <c r="D29" s="258">
        <f>'6.Polg_Hivatal'!D29+'7.TIK'!D29+'8.Humán'!D29+'9.Óvoda'!D29+'10.TMKK'!D29+'11.Rendelő'!D29</f>
        <v>0</v>
      </c>
      <c r="E29" s="154">
        <f>'6.Polg_Hivatal'!E29+'7.TIK'!E29+'8.Humán'!E29+'9.Óvoda'!E29+'10.TMKK'!E29+'11.Rendelő'!E29</f>
        <v>0</v>
      </c>
      <c r="F29" s="154">
        <f>'6.Polg_Hivatal'!F29+'7.TIK'!F29+'8.Humán'!F29+'9.Óvoda'!F29+'10.TMKK'!F29+'11.Rendelő'!F29</f>
        <v>0</v>
      </c>
      <c r="G29" s="154">
        <f>'6.Polg_Hivatal'!G29+'7.TIK'!G29+'8.Humán'!G29+'9.Óvoda'!G29+'10.TMKK'!G29+'11.Rendelő'!G29</f>
        <v>0</v>
      </c>
      <c r="H29" s="240">
        <f t="shared" si="2"/>
        <v>0</v>
      </c>
      <c r="I29" s="240">
        <f>'6.Polg_Hivatal'!I29+'7.TIK'!I29+'8.Humán'!I29+'9.Óvoda'!I29+'10.TMKK'!I29+'11.Rendelő'!I29</f>
        <v>0</v>
      </c>
      <c r="J29" s="1310">
        <f>'6.Polg_Hivatal'!J29+'7.TIK'!J29+'8.Humán'!J29+'9.Óvoda'!J29+'10.TMKK'!J29+'11.Rendelő'!J29</f>
        <v>0</v>
      </c>
      <c r="K29" s="681">
        <f>'6.Polg_Hivatal'!K29+'7.TIK'!K29+'8.Humán'!K29+'9.Óvoda'!K29+'10.TMKK'!K29+'11.Rendelő'!K29</f>
        <v>0</v>
      </c>
      <c r="L29" s="1675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'6.Polg_Hivatal'!C30+'7.TIK'!C30+'8.Humán'!C30+'9.Óvoda'!C30+'10.TMKK'!C30+'11.Rendelő'!C30</f>
        <v>0</v>
      </c>
      <c r="D30" s="263">
        <f>'6.Polg_Hivatal'!D30+'7.TIK'!D30+'8.Humán'!D30+'9.Óvoda'!D30+'10.TMKK'!D30+'11.Rendelő'!D30</f>
        <v>350000</v>
      </c>
      <c r="E30" s="148">
        <f>'6.Polg_Hivatal'!E30+'7.TIK'!E30+'8.Humán'!E30+'9.Óvoda'!E30+'10.TMKK'!E30+'11.Rendelő'!E30</f>
        <v>350000</v>
      </c>
      <c r="F30" s="148">
        <f>'6.Polg_Hivatal'!F30+'7.TIK'!F30+'8.Humán'!F30+'9.Óvoda'!F30+'10.TMKK'!F30+'11.Rendelő'!F30</f>
        <v>350000</v>
      </c>
      <c r="G30" s="148">
        <f>'6.Polg_Hivatal'!G30+'7.TIK'!G30+'8.Humán'!G30+'9.Óvoda'!G30+'10.TMKK'!G30+'11.Rendelő'!G30</f>
        <v>350000</v>
      </c>
      <c r="H30" s="241">
        <f t="shared" si="2"/>
        <v>0</v>
      </c>
      <c r="I30" s="241">
        <f>'6.Polg_Hivatal'!I30+'7.TIK'!I30+'8.Humán'!I30+'9.Óvoda'!I30+'10.TMKK'!I30+'11.Rendelő'!I30</f>
        <v>0</v>
      </c>
      <c r="J30" s="1311">
        <f>'6.Polg_Hivatal'!J30+'7.TIK'!J30+'8.Humán'!J30+'9.Óvoda'!J30+'10.TMKK'!J30+'11.Rendelő'!J30</f>
        <v>0</v>
      </c>
      <c r="K30" s="107">
        <f>'6.Polg_Hivatal'!K30+'7.TIK'!K30+'8.Humán'!K30+'9.Óvoda'!K30+'10.TMKK'!K30+'11.Rendelő'!K30</f>
        <v>350000</v>
      </c>
      <c r="L30" s="1684">
        <f t="shared" si="1"/>
        <v>100</v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'6.Polg_Hivatal'!C31+'7.TIK'!C31+'8.Humán'!C31+'9.Óvoda'!C31+'10.TMKK'!C31+'11.Rendelő'!C31</f>
        <v>0</v>
      </c>
      <c r="D31" s="259">
        <f>'6.Polg_Hivatal'!D31+'7.TIK'!D31+'8.Humán'!D31+'9.Óvoda'!D31+'10.TMKK'!D31+'11.Rendelő'!D31</f>
        <v>0</v>
      </c>
      <c r="E31" s="109">
        <f>'6.Polg_Hivatal'!E31+'7.TIK'!E31+'8.Humán'!E31+'9.Óvoda'!E31+'10.TMKK'!E31+'11.Rendelő'!E31</f>
        <v>0</v>
      </c>
      <c r="F31" s="109">
        <f>'6.Polg_Hivatal'!F31+'7.TIK'!F31+'8.Humán'!F31+'9.Óvoda'!F31+'10.TMKK'!F31+'11.Rendelő'!F31</f>
        <v>0</v>
      </c>
      <c r="G31" s="109">
        <f>'6.Polg_Hivatal'!G31+'7.TIK'!G31+'8.Humán'!G31+'9.Óvoda'!G31+'10.TMKK'!G31+'11.Rendelő'!G31</f>
        <v>0</v>
      </c>
      <c r="H31" s="242">
        <f t="shared" si="2"/>
        <v>0</v>
      </c>
      <c r="I31" s="242">
        <f>'6.Polg_Hivatal'!I31+'7.TIK'!I31+'8.Humán'!I31+'9.Óvoda'!I31+'10.TMKK'!I31+'11.Rendelő'!I31</f>
        <v>0</v>
      </c>
      <c r="J31" s="1312">
        <f>'6.Polg_Hivatal'!J31+'7.TIK'!J31+'8.Humán'!J31+'9.Óvoda'!J31+'10.TMKK'!J31+'11.Rendelő'!J31</f>
        <v>0</v>
      </c>
      <c r="K31" s="688">
        <f>'6.Polg_Hivatal'!K31+'7.TIK'!K31+'8.Humán'!K31+'9.Óvoda'!K31+'10.TMKK'!K31+'11.Rendelő'!K31</f>
        <v>0</v>
      </c>
      <c r="L31" s="1677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103">
        <f t="shared" si="5"/>
        <v>0</v>
      </c>
      <c r="F32" s="103">
        <f t="shared" si="5"/>
        <v>0</v>
      </c>
      <c r="G32" s="103">
        <f t="shared" si="5"/>
        <v>0</v>
      </c>
      <c r="H32" s="236">
        <f t="shared" si="2"/>
        <v>0</v>
      </c>
      <c r="I32" s="236">
        <f t="shared" si="5"/>
        <v>0</v>
      </c>
      <c r="J32" s="1304">
        <f t="shared" si="5"/>
        <v>0</v>
      </c>
      <c r="K32" s="677">
        <f t="shared" si="5"/>
        <v>1682172</v>
      </c>
      <c r="L32" s="1674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'6.Polg_Hivatal'!C33+'7.TIK'!C33+'8.Humán'!C33+'9.Óvoda'!C33+'10.TMKK'!C33+'11.Rendelő'!C33</f>
        <v>0</v>
      </c>
      <c r="D33" s="258">
        <f>'6.Polg_Hivatal'!D33+'7.TIK'!D33+'8.Humán'!D33+'9.Óvoda'!D33+'10.TMKK'!D33+'11.Rendelő'!D33</f>
        <v>0</v>
      </c>
      <c r="E33" s="154">
        <f>'6.Polg_Hivatal'!E33+'7.TIK'!E33+'8.Humán'!E33+'9.Óvoda'!E33+'10.TMKK'!E33+'11.Rendelő'!E33</f>
        <v>0</v>
      </c>
      <c r="F33" s="154">
        <f>'6.Polg_Hivatal'!F33+'7.TIK'!F33+'8.Humán'!F33+'9.Óvoda'!F33+'10.TMKK'!F33+'11.Rendelő'!F33</f>
        <v>0</v>
      </c>
      <c r="G33" s="154">
        <f>'6.Polg_Hivatal'!G33+'7.TIK'!G33+'8.Humán'!G33+'9.Óvoda'!G33+'10.TMKK'!G33+'11.Rendelő'!G33</f>
        <v>0</v>
      </c>
      <c r="H33" s="240">
        <f t="shared" si="2"/>
        <v>0</v>
      </c>
      <c r="I33" s="240">
        <f>'6.Polg_Hivatal'!I33+'7.TIK'!I33+'8.Humán'!I33+'9.Óvoda'!I33+'10.TMKK'!I33+'11.Rendelő'!I33</f>
        <v>0</v>
      </c>
      <c r="J33" s="1310">
        <f>'6.Polg_Hivatal'!J33+'7.TIK'!J33+'8.Humán'!J33+'9.Óvoda'!J33+'10.TMKK'!J33+'11.Rendelő'!J33</f>
        <v>0</v>
      </c>
      <c r="K33" s="681">
        <f>'6.Polg_Hivatal'!K33+'7.TIK'!K33+'8.Humán'!K33+'9.Óvoda'!K33+'10.TMKK'!K33+'11.Rendelő'!K33</f>
        <v>0</v>
      </c>
      <c r="L33" s="1675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'6.Polg_Hivatal'!C34+'7.TIK'!C34+'8.Humán'!C34+'9.Óvoda'!C34+'10.TMKK'!C34+'11.Rendelő'!C34</f>
        <v>0</v>
      </c>
      <c r="D34" s="263">
        <f>'6.Polg_Hivatal'!D34+'7.TIK'!D34+'8.Humán'!D34+'9.Óvoda'!D34+'10.TMKK'!D34+'11.Rendelő'!D34</f>
        <v>0</v>
      </c>
      <c r="E34" s="148">
        <f>'6.Polg_Hivatal'!E34+'7.TIK'!E34+'8.Humán'!E34+'9.Óvoda'!E34+'10.TMKK'!E34+'11.Rendelő'!E34</f>
        <v>0</v>
      </c>
      <c r="F34" s="148">
        <f>'6.Polg_Hivatal'!F34+'7.TIK'!F34+'8.Humán'!F34+'9.Óvoda'!F34+'10.TMKK'!F34+'11.Rendelő'!F34</f>
        <v>0</v>
      </c>
      <c r="G34" s="148">
        <f>'6.Polg_Hivatal'!G34+'7.TIK'!G34+'8.Humán'!G34+'9.Óvoda'!G34+'10.TMKK'!G34+'11.Rendelő'!G34</f>
        <v>0</v>
      </c>
      <c r="H34" s="241">
        <f t="shared" si="2"/>
        <v>0</v>
      </c>
      <c r="I34" s="241">
        <f>'6.Polg_Hivatal'!I34+'7.TIK'!I34+'8.Humán'!I34+'9.Óvoda'!I34+'10.TMKK'!I34+'11.Rendelő'!I34</f>
        <v>0</v>
      </c>
      <c r="J34" s="1311">
        <f>'6.Polg_Hivatal'!J34+'7.TIK'!J34+'8.Humán'!J34+'9.Óvoda'!J34+'10.TMKK'!J34+'11.Rendelő'!J34</f>
        <v>0</v>
      </c>
      <c r="K34" s="107">
        <f>'6.Polg_Hivatal'!K34+'7.TIK'!K34+'8.Humán'!K34+'9.Óvoda'!K34+'10.TMKK'!K34+'11.Rendelő'!K34</f>
        <v>0</v>
      </c>
      <c r="L34" s="1684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'6.Polg_Hivatal'!C35+'7.TIK'!C35+'8.Humán'!C35+'9.Óvoda'!C35+'10.TMKK'!C35+'11.Rendelő'!C35</f>
        <v>0</v>
      </c>
      <c r="D35" s="259">
        <f>'6.Polg_Hivatal'!D35+'7.TIK'!D35+'8.Humán'!D35+'9.Óvoda'!D35+'10.TMKK'!D35+'11.Rendelő'!D35</f>
        <v>0</v>
      </c>
      <c r="E35" s="109">
        <f>'6.Polg_Hivatal'!E35+'7.TIK'!E35+'8.Humán'!E35+'9.Óvoda'!E35+'10.TMKK'!E35+'11.Rendelő'!E35</f>
        <v>0</v>
      </c>
      <c r="F35" s="109">
        <f>'6.Polg_Hivatal'!F35+'7.TIK'!F35+'8.Humán'!F35+'9.Óvoda'!F35+'10.TMKK'!F35+'11.Rendelő'!F35</f>
        <v>0</v>
      </c>
      <c r="G35" s="109">
        <f>'6.Polg_Hivatal'!G35+'7.TIK'!G35+'8.Humán'!G35+'9.Óvoda'!G35+'10.TMKK'!G35+'11.Rendelő'!G35</f>
        <v>0</v>
      </c>
      <c r="H35" s="242">
        <f t="shared" si="2"/>
        <v>0</v>
      </c>
      <c r="I35" s="242">
        <f>'6.Polg_Hivatal'!I35+'7.TIK'!I35+'8.Humán'!I35+'9.Óvoda'!I35+'10.TMKK'!I35+'11.Rendelő'!I35</f>
        <v>0</v>
      </c>
      <c r="J35" s="1312">
        <f>'6.Polg_Hivatal'!J35+'7.TIK'!J35+'8.Humán'!J35+'9.Óvoda'!J35+'10.TMKK'!J35+'11.Rendelő'!J35</f>
        <v>0</v>
      </c>
      <c r="K35" s="688">
        <f>'6.Polg_Hivatal'!K35+'7.TIK'!K35+'8.Humán'!K35+'9.Óvoda'!K35+'10.TMKK'!K35+'11.Rendelő'!K35</f>
        <v>1682172</v>
      </c>
      <c r="L35" s="1677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'6.Polg_Hivatal'!C36+'7.TIK'!C36+'8.Humán'!C36+'9.Óvoda'!C36+'10.TMKK'!C36+'11.Rendelő'!C36</f>
        <v>0</v>
      </c>
      <c r="D36" s="162">
        <f>'6.Polg_Hivatal'!D36+'7.TIK'!D36+'8.Humán'!D36+'9.Óvoda'!D36+'10.TMKK'!D36+'11.Rendelő'!D36</f>
        <v>10848956</v>
      </c>
      <c r="E36" s="163">
        <f>'6.Polg_Hivatal'!E36+'7.TIK'!E36+'8.Humán'!E36+'9.Óvoda'!E36+'10.TMKK'!E36+'11.Rendelő'!E36</f>
        <v>16867206</v>
      </c>
      <c r="F36" s="163">
        <f>'6.Polg_Hivatal'!F36+'7.TIK'!F36+'8.Humán'!F36+'9.Óvoda'!F36+'10.TMKK'!F36+'11.Rendelő'!F36</f>
        <v>16867206</v>
      </c>
      <c r="G36" s="163">
        <f>'6.Polg_Hivatal'!G36+'7.TIK'!G36+'8.Humán'!G36+'9.Óvoda'!G36+'10.TMKK'!G36+'11.Rendelő'!G36</f>
        <v>16867206</v>
      </c>
      <c r="H36" s="234">
        <f t="shared" si="2"/>
        <v>0</v>
      </c>
      <c r="I36" s="234">
        <f>'6.Polg_Hivatal'!I36+'7.TIK'!I36+'8.Humán'!I36+'9.Óvoda'!I36+'10.TMKK'!I36+'11.Rendelő'!I36</f>
        <v>0</v>
      </c>
      <c r="J36" s="1309">
        <f>'6.Polg_Hivatal'!J36+'7.TIK'!J36+'8.Humán'!J36+'9.Óvoda'!J36+'10.TMKK'!J36+'11.Rendelő'!J36</f>
        <v>0</v>
      </c>
      <c r="K36" s="680">
        <f>'6.Polg_Hivatal'!K36+'7.TIK'!K36+'8.Humán'!K36+'9.Óvoda'!K36+'10.TMKK'!K36+'11.Rendelő'!K36</f>
        <v>11848956</v>
      </c>
      <c r="L36" s="1683">
        <f t="shared" si="1"/>
        <v>70.248480987307559</v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163"/>
      <c r="F37" s="163"/>
      <c r="G37" s="1627">
        <f>'6.Polg_Hivatal'!G37+'7.TIK'!G37+'8.Humán'!G37+'9.Óvoda'!G37+'10.TMKK'!G37+'11.Rendelő'!G37</f>
        <v>5018250</v>
      </c>
      <c r="H37" s="2142">
        <f t="shared" ref="H37" si="6">+G37-F37</f>
        <v>5018250</v>
      </c>
      <c r="I37" s="2142">
        <f>'6.Polg_Hivatal'!I37+'7.TIK'!I37+'8.Humán'!I37+'9.Óvoda'!I37+'10.TMKK'!I37+'11.Rendelő'!I37</f>
        <v>0</v>
      </c>
      <c r="J37" s="2143">
        <f>'6.Polg_Hivatal'!J37+'7.TIK'!J37+'8.Humán'!J37+'9.Óvoda'!J37+'10.TMKK'!J37+'11.Rendelő'!J37</f>
        <v>0</v>
      </c>
      <c r="K37" s="2144">
        <f>'6.Polg_Hivatal'!K37+'7.TIK'!K37+'8.Humán'!K37+'9.Óvoda'!K37+'10.TMKK'!K37+'11.Rendelő'!K37</f>
        <v>8297340</v>
      </c>
      <c r="L37" s="2145">
        <f t="shared" si="1"/>
        <v>165.34329696607384</v>
      </c>
    </row>
    <row r="38" spans="1:12" s="57" customFormat="1" ht="12" customHeight="1" thickBot="1" x14ac:dyDescent="0.25">
      <c r="A38" s="62" t="s">
        <v>18</v>
      </c>
      <c r="B38" s="63" t="s">
        <v>384</v>
      </c>
      <c r="C38" s="163">
        <f>'6.Polg_Hivatal'!C38+'7.TIK'!C38+'8.Humán'!C38+'9.Óvoda'!C38+'10.TMKK'!C38+'11.Rendelő'!C38</f>
        <v>0</v>
      </c>
      <c r="D38" s="162">
        <f>'6.Polg_Hivatal'!D38+'7.TIK'!D38+'8.Humán'!D38+'9.Óvoda'!D38+'10.TMKK'!D38+'11.Rendelő'!D38</f>
        <v>313064</v>
      </c>
      <c r="E38" s="163">
        <f>'6.Polg_Hivatal'!E38+'7.TIK'!E38+'8.Humán'!E38+'9.Óvoda'!E38+'10.TMKK'!E38+'11.Rendelő'!E38</f>
        <v>132270567</v>
      </c>
      <c r="F38" s="163">
        <f>'6.Polg_Hivatal'!F38+'7.TIK'!F38+'8.Humán'!F38+'9.Óvoda'!F38+'10.TMKK'!F38+'11.Rendelő'!F38</f>
        <v>132270567</v>
      </c>
      <c r="G38" s="163">
        <f>'6.Polg_Hivatal'!G38+'7.TIK'!G38+'8.Humán'!G38+'9.Óvoda'!G38+'10.TMKK'!G38+'11.Rendelő'!G38</f>
        <v>132270567</v>
      </c>
      <c r="H38" s="234">
        <f t="shared" si="2"/>
        <v>0</v>
      </c>
      <c r="I38" s="234">
        <f>'6.Polg_Hivatal'!I38+'7.TIK'!I38+'8.Humán'!I38+'9.Óvoda'!I38+'10.TMKK'!I38+'11.Rendelő'!I38</f>
        <v>0</v>
      </c>
      <c r="J38" s="1309">
        <f>'6.Polg_Hivatal'!J38+'7.TIK'!J38+'8.Humán'!J38+'9.Óvoda'!J38+'10.TMKK'!J38+'11.Rendelő'!J38</f>
        <v>0</v>
      </c>
      <c r="K38" s="680">
        <f>'6.Polg_Hivatal'!K38+'7.TIK'!K38+'8.Humán'!K38+'9.Óvoda'!K38+'10.TMKK'!K38+'11.Rendelő'!K38</f>
        <v>313064</v>
      </c>
      <c r="L38" s="1683">
        <f t="shared" si="1"/>
        <v>0.23668455280757963</v>
      </c>
    </row>
    <row r="39" spans="1:12" s="57" customFormat="1" ht="12" customHeight="1" x14ac:dyDescent="0.2">
      <c r="A39" s="13" t="s">
        <v>107</v>
      </c>
      <c r="B39" s="556" t="s">
        <v>215</v>
      </c>
      <c r="C39" s="164">
        <f>'6.Polg_Hivatal'!C39</f>
        <v>0</v>
      </c>
      <c r="D39" s="264">
        <f>'6.Polg_Hivatal'!D39</f>
        <v>0</v>
      </c>
      <c r="E39" s="164">
        <f>'6.Polg_Hivatal'!E39</f>
        <v>0</v>
      </c>
      <c r="F39" s="164">
        <f>'6.Polg_Hivatal'!F39</f>
        <v>0</v>
      </c>
      <c r="G39" s="164">
        <f>'6.Polg_Hivatal'!G39</f>
        <v>0</v>
      </c>
      <c r="H39" s="243">
        <f t="shared" si="2"/>
        <v>0</v>
      </c>
      <c r="I39" s="243">
        <f>'6.Polg_Hivatal'!I39</f>
        <v>0</v>
      </c>
      <c r="J39" s="1313">
        <f>'6.Polg_Hivatal'!J39</f>
        <v>0</v>
      </c>
      <c r="K39" s="684">
        <f>'6.Polg_Hivatal'!K39</f>
        <v>0</v>
      </c>
      <c r="L39" s="1685" t="str">
        <f t="shared" si="1"/>
        <v/>
      </c>
    </row>
    <row r="40" spans="1:12" s="57" customFormat="1" ht="12" customHeight="1" x14ac:dyDescent="0.2">
      <c r="A40" s="366" t="s">
        <v>108</v>
      </c>
      <c r="B40" s="388" t="s">
        <v>216</v>
      </c>
      <c r="C40" s="378">
        <f>'6.Polg_Hivatal'!C40+'7.TIK'!C38+'8.Humán'!C38+'9.Óvoda'!C38+'10.TMKK'!C38+'11.Rendelő'!C38</f>
        <v>0</v>
      </c>
      <c r="D40" s="382">
        <f>'6.Polg_Hivatal'!D40+'7.TIK'!D38+'8.Humán'!D38+'9.Óvoda'!D38+'10.TMKK'!D38+'11.Rendelő'!D38</f>
        <v>313064</v>
      </c>
      <c r="E40" s="378">
        <f>'6.Polg_Hivatal'!E40+'7.TIK'!E38+'8.Humán'!E38+'9.Óvoda'!E38+'10.TMKK'!E38+'11.Rendelő'!E38</f>
        <v>132270567</v>
      </c>
      <c r="F40" s="378">
        <f>'6.Polg_Hivatal'!F40+'7.TIK'!F38+'8.Humán'!F38+'9.Óvoda'!F38+'10.TMKK'!F38+'11.Rendelő'!F38</f>
        <v>132270567</v>
      </c>
      <c r="G40" s="1133">
        <f>'6.Polg_Hivatal'!G40+'7.TIK'!G38+'8.Humán'!G38+'9.Óvoda'!G38+'10.TMKK'!G38+'11.Rendelő'!G38</f>
        <v>132270567</v>
      </c>
      <c r="H40" s="1324">
        <f t="shared" si="2"/>
        <v>0</v>
      </c>
      <c r="I40" s="1324">
        <f>'6.Polg_Hivatal'!I40+'7.TIK'!I38+'8.Humán'!I38+'9.Óvoda'!I38+'10.TMKK'!I38+'11.Rendelő'!I38</f>
        <v>0</v>
      </c>
      <c r="J40" s="1325">
        <f>'6.Polg_Hivatal'!J40+'7.TIK'!J38+'8.Humán'!J38+'9.Óvoda'!J38+'10.TMKK'!J38+'11.Rendelő'!J38</f>
        <v>0</v>
      </c>
      <c r="K40" s="693">
        <f>'6.Polg_Hivatal'!K40+'7.TIK'!K38+'8.Humán'!K38+'9.Óvoda'!K38+'10.TMKK'!K38+'11.Rendelő'!K38</f>
        <v>313064</v>
      </c>
      <c r="L40" s="1871">
        <f t="shared" si="1"/>
        <v>0.23668455280757963</v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'6.Polg_Hivatal'!C41+'7.TIK'!C41+'8.Humán'!C41+'9.Óvoda'!C41+'10.TMKK'!C41+'11.Rendelő'!C41</f>
        <v>0</v>
      </c>
      <c r="D41" s="165">
        <f>'6.Polg_Hivatal'!D41+'7.TIK'!D41+'8.Humán'!D41+'9.Óvoda'!D41+'10.TMKK'!D41+'11.Rendelő'!D41</f>
        <v>0</v>
      </c>
      <c r="E41" s="166">
        <f>'6.Polg_Hivatal'!E41+'7.TIK'!E41+'8.Humán'!E41+'9.Óvoda'!E41+'10.TMKK'!E41+'11.Rendelő'!E41</f>
        <v>0</v>
      </c>
      <c r="F41" s="166">
        <f>'6.Polg_Hivatal'!F41+'7.TIK'!F41+'8.Humán'!F41+'9.Óvoda'!F41+'10.TMKK'!F41+'11.Rendelő'!F41</f>
        <v>0</v>
      </c>
      <c r="G41" s="109">
        <f>'6.Polg_Hivatal'!G41+'7.TIK'!G41+'8.Humán'!G41+'9.Óvoda'!G41+'10.TMKK'!G41+'11.Rendelő'!G41</f>
        <v>131957503</v>
      </c>
      <c r="H41" s="242">
        <f t="shared" si="2"/>
        <v>131957503</v>
      </c>
      <c r="I41" s="242">
        <f>'6.Polg_Hivatal'!I41+'7.TIK'!I41+'8.Humán'!I41+'9.Óvoda'!I41+'10.TMKK'!I41+'11.Rendelő'!I41</f>
        <v>0</v>
      </c>
      <c r="J41" s="1312">
        <f>'6.Polg_Hivatal'!J41+'7.TIK'!J41+'8.Humán'!J41+'9.Óvoda'!J41+'10.TMKK'!J41+'11.Rendelő'!J41</f>
        <v>0</v>
      </c>
      <c r="K41" s="688">
        <f>'6.Polg_Hivatal'!K41+'7.TIK'!K41+'8.Humán'!K41+'9.Óvoda'!K41+'10.TMKK'!K41+'11.Rendelő'!K41</f>
        <v>0</v>
      </c>
      <c r="L41" s="1677">
        <f t="shared" si="1"/>
        <v>0</v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1335215883</v>
      </c>
      <c r="D42" s="160">
        <f t="shared" ref="D42:K42" si="7">+D10+D22+D27+D28+D32+D36+D38</f>
        <v>1400255326</v>
      </c>
      <c r="E42" s="103">
        <f t="shared" si="7"/>
        <v>1555731481</v>
      </c>
      <c r="F42" s="103">
        <f t="shared" si="7"/>
        <v>1620912408</v>
      </c>
      <c r="G42" s="103">
        <f t="shared" si="7"/>
        <v>1649339595</v>
      </c>
      <c r="H42" s="236">
        <f t="shared" si="2"/>
        <v>28427187</v>
      </c>
      <c r="I42" s="236">
        <f t="shared" si="7"/>
        <v>0</v>
      </c>
      <c r="J42" s="1304">
        <f t="shared" si="7"/>
        <v>0</v>
      </c>
      <c r="K42" s="677">
        <f t="shared" si="7"/>
        <v>1613708402</v>
      </c>
      <c r="L42" s="1674">
        <f t="shared" si="1"/>
        <v>97.839669094950693</v>
      </c>
    </row>
    <row r="43" spans="1:12" s="57" customFormat="1" ht="12" customHeight="1" thickBot="1" x14ac:dyDescent="0.25">
      <c r="A43" s="512" t="s">
        <v>20</v>
      </c>
      <c r="B43" s="63" t="s">
        <v>183</v>
      </c>
      <c r="C43" s="103">
        <f>SUM(C44:C47)</f>
        <v>3330915158</v>
      </c>
      <c r="D43" s="160">
        <f t="shared" ref="D43:K43" si="8">SUM(D44:D47)</f>
        <v>3420179189</v>
      </c>
      <c r="E43" s="103">
        <f t="shared" si="8"/>
        <v>3632605245</v>
      </c>
      <c r="F43" s="103">
        <f t="shared" si="8"/>
        <v>3725555469</v>
      </c>
      <c r="G43" s="103">
        <f t="shared" si="8"/>
        <v>3697800744</v>
      </c>
      <c r="H43" s="236">
        <f t="shared" si="2"/>
        <v>-27754725</v>
      </c>
      <c r="I43" s="236">
        <f t="shared" si="8"/>
        <v>0</v>
      </c>
      <c r="J43" s="1304">
        <f t="shared" si="8"/>
        <v>129025828</v>
      </c>
      <c r="K43" s="677">
        <f t="shared" si="8"/>
        <v>3607894641</v>
      </c>
      <c r="L43" s="1674">
        <f t="shared" si="1"/>
        <v>97.568660151689343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'6.Polg_Hivatal'!C44+'7.TIK'!C44+'8.Humán'!C44+'9.Óvoda'!C44+'10.TMKK'!C44+'11.Rendelő'!C44</f>
        <v>0</v>
      </c>
      <c r="D44" s="258">
        <f>'6.Polg_Hivatal'!D44+'7.TIK'!D44+'8.Humán'!D44+'9.Óvoda'!D44+'10.TMKK'!D44+'11.Rendelő'!D44</f>
        <v>255390987</v>
      </c>
      <c r="E44" s="154">
        <f>'6.Polg_Hivatal'!E44+'7.TIK'!E44+'8.Humán'!E44+'9.Óvoda'!E44+'10.TMKK'!E44+'11.Rendelő'!E44</f>
        <v>255390987</v>
      </c>
      <c r="F44" s="154">
        <f>'6.Polg_Hivatal'!F44+'7.TIK'!F44+'8.Humán'!F44+'9.Óvoda'!F44+'10.TMKK'!F44+'11.Rendelő'!F44</f>
        <v>255390987</v>
      </c>
      <c r="G44" s="154">
        <f>'6.Polg_Hivatal'!G44+'7.TIK'!G44+'8.Humán'!G44+'9.Óvoda'!G44+'10.TMKK'!G44+'11.Rendelő'!G44</f>
        <v>255390987</v>
      </c>
      <c r="H44" s="240">
        <f t="shared" si="2"/>
        <v>0</v>
      </c>
      <c r="I44" s="240">
        <f>'6.Polg_Hivatal'!I44+'7.TIK'!I44+'8.Humán'!I44+'9.Óvoda'!I44+'10.TMKK'!I44+'11.Rendelő'!I44</f>
        <v>0</v>
      </c>
      <c r="J44" s="1310">
        <f>'6.Polg_Hivatal'!J44+'7.TIK'!J44+'8.Humán'!J44+'9.Óvoda'!J44+'10.TMKK'!J44+'11.Rendelő'!J44</f>
        <v>0</v>
      </c>
      <c r="K44" s="681">
        <f>'6.Polg_Hivatal'!K44+'7.TIK'!K44+'8.Humán'!K44+'9.Óvoda'!K44+'10.TMKK'!K44+'11.Rendelő'!K44</f>
        <v>255390987</v>
      </c>
      <c r="L44" s="1675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'6.Polg_Hivatal'!C45+'7.TIK'!C45+'8.Humán'!C45+'9.Óvoda'!C45+'10.TMKK'!C45+'11.Rendelő'!C45</f>
        <v>0</v>
      </c>
      <c r="D45" s="263">
        <f>'6.Polg_Hivatal'!D45+'7.TIK'!D45+'8.Humán'!D45+'9.Óvoda'!D45+'10.TMKK'!D45+'11.Rendelő'!D45</f>
        <v>800000</v>
      </c>
      <c r="E45" s="148">
        <f>'6.Polg_Hivatal'!E45+'7.TIK'!E45+'8.Humán'!E45+'9.Óvoda'!E45+'10.TMKK'!E45+'11.Rendelő'!E45</f>
        <v>800000</v>
      </c>
      <c r="F45" s="148">
        <f>'6.Polg_Hivatal'!F45+'7.TIK'!F45+'8.Humán'!F45+'9.Óvoda'!F45+'10.TMKK'!F45+'11.Rendelő'!F45</f>
        <v>800000</v>
      </c>
      <c r="G45" s="148">
        <f>'6.Polg_Hivatal'!G45+'7.TIK'!G45+'8.Humán'!G45+'9.Óvoda'!G45+'10.TMKK'!G45+'11.Rendelő'!G45</f>
        <v>800000</v>
      </c>
      <c r="H45" s="241">
        <f t="shared" si="2"/>
        <v>0</v>
      </c>
      <c r="I45" s="241">
        <f>'6.Polg_Hivatal'!I45+'7.TIK'!I45+'8.Humán'!I45+'9.Óvoda'!I45+'10.TMKK'!I45+'11.Rendelő'!I45</f>
        <v>0</v>
      </c>
      <c r="J45" s="1311">
        <f>'6.Polg_Hivatal'!J45+'7.TIK'!J45+'8.Humán'!J45+'9.Óvoda'!J45+'10.TMKK'!J45+'11.Rendelő'!J45</f>
        <v>0</v>
      </c>
      <c r="K45" s="107">
        <f>'6.Polg_Hivatal'!K45+'7.TIK'!K45+'8.Humán'!K45+'9.Óvoda'!K45+'10.TMKK'!K45+'11.Rendelő'!K45</f>
        <v>800000</v>
      </c>
      <c r="L45" s="1684">
        <f t="shared" si="1"/>
        <v>100</v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'6.Polg_Hivatal'!C46+'7.TIK'!C46+'8.Humán'!C46+'9.Óvoda'!C46+'10.TMKK'!C46+'11.Rendelő'!C46</f>
        <v>3146566116</v>
      </c>
      <c r="D46" s="362">
        <f>'6.Polg_Hivatal'!D46+'7.TIK'!D46+'8.Humán'!D46+'9.Óvoda'!D46+'10.TMKK'!D46+'11.Rendelő'!D46</f>
        <v>2956778061</v>
      </c>
      <c r="E46" s="362">
        <f>'6.Polg_Hivatal'!E46+'7.TIK'!E46+'8.Humán'!E46+'9.Óvoda'!E46+'10.TMKK'!E46+'11.Rendelő'!E46</f>
        <v>3163956117</v>
      </c>
      <c r="F46" s="362">
        <f>'6.Polg_Hivatal'!F46+'7.TIK'!F46+'8.Humán'!F46+'9.Óvoda'!F46+'10.TMKK'!F46+'11.Rendelő'!F46</f>
        <v>3256206341</v>
      </c>
      <c r="G46" s="379">
        <f>'6.Polg_Hivatal'!G46+'7.TIK'!G46+'8.Humán'!G46+'9.Óvoda'!G46+'10.TMKK'!G46+'11.Rendelő'!G46</f>
        <v>3274831471</v>
      </c>
      <c r="H46" s="577">
        <f t="shared" si="2"/>
        <v>18625130</v>
      </c>
      <c r="I46" s="577">
        <f>'6.Polg_Hivatal'!I46+'7.TIK'!I46+'8.Humán'!I46+'9.Óvoda'!I46+'10.TMKK'!I46+'11.Rendelő'!I46</f>
        <v>0</v>
      </c>
      <c r="J46" s="1316">
        <f>'6.Polg_Hivatal'!J46+'7.TIK'!J46+'8.Humán'!J46+'9.Óvoda'!J46+'10.TMKK'!J46+'11.Rendelő'!J46</f>
        <v>0</v>
      </c>
      <c r="K46" s="129">
        <f>'6.Polg_Hivatal'!K46+'7.TIK'!K46+'8.Humán'!K46+'9.Óvoda'!K46+'10.TMKK'!K46+'11.Rendelő'!K46</f>
        <v>3195223159</v>
      </c>
      <c r="L46" s="1676">
        <f t="shared" si="1"/>
        <v>97.56908675438828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'6.Polg_Hivatal'!C47+'7.TIK'!C47+'8.Humán'!C47+'9.Óvoda'!C47+'10.TMKK'!C47+'11.Rendelő'!C47</f>
        <v>184349042</v>
      </c>
      <c r="D47" s="265">
        <f>'6.Polg_Hivatal'!D47+'7.TIK'!D47+'8.Humán'!D47+'9.Óvoda'!D47+'10.TMKK'!D47+'11.Rendelő'!D47</f>
        <v>207210141</v>
      </c>
      <c r="E47" s="265">
        <f>'6.Polg_Hivatal'!E47+'7.TIK'!E47+'8.Humán'!E47+'9.Óvoda'!E47+'10.TMKK'!E47+'11.Rendelő'!E47</f>
        <v>212458141</v>
      </c>
      <c r="F47" s="265">
        <f>'6.Polg_Hivatal'!F47+'7.TIK'!F47+'8.Humán'!F47+'9.Óvoda'!F47+'10.TMKK'!F47+'11.Rendelő'!F47</f>
        <v>213158141</v>
      </c>
      <c r="G47" s="1079">
        <f>'6.Polg_Hivatal'!G47+'7.TIK'!G47+'8.Humán'!G47+'9.Óvoda'!G47+'10.TMKK'!G47+'11.Rendelő'!G47</f>
        <v>166778286</v>
      </c>
      <c r="H47" s="244">
        <f t="shared" si="2"/>
        <v>-46379855</v>
      </c>
      <c r="I47" s="244">
        <f>'6.Polg_Hivatal'!I47+'7.TIK'!I47+'8.Humán'!I47+'9.Óvoda'!I47+'10.TMKK'!I47+'11.Rendelő'!I47</f>
        <v>0</v>
      </c>
      <c r="J47" s="1317">
        <f>'6.Polg_Hivatal'!J47+'7.TIK'!J47+'8.Humán'!J47+'9.Óvoda'!J47+'10.TMKK'!J47+'11.Rendelő'!J47</f>
        <v>129025828</v>
      </c>
      <c r="K47" s="682">
        <f>'6.Polg_Hivatal'!K47+'7.TIK'!K47+'8.Humán'!K47+'9.Óvoda'!K47+'10.TMKK'!K47+'11.Rendelő'!K47</f>
        <v>156480495</v>
      </c>
      <c r="L47" s="1686">
        <f t="shared" si="1"/>
        <v>93.825460587836957</v>
      </c>
    </row>
    <row r="48" spans="1:12" s="61" customFormat="1" ht="15" customHeight="1" thickBot="1" x14ac:dyDescent="0.25">
      <c r="A48" s="512" t="s">
        <v>21</v>
      </c>
      <c r="B48" s="557" t="s">
        <v>177</v>
      </c>
      <c r="C48" s="168">
        <f>+C42+C43</f>
        <v>4666131041</v>
      </c>
      <c r="D48" s="167">
        <f t="shared" ref="D48:K48" si="9">+D42+D43</f>
        <v>4820434515</v>
      </c>
      <c r="E48" s="168">
        <f t="shared" si="9"/>
        <v>5188336726</v>
      </c>
      <c r="F48" s="168">
        <f t="shared" si="9"/>
        <v>5346467877</v>
      </c>
      <c r="G48" s="168">
        <f t="shared" si="9"/>
        <v>5347140339</v>
      </c>
      <c r="H48" s="237">
        <f t="shared" si="2"/>
        <v>672462</v>
      </c>
      <c r="I48" s="237">
        <f t="shared" si="9"/>
        <v>0</v>
      </c>
      <c r="J48" s="1318">
        <f t="shared" si="9"/>
        <v>129025828</v>
      </c>
      <c r="K48" s="687">
        <f t="shared" si="9"/>
        <v>5221603043</v>
      </c>
      <c r="L48" s="1678">
        <f t="shared" si="1"/>
        <v>97.652253577779163</v>
      </c>
    </row>
    <row r="49" spans="1:15" s="61" customFormat="1" ht="14.45" customHeight="1" x14ac:dyDescent="0.2">
      <c r="A49" s="69"/>
      <c r="B49" s="70"/>
      <c r="C49" s="71"/>
      <c r="D49" s="158"/>
      <c r="E49" s="158"/>
      <c r="F49" s="158"/>
      <c r="G49" s="158"/>
      <c r="H49" s="158"/>
      <c r="I49" s="158"/>
      <c r="J49" s="158"/>
      <c r="K49" s="158"/>
      <c r="L49" s="171"/>
    </row>
    <row r="50" spans="1:15" ht="14.45" customHeight="1" x14ac:dyDescent="0.2">
      <c r="A50" s="2182" t="s">
        <v>34</v>
      </c>
      <c r="B50" s="2182"/>
      <c r="C50" s="2182"/>
      <c r="D50" s="2182"/>
      <c r="E50" s="2182"/>
      <c r="F50" s="2182"/>
      <c r="G50" s="2182"/>
      <c r="H50" s="2182"/>
      <c r="I50" s="2182"/>
      <c r="J50" s="2182"/>
      <c r="K50" s="2182"/>
      <c r="L50" s="2182"/>
    </row>
    <row r="51" spans="1:15" ht="14.45" customHeight="1" thickBot="1" x14ac:dyDescent="0.3">
      <c r="A51" s="2183" t="s">
        <v>366</v>
      </c>
      <c r="B51" s="2183"/>
      <c r="C51" s="2183"/>
      <c r="D51" s="2183"/>
      <c r="E51" s="2183"/>
      <c r="F51" s="2183"/>
      <c r="G51" s="2183"/>
      <c r="H51" s="2183"/>
      <c r="I51" s="2183"/>
      <c r="J51" s="2183"/>
      <c r="K51" s="2183"/>
      <c r="L51" s="2183"/>
    </row>
    <row r="52" spans="1:15" s="54" customFormat="1" ht="66.75" customHeight="1" thickBot="1" x14ac:dyDescent="0.25">
      <c r="A52" s="2139" t="s">
        <v>145</v>
      </c>
      <c r="B52" s="2138" t="s">
        <v>36</v>
      </c>
      <c r="C52" s="22" t="str">
        <f>'1. mell.bevétel_össz'!C8</f>
        <v xml:space="preserve">2022. évi eredeti előirányzat
2/2022. (II.14.) </v>
      </c>
      <c r="D52" s="260" t="str">
        <f>'1. mell.bevétel_össz'!D8</f>
        <v>Módosított előirányzat a 17/2022.  (VI.30.)  rendelet szerint</v>
      </c>
      <c r="E52" s="2138" t="str">
        <f>'1. mell.bevétel_össz'!E8</f>
        <v>Módosított előirányzat a 18/2022. (IX.29.)  rendelet szerint</v>
      </c>
      <c r="F52" s="2138" t="str">
        <f>'1. mell.bevétel_össz'!F8</f>
        <v>Módosított előirányzat a 23/2022. (XII.16.)  rendelet szerint</v>
      </c>
      <c r="G52" s="2138" t="str">
        <f>'1. mell.bevétel_össz'!G8</f>
        <v>Módosított előirányzat a 1/2023. (II.13.)  rendelet szerint</v>
      </c>
      <c r="H52" s="159" t="str">
        <f>'1. mell.bevétel_össz'!H8</f>
        <v>Változás a 2022. 23/2022. (XII.16.) rendelethez képest</v>
      </c>
      <c r="I52" s="211" t="str">
        <f>'1. mell.bevétel_össz'!I8</f>
        <v>2022. évi teljesítés              2022.06.30-ig</v>
      </c>
      <c r="J52" s="1282" t="str">
        <f>'1. mell.bevétel_össz'!J8</f>
        <v>2022. évi teljesítés              2022.09.30-ig</v>
      </c>
      <c r="K52" s="1108" t="str">
        <f>'1. mell.bevétel_össz'!K8</f>
        <v>2022. évi teljesítés              2022.12.31-ig</v>
      </c>
      <c r="L52" s="1300" t="str">
        <f>'1. mell.bevétel_össz'!L8</f>
        <v>Teljesítés %-a</v>
      </c>
    </row>
    <row r="53" spans="1:15" s="72" customFormat="1" ht="12" customHeight="1" thickBot="1" x14ac:dyDescent="0.25">
      <c r="A53" s="267" t="s">
        <v>12</v>
      </c>
      <c r="B53" s="63" t="s">
        <v>553</v>
      </c>
      <c r="C53" s="103">
        <f>SUM(C54:C59)-C55</f>
        <v>4481781999</v>
      </c>
      <c r="D53" s="160">
        <f t="shared" ref="D53:K53" si="10">SUM(D54:D59)-D55</f>
        <v>4611761310</v>
      </c>
      <c r="E53" s="103">
        <f t="shared" si="10"/>
        <v>4842458018</v>
      </c>
      <c r="F53" s="103">
        <f t="shared" si="10"/>
        <v>4999889169</v>
      </c>
      <c r="G53" s="103">
        <f t="shared" si="10"/>
        <v>5014561631</v>
      </c>
      <c r="H53" s="236">
        <f t="shared" ref="H53:H73" si="11">+G53-F53</f>
        <v>14672462</v>
      </c>
      <c r="I53" s="169">
        <f t="shared" si="10"/>
        <v>0</v>
      </c>
      <c r="J53" s="1304">
        <f t="shared" si="10"/>
        <v>0</v>
      </c>
      <c r="K53" s="677">
        <f t="shared" si="10"/>
        <v>4791883295</v>
      </c>
      <c r="L53" s="1674">
        <f t="shared" ref="L53:L73" si="12">IF(G53=0,"",K53/G53*100)</f>
        <v>95.559365855164629</v>
      </c>
    </row>
    <row r="54" spans="1:15" ht="12" customHeight="1" x14ac:dyDescent="0.2">
      <c r="A54" s="738" t="s">
        <v>91</v>
      </c>
      <c r="B54" s="18" t="s">
        <v>68</v>
      </c>
      <c r="C54" s="154">
        <f>'6.Polg_Hivatal'!C54+'7.TIK'!C54+'8.Humán'!C54+'9.Óvoda'!C54+'10.TMKK'!C54+'11.Rendelő'!C54</f>
        <v>2963850995</v>
      </c>
      <c r="D54" s="258">
        <f>'6.Polg_Hivatal'!D54+'7.TIK'!D54+'8.Humán'!D54+'9.Óvoda'!D54+'10.TMKK'!D54+'11.Rendelő'!D54</f>
        <v>3040127264</v>
      </c>
      <c r="E54" s="154">
        <f>'6.Polg_Hivatal'!E54+'7.TIK'!E54+'8.Humán'!E54+'9.Óvoda'!E54+'10.TMKK'!E54+'11.Rendelő'!E54</f>
        <v>3220713962</v>
      </c>
      <c r="F54" s="154">
        <f>'6.Polg_Hivatal'!F54+'7.TIK'!F54+'8.Humán'!F54+'9.Óvoda'!F54+'10.TMKK'!F54+'11.Rendelő'!F54</f>
        <v>3214560982</v>
      </c>
      <c r="G54" s="154">
        <f>'6.Polg_Hivatal'!G54+'7.TIK'!G54+'8.Humán'!G54+'9.Óvoda'!G54+'10.TMKK'!G54+'11.Rendelő'!G54</f>
        <v>3207598630</v>
      </c>
      <c r="H54" s="240">
        <f t="shared" si="11"/>
        <v>-6962352</v>
      </c>
      <c r="I54" s="213">
        <f>'6.Polg_Hivatal'!I54+'7.TIK'!I54+'8.Humán'!I54+'9.Óvoda'!I54+'10.TMKK'!I54+'11.Rendelő'!I54</f>
        <v>0</v>
      </c>
      <c r="J54" s="1310">
        <f>'6.Polg_Hivatal'!J54+'7.TIK'!J54+'8.Humán'!J54+'9.Óvoda'!J54+'10.TMKK'!J54+'11.Rendelő'!J54</f>
        <v>0</v>
      </c>
      <c r="K54" s="681">
        <f>'6.Polg_Hivatal'!K54+'7.TIK'!K54+'8.Humán'!K54+'9.Óvoda'!K54+'10.TMKK'!K54+'11.Rendelő'!K54</f>
        <v>3072846414</v>
      </c>
      <c r="L54" s="1675">
        <f t="shared" si="12"/>
        <v>95.79896890029535</v>
      </c>
      <c r="O54" s="50" t="s">
        <v>389</v>
      </c>
    </row>
    <row r="55" spans="1:15" ht="12" customHeight="1" x14ac:dyDescent="0.2">
      <c r="A55" s="738" t="s">
        <v>310</v>
      </c>
      <c r="B55" s="374" t="s">
        <v>273</v>
      </c>
      <c r="C55" s="154">
        <f>'6.Polg_Hivatal'!C55+'7.TIK'!C55+'8.Humán'!C55+'9.Óvoda'!C55+'10.TMKK'!C55+'11.Rendelő'!C55</f>
        <v>17800000</v>
      </c>
      <c r="D55" s="258">
        <f>'6.Polg_Hivatal'!D55+'7.TIK'!D55+'8.Humán'!D55+'9.Óvoda'!D55+'10.TMKK'!D55+'11.Rendelő'!D55</f>
        <v>21190000</v>
      </c>
      <c r="E55" s="154">
        <f>'6.Polg_Hivatal'!E55+'7.TIK'!E55+'8.Humán'!E55+'9.Óvoda'!E55+'10.TMKK'!E55+'11.Rendelő'!E55</f>
        <v>138990000</v>
      </c>
      <c r="F55" s="154">
        <f>'6.Polg_Hivatal'!F55+'7.TIK'!F55+'8.Humán'!F55+'9.Óvoda'!F55+'10.TMKK'!F55+'11.Rendelő'!F55</f>
        <v>138990000</v>
      </c>
      <c r="G55" s="154">
        <f>'6.Polg_Hivatal'!G55+'7.TIK'!G55+'8.Humán'!G55+'9.Óvoda'!G55+'10.TMKK'!G55+'11.Rendelő'!G55</f>
        <v>138990000</v>
      </c>
      <c r="H55" s="240">
        <f t="shared" si="11"/>
        <v>0</v>
      </c>
      <c r="I55" s="213">
        <f>'6.Polg_Hivatal'!I55+'7.TIK'!I55+'8.Humán'!I55+'9.Óvoda'!I55+'10.TMKK'!I55+'11.Rendelő'!I55</f>
        <v>0</v>
      </c>
      <c r="J55" s="1310">
        <f>'6.Polg_Hivatal'!J55+'7.TIK'!J55+'8.Humán'!J55+'9.Óvoda'!J55+'10.TMKK'!J55+'11.Rendelő'!J55</f>
        <v>0</v>
      </c>
      <c r="K55" s="681">
        <f>'6.Polg_Hivatal'!K55+'7.TIK'!K55+'8.Humán'!K55+'9.Óvoda'!K55+'10.TMKK'!K55+'11.Rendelő'!K55</f>
        <v>122353759</v>
      </c>
      <c r="L55" s="1675">
        <f t="shared" si="12"/>
        <v>88.030620188502766</v>
      </c>
    </row>
    <row r="56" spans="1:15" ht="12" customHeight="1" x14ac:dyDescent="0.2">
      <c r="A56" s="738" t="s">
        <v>92</v>
      </c>
      <c r="B56" s="371" t="s">
        <v>87</v>
      </c>
      <c r="C56" s="379">
        <f>'6.Polg_Hivatal'!C56+'7.TIK'!C56+'8.Humán'!C56+'9.Óvoda'!C56+'10.TMKK'!C56+'11.Rendelő'!C56</f>
        <v>440863186</v>
      </c>
      <c r="D56" s="362">
        <f>'6.Polg_Hivatal'!D56+'7.TIK'!D56+'8.Humán'!D56+'9.Óvoda'!D56+'10.TMKK'!D56+'11.Rendelő'!D56</f>
        <v>457488128</v>
      </c>
      <c r="E56" s="379">
        <f>'6.Polg_Hivatal'!E56+'7.TIK'!E56+'8.Humán'!E56+'9.Óvoda'!E56+'10.TMKK'!E56+'11.Rendelő'!E56</f>
        <v>489454385</v>
      </c>
      <c r="F56" s="379">
        <f>'6.Polg_Hivatal'!F56+'7.TIK'!F56+'8.Humán'!F56+'9.Óvoda'!F56+'10.TMKK'!F56+'11.Rendelő'!F56</f>
        <v>492999080</v>
      </c>
      <c r="G56" s="379">
        <f>'6.Polg_Hivatal'!G56+'7.TIK'!G56+'8.Humán'!G56+'9.Óvoda'!G56+'10.TMKK'!G56+'11.Rendelő'!G56</f>
        <v>493138619</v>
      </c>
      <c r="H56" s="577">
        <f t="shared" si="11"/>
        <v>139539</v>
      </c>
      <c r="I56" s="215">
        <f>'6.Polg_Hivatal'!I56+'7.TIK'!I56+'8.Humán'!I56+'9.Óvoda'!I56+'10.TMKK'!I56+'11.Rendelő'!I56</f>
        <v>0</v>
      </c>
      <c r="J56" s="1316">
        <f>'6.Polg_Hivatal'!J56+'7.TIK'!J56+'8.Humán'!J56+'9.Óvoda'!J56+'10.TMKK'!J56+'11.Rendelő'!J56</f>
        <v>0</v>
      </c>
      <c r="K56" s="129">
        <f>'6.Polg_Hivatal'!K56+'7.TIK'!K56+'8.Humán'!K56+'9.Óvoda'!K56+'10.TMKK'!K56+'11.Rendelő'!K56</f>
        <v>466685610</v>
      </c>
      <c r="L56" s="1676">
        <f t="shared" si="12"/>
        <v>94.635786373080634</v>
      </c>
    </row>
    <row r="57" spans="1:15" ht="12" customHeight="1" x14ac:dyDescent="0.2">
      <c r="A57" s="738" t="s">
        <v>93</v>
      </c>
      <c r="B57" s="371" t="s">
        <v>69</v>
      </c>
      <c r="C57" s="379">
        <f>'6.Polg_Hivatal'!C57+'7.TIK'!C57+'8.Humán'!C57+'9.Óvoda'!C57+'10.TMKK'!C57+'11.Rendelő'!C57</f>
        <v>1077067818</v>
      </c>
      <c r="D57" s="362">
        <f>'6.Polg_Hivatal'!D57+'7.TIK'!D57+'8.Humán'!D57+'9.Óvoda'!D57+'10.TMKK'!D57+'11.Rendelő'!D57</f>
        <v>1114145918</v>
      </c>
      <c r="E57" s="379">
        <f>'6.Polg_Hivatal'!E57+'7.TIK'!E57+'8.Humán'!E57+'9.Óvoda'!E57+'10.TMKK'!E57+'11.Rendelő'!E57</f>
        <v>1132289671</v>
      </c>
      <c r="F57" s="379">
        <f>'6.Polg_Hivatal'!F57+'7.TIK'!F57+'8.Humán'!F57+'9.Óvoda'!F57+'10.TMKK'!F57+'11.Rendelő'!F57</f>
        <v>1292329107</v>
      </c>
      <c r="G57" s="379">
        <f>'6.Polg_Hivatal'!G57+'7.TIK'!G57+'8.Humán'!G57+'9.Óvoda'!G57+'10.TMKK'!G57+'11.Rendelő'!G57</f>
        <v>1313824382</v>
      </c>
      <c r="H57" s="577">
        <f t="shared" si="11"/>
        <v>21495275</v>
      </c>
      <c r="I57" s="215">
        <f>'6.Polg_Hivatal'!I57+'7.TIK'!I57+'8.Humán'!I57+'9.Óvoda'!I57+'10.TMKK'!I57+'11.Rendelő'!I57</f>
        <v>0</v>
      </c>
      <c r="J57" s="1316">
        <f>'6.Polg_Hivatal'!J57+'7.TIK'!J57+'8.Humán'!J57+'9.Óvoda'!J57+'10.TMKK'!J57+'11.Rendelő'!J57</f>
        <v>0</v>
      </c>
      <c r="K57" s="129">
        <f>'6.Polg_Hivatal'!K57+'7.TIK'!K57+'8.Humán'!K57+'9.Óvoda'!K57+'10.TMKK'!K57+'11.Rendelő'!K57</f>
        <v>1252351271</v>
      </c>
      <c r="L57" s="1676">
        <f t="shared" si="12"/>
        <v>95.321055702557359</v>
      </c>
    </row>
    <row r="58" spans="1:15" ht="12" customHeight="1" x14ac:dyDescent="0.2">
      <c r="A58" s="738" t="s">
        <v>90</v>
      </c>
      <c r="B58" s="371" t="s">
        <v>80</v>
      </c>
      <c r="C58" s="379">
        <f>'6.Polg_Hivatal'!C58+'7.TIK'!C58+'8.Humán'!C58+'9.Óvoda'!C58+'10.TMKK'!C58+'11.Rendelő'!C58</f>
        <v>0</v>
      </c>
      <c r="D58" s="362">
        <f>'6.Polg_Hivatal'!D58+'7.TIK'!D58+'8.Humán'!D58+'9.Óvoda'!D58+'10.TMKK'!D58+'11.Rendelő'!D58</f>
        <v>0</v>
      </c>
      <c r="E58" s="379">
        <f>'6.Polg_Hivatal'!E58+'7.TIK'!E58+'8.Humán'!E58+'9.Óvoda'!E58+'10.TMKK'!E58+'11.Rendelő'!E58</f>
        <v>0</v>
      </c>
      <c r="F58" s="379">
        <f>'6.Polg_Hivatal'!F58+'7.TIK'!F58+'8.Humán'!F58+'9.Óvoda'!F58+'10.TMKK'!F58+'11.Rendelő'!F58</f>
        <v>0</v>
      </c>
      <c r="G58" s="379">
        <f>'6.Polg_Hivatal'!G58+'7.TIK'!G58+'8.Humán'!G58+'9.Óvoda'!G58+'10.TMKK'!G58+'11.Rendelő'!G58</f>
        <v>0</v>
      </c>
      <c r="H58" s="577">
        <f t="shared" si="11"/>
        <v>0</v>
      </c>
      <c r="I58" s="215">
        <f>'6.Polg_Hivatal'!I58+'7.TIK'!I58+'8.Humán'!I58+'9.Óvoda'!I58+'10.TMKK'!I58+'11.Rendelő'!I58</f>
        <v>0</v>
      </c>
      <c r="J58" s="1316">
        <f>'6.Polg_Hivatal'!J58+'7.TIK'!J58+'8.Humán'!J58+'9.Óvoda'!J58+'10.TMKK'!J58+'11.Rendelő'!J58</f>
        <v>0</v>
      </c>
      <c r="K58" s="129">
        <f>'6.Polg_Hivatal'!K58+'7.TIK'!K58+'8.Humán'!K58+'9.Óvoda'!K58+'10.TMKK'!K58+'11.Rendelő'!K58</f>
        <v>0</v>
      </c>
      <c r="L58" s="1676" t="str">
        <f t="shared" si="12"/>
        <v/>
      </c>
      <c r="N58" s="50" t="s">
        <v>389</v>
      </c>
    </row>
    <row r="59" spans="1:15" ht="12" customHeight="1" x14ac:dyDescent="0.2">
      <c r="A59" s="738" t="s">
        <v>150</v>
      </c>
      <c r="B59" s="371" t="s">
        <v>88</v>
      </c>
      <c r="C59" s="379">
        <f>SUM(C60:C61)</f>
        <v>0</v>
      </c>
      <c r="D59" s="362">
        <f t="shared" ref="D59:K59" si="13">SUM(D60:D61)</f>
        <v>0</v>
      </c>
      <c r="E59" s="379">
        <f t="shared" si="13"/>
        <v>0</v>
      </c>
      <c r="F59" s="379">
        <f t="shared" si="13"/>
        <v>0</v>
      </c>
      <c r="G59" s="379">
        <f t="shared" si="13"/>
        <v>0</v>
      </c>
      <c r="H59" s="577">
        <f t="shared" si="11"/>
        <v>0</v>
      </c>
      <c r="I59" s="215">
        <f t="shared" si="13"/>
        <v>0</v>
      </c>
      <c r="J59" s="1316">
        <f t="shared" si="13"/>
        <v>0</v>
      </c>
      <c r="K59" s="129">
        <f t="shared" si="13"/>
        <v>0</v>
      </c>
      <c r="L59" s="1676" t="str">
        <f t="shared" si="12"/>
        <v/>
      </c>
    </row>
    <row r="60" spans="1:15" ht="12" customHeight="1" x14ac:dyDescent="0.2">
      <c r="A60" s="738" t="s">
        <v>311</v>
      </c>
      <c r="B60" s="612" t="s">
        <v>238</v>
      </c>
      <c r="C60" s="379">
        <f>'6.Polg_Hivatal'!C60+'7.TIK'!C60+'8.Humán'!C60+'9.Óvoda'!C60+'10.TMKK'!C60+'11.Rendelő'!C60</f>
        <v>0</v>
      </c>
      <c r="D60" s="362">
        <f>'6.Polg_Hivatal'!D60+'7.TIK'!D60+'8.Humán'!D60+'9.Óvoda'!D60+'10.TMKK'!D60+'11.Rendelő'!D60</f>
        <v>0</v>
      </c>
      <c r="E60" s="379">
        <f>'6.Polg_Hivatal'!E60+'7.TIK'!E60+'8.Humán'!E60+'9.Óvoda'!E60+'10.TMKK'!E60+'11.Rendelő'!E60</f>
        <v>0</v>
      </c>
      <c r="F60" s="379">
        <f>'6.Polg_Hivatal'!F60+'7.TIK'!F60+'8.Humán'!F60+'9.Óvoda'!F60+'10.TMKK'!F60+'11.Rendelő'!F60</f>
        <v>0</v>
      </c>
      <c r="G60" s="379">
        <f>'6.Polg_Hivatal'!G60+'7.TIK'!G60+'8.Humán'!G60+'9.Óvoda'!G60+'10.TMKK'!G60+'11.Rendelő'!G60</f>
        <v>0</v>
      </c>
      <c r="H60" s="577">
        <f t="shared" si="11"/>
        <v>0</v>
      </c>
      <c r="I60" s="215">
        <f>'6.Polg_Hivatal'!I60+'7.TIK'!I60+'8.Humán'!I60+'9.Óvoda'!I60+'10.TMKK'!I60+'11.Rendelő'!I60</f>
        <v>0</v>
      </c>
      <c r="J60" s="1316">
        <f>'6.Polg_Hivatal'!J60+'7.TIK'!J60+'8.Humán'!J60+'9.Óvoda'!J60+'10.TMKK'!J60+'11.Rendelő'!J60</f>
        <v>0</v>
      </c>
      <c r="K60" s="129">
        <f>'6.Polg_Hivatal'!K60+'7.TIK'!K60+'8.Humán'!K60+'9.Óvoda'!K60+'10.TMKK'!K60+'11.Rendelő'!K60</f>
        <v>0</v>
      </c>
      <c r="L60" s="1676" t="str">
        <f t="shared" si="12"/>
        <v/>
      </c>
    </row>
    <row r="61" spans="1:15" ht="12" customHeight="1" thickBot="1" x14ac:dyDescent="0.25">
      <c r="A61" s="268" t="s">
        <v>312</v>
      </c>
      <c r="B61" s="94" t="s">
        <v>237</v>
      </c>
      <c r="C61" s="109">
        <f>'6.Polg_Hivatal'!C61+'7.TIK'!C61+'8.Humán'!C61+'9.Óvoda'!C61+'10.TMKK'!C61+'11.Rendelő'!C61</f>
        <v>0</v>
      </c>
      <c r="D61" s="259">
        <f>'6.Polg_Hivatal'!D61+'7.TIK'!D61+'8.Humán'!D61+'9.Óvoda'!D61+'10.TMKK'!D61+'11.Rendelő'!D61</f>
        <v>0</v>
      </c>
      <c r="E61" s="109">
        <f>'6.Polg_Hivatal'!E61+'7.TIK'!E61+'8.Humán'!E61+'9.Óvoda'!E61+'10.TMKK'!E61+'11.Rendelő'!E61</f>
        <v>0</v>
      </c>
      <c r="F61" s="109">
        <f>'6.Polg_Hivatal'!F61+'7.TIK'!F61+'8.Humán'!F61+'9.Óvoda'!F61+'10.TMKK'!F61+'11.Rendelő'!F61</f>
        <v>0</v>
      </c>
      <c r="G61" s="109">
        <f>'6.Polg_Hivatal'!G61+'7.TIK'!G61+'8.Humán'!G61+'9.Óvoda'!G61+'10.TMKK'!G61+'11.Rendelő'!G61</f>
        <v>0</v>
      </c>
      <c r="H61" s="242">
        <f t="shared" si="11"/>
        <v>0</v>
      </c>
      <c r="I61" s="214">
        <f>'6.Polg_Hivatal'!I61+'7.TIK'!I61+'8.Humán'!I61+'9.Óvoda'!I61+'10.TMKK'!I61+'11.Rendelő'!I61</f>
        <v>0</v>
      </c>
      <c r="J61" s="1312">
        <f>'6.Polg_Hivatal'!J61+'7.TIK'!J61+'8.Humán'!J61+'9.Óvoda'!J61+'10.TMKK'!J61+'11.Rendelő'!J61</f>
        <v>0</v>
      </c>
      <c r="K61" s="688">
        <f>'6.Polg_Hivatal'!K61+'7.TIK'!K61+'8.Humán'!K61+'9.Óvoda'!K61+'10.TMKK'!K61+'11.Rendelő'!K61</f>
        <v>0</v>
      </c>
      <c r="L61" s="1677" t="str">
        <f t="shared" si="12"/>
        <v/>
      </c>
    </row>
    <row r="62" spans="1:15" ht="12" customHeight="1" thickBot="1" x14ac:dyDescent="0.25">
      <c r="A62" s="267" t="s">
        <v>13</v>
      </c>
      <c r="B62" s="63" t="s">
        <v>554</v>
      </c>
      <c r="C62" s="103">
        <f>SUM(C63:C67)</f>
        <v>184349042</v>
      </c>
      <c r="D62" s="160">
        <f t="shared" ref="D62:K62" si="14">SUM(D63:D67)</f>
        <v>208673205</v>
      </c>
      <c r="E62" s="103">
        <f t="shared" si="14"/>
        <v>345878708</v>
      </c>
      <c r="F62" s="103">
        <f>SUM(F63:F67)</f>
        <v>346578708</v>
      </c>
      <c r="G62" s="103">
        <f>+G63+G65+G67</f>
        <v>332578708</v>
      </c>
      <c r="H62" s="236">
        <f>+G62-F62</f>
        <v>-14000000</v>
      </c>
      <c r="I62" s="169">
        <f t="shared" si="14"/>
        <v>0</v>
      </c>
      <c r="J62" s="1304">
        <f t="shared" si="14"/>
        <v>129025828</v>
      </c>
      <c r="K62" s="677">
        <f t="shared" si="14"/>
        <v>158900933</v>
      </c>
      <c r="L62" s="1674">
        <f t="shared" si="12"/>
        <v>47.778444373534576</v>
      </c>
    </row>
    <row r="63" spans="1:15" s="72" customFormat="1" ht="12" customHeight="1" x14ac:dyDescent="0.2">
      <c r="A63" s="738" t="s">
        <v>94</v>
      </c>
      <c r="B63" s="18" t="s">
        <v>122</v>
      </c>
      <c r="C63" s="154">
        <f>'6.Polg_Hivatal'!C63+'7.TIK'!C63+'8.Humán'!C63+'9.Óvoda'!C63+'10.TMKK'!C63+'11.Rendelő'!C63</f>
        <v>125204042</v>
      </c>
      <c r="D63" s="258">
        <f>'6.Polg_Hivatal'!D63+'7.TIK'!D63+'8.Humán'!D63+'9.Óvoda'!D63+'10.TMKK'!D63+'11.Rendelő'!D63</f>
        <v>127848250</v>
      </c>
      <c r="E63" s="154">
        <f>'6.Polg_Hivatal'!E63+'7.TIK'!E63+'8.Humán'!E63+'9.Óvoda'!E63+'10.TMKK'!E63+'11.Rendelő'!E63</f>
        <v>265053753</v>
      </c>
      <c r="F63" s="154">
        <f>'6.Polg_Hivatal'!F63+'7.TIK'!F63+'8.Humán'!F63+'9.Óvoda'!F63+'10.TMKK'!F63+'11.Rendelő'!F63</f>
        <v>265753753</v>
      </c>
      <c r="G63" s="154">
        <f>'6.Polg_Hivatal'!G63+'7.TIK'!G63+'8.Humán'!G63+'9.Óvoda'!G63+'10.TMKK'!G63+'11.Rendelő'!G63</f>
        <v>251753753</v>
      </c>
      <c r="H63" s="240">
        <f t="shared" si="11"/>
        <v>-14000000</v>
      </c>
      <c r="I63" s="213">
        <f>'6.Polg_Hivatal'!I63+'7.TIK'!I63+'8.Humán'!I63+'9.Óvoda'!I63+'10.TMKK'!I63+'11.Rendelő'!I63</f>
        <v>0</v>
      </c>
      <c r="J63" s="1310">
        <f>'6.Polg_Hivatal'!J63+'7.TIK'!J63+'8.Humán'!J63+'9.Óvoda'!J63+'10.TMKK'!J63+'11.Rendelő'!J63</f>
        <v>54848045</v>
      </c>
      <c r="K63" s="681">
        <f>'6.Polg_Hivatal'!K63+'7.TIK'!K63+'8.Humán'!K63+'9.Óvoda'!K63+'10.TMKK'!K63+'11.Rendelő'!K63</f>
        <v>80437220</v>
      </c>
      <c r="L63" s="1675">
        <f t="shared" si="12"/>
        <v>31.950753083708744</v>
      </c>
    </row>
    <row r="64" spans="1:15" s="72" customFormat="1" ht="12" customHeight="1" x14ac:dyDescent="0.2">
      <c r="A64" s="738" t="s">
        <v>321</v>
      </c>
      <c r="B64" s="613" t="s">
        <v>239</v>
      </c>
      <c r="C64" s="154">
        <f>'6.Polg_Hivatal'!C64+'7.TIK'!C64+'8.Humán'!C64+'9.Óvoda'!C64+'10.TMKK'!C64+'11.Rendelő'!C64</f>
        <v>0</v>
      </c>
      <c r="D64" s="258">
        <f>'6.Polg_Hivatal'!D64+'7.TIK'!D64+'8.Humán'!D64+'9.Óvoda'!D64+'10.TMKK'!D64+'11.Rendelő'!D64</f>
        <v>0</v>
      </c>
      <c r="E64" s="154">
        <f>'6.Polg_Hivatal'!E64+'7.TIK'!E64+'8.Humán'!E64+'9.Óvoda'!E64+'10.TMKK'!E64+'11.Rendelő'!E64</f>
        <v>0</v>
      </c>
      <c r="F64" s="154">
        <f>'6.Polg_Hivatal'!F64+'7.TIK'!F64+'8.Humán'!F64+'9.Óvoda'!F64+'10.TMKK'!F64+'11.Rendelő'!F64</f>
        <v>0</v>
      </c>
      <c r="G64" s="154">
        <f>'6.Polg_Hivatal'!G64+'7.TIK'!G64+'8.Humán'!G64+'9.Óvoda'!G64+'10.TMKK'!G64+'11.Rendelő'!G64</f>
        <v>131957503</v>
      </c>
      <c r="H64" s="240">
        <f t="shared" si="11"/>
        <v>131957503</v>
      </c>
      <c r="I64" s="213">
        <f>'6.Polg_Hivatal'!I64+'7.TIK'!I64+'8.Humán'!I64+'9.Óvoda'!I64+'10.TMKK'!I64+'11.Rendelő'!I64</f>
        <v>0</v>
      </c>
      <c r="J64" s="1310">
        <f>'6.Polg_Hivatal'!J64+'7.TIK'!J64+'8.Humán'!J64+'9.Óvoda'!J64+'10.TMKK'!J64+'11.Rendelő'!J64</f>
        <v>0</v>
      </c>
      <c r="K64" s="681">
        <f>'6.Polg_Hivatal'!K64+'7.TIK'!K64+'8.Humán'!K64+'9.Óvoda'!K64+'10.TMKK'!K64+'11.Rendelő'!K64</f>
        <v>0</v>
      </c>
      <c r="L64" s="1675">
        <f t="shared" si="12"/>
        <v>0</v>
      </c>
    </row>
    <row r="65" spans="1:12" ht="12" customHeight="1" x14ac:dyDescent="0.2">
      <c r="A65" s="738" t="s">
        <v>95</v>
      </c>
      <c r="B65" s="371" t="s">
        <v>2</v>
      </c>
      <c r="C65" s="379">
        <f>'6.Polg_Hivatal'!C65+'7.TIK'!C65+'8.Humán'!C65+'9.Óvoda'!C65+'10.TMKK'!C65+'11.Rendelő'!C65</f>
        <v>59145000</v>
      </c>
      <c r="D65" s="362">
        <f>'6.Polg_Hivatal'!D65+'7.TIK'!D65+'8.Humán'!D65+'9.Óvoda'!D65+'10.TMKK'!D65+'11.Rendelő'!D65</f>
        <v>80145000</v>
      </c>
      <c r="E65" s="379">
        <f>'6.Polg_Hivatal'!E65+'7.TIK'!E65+'8.Humán'!E65+'9.Óvoda'!E65+'10.TMKK'!E65+'11.Rendelő'!E65</f>
        <v>80145000</v>
      </c>
      <c r="F65" s="379">
        <f>'6.Polg_Hivatal'!F65+'7.TIK'!F65+'8.Humán'!F65+'9.Óvoda'!F65+'10.TMKK'!F65+'11.Rendelő'!F65</f>
        <v>80145000</v>
      </c>
      <c r="G65" s="379">
        <f>'6.Polg_Hivatal'!G65+'7.TIK'!G65+'8.Humán'!G65+'9.Óvoda'!G65+'10.TMKK'!G65+'11.Rendelő'!G65</f>
        <v>80145000</v>
      </c>
      <c r="H65" s="577">
        <f t="shared" si="11"/>
        <v>0</v>
      </c>
      <c r="I65" s="215">
        <f>'6.Polg_Hivatal'!I65+'7.TIK'!I65+'8.Humán'!I65+'9.Óvoda'!I65+'10.TMKK'!I65+'11.Rendelő'!I65</f>
        <v>0</v>
      </c>
      <c r="J65" s="1316">
        <f>'6.Polg_Hivatal'!J65+'7.TIK'!J65+'8.Humán'!J65+'9.Óvoda'!J65+'10.TMKK'!J65+'11.Rendelő'!J65</f>
        <v>74177783</v>
      </c>
      <c r="K65" s="129">
        <f>'6.Polg_Hivatal'!K65+'7.TIK'!K65+'8.Humán'!K65+'9.Óvoda'!K65+'10.TMKK'!K65+'11.Rendelő'!K65</f>
        <v>77783758</v>
      </c>
      <c r="L65" s="1676">
        <f t="shared" si="12"/>
        <v>97.05378751013788</v>
      </c>
    </row>
    <row r="66" spans="1:12" ht="12" customHeight="1" x14ac:dyDescent="0.2">
      <c r="A66" s="738" t="s">
        <v>345</v>
      </c>
      <c r="B66" s="614" t="s">
        <v>240</v>
      </c>
      <c r="C66" s="379">
        <f>'6.Polg_Hivatal'!C66+'7.TIK'!C66+'8.Humán'!C66+'9.Óvoda'!C66+'10.TMKK'!C66+'11.Rendelő'!C66</f>
        <v>0</v>
      </c>
      <c r="D66" s="362">
        <f>'6.Polg_Hivatal'!D66+'7.TIK'!D66+'8.Humán'!D66+'9.Óvoda'!D66+'10.TMKK'!D66+'11.Rendelő'!D66</f>
        <v>0</v>
      </c>
      <c r="E66" s="379">
        <f>'6.Polg_Hivatal'!E66+'7.TIK'!E66+'8.Humán'!E66+'9.Óvoda'!E66+'10.TMKK'!E66+'11.Rendelő'!E66</f>
        <v>0</v>
      </c>
      <c r="F66" s="379">
        <f>'6.Polg_Hivatal'!F66+'7.TIK'!F66+'8.Humán'!F66+'9.Óvoda'!F66+'10.TMKK'!F66+'11.Rendelő'!F66</f>
        <v>0</v>
      </c>
      <c r="G66" s="379">
        <f>'6.Polg_Hivatal'!G66+'7.TIK'!G66+'8.Humán'!G66+'9.Óvoda'!G66+'10.TMKK'!G66+'11.Rendelő'!G66</f>
        <v>0</v>
      </c>
      <c r="H66" s="577">
        <f t="shared" si="11"/>
        <v>0</v>
      </c>
      <c r="I66" s="215">
        <f>'6.Polg_Hivatal'!I66+'7.TIK'!I66+'8.Humán'!I66+'9.Óvoda'!I66+'10.TMKK'!I66+'11.Rendelő'!I66</f>
        <v>0</v>
      </c>
      <c r="J66" s="1316">
        <f>'6.Polg_Hivatal'!J66+'7.TIK'!J66+'8.Humán'!J66+'9.Óvoda'!J66+'10.TMKK'!J66+'11.Rendelő'!J66</f>
        <v>0</v>
      </c>
      <c r="K66" s="129">
        <f>'6.Polg_Hivatal'!K66+'7.TIK'!K66+'8.Humán'!K66+'9.Óvoda'!K66+'10.TMKK'!K66+'11.Rendelő'!K66</f>
        <v>0</v>
      </c>
      <c r="L66" s="1676" t="str">
        <f t="shared" si="12"/>
        <v/>
      </c>
    </row>
    <row r="67" spans="1:12" ht="12" customHeight="1" x14ac:dyDescent="0.2">
      <c r="A67" s="738" t="s">
        <v>96</v>
      </c>
      <c r="B67" s="18" t="s">
        <v>178</v>
      </c>
      <c r="C67" s="379">
        <f>'6.Polg_Hivatal'!C67+'7.TIK'!C67+'8.Humán'!C67+'9.Óvoda'!C67+'10.TMKK'!C67+'11.Rendelő'!C67</f>
        <v>0</v>
      </c>
      <c r="D67" s="362">
        <f>'6.Polg_Hivatal'!D67+'7.TIK'!D67+'8.Humán'!D67+'9.Óvoda'!D67+'10.TMKK'!D67+'11.Rendelő'!D67</f>
        <v>679955</v>
      </c>
      <c r="E67" s="379">
        <f>'6.Polg_Hivatal'!E67+'7.TIK'!E67+'8.Humán'!E67+'9.Óvoda'!E67+'10.TMKK'!E67+'11.Rendelő'!E67</f>
        <v>679955</v>
      </c>
      <c r="F67" s="379">
        <f>'6.Polg_Hivatal'!F67+'7.TIK'!F67+'8.Humán'!F67+'9.Óvoda'!F67+'10.TMKK'!F67+'11.Rendelő'!F67</f>
        <v>679955</v>
      </c>
      <c r="G67" s="379">
        <f>'6.Polg_Hivatal'!G67+'7.TIK'!G67+'8.Humán'!G67+'9.Óvoda'!G67+'10.TMKK'!G67+'11.Rendelő'!G67</f>
        <v>679955</v>
      </c>
      <c r="H67" s="577">
        <f t="shared" si="11"/>
        <v>0</v>
      </c>
      <c r="I67" s="215">
        <f>'6.Polg_Hivatal'!I67+'7.TIK'!I67+'8.Humán'!I67+'9.Óvoda'!I67+'10.TMKK'!I67+'11.Rendelő'!I67</f>
        <v>0</v>
      </c>
      <c r="J67" s="1316">
        <f>'6.Polg_Hivatal'!J67+'7.TIK'!J67+'8.Humán'!J67+'9.Óvoda'!J67+'10.TMKK'!J67+'11.Rendelő'!J67</f>
        <v>0</v>
      </c>
      <c r="K67" s="129">
        <f>'6.Polg_Hivatal'!K67+'7.TIK'!K67+'8.Humán'!K67+'9.Óvoda'!K67+'10.TMKK'!K67+'11.Rendelő'!K67</f>
        <v>679955</v>
      </c>
      <c r="L67" s="1676">
        <f t="shared" si="12"/>
        <v>100</v>
      </c>
    </row>
    <row r="68" spans="1:12" ht="12" customHeight="1" x14ac:dyDescent="0.2">
      <c r="A68" s="738" t="s">
        <v>322</v>
      </c>
      <c r="B68" s="612" t="s">
        <v>242</v>
      </c>
      <c r="C68" s="379">
        <f>'6.Polg_Hivatal'!C68+'7.TIK'!C68+'8.Humán'!C68+'9.Óvoda'!C68+'10.TMKK'!C68+'11.Rendelő'!C68</f>
        <v>0</v>
      </c>
      <c r="D68" s="362">
        <f>'6.Polg_Hivatal'!D68+'7.TIK'!D68+'8.Humán'!D68+'9.Óvoda'!D68+'10.TMKK'!D68+'11.Rendelő'!D68</f>
        <v>0</v>
      </c>
      <c r="E68" s="379">
        <f>'6.Polg_Hivatal'!E68+'7.TIK'!E68+'8.Humán'!E68+'9.Óvoda'!E68+'10.TMKK'!E68+'11.Rendelő'!E68</f>
        <v>0</v>
      </c>
      <c r="F68" s="379">
        <f>'6.Polg_Hivatal'!F68+'7.TIK'!F68+'8.Humán'!F68+'9.Óvoda'!F68+'10.TMKK'!F68+'11.Rendelő'!F68</f>
        <v>0</v>
      </c>
      <c r="G68" s="379">
        <f>'6.Polg_Hivatal'!G68+'7.TIK'!G68+'8.Humán'!G68+'9.Óvoda'!G68+'10.TMKK'!G68+'11.Rendelő'!G68</f>
        <v>0</v>
      </c>
      <c r="H68" s="577">
        <f t="shared" si="11"/>
        <v>0</v>
      </c>
      <c r="I68" s="215">
        <f>'6.Polg_Hivatal'!I68+'7.TIK'!I68+'8.Humán'!I68+'9.Óvoda'!I68+'10.TMKK'!I68+'11.Rendelő'!I68</f>
        <v>0</v>
      </c>
      <c r="J68" s="1316">
        <f>'6.Polg_Hivatal'!J68+'7.TIK'!J68+'8.Humán'!J68+'9.Óvoda'!J68+'10.TMKK'!J68+'11.Rendelő'!J68</f>
        <v>0</v>
      </c>
      <c r="K68" s="129">
        <f>'6.Polg_Hivatal'!K68+'7.TIK'!K68+'8.Humán'!K68+'9.Óvoda'!K68+'10.TMKK'!K68+'11.Rendelő'!K68</f>
        <v>0</v>
      </c>
      <c r="L68" s="1676" t="str">
        <f t="shared" si="12"/>
        <v/>
      </c>
    </row>
    <row r="69" spans="1:12" ht="12" customHeight="1" thickBot="1" x14ac:dyDescent="0.25">
      <c r="A69" s="738" t="s">
        <v>323</v>
      </c>
      <c r="B69" s="612" t="s">
        <v>241</v>
      </c>
      <c r="C69" s="379">
        <f>'6.Polg_Hivatal'!C69+'7.TIK'!C69+'8.Humán'!C69+'9.Óvoda'!C69+'10.TMKK'!C69+'11.Rendelő'!C69</f>
        <v>0</v>
      </c>
      <c r="D69" s="362">
        <f>'6.Polg_Hivatal'!D69+'7.TIK'!D69+'8.Humán'!D69+'9.Óvoda'!D69+'10.TMKK'!D69+'11.Rendelő'!D69</f>
        <v>679955</v>
      </c>
      <c r="E69" s="379">
        <f>'6.Polg_Hivatal'!E69+'7.TIK'!E69+'8.Humán'!E69+'9.Óvoda'!E69+'10.TMKK'!E69+'11.Rendelő'!E69</f>
        <v>679955</v>
      </c>
      <c r="F69" s="379">
        <f>'6.Polg_Hivatal'!F69+'7.TIK'!F69+'8.Humán'!F69+'9.Óvoda'!F69+'10.TMKK'!F69+'11.Rendelő'!F69</f>
        <v>679955</v>
      </c>
      <c r="G69" s="379">
        <f>'6.Polg_Hivatal'!G69+'7.TIK'!G69+'8.Humán'!G69+'9.Óvoda'!G69+'10.TMKK'!G69+'11.Rendelő'!G69</f>
        <v>679955</v>
      </c>
      <c r="H69" s="577">
        <f t="shared" si="11"/>
        <v>0</v>
      </c>
      <c r="I69" s="215">
        <f>'6.Polg_Hivatal'!I69+'7.TIK'!I69+'8.Humán'!I69+'9.Óvoda'!I69+'10.TMKK'!I69+'11.Rendelő'!I69</f>
        <v>0</v>
      </c>
      <c r="J69" s="1316">
        <f>'6.Polg_Hivatal'!J69+'7.TIK'!J69+'8.Humán'!J69+'9.Óvoda'!J69+'10.TMKK'!J69+'11.Rendelő'!J69</f>
        <v>0</v>
      </c>
      <c r="K69" s="129">
        <f>'6.Polg_Hivatal'!K69+'7.TIK'!K69+'8.Humán'!K69+'9.Óvoda'!K69+'10.TMKK'!K69+'11.Rendelő'!K69</f>
        <v>679955</v>
      </c>
      <c r="L69" s="1676">
        <f t="shared" si="12"/>
        <v>100</v>
      </c>
    </row>
    <row r="70" spans="1:12" ht="15" customHeight="1" thickBot="1" x14ac:dyDescent="0.25">
      <c r="A70" s="267" t="s">
        <v>14</v>
      </c>
      <c r="B70" s="73" t="s">
        <v>179</v>
      </c>
      <c r="C70" s="168">
        <f>+C53+C62</f>
        <v>4666131041</v>
      </c>
      <c r="D70" s="167">
        <f t="shared" ref="D70:K70" si="15">+D53+D62</f>
        <v>4820434515</v>
      </c>
      <c r="E70" s="168">
        <f t="shared" si="15"/>
        <v>5188336726</v>
      </c>
      <c r="F70" s="168">
        <f t="shared" si="15"/>
        <v>5346467877</v>
      </c>
      <c r="G70" s="168">
        <f t="shared" si="15"/>
        <v>5347140339</v>
      </c>
      <c r="H70" s="237">
        <f>+G70-F70</f>
        <v>672462</v>
      </c>
      <c r="I70" s="216">
        <f t="shared" si="15"/>
        <v>0</v>
      </c>
      <c r="J70" s="1318">
        <f t="shared" si="15"/>
        <v>129025828</v>
      </c>
      <c r="K70" s="687">
        <f t="shared" si="15"/>
        <v>4950784228</v>
      </c>
      <c r="L70" s="1678">
        <f t="shared" si="12"/>
        <v>92.587512467007272</v>
      </c>
    </row>
    <row r="71" spans="1:12" ht="13.5" thickBot="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172" t="str">
        <f t="shared" si="12"/>
        <v/>
      </c>
    </row>
    <row r="72" spans="1:12" s="651" customFormat="1" ht="15" customHeight="1" thickBot="1" x14ac:dyDescent="0.25">
      <c r="A72" s="1703" t="s">
        <v>294</v>
      </c>
      <c r="B72" s="1704"/>
      <c r="C72" s="1705">
        <f>'6.Polg_Hivatal'!C72+'7.TIK'!C72+'8.Humán'!C72+'9.Óvoda'!C72+'10.TMKK'!C72+'11.Rendelő'!C72</f>
        <v>579</v>
      </c>
      <c r="D72" s="1706">
        <f>'6.Polg_Hivatal'!D72+'7.TIK'!D72+'8.Humán'!D72+'9.Óvoda'!D72+'10.TMKK'!D72+'11.Rendelő'!D72</f>
        <v>579</v>
      </c>
      <c r="E72" s="1705">
        <f>'6.Polg_Hivatal'!E72+'7.TIK'!E72+'8.Humán'!E72+'9.Óvoda'!E72+'10.TMKK'!E72+'11.Rendelő'!E72</f>
        <v>579</v>
      </c>
      <c r="F72" s="1705">
        <f>'6.Polg_Hivatal'!F72+'7.TIK'!F72+'8.Humán'!F72+'9.Óvoda'!F72+'10.TMKK'!F72+'11.Rendelő'!F72</f>
        <v>579</v>
      </c>
      <c r="G72" s="1705">
        <f>'6.Polg_Hivatal'!G72+'7.TIK'!G72+'8.Humán'!G72+'9.Óvoda'!G72+'10.TMKK'!G72+'11.Rendelő'!G72</f>
        <v>579</v>
      </c>
      <c r="H72" s="1707">
        <f t="shared" si="11"/>
        <v>0</v>
      </c>
      <c r="I72" s="1708">
        <f>'6.Polg_Hivatal'!I72+'7.TIK'!I72+'8.Humán'!I72+'9.Óvoda'!I72+'10.TMKK'!I72+'11.Rendelő'!I72</f>
        <v>0</v>
      </c>
      <c r="J72" s="1709">
        <f>'6.Polg_Hivatal'!J72+'7.TIK'!J72+'8.Humán'!J72+'9.Óvoda'!J72+'10.TMKK'!J72+'11.Rendelő'!J72</f>
        <v>0</v>
      </c>
      <c r="K72" s="1719">
        <f>'6.Polg_Hivatal'!K72+'7.TIK'!K72+'8.Humán'!K72+'9.Óvoda'!K72+'10.TMKK'!K72+'11.Rendelő'!K72</f>
        <v>545</v>
      </c>
      <c r="L72" s="1720">
        <f t="shared" si="12"/>
        <v>94.127806563039726</v>
      </c>
    </row>
    <row r="73" spans="1:12" s="651" customFormat="1" ht="14.25" customHeight="1" thickBot="1" x14ac:dyDescent="0.25">
      <c r="A73" s="1703" t="s">
        <v>295</v>
      </c>
      <c r="B73" s="1704"/>
      <c r="C73" s="1711">
        <f>'6.Polg_Hivatal'!C73+'7.TIK'!C73+'8.Humán'!C73+'9.Óvoda'!C73+'10.TMKK'!C73+'11.Rendelő'!C73</f>
        <v>0</v>
      </c>
      <c r="D73" s="1712">
        <f>'6.Polg_Hivatal'!D73+'7.TIK'!D73+'8.Humán'!D73+'9.Óvoda'!D73+'10.TMKK'!D73+'11.Rendelő'!D73</f>
        <v>0</v>
      </c>
      <c r="E73" s="1711">
        <f>'6.Polg_Hivatal'!E73+'7.TIK'!E73+'8.Humán'!E73+'9.Óvoda'!E73+'10.TMKK'!E73+'11.Rendelő'!E73</f>
        <v>0</v>
      </c>
      <c r="F73" s="1711">
        <f>'6.Polg_Hivatal'!F73+'7.TIK'!F73+'8.Humán'!F73+'9.Óvoda'!F73+'10.TMKK'!F73+'11.Rendelő'!F73</f>
        <v>0</v>
      </c>
      <c r="G73" s="1711">
        <f>'6.Polg_Hivatal'!G73+'7.TIK'!G73+'8.Humán'!G73+'9.Óvoda'!G73+'10.TMKK'!G73+'11.Rendelő'!G73</f>
        <v>0</v>
      </c>
      <c r="H73" s="1713">
        <f t="shared" si="11"/>
        <v>0</v>
      </c>
      <c r="I73" s="1714">
        <f>'6.Polg_Hivatal'!I73+'7.TIK'!I73+'8.Humán'!I73+'9.Óvoda'!I73+'10.TMKK'!I73+'11.Rendelő'!I73</f>
        <v>0</v>
      </c>
      <c r="J73" s="1715">
        <f>'6.Polg_Hivatal'!J73+'7.TIK'!J73+'8.Humán'!J73+'9.Óvoda'!J73+'10.TMKK'!J73+'11.Rendelő'!J73</f>
        <v>0</v>
      </c>
      <c r="K73" s="1721">
        <f>'6.Polg_Hivatal'!K73+'7.TIK'!K73+'8.Humán'!K73+'9.Óvoda'!K73+'10.TMKK'!K73+'11.Rendelő'!K73</f>
        <v>0</v>
      </c>
      <c r="L73" s="1720" t="str">
        <f t="shared" si="12"/>
        <v/>
      </c>
    </row>
    <row r="74" spans="1:12" s="651" customFormat="1" ht="11.25" x14ac:dyDescent="0.2">
      <c r="A74" s="1716"/>
      <c r="H74" s="1717"/>
      <c r="L74" s="1718"/>
    </row>
  </sheetData>
  <sheetProtection formatCells="0"/>
  <mergeCells count="9">
    <mergeCell ref="A6:L6"/>
    <mergeCell ref="A9:L9"/>
    <mergeCell ref="A50:L50"/>
    <mergeCell ref="A51:L51"/>
    <mergeCell ref="A1:H1"/>
    <mergeCell ref="A3:L3"/>
    <mergeCell ref="A2:L2"/>
    <mergeCell ref="C4:L4"/>
    <mergeCell ref="C5:L5"/>
  </mergeCells>
  <phoneticPr fontId="48" type="noConversion"/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view="pageBreakPreview" zoomScale="136" zoomScaleNormal="130" zoomScaleSheetLayoutView="136" workbookViewId="0">
      <selection activeCell="A3" sqref="A3:L3"/>
    </sheetView>
  </sheetViews>
  <sheetFormatPr defaultColWidth="9.33203125" defaultRowHeight="12.75" x14ac:dyDescent="0.2"/>
  <cols>
    <col min="1" max="1" width="13.83203125" style="41" customWidth="1"/>
    <col min="2" max="2" width="67.5" style="50" customWidth="1"/>
    <col min="3" max="3" width="17.83203125" style="50" customWidth="1"/>
    <col min="4" max="4" width="15.83203125" style="50" hidden="1" customWidth="1"/>
    <col min="5" max="5" width="15.5" style="50" hidden="1" customWidth="1"/>
    <col min="6" max="6" width="16.1640625" style="50" hidden="1" customWidth="1"/>
    <col min="7" max="7" width="15.83203125" style="50" customWidth="1"/>
    <col min="8" max="10" width="15.83203125" style="50" hidden="1" customWidth="1"/>
    <col min="11" max="11" width="15.83203125" style="50" customWidth="1"/>
    <col min="12" max="12" width="8.33203125" style="172" customWidth="1"/>
    <col min="13" max="13" width="9.33203125" style="50" customWidth="1"/>
    <col min="14" max="16384" width="9.33203125" style="50"/>
  </cols>
  <sheetData>
    <row r="1" spans="1:12" ht="12.75" customHeight="1" x14ac:dyDescent="0.2">
      <c r="A1" s="2185"/>
      <c r="B1" s="2185"/>
      <c r="C1" s="2185"/>
      <c r="D1" s="2185"/>
      <c r="E1" s="2185"/>
      <c r="F1" s="2185"/>
      <c r="G1" s="2185"/>
      <c r="H1" s="2185"/>
      <c r="I1" s="330"/>
      <c r="J1" s="330"/>
      <c r="K1" s="330"/>
      <c r="L1" s="330"/>
    </row>
    <row r="2" spans="1:12" ht="12.75" customHeight="1" x14ac:dyDescent="0.2">
      <c r="A2" s="2151" t="s">
        <v>1058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21" customHeight="1" thickBot="1" x14ac:dyDescent="0.25">
      <c r="A3" s="2184"/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</row>
    <row r="4" spans="1:12" s="45" customFormat="1" ht="35.25" customHeight="1" x14ac:dyDescent="0.2">
      <c r="A4" s="43" t="s">
        <v>140</v>
      </c>
      <c r="B4" s="44" t="s">
        <v>138</v>
      </c>
      <c r="C4" s="2186" t="s">
        <v>188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4.75" thickBot="1" x14ac:dyDescent="0.25">
      <c r="A5" s="46" t="s">
        <v>142</v>
      </c>
      <c r="B5" s="47" t="s">
        <v>143</v>
      </c>
      <c r="C5" s="2192" t="s">
        <v>144</v>
      </c>
      <c r="D5" s="2193"/>
      <c r="E5" s="2193"/>
      <c r="F5" s="2193"/>
      <c r="G5" s="2193"/>
      <c r="H5" s="2193"/>
      <c r="I5" s="2193"/>
      <c r="J5" s="2193"/>
      <c r="K5" s="2193"/>
      <c r="L5" s="2194"/>
    </row>
    <row r="6" spans="1:12" s="48" customFormat="1" ht="15.95" customHeight="1" thickBot="1" x14ac:dyDescent="0.3">
      <c r="A6" s="2181" t="s">
        <v>366</v>
      </c>
      <c r="B6" s="2181"/>
      <c r="C6" s="2181"/>
      <c r="D6" s="2181"/>
      <c r="E6" s="2181"/>
      <c r="F6" s="2181"/>
      <c r="G6" s="2181"/>
      <c r="H6" s="2181"/>
      <c r="I6" s="2181"/>
      <c r="J6" s="2181"/>
      <c r="K6" s="2181"/>
      <c r="L6" s="2181"/>
    </row>
    <row r="7" spans="1:12" ht="48.75" customHeight="1" thickBot="1" x14ac:dyDescent="0.25">
      <c r="A7" s="1824" t="s">
        <v>145</v>
      </c>
      <c r="B7" s="1823" t="s">
        <v>36</v>
      </c>
      <c r="C7" s="1823" t="str">
        <f>'1. mell.bevétel_össz'!C8</f>
        <v xml:space="preserve">2022. évi eredeti előirányzat
2/2022. (II.14.) </v>
      </c>
      <c r="D7" s="260" t="str">
        <f>'1. mell.bevétel_össz'!D8</f>
        <v>Módosított előirányzat a 17/2022.  (VI.30.)  rendelet szerint</v>
      </c>
      <c r="E7" s="1823" t="str">
        <f>'1. mell.bevétel_össz'!E8</f>
        <v>Módosított előirányzat a 18/2022. (IX.29.)  rendelet szerint</v>
      </c>
      <c r="F7" s="1823" t="str">
        <f>'1. mell.bevétel_össz'!F8</f>
        <v>Módosított előirányzat a 23/2022. (XII.16.)  rendelet szerint</v>
      </c>
      <c r="G7" s="1823" t="str">
        <f>'1. mell.bevétel_össz'!G8</f>
        <v>Módosított előirányzat a 1/2023. (II.13.)  rendelet szerint</v>
      </c>
      <c r="H7" s="1825" t="str">
        <f>'1. mell.bevétel_össz'!H8</f>
        <v>Változás a 2022. 23/2022. (XII.16.) rendelethez képest</v>
      </c>
      <c r="I7" s="249" t="str">
        <f>'1. mell.bevétel_össz'!I8</f>
        <v>2022. évi teljesítés              2022.06.30-ig</v>
      </c>
      <c r="J7" s="1282" t="str">
        <f>'1. mell.bevétel_össz'!J8</f>
        <v>2022. évi teljesítés              2022.09.30-ig</v>
      </c>
      <c r="K7" s="1823" t="str">
        <f>'1. mell.bevétel_össz'!K8</f>
        <v>2022. évi teljesítés              2022.12.31-ig</v>
      </c>
      <c r="L7" s="1326" t="str">
        <f>'1. mell.bevétel_össz'!L8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 t="s">
        <v>304</v>
      </c>
      <c r="J8" s="1278" t="s">
        <v>304</v>
      </c>
      <c r="K8" s="1280" t="s">
        <v>306</v>
      </c>
      <c r="L8" s="170" t="s">
        <v>392</v>
      </c>
    </row>
    <row r="9" spans="1:12" s="54" customFormat="1" ht="15.95" customHeight="1" thickBot="1" x14ac:dyDescent="0.25">
      <c r="A9" s="2171" t="s">
        <v>11</v>
      </c>
      <c r="B9" s="2172"/>
      <c r="C9" s="2172"/>
      <c r="D9" s="2172"/>
      <c r="E9" s="2172"/>
      <c r="F9" s="2172"/>
      <c r="G9" s="2172"/>
      <c r="H9" s="2172"/>
      <c r="I9" s="2172"/>
      <c r="J9" s="2172"/>
      <c r="K9" s="2172"/>
      <c r="L9" s="2173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2540200</v>
      </c>
      <c r="D10" s="160">
        <f t="shared" ref="D10:K10" si="0">SUM(D11:D21)</f>
        <v>2540200</v>
      </c>
      <c r="E10" s="103">
        <f t="shared" si="0"/>
        <v>2540200</v>
      </c>
      <c r="F10" s="103">
        <f t="shared" si="0"/>
        <v>2540200</v>
      </c>
      <c r="G10" s="103">
        <f t="shared" si="0"/>
        <v>2540200</v>
      </c>
      <c r="H10" s="236">
        <f>+G10-F10</f>
        <v>0</v>
      </c>
      <c r="I10" s="236">
        <f t="shared" si="0"/>
        <v>0</v>
      </c>
      <c r="J10" s="1304">
        <f t="shared" si="0"/>
        <v>0</v>
      </c>
      <c r="K10" s="103">
        <f t="shared" si="0"/>
        <v>4322942</v>
      </c>
      <c r="L10" s="1659">
        <f t="shared" ref="L10:L48" si="1">IF(G10=0,"",K10/G10*100)</f>
        <v>170.18116683725691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161"/>
      <c r="F11" s="161"/>
      <c r="G11" s="161"/>
      <c r="H11" s="238">
        <f t="shared" ref="H11:H48" si="2">+G11-F11</f>
        <v>0</v>
      </c>
      <c r="I11" s="238"/>
      <c r="J11" s="1305"/>
      <c r="K11" s="161"/>
      <c r="L11" s="1664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372"/>
      <c r="F12" s="372"/>
      <c r="G12" s="372"/>
      <c r="H12" s="574">
        <f t="shared" si="2"/>
        <v>0</v>
      </c>
      <c r="I12" s="574"/>
      <c r="J12" s="1306"/>
      <c r="K12" s="372">
        <v>16000</v>
      </c>
      <c r="L12" s="1665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v>1792000</v>
      </c>
      <c r="D13" s="380">
        <v>1792000</v>
      </c>
      <c r="E13" s="372">
        <v>1792000</v>
      </c>
      <c r="F13" s="372">
        <v>1792000</v>
      </c>
      <c r="G13" s="372">
        <v>1792000</v>
      </c>
      <c r="H13" s="574">
        <f t="shared" si="2"/>
        <v>0</v>
      </c>
      <c r="I13" s="574"/>
      <c r="J13" s="1306"/>
      <c r="K13" s="372">
        <v>2483671</v>
      </c>
      <c r="L13" s="1665">
        <f t="shared" si="1"/>
        <v>138.59771205357143</v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372"/>
      <c r="F14" s="372"/>
      <c r="G14" s="372"/>
      <c r="H14" s="574">
        <f t="shared" si="2"/>
        <v>0</v>
      </c>
      <c r="I14" s="574"/>
      <c r="J14" s="1306"/>
      <c r="K14" s="372"/>
      <c r="L14" s="1665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372"/>
      <c r="F15" s="372"/>
      <c r="G15" s="372"/>
      <c r="H15" s="574">
        <f t="shared" si="2"/>
        <v>0</v>
      </c>
      <c r="I15" s="574"/>
      <c r="J15" s="1306"/>
      <c r="K15" s="372"/>
      <c r="L15" s="1665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v>448200</v>
      </c>
      <c r="D16" s="380">
        <v>448200</v>
      </c>
      <c r="E16" s="372">
        <v>448200</v>
      </c>
      <c r="F16" s="372">
        <v>448200</v>
      </c>
      <c r="G16" s="372">
        <v>448200</v>
      </c>
      <c r="H16" s="574">
        <f t="shared" si="2"/>
        <v>0</v>
      </c>
      <c r="I16" s="574"/>
      <c r="J16" s="1306"/>
      <c r="K16" s="372">
        <v>634516</v>
      </c>
      <c r="L16" s="1665">
        <f t="shared" si="1"/>
        <v>141.5698348951361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372"/>
      <c r="F17" s="372"/>
      <c r="G17" s="372"/>
      <c r="H17" s="574">
        <f t="shared" si="2"/>
        <v>0</v>
      </c>
      <c r="I17" s="574"/>
      <c r="J17" s="1306"/>
      <c r="K17" s="372"/>
      <c r="L17" s="1665" t="str">
        <f t="shared" si="1"/>
        <v/>
      </c>
    </row>
    <row r="18" spans="1:12" s="57" customFormat="1" ht="12" customHeight="1" x14ac:dyDescent="0.2">
      <c r="A18" s="370" t="s">
        <v>156</v>
      </c>
      <c r="B18" s="387" t="s">
        <v>307</v>
      </c>
      <c r="C18" s="150"/>
      <c r="D18" s="257"/>
      <c r="E18" s="150"/>
      <c r="F18" s="150"/>
      <c r="G18" s="150"/>
      <c r="H18" s="239">
        <f t="shared" si="2"/>
        <v>0</v>
      </c>
      <c r="I18" s="239"/>
      <c r="J18" s="1307"/>
      <c r="K18" s="150"/>
      <c r="L18" s="1666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372"/>
      <c r="F19" s="372"/>
      <c r="G19" s="372"/>
      <c r="H19" s="574">
        <f t="shared" si="2"/>
        <v>0</v>
      </c>
      <c r="I19" s="574"/>
      <c r="J19" s="1306"/>
      <c r="K19" s="372"/>
      <c r="L19" s="1665" t="str">
        <f t="shared" si="1"/>
        <v/>
      </c>
    </row>
    <row r="20" spans="1:12" s="61" customFormat="1" ht="12" customHeight="1" x14ac:dyDescent="0.2">
      <c r="A20" s="370" t="s">
        <v>159</v>
      </c>
      <c r="B20" s="387" t="s">
        <v>278</v>
      </c>
      <c r="C20" s="372"/>
      <c r="D20" s="381"/>
      <c r="E20" s="373"/>
      <c r="F20" s="373"/>
      <c r="G20" s="373"/>
      <c r="H20" s="575">
        <f t="shared" si="2"/>
        <v>0</v>
      </c>
      <c r="I20" s="575"/>
      <c r="J20" s="1308"/>
      <c r="K20" s="373"/>
      <c r="L20" s="1667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2">
        <v>300000</v>
      </c>
      <c r="D21" s="381">
        <v>300000</v>
      </c>
      <c r="E21" s="373">
        <v>300000</v>
      </c>
      <c r="F21" s="373">
        <v>300000</v>
      </c>
      <c r="G21" s="373">
        <v>300000</v>
      </c>
      <c r="H21" s="575">
        <f t="shared" si="2"/>
        <v>0</v>
      </c>
      <c r="I21" s="575"/>
      <c r="J21" s="1308"/>
      <c r="K21" s="373">
        <v>1188755</v>
      </c>
      <c r="L21" s="1667">
        <f t="shared" si="1"/>
        <v>396.25166666666667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21765779</v>
      </c>
      <c r="E22" s="103">
        <f t="shared" si="3"/>
        <v>21908736</v>
      </c>
      <c r="F22" s="103">
        <f t="shared" si="3"/>
        <v>21908736</v>
      </c>
      <c r="G22" s="103">
        <f t="shared" si="3"/>
        <v>22278519</v>
      </c>
      <c r="H22" s="236">
        <f t="shared" si="2"/>
        <v>369783</v>
      </c>
      <c r="I22" s="236">
        <f t="shared" si="3"/>
        <v>0</v>
      </c>
      <c r="J22" s="1304">
        <f t="shared" si="3"/>
        <v>0</v>
      </c>
      <c r="K22" s="103">
        <f t="shared" si="3"/>
        <v>22278419</v>
      </c>
      <c r="L22" s="1659">
        <f t="shared" si="1"/>
        <v>99.999551137128989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372"/>
      <c r="F23" s="372"/>
      <c r="G23" s="372"/>
      <c r="H23" s="574">
        <f t="shared" si="2"/>
        <v>0</v>
      </c>
      <c r="I23" s="574"/>
      <c r="J23" s="1306"/>
      <c r="K23" s="372"/>
      <c r="L23" s="1665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372"/>
      <c r="F24" s="372"/>
      <c r="G24" s="372"/>
      <c r="H24" s="574">
        <f t="shared" si="2"/>
        <v>0</v>
      </c>
      <c r="I24" s="574"/>
      <c r="J24" s="1306"/>
      <c r="K24" s="372"/>
      <c r="L24" s="1665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>
        <f>9578243+12008684+178852</f>
        <v>21765779</v>
      </c>
      <c r="E25" s="372">
        <f>21765779+142957</f>
        <v>21908736</v>
      </c>
      <c r="F25" s="372">
        <v>21908736</v>
      </c>
      <c r="G25" s="372">
        <f>21908736+369783</f>
        <v>22278519</v>
      </c>
      <c r="H25" s="574">
        <f t="shared" si="2"/>
        <v>369783</v>
      </c>
      <c r="I25" s="574"/>
      <c r="J25" s="1306"/>
      <c r="K25" s="372">
        <v>22278419</v>
      </c>
      <c r="L25" s="1665">
        <f t="shared" si="1"/>
        <v>99.999551137128989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372"/>
      <c r="F26" s="372"/>
      <c r="G26" s="372"/>
      <c r="H26" s="574">
        <f t="shared" si="2"/>
        <v>0</v>
      </c>
      <c r="I26" s="574"/>
      <c r="J26" s="1306"/>
      <c r="K26" s="372"/>
      <c r="L26" s="1665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163"/>
      <c r="F27" s="163"/>
      <c r="G27" s="163"/>
      <c r="H27" s="234">
        <f t="shared" si="2"/>
        <v>0</v>
      </c>
      <c r="I27" s="234"/>
      <c r="J27" s="1309"/>
      <c r="K27" s="163"/>
      <c r="L27" s="1668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103">
        <f t="shared" si="4"/>
        <v>0</v>
      </c>
      <c r="F28" s="103">
        <f t="shared" si="4"/>
        <v>0</v>
      </c>
      <c r="G28" s="103">
        <f t="shared" si="4"/>
        <v>0</v>
      </c>
      <c r="H28" s="236">
        <f t="shared" si="2"/>
        <v>0</v>
      </c>
      <c r="I28" s="236">
        <f t="shared" si="4"/>
        <v>0</v>
      </c>
      <c r="J28" s="1304">
        <f t="shared" si="4"/>
        <v>0</v>
      </c>
      <c r="K28" s="103">
        <f t="shared" si="4"/>
        <v>0</v>
      </c>
      <c r="L28" s="1659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154"/>
      <c r="F29" s="154"/>
      <c r="G29" s="154"/>
      <c r="H29" s="240">
        <f t="shared" si="2"/>
        <v>0</v>
      </c>
      <c r="I29" s="240"/>
      <c r="J29" s="1310"/>
      <c r="K29" s="154"/>
      <c r="L29" s="1660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48"/>
      <c r="F30" s="148"/>
      <c r="G30" s="148"/>
      <c r="H30" s="241">
        <f t="shared" si="2"/>
        <v>0</v>
      </c>
      <c r="I30" s="241"/>
      <c r="J30" s="1311"/>
      <c r="K30" s="148"/>
      <c r="L30" s="1669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109"/>
      <c r="F31" s="109"/>
      <c r="G31" s="109"/>
      <c r="H31" s="242">
        <f t="shared" si="2"/>
        <v>0</v>
      </c>
      <c r="I31" s="242"/>
      <c r="J31" s="1312"/>
      <c r="K31" s="109"/>
      <c r="L31" s="1662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103">
        <f t="shared" si="5"/>
        <v>0</v>
      </c>
      <c r="F32" s="103">
        <f t="shared" si="5"/>
        <v>0</v>
      </c>
      <c r="G32" s="103">
        <f t="shared" si="5"/>
        <v>0</v>
      </c>
      <c r="H32" s="236">
        <f t="shared" si="2"/>
        <v>0</v>
      </c>
      <c r="I32" s="236">
        <f t="shared" si="5"/>
        <v>0</v>
      </c>
      <c r="J32" s="1304">
        <f t="shared" si="5"/>
        <v>0</v>
      </c>
      <c r="K32" s="103">
        <f t="shared" si="5"/>
        <v>1576378</v>
      </c>
      <c r="L32" s="1659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154"/>
      <c r="F33" s="154"/>
      <c r="G33" s="154"/>
      <c r="H33" s="240">
        <f t="shared" si="2"/>
        <v>0</v>
      </c>
      <c r="I33" s="240"/>
      <c r="J33" s="1310"/>
      <c r="K33" s="154"/>
      <c r="L33" s="1660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48"/>
      <c r="F34" s="148"/>
      <c r="G34" s="148"/>
      <c r="H34" s="241">
        <f t="shared" si="2"/>
        <v>0</v>
      </c>
      <c r="I34" s="241"/>
      <c r="J34" s="1311"/>
      <c r="K34" s="148"/>
      <c r="L34" s="1669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109"/>
      <c r="F35" s="109"/>
      <c r="G35" s="109"/>
      <c r="H35" s="242">
        <f t="shared" si="2"/>
        <v>0</v>
      </c>
      <c r="I35" s="242"/>
      <c r="J35" s="1312"/>
      <c r="K35" s="109">
        <v>1576378</v>
      </c>
      <c r="L35" s="1662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163"/>
      <c r="F36" s="163"/>
      <c r="G36" s="163"/>
      <c r="H36" s="234">
        <f t="shared" si="2"/>
        <v>0</v>
      </c>
      <c r="I36" s="234"/>
      <c r="J36" s="1309"/>
      <c r="K36" s="163"/>
      <c r="L36" s="1668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163"/>
      <c r="F37" s="163"/>
      <c r="G37" s="163"/>
      <c r="H37" s="234">
        <f t="shared" si="2"/>
        <v>0</v>
      </c>
      <c r="I37" s="234"/>
      <c r="J37" s="1309"/>
      <c r="K37" s="163"/>
      <c r="L37" s="1668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384</v>
      </c>
      <c r="C38" s="163">
        <f>SUM(C39:C40)</f>
        <v>0</v>
      </c>
      <c r="D38" s="162">
        <f t="shared" ref="D38:K38" si="6">SUM(D39:D40)</f>
        <v>0</v>
      </c>
      <c r="E38" s="163">
        <f t="shared" si="6"/>
        <v>0</v>
      </c>
      <c r="F38" s="163">
        <f t="shared" si="6"/>
        <v>0</v>
      </c>
      <c r="G38" s="163">
        <f t="shared" si="6"/>
        <v>0</v>
      </c>
      <c r="H38" s="234">
        <f t="shared" si="2"/>
        <v>0</v>
      </c>
      <c r="I38" s="234">
        <f t="shared" si="6"/>
        <v>0</v>
      </c>
      <c r="J38" s="1309">
        <f t="shared" si="6"/>
        <v>0</v>
      </c>
      <c r="K38" s="163">
        <f t="shared" si="6"/>
        <v>0</v>
      </c>
      <c r="L38" s="1668" t="str">
        <f t="shared" si="1"/>
        <v/>
      </c>
    </row>
    <row r="39" spans="1:12" s="57" customFormat="1" ht="12" customHeight="1" x14ac:dyDescent="0.2">
      <c r="A39" s="13" t="s">
        <v>107</v>
      </c>
      <c r="B39" s="556" t="s">
        <v>215</v>
      </c>
      <c r="C39" s="164"/>
      <c r="D39" s="264"/>
      <c r="E39" s="164"/>
      <c r="F39" s="164"/>
      <c r="G39" s="164"/>
      <c r="H39" s="243">
        <f t="shared" si="2"/>
        <v>0</v>
      </c>
      <c r="I39" s="243"/>
      <c r="J39" s="1313"/>
      <c r="K39" s="164"/>
      <c r="L39" s="1670" t="str">
        <f t="shared" si="1"/>
        <v/>
      </c>
    </row>
    <row r="40" spans="1:12" s="57" customFormat="1" ht="12" customHeight="1" x14ac:dyDescent="0.2">
      <c r="A40" s="366" t="s">
        <v>108</v>
      </c>
      <c r="B40" s="388" t="s">
        <v>216</v>
      </c>
      <c r="C40" s="378"/>
      <c r="D40" s="382"/>
      <c r="E40" s="378"/>
      <c r="F40" s="378"/>
      <c r="G40" s="378"/>
      <c r="H40" s="576">
        <f t="shared" si="2"/>
        <v>0</v>
      </c>
      <c r="I40" s="576"/>
      <c r="J40" s="1314"/>
      <c r="K40" s="378"/>
      <c r="L40" s="1671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166"/>
      <c r="F41" s="166"/>
      <c r="G41" s="166"/>
      <c r="H41" s="235">
        <f t="shared" si="2"/>
        <v>0</v>
      </c>
      <c r="I41" s="235"/>
      <c r="J41" s="1315"/>
      <c r="K41" s="166"/>
      <c r="L41" s="1672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2540200</v>
      </c>
      <c r="D42" s="160">
        <f t="shared" ref="D42:K42" si="7">+D10+D22+D27+D28+D32+D36+D38</f>
        <v>24305979</v>
      </c>
      <c r="E42" s="103">
        <f>+E10+E22+E27+E28+E32+E36+E38</f>
        <v>24448936</v>
      </c>
      <c r="F42" s="103">
        <f t="shared" si="7"/>
        <v>24448936</v>
      </c>
      <c r="G42" s="103">
        <f t="shared" si="7"/>
        <v>24818719</v>
      </c>
      <c r="H42" s="236">
        <f t="shared" si="2"/>
        <v>369783</v>
      </c>
      <c r="I42" s="236">
        <f t="shared" si="7"/>
        <v>0</v>
      </c>
      <c r="J42" s="1304">
        <f t="shared" si="7"/>
        <v>0</v>
      </c>
      <c r="K42" s="103">
        <f t="shared" si="7"/>
        <v>28177739</v>
      </c>
      <c r="L42" s="1659">
        <f t="shared" si="1"/>
        <v>113.53421987653753</v>
      </c>
    </row>
    <row r="43" spans="1:12" s="57" customFormat="1" ht="12" customHeight="1" thickBot="1" x14ac:dyDescent="0.25">
      <c r="A43" s="512" t="s">
        <v>20</v>
      </c>
      <c r="B43" s="63" t="s">
        <v>183</v>
      </c>
      <c r="C43" s="103">
        <f>SUM(C44:C47)</f>
        <v>592138645</v>
      </c>
      <c r="D43" s="160">
        <f t="shared" ref="D43:K43" si="8">SUM(D44:D47)</f>
        <v>599268600</v>
      </c>
      <c r="E43" s="103">
        <f>SUM(E44:E47)</f>
        <v>625178600</v>
      </c>
      <c r="F43" s="103">
        <f t="shared" si="8"/>
        <v>625178600</v>
      </c>
      <c r="G43" s="103">
        <f t="shared" si="8"/>
        <v>625178600</v>
      </c>
      <c r="H43" s="236">
        <f t="shared" si="2"/>
        <v>0</v>
      </c>
      <c r="I43" s="236">
        <f t="shared" si="8"/>
        <v>0</v>
      </c>
      <c r="J43" s="1304">
        <f t="shared" si="8"/>
        <v>0</v>
      </c>
      <c r="K43" s="103">
        <f t="shared" si="8"/>
        <v>570549435</v>
      </c>
      <c r="L43" s="1659">
        <f t="shared" si="1"/>
        <v>91.261830619282236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v>1822682</v>
      </c>
      <c r="E44" s="154">
        <v>1822682</v>
      </c>
      <c r="F44" s="154">
        <v>1822682</v>
      </c>
      <c r="G44" s="154">
        <v>1822682</v>
      </c>
      <c r="H44" s="240">
        <f t="shared" si="2"/>
        <v>0</v>
      </c>
      <c r="I44" s="240"/>
      <c r="J44" s="1310"/>
      <c r="K44" s="154">
        <v>1822682</v>
      </c>
      <c r="L44" s="1660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48"/>
      <c r="F45" s="148"/>
      <c r="G45" s="148"/>
      <c r="H45" s="241">
        <f t="shared" si="2"/>
        <v>0</v>
      </c>
      <c r="I45" s="241"/>
      <c r="J45" s="1311"/>
      <c r="K45" s="148"/>
      <c r="L45" s="1669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C70-C42-C44-C63-C65-C68+C38+C32+C28</f>
        <v>571710245</v>
      </c>
      <c r="D46" s="362">
        <f>D70-D42-D44-D63-D65-D67+D38+D32+D28</f>
        <v>576607563</v>
      </c>
      <c r="E46" s="362">
        <f>E70-E42-E44-E63-E65-E67+E38+E32+E28</f>
        <v>602517563</v>
      </c>
      <c r="F46" s="362">
        <f>F70-F42-F44-F63-F65-F67+F38+F32+F28</f>
        <v>602517563</v>
      </c>
      <c r="G46" s="379">
        <f>G70-G42-G44-G63-G65-G67+G38+G32+G28</f>
        <v>602517563</v>
      </c>
      <c r="H46" s="577">
        <f t="shared" si="2"/>
        <v>0</v>
      </c>
      <c r="I46" s="577">
        <f t="shared" ref="I46:J46" si="9">I70-I42-I44-I63-I65-I68+I38+I32+I28</f>
        <v>0</v>
      </c>
      <c r="J46" s="1316">
        <f t="shared" si="9"/>
        <v>0</v>
      </c>
      <c r="K46" s="379">
        <f>568726753-K47</f>
        <v>554554571</v>
      </c>
      <c r="L46" s="1661">
        <f t="shared" si="1"/>
        <v>92.039569475587228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C62-C38-C32-C45-C28</f>
        <v>20428400</v>
      </c>
      <c r="D47" s="265">
        <f>D62-D38-D32-D45-D28</f>
        <v>20838355</v>
      </c>
      <c r="E47" s="265">
        <f>E62-E38-E32-E45-E28</f>
        <v>20838355</v>
      </c>
      <c r="F47" s="265">
        <f t="shared" ref="F47:J47" si="10">F62-F38-F32-F45-F28</f>
        <v>20838355</v>
      </c>
      <c r="G47" s="1079">
        <f t="shared" si="10"/>
        <v>20838355</v>
      </c>
      <c r="H47" s="244">
        <f t="shared" si="2"/>
        <v>0</v>
      </c>
      <c r="I47" s="244">
        <f t="shared" si="10"/>
        <v>0</v>
      </c>
      <c r="J47" s="1317">
        <f t="shared" si="10"/>
        <v>0</v>
      </c>
      <c r="K47" s="1079">
        <f>+K62-K32</f>
        <v>14172182</v>
      </c>
      <c r="L47" s="1673">
        <f t="shared" si="1"/>
        <v>68.010080450208278</v>
      </c>
    </row>
    <row r="48" spans="1:12" s="61" customFormat="1" ht="15" customHeight="1" thickBot="1" x14ac:dyDescent="0.25">
      <c r="A48" s="512" t="s">
        <v>21</v>
      </c>
      <c r="B48" s="557" t="s">
        <v>177</v>
      </c>
      <c r="C48" s="168">
        <f>+C42+C43</f>
        <v>594678845</v>
      </c>
      <c r="D48" s="167">
        <f t="shared" ref="D48:K48" si="11">+D42+D43</f>
        <v>623574579</v>
      </c>
      <c r="E48" s="168">
        <f t="shared" si="11"/>
        <v>649627536</v>
      </c>
      <c r="F48" s="168">
        <f t="shared" si="11"/>
        <v>649627536</v>
      </c>
      <c r="G48" s="168">
        <f t="shared" si="11"/>
        <v>649997319</v>
      </c>
      <c r="H48" s="237">
        <f t="shared" si="2"/>
        <v>369783</v>
      </c>
      <c r="I48" s="237">
        <f t="shared" si="11"/>
        <v>0</v>
      </c>
      <c r="J48" s="1318">
        <f t="shared" si="11"/>
        <v>0</v>
      </c>
      <c r="K48" s="168">
        <f t="shared" si="11"/>
        <v>598727174</v>
      </c>
      <c r="L48" s="1663">
        <f t="shared" si="1"/>
        <v>92.112252850692144</v>
      </c>
    </row>
    <row r="49" spans="1:16" s="61" customFormat="1" ht="14.45" customHeight="1" x14ac:dyDescent="0.2">
      <c r="A49" s="69"/>
      <c r="B49" s="70"/>
      <c r="C49" s="71"/>
      <c r="D49" s="158"/>
      <c r="E49" s="158"/>
      <c r="F49" s="158"/>
      <c r="G49" s="158"/>
      <c r="H49" s="158"/>
      <c r="I49" s="158"/>
      <c r="J49" s="158"/>
      <c r="K49" s="158"/>
      <c r="L49" s="171"/>
      <c r="N49" s="61" t="s">
        <v>389</v>
      </c>
      <c r="P49" s="61" t="s">
        <v>389</v>
      </c>
    </row>
    <row r="50" spans="1:16" ht="14.45" customHeight="1" x14ac:dyDescent="0.2">
      <c r="A50" s="2182" t="s">
        <v>34</v>
      </c>
      <c r="B50" s="2182"/>
      <c r="C50" s="2182"/>
      <c r="D50" s="2182"/>
      <c r="E50" s="2182"/>
      <c r="F50" s="2182"/>
      <c r="G50" s="2182"/>
      <c r="H50" s="2182"/>
      <c r="I50" s="2182"/>
      <c r="J50" s="2182"/>
      <c r="K50" s="2182"/>
      <c r="L50" s="2182"/>
    </row>
    <row r="51" spans="1:16" ht="14.45" customHeight="1" thickBot="1" x14ac:dyDescent="0.3">
      <c r="A51" s="2183" t="s">
        <v>366</v>
      </c>
      <c r="B51" s="2183"/>
      <c r="C51" s="2183"/>
      <c r="D51" s="2183"/>
      <c r="E51" s="2183"/>
      <c r="F51" s="2183"/>
      <c r="G51" s="2183"/>
      <c r="H51" s="2183"/>
      <c r="I51" s="2183"/>
      <c r="J51" s="2183"/>
      <c r="K51" s="2183"/>
      <c r="L51" s="2183"/>
    </row>
    <row r="52" spans="1:16" s="54" customFormat="1" ht="66.75" customHeight="1" thickBot="1" x14ac:dyDescent="0.25">
      <c r="A52" s="1041" t="s">
        <v>145</v>
      </c>
      <c r="B52" s="49" t="s">
        <v>36</v>
      </c>
      <c r="C52" s="22" t="str">
        <f>'1. mell.bevétel_össz'!C8</f>
        <v xml:space="preserve">2022. évi eredeti előirányzat
2/2022. (II.14.) </v>
      </c>
      <c r="D52" s="260" t="str">
        <f>'1. mell.bevétel_össz'!D8</f>
        <v>Módosított előirányzat a 17/2022.  (VI.30.)  rendelet szerint</v>
      </c>
      <c r="E52" s="49" t="str">
        <f>'1. mell.bevétel_össz'!E8</f>
        <v>Módosított előirányzat a 18/2022. (IX.29.)  rendelet szerint</v>
      </c>
      <c r="F52" s="49" t="str">
        <f>'1. mell.bevétel_össz'!F8</f>
        <v>Módosított előirányzat a 23/2022. (XII.16.)  rendelet szerint</v>
      </c>
      <c r="G52" s="49" t="str">
        <f>'1. mell.bevétel_össz'!G8</f>
        <v>Módosított előirányzat a 1/2023. (II.13.)  rendelet szerint</v>
      </c>
      <c r="H52" s="159" t="str">
        <f>'1. mell.bevétel_össz'!H8</f>
        <v>Változás a 2022. 23/2022. (XII.16.) rendelethez képest</v>
      </c>
      <c r="I52" s="211" t="str">
        <f>'1. mell.bevétel_össz'!I8</f>
        <v>2022. évi teljesítés              2022.06.30-ig</v>
      </c>
      <c r="J52" s="1282" t="str">
        <f>'1. mell.bevétel_össz'!J8</f>
        <v>2022. évi teljesítés              2022.09.30-ig</v>
      </c>
      <c r="K52" s="49" t="str">
        <f>'1. mell.bevétel_össz'!K8</f>
        <v>2022. évi teljesítés              2022.12.31-ig</v>
      </c>
      <c r="L52" s="1326" t="str">
        <f>'1. mell.bevétel_össz'!L8</f>
        <v>Teljesítés %-a</v>
      </c>
      <c r="O52" s="54" t="s">
        <v>389</v>
      </c>
    </row>
    <row r="53" spans="1:16" s="72" customFormat="1" ht="12" customHeight="1" thickBot="1" x14ac:dyDescent="0.25">
      <c r="A53" s="267" t="s">
        <v>12</v>
      </c>
      <c r="B53" s="63" t="s">
        <v>553</v>
      </c>
      <c r="C53" s="103">
        <f>SUM(C54:C59)-C55</f>
        <v>574250445</v>
      </c>
      <c r="D53" s="160">
        <f>SUM(D54:D59)-D55</f>
        <v>602736224</v>
      </c>
      <c r="E53" s="103">
        <f>SUM(E54:E59)-E55</f>
        <v>628789181</v>
      </c>
      <c r="F53" s="103">
        <f>SUM(F54:F59)-F55</f>
        <v>628789181</v>
      </c>
      <c r="G53" s="103">
        <f>SUM(G54:G59)-G55</f>
        <v>629158964</v>
      </c>
      <c r="H53" s="236">
        <f t="shared" ref="H53:H73" si="12">+G53-F53</f>
        <v>369783</v>
      </c>
      <c r="I53" s="169">
        <f>SUM(I54:I59)-I55</f>
        <v>0</v>
      </c>
      <c r="J53" s="1304">
        <f>SUM(J54:J59)-J55</f>
        <v>0</v>
      </c>
      <c r="K53" s="103">
        <f>SUM(K54:K59)-K55</f>
        <v>578439268</v>
      </c>
      <c r="L53" s="1659">
        <f t="shared" ref="L53:L73" si="13">IF(G53=0,"",K53/G53*100)</f>
        <v>91.938492670033696</v>
      </c>
    </row>
    <row r="54" spans="1:16" ht="12" customHeight="1" x14ac:dyDescent="0.2">
      <c r="A54" s="738" t="s">
        <v>91</v>
      </c>
      <c r="B54" s="18" t="s">
        <v>68</v>
      </c>
      <c r="C54" s="154">
        <v>400908244</v>
      </c>
      <c r="D54" s="258">
        <f>400908244+6920213+10043083+1410000+5250000+178852</f>
        <v>424710392</v>
      </c>
      <c r="E54" s="154">
        <f>424710392+142957+7000000+15000000</f>
        <v>446853349</v>
      </c>
      <c r="F54" s="154">
        <v>446853349</v>
      </c>
      <c r="G54" s="154">
        <f>446853349+230244</f>
        <v>447083593</v>
      </c>
      <c r="H54" s="240">
        <f>+G54-F54</f>
        <v>230244</v>
      </c>
      <c r="I54" s="213"/>
      <c r="J54" s="1310"/>
      <c r="K54" s="154">
        <v>412672867</v>
      </c>
      <c r="L54" s="1660">
        <f t="shared" si="13"/>
        <v>92.303290360288386</v>
      </c>
    </row>
    <row r="55" spans="1:16" ht="12" customHeight="1" x14ac:dyDescent="0.2">
      <c r="A55" s="738" t="s">
        <v>310</v>
      </c>
      <c r="B55" s="374" t="s">
        <v>273</v>
      </c>
      <c r="C55" s="154">
        <v>5000000</v>
      </c>
      <c r="D55" s="258">
        <f>5000000+3390000</f>
        <v>8390000</v>
      </c>
      <c r="E55" s="154">
        <f>8390000+15000000</f>
        <v>23390000</v>
      </c>
      <c r="F55" s="154">
        <v>23390000</v>
      </c>
      <c r="G55" s="154">
        <v>23390000</v>
      </c>
      <c r="H55" s="240">
        <f t="shared" si="12"/>
        <v>0</v>
      </c>
      <c r="I55" s="213"/>
      <c r="J55" s="1310"/>
      <c r="K55" s="154">
        <v>19414200</v>
      </c>
      <c r="L55" s="1660">
        <f t="shared" si="13"/>
        <v>83.002137665669082</v>
      </c>
    </row>
    <row r="56" spans="1:16" ht="12" customHeight="1" x14ac:dyDescent="0.2">
      <c r="A56" s="738" t="s">
        <v>92</v>
      </c>
      <c r="B56" s="371" t="s">
        <v>87</v>
      </c>
      <c r="C56" s="379">
        <v>62578383</v>
      </c>
      <c r="D56" s="362">
        <f>62578383+1015243+1305601+1470000</f>
        <v>66369227</v>
      </c>
      <c r="E56" s="379">
        <f>66369227+1960000+1950000</f>
        <v>70279227</v>
      </c>
      <c r="F56" s="379">
        <v>70279227</v>
      </c>
      <c r="G56" s="379">
        <f>70279227+139539</f>
        <v>70418766</v>
      </c>
      <c r="H56" s="577">
        <f t="shared" si="12"/>
        <v>139539</v>
      </c>
      <c r="I56" s="215"/>
      <c r="J56" s="1316"/>
      <c r="K56" s="379">
        <v>66728958</v>
      </c>
      <c r="L56" s="1661">
        <f t="shared" si="13"/>
        <v>94.760192190814578</v>
      </c>
    </row>
    <row r="57" spans="1:16" ht="12" customHeight="1" x14ac:dyDescent="0.2">
      <c r="A57" s="738" t="s">
        <v>93</v>
      </c>
      <c r="B57" s="371" t="s">
        <v>69</v>
      </c>
      <c r="C57" s="379">
        <v>110763818</v>
      </c>
      <c r="D57" s="362">
        <f>110763818+1642787+660000-1410000</f>
        <v>111656605</v>
      </c>
      <c r="E57" s="379">
        <v>111656605</v>
      </c>
      <c r="F57" s="379">
        <v>111656605</v>
      </c>
      <c r="G57" s="379">
        <v>111656605</v>
      </c>
      <c r="H57" s="577">
        <f t="shared" si="12"/>
        <v>0</v>
      </c>
      <c r="I57" s="215"/>
      <c r="J57" s="1316"/>
      <c r="K57" s="379">
        <v>99037443</v>
      </c>
      <c r="L57" s="1661">
        <f t="shared" si="13"/>
        <v>88.698239571228228</v>
      </c>
    </row>
    <row r="58" spans="1:16" ht="12" customHeight="1" x14ac:dyDescent="0.2">
      <c r="A58" s="738" t="s">
        <v>90</v>
      </c>
      <c r="B58" s="371" t="s">
        <v>80</v>
      </c>
      <c r="C58" s="379"/>
      <c r="D58" s="362"/>
      <c r="E58" s="379"/>
      <c r="F58" s="379"/>
      <c r="G58" s="379"/>
      <c r="H58" s="577">
        <f t="shared" si="12"/>
        <v>0</v>
      </c>
      <c r="I58" s="215"/>
      <c r="J58" s="1316"/>
      <c r="K58" s="379"/>
      <c r="L58" s="1661" t="str">
        <f t="shared" si="13"/>
        <v/>
      </c>
    </row>
    <row r="59" spans="1:16" ht="12" customHeight="1" x14ac:dyDescent="0.2">
      <c r="A59" s="738" t="s">
        <v>150</v>
      </c>
      <c r="B59" s="371" t="s">
        <v>88</v>
      </c>
      <c r="C59" s="379">
        <f>SUM(C60:C61)</f>
        <v>0</v>
      </c>
      <c r="D59" s="362">
        <f>SUM(D60:D61)</f>
        <v>0</v>
      </c>
      <c r="E59" s="379">
        <f>SUM(E60:E61)</f>
        <v>0</v>
      </c>
      <c r="F59" s="379">
        <v>0</v>
      </c>
      <c r="G59" s="379">
        <v>0</v>
      </c>
      <c r="H59" s="577">
        <f t="shared" si="12"/>
        <v>0</v>
      </c>
      <c r="I59" s="215"/>
      <c r="J59" s="1316"/>
      <c r="K59" s="379"/>
      <c r="L59" s="1661" t="str">
        <f t="shared" si="13"/>
        <v/>
      </c>
    </row>
    <row r="60" spans="1:16" ht="12" customHeight="1" x14ac:dyDescent="0.2">
      <c r="A60" s="738" t="s">
        <v>311</v>
      </c>
      <c r="B60" s="612" t="s">
        <v>238</v>
      </c>
      <c r="C60" s="379"/>
      <c r="D60" s="362"/>
      <c r="E60" s="379"/>
      <c r="F60" s="379"/>
      <c r="G60" s="379"/>
      <c r="H60" s="577">
        <f t="shared" si="12"/>
        <v>0</v>
      </c>
      <c r="I60" s="215"/>
      <c r="J60" s="1316"/>
      <c r="K60" s="379"/>
      <c r="L60" s="1661" t="str">
        <f t="shared" si="13"/>
        <v/>
      </c>
    </row>
    <row r="61" spans="1:16" ht="12" customHeight="1" thickBot="1" x14ac:dyDescent="0.25">
      <c r="A61" s="268" t="s">
        <v>312</v>
      </c>
      <c r="B61" s="94" t="s">
        <v>237</v>
      </c>
      <c r="C61" s="109">
        <f>'13.támogatás'!C77</f>
        <v>0</v>
      </c>
      <c r="D61" s="259">
        <f>'13.támogatás'!D77</f>
        <v>0</v>
      </c>
      <c r="E61" s="109">
        <f>'13.támogatás'!E77</f>
        <v>0</v>
      </c>
      <c r="F61" s="109">
        <v>0</v>
      </c>
      <c r="G61" s="109">
        <v>0</v>
      </c>
      <c r="H61" s="242">
        <f t="shared" si="12"/>
        <v>0</v>
      </c>
      <c r="I61" s="214">
        <f>'13.támogatás'!I77</f>
        <v>0</v>
      </c>
      <c r="J61" s="1312">
        <f>'13.támogatás'!J77</f>
        <v>0</v>
      </c>
      <c r="K61" s="109">
        <f>'13.támogatás'!K77</f>
        <v>0</v>
      </c>
      <c r="L61" s="1662" t="str">
        <f t="shared" si="13"/>
        <v/>
      </c>
    </row>
    <row r="62" spans="1:16" ht="12" customHeight="1" thickBot="1" x14ac:dyDescent="0.25">
      <c r="A62" s="267" t="s">
        <v>13</v>
      </c>
      <c r="B62" s="63" t="s">
        <v>554</v>
      </c>
      <c r="C62" s="103">
        <f>SUM(C63:C67)</f>
        <v>20428400</v>
      </c>
      <c r="D62" s="160">
        <f>SUM(D63:D67)</f>
        <v>20838355</v>
      </c>
      <c r="E62" s="103">
        <f>SUM(E63:E67)</f>
        <v>20838355</v>
      </c>
      <c r="F62" s="103">
        <f>SUM(F63:F67)</f>
        <v>20838355</v>
      </c>
      <c r="G62" s="103">
        <f>SUM(G63:G67)</f>
        <v>20838355</v>
      </c>
      <c r="H62" s="236">
        <f t="shared" si="12"/>
        <v>0</v>
      </c>
      <c r="I62" s="169">
        <f>SUM(I63:I67)</f>
        <v>0</v>
      </c>
      <c r="J62" s="1304">
        <f>SUM(J63:J67)</f>
        <v>0</v>
      </c>
      <c r="K62" s="103">
        <f>SUM(K63:K67)</f>
        <v>15748560</v>
      </c>
      <c r="L62" s="1659">
        <f t="shared" si="13"/>
        <v>75.574871432989781</v>
      </c>
    </row>
    <row r="63" spans="1:16" s="72" customFormat="1" ht="12" customHeight="1" x14ac:dyDescent="0.2">
      <c r="A63" s="738" t="s">
        <v>94</v>
      </c>
      <c r="B63" s="18" t="s">
        <v>122</v>
      </c>
      <c r="C63" s="154">
        <f>'15.felh.felúj.'!C53</f>
        <v>16728400</v>
      </c>
      <c r="D63" s="258">
        <f>'15.felh.felúj.'!D53</f>
        <v>16728400</v>
      </c>
      <c r="E63" s="154">
        <f>'15.felh.felúj.'!E53</f>
        <v>16728400</v>
      </c>
      <c r="F63" s="154">
        <f>'15.felh.felúj.'!F53</f>
        <v>16728400</v>
      </c>
      <c r="G63" s="154">
        <f>'15.felh.felúj.'!G53</f>
        <v>16728400</v>
      </c>
      <c r="H63" s="240">
        <f t="shared" si="12"/>
        <v>0</v>
      </c>
      <c r="I63" s="213">
        <f>'15.felh.felúj.'!I53</f>
        <v>0</v>
      </c>
      <c r="J63" s="1310">
        <f>'15.felh.felúj.'!J53</f>
        <v>0</v>
      </c>
      <c r="K63" s="154">
        <f>'15.felh.felúj.'!K53</f>
        <v>11732630</v>
      </c>
      <c r="L63" s="1660">
        <f t="shared" si="13"/>
        <v>70.135996269816602</v>
      </c>
      <c r="P63" s="72" t="s">
        <v>389</v>
      </c>
    </row>
    <row r="64" spans="1:16" s="72" customFormat="1" ht="12" customHeight="1" x14ac:dyDescent="0.2">
      <c r="A64" s="738" t="s">
        <v>321</v>
      </c>
      <c r="B64" s="613" t="s">
        <v>239</v>
      </c>
      <c r="C64" s="154"/>
      <c r="D64" s="258"/>
      <c r="E64" s="154"/>
      <c r="F64" s="154"/>
      <c r="G64" s="154"/>
      <c r="H64" s="240">
        <f t="shared" si="12"/>
        <v>0</v>
      </c>
      <c r="I64" s="213"/>
      <c r="J64" s="1310"/>
      <c r="K64" s="154"/>
      <c r="L64" s="1660" t="str">
        <f t="shared" si="13"/>
        <v/>
      </c>
    </row>
    <row r="65" spans="1:12" ht="12" customHeight="1" x14ac:dyDescent="0.2">
      <c r="A65" s="738" t="s">
        <v>95</v>
      </c>
      <c r="B65" s="371" t="s">
        <v>2</v>
      </c>
      <c r="C65" s="379">
        <f>'15.felh.felúj.'!C60</f>
        <v>3700000</v>
      </c>
      <c r="D65" s="362">
        <f>'15.felh.felúj.'!D60</f>
        <v>3700000</v>
      </c>
      <c r="E65" s="379">
        <f>'15.felh.felúj.'!E60</f>
        <v>3700000</v>
      </c>
      <c r="F65" s="379">
        <f>'15.felh.felúj.'!F60</f>
        <v>3700000</v>
      </c>
      <c r="G65" s="379">
        <f>'15.felh.felúj.'!G60</f>
        <v>3700000</v>
      </c>
      <c r="H65" s="577">
        <f t="shared" si="12"/>
        <v>0</v>
      </c>
      <c r="I65" s="215">
        <f>'15.felh.felúj.'!I60</f>
        <v>0</v>
      </c>
      <c r="J65" s="1316">
        <f>'15.felh.felúj.'!J60</f>
        <v>0</v>
      </c>
      <c r="K65" s="379">
        <f>'15.felh.felúj.'!K60</f>
        <v>3605975</v>
      </c>
      <c r="L65" s="1661">
        <f t="shared" si="13"/>
        <v>97.458783783783787</v>
      </c>
    </row>
    <row r="66" spans="1:12" ht="12" customHeight="1" x14ac:dyDescent="0.2">
      <c r="A66" s="738"/>
      <c r="B66" s="614" t="s">
        <v>240</v>
      </c>
      <c r="C66" s="379"/>
      <c r="D66" s="362"/>
      <c r="E66" s="379"/>
      <c r="F66" s="379"/>
      <c r="G66" s="379"/>
      <c r="H66" s="577">
        <f t="shared" si="12"/>
        <v>0</v>
      </c>
      <c r="I66" s="215"/>
      <c r="J66" s="1316"/>
      <c r="K66" s="379"/>
      <c r="L66" s="1661" t="str">
        <f t="shared" si="13"/>
        <v/>
      </c>
    </row>
    <row r="67" spans="1:12" ht="12" customHeight="1" x14ac:dyDescent="0.2">
      <c r="A67" s="738" t="s">
        <v>96</v>
      </c>
      <c r="B67" s="18" t="s">
        <v>178</v>
      </c>
      <c r="C67" s="379">
        <f>SUM(C68:C69)</f>
        <v>0</v>
      </c>
      <c r="D67" s="362">
        <f>SUM(D68:D69)</f>
        <v>409955</v>
      </c>
      <c r="E67" s="379">
        <f>SUM(E68:E69)</f>
        <v>409955</v>
      </c>
      <c r="F67" s="379">
        <f>SUM(F68:F69)</f>
        <v>409955</v>
      </c>
      <c r="G67" s="379">
        <f>SUM(G68:G69)</f>
        <v>409955</v>
      </c>
      <c r="H67" s="577">
        <f t="shared" si="12"/>
        <v>0</v>
      </c>
      <c r="I67" s="215">
        <f>SUM(I68:I69)</f>
        <v>0</v>
      </c>
      <c r="J67" s="1316">
        <f>SUM(J68:J69)</f>
        <v>0</v>
      </c>
      <c r="K67" s="379">
        <f>SUM(K68:K69)</f>
        <v>409955</v>
      </c>
      <c r="L67" s="1661">
        <f t="shared" si="13"/>
        <v>100</v>
      </c>
    </row>
    <row r="68" spans="1:12" ht="12" customHeight="1" x14ac:dyDescent="0.2">
      <c r="A68" s="738" t="s">
        <v>322</v>
      </c>
      <c r="B68" s="612" t="s">
        <v>242</v>
      </c>
      <c r="C68" s="379"/>
      <c r="D68" s="362"/>
      <c r="E68" s="379"/>
      <c r="F68" s="379"/>
      <c r="G68" s="379"/>
      <c r="H68" s="577">
        <f t="shared" si="12"/>
        <v>0</v>
      </c>
      <c r="I68" s="215"/>
      <c r="J68" s="1316"/>
      <c r="K68" s="379"/>
      <c r="L68" s="1661" t="str">
        <f t="shared" si="13"/>
        <v/>
      </c>
    </row>
    <row r="69" spans="1:12" ht="12" customHeight="1" thickBot="1" x14ac:dyDescent="0.25">
      <c r="A69" s="738" t="s">
        <v>323</v>
      </c>
      <c r="B69" s="612" t="s">
        <v>241</v>
      </c>
      <c r="C69" s="379"/>
      <c r="D69" s="362">
        <f>'13.támogatás'!D92</f>
        <v>409955</v>
      </c>
      <c r="E69" s="379">
        <f>'13.támogatás'!E92</f>
        <v>409955</v>
      </c>
      <c r="F69" s="379">
        <f>'13.támogatás'!F92</f>
        <v>409955</v>
      </c>
      <c r="G69" s="379">
        <f>'13.támogatás'!G92</f>
        <v>409955</v>
      </c>
      <c r="H69" s="577">
        <f t="shared" si="12"/>
        <v>0</v>
      </c>
      <c r="I69" s="215"/>
      <c r="J69" s="1316"/>
      <c r="K69" s="379">
        <f>'13.támogatás'!K92</f>
        <v>409955</v>
      </c>
      <c r="L69" s="1661">
        <f t="shared" si="13"/>
        <v>100</v>
      </c>
    </row>
    <row r="70" spans="1:12" ht="15" customHeight="1" thickBot="1" x14ac:dyDescent="0.25">
      <c r="A70" s="267" t="s">
        <v>14</v>
      </c>
      <c r="B70" s="73" t="s">
        <v>179</v>
      </c>
      <c r="C70" s="168">
        <f>+C53+C62</f>
        <v>594678845</v>
      </c>
      <c r="D70" s="167">
        <f>+D53+D62</f>
        <v>623574579</v>
      </c>
      <c r="E70" s="168">
        <f>+E53+E62</f>
        <v>649627536</v>
      </c>
      <c r="F70" s="168">
        <f>+F53+F62</f>
        <v>649627536</v>
      </c>
      <c r="G70" s="168">
        <f>+G53+G62</f>
        <v>649997319</v>
      </c>
      <c r="H70" s="237">
        <f t="shared" si="12"/>
        <v>369783</v>
      </c>
      <c r="I70" s="216">
        <f>+I53+I62</f>
        <v>0</v>
      </c>
      <c r="J70" s="1318">
        <f>+J53+J62</f>
        <v>0</v>
      </c>
      <c r="K70" s="168">
        <f>+K53+K62</f>
        <v>594187828</v>
      </c>
      <c r="L70" s="1663">
        <f t="shared" si="13"/>
        <v>91.413889047133139</v>
      </c>
    </row>
    <row r="71" spans="1:12" ht="13.5" thickBot="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172" t="str">
        <f t="shared" si="13"/>
        <v/>
      </c>
    </row>
    <row r="72" spans="1:12" s="651" customFormat="1" ht="15" customHeight="1" thickBot="1" x14ac:dyDescent="0.25">
      <c r="A72" s="1703" t="s">
        <v>294</v>
      </c>
      <c r="B72" s="1704"/>
      <c r="C72" s="1705">
        <v>70</v>
      </c>
      <c r="D72" s="1706">
        <v>70</v>
      </c>
      <c r="E72" s="1705">
        <v>70</v>
      </c>
      <c r="F72" s="1705">
        <v>70</v>
      </c>
      <c r="G72" s="1705">
        <v>70</v>
      </c>
      <c r="H72" s="1707">
        <f>+G72-F72</f>
        <v>0</v>
      </c>
      <c r="I72" s="1708"/>
      <c r="J72" s="1709"/>
      <c r="K72" s="1705">
        <v>65</v>
      </c>
      <c r="L72" s="1710">
        <f t="shared" si="13"/>
        <v>92.857142857142861</v>
      </c>
    </row>
    <row r="73" spans="1:12" s="651" customFormat="1" ht="14.25" customHeight="1" thickBot="1" x14ac:dyDescent="0.25">
      <c r="A73" s="1703" t="s">
        <v>295</v>
      </c>
      <c r="B73" s="1704"/>
      <c r="C73" s="1711"/>
      <c r="D73" s="1712"/>
      <c r="E73" s="1711"/>
      <c r="F73" s="1711"/>
      <c r="G73" s="1711"/>
      <c r="H73" s="1713">
        <f t="shared" si="12"/>
        <v>0</v>
      </c>
      <c r="I73" s="1714"/>
      <c r="J73" s="1715"/>
      <c r="K73" s="1711"/>
      <c r="L73" s="1710" t="str">
        <f t="shared" si="13"/>
        <v/>
      </c>
    </row>
    <row r="74" spans="1:12" x14ac:dyDescent="0.2">
      <c r="H74" s="222" t="s">
        <v>721</v>
      </c>
    </row>
  </sheetData>
  <sheetProtection formatCells="0"/>
  <mergeCells count="9">
    <mergeCell ref="A6:L6"/>
    <mergeCell ref="A50:L50"/>
    <mergeCell ref="A51:L51"/>
    <mergeCell ref="A9:L9"/>
    <mergeCell ref="A1:H1"/>
    <mergeCell ref="A3:L3"/>
    <mergeCell ref="A2:L2"/>
    <mergeCell ref="C4:L4"/>
    <mergeCell ref="C5:L5"/>
  </mergeCells>
  <phoneticPr fontId="48" type="noConversion"/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  <colBreaks count="1" manualBreakCount="1">
    <brk id="13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BreakPreview" zoomScale="124" zoomScaleNormal="154" zoomScaleSheetLayoutView="124" workbookViewId="0">
      <selection activeCell="B18" sqref="B18"/>
    </sheetView>
  </sheetViews>
  <sheetFormatPr defaultColWidth="9.33203125" defaultRowHeight="12.75" x14ac:dyDescent="0.2"/>
  <cols>
    <col min="1" max="1" width="13.83203125" style="41" customWidth="1"/>
    <col min="2" max="2" width="67.5" style="50" customWidth="1"/>
    <col min="3" max="3" width="17.83203125" style="50" customWidth="1"/>
    <col min="4" max="4" width="15.83203125" style="50" hidden="1" customWidth="1"/>
    <col min="5" max="5" width="15.5" style="50" hidden="1" customWidth="1"/>
    <col min="6" max="6" width="16.1640625" style="50" hidden="1" customWidth="1"/>
    <col min="7" max="7" width="15.83203125" style="50" customWidth="1"/>
    <col min="8" max="10" width="15.83203125" style="50" hidden="1" customWidth="1"/>
    <col min="11" max="11" width="15.83203125" style="50" customWidth="1"/>
    <col min="12" max="12" width="8.5" style="172" customWidth="1"/>
    <col min="13" max="13" width="9.33203125" style="50" customWidth="1"/>
    <col min="14" max="16384" width="9.33203125" style="50"/>
  </cols>
  <sheetData>
    <row r="1" spans="1:12" ht="12.75" customHeight="1" x14ac:dyDescent="0.2">
      <c r="A1" s="2185"/>
      <c r="B1" s="2185"/>
      <c r="C1" s="2185"/>
      <c r="D1" s="2185"/>
      <c r="E1" s="2185"/>
      <c r="F1" s="2185"/>
      <c r="G1" s="2185"/>
      <c r="H1" s="2185"/>
      <c r="I1" s="330"/>
      <c r="J1" s="330"/>
      <c r="K1" s="330"/>
      <c r="L1" s="330"/>
    </row>
    <row r="2" spans="1:12" ht="12.75" customHeight="1" x14ac:dyDescent="0.2">
      <c r="A2" s="2151" t="s">
        <v>1059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21" customHeight="1" thickBot="1" x14ac:dyDescent="0.25">
      <c r="A3" s="2184"/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</row>
    <row r="4" spans="1:12" s="45" customFormat="1" ht="35.25" customHeight="1" x14ac:dyDescent="0.2">
      <c r="A4" s="43" t="s">
        <v>140</v>
      </c>
      <c r="B4" s="44" t="s">
        <v>136</v>
      </c>
      <c r="C4" s="2186" t="s">
        <v>141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4.75" thickBot="1" x14ac:dyDescent="0.25">
      <c r="A5" s="46" t="s">
        <v>142</v>
      </c>
      <c r="B5" s="47" t="s">
        <v>143</v>
      </c>
      <c r="C5" s="2192" t="s">
        <v>144</v>
      </c>
      <c r="D5" s="2193"/>
      <c r="E5" s="2193"/>
      <c r="F5" s="2193"/>
      <c r="G5" s="2193"/>
      <c r="H5" s="2193"/>
      <c r="I5" s="2193"/>
      <c r="J5" s="2193"/>
      <c r="K5" s="2193"/>
      <c r="L5" s="2194"/>
    </row>
    <row r="6" spans="1:12" s="48" customFormat="1" ht="15.95" customHeight="1" thickBot="1" x14ac:dyDescent="0.3">
      <c r="A6" s="2181" t="s">
        <v>366</v>
      </c>
      <c r="B6" s="2181"/>
      <c r="C6" s="2181"/>
      <c r="D6" s="2181"/>
      <c r="E6" s="2181"/>
      <c r="F6" s="2181"/>
      <c r="G6" s="2181"/>
      <c r="H6" s="2181"/>
      <c r="I6" s="2181"/>
      <c r="J6" s="2181"/>
      <c r="K6" s="2181"/>
      <c r="L6" s="2181"/>
    </row>
    <row r="7" spans="1:12" ht="48.75" customHeight="1" thickBot="1" x14ac:dyDescent="0.25">
      <c r="A7" s="1824" t="s">
        <v>145</v>
      </c>
      <c r="B7" s="1823" t="s">
        <v>36</v>
      </c>
      <c r="C7" s="1823" t="str">
        <f>'1. mell.bevétel_össz'!C8</f>
        <v xml:space="preserve">2022. évi eredeti előirányzat
2/2022. (II.14.) </v>
      </c>
      <c r="D7" s="260" t="str">
        <f>'1. mell.bevétel_össz'!D8</f>
        <v>Módosított előirányzat a 17/2022.  (VI.30.)  rendelet szerint</v>
      </c>
      <c r="E7" s="1823" t="str">
        <f>'1. mell.bevétel_össz'!E8</f>
        <v>Módosított előirányzat a 18/2022. (IX.29.)  rendelet szerint</v>
      </c>
      <c r="F7" s="1823" t="str">
        <f>'1. mell.bevétel_össz'!F8</f>
        <v>Módosított előirányzat a 23/2022. (XII.16.)  rendelet szerint</v>
      </c>
      <c r="G7" s="1823" t="str">
        <f>'1. mell.bevétel_össz'!G8</f>
        <v>Módosított előirányzat a 1/2023. (II.13.)  rendelet szerint</v>
      </c>
      <c r="H7" s="1825" t="str">
        <f>'1. mell.bevétel_össz'!H8</f>
        <v>Változás a 2022. 23/2022. (XII.16.) rendelethez képest</v>
      </c>
      <c r="I7" s="249" t="str">
        <f>'1. mell.bevétel_össz'!I8</f>
        <v>2022. évi teljesítés              2022.06.30-ig</v>
      </c>
      <c r="J7" s="1282" t="str">
        <f>'1. mell.bevétel_össz'!J8</f>
        <v>2022. évi teljesítés              2022.09.30-ig</v>
      </c>
      <c r="K7" s="1823" t="str">
        <f>'1. mell.bevétel_össz'!K8</f>
        <v>2022. évi teljesítés              2022.12.31-ig</v>
      </c>
      <c r="L7" s="1326" t="str">
        <f>'1. mell.bevétel_össz'!L8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 t="s">
        <v>304</v>
      </c>
      <c r="J8" s="1278" t="s">
        <v>304</v>
      </c>
      <c r="K8" s="1280" t="s">
        <v>306</v>
      </c>
      <c r="L8" s="170" t="s">
        <v>392</v>
      </c>
    </row>
    <row r="9" spans="1:12" s="54" customFormat="1" ht="15.95" customHeight="1" thickBot="1" x14ac:dyDescent="0.25">
      <c r="A9" s="2171" t="s">
        <v>11</v>
      </c>
      <c r="B9" s="2172"/>
      <c r="C9" s="2172"/>
      <c r="D9" s="2172"/>
      <c r="E9" s="2172"/>
      <c r="F9" s="2172"/>
      <c r="G9" s="2172"/>
      <c r="H9" s="2172"/>
      <c r="I9" s="2172"/>
      <c r="J9" s="2172"/>
      <c r="K9" s="2172"/>
      <c r="L9" s="2173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 t="shared" ref="C10:K10" si="0">SUM(C11:C21)</f>
        <v>180287309</v>
      </c>
      <c r="D10" s="160">
        <f t="shared" si="0"/>
        <v>180287309</v>
      </c>
      <c r="E10" s="103">
        <f t="shared" si="0"/>
        <v>180287309</v>
      </c>
      <c r="F10" s="103">
        <f t="shared" si="0"/>
        <v>228287309</v>
      </c>
      <c r="G10" s="103">
        <f t="shared" si="0"/>
        <v>255287309</v>
      </c>
      <c r="H10" s="236">
        <f>+G10-F10</f>
        <v>27000000</v>
      </c>
      <c r="I10" s="236">
        <f t="shared" si="0"/>
        <v>0</v>
      </c>
      <c r="J10" s="1304">
        <f t="shared" si="0"/>
        <v>0</v>
      </c>
      <c r="K10" s="103">
        <f t="shared" si="0"/>
        <v>262006634</v>
      </c>
      <c r="L10" s="1659">
        <f t="shared" ref="L10:L48" si="1">IF(G10=0,"",K10/G10*100)</f>
        <v>102.63206386025246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161"/>
      <c r="F11" s="161">
        <v>37642</v>
      </c>
      <c r="G11" s="161">
        <v>37642</v>
      </c>
      <c r="H11" s="238">
        <f t="shared" ref="H11:H48" si="2">+G11-F11</f>
        <v>0</v>
      </c>
      <c r="I11" s="238"/>
      <c r="J11" s="1305"/>
      <c r="K11" s="1768">
        <v>37642</v>
      </c>
      <c r="L11" s="1664">
        <f t="shared" si="1"/>
        <v>100</v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v>16003360</v>
      </c>
      <c r="D12" s="380">
        <v>16003360</v>
      </c>
      <c r="E12" s="372">
        <v>16003360</v>
      </c>
      <c r="F12" s="372">
        <f>16003360+15462908</f>
        <v>31466268</v>
      </c>
      <c r="G12" s="372">
        <f>31466268+3781920</f>
        <v>35248188</v>
      </c>
      <c r="H12" s="574">
        <f t="shared" si="2"/>
        <v>3781920</v>
      </c>
      <c r="I12" s="574"/>
      <c r="J12" s="1306"/>
      <c r="K12" s="1762">
        <v>38890574</v>
      </c>
      <c r="L12" s="1665">
        <f t="shared" si="1"/>
        <v>110.33354111706394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v>6184800</v>
      </c>
      <c r="D13" s="380">
        <v>6184800</v>
      </c>
      <c r="E13" s="372">
        <v>6184800</v>
      </c>
      <c r="F13" s="372">
        <f>6184800+2310692</f>
        <v>8495492</v>
      </c>
      <c r="G13" s="372">
        <v>8495492</v>
      </c>
      <c r="H13" s="574">
        <f t="shared" si="2"/>
        <v>0</v>
      </c>
      <c r="I13" s="574"/>
      <c r="J13" s="1306"/>
      <c r="K13" s="1762">
        <v>7463255</v>
      </c>
      <c r="L13" s="1665">
        <f t="shared" si="1"/>
        <v>87.849591289121335</v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372"/>
      <c r="F14" s="372"/>
      <c r="G14" s="372"/>
      <c r="H14" s="574">
        <f t="shared" si="2"/>
        <v>0</v>
      </c>
      <c r="I14" s="574"/>
      <c r="J14" s="1306"/>
      <c r="K14" s="1762"/>
      <c r="L14" s="1665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v>133548470</v>
      </c>
      <c r="D15" s="380">
        <v>133548470</v>
      </c>
      <c r="E15" s="372">
        <v>133548470</v>
      </c>
      <c r="F15" s="372">
        <f>133548470+18203521</f>
        <v>151751991</v>
      </c>
      <c r="G15" s="372">
        <f>151751991+19556809</f>
        <v>171308800</v>
      </c>
      <c r="H15" s="574">
        <f t="shared" si="2"/>
        <v>19556809</v>
      </c>
      <c r="I15" s="574"/>
      <c r="J15" s="1306"/>
      <c r="K15" s="1762">
        <v>172408965</v>
      </c>
      <c r="L15" s="1665">
        <f t="shared" si="1"/>
        <v>100.64221160851048</v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v>24500679</v>
      </c>
      <c r="D16" s="380">
        <v>24500679</v>
      </c>
      <c r="E16" s="372">
        <v>24500679</v>
      </c>
      <c r="F16" s="372">
        <f>24500679+9910856</f>
        <v>34411535</v>
      </c>
      <c r="G16" s="372">
        <f>34411535+3661271</f>
        <v>38072806</v>
      </c>
      <c r="H16" s="574">
        <f t="shared" si="2"/>
        <v>3661271</v>
      </c>
      <c r="I16" s="574"/>
      <c r="J16" s="1306"/>
      <c r="K16" s="1762">
        <v>39511570</v>
      </c>
      <c r="L16" s="1665">
        <f t="shared" si="1"/>
        <v>103.77898072445724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372"/>
      <c r="F17" s="372"/>
      <c r="G17" s="372"/>
      <c r="H17" s="574">
        <f t="shared" si="2"/>
        <v>0</v>
      </c>
      <c r="I17" s="574"/>
      <c r="J17" s="1306"/>
      <c r="K17" s="1762"/>
      <c r="L17" s="1665" t="str">
        <f t="shared" si="1"/>
        <v/>
      </c>
    </row>
    <row r="18" spans="1:12" s="57" customFormat="1" ht="12" customHeight="1" x14ac:dyDescent="0.2">
      <c r="A18" s="370" t="s">
        <v>156</v>
      </c>
      <c r="B18" s="387" t="s">
        <v>307</v>
      </c>
      <c r="C18" s="150"/>
      <c r="D18" s="257"/>
      <c r="E18" s="150"/>
      <c r="F18" s="150"/>
      <c r="G18" s="150"/>
      <c r="H18" s="239">
        <f t="shared" si="2"/>
        <v>0</v>
      </c>
      <c r="I18" s="239"/>
      <c r="J18" s="1307"/>
      <c r="K18" s="1763"/>
      <c r="L18" s="1666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372"/>
      <c r="F19" s="372"/>
      <c r="G19" s="372"/>
      <c r="H19" s="574">
        <f t="shared" si="2"/>
        <v>0</v>
      </c>
      <c r="I19" s="574"/>
      <c r="J19" s="1306"/>
      <c r="K19" s="1762"/>
      <c r="L19" s="1665" t="str">
        <f t="shared" si="1"/>
        <v/>
      </c>
    </row>
    <row r="20" spans="1:12" s="61" customFormat="1" ht="12" customHeight="1" x14ac:dyDescent="0.2">
      <c r="A20" s="370" t="s">
        <v>159</v>
      </c>
      <c r="B20" s="387" t="s">
        <v>278</v>
      </c>
      <c r="C20" s="372">
        <v>50000</v>
      </c>
      <c r="D20" s="381">
        <v>50000</v>
      </c>
      <c r="E20" s="373">
        <f>50000</f>
        <v>50000</v>
      </c>
      <c r="F20" s="373">
        <v>50000</v>
      </c>
      <c r="G20" s="373">
        <v>50000</v>
      </c>
      <c r="H20" s="575">
        <f t="shared" si="2"/>
        <v>0</v>
      </c>
      <c r="I20" s="575"/>
      <c r="J20" s="1308"/>
      <c r="K20" s="1764">
        <v>76500</v>
      </c>
      <c r="L20" s="1667">
        <f t="shared" si="1"/>
        <v>153</v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2"/>
      <c r="D21" s="381"/>
      <c r="E21" s="373"/>
      <c r="F21" s="373">
        <v>2074381</v>
      </c>
      <c r="G21" s="373">
        <v>2074381</v>
      </c>
      <c r="H21" s="575">
        <f t="shared" si="2"/>
        <v>0</v>
      </c>
      <c r="I21" s="575"/>
      <c r="J21" s="1308"/>
      <c r="K21" s="1764">
        <v>3618128</v>
      </c>
      <c r="L21" s="1667">
        <f t="shared" si="1"/>
        <v>174.4196461498635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 t="shared" ref="C22:K22" si="3">SUM(C23:C25)</f>
        <v>0</v>
      </c>
      <c r="D22" s="160">
        <f t="shared" si="3"/>
        <v>0</v>
      </c>
      <c r="E22" s="103">
        <f t="shared" si="3"/>
        <v>142858</v>
      </c>
      <c r="F22" s="103">
        <f t="shared" si="3"/>
        <v>142858</v>
      </c>
      <c r="G22" s="103">
        <f t="shared" si="3"/>
        <v>142858</v>
      </c>
      <c r="H22" s="236">
        <f t="shared" si="2"/>
        <v>0</v>
      </c>
      <c r="I22" s="236">
        <f t="shared" si="3"/>
        <v>0</v>
      </c>
      <c r="J22" s="1304">
        <f t="shared" si="3"/>
        <v>0</v>
      </c>
      <c r="K22" s="103">
        <f t="shared" si="3"/>
        <v>142858</v>
      </c>
      <c r="L22" s="165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372"/>
      <c r="F23" s="372"/>
      <c r="G23" s="372"/>
      <c r="H23" s="574">
        <f t="shared" si="2"/>
        <v>0</v>
      </c>
      <c r="I23" s="574"/>
      <c r="J23" s="1306"/>
      <c r="K23" s="372"/>
      <c r="L23" s="1665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372"/>
      <c r="F24" s="372"/>
      <c r="G24" s="372"/>
      <c r="H24" s="574">
        <f t="shared" si="2"/>
        <v>0</v>
      </c>
      <c r="I24" s="574"/>
      <c r="J24" s="1306"/>
      <c r="K24" s="372"/>
      <c r="L24" s="1665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372">
        <v>142858</v>
      </c>
      <c r="F25" s="372">
        <v>142858</v>
      </c>
      <c r="G25" s="372">
        <v>142858</v>
      </c>
      <c r="H25" s="574">
        <f t="shared" si="2"/>
        <v>0</v>
      </c>
      <c r="I25" s="574"/>
      <c r="J25" s="1306"/>
      <c r="K25" s="372">
        <v>142858</v>
      </c>
      <c r="L25" s="1665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372"/>
      <c r="F26" s="372"/>
      <c r="G26" s="372"/>
      <c r="H26" s="574">
        <f t="shared" si="2"/>
        <v>0</v>
      </c>
      <c r="I26" s="574"/>
      <c r="J26" s="1306"/>
      <c r="K26" s="372"/>
      <c r="L26" s="1665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163"/>
      <c r="F27" s="163"/>
      <c r="G27" s="163"/>
      <c r="H27" s="234">
        <f t="shared" si="2"/>
        <v>0</v>
      </c>
      <c r="I27" s="234"/>
      <c r="J27" s="1309"/>
      <c r="K27" s="163"/>
      <c r="L27" s="1668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 t="shared" ref="C28:K28" si="4">+C29+C30</f>
        <v>0</v>
      </c>
      <c r="D28" s="160">
        <f t="shared" si="4"/>
        <v>0</v>
      </c>
      <c r="E28" s="103">
        <f t="shared" si="4"/>
        <v>0</v>
      </c>
      <c r="F28" s="103">
        <f t="shared" si="4"/>
        <v>0</v>
      </c>
      <c r="G28" s="103">
        <f t="shared" si="4"/>
        <v>0</v>
      </c>
      <c r="H28" s="236">
        <f t="shared" si="2"/>
        <v>0</v>
      </c>
      <c r="I28" s="236">
        <f t="shared" si="4"/>
        <v>0</v>
      </c>
      <c r="J28" s="1304">
        <f t="shared" si="4"/>
        <v>0</v>
      </c>
      <c r="K28" s="103">
        <f t="shared" si="4"/>
        <v>0</v>
      </c>
      <c r="L28" s="1659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154"/>
      <c r="F29" s="154"/>
      <c r="G29" s="154"/>
      <c r="H29" s="240">
        <f t="shared" si="2"/>
        <v>0</v>
      </c>
      <c r="I29" s="240"/>
      <c r="J29" s="1310"/>
      <c r="K29" s="154"/>
      <c r="L29" s="1660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48"/>
      <c r="F30" s="148"/>
      <c r="G30" s="148"/>
      <c r="H30" s="241">
        <f t="shared" si="2"/>
        <v>0</v>
      </c>
      <c r="I30" s="241"/>
      <c r="J30" s="1311"/>
      <c r="K30" s="148"/>
      <c r="L30" s="1669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109"/>
      <c r="F31" s="109"/>
      <c r="G31" s="109"/>
      <c r="H31" s="242">
        <f t="shared" si="2"/>
        <v>0</v>
      </c>
      <c r="I31" s="242"/>
      <c r="J31" s="1312"/>
      <c r="K31" s="109"/>
      <c r="L31" s="1662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 t="shared" ref="C32:K32" si="5">+C33+C34+C35</f>
        <v>0</v>
      </c>
      <c r="D32" s="160">
        <f t="shared" si="5"/>
        <v>0</v>
      </c>
      <c r="E32" s="103">
        <f t="shared" si="5"/>
        <v>0</v>
      </c>
      <c r="F32" s="103">
        <f t="shared" si="5"/>
        <v>0</v>
      </c>
      <c r="G32" s="103">
        <f t="shared" si="5"/>
        <v>0</v>
      </c>
      <c r="H32" s="236">
        <f t="shared" si="2"/>
        <v>0</v>
      </c>
      <c r="I32" s="236">
        <f t="shared" si="5"/>
        <v>0</v>
      </c>
      <c r="J32" s="1304">
        <f t="shared" si="5"/>
        <v>0</v>
      </c>
      <c r="K32" s="103">
        <f t="shared" si="5"/>
        <v>21069</v>
      </c>
      <c r="L32" s="1659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154"/>
      <c r="F33" s="154"/>
      <c r="G33" s="154"/>
      <c r="H33" s="240">
        <f t="shared" si="2"/>
        <v>0</v>
      </c>
      <c r="I33" s="240"/>
      <c r="J33" s="1310"/>
      <c r="K33" s="154"/>
      <c r="L33" s="1660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48"/>
      <c r="F34" s="148"/>
      <c r="G34" s="148"/>
      <c r="H34" s="241">
        <f t="shared" si="2"/>
        <v>0</v>
      </c>
      <c r="I34" s="241"/>
      <c r="J34" s="1311"/>
      <c r="K34" s="148"/>
      <c r="L34" s="1669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109"/>
      <c r="F35" s="109"/>
      <c r="G35" s="109"/>
      <c r="H35" s="242">
        <f t="shared" si="2"/>
        <v>0</v>
      </c>
      <c r="I35" s="242"/>
      <c r="J35" s="1312"/>
      <c r="K35" s="109">
        <v>21069</v>
      </c>
      <c r="L35" s="1662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163"/>
      <c r="F36" s="163"/>
      <c r="G36" s="163"/>
      <c r="H36" s="234">
        <f t="shared" si="2"/>
        <v>0</v>
      </c>
      <c r="I36" s="234"/>
      <c r="J36" s="1309"/>
      <c r="K36" s="163"/>
      <c r="L36" s="1668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163"/>
      <c r="F37" s="163"/>
      <c r="G37" s="163"/>
      <c r="H37" s="234">
        <f t="shared" si="2"/>
        <v>0</v>
      </c>
      <c r="I37" s="234"/>
      <c r="J37" s="1309"/>
      <c r="K37" s="163"/>
      <c r="L37" s="1668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384</v>
      </c>
      <c r="C38" s="163"/>
      <c r="D38" s="162"/>
      <c r="E38" s="163"/>
      <c r="F38" s="163"/>
      <c r="G38" s="163"/>
      <c r="H38" s="234">
        <f t="shared" si="2"/>
        <v>0</v>
      </c>
      <c r="I38" s="234"/>
      <c r="J38" s="1309"/>
      <c r="K38" s="163"/>
      <c r="L38" s="1668" t="str">
        <f t="shared" si="1"/>
        <v/>
      </c>
    </row>
    <row r="39" spans="1:12" s="57" customFormat="1" ht="12" customHeight="1" x14ac:dyDescent="0.2">
      <c r="A39" s="13" t="s">
        <v>107</v>
      </c>
      <c r="B39" s="556" t="s">
        <v>215</v>
      </c>
      <c r="C39" s="164"/>
      <c r="D39" s="264"/>
      <c r="E39" s="164"/>
      <c r="F39" s="164"/>
      <c r="G39" s="164"/>
      <c r="H39" s="243">
        <f t="shared" si="2"/>
        <v>0</v>
      </c>
      <c r="I39" s="243"/>
      <c r="J39" s="1313"/>
      <c r="K39" s="164"/>
      <c r="L39" s="1670" t="str">
        <f t="shared" si="1"/>
        <v/>
      </c>
    </row>
    <row r="40" spans="1:12" s="57" customFormat="1" ht="12" customHeight="1" x14ac:dyDescent="0.2">
      <c r="A40" s="366" t="s">
        <v>108</v>
      </c>
      <c r="B40" s="388" t="s">
        <v>216</v>
      </c>
      <c r="C40" s="378"/>
      <c r="D40" s="382"/>
      <c r="E40" s="378"/>
      <c r="F40" s="378"/>
      <c r="G40" s="378"/>
      <c r="H40" s="576">
        <f t="shared" si="2"/>
        <v>0</v>
      </c>
      <c r="I40" s="576"/>
      <c r="J40" s="1314"/>
      <c r="K40" s="378"/>
      <c r="L40" s="1671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166"/>
      <c r="F41" s="166"/>
      <c r="G41" s="166"/>
      <c r="H41" s="235">
        <f t="shared" si="2"/>
        <v>0</v>
      </c>
      <c r="I41" s="235"/>
      <c r="J41" s="1315"/>
      <c r="K41" s="166"/>
      <c r="L41" s="1672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180287309</v>
      </c>
      <c r="D42" s="160">
        <f t="shared" ref="D42:K42" si="6">+D10+D22+D27+D28+D32+D36+D38</f>
        <v>180287309</v>
      </c>
      <c r="E42" s="103">
        <f>+E10+E22+E27+E28+E32+E36+E38</f>
        <v>180430167</v>
      </c>
      <c r="F42" s="103">
        <f t="shared" si="6"/>
        <v>228430167</v>
      </c>
      <c r="G42" s="103">
        <f t="shared" si="6"/>
        <v>255430167</v>
      </c>
      <c r="H42" s="236">
        <f t="shared" si="2"/>
        <v>27000000</v>
      </c>
      <c r="I42" s="236">
        <f t="shared" si="6"/>
        <v>0</v>
      </c>
      <c r="J42" s="1304">
        <f t="shared" si="6"/>
        <v>0</v>
      </c>
      <c r="K42" s="103">
        <f t="shared" si="6"/>
        <v>262170561</v>
      </c>
      <c r="L42" s="1659">
        <f t="shared" si="1"/>
        <v>102.63884022751316</v>
      </c>
    </row>
    <row r="43" spans="1:12" s="57" customFormat="1" ht="12" customHeight="1" thickBot="1" x14ac:dyDescent="0.25">
      <c r="A43" s="512" t="s">
        <v>20</v>
      </c>
      <c r="B43" s="63" t="s">
        <v>183</v>
      </c>
      <c r="C43" s="103">
        <f>SUM(C44:C47)</f>
        <v>925595471</v>
      </c>
      <c r="D43" s="160">
        <f>SUM(D44:D47)</f>
        <v>940388262</v>
      </c>
      <c r="E43" s="103">
        <f>SUM(E44:E47)</f>
        <v>980599262</v>
      </c>
      <c r="F43" s="103">
        <f t="shared" ref="F43:K43" si="7">SUM(F44:F47)</f>
        <v>1057599262</v>
      </c>
      <c r="G43" s="103">
        <f t="shared" si="7"/>
        <v>1057599262</v>
      </c>
      <c r="H43" s="236">
        <f t="shared" si="2"/>
        <v>0</v>
      </c>
      <c r="I43" s="236">
        <f t="shared" si="7"/>
        <v>0</v>
      </c>
      <c r="J43" s="1304">
        <f t="shared" si="7"/>
        <v>100409616</v>
      </c>
      <c r="K43" s="103">
        <f t="shared" si="7"/>
        <v>1032352291</v>
      </c>
      <c r="L43" s="1659">
        <f t="shared" si="1"/>
        <v>97.61280364811752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f>890791+6994637</f>
        <v>7885428</v>
      </c>
      <c r="E44" s="154">
        <v>7885428</v>
      </c>
      <c r="F44" s="154">
        <v>7885428</v>
      </c>
      <c r="G44" s="154">
        <v>7885428</v>
      </c>
      <c r="H44" s="240">
        <f t="shared" si="2"/>
        <v>0</v>
      </c>
      <c r="I44" s="240"/>
      <c r="J44" s="1310"/>
      <c r="K44" s="154">
        <v>7885428</v>
      </c>
      <c r="L44" s="1660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48"/>
      <c r="F45" s="148"/>
      <c r="G45" s="148"/>
      <c r="H45" s="241">
        <f t="shared" si="2"/>
        <v>0</v>
      </c>
      <c r="I45" s="241"/>
      <c r="J45" s="1311"/>
      <c r="K45" s="148"/>
      <c r="L45" s="1669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 t="shared" ref="C46:J46" si="8">C70-C42-C44-C63-C65-C68+C38+C32+C28</f>
        <v>837834529</v>
      </c>
      <c r="D46" s="362">
        <f>D70-D42-D44-D63-D65-D67+D38+D32+D28</f>
        <v>823471892</v>
      </c>
      <c r="E46" s="362">
        <f>E70-E42-E44-E63-E65-E67+E38+E32+E28</f>
        <v>863682892</v>
      </c>
      <c r="F46" s="362">
        <f>F70-F42-F44-F63-F65-F67+F38+F32+F28</f>
        <v>940682892</v>
      </c>
      <c r="G46" s="379">
        <f>G70-G42-G44-G63-G65-G67+G38+G32+G28</f>
        <v>946682892</v>
      </c>
      <c r="H46" s="577">
        <f t="shared" si="2"/>
        <v>6000000</v>
      </c>
      <c r="I46" s="577">
        <f t="shared" si="8"/>
        <v>0</v>
      </c>
      <c r="J46" s="1316">
        <f t="shared" si="8"/>
        <v>0</v>
      </c>
      <c r="K46" s="379">
        <v>923787247</v>
      </c>
      <c r="L46" s="1661">
        <f t="shared" si="1"/>
        <v>97.58148740264761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 t="shared" ref="C47:J47" si="9">C62-C38-C32-C45-C28</f>
        <v>87760942</v>
      </c>
      <c r="D47" s="265">
        <f>D62-D38-D32-D45-D28</f>
        <v>109030942</v>
      </c>
      <c r="E47" s="265">
        <f>E62-E38-E32-E45-E28</f>
        <v>109030942</v>
      </c>
      <c r="F47" s="265">
        <f t="shared" si="9"/>
        <v>109030942</v>
      </c>
      <c r="G47" s="1079">
        <f t="shared" si="9"/>
        <v>103030942</v>
      </c>
      <c r="H47" s="244">
        <f t="shared" si="2"/>
        <v>-6000000</v>
      </c>
      <c r="I47" s="244">
        <f t="shared" si="9"/>
        <v>0</v>
      </c>
      <c r="J47" s="1317">
        <f t="shared" si="9"/>
        <v>100409616</v>
      </c>
      <c r="K47" s="1079">
        <v>100679616</v>
      </c>
      <c r="L47" s="1673">
        <f t="shared" si="1"/>
        <v>97.71784480044839</v>
      </c>
    </row>
    <row r="48" spans="1:12" s="61" customFormat="1" ht="15" customHeight="1" thickBot="1" x14ac:dyDescent="0.25">
      <c r="A48" s="512" t="s">
        <v>21</v>
      </c>
      <c r="B48" s="557" t="s">
        <v>177</v>
      </c>
      <c r="C48" s="168">
        <f t="shared" ref="C48:K48" si="10">+C42+C43</f>
        <v>1105882780</v>
      </c>
      <c r="D48" s="167">
        <f>+D42+D43</f>
        <v>1120675571</v>
      </c>
      <c r="E48" s="168">
        <f t="shared" si="10"/>
        <v>1161029429</v>
      </c>
      <c r="F48" s="168">
        <f t="shared" si="10"/>
        <v>1286029429</v>
      </c>
      <c r="G48" s="168">
        <f t="shared" si="10"/>
        <v>1313029429</v>
      </c>
      <c r="H48" s="237">
        <f t="shared" si="2"/>
        <v>27000000</v>
      </c>
      <c r="I48" s="237">
        <f t="shared" si="10"/>
        <v>0</v>
      </c>
      <c r="J48" s="1318">
        <f t="shared" si="10"/>
        <v>100409616</v>
      </c>
      <c r="K48" s="168">
        <f t="shared" si="10"/>
        <v>1294522852</v>
      </c>
      <c r="L48" s="1663">
        <f t="shared" si="1"/>
        <v>98.59054362444148</v>
      </c>
    </row>
    <row r="49" spans="1:12" s="61" customFormat="1" ht="14.45" customHeight="1" x14ac:dyDescent="0.2">
      <c r="A49" s="69"/>
      <c r="B49" s="70"/>
      <c r="C49" s="71"/>
      <c r="D49" s="158"/>
      <c r="E49" s="158"/>
      <c r="F49" s="158"/>
      <c r="G49" s="158"/>
      <c r="H49" s="158"/>
      <c r="I49" s="158"/>
      <c r="J49" s="158"/>
      <c r="K49" s="158"/>
      <c r="L49" s="171"/>
    </row>
    <row r="50" spans="1:12" ht="14.45" customHeight="1" x14ac:dyDescent="0.2">
      <c r="A50" s="2182" t="s">
        <v>34</v>
      </c>
      <c r="B50" s="2182"/>
      <c r="C50" s="2182"/>
      <c r="D50" s="2182"/>
      <c r="E50" s="2182"/>
      <c r="F50" s="2182"/>
      <c r="G50" s="2182"/>
      <c r="H50" s="2182"/>
      <c r="I50" s="2182"/>
      <c r="J50" s="2182"/>
      <c r="K50" s="2182"/>
      <c r="L50" s="2182"/>
    </row>
    <row r="51" spans="1:12" ht="14.45" customHeight="1" thickBot="1" x14ac:dyDescent="0.3">
      <c r="A51" s="2183" t="s">
        <v>366</v>
      </c>
      <c r="B51" s="2183"/>
      <c r="C51" s="2183"/>
      <c r="D51" s="2183"/>
      <c r="E51" s="2183"/>
      <c r="F51" s="2183"/>
      <c r="G51" s="2183"/>
      <c r="H51" s="2183"/>
      <c r="I51" s="2183"/>
      <c r="J51" s="2183"/>
      <c r="K51" s="2183"/>
      <c r="L51" s="2183"/>
    </row>
    <row r="52" spans="1:12" s="54" customFormat="1" ht="66.75" customHeight="1" thickBot="1" x14ac:dyDescent="0.25">
      <c r="A52" s="1254" t="s">
        <v>145</v>
      </c>
      <c r="B52" s="49" t="s">
        <v>36</v>
      </c>
      <c r="C52" s="22" t="str">
        <f>'1. mell.bevétel_össz'!C8</f>
        <v xml:space="preserve">2022. évi eredeti előirányzat
2/2022. (II.14.) </v>
      </c>
      <c r="D52" s="260" t="str">
        <f>'1. mell.bevétel_össz'!D8</f>
        <v>Módosított előirányzat a 17/2022.  (VI.30.)  rendelet szerint</v>
      </c>
      <c r="E52" s="49" t="str">
        <f>'1. mell.bevétel_össz'!E8</f>
        <v>Módosított előirányzat a 18/2022. (IX.29.)  rendelet szerint</v>
      </c>
      <c r="F52" s="49" t="str">
        <f>'1. mell.bevétel_össz'!F8</f>
        <v>Módosított előirányzat a 23/2022. (XII.16.)  rendelet szerint</v>
      </c>
      <c r="G52" s="49" t="str">
        <f>'1. mell.bevétel_össz'!G8</f>
        <v>Módosított előirányzat a 1/2023. (II.13.)  rendelet szerint</v>
      </c>
      <c r="H52" s="159" t="str">
        <f>'1. mell.bevétel_össz'!H8</f>
        <v>Változás a 2022. 23/2022. (XII.16.) rendelethez képest</v>
      </c>
      <c r="I52" s="211" t="str">
        <f>'1. mell.bevétel_össz'!I8</f>
        <v>2022. évi teljesítés              2022.06.30-ig</v>
      </c>
      <c r="J52" s="1282" t="str">
        <f>'1. mell.bevétel_össz'!J8</f>
        <v>2022. évi teljesítés              2022.09.30-ig</v>
      </c>
      <c r="K52" s="49" t="str">
        <f>'1. mell.bevétel_össz'!K8</f>
        <v>2022. évi teljesítés              2022.12.31-ig</v>
      </c>
      <c r="L52" s="1326" t="str">
        <f>'1. mell.bevétel_össz'!L8</f>
        <v>Teljesítés %-a</v>
      </c>
    </row>
    <row r="53" spans="1:12" s="72" customFormat="1" ht="12" customHeight="1" thickBot="1" x14ac:dyDescent="0.25">
      <c r="A53" s="267" t="s">
        <v>12</v>
      </c>
      <c r="B53" s="63" t="s">
        <v>553</v>
      </c>
      <c r="C53" s="103">
        <f t="shared" ref="C53:K53" si="11">SUM(C54:C59)-C55</f>
        <v>1018121838</v>
      </c>
      <c r="D53" s="160">
        <f t="shared" si="11"/>
        <v>1011644629</v>
      </c>
      <c r="E53" s="103">
        <f t="shared" si="11"/>
        <v>1051998487</v>
      </c>
      <c r="F53" s="103">
        <f>SUM(F54:F59)-F55</f>
        <v>1176998487</v>
      </c>
      <c r="G53" s="103">
        <f t="shared" si="11"/>
        <v>1209998487</v>
      </c>
      <c r="H53" s="236">
        <f t="shared" ref="H53:H73" si="12">+G53-F53</f>
        <v>33000000</v>
      </c>
      <c r="I53" s="169">
        <f t="shared" si="11"/>
        <v>0</v>
      </c>
      <c r="J53" s="1304">
        <f t="shared" si="11"/>
        <v>0</v>
      </c>
      <c r="K53" s="103">
        <f t="shared" si="11"/>
        <v>1180396725</v>
      </c>
      <c r="L53" s="1659">
        <f>IF(G53=0,"",K53/G53*100)</f>
        <v>97.553570329381742</v>
      </c>
    </row>
    <row r="54" spans="1:12" ht="12" customHeight="1" x14ac:dyDescent="0.2">
      <c r="A54" s="738" t="s">
        <v>91</v>
      </c>
      <c r="B54" s="18" t="s">
        <v>68</v>
      </c>
      <c r="C54" s="154">
        <v>479202478</v>
      </c>
      <c r="D54" s="258">
        <f>479202478+10650000</f>
        <v>489852478</v>
      </c>
      <c r="E54" s="154">
        <f>489852478+142858+14200000+19500000</f>
        <v>523695336</v>
      </c>
      <c r="F54" s="154">
        <f>523695336-15000000</f>
        <v>508695336</v>
      </c>
      <c r="G54" s="154">
        <v>508695336</v>
      </c>
      <c r="H54" s="240">
        <f t="shared" si="12"/>
        <v>0</v>
      </c>
      <c r="I54" s="213"/>
      <c r="J54" s="1310"/>
      <c r="K54" s="154">
        <v>502353867</v>
      </c>
      <c r="L54" s="1660">
        <f t="shared" ref="L54:L73" si="13">IF(G54=0,"",K54/G54*100)</f>
        <v>98.753385661078681</v>
      </c>
    </row>
    <row r="55" spans="1:12" ht="12" customHeight="1" x14ac:dyDescent="0.2">
      <c r="A55" s="738" t="s">
        <v>310</v>
      </c>
      <c r="B55" s="374" t="s">
        <v>273</v>
      </c>
      <c r="C55" s="154"/>
      <c r="D55" s="258"/>
      <c r="E55" s="154">
        <v>19500000</v>
      </c>
      <c r="F55" s="154">
        <v>19500000</v>
      </c>
      <c r="G55" s="154">
        <v>19500000</v>
      </c>
      <c r="H55" s="240">
        <f t="shared" si="12"/>
        <v>0</v>
      </c>
      <c r="I55" s="213"/>
      <c r="J55" s="1310"/>
      <c r="K55" s="154">
        <v>17698164</v>
      </c>
      <c r="L55" s="1660">
        <f t="shared" si="13"/>
        <v>90.759815384615379</v>
      </c>
    </row>
    <row r="56" spans="1:12" ht="12" customHeight="1" x14ac:dyDescent="0.2">
      <c r="A56" s="738" t="s">
        <v>92</v>
      </c>
      <c r="B56" s="371" t="s">
        <v>87</v>
      </c>
      <c r="C56" s="379">
        <v>77619360</v>
      </c>
      <c r="D56" s="362">
        <f>77619360+2982000</f>
        <v>80601360</v>
      </c>
      <c r="E56" s="379">
        <f>80601360+3976000+2535000</f>
        <v>87112360</v>
      </c>
      <c r="F56" s="379">
        <f>87112360-5000000</f>
        <v>82112360</v>
      </c>
      <c r="G56" s="379">
        <v>82112360</v>
      </c>
      <c r="H56" s="577">
        <f t="shared" si="12"/>
        <v>0</v>
      </c>
      <c r="I56" s="215"/>
      <c r="J56" s="1316"/>
      <c r="K56" s="379">
        <v>77529148</v>
      </c>
      <c r="L56" s="1661">
        <f t="shared" si="13"/>
        <v>94.418365274119509</v>
      </c>
    </row>
    <row r="57" spans="1:12" ht="12" customHeight="1" x14ac:dyDescent="0.2">
      <c r="A57" s="738" t="s">
        <v>93</v>
      </c>
      <c r="B57" s="371" t="s">
        <v>69</v>
      </c>
      <c r="C57" s="379">
        <v>461300000</v>
      </c>
      <c r="D57" s="362">
        <f>461300000+890791-21000000</f>
        <v>441190791</v>
      </c>
      <c r="E57" s="379">
        <f>441190791</f>
        <v>441190791</v>
      </c>
      <c r="F57" s="379">
        <f>441190791+48000000+20000000+77000000</f>
        <v>586190791</v>
      </c>
      <c r="G57" s="379">
        <f>586190791+27000000+6000000</f>
        <v>619190791</v>
      </c>
      <c r="H57" s="577">
        <f t="shared" si="12"/>
        <v>33000000</v>
      </c>
      <c r="I57" s="215"/>
      <c r="J57" s="1316"/>
      <c r="K57" s="379">
        <v>600513710</v>
      </c>
      <c r="L57" s="1661">
        <f t="shared" si="13"/>
        <v>96.983630688396332</v>
      </c>
    </row>
    <row r="58" spans="1:12" ht="12" customHeight="1" x14ac:dyDescent="0.2">
      <c r="A58" s="738" t="s">
        <v>90</v>
      </c>
      <c r="B58" s="371" t="s">
        <v>80</v>
      </c>
      <c r="C58" s="379"/>
      <c r="D58" s="362"/>
      <c r="E58" s="379"/>
      <c r="F58" s="379"/>
      <c r="G58" s="379"/>
      <c r="H58" s="577">
        <f t="shared" si="12"/>
        <v>0</v>
      </c>
      <c r="I58" s="215"/>
      <c r="J58" s="1316"/>
      <c r="K58" s="379"/>
      <c r="L58" s="1661" t="str">
        <f t="shared" si="13"/>
        <v/>
      </c>
    </row>
    <row r="59" spans="1:12" ht="12" customHeight="1" x14ac:dyDescent="0.2">
      <c r="A59" s="738" t="s">
        <v>150</v>
      </c>
      <c r="B59" s="371" t="s">
        <v>88</v>
      </c>
      <c r="C59" s="379">
        <f>SUM(C60:C61)</f>
        <v>0</v>
      </c>
      <c r="D59" s="362">
        <f t="shared" ref="D59:K59" si="14">SUM(D60:D61)</f>
        <v>0</v>
      </c>
      <c r="E59" s="379">
        <f t="shared" si="14"/>
        <v>0</v>
      </c>
      <c r="F59" s="379">
        <f t="shared" si="14"/>
        <v>0</v>
      </c>
      <c r="G59" s="379">
        <f t="shared" si="14"/>
        <v>0</v>
      </c>
      <c r="H59" s="577">
        <f t="shared" si="12"/>
        <v>0</v>
      </c>
      <c r="I59" s="215">
        <f t="shared" si="14"/>
        <v>0</v>
      </c>
      <c r="J59" s="1316">
        <f t="shared" si="14"/>
        <v>0</v>
      </c>
      <c r="K59" s="379">
        <f t="shared" si="14"/>
        <v>0</v>
      </c>
      <c r="L59" s="1661" t="str">
        <f t="shared" si="13"/>
        <v/>
      </c>
    </row>
    <row r="60" spans="1:12" ht="12" customHeight="1" x14ac:dyDescent="0.2">
      <c r="A60" s="738" t="s">
        <v>311</v>
      </c>
      <c r="B60" s="612" t="s">
        <v>238</v>
      </c>
      <c r="C60" s="379"/>
      <c r="D60" s="362"/>
      <c r="E60" s="379"/>
      <c r="F60" s="379"/>
      <c r="G60" s="379"/>
      <c r="H60" s="577">
        <f t="shared" si="12"/>
        <v>0</v>
      </c>
      <c r="I60" s="215"/>
      <c r="J60" s="1316"/>
      <c r="K60" s="379"/>
      <c r="L60" s="1661" t="str">
        <f t="shared" si="13"/>
        <v/>
      </c>
    </row>
    <row r="61" spans="1:12" ht="12" customHeight="1" thickBot="1" x14ac:dyDescent="0.25">
      <c r="A61" s="268" t="s">
        <v>312</v>
      </c>
      <c r="B61" s="94" t="s">
        <v>237</v>
      </c>
      <c r="C61" s="109"/>
      <c r="D61" s="259"/>
      <c r="E61" s="109"/>
      <c r="F61" s="109"/>
      <c r="G61" s="109"/>
      <c r="H61" s="242">
        <f t="shared" si="12"/>
        <v>0</v>
      </c>
      <c r="I61" s="214"/>
      <c r="J61" s="1312"/>
      <c r="K61" s="109"/>
      <c r="L61" s="1662" t="str">
        <f t="shared" si="13"/>
        <v/>
      </c>
    </row>
    <row r="62" spans="1:12" ht="12" customHeight="1" thickBot="1" x14ac:dyDescent="0.25">
      <c r="A62" s="267" t="s">
        <v>13</v>
      </c>
      <c r="B62" s="63" t="s">
        <v>554</v>
      </c>
      <c r="C62" s="103">
        <f t="shared" ref="C62:K62" si="15">SUM(C63:C67)</f>
        <v>87760942</v>
      </c>
      <c r="D62" s="160">
        <f>SUM(D63:D67)</f>
        <v>109030942</v>
      </c>
      <c r="E62" s="103">
        <f>SUM(E63:E67)</f>
        <v>109030942</v>
      </c>
      <c r="F62" s="103">
        <f>SUM(F63:F67)</f>
        <v>109030942</v>
      </c>
      <c r="G62" s="103">
        <f t="shared" si="15"/>
        <v>103030942</v>
      </c>
      <c r="H62" s="236">
        <f t="shared" si="12"/>
        <v>-6000000</v>
      </c>
      <c r="I62" s="169">
        <f t="shared" si="15"/>
        <v>0</v>
      </c>
      <c r="J62" s="1304">
        <f t="shared" si="15"/>
        <v>100409616</v>
      </c>
      <c r="K62" s="103">
        <f t="shared" si="15"/>
        <v>100679616</v>
      </c>
      <c r="L62" s="1659">
        <f t="shared" si="13"/>
        <v>97.71784480044839</v>
      </c>
    </row>
    <row r="63" spans="1:12" s="72" customFormat="1" ht="12" customHeight="1" x14ac:dyDescent="0.2">
      <c r="A63" s="738" t="s">
        <v>94</v>
      </c>
      <c r="B63" s="18" t="s">
        <v>122</v>
      </c>
      <c r="C63" s="154">
        <f>'15.felh.felúj.'!C65</f>
        <v>36760942</v>
      </c>
      <c r="D63" s="258">
        <f>'15.felh.felúj.'!D65</f>
        <v>36760942</v>
      </c>
      <c r="E63" s="154">
        <f>'15.felh.felúj.'!E65</f>
        <v>36760942</v>
      </c>
      <c r="F63" s="154">
        <f>'15.felh.felúj.'!F65</f>
        <v>36760942</v>
      </c>
      <c r="G63" s="154">
        <f>'15.felh.felúj.'!G65</f>
        <v>30760942</v>
      </c>
      <c r="H63" s="240">
        <f t="shared" si="12"/>
        <v>-6000000</v>
      </c>
      <c r="I63" s="213">
        <f>'15.felh.felúj.'!J65</f>
        <v>0</v>
      </c>
      <c r="J63" s="1310">
        <f>'15.felh.felúj.'!K65</f>
        <v>29372302</v>
      </c>
      <c r="K63" s="154">
        <f>'15.felh.felúj.'!K65</f>
        <v>29372302</v>
      </c>
      <c r="L63" s="1660">
        <f t="shared" si="13"/>
        <v>95.485703916349507</v>
      </c>
    </row>
    <row r="64" spans="1:12" s="72" customFormat="1" ht="12" customHeight="1" x14ac:dyDescent="0.2">
      <c r="A64" s="738" t="s">
        <v>321</v>
      </c>
      <c r="B64" s="613" t="s">
        <v>239</v>
      </c>
      <c r="C64" s="154"/>
      <c r="D64" s="258"/>
      <c r="E64" s="154"/>
      <c r="F64" s="154"/>
      <c r="G64" s="154"/>
      <c r="H64" s="240">
        <f t="shared" si="12"/>
        <v>0</v>
      </c>
      <c r="I64" s="213"/>
      <c r="J64" s="1310"/>
      <c r="K64" s="154"/>
      <c r="L64" s="1660" t="str">
        <f t="shared" si="13"/>
        <v/>
      </c>
    </row>
    <row r="65" spans="1:12" ht="12" customHeight="1" x14ac:dyDescent="0.2">
      <c r="A65" s="738" t="s">
        <v>95</v>
      </c>
      <c r="B65" s="371" t="s">
        <v>2</v>
      </c>
      <c r="C65" s="379">
        <f>'15.felh.felúj.'!C73</f>
        <v>51000000</v>
      </c>
      <c r="D65" s="362">
        <f>'15.felh.felúj.'!D73</f>
        <v>72000000</v>
      </c>
      <c r="E65" s="379">
        <f>'15.felh.felúj.'!E73</f>
        <v>72000000</v>
      </c>
      <c r="F65" s="379">
        <f>'15.felh.felúj.'!F73</f>
        <v>72000000</v>
      </c>
      <c r="G65" s="379">
        <f>'15.felh.felúj.'!G73</f>
        <v>72000000</v>
      </c>
      <c r="H65" s="577">
        <f t="shared" si="12"/>
        <v>0</v>
      </c>
      <c r="I65" s="215">
        <f>'15.felh.felúj.'!J73</f>
        <v>0</v>
      </c>
      <c r="J65" s="1316">
        <f>'15.felh.felúj.'!K73</f>
        <v>71037314</v>
      </c>
      <c r="K65" s="379">
        <f>'15.felh.felúj.'!K73</f>
        <v>71037314</v>
      </c>
      <c r="L65" s="1661">
        <f t="shared" si="13"/>
        <v>98.662936111111108</v>
      </c>
    </row>
    <row r="66" spans="1:12" ht="12" customHeight="1" x14ac:dyDescent="0.2">
      <c r="A66" s="738" t="s">
        <v>345</v>
      </c>
      <c r="B66" s="614" t="s">
        <v>240</v>
      </c>
      <c r="C66" s="379"/>
      <c r="D66" s="362"/>
      <c r="E66" s="379"/>
      <c r="F66" s="379"/>
      <c r="G66" s="379"/>
      <c r="H66" s="577">
        <f t="shared" si="12"/>
        <v>0</v>
      </c>
      <c r="I66" s="215"/>
      <c r="J66" s="1316"/>
      <c r="K66" s="379"/>
      <c r="L66" s="1661" t="str">
        <f t="shared" si="13"/>
        <v/>
      </c>
    </row>
    <row r="67" spans="1:12" ht="12" customHeight="1" x14ac:dyDescent="0.2">
      <c r="A67" s="738" t="s">
        <v>96</v>
      </c>
      <c r="B67" s="18" t="s">
        <v>178</v>
      </c>
      <c r="C67" s="379"/>
      <c r="D67" s="362">
        <f>+D68+D69</f>
        <v>270000</v>
      </c>
      <c r="E67" s="379">
        <f>+E68+E69</f>
        <v>270000</v>
      </c>
      <c r="F67" s="379">
        <f>+F68+F69</f>
        <v>270000</v>
      </c>
      <c r="G67" s="379">
        <f>+G68+G69</f>
        <v>270000</v>
      </c>
      <c r="H67" s="577">
        <f t="shared" si="12"/>
        <v>0</v>
      </c>
      <c r="I67" s="215"/>
      <c r="J67" s="1316"/>
      <c r="K67" s="379">
        <f>+K68+K69</f>
        <v>270000</v>
      </c>
      <c r="L67" s="1661">
        <f t="shared" si="13"/>
        <v>100</v>
      </c>
    </row>
    <row r="68" spans="1:12" ht="12" customHeight="1" x14ac:dyDescent="0.2">
      <c r="A68" s="738" t="s">
        <v>322</v>
      </c>
      <c r="B68" s="612" t="s">
        <v>242</v>
      </c>
      <c r="C68" s="379"/>
      <c r="D68" s="362"/>
      <c r="E68" s="379"/>
      <c r="F68" s="379"/>
      <c r="G68" s="379"/>
      <c r="H68" s="577">
        <f t="shared" si="12"/>
        <v>0</v>
      </c>
      <c r="I68" s="215"/>
      <c r="J68" s="1316"/>
      <c r="K68" s="379"/>
      <c r="L68" s="1661" t="str">
        <f t="shared" si="13"/>
        <v/>
      </c>
    </row>
    <row r="69" spans="1:12" ht="12" customHeight="1" thickBot="1" x14ac:dyDescent="0.25">
      <c r="A69" s="738" t="s">
        <v>323</v>
      </c>
      <c r="B69" s="612" t="s">
        <v>241</v>
      </c>
      <c r="C69" s="379"/>
      <c r="D69" s="362">
        <v>270000</v>
      </c>
      <c r="E69" s="379">
        <f>'13.támogatás'!E104</f>
        <v>270000</v>
      </c>
      <c r="F69" s="379">
        <f>'13.támogatás'!F104</f>
        <v>270000</v>
      </c>
      <c r="G69" s="379">
        <f>'13.támogatás'!G104</f>
        <v>270000</v>
      </c>
      <c r="H69" s="577">
        <f t="shared" si="12"/>
        <v>0</v>
      </c>
      <c r="I69" s="215"/>
      <c r="J69" s="1316"/>
      <c r="K69" s="379">
        <f>'13.támogatás'!K104</f>
        <v>270000</v>
      </c>
      <c r="L69" s="1661">
        <f t="shared" si="13"/>
        <v>100</v>
      </c>
    </row>
    <row r="70" spans="1:12" ht="15" customHeight="1" thickBot="1" x14ac:dyDescent="0.25">
      <c r="A70" s="267" t="s">
        <v>14</v>
      </c>
      <c r="B70" s="73" t="s">
        <v>179</v>
      </c>
      <c r="C70" s="168">
        <f t="shared" ref="C70:K70" si="16">+C53+C62</f>
        <v>1105882780</v>
      </c>
      <c r="D70" s="167">
        <f t="shared" si="16"/>
        <v>1120675571</v>
      </c>
      <c r="E70" s="168">
        <f t="shared" si="16"/>
        <v>1161029429</v>
      </c>
      <c r="F70" s="168">
        <f>+F53+F62</f>
        <v>1286029429</v>
      </c>
      <c r="G70" s="168">
        <f t="shared" si="16"/>
        <v>1313029429</v>
      </c>
      <c r="H70" s="237">
        <f t="shared" si="12"/>
        <v>27000000</v>
      </c>
      <c r="I70" s="216">
        <f t="shared" si="16"/>
        <v>0</v>
      </c>
      <c r="J70" s="1318">
        <f t="shared" si="16"/>
        <v>100409616</v>
      </c>
      <c r="K70" s="168">
        <f t="shared" si="16"/>
        <v>1281076341</v>
      </c>
      <c r="L70" s="1663">
        <f t="shared" si="13"/>
        <v>97.566460637189564</v>
      </c>
    </row>
    <row r="71" spans="1:12" ht="13.5" thickBot="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172" t="str">
        <f t="shared" si="13"/>
        <v/>
      </c>
    </row>
    <row r="72" spans="1:12" s="651" customFormat="1" ht="15" customHeight="1" thickBot="1" x14ac:dyDescent="0.25">
      <c r="A72" s="1703" t="s">
        <v>294</v>
      </c>
      <c r="B72" s="1704"/>
      <c r="C72" s="1705">
        <v>142</v>
      </c>
      <c r="D72" s="1706">
        <v>142</v>
      </c>
      <c r="E72" s="1705">
        <v>142</v>
      </c>
      <c r="F72" s="1705">
        <v>142</v>
      </c>
      <c r="G72" s="1705">
        <v>142</v>
      </c>
      <c r="H72" s="1707">
        <f t="shared" si="12"/>
        <v>0</v>
      </c>
      <c r="I72" s="1708"/>
      <c r="J72" s="1709"/>
      <c r="K72" s="1705">
        <v>136</v>
      </c>
      <c r="L72" s="1710">
        <f t="shared" si="13"/>
        <v>95.774647887323937</v>
      </c>
    </row>
    <row r="73" spans="1:12" s="651" customFormat="1" ht="14.25" customHeight="1" thickBot="1" x14ac:dyDescent="0.25">
      <c r="A73" s="1703" t="s">
        <v>295</v>
      </c>
      <c r="B73" s="1704"/>
      <c r="C73" s="1711"/>
      <c r="D73" s="1712"/>
      <c r="E73" s="1711"/>
      <c r="F73" s="1711"/>
      <c r="G73" s="1711"/>
      <c r="H73" s="1713">
        <f t="shared" si="12"/>
        <v>0</v>
      </c>
      <c r="I73" s="1714"/>
      <c r="J73" s="1715"/>
      <c r="K73" s="1711"/>
      <c r="L73" s="1710" t="str">
        <f t="shared" si="13"/>
        <v/>
      </c>
    </row>
    <row r="74" spans="1:12" s="651" customFormat="1" ht="11.25" x14ac:dyDescent="0.2">
      <c r="A74" s="1716"/>
      <c r="H74" s="1717" t="s">
        <v>721</v>
      </c>
      <c r="L74" s="1718"/>
    </row>
  </sheetData>
  <sheetProtection formatCells="0"/>
  <mergeCells count="9">
    <mergeCell ref="A6:L6"/>
    <mergeCell ref="A9:L9"/>
    <mergeCell ref="A50:L50"/>
    <mergeCell ref="A51:L51"/>
    <mergeCell ref="A1:H1"/>
    <mergeCell ref="A3:L3"/>
    <mergeCell ref="A2:L2"/>
    <mergeCell ref="C4:L4"/>
    <mergeCell ref="C5:L5"/>
  </mergeCells>
  <phoneticPr fontId="48" type="noConversion"/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130" zoomScaleNormal="154" zoomScaleSheetLayoutView="130" workbookViewId="0">
      <selection activeCell="C23" sqref="C23"/>
    </sheetView>
  </sheetViews>
  <sheetFormatPr defaultColWidth="9.33203125" defaultRowHeight="12.75" x14ac:dyDescent="0.2"/>
  <cols>
    <col min="1" max="1" width="13.83203125" style="41" customWidth="1"/>
    <col min="2" max="2" width="67.5" style="50" customWidth="1"/>
    <col min="3" max="3" width="17.33203125" style="50" customWidth="1"/>
    <col min="4" max="4" width="15.83203125" style="50" hidden="1" customWidth="1"/>
    <col min="5" max="5" width="15.5" style="50" hidden="1" customWidth="1"/>
    <col min="6" max="6" width="16.1640625" style="50" hidden="1" customWidth="1"/>
    <col min="7" max="7" width="15.83203125" style="50" customWidth="1"/>
    <col min="8" max="10" width="15.83203125" style="50" hidden="1" customWidth="1"/>
    <col min="11" max="11" width="14.83203125" style="50" customWidth="1"/>
    <col min="12" max="12" width="7.83203125" style="172" customWidth="1"/>
    <col min="13" max="13" width="9.33203125" style="50" customWidth="1"/>
    <col min="14" max="16384" width="9.33203125" style="50"/>
  </cols>
  <sheetData>
    <row r="1" spans="1:13" ht="12.75" customHeight="1" x14ac:dyDescent="0.2">
      <c r="A1" s="2185"/>
      <c r="B1" s="2185"/>
      <c r="C1" s="2185"/>
      <c r="D1" s="2185"/>
      <c r="E1" s="2185"/>
      <c r="F1" s="2185"/>
      <c r="G1" s="2185"/>
      <c r="H1" s="2185"/>
      <c r="I1" s="330"/>
      <c r="J1" s="330"/>
      <c r="K1" s="330"/>
      <c r="L1" s="330"/>
    </row>
    <row r="2" spans="1:13" ht="12.75" customHeight="1" x14ac:dyDescent="0.2">
      <c r="A2" s="2151" t="s">
        <v>1060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3" s="42" customFormat="1" ht="21" customHeight="1" thickBot="1" x14ac:dyDescent="0.25">
      <c r="A3" s="2184"/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</row>
    <row r="4" spans="1:13" s="45" customFormat="1" ht="35.25" customHeight="1" x14ac:dyDescent="0.2">
      <c r="A4" s="43" t="s">
        <v>140</v>
      </c>
      <c r="B4" s="44" t="s">
        <v>85</v>
      </c>
      <c r="C4" s="2186" t="s">
        <v>187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3" s="45" customFormat="1" ht="24.75" thickBot="1" x14ac:dyDescent="0.25">
      <c r="A5" s="46" t="s">
        <v>142</v>
      </c>
      <c r="B5" s="47" t="s">
        <v>143</v>
      </c>
      <c r="C5" s="2192" t="s">
        <v>144</v>
      </c>
      <c r="D5" s="2193"/>
      <c r="E5" s="2193"/>
      <c r="F5" s="2193"/>
      <c r="G5" s="2193"/>
      <c r="H5" s="2193"/>
      <c r="I5" s="2193"/>
      <c r="J5" s="2193"/>
      <c r="K5" s="2193"/>
      <c r="L5" s="2194"/>
    </row>
    <row r="6" spans="1:13" s="48" customFormat="1" ht="15.95" customHeight="1" thickBot="1" x14ac:dyDescent="0.3">
      <c r="A6" s="2181" t="s">
        <v>366</v>
      </c>
      <c r="B6" s="2181"/>
      <c r="C6" s="2181"/>
      <c r="D6" s="2181"/>
      <c r="E6" s="2181"/>
      <c r="F6" s="2181"/>
      <c r="G6" s="2181"/>
      <c r="H6" s="2181"/>
      <c r="I6" s="2181"/>
      <c r="J6" s="2181"/>
      <c r="K6" s="2181"/>
      <c r="L6" s="2181"/>
      <c r="M6" s="48" t="s">
        <v>389</v>
      </c>
    </row>
    <row r="7" spans="1:13" ht="48.75" customHeight="1" thickBot="1" x14ac:dyDescent="0.25">
      <c r="A7" s="1824" t="s">
        <v>145</v>
      </c>
      <c r="B7" s="1823" t="s">
        <v>36</v>
      </c>
      <c r="C7" s="1823" t="str">
        <f>'1. mell.bevétel_össz'!C8</f>
        <v xml:space="preserve">2022. évi eredeti előirányzat
2/2022. (II.14.) </v>
      </c>
      <c r="D7" s="260" t="str">
        <f>'1. mell.bevétel_össz'!D8</f>
        <v>Módosított előirányzat a 17/2022.  (VI.30.)  rendelet szerint</v>
      </c>
      <c r="E7" s="1823" t="str">
        <f>'1. mell.bevétel_össz'!E8</f>
        <v>Módosított előirányzat a 18/2022. (IX.29.)  rendelet szerint</v>
      </c>
      <c r="F7" s="1823" t="str">
        <f>'1. mell.bevétel_össz'!F8</f>
        <v>Módosított előirányzat a 23/2022. (XII.16.)  rendelet szerint</v>
      </c>
      <c r="G7" s="1823" t="str">
        <f>'1. mell.bevétel_össz'!G8</f>
        <v>Módosított előirányzat a 1/2023. (II.13.)  rendelet szerint</v>
      </c>
      <c r="H7" s="1825" t="str">
        <f>'1. mell.bevétel_össz'!H8</f>
        <v>Változás a 2022. 23/2022. (XII.16.) rendelethez képest</v>
      </c>
      <c r="I7" s="249" t="str">
        <f>'1. mell.bevétel_össz'!I8</f>
        <v>2022. évi teljesítés              2022.06.30-ig</v>
      </c>
      <c r="J7" s="1282" t="str">
        <f>'1. mell.bevétel_össz'!J8</f>
        <v>2022. évi teljesítés              2022.09.30-ig</v>
      </c>
      <c r="K7" s="1823" t="str">
        <f>'1. mell.bevétel_össz'!K8</f>
        <v>2022. évi teljesítés              2022.12.31-ig</v>
      </c>
      <c r="L7" s="1326" t="str">
        <f>'1. mell.bevétel_össz'!L8</f>
        <v>Teljesítés %-a</v>
      </c>
    </row>
    <row r="8" spans="1:13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 t="s">
        <v>304</v>
      </c>
      <c r="J8" s="1278" t="s">
        <v>304</v>
      </c>
      <c r="K8" s="1280" t="s">
        <v>306</v>
      </c>
      <c r="L8" s="170" t="s">
        <v>392</v>
      </c>
    </row>
    <row r="9" spans="1:13" s="54" customFormat="1" ht="15.95" customHeight="1" thickBot="1" x14ac:dyDescent="0.25">
      <c r="A9" s="2171" t="s">
        <v>11</v>
      </c>
      <c r="B9" s="2172"/>
      <c r="C9" s="2172"/>
      <c r="D9" s="2172"/>
      <c r="E9" s="2172"/>
      <c r="F9" s="2172"/>
      <c r="G9" s="2172"/>
      <c r="H9" s="2172"/>
      <c r="I9" s="2172"/>
      <c r="J9" s="2172"/>
      <c r="K9" s="2172"/>
      <c r="L9" s="2173"/>
    </row>
    <row r="10" spans="1:13" s="57" customFormat="1" ht="12" customHeight="1" thickBot="1" x14ac:dyDescent="0.25">
      <c r="A10" s="51" t="s">
        <v>12</v>
      </c>
      <c r="B10" s="55" t="s">
        <v>280</v>
      </c>
      <c r="C10" s="103">
        <f>SUM(C11:C21)</f>
        <v>3387748</v>
      </c>
      <c r="D10" s="160">
        <f t="shared" ref="D10:K10" si="0">SUM(D11:D21)</f>
        <v>3387748</v>
      </c>
      <c r="E10" s="103">
        <f t="shared" si="0"/>
        <v>3387748</v>
      </c>
      <c r="F10" s="103">
        <f t="shared" si="0"/>
        <v>5663125</v>
      </c>
      <c r="G10" s="103">
        <f t="shared" si="0"/>
        <v>5663125</v>
      </c>
      <c r="H10" s="236">
        <f>+G10-F10</f>
        <v>0</v>
      </c>
      <c r="I10" s="236">
        <f t="shared" si="0"/>
        <v>0</v>
      </c>
      <c r="J10" s="1304">
        <f t="shared" si="0"/>
        <v>0</v>
      </c>
      <c r="K10" s="103">
        <f t="shared" si="0"/>
        <v>5455625</v>
      </c>
      <c r="L10" s="1640">
        <f t="shared" ref="L10:L48" si="1">IF(G10=0,"",K10/G10*100)</f>
        <v>96.335945259905088</v>
      </c>
    </row>
    <row r="11" spans="1:13" s="57" customFormat="1" ht="12" customHeight="1" x14ac:dyDescent="0.2">
      <c r="A11" s="58" t="s">
        <v>91</v>
      </c>
      <c r="B11" s="59" t="s">
        <v>146</v>
      </c>
      <c r="C11" s="161"/>
      <c r="D11" s="262"/>
      <c r="E11" s="161"/>
      <c r="F11" s="161"/>
      <c r="G11" s="161"/>
      <c r="H11" s="238">
        <f t="shared" ref="H11:H48" si="2">+G11-F11</f>
        <v>0</v>
      </c>
      <c r="I11" s="238"/>
      <c r="J11" s="1305"/>
      <c r="K11" s="161"/>
      <c r="L11" s="1641" t="str">
        <f t="shared" si="1"/>
        <v/>
      </c>
    </row>
    <row r="12" spans="1:13" s="57" customFormat="1" ht="12" customHeight="1" x14ac:dyDescent="0.2">
      <c r="A12" s="370" t="s">
        <v>92</v>
      </c>
      <c r="B12" s="371" t="s">
        <v>147</v>
      </c>
      <c r="C12" s="372">
        <v>964850</v>
      </c>
      <c r="D12" s="380">
        <v>964850</v>
      </c>
      <c r="E12" s="372">
        <v>964850</v>
      </c>
      <c r="F12" s="372">
        <v>964850</v>
      </c>
      <c r="G12" s="372">
        <v>964850</v>
      </c>
      <c r="H12" s="574">
        <f t="shared" si="2"/>
        <v>0</v>
      </c>
      <c r="I12" s="574"/>
      <c r="J12" s="1306"/>
      <c r="K12" s="1762">
        <v>801197</v>
      </c>
      <c r="L12" s="1642">
        <f t="shared" si="1"/>
        <v>83.038503394309998</v>
      </c>
    </row>
    <row r="13" spans="1:13" s="57" customFormat="1" ht="12" customHeight="1" x14ac:dyDescent="0.2">
      <c r="A13" s="370" t="s">
        <v>93</v>
      </c>
      <c r="B13" s="371" t="s">
        <v>148</v>
      </c>
      <c r="C13" s="372"/>
      <c r="D13" s="380"/>
      <c r="E13" s="372"/>
      <c r="F13" s="372"/>
      <c r="G13" s="372"/>
      <c r="H13" s="574">
        <f t="shared" si="2"/>
        <v>0</v>
      </c>
      <c r="I13" s="574"/>
      <c r="J13" s="1306"/>
      <c r="K13" s="1762"/>
      <c r="L13" s="1642" t="str">
        <f t="shared" si="1"/>
        <v/>
      </c>
    </row>
    <row r="14" spans="1:13" s="57" customFormat="1" ht="12" customHeight="1" x14ac:dyDescent="0.2">
      <c r="A14" s="370" t="s">
        <v>90</v>
      </c>
      <c r="B14" s="371" t="s">
        <v>149</v>
      </c>
      <c r="C14" s="372"/>
      <c r="D14" s="380"/>
      <c r="E14" s="372"/>
      <c r="F14" s="372"/>
      <c r="G14" s="372"/>
      <c r="H14" s="574">
        <f t="shared" si="2"/>
        <v>0</v>
      </c>
      <c r="I14" s="574"/>
      <c r="J14" s="1306"/>
      <c r="K14" s="1762"/>
      <c r="L14" s="1642" t="str">
        <f t="shared" si="1"/>
        <v/>
      </c>
    </row>
    <row r="15" spans="1:13" s="57" customFormat="1" ht="12" customHeight="1" x14ac:dyDescent="0.2">
      <c r="A15" s="370" t="s">
        <v>150</v>
      </c>
      <c r="B15" s="371" t="s">
        <v>151</v>
      </c>
      <c r="C15" s="372"/>
      <c r="D15" s="380"/>
      <c r="E15" s="372"/>
      <c r="F15" s="372"/>
      <c r="G15" s="372"/>
      <c r="H15" s="574">
        <f t="shared" si="2"/>
        <v>0</v>
      </c>
      <c r="I15" s="574"/>
      <c r="J15" s="1306"/>
      <c r="K15" s="1762"/>
      <c r="L15" s="1642" t="str">
        <f t="shared" si="1"/>
        <v/>
      </c>
    </row>
    <row r="16" spans="1:13" s="57" customFormat="1" ht="12" customHeight="1" x14ac:dyDescent="0.2">
      <c r="A16" s="370" t="s">
        <v>152</v>
      </c>
      <c r="B16" s="371" t="s">
        <v>153</v>
      </c>
      <c r="C16" s="372">
        <v>260150</v>
      </c>
      <c r="D16" s="380">
        <v>260150</v>
      </c>
      <c r="E16" s="372">
        <v>260150</v>
      </c>
      <c r="F16" s="372">
        <v>260150</v>
      </c>
      <c r="G16" s="372">
        <v>260150</v>
      </c>
      <c r="H16" s="574">
        <f t="shared" si="2"/>
        <v>0</v>
      </c>
      <c r="I16" s="574"/>
      <c r="J16" s="1306"/>
      <c r="K16" s="1762">
        <v>216303</v>
      </c>
      <c r="L16" s="1642">
        <f t="shared" si="1"/>
        <v>83.145492984816443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372"/>
      <c r="F17" s="372"/>
      <c r="G17" s="372"/>
      <c r="H17" s="574">
        <f t="shared" si="2"/>
        <v>0</v>
      </c>
      <c r="I17" s="574"/>
      <c r="J17" s="1306"/>
      <c r="K17" s="1762"/>
      <c r="L17" s="1642" t="str">
        <f t="shared" si="1"/>
        <v/>
      </c>
    </row>
    <row r="18" spans="1:12" s="57" customFormat="1" ht="12" customHeight="1" x14ac:dyDescent="0.2">
      <c r="A18" s="370" t="s">
        <v>156</v>
      </c>
      <c r="B18" s="387" t="s">
        <v>307</v>
      </c>
      <c r="C18" s="150"/>
      <c r="D18" s="257"/>
      <c r="E18" s="150"/>
      <c r="F18" s="150"/>
      <c r="G18" s="150"/>
      <c r="H18" s="239">
        <f t="shared" si="2"/>
        <v>0</v>
      </c>
      <c r="I18" s="239"/>
      <c r="J18" s="1307"/>
      <c r="K18" s="1763"/>
      <c r="L18" s="164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372"/>
      <c r="F19" s="372"/>
      <c r="G19" s="372"/>
      <c r="H19" s="574">
        <f t="shared" si="2"/>
        <v>0</v>
      </c>
      <c r="I19" s="574"/>
      <c r="J19" s="1306"/>
      <c r="K19" s="1762"/>
      <c r="L19" s="1642" t="str">
        <f t="shared" si="1"/>
        <v/>
      </c>
    </row>
    <row r="20" spans="1:12" s="61" customFormat="1" ht="12" customHeight="1" x14ac:dyDescent="0.2">
      <c r="A20" s="370" t="s">
        <v>159</v>
      </c>
      <c r="B20" s="387" t="s">
        <v>278</v>
      </c>
      <c r="C20" s="372"/>
      <c r="D20" s="381"/>
      <c r="E20" s="373"/>
      <c r="F20" s="373"/>
      <c r="G20" s="373"/>
      <c r="H20" s="575">
        <f t="shared" si="2"/>
        <v>0</v>
      </c>
      <c r="I20" s="575"/>
      <c r="J20" s="1308"/>
      <c r="K20" s="1764"/>
      <c r="L20" s="164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2">
        <v>2162748</v>
      </c>
      <c r="D21" s="381">
        <v>2162748</v>
      </c>
      <c r="E21" s="373">
        <v>2162748</v>
      </c>
      <c r="F21" s="373">
        <f>2162748+2275377</f>
        <v>4438125</v>
      </c>
      <c r="G21" s="373">
        <v>4438125</v>
      </c>
      <c r="H21" s="575">
        <f t="shared" si="2"/>
        <v>0</v>
      </c>
      <c r="I21" s="575"/>
      <c r="J21" s="1308"/>
      <c r="K21" s="1764">
        <v>4438125</v>
      </c>
      <c r="L21" s="1644">
        <f t="shared" si="1"/>
        <v>100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1203000</v>
      </c>
      <c r="D22" s="160">
        <f t="shared" ref="D22:K22" si="3">SUM(D23:D25)</f>
        <v>1203000</v>
      </c>
      <c r="E22" s="103">
        <f t="shared" si="3"/>
        <v>1417287</v>
      </c>
      <c r="F22" s="103">
        <f t="shared" si="3"/>
        <v>1877287</v>
      </c>
      <c r="G22" s="103">
        <f t="shared" si="3"/>
        <v>1877287</v>
      </c>
      <c r="H22" s="236">
        <f t="shared" si="2"/>
        <v>0</v>
      </c>
      <c r="I22" s="236">
        <f t="shared" si="3"/>
        <v>0</v>
      </c>
      <c r="J22" s="1304">
        <f t="shared" si="3"/>
        <v>0</v>
      </c>
      <c r="K22" s="103">
        <f t="shared" si="3"/>
        <v>1877286</v>
      </c>
      <c r="L22" s="1640">
        <f t="shared" si="1"/>
        <v>99.999946731639866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372"/>
      <c r="F23" s="372"/>
      <c r="G23" s="372"/>
      <c r="H23" s="574">
        <f t="shared" si="2"/>
        <v>0</v>
      </c>
      <c r="I23" s="574"/>
      <c r="J23" s="1306"/>
      <c r="K23" s="372"/>
      <c r="L23" s="164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372"/>
      <c r="F24" s="372"/>
      <c r="G24" s="372"/>
      <c r="H24" s="574">
        <f t="shared" si="2"/>
        <v>0</v>
      </c>
      <c r="I24" s="574"/>
      <c r="J24" s="1306"/>
      <c r="K24" s="372"/>
      <c r="L24" s="164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v>1203000</v>
      </c>
      <c r="D25" s="380">
        <v>1203000</v>
      </c>
      <c r="E25" s="372">
        <f>1203000+214287</f>
        <v>1417287</v>
      </c>
      <c r="F25" s="372">
        <f>1417287+460000</f>
        <v>1877287</v>
      </c>
      <c r="G25" s="372">
        <v>1877287</v>
      </c>
      <c r="H25" s="574">
        <f t="shared" si="2"/>
        <v>0</v>
      </c>
      <c r="I25" s="574"/>
      <c r="J25" s="1306"/>
      <c r="K25" s="372">
        <v>1877286</v>
      </c>
      <c r="L25" s="1642">
        <f t="shared" si="1"/>
        <v>99.999946731639866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372"/>
      <c r="F26" s="372"/>
      <c r="G26" s="372"/>
      <c r="H26" s="574">
        <f t="shared" si="2"/>
        <v>0</v>
      </c>
      <c r="I26" s="574"/>
      <c r="J26" s="1306"/>
      <c r="K26" s="372"/>
      <c r="L26" s="1642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163"/>
      <c r="F27" s="163"/>
      <c r="G27" s="163"/>
      <c r="H27" s="234">
        <f t="shared" si="2"/>
        <v>0</v>
      </c>
      <c r="I27" s="234"/>
      <c r="J27" s="1309"/>
      <c r="K27" s="163"/>
      <c r="L27" s="1645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103">
        <f t="shared" si="4"/>
        <v>0</v>
      </c>
      <c r="F28" s="103">
        <f t="shared" si="4"/>
        <v>0</v>
      </c>
      <c r="G28" s="103">
        <f t="shared" si="4"/>
        <v>0</v>
      </c>
      <c r="H28" s="236">
        <f t="shared" si="2"/>
        <v>0</v>
      </c>
      <c r="I28" s="236">
        <f t="shared" si="4"/>
        <v>0</v>
      </c>
      <c r="J28" s="1304">
        <f t="shared" si="4"/>
        <v>0</v>
      </c>
      <c r="K28" s="103">
        <f t="shared" si="4"/>
        <v>0</v>
      </c>
      <c r="L28" s="1640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154"/>
      <c r="F29" s="154"/>
      <c r="G29" s="154"/>
      <c r="H29" s="240">
        <f t="shared" si="2"/>
        <v>0</v>
      </c>
      <c r="I29" s="240"/>
      <c r="J29" s="1310"/>
      <c r="K29" s="154"/>
      <c r="L29" s="1646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48"/>
      <c r="F30" s="148"/>
      <c r="G30" s="148"/>
      <c r="H30" s="241">
        <f t="shared" si="2"/>
        <v>0</v>
      </c>
      <c r="I30" s="241"/>
      <c r="J30" s="1311"/>
      <c r="K30" s="148"/>
      <c r="L30" s="1647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109"/>
      <c r="F31" s="109"/>
      <c r="G31" s="109"/>
      <c r="H31" s="242">
        <f t="shared" si="2"/>
        <v>0</v>
      </c>
      <c r="I31" s="242"/>
      <c r="J31" s="1312"/>
      <c r="K31" s="109"/>
      <c r="L31" s="164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103">
        <f t="shared" si="5"/>
        <v>0</v>
      </c>
      <c r="F32" s="103">
        <f t="shared" si="5"/>
        <v>0</v>
      </c>
      <c r="G32" s="103">
        <f t="shared" si="5"/>
        <v>0</v>
      </c>
      <c r="H32" s="236">
        <f t="shared" si="2"/>
        <v>0</v>
      </c>
      <c r="I32" s="236">
        <f t="shared" si="5"/>
        <v>0</v>
      </c>
      <c r="J32" s="1304">
        <f t="shared" si="5"/>
        <v>0</v>
      </c>
      <c r="K32" s="103">
        <f t="shared" si="5"/>
        <v>0</v>
      </c>
      <c r="L32" s="1640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154"/>
      <c r="F33" s="154"/>
      <c r="G33" s="154"/>
      <c r="H33" s="240">
        <f t="shared" si="2"/>
        <v>0</v>
      </c>
      <c r="I33" s="240"/>
      <c r="J33" s="1310"/>
      <c r="K33" s="154"/>
      <c r="L33" s="1646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48"/>
      <c r="F34" s="148"/>
      <c r="G34" s="148"/>
      <c r="H34" s="241">
        <f t="shared" si="2"/>
        <v>0</v>
      </c>
      <c r="I34" s="241"/>
      <c r="J34" s="1311"/>
      <c r="K34" s="148"/>
      <c r="L34" s="1647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109"/>
      <c r="F35" s="109"/>
      <c r="G35" s="109"/>
      <c r="H35" s="242">
        <f t="shared" si="2"/>
        <v>0</v>
      </c>
      <c r="I35" s="242"/>
      <c r="J35" s="1312"/>
      <c r="K35" s="109"/>
      <c r="L35" s="1648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163"/>
      <c r="F36" s="163"/>
      <c r="G36" s="163"/>
      <c r="H36" s="234">
        <f t="shared" si="2"/>
        <v>0</v>
      </c>
      <c r="I36" s="234"/>
      <c r="J36" s="1309"/>
      <c r="K36" s="163"/>
      <c r="L36" s="1645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163"/>
      <c r="F37" s="163"/>
      <c r="G37" s="163"/>
      <c r="H37" s="234">
        <f t="shared" si="2"/>
        <v>0</v>
      </c>
      <c r="I37" s="234"/>
      <c r="J37" s="1309"/>
      <c r="K37" s="163"/>
      <c r="L37" s="1645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384</v>
      </c>
      <c r="C38" s="163"/>
      <c r="D38" s="162"/>
      <c r="E38" s="163"/>
      <c r="F38" s="163"/>
      <c r="G38" s="163"/>
      <c r="H38" s="234">
        <f t="shared" si="2"/>
        <v>0</v>
      </c>
      <c r="I38" s="234"/>
      <c r="J38" s="1309"/>
      <c r="K38" s="163"/>
      <c r="L38" s="1645" t="str">
        <f t="shared" si="1"/>
        <v/>
      </c>
    </row>
    <row r="39" spans="1:12" s="57" customFormat="1" ht="12" customHeight="1" x14ac:dyDescent="0.2">
      <c r="A39" s="13" t="s">
        <v>107</v>
      </c>
      <c r="B39" s="556" t="s">
        <v>215</v>
      </c>
      <c r="C39" s="164"/>
      <c r="D39" s="264"/>
      <c r="E39" s="164"/>
      <c r="F39" s="164"/>
      <c r="G39" s="164"/>
      <c r="H39" s="243">
        <f t="shared" si="2"/>
        <v>0</v>
      </c>
      <c r="I39" s="243"/>
      <c r="J39" s="1313"/>
      <c r="K39" s="164"/>
      <c r="L39" s="1649" t="str">
        <f t="shared" si="1"/>
        <v/>
      </c>
    </row>
    <row r="40" spans="1:12" s="57" customFormat="1" ht="12" customHeight="1" x14ac:dyDescent="0.2">
      <c r="A40" s="366" t="s">
        <v>108</v>
      </c>
      <c r="B40" s="388" t="s">
        <v>216</v>
      </c>
      <c r="C40" s="378"/>
      <c r="D40" s="382"/>
      <c r="E40" s="378"/>
      <c r="F40" s="378"/>
      <c r="G40" s="378"/>
      <c r="H40" s="576">
        <f t="shared" si="2"/>
        <v>0</v>
      </c>
      <c r="I40" s="576"/>
      <c r="J40" s="1314"/>
      <c r="K40" s="378"/>
      <c r="L40" s="1650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166"/>
      <c r="F41" s="166"/>
      <c r="G41" s="166"/>
      <c r="H41" s="235">
        <f t="shared" si="2"/>
        <v>0</v>
      </c>
      <c r="I41" s="235"/>
      <c r="J41" s="1315"/>
      <c r="K41" s="166"/>
      <c r="L41" s="1651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4590748</v>
      </c>
      <c r="D42" s="160">
        <f t="shared" ref="D42:K42" si="6">+D10+D22+D27+D28+D32+D36+D38</f>
        <v>4590748</v>
      </c>
      <c r="E42" s="103">
        <f t="shared" si="6"/>
        <v>4805035</v>
      </c>
      <c r="F42" s="103">
        <f t="shared" si="6"/>
        <v>7540412</v>
      </c>
      <c r="G42" s="103">
        <f t="shared" si="6"/>
        <v>7540412</v>
      </c>
      <c r="H42" s="236">
        <f t="shared" si="2"/>
        <v>0</v>
      </c>
      <c r="I42" s="236">
        <f t="shared" si="6"/>
        <v>0</v>
      </c>
      <c r="J42" s="1304">
        <f t="shared" si="6"/>
        <v>0</v>
      </c>
      <c r="K42" s="103">
        <f t="shared" si="6"/>
        <v>7332911</v>
      </c>
      <c r="L42" s="1640">
        <f t="shared" si="1"/>
        <v>97.248147713944547</v>
      </c>
    </row>
    <row r="43" spans="1:12" s="57" customFormat="1" ht="12" customHeight="1" thickBot="1" x14ac:dyDescent="0.25">
      <c r="A43" s="512" t="s">
        <v>20</v>
      </c>
      <c r="B43" s="63" t="s">
        <v>183</v>
      </c>
      <c r="C43" s="103">
        <f>SUM(C44:C47)</f>
        <v>632418344</v>
      </c>
      <c r="D43" s="160">
        <f t="shared" ref="D43:K43" si="7">SUM(D44:D47)</f>
        <v>645425344</v>
      </c>
      <c r="E43" s="103">
        <f t="shared" si="7"/>
        <v>678689844</v>
      </c>
      <c r="F43" s="103">
        <f t="shared" si="7"/>
        <v>678689844</v>
      </c>
      <c r="G43" s="103">
        <f t="shared" si="7"/>
        <v>651837010</v>
      </c>
      <c r="H43" s="236">
        <f t="shared" si="2"/>
        <v>-26852834</v>
      </c>
      <c r="I43" s="236">
        <f t="shared" si="7"/>
        <v>0</v>
      </c>
      <c r="J43" s="1304">
        <f t="shared" si="7"/>
        <v>9186648</v>
      </c>
      <c r="K43" s="103">
        <f t="shared" si="7"/>
        <v>651634380</v>
      </c>
      <c r="L43" s="1640">
        <f t="shared" si="1"/>
        <v>99.96891400811991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v>4057751</v>
      </c>
      <c r="E44" s="154">
        <v>4057751</v>
      </c>
      <c r="F44" s="154">
        <v>4057751</v>
      </c>
      <c r="G44" s="154">
        <v>4057751</v>
      </c>
      <c r="H44" s="240">
        <f t="shared" si="2"/>
        <v>0</v>
      </c>
      <c r="I44" s="240"/>
      <c r="J44" s="1310"/>
      <c r="K44" s="154">
        <v>4057751</v>
      </c>
      <c r="L44" s="1646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48"/>
      <c r="F45" s="148"/>
      <c r="G45" s="148"/>
      <c r="H45" s="241">
        <f t="shared" si="2"/>
        <v>0</v>
      </c>
      <c r="I45" s="241"/>
      <c r="J45" s="1311"/>
      <c r="K45" s="148"/>
      <c r="L45" s="1647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C70-C42-C44-C63-C65-C68+C38+C32+C28</f>
        <v>615055945</v>
      </c>
      <c r="D46" s="362">
        <f>D70-D42-D44-D63-D65-D67+D38+D32+D28</f>
        <v>624005194</v>
      </c>
      <c r="E46" s="362">
        <f t="shared" ref="E46:J46" si="8">E70-E42-E44-E63-E65-E68+E38+E32+E28</f>
        <v>657269694</v>
      </c>
      <c r="F46" s="362">
        <f t="shared" si="8"/>
        <v>657269694</v>
      </c>
      <c r="G46" s="379">
        <f t="shared" si="8"/>
        <v>638416860</v>
      </c>
      <c r="H46" s="577">
        <f t="shared" si="2"/>
        <v>-18852834</v>
      </c>
      <c r="I46" s="577">
        <f t="shared" si="8"/>
        <v>0</v>
      </c>
      <c r="J46" s="1316">
        <f t="shared" si="8"/>
        <v>0</v>
      </c>
      <c r="K46" s="379">
        <v>638389981</v>
      </c>
      <c r="L46" s="1652">
        <f t="shared" si="1"/>
        <v>99.995789741517797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C62-C38-C32-C45-C28</f>
        <v>17362399</v>
      </c>
      <c r="D47" s="265">
        <f>D62-D38-D32-D45-D28</f>
        <v>17362399</v>
      </c>
      <c r="E47" s="265">
        <f t="shared" ref="E47:J47" si="9">E62-E38-E32-E45-E28</f>
        <v>17362399</v>
      </c>
      <c r="F47" s="265">
        <f t="shared" si="9"/>
        <v>17362399</v>
      </c>
      <c r="G47" s="1079">
        <f t="shared" si="9"/>
        <v>9362399</v>
      </c>
      <c r="H47" s="244">
        <f t="shared" si="2"/>
        <v>-8000000</v>
      </c>
      <c r="I47" s="244">
        <f t="shared" si="9"/>
        <v>0</v>
      </c>
      <c r="J47" s="1317">
        <f t="shared" si="9"/>
        <v>9186648</v>
      </c>
      <c r="K47" s="1079">
        <v>9186648</v>
      </c>
      <c r="L47" s="1653">
        <f t="shared" si="1"/>
        <v>98.122799508972008</v>
      </c>
    </row>
    <row r="48" spans="1:12" s="61" customFormat="1" ht="15" customHeight="1" thickBot="1" x14ac:dyDescent="0.25">
      <c r="A48" s="512" t="s">
        <v>21</v>
      </c>
      <c r="B48" s="557" t="s">
        <v>177</v>
      </c>
      <c r="C48" s="168">
        <f>+C42+C43</f>
        <v>637009092</v>
      </c>
      <c r="D48" s="167">
        <f t="shared" ref="D48:K48" si="10">+D42+D43</f>
        <v>650016092</v>
      </c>
      <c r="E48" s="168">
        <f t="shared" si="10"/>
        <v>683494879</v>
      </c>
      <c r="F48" s="168">
        <f t="shared" si="10"/>
        <v>686230256</v>
      </c>
      <c r="G48" s="168">
        <f t="shared" si="10"/>
        <v>659377422</v>
      </c>
      <c r="H48" s="237">
        <f t="shared" si="2"/>
        <v>-26852834</v>
      </c>
      <c r="I48" s="237">
        <f t="shared" si="10"/>
        <v>0</v>
      </c>
      <c r="J48" s="1318">
        <f t="shared" si="10"/>
        <v>9186648</v>
      </c>
      <c r="K48" s="168">
        <f t="shared" si="10"/>
        <v>658967291</v>
      </c>
      <c r="L48" s="1654">
        <f t="shared" si="1"/>
        <v>99.937800266385224</v>
      </c>
    </row>
    <row r="49" spans="1:12" s="61" customFormat="1" ht="14.45" customHeight="1" x14ac:dyDescent="0.2">
      <c r="A49" s="69"/>
      <c r="B49" s="70"/>
      <c r="C49" s="71"/>
      <c r="D49" s="158"/>
      <c r="E49" s="158"/>
      <c r="F49" s="158"/>
      <c r="G49" s="158"/>
      <c r="H49" s="158"/>
      <c r="I49" s="158"/>
      <c r="J49" s="158"/>
      <c r="K49" s="158"/>
      <c r="L49" s="171"/>
    </row>
    <row r="50" spans="1:12" ht="14.45" customHeight="1" x14ac:dyDescent="0.2">
      <c r="A50" s="2182" t="s">
        <v>34</v>
      </c>
      <c r="B50" s="2182"/>
      <c r="C50" s="2182"/>
      <c r="D50" s="2182"/>
      <c r="E50" s="2182"/>
      <c r="F50" s="2182"/>
      <c r="G50" s="2182"/>
      <c r="H50" s="2182"/>
      <c r="I50" s="2182"/>
      <c r="J50" s="2182"/>
      <c r="K50" s="2182"/>
      <c r="L50" s="2182"/>
    </row>
    <row r="51" spans="1:12" ht="14.45" customHeight="1" thickBot="1" x14ac:dyDescent="0.3">
      <c r="A51" s="2183" t="s">
        <v>366</v>
      </c>
      <c r="B51" s="2183"/>
      <c r="C51" s="2183"/>
      <c r="D51" s="2183"/>
      <c r="E51" s="2183"/>
      <c r="F51" s="2183"/>
      <c r="G51" s="2183"/>
      <c r="H51" s="2183"/>
      <c r="I51" s="2183"/>
      <c r="J51" s="2183"/>
      <c r="K51" s="2183"/>
      <c r="L51" s="2183"/>
    </row>
    <row r="52" spans="1:12" s="54" customFormat="1" ht="66.75" customHeight="1" thickBot="1" x14ac:dyDescent="0.25">
      <c r="A52" s="1254" t="s">
        <v>145</v>
      </c>
      <c r="B52" s="49" t="s">
        <v>36</v>
      </c>
      <c r="C52" s="22" t="str">
        <f>'1. mell.bevétel_össz'!C8</f>
        <v xml:space="preserve">2022. évi eredeti előirányzat
2/2022. (II.14.) </v>
      </c>
      <c r="D52" s="260" t="str">
        <f>'1. mell.bevétel_össz'!D8</f>
        <v>Módosított előirányzat a 17/2022.  (VI.30.)  rendelet szerint</v>
      </c>
      <c r="E52" s="49" t="str">
        <f>'1. mell.bevétel_össz'!E8</f>
        <v>Módosított előirányzat a 18/2022. (IX.29.)  rendelet szerint</v>
      </c>
      <c r="F52" s="49" t="str">
        <f>'1. mell.bevétel_össz'!F8</f>
        <v>Módosított előirányzat a 23/2022. (XII.16.)  rendelet szerint</v>
      </c>
      <c r="G52" s="49" t="str">
        <f>'1. mell.bevétel_össz'!G8</f>
        <v>Módosított előirányzat a 1/2023. (II.13.)  rendelet szerint</v>
      </c>
      <c r="H52" s="159" t="str">
        <f>'1. mell.bevétel_össz'!H8</f>
        <v>Változás a 2022. 23/2022. (XII.16.) rendelethez képest</v>
      </c>
      <c r="I52" s="211" t="str">
        <f>'1. mell.bevétel_össz'!I8</f>
        <v>2022. évi teljesítés              2022.06.30-ig</v>
      </c>
      <c r="J52" s="1282" t="str">
        <f>'1. mell.bevétel_össz'!J8</f>
        <v>2022. évi teljesítés              2022.09.30-ig</v>
      </c>
      <c r="K52" s="49" t="str">
        <f>'1. mell.bevétel_össz'!K8</f>
        <v>2022. évi teljesítés              2022.12.31-ig</v>
      </c>
      <c r="L52" s="1326" t="str">
        <f>'1. mell.bevétel_össz'!L8</f>
        <v>Teljesítés %-a</v>
      </c>
    </row>
    <row r="53" spans="1:12" s="72" customFormat="1" ht="12" customHeight="1" thickBot="1" x14ac:dyDescent="0.25">
      <c r="A53" s="267" t="s">
        <v>12</v>
      </c>
      <c r="B53" s="63" t="s">
        <v>553</v>
      </c>
      <c r="C53" s="103">
        <f>SUM(C54:C59)-C55</f>
        <v>619646693</v>
      </c>
      <c r="D53" s="160">
        <f t="shared" ref="D53:K53" si="11">SUM(D54:D59)-D55</f>
        <v>632653693</v>
      </c>
      <c r="E53" s="103">
        <f t="shared" si="11"/>
        <v>666132480</v>
      </c>
      <c r="F53" s="103">
        <f t="shared" si="11"/>
        <v>668867857</v>
      </c>
      <c r="G53" s="103">
        <f t="shared" si="11"/>
        <v>650015023</v>
      </c>
      <c r="H53" s="236">
        <f t="shared" ref="H53:H73" si="12">+G53-F53</f>
        <v>-18852834</v>
      </c>
      <c r="I53" s="169">
        <f t="shared" si="11"/>
        <v>0</v>
      </c>
      <c r="J53" s="1304">
        <f t="shared" si="11"/>
        <v>0</v>
      </c>
      <c r="K53" s="103">
        <f t="shared" si="11"/>
        <v>643663282</v>
      </c>
      <c r="L53" s="1659">
        <f t="shared" ref="L53:L73" si="13">IF(G53=0,"",K53/G53*100)</f>
        <v>99.022831661538376</v>
      </c>
    </row>
    <row r="54" spans="1:12" ht="12" customHeight="1" x14ac:dyDescent="0.2">
      <c r="A54" s="738" t="s">
        <v>91</v>
      </c>
      <c r="B54" s="18" t="s">
        <v>68</v>
      </c>
      <c r="C54" s="154">
        <v>478232998</v>
      </c>
      <c r="D54" s="258">
        <f>478232998+7275000</f>
        <v>485507998</v>
      </c>
      <c r="E54" s="154">
        <f>485507998+214287+9700000+18450000</f>
        <v>513872285</v>
      </c>
      <c r="F54" s="154">
        <f>513872285-2000000</f>
        <v>511872285</v>
      </c>
      <c r="G54" s="154">
        <f>511872285-8000000</f>
        <v>503872285</v>
      </c>
      <c r="H54" s="240">
        <f t="shared" si="12"/>
        <v>-8000000</v>
      </c>
      <c r="I54" s="213"/>
      <c r="J54" s="1310"/>
      <c r="K54" s="154">
        <v>500698424</v>
      </c>
      <c r="L54" s="1660">
        <f t="shared" si="13"/>
        <v>99.370106057728506</v>
      </c>
    </row>
    <row r="55" spans="1:12" ht="12" customHeight="1" x14ac:dyDescent="0.2">
      <c r="A55" s="738" t="s">
        <v>310</v>
      </c>
      <c r="B55" s="374" t="s">
        <v>273</v>
      </c>
      <c r="C55" s="154"/>
      <c r="D55" s="258"/>
      <c r="E55" s="154">
        <v>18450000</v>
      </c>
      <c r="F55" s="154">
        <v>18450000</v>
      </c>
      <c r="G55" s="154">
        <v>18450000</v>
      </c>
      <c r="H55" s="240">
        <f t="shared" si="12"/>
        <v>0</v>
      </c>
      <c r="I55" s="213"/>
      <c r="J55" s="1310"/>
      <c r="K55" s="154">
        <v>16215830</v>
      </c>
      <c r="L55" s="1660">
        <f t="shared" si="13"/>
        <v>87.890677506775077</v>
      </c>
    </row>
    <row r="56" spans="1:12" ht="12" customHeight="1" x14ac:dyDescent="0.2">
      <c r="A56" s="738" t="s">
        <v>92</v>
      </c>
      <c r="B56" s="371" t="s">
        <v>87</v>
      </c>
      <c r="C56" s="379">
        <v>70203695</v>
      </c>
      <c r="D56" s="362">
        <f>70203695+2037000</f>
        <v>72240695</v>
      </c>
      <c r="E56" s="379">
        <f>72240695+2716000+2398500</f>
        <v>77355195</v>
      </c>
      <c r="F56" s="379">
        <f>77355195+2275377+2000000</f>
        <v>81630572</v>
      </c>
      <c r="G56" s="379">
        <f>81630572</f>
        <v>81630572</v>
      </c>
      <c r="H56" s="577">
        <f t="shared" si="12"/>
        <v>0</v>
      </c>
      <c r="I56" s="215"/>
      <c r="J56" s="1316"/>
      <c r="K56" s="379">
        <v>81473258</v>
      </c>
      <c r="L56" s="1661">
        <f t="shared" si="13"/>
        <v>99.807285437127646</v>
      </c>
    </row>
    <row r="57" spans="1:12" ht="12" customHeight="1" x14ac:dyDescent="0.2">
      <c r="A57" s="738" t="s">
        <v>93</v>
      </c>
      <c r="B57" s="371" t="s">
        <v>69</v>
      </c>
      <c r="C57" s="379">
        <v>71210000</v>
      </c>
      <c r="D57" s="362">
        <f>71210000+1400000+1000000+495000+800000</f>
        <v>74905000</v>
      </c>
      <c r="E57" s="379">
        <v>74905000</v>
      </c>
      <c r="F57" s="379">
        <f>74905000+460000</f>
        <v>75365000</v>
      </c>
      <c r="G57" s="379">
        <f>75365000-66438-8000000-2786396</f>
        <v>64512166</v>
      </c>
      <c r="H57" s="577">
        <f t="shared" si="12"/>
        <v>-10852834</v>
      </c>
      <c r="I57" s="215"/>
      <c r="J57" s="1316"/>
      <c r="K57" s="379">
        <v>61491600</v>
      </c>
      <c r="L57" s="1661">
        <f t="shared" si="13"/>
        <v>95.317835088655983</v>
      </c>
    </row>
    <row r="58" spans="1:12" ht="12" customHeight="1" x14ac:dyDescent="0.2">
      <c r="A58" s="738" t="s">
        <v>90</v>
      </c>
      <c r="B58" s="371" t="s">
        <v>80</v>
      </c>
      <c r="C58" s="379"/>
      <c r="D58" s="362"/>
      <c r="E58" s="379"/>
      <c r="F58" s="379"/>
      <c r="G58" s="379"/>
      <c r="H58" s="577">
        <f t="shared" si="12"/>
        <v>0</v>
      </c>
      <c r="I58" s="215"/>
      <c r="J58" s="1316"/>
      <c r="K58" s="379"/>
      <c r="L58" s="1661" t="str">
        <f t="shared" si="13"/>
        <v/>
      </c>
    </row>
    <row r="59" spans="1:12" ht="12" customHeight="1" x14ac:dyDescent="0.2">
      <c r="A59" s="738" t="s">
        <v>150</v>
      </c>
      <c r="B59" s="371" t="s">
        <v>88</v>
      </c>
      <c r="C59" s="379"/>
      <c r="D59" s="362"/>
      <c r="E59" s="379"/>
      <c r="F59" s="379"/>
      <c r="G59" s="379"/>
      <c r="H59" s="577">
        <f t="shared" si="12"/>
        <v>0</v>
      </c>
      <c r="I59" s="215"/>
      <c r="J59" s="1316"/>
      <c r="K59" s="379"/>
      <c r="L59" s="1661" t="str">
        <f t="shared" si="13"/>
        <v/>
      </c>
    </row>
    <row r="60" spans="1:12" ht="12" customHeight="1" x14ac:dyDescent="0.2">
      <c r="A60" s="738" t="s">
        <v>311</v>
      </c>
      <c r="B60" s="612" t="s">
        <v>238</v>
      </c>
      <c r="C60" s="379"/>
      <c r="D60" s="362"/>
      <c r="E60" s="379"/>
      <c r="F60" s="379"/>
      <c r="G60" s="379"/>
      <c r="H60" s="577">
        <f t="shared" si="12"/>
        <v>0</v>
      </c>
      <c r="I60" s="215"/>
      <c r="J60" s="1316"/>
      <c r="K60" s="379"/>
      <c r="L60" s="1661" t="str">
        <f t="shared" si="13"/>
        <v/>
      </c>
    </row>
    <row r="61" spans="1:12" ht="12" customHeight="1" thickBot="1" x14ac:dyDescent="0.25">
      <c r="A61" s="268" t="s">
        <v>312</v>
      </c>
      <c r="B61" s="94" t="s">
        <v>237</v>
      </c>
      <c r="C61" s="109"/>
      <c r="D61" s="259"/>
      <c r="E61" s="109"/>
      <c r="F61" s="109"/>
      <c r="G61" s="109"/>
      <c r="H61" s="242">
        <f t="shared" si="12"/>
        <v>0</v>
      </c>
      <c r="I61" s="214"/>
      <c r="J61" s="1312"/>
      <c r="K61" s="109"/>
      <c r="L61" s="1662" t="str">
        <f t="shared" si="13"/>
        <v/>
      </c>
    </row>
    <row r="62" spans="1:12" ht="12" customHeight="1" thickBot="1" x14ac:dyDescent="0.25">
      <c r="A62" s="267" t="s">
        <v>13</v>
      </c>
      <c r="B62" s="63" t="s">
        <v>554</v>
      </c>
      <c r="C62" s="103">
        <f>SUM(C63:C67)</f>
        <v>17362399</v>
      </c>
      <c r="D62" s="160">
        <f t="shared" ref="D62:K62" si="14">SUM(D63:D67)</f>
        <v>17362399</v>
      </c>
      <c r="E62" s="103">
        <f t="shared" si="14"/>
        <v>17362399</v>
      </c>
      <c r="F62" s="103">
        <f t="shared" si="14"/>
        <v>17362399</v>
      </c>
      <c r="G62" s="103">
        <f t="shared" si="14"/>
        <v>9362399</v>
      </c>
      <c r="H62" s="236">
        <f t="shared" si="12"/>
        <v>-8000000</v>
      </c>
      <c r="I62" s="169">
        <f t="shared" si="14"/>
        <v>0</v>
      </c>
      <c r="J62" s="1304">
        <f t="shared" si="14"/>
        <v>9186648</v>
      </c>
      <c r="K62" s="103">
        <f t="shared" si="14"/>
        <v>9186648</v>
      </c>
      <c r="L62" s="1659">
        <f t="shared" si="13"/>
        <v>98.122799508972008</v>
      </c>
    </row>
    <row r="63" spans="1:12" s="72" customFormat="1" ht="12" customHeight="1" x14ac:dyDescent="0.2">
      <c r="A63" s="738" t="s">
        <v>94</v>
      </c>
      <c r="B63" s="18" t="s">
        <v>122</v>
      </c>
      <c r="C63" s="154">
        <f>'15.felh.felúj.'!C79</f>
        <v>17362399</v>
      </c>
      <c r="D63" s="258">
        <f>'15.felh.felúj.'!D79</f>
        <v>17362399</v>
      </c>
      <c r="E63" s="154">
        <v>17362399</v>
      </c>
      <c r="F63" s="154">
        <f>'15.felh.felúj.'!F79</f>
        <v>17362399</v>
      </c>
      <c r="G63" s="154">
        <f>'15.felh.felúj.'!G79</f>
        <v>9362399</v>
      </c>
      <c r="H63" s="240">
        <f t="shared" si="12"/>
        <v>-8000000</v>
      </c>
      <c r="I63" s="213">
        <f>'15.felh.felúj.'!J79</f>
        <v>0</v>
      </c>
      <c r="J63" s="1310">
        <f>'15.felh.felúj.'!K79</f>
        <v>9186648</v>
      </c>
      <c r="K63" s="154">
        <f>'15.felh.felúj.'!K79</f>
        <v>9186648</v>
      </c>
      <c r="L63" s="1660">
        <f t="shared" si="13"/>
        <v>98.122799508972008</v>
      </c>
    </row>
    <row r="64" spans="1:12" s="72" customFormat="1" ht="12" customHeight="1" x14ac:dyDescent="0.2">
      <c r="A64" s="738" t="s">
        <v>321</v>
      </c>
      <c r="B64" s="613" t="s">
        <v>239</v>
      </c>
      <c r="C64" s="154"/>
      <c r="D64" s="258"/>
      <c r="E64" s="154"/>
      <c r="F64" s="154"/>
      <c r="G64" s="154"/>
      <c r="H64" s="240">
        <f t="shared" si="12"/>
        <v>0</v>
      </c>
      <c r="I64" s="213"/>
      <c r="J64" s="1310"/>
      <c r="K64" s="154"/>
      <c r="L64" s="1660" t="str">
        <f t="shared" si="13"/>
        <v/>
      </c>
    </row>
    <row r="65" spans="1:12" ht="12" customHeight="1" x14ac:dyDescent="0.2">
      <c r="A65" s="738" t="s">
        <v>95</v>
      </c>
      <c r="B65" s="371" t="s">
        <v>2</v>
      </c>
      <c r="C65" s="379">
        <f>'15.felh.felúj.'!C84</f>
        <v>0</v>
      </c>
      <c r="D65" s="362">
        <f>'15.felh.felúj.'!D84</f>
        <v>0</v>
      </c>
      <c r="E65" s="379">
        <f>'15.felh.felúj.'!E84</f>
        <v>0</v>
      </c>
      <c r="F65" s="379">
        <f>'15.felh.felúj.'!F84</f>
        <v>0</v>
      </c>
      <c r="G65" s="379">
        <f>'15.felh.felúj.'!G84</f>
        <v>0</v>
      </c>
      <c r="H65" s="577">
        <f t="shared" si="12"/>
        <v>0</v>
      </c>
      <c r="I65" s="215">
        <f>'15.felh.felúj.'!J84</f>
        <v>0</v>
      </c>
      <c r="J65" s="1316">
        <f>'15.felh.felúj.'!K84</f>
        <v>0</v>
      </c>
      <c r="K65" s="379">
        <f>'15.felh.felúj.'!K84</f>
        <v>0</v>
      </c>
      <c r="L65" s="1661" t="str">
        <f t="shared" si="13"/>
        <v/>
      </c>
    </row>
    <row r="66" spans="1:12" ht="12" customHeight="1" x14ac:dyDescent="0.2">
      <c r="A66" s="738" t="s">
        <v>345</v>
      </c>
      <c r="B66" s="614" t="s">
        <v>240</v>
      </c>
      <c r="C66" s="379">
        <v>0</v>
      </c>
      <c r="D66" s="362">
        <v>0</v>
      </c>
      <c r="E66" s="379">
        <v>0</v>
      </c>
      <c r="F66" s="379">
        <v>0</v>
      </c>
      <c r="G66" s="379">
        <v>0</v>
      </c>
      <c r="H66" s="577">
        <f t="shared" si="12"/>
        <v>0</v>
      </c>
      <c r="I66" s="215">
        <v>0</v>
      </c>
      <c r="J66" s="1316">
        <v>0</v>
      </c>
      <c r="K66" s="379">
        <v>0</v>
      </c>
      <c r="L66" s="1661" t="str">
        <f t="shared" si="13"/>
        <v/>
      </c>
    </row>
    <row r="67" spans="1:12" ht="12" customHeight="1" x14ac:dyDescent="0.2">
      <c r="A67" s="738" t="s">
        <v>96</v>
      </c>
      <c r="B67" s="18" t="s">
        <v>178</v>
      </c>
      <c r="C67" s="379"/>
      <c r="D67" s="362"/>
      <c r="E67" s="379"/>
      <c r="F67" s="379"/>
      <c r="G67" s="379"/>
      <c r="H67" s="577">
        <f t="shared" si="12"/>
        <v>0</v>
      </c>
      <c r="I67" s="215"/>
      <c r="J67" s="1316"/>
      <c r="K67" s="379"/>
      <c r="L67" s="1661" t="str">
        <f t="shared" si="13"/>
        <v/>
      </c>
    </row>
    <row r="68" spans="1:12" ht="12" customHeight="1" x14ac:dyDescent="0.2">
      <c r="A68" s="738" t="s">
        <v>322</v>
      </c>
      <c r="B68" s="612" t="s">
        <v>242</v>
      </c>
      <c r="C68" s="379"/>
      <c r="D68" s="362"/>
      <c r="E68" s="379"/>
      <c r="F68" s="379"/>
      <c r="G68" s="379"/>
      <c r="H68" s="577">
        <f t="shared" si="12"/>
        <v>0</v>
      </c>
      <c r="I68" s="215"/>
      <c r="J68" s="1316"/>
      <c r="K68" s="379"/>
      <c r="L68" s="1661" t="str">
        <f t="shared" si="13"/>
        <v/>
      </c>
    </row>
    <row r="69" spans="1:12" ht="12" customHeight="1" thickBot="1" x14ac:dyDescent="0.25">
      <c r="A69" s="738" t="s">
        <v>323</v>
      </c>
      <c r="B69" s="612" t="s">
        <v>241</v>
      </c>
      <c r="C69" s="379"/>
      <c r="D69" s="362"/>
      <c r="E69" s="379"/>
      <c r="F69" s="379"/>
      <c r="G69" s="379"/>
      <c r="H69" s="577">
        <f t="shared" si="12"/>
        <v>0</v>
      </c>
      <c r="I69" s="215"/>
      <c r="J69" s="1316"/>
      <c r="K69" s="379"/>
      <c r="L69" s="1661" t="str">
        <f t="shared" si="13"/>
        <v/>
      </c>
    </row>
    <row r="70" spans="1:12" ht="15" customHeight="1" thickBot="1" x14ac:dyDescent="0.25">
      <c r="A70" s="267" t="s">
        <v>14</v>
      </c>
      <c r="B70" s="73" t="s">
        <v>179</v>
      </c>
      <c r="C70" s="168">
        <f>+C53+C62</f>
        <v>637009092</v>
      </c>
      <c r="D70" s="167">
        <f t="shared" ref="D70:K70" si="15">+D53+D62</f>
        <v>650016092</v>
      </c>
      <c r="E70" s="168">
        <f t="shared" si="15"/>
        <v>683494879</v>
      </c>
      <c r="F70" s="168">
        <f t="shared" si="15"/>
        <v>686230256</v>
      </c>
      <c r="G70" s="168">
        <f t="shared" si="15"/>
        <v>659377422</v>
      </c>
      <c r="H70" s="237">
        <f t="shared" si="12"/>
        <v>-26852834</v>
      </c>
      <c r="I70" s="216">
        <f t="shared" si="15"/>
        <v>0</v>
      </c>
      <c r="J70" s="1318">
        <f t="shared" si="15"/>
        <v>9186648</v>
      </c>
      <c r="K70" s="168">
        <f t="shared" si="15"/>
        <v>652849930</v>
      </c>
      <c r="L70" s="1663">
        <f t="shared" si="13"/>
        <v>99.010052242886772</v>
      </c>
    </row>
    <row r="71" spans="1:12" ht="13.5" thickBot="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172" t="str">
        <f t="shared" si="13"/>
        <v/>
      </c>
    </row>
    <row r="72" spans="1:12" s="651" customFormat="1" ht="15" customHeight="1" thickBot="1" x14ac:dyDescent="0.25">
      <c r="A72" s="1703" t="s">
        <v>294</v>
      </c>
      <c r="B72" s="1704"/>
      <c r="C72" s="1705">
        <v>97</v>
      </c>
      <c r="D72" s="1706">
        <v>97</v>
      </c>
      <c r="E72" s="1705">
        <v>97</v>
      </c>
      <c r="F72" s="1705">
        <v>97</v>
      </c>
      <c r="G72" s="1705">
        <v>97</v>
      </c>
      <c r="H72" s="1707">
        <f t="shared" si="12"/>
        <v>0</v>
      </c>
      <c r="I72" s="1708"/>
      <c r="J72" s="1709"/>
      <c r="K72" s="1705">
        <v>92</v>
      </c>
      <c r="L72" s="1710">
        <f t="shared" si="13"/>
        <v>94.845360824742258</v>
      </c>
    </row>
    <row r="73" spans="1:12" s="651" customFormat="1" ht="14.25" customHeight="1" thickBot="1" x14ac:dyDescent="0.25">
      <c r="A73" s="1703" t="s">
        <v>295</v>
      </c>
      <c r="B73" s="1704"/>
      <c r="C73" s="1711"/>
      <c r="D73" s="1712"/>
      <c r="E73" s="1711"/>
      <c r="F73" s="1711"/>
      <c r="G73" s="1711"/>
      <c r="H73" s="1713">
        <f t="shared" si="12"/>
        <v>0</v>
      </c>
      <c r="I73" s="1714"/>
      <c r="J73" s="1715"/>
      <c r="K73" s="1711"/>
      <c r="L73" s="1710" t="str">
        <f t="shared" si="13"/>
        <v/>
      </c>
    </row>
    <row r="74" spans="1:12" s="651" customFormat="1" ht="11.25" x14ac:dyDescent="0.2">
      <c r="A74" s="1716"/>
      <c r="H74" s="1717" t="s">
        <v>721</v>
      </c>
      <c r="L74" s="1718"/>
    </row>
  </sheetData>
  <sheetProtection formatCells="0"/>
  <mergeCells count="9">
    <mergeCell ref="A6:L6"/>
    <mergeCell ref="A9:L9"/>
    <mergeCell ref="A50:L50"/>
    <mergeCell ref="A51:L51"/>
    <mergeCell ref="A1:H1"/>
    <mergeCell ref="A3:L3"/>
    <mergeCell ref="A2:L2"/>
    <mergeCell ref="C4:L4"/>
    <mergeCell ref="C5:L5"/>
  </mergeCells>
  <phoneticPr fontId="48" type="noConversion"/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view="pageBreakPreview" zoomScale="130" zoomScaleNormal="129" zoomScaleSheetLayoutView="130" workbookViewId="0">
      <selection activeCell="K26" sqref="K26"/>
    </sheetView>
  </sheetViews>
  <sheetFormatPr defaultColWidth="9.33203125" defaultRowHeight="12.75" x14ac:dyDescent="0.2"/>
  <cols>
    <col min="1" max="1" width="13.83203125" style="41" customWidth="1"/>
    <col min="2" max="2" width="67.5" style="50" customWidth="1"/>
    <col min="3" max="3" width="17.83203125" style="50" customWidth="1"/>
    <col min="4" max="4" width="15.83203125" style="50" hidden="1" customWidth="1"/>
    <col min="5" max="5" width="15.5" style="50" hidden="1" customWidth="1"/>
    <col min="6" max="6" width="16.1640625" style="50" hidden="1" customWidth="1"/>
    <col min="7" max="7" width="15.83203125" style="50" customWidth="1"/>
    <col min="8" max="10" width="15.83203125" style="50" hidden="1" customWidth="1"/>
    <col min="11" max="11" width="15.83203125" style="50" customWidth="1"/>
    <col min="12" max="12" width="8" style="172" customWidth="1"/>
    <col min="13" max="13" width="9.33203125" style="50" customWidth="1"/>
    <col min="14" max="16384" width="9.33203125" style="50"/>
  </cols>
  <sheetData>
    <row r="1" spans="1:12" ht="12.75" customHeight="1" x14ac:dyDescent="0.2">
      <c r="A1" s="2185"/>
      <c r="B1" s="2185"/>
      <c r="C1" s="2185"/>
      <c r="D1" s="2185"/>
      <c r="E1" s="2185"/>
      <c r="F1" s="2185"/>
      <c r="G1" s="2185"/>
      <c r="H1" s="2185"/>
      <c r="I1" s="330"/>
      <c r="J1" s="330"/>
      <c r="K1" s="330"/>
      <c r="L1" s="330"/>
    </row>
    <row r="2" spans="1:12" ht="12.75" customHeight="1" x14ac:dyDescent="0.2">
      <c r="A2" s="2151" t="s">
        <v>1061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21" customHeight="1" thickBot="1" x14ac:dyDescent="0.25">
      <c r="A3" s="2184"/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</row>
    <row r="4" spans="1:12" s="45" customFormat="1" ht="35.25" customHeight="1" x14ac:dyDescent="0.2">
      <c r="A4" s="43" t="s">
        <v>140</v>
      </c>
      <c r="B4" s="44" t="s">
        <v>293</v>
      </c>
      <c r="C4" s="2186" t="s">
        <v>186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4.75" thickBot="1" x14ac:dyDescent="0.25">
      <c r="A5" s="46" t="s">
        <v>142</v>
      </c>
      <c r="B5" s="47" t="s">
        <v>143</v>
      </c>
      <c r="C5" s="2192" t="s">
        <v>144</v>
      </c>
      <c r="D5" s="2193"/>
      <c r="E5" s="2193"/>
      <c r="F5" s="2193"/>
      <c r="G5" s="2193"/>
      <c r="H5" s="2193"/>
      <c r="I5" s="2193"/>
      <c r="J5" s="2193"/>
      <c r="K5" s="2193"/>
      <c r="L5" s="2194"/>
    </row>
    <row r="6" spans="1:12" s="48" customFormat="1" ht="15.95" customHeight="1" thickBot="1" x14ac:dyDescent="0.3">
      <c r="A6" s="2181" t="s">
        <v>366</v>
      </c>
      <c r="B6" s="2181"/>
      <c r="C6" s="2181"/>
      <c r="D6" s="2181"/>
      <c r="E6" s="2181"/>
      <c r="F6" s="2181"/>
      <c r="G6" s="2181"/>
      <c r="H6" s="2181"/>
      <c r="I6" s="2181"/>
      <c r="J6" s="2181"/>
      <c r="K6" s="2181"/>
      <c r="L6" s="2181"/>
    </row>
    <row r="7" spans="1:12" ht="48.75" customHeight="1" thickBot="1" x14ac:dyDescent="0.25">
      <c r="A7" s="1824" t="s">
        <v>145</v>
      </c>
      <c r="B7" s="1823" t="s">
        <v>36</v>
      </c>
      <c r="C7" s="1823" t="str">
        <f>'1. mell.bevétel_össz'!C8</f>
        <v xml:space="preserve">2022. évi eredeti előirányzat
2/2022. (II.14.) </v>
      </c>
      <c r="D7" s="260" t="str">
        <f>'1. mell.bevétel_össz'!D8</f>
        <v>Módosított előirányzat a 17/2022.  (VI.30.)  rendelet szerint</v>
      </c>
      <c r="E7" s="1823" t="str">
        <f>'1. mell.bevétel_össz'!E8</f>
        <v>Módosított előirányzat a 18/2022. (IX.29.)  rendelet szerint</v>
      </c>
      <c r="F7" s="1823" t="str">
        <f>'1. mell.bevétel_össz'!F8</f>
        <v>Módosított előirányzat a 23/2022. (XII.16.)  rendelet szerint</v>
      </c>
      <c r="G7" s="1823" t="str">
        <f>'1. mell.bevétel_össz'!G8</f>
        <v>Módosított előirányzat a 1/2023. (II.13.)  rendelet szerint</v>
      </c>
      <c r="H7" s="1825" t="str">
        <f>'1. mell.bevétel_össz'!H8</f>
        <v>Változás a 2022. 23/2022. (XII.16.) rendelethez képest</v>
      </c>
      <c r="I7" s="249" t="str">
        <f>'1. mell.bevétel_össz'!I8</f>
        <v>2022. évi teljesítés              2022.06.30-ig</v>
      </c>
      <c r="J7" s="1282" t="str">
        <f>'1. mell.bevétel_össz'!J8</f>
        <v>2022. évi teljesítés              2022.09.30-ig</v>
      </c>
      <c r="K7" s="1823" t="str">
        <f>'1. mell.bevétel_össz'!K8</f>
        <v>2022. évi teljesítés              2022.12.31-ig</v>
      </c>
      <c r="L7" s="1326" t="str">
        <f>'1. mell.bevétel_össz'!L8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 t="s">
        <v>304</v>
      </c>
      <c r="J8" s="1278" t="s">
        <v>304</v>
      </c>
      <c r="K8" s="1280" t="s">
        <v>306</v>
      </c>
      <c r="L8" s="170" t="s">
        <v>392</v>
      </c>
    </row>
    <row r="9" spans="1:12" s="54" customFormat="1" ht="15.95" customHeight="1" thickBot="1" x14ac:dyDescent="0.25">
      <c r="A9" s="2171" t="s">
        <v>11</v>
      </c>
      <c r="B9" s="2172"/>
      <c r="C9" s="2172"/>
      <c r="D9" s="2172"/>
      <c r="E9" s="2172"/>
      <c r="F9" s="2172"/>
      <c r="G9" s="2172"/>
      <c r="H9" s="2172"/>
      <c r="I9" s="2172"/>
      <c r="J9" s="2172"/>
      <c r="K9" s="2172"/>
      <c r="L9" s="2173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>
        <f t="shared" ref="D10:K10" si="0">SUM(D11:D21)</f>
        <v>0</v>
      </c>
      <c r="E10" s="103">
        <f t="shared" si="0"/>
        <v>0</v>
      </c>
      <c r="F10" s="103">
        <f t="shared" si="0"/>
        <v>0</v>
      </c>
      <c r="G10" s="103">
        <f t="shared" si="0"/>
        <v>0</v>
      </c>
      <c r="H10" s="236">
        <f>+G10-F10</f>
        <v>0</v>
      </c>
      <c r="I10" s="236">
        <f t="shared" si="0"/>
        <v>0</v>
      </c>
      <c r="J10" s="1304">
        <f t="shared" si="0"/>
        <v>0</v>
      </c>
      <c r="K10" s="103">
        <f t="shared" si="0"/>
        <v>1275</v>
      </c>
      <c r="L10" s="1659" t="str">
        <f t="shared" ref="L10:L48" si="1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161"/>
      <c r="F11" s="161"/>
      <c r="G11" s="161"/>
      <c r="H11" s="238">
        <f t="shared" ref="H11:H48" si="2">+G11-F11</f>
        <v>0</v>
      </c>
      <c r="I11" s="238"/>
      <c r="J11" s="1305"/>
      <c r="K11" s="161"/>
      <c r="L11" s="1664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372"/>
      <c r="F12" s="372"/>
      <c r="G12" s="372"/>
      <c r="H12" s="574">
        <f t="shared" si="2"/>
        <v>0</v>
      </c>
      <c r="I12" s="574"/>
      <c r="J12" s="1306"/>
      <c r="K12" s="372"/>
      <c r="L12" s="1665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372"/>
      <c r="F13" s="372"/>
      <c r="G13" s="372"/>
      <c r="H13" s="574">
        <f t="shared" si="2"/>
        <v>0</v>
      </c>
      <c r="I13" s="574"/>
      <c r="J13" s="1306"/>
      <c r="K13" s="372"/>
      <c r="L13" s="1665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372"/>
      <c r="F14" s="372"/>
      <c r="G14" s="372"/>
      <c r="H14" s="574">
        <f t="shared" si="2"/>
        <v>0</v>
      </c>
      <c r="I14" s="574"/>
      <c r="J14" s="1306"/>
      <c r="K14" s="372"/>
      <c r="L14" s="1665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372"/>
      <c r="F15" s="372"/>
      <c r="G15" s="372"/>
      <c r="H15" s="574">
        <f t="shared" si="2"/>
        <v>0</v>
      </c>
      <c r="I15" s="574"/>
      <c r="J15" s="1306"/>
      <c r="K15" s="372"/>
      <c r="L15" s="1665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372"/>
      <c r="F16" s="372"/>
      <c r="G16" s="372"/>
      <c r="H16" s="574">
        <f t="shared" si="2"/>
        <v>0</v>
      </c>
      <c r="I16" s="574"/>
      <c r="J16" s="1306"/>
      <c r="K16" s="372">
        <v>1275</v>
      </c>
      <c r="L16" s="1665" t="str">
        <f t="shared" si="1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372"/>
      <c r="F17" s="372"/>
      <c r="G17" s="372"/>
      <c r="H17" s="574">
        <f t="shared" si="2"/>
        <v>0</v>
      </c>
      <c r="I17" s="574"/>
      <c r="J17" s="1306"/>
      <c r="K17" s="372"/>
      <c r="L17" s="1665" t="str">
        <f t="shared" si="1"/>
        <v/>
      </c>
    </row>
    <row r="18" spans="1:12" s="57" customFormat="1" ht="12" customHeight="1" x14ac:dyDescent="0.2">
      <c r="A18" s="370" t="s">
        <v>156</v>
      </c>
      <c r="B18" s="387" t="s">
        <v>307</v>
      </c>
      <c r="C18" s="150"/>
      <c r="D18" s="257"/>
      <c r="E18" s="150"/>
      <c r="F18" s="150"/>
      <c r="G18" s="150"/>
      <c r="H18" s="239">
        <f t="shared" si="2"/>
        <v>0</v>
      </c>
      <c r="I18" s="239"/>
      <c r="J18" s="1307"/>
      <c r="K18" s="150"/>
      <c r="L18" s="1666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372"/>
      <c r="F19" s="372"/>
      <c r="G19" s="372"/>
      <c r="H19" s="574">
        <f t="shared" si="2"/>
        <v>0</v>
      </c>
      <c r="I19" s="574"/>
      <c r="J19" s="1306"/>
      <c r="K19" s="372"/>
      <c r="L19" s="1665" t="str">
        <f t="shared" si="1"/>
        <v/>
      </c>
    </row>
    <row r="20" spans="1:12" s="61" customFormat="1" ht="12" customHeight="1" x14ac:dyDescent="0.2">
      <c r="A20" s="370" t="s">
        <v>159</v>
      </c>
      <c r="B20" s="387" t="s">
        <v>278</v>
      </c>
      <c r="C20" s="372"/>
      <c r="D20" s="381"/>
      <c r="E20" s="373"/>
      <c r="F20" s="373"/>
      <c r="G20" s="373"/>
      <c r="H20" s="575">
        <f t="shared" si="2"/>
        <v>0</v>
      </c>
      <c r="I20" s="575"/>
      <c r="J20" s="1308"/>
      <c r="K20" s="373"/>
      <c r="L20" s="1667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2"/>
      <c r="D21" s="381"/>
      <c r="E21" s="373"/>
      <c r="F21" s="373"/>
      <c r="G21" s="373"/>
      <c r="H21" s="575">
        <f t="shared" si="2"/>
        <v>0</v>
      </c>
      <c r="I21" s="575"/>
      <c r="J21" s="1308"/>
      <c r="K21" s="373"/>
      <c r="L21" s="1667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0</v>
      </c>
      <c r="E22" s="103">
        <f t="shared" si="3"/>
        <v>285712</v>
      </c>
      <c r="F22" s="103">
        <f t="shared" si="3"/>
        <v>3785712</v>
      </c>
      <c r="G22" s="103">
        <f t="shared" si="3"/>
        <v>3785712</v>
      </c>
      <c r="H22" s="236">
        <f t="shared" si="2"/>
        <v>0</v>
      </c>
      <c r="I22" s="236">
        <f t="shared" si="3"/>
        <v>0</v>
      </c>
      <c r="J22" s="1304">
        <f t="shared" si="3"/>
        <v>0</v>
      </c>
      <c r="K22" s="103">
        <f t="shared" si="3"/>
        <v>3785712</v>
      </c>
      <c r="L22" s="165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372"/>
      <c r="F23" s="372"/>
      <c r="G23" s="372"/>
      <c r="H23" s="574">
        <f t="shared" si="2"/>
        <v>0</v>
      </c>
      <c r="I23" s="574"/>
      <c r="J23" s="1306"/>
      <c r="K23" s="372"/>
      <c r="L23" s="1665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372"/>
      <c r="F24" s="372"/>
      <c r="G24" s="372"/>
      <c r="H24" s="574">
        <f t="shared" si="2"/>
        <v>0</v>
      </c>
      <c r="I24" s="574"/>
      <c r="J24" s="1306"/>
      <c r="K24" s="372"/>
      <c r="L24" s="1665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372">
        <v>285712</v>
      </c>
      <c r="F25" s="372">
        <f>285712+3500000</f>
        <v>3785712</v>
      </c>
      <c r="G25" s="372">
        <v>3785712</v>
      </c>
      <c r="H25" s="574">
        <f t="shared" si="2"/>
        <v>0</v>
      </c>
      <c r="I25" s="574"/>
      <c r="J25" s="1306"/>
      <c r="K25" s="372">
        <v>3785712</v>
      </c>
      <c r="L25" s="1665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372"/>
      <c r="F26" s="372"/>
      <c r="G26" s="372"/>
      <c r="H26" s="574">
        <f t="shared" si="2"/>
        <v>0</v>
      </c>
      <c r="I26" s="574"/>
      <c r="J26" s="1306"/>
      <c r="K26" s="372"/>
      <c r="L26" s="1665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163"/>
      <c r="F27" s="163"/>
      <c r="G27" s="163"/>
      <c r="H27" s="234">
        <f t="shared" si="2"/>
        <v>0</v>
      </c>
      <c r="I27" s="234"/>
      <c r="J27" s="1309"/>
      <c r="K27" s="163"/>
      <c r="L27" s="1668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103">
        <f t="shared" si="4"/>
        <v>0</v>
      </c>
      <c r="F28" s="103">
        <f t="shared" si="4"/>
        <v>0</v>
      </c>
      <c r="G28" s="103">
        <f t="shared" si="4"/>
        <v>0</v>
      </c>
      <c r="H28" s="236">
        <f t="shared" si="2"/>
        <v>0</v>
      </c>
      <c r="I28" s="236">
        <f t="shared" si="4"/>
        <v>0</v>
      </c>
      <c r="J28" s="1304">
        <f t="shared" si="4"/>
        <v>0</v>
      </c>
      <c r="K28" s="103">
        <f t="shared" si="4"/>
        <v>0</v>
      </c>
      <c r="L28" s="1659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154"/>
      <c r="F29" s="154"/>
      <c r="G29" s="154"/>
      <c r="H29" s="240">
        <f t="shared" si="2"/>
        <v>0</v>
      </c>
      <c r="I29" s="240"/>
      <c r="J29" s="1310"/>
      <c r="K29" s="154"/>
      <c r="L29" s="1660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48"/>
      <c r="F30" s="148"/>
      <c r="G30" s="148"/>
      <c r="H30" s="241">
        <f t="shared" si="2"/>
        <v>0</v>
      </c>
      <c r="I30" s="241"/>
      <c r="J30" s="1311"/>
      <c r="K30" s="148"/>
      <c r="L30" s="1669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109"/>
      <c r="F31" s="109"/>
      <c r="G31" s="109"/>
      <c r="H31" s="242">
        <f t="shared" si="2"/>
        <v>0</v>
      </c>
      <c r="I31" s="242"/>
      <c r="J31" s="1312"/>
      <c r="K31" s="109"/>
      <c r="L31" s="1662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103">
        <f t="shared" si="5"/>
        <v>0</v>
      </c>
      <c r="F32" s="103">
        <f t="shared" si="5"/>
        <v>0</v>
      </c>
      <c r="G32" s="103">
        <f t="shared" si="5"/>
        <v>0</v>
      </c>
      <c r="H32" s="236">
        <f t="shared" si="2"/>
        <v>0</v>
      </c>
      <c r="I32" s="236">
        <f t="shared" si="5"/>
        <v>0</v>
      </c>
      <c r="J32" s="1304">
        <f t="shared" si="5"/>
        <v>0</v>
      </c>
      <c r="K32" s="103">
        <f t="shared" si="5"/>
        <v>4725</v>
      </c>
      <c r="L32" s="1659" t="str">
        <f t="shared" si="1"/>
        <v/>
      </c>
    </row>
    <row r="33" spans="1:16" s="61" customFormat="1" ht="12" customHeight="1" x14ac:dyDescent="0.2">
      <c r="A33" s="64" t="s">
        <v>89</v>
      </c>
      <c r="B33" s="65" t="s">
        <v>170</v>
      </c>
      <c r="C33" s="154"/>
      <c r="D33" s="258"/>
      <c r="E33" s="154"/>
      <c r="F33" s="154"/>
      <c r="G33" s="154"/>
      <c r="H33" s="240">
        <f t="shared" si="2"/>
        <v>0</v>
      </c>
      <c r="I33" s="240"/>
      <c r="J33" s="1310"/>
      <c r="K33" s="154"/>
      <c r="L33" s="1660" t="str">
        <f t="shared" si="1"/>
        <v/>
      </c>
    </row>
    <row r="34" spans="1:16" s="61" customFormat="1" ht="12" customHeight="1" x14ac:dyDescent="0.2">
      <c r="A34" s="64" t="s">
        <v>102</v>
      </c>
      <c r="B34" s="375" t="s">
        <v>171</v>
      </c>
      <c r="C34" s="148"/>
      <c r="D34" s="263"/>
      <c r="E34" s="148"/>
      <c r="F34" s="148"/>
      <c r="G34" s="148"/>
      <c r="H34" s="241">
        <f t="shared" si="2"/>
        <v>0</v>
      </c>
      <c r="I34" s="241"/>
      <c r="J34" s="1311"/>
      <c r="K34" s="148"/>
      <c r="L34" s="1669" t="str">
        <f t="shared" si="1"/>
        <v/>
      </c>
    </row>
    <row r="35" spans="1:16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109"/>
      <c r="F35" s="109"/>
      <c r="G35" s="109"/>
      <c r="H35" s="242">
        <f t="shared" si="2"/>
        <v>0</v>
      </c>
      <c r="I35" s="242"/>
      <c r="J35" s="1312"/>
      <c r="K35" s="109">
        <v>4725</v>
      </c>
      <c r="L35" s="1662" t="str">
        <f t="shared" si="1"/>
        <v/>
      </c>
    </row>
    <row r="36" spans="1:16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163"/>
      <c r="F36" s="163"/>
      <c r="G36" s="163"/>
      <c r="H36" s="234">
        <f t="shared" si="2"/>
        <v>0</v>
      </c>
      <c r="I36" s="234"/>
      <c r="J36" s="1309"/>
      <c r="K36" s="163"/>
      <c r="L36" s="1668" t="str">
        <f t="shared" si="1"/>
        <v/>
      </c>
    </row>
    <row r="37" spans="1:16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163"/>
      <c r="F37" s="163"/>
      <c r="G37" s="163"/>
      <c r="H37" s="234">
        <f t="shared" si="2"/>
        <v>0</v>
      </c>
      <c r="I37" s="234"/>
      <c r="J37" s="1309"/>
      <c r="K37" s="163"/>
      <c r="L37" s="1668" t="str">
        <f t="shared" si="1"/>
        <v/>
      </c>
    </row>
    <row r="38" spans="1:16" s="57" customFormat="1" ht="12" customHeight="1" thickBot="1" x14ac:dyDescent="0.25">
      <c r="A38" s="62" t="s">
        <v>18</v>
      </c>
      <c r="B38" s="63" t="s">
        <v>384</v>
      </c>
      <c r="C38" s="163"/>
      <c r="D38" s="162"/>
      <c r="E38" s="163"/>
      <c r="F38" s="163"/>
      <c r="G38" s="163"/>
      <c r="H38" s="234">
        <f t="shared" si="2"/>
        <v>0</v>
      </c>
      <c r="I38" s="234"/>
      <c r="J38" s="1309"/>
      <c r="K38" s="163"/>
      <c r="L38" s="1668" t="str">
        <f t="shared" si="1"/>
        <v/>
      </c>
    </row>
    <row r="39" spans="1:16" s="57" customFormat="1" ht="12" customHeight="1" x14ac:dyDescent="0.2">
      <c r="A39" s="13" t="s">
        <v>107</v>
      </c>
      <c r="B39" s="556" t="s">
        <v>215</v>
      </c>
      <c r="C39" s="164"/>
      <c r="D39" s="264"/>
      <c r="E39" s="164"/>
      <c r="F39" s="164"/>
      <c r="G39" s="164"/>
      <c r="H39" s="243">
        <f t="shared" si="2"/>
        <v>0</v>
      </c>
      <c r="I39" s="243"/>
      <c r="J39" s="1313"/>
      <c r="K39" s="164"/>
      <c r="L39" s="1670" t="str">
        <f t="shared" si="1"/>
        <v/>
      </c>
    </row>
    <row r="40" spans="1:16" s="57" customFormat="1" ht="12" customHeight="1" x14ac:dyDescent="0.2">
      <c r="A40" s="366" t="s">
        <v>108</v>
      </c>
      <c r="B40" s="388" t="s">
        <v>216</v>
      </c>
      <c r="C40" s="378"/>
      <c r="D40" s="382"/>
      <c r="E40" s="378"/>
      <c r="F40" s="378"/>
      <c r="G40" s="378"/>
      <c r="H40" s="576">
        <f t="shared" si="2"/>
        <v>0</v>
      </c>
      <c r="I40" s="576"/>
      <c r="J40" s="1314"/>
      <c r="K40" s="378"/>
      <c r="L40" s="1671" t="str">
        <f t="shared" si="1"/>
        <v/>
      </c>
    </row>
    <row r="41" spans="1:16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166"/>
      <c r="F41" s="166"/>
      <c r="G41" s="166"/>
      <c r="H41" s="235">
        <f t="shared" si="2"/>
        <v>0</v>
      </c>
      <c r="I41" s="235"/>
      <c r="J41" s="1315"/>
      <c r="K41" s="166"/>
      <c r="L41" s="1672" t="str">
        <f t="shared" si="1"/>
        <v/>
      </c>
    </row>
    <row r="42" spans="1:16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0</v>
      </c>
      <c r="D42" s="160">
        <f t="shared" ref="D42:K42" si="6">+D10+D22+D27+D28+D32+D36+D38</f>
        <v>0</v>
      </c>
      <c r="E42" s="103">
        <f t="shared" si="6"/>
        <v>285712</v>
      </c>
      <c r="F42" s="103">
        <f t="shared" si="6"/>
        <v>3785712</v>
      </c>
      <c r="G42" s="103">
        <f t="shared" si="6"/>
        <v>3785712</v>
      </c>
      <c r="H42" s="236">
        <f t="shared" si="2"/>
        <v>0</v>
      </c>
      <c r="I42" s="236">
        <f t="shared" si="6"/>
        <v>0</v>
      </c>
      <c r="J42" s="1304">
        <f t="shared" si="6"/>
        <v>0</v>
      </c>
      <c r="K42" s="103">
        <f t="shared" si="6"/>
        <v>3791712</v>
      </c>
      <c r="L42" s="1659">
        <f t="shared" si="1"/>
        <v>100.15849066173021</v>
      </c>
    </row>
    <row r="43" spans="1:16" s="57" customFormat="1" ht="12" customHeight="1" thickBot="1" x14ac:dyDescent="0.25">
      <c r="A43" s="512" t="s">
        <v>20</v>
      </c>
      <c r="B43" s="63" t="s">
        <v>183</v>
      </c>
      <c r="C43" s="103">
        <f>SUM(C44:C47)</f>
        <v>429005666</v>
      </c>
      <c r="D43" s="160">
        <f t="shared" ref="D43:K43" si="7">SUM(D44:D47)</f>
        <v>438508906</v>
      </c>
      <c r="E43" s="103">
        <f>SUM(E44:E47)</f>
        <v>465954906</v>
      </c>
      <c r="F43" s="103">
        <f t="shared" si="7"/>
        <v>477954906</v>
      </c>
      <c r="G43" s="103">
        <f t="shared" si="7"/>
        <v>477954906</v>
      </c>
      <c r="H43" s="236">
        <f t="shared" si="2"/>
        <v>0</v>
      </c>
      <c r="I43" s="236">
        <f t="shared" si="7"/>
        <v>0</v>
      </c>
      <c r="J43" s="1304">
        <f t="shared" si="7"/>
        <v>2786247</v>
      </c>
      <c r="K43" s="103">
        <f t="shared" si="7"/>
        <v>469001778</v>
      </c>
      <c r="L43" s="1659">
        <f t="shared" si="1"/>
        <v>98.12678395229193</v>
      </c>
    </row>
    <row r="44" spans="1:16" s="57" customFormat="1" ht="12" customHeight="1" x14ac:dyDescent="0.2">
      <c r="A44" s="64" t="s">
        <v>174</v>
      </c>
      <c r="B44" s="65" t="s">
        <v>134</v>
      </c>
      <c r="C44" s="154"/>
      <c r="D44" s="258">
        <v>335766</v>
      </c>
      <c r="E44" s="154">
        <v>335766</v>
      </c>
      <c r="F44" s="154">
        <v>335766</v>
      </c>
      <c r="G44" s="154">
        <v>335766</v>
      </c>
      <c r="H44" s="240">
        <f t="shared" si="2"/>
        <v>0</v>
      </c>
      <c r="I44" s="240"/>
      <c r="J44" s="1310"/>
      <c r="K44" s="154">
        <v>335766</v>
      </c>
      <c r="L44" s="1660">
        <f t="shared" si="1"/>
        <v>100</v>
      </c>
    </row>
    <row r="45" spans="1:16" s="57" customFormat="1" ht="12" customHeight="1" x14ac:dyDescent="0.2">
      <c r="A45" s="76" t="s">
        <v>175</v>
      </c>
      <c r="B45" s="65" t="s">
        <v>189</v>
      </c>
      <c r="C45" s="148"/>
      <c r="D45" s="263"/>
      <c r="E45" s="148"/>
      <c r="F45" s="148"/>
      <c r="G45" s="148"/>
      <c r="H45" s="241">
        <f t="shared" si="2"/>
        <v>0</v>
      </c>
      <c r="I45" s="241"/>
      <c r="J45" s="1311"/>
      <c r="K45" s="148"/>
      <c r="L45" s="1669" t="str">
        <f t="shared" si="1"/>
        <v/>
      </c>
      <c r="P45" s="57" t="s">
        <v>389</v>
      </c>
    </row>
    <row r="46" spans="1:16" s="57" customFormat="1" ht="12" customHeight="1" x14ac:dyDescent="0.2">
      <c r="A46" s="370" t="s">
        <v>176</v>
      </c>
      <c r="B46" s="375" t="s">
        <v>180</v>
      </c>
      <c r="C46" s="379">
        <f>C70-C42-C44-C63-C65-C68+C38+C32+C28</f>
        <v>427370414</v>
      </c>
      <c r="D46" s="362">
        <f>D70-D42-D44-D63-D65-D67+D38+D32+D28</f>
        <v>435772245</v>
      </c>
      <c r="E46" s="362">
        <f>E70-E42-E44-E63-E65-E68+E38+E32+E28</f>
        <v>463218245</v>
      </c>
      <c r="F46" s="362">
        <f t="shared" ref="F46:J46" si="8">F70-F42-F44-F63-F65-F68+F38+F32+F28</f>
        <v>474518245</v>
      </c>
      <c r="G46" s="379">
        <f t="shared" si="8"/>
        <v>474518245</v>
      </c>
      <c r="H46" s="577">
        <f t="shared" si="2"/>
        <v>0</v>
      </c>
      <c r="I46" s="577">
        <f t="shared" si="8"/>
        <v>0</v>
      </c>
      <c r="J46" s="1316">
        <f t="shared" si="8"/>
        <v>0</v>
      </c>
      <c r="K46" s="379">
        <v>465879765</v>
      </c>
      <c r="L46" s="1661">
        <f t="shared" si="1"/>
        <v>98.179526268794987</v>
      </c>
    </row>
    <row r="47" spans="1:16" s="61" customFormat="1" ht="12" customHeight="1" thickBot="1" x14ac:dyDescent="0.25">
      <c r="A47" s="64" t="s">
        <v>181</v>
      </c>
      <c r="B47" s="67" t="s">
        <v>182</v>
      </c>
      <c r="C47" s="1079">
        <f>C62-C38-C32-C45-C28</f>
        <v>1635252</v>
      </c>
      <c r="D47" s="265">
        <f>D62-D38-D32-D45-D28</f>
        <v>2400895</v>
      </c>
      <c r="E47" s="265">
        <f t="shared" ref="E47:J47" si="9">E62-E38-E32-E45-E28</f>
        <v>2400895</v>
      </c>
      <c r="F47" s="265">
        <f t="shared" si="9"/>
        <v>3100895</v>
      </c>
      <c r="G47" s="1079">
        <f t="shared" si="9"/>
        <v>3100895</v>
      </c>
      <c r="H47" s="244">
        <f t="shared" si="2"/>
        <v>0</v>
      </c>
      <c r="I47" s="244">
        <f t="shared" si="9"/>
        <v>0</v>
      </c>
      <c r="J47" s="1317">
        <f t="shared" si="9"/>
        <v>2786247</v>
      </c>
      <c r="K47" s="1079">
        <v>2786247</v>
      </c>
      <c r="L47" s="1673">
        <f t="shared" si="1"/>
        <v>89.852994054942201</v>
      </c>
    </row>
    <row r="48" spans="1:16" s="61" customFormat="1" ht="15" customHeight="1" thickBot="1" x14ac:dyDescent="0.25">
      <c r="A48" s="512" t="s">
        <v>21</v>
      </c>
      <c r="B48" s="557" t="s">
        <v>177</v>
      </c>
      <c r="C48" s="168">
        <f>+C42+C43</f>
        <v>429005666</v>
      </c>
      <c r="D48" s="167">
        <f t="shared" ref="D48:K48" si="10">+D42+D43</f>
        <v>438508906</v>
      </c>
      <c r="E48" s="168">
        <f t="shared" si="10"/>
        <v>466240618</v>
      </c>
      <c r="F48" s="168">
        <f t="shared" si="10"/>
        <v>481740618</v>
      </c>
      <c r="G48" s="168">
        <f t="shared" si="10"/>
        <v>481740618</v>
      </c>
      <c r="H48" s="237">
        <f t="shared" si="2"/>
        <v>0</v>
      </c>
      <c r="I48" s="237">
        <f t="shared" si="10"/>
        <v>0</v>
      </c>
      <c r="J48" s="1318">
        <f t="shared" si="10"/>
        <v>2786247</v>
      </c>
      <c r="K48" s="168">
        <f t="shared" si="10"/>
        <v>472793490</v>
      </c>
      <c r="L48" s="1663">
        <f t="shared" si="1"/>
        <v>98.14274992273954</v>
      </c>
    </row>
    <row r="49" spans="1:15" s="61" customFormat="1" ht="14.45" customHeight="1" x14ac:dyDescent="0.2">
      <c r="A49" s="69"/>
      <c r="B49" s="70"/>
      <c r="C49" s="71"/>
      <c r="D49" s="158"/>
      <c r="E49" s="158"/>
      <c r="F49" s="158"/>
      <c r="G49" s="158"/>
      <c r="H49" s="158"/>
      <c r="I49" s="158"/>
      <c r="J49" s="158"/>
      <c r="K49" s="158"/>
      <c r="L49" s="171"/>
    </row>
    <row r="50" spans="1:15" ht="14.45" customHeight="1" x14ac:dyDescent="0.2">
      <c r="A50" s="2182" t="s">
        <v>34</v>
      </c>
      <c r="B50" s="2182"/>
      <c r="C50" s="2182"/>
      <c r="D50" s="2182"/>
      <c r="E50" s="2182"/>
      <c r="F50" s="2182"/>
      <c r="G50" s="2182"/>
      <c r="H50" s="2182"/>
      <c r="I50" s="2182"/>
      <c r="J50" s="2182"/>
      <c r="K50" s="2182"/>
      <c r="L50" s="2182"/>
    </row>
    <row r="51" spans="1:15" ht="14.45" customHeight="1" thickBot="1" x14ac:dyDescent="0.3">
      <c r="A51" s="2183" t="s">
        <v>366</v>
      </c>
      <c r="B51" s="2183"/>
      <c r="C51" s="2183"/>
      <c r="D51" s="2183"/>
      <c r="E51" s="2183"/>
      <c r="F51" s="2183"/>
      <c r="G51" s="2183"/>
      <c r="H51" s="2183"/>
      <c r="I51" s="2183"/>
      <c r="J51" s="2183"/>
      <c r="K51" s="2183"/>
      <c r="L51" s="2183"/>
    </row>
    <row r="52" spans="1:15" s="54" customFormat="1" ht="66.75" customHeight="1" thickBot="1" x14ac:dyDescent="0.25">
      <c r="A52" s="1254" t="s">
        <v>145</v>
      </c>
      <c r="B52" s="49" t="s">
        <v>36</v>
      </c>
      <c r="C52" s="22" t="str">
        <f>'1. mell.bevétel_össz'!C8</f>
        <v xml:space="preserve">2022. évi eredeti előirányzat
2/2022. (II.14.) </v>
      </c>
      <c r="D52" s="260" t="str">
        <f>'1. mell.bevétel_össz'!D8</f>
        <v>Módosított előirányzat a 17/2022.  (VI.30.)  rendelet szerint</v>
      </c>
      <c r="E52" s="49" t="str">
        <f>'1. mell.bevétel_össz'!E8</f>
        <v>Módosított előirányzat a 18/2022. (IX.29.)  rendelet szerint</v>
      </c>
      <c r="F52" s="49" t="str">
        <f>'1. mell.bevétel_össz'!F8</f>
        <v>Módosított előirányzat a 23/2022. (XII.16.)  rendelet szerint</v>
      </c>
      <c r="G52" s="49" t="str">
        <f>'1. mell.bevétel_össz'!G8</f>
        <v>Módosított előirányzat a 1/2023. (II.13.)  rendelet szerint</v>
      </c>
      <c r="H52" s="159" t="str">
        <f>'1. mell.bevétel_össz'!H8</f>
        <v>Változás a 2022. 23/2022. (XII.16.) rendelethez képest</v>
      </c>
      <c r="I52" s="211" t="str">
        <f>'1. mell.bevétel_össz'!I8</f>
        <v>2022. évi teljesítés              2022.06.30-ig</v>
      </c>
      <c r="J52" s="1282" t="str">
        <f>'1. mell.bevétel_össz'!J8</f>
        <v>2022. évi teljesítés              2022.09.30-ig</v>
      </c>
      <c r="K52" s="49" t="str">
        <f>'1. mell.bevétel_össz'!K8</f>
        <v>2022. évi teljesítés              2022.12.31-ig</v>
      </c>
      <c r="L52" s="1326" t="str">
        <f>'1. mell.bevétel_össz'!L8</f>
        <v>Teljesítés %-a</v>
      </c>
    </row>
    <row r="53" spans="1:15" s="72" customFormat="1" ht="12" customHeight="1" thickBot="1" x14ac:dyDescent="0.25">
      <c r="A53" s="267" t="s">
        <v>12</v>
      </c>
      <c r="B53" s="63" t="s">
        <v>553</v>
      </c>
      <c r="C53" s="103">
        <f>SUM(C54:C59)-C55</f>
        <v>427370414</v>
      </c>
      <c r="D53" s="160">
        <f t="shared" ref="D53:K53" si="11">SUM(D54:D59)-D55</f>
        <v>436108011</v>
      </c>
      <c r="E53" s="103">
        <f t="shared" si="11"/>
        <v>463839723</v>
      </c>
      <c r="F53" s="103">
        <f t="shared" si="11"/>
        <v>478639723</v>
      </c>
      <c r="G53" s="103">
        <f t="shared" si="11"/>
        <v>478639723</v>
      </c>
      <c r="H53" s="236">
        <f t="shared" ref="H53:H73" si="12">+G53-F53</f>
        <v>0</v>
      </c>
      <c r="I53" s="169">
        <f t="shared" si="11"/>
        <v>0</v>
      </c>
      <c r="J53" s="1304">
        <f t="shared" si="11"/>
        <v>0</v>
      </c>
      <c r="K53" s="103">
        <f t="shared" si="11"/>
        <v>466968066</v>
      </c>
      <c r="L53" s="1659">
        <f t="shared" ref="L53:L73" si="13">IF(G53=0,"",K53/G53*100)</f>
        <v>97.561494284919604</v>
      </c>
    </row>
    <row r="54" spans="1:15" ht="12" customHeight="1" x14ac:dyDescent="0.2">
      <c r="A54" s="738" t="s">
        <v>91</v>
      </c>
      <c r="B54" s="18" t="s">
        <v>68</v>
      </c>
      <c r="C54" s="154">
        <v>364313657</v>
      </c>
      <c r="D54" s="258">
        <f>364313657+6150000+100200</f>
        <v>370563857</v>
      </c>
      <c r="E54" s="154">
        <f>370563857+285712+8200000+15000000</f>
        <v>394049569</v>
      </c>
      <c r="F54" s="154">
        <f>394049569+1253358+8000000</f>
        <v>403302927</v>
      </c>
      <c r="G54" s="154">
        <v>403302927</v>
      </c>
      <c r="H54" s="240">
        <f t="shared" si="12"/>
        <v>0</v>
      </c>
      <c r="I54" s="213"/>
      <c r="J54" s="1310"/>
      <c r="K54" s="154">
        <v>396340637</v>
      </c>
      <c r="L54" s="1660">
        <f t="shared" si="13"/>
        <v>98.27368225373678</v>
      </c>
    </row>
    <row r="55" spans="1:15" ht="12" customHeight="1" x14ac:dyDescent="0.2">
      <c r="A55" s="738" t="s">
        <v>310</v>
      </c>
      <c r="B55" s="374" t="s">
        <v>273</v>
      </c>
      <c r="C55" s="154">
        <f>9200000+3600000</f>
        <v>12800000</v>
      </c>
      <c r="D55" s="258">
        <v>12800000</v>
      </c>
      <c r="E55" s="154">
        <f>12800000+15000000</f>
        <v>27800000</v>
      </c>
      <c r="F55" s="154">
        <v>27800000</v>
      </c>
      <c r="G55" s="154">
        <v>27800000</v>
      </c>
      <c r="H55" s="240">
        <f t="shared" si="12"/>
        <v>0</v>
      </c>
      <c r="I55" s="213"/>
      <c r="J55" s="1310"/>
      <c r="K55" s="154">
        <v>24769914</v>
      </c>
      <c r="L55" s="1660">
        <f t="shared" si="13"/>
        <v>89.100410071942449</v>
      </c>
    </row>
    <row r="56" spans="1:15" ht="12" customHeight="1" x14ac:dyDescent="0.2">
      <c r="A56" s="738" t="s">
        <v>92</v>
      </c>
      <c r="B56" s="371" t="s">
        <v>87</v>
      </c>
      <c r="C56" s="379">
        <v>56706757</v>
      </c>
      <c r="D56" s="362">
        <f>56706757+1722000+11723</f>
        <v>58440480</v>
      </c>
      <c r="E56" s="379">
        <f>58440480+2296000+1950000</f>
        <v>62686480</v>
      </c>
      <c r="F56" s="379">
        <f>62686480+146642+4000000</f>
        <v>66833122</v>
      </c>
      <c r="G56" s="379">
        <v>66833122</v>
      </c>
      <c r="H56" s="577">
        <f t="shared" si="12"/>
        <v>0</v>
      </c>
      <c r="I56" s="215"/>
      <c r="J56" s="1316"/>
      <c r="K56" s="379">
        <v>64003082</v>
      </c>
      <c r="L56" s="1661">
        <f t="shared" si="13"/>
        <v>95.765512794688831</v>
      </c>
    </row>
    <row r="57" spans="1:15" ht="12" customHeight="1" x14ac:dyDescent="0.2">
      <c r="A57" s="738" t="s">
        <v>93</v>
      </c>
      <c r="B57" s="371" t="s">
        <v>69</v>
      </c>
      <c r="C57" s="379">
        <v>6350000</v>
      </c>
      <c r="D57" s="362">
        <f>6350000+499000+223843+30831</f>
        <v>7103674</v>
      </c>
      <c r="E57" s="379">
        <v>7103674</v>
      </c>
      <c r="F57" s="379">
        <f>7103674+2100000-700000</f>
        <v>8503674</v>
      </c>
      <c r="G57" s="379">
        <v>8503674</v>
      </c>
      <c r="H57" s="577">
        <f t="shared" si="12"/>
        <v>0</v>
      </c>
      <c r="I57" s="215"/>
      <c r="J57" s="1316"/>
      <c r="K57" s="379">
        <v>6624347</v>
      </c>
      <c r="L57" s="1661">
        <f t="shared" si="13"/>
        <v>77.899823064712976</v>
      </c>
    </row>
    <row r="58" spans="1:15" ht="12" customHeight="1" x14ac:dyDescent="0.2">
      <c r="A58" s="738" t="s">
        <v>90</v>
      </c>
      <c r="B58" s="371" t="s">
        <v>80</v>
      </c>
      <c r="C58" s="379"/>
      <c r="D58" s="362"/>
      <c r="E58" s="379"/>
      <c r="F58" s="379"/>
      <c r="G58" s="379"/>
      <c r="H58" s="577">
        <f t="shared" si="12"/>
        <v>0</v>
      </c>
      <c r="I58" s="215"/>
      <c r="J58" s="1316"/>
      <c r="K58" s="379"/>
      <c r="L58" s="1661" t="str">
        <f t="shared" si="13"/>
        <v/>
      </c>
      <c r="O58" s="50" t="s">
        <v>389</v>
      </c>
    </row>
    <row r="59" spans="1:15" ht="12" customHeight="1" x14ac:dyDescent="0.2">
      <c r="A59" s="738" t="s">
        <v>150</v>
      </c>
      <c r="B59" s="371" t="s">
        <v>88</v>
      </c>
      <c r="C59" s="379">
        <f>SUM(C60:C61)</f>
        <v>0</v>
      </c>
      <c r="D59" s="362">
        <f t="shared" ref="D59:K59" si="14">SUM(D60:D61)</f>
        <v>0</v>
      </c>
      <c r="E59" s="379">
        <f t="shared" si="14"/>
        <v>0</v>
      </c>
      <c r="F59" s="379">
        <f t="shared" si="14"/>
        <v>0</v>
      </c>
      <c r="G59" s="379">
        <f t="shared" si="14"/>
        <v>0</v>
      </c>
      <c r="H59" s="577">
        <f t="shared" si="12"/>
        <v>0</v>
      </c>
      <c r="I59" s="215">
        <f t="shared" si="14"/>
        <v>0</v>
      </c>
      <c r="J59" s="1316">
        <f t="shared" si="14"/>
        <v>0</v>
      </c>
      <c r="K59" s="379">
        <f t="shared" si="14"/>
        <v>0</v>
      </c>
      <c r="L59" s="1661" t="str">
        <f t="shared" si="13"/>
        <v/>
      </c>
    </row>
    <row r="60" spans="1:15" ht="12" customHeight="1" x14ac:dyDescent="0.2">
      <c r="A60" s="738" t="s">
        <v>311</v>
      </c>
      <c r="B60" s="612" t="s">
        <v>238</v>
      </c>
      <c r="C60" s="379"/>
      <c r="D60" s="362"/>
      <c r="E60" s="379"/>
      <c r="F60" s="379"/>
      <c r="G60" s="379"/>
      <c r="H60" s="577">
        <f t="shared" si="12"/>
        <v>0</v>
      </c>
      <c r="I60" s="215"/>
      <c r="J60" s="1316"/>
      <c r="K60" s="379"/>
      <c r="L60" s="1661" t="str">
        <f t="shared" si="13"/>
        <v/>
      </c>
    </row>
    <row r="61" spans="1:15" ht="12" customHeight="1" thickBot="1" x14ac:dyDescent="0.25">
      <c r="A61" s="268" t="s">
        <v>312</v>
      </c>
      <c r="B61" s="94" t="s">
        <v>237</v>
      </c>
      <c r="C61" s="109"/>
      <c r="D61" s="259"/>
      <c r="E61" s="109"/>
      <c r="F61" s="109"/>
      <c r="G61" s="109"/>
      <c r="H61" s="242">
        <f t="shared" si="12"/>
        <v>0</v>
      </c>
      <c r="I61" s="214"/>
      <c r="J61" s="1312"/>
      <c r="K61" s="109"/>
      <c r="L61" s="1662" t="str">
        <f t="shared" si="13"/>
        <v/>
      </c>
    </row>
    <row r="62" spans="1:15" ht="12" customHeight="1" thickBot="1" x14ac:dyDescent="0.25">
      <c r="A62" s="267" t="s">
        <v>13</v>
      </c>
      <c r="B62" s="63" t="s">
        <v>554</v>
      </c>
      <c r="C62" s="103">
        <f>SUM(C63:C67)</f>
        <v>1635252</v>
      </c>
      <c r="D62" s="160">
        <f t="shared" ref="D62:K62" si="15">SUM(D63:D67)</f>
        <v>2400895</v>
      </c>
      <c r="E62" s="103">
        <f t="shared" si="15"/>
        <v>2400895</v>
      </c>
      <c r="F62" s="103">
        <f t="shared" si="15"/>
        <v>3100895</v>
      </c>
      <c r="G62" s="103">
        <f t="shared" si="15"/>
        <v>3100895</v>
      </c>
      <c r="H62" s="236">
        <f t="shared" si="12"/>
        <v>0</v>
      </c>
      <c r="I62" s="169">
        <f t="shared" si="15"/>
        <v>0</v>
      </c>
      <c r="J62" s="1304">
        <f t="shared" si="15"/>
        <v>2786247</v>
      </c>
      <c r="K62" s="103">
        <f t="shared" si="15"/>
        <v>2786247</v>
      </c>
      <c r="L62" s="1659">
        <f t="shared" si="13"/>
        <v>89.852994054942201</v>
      </c>
    </row>
    <row r="63" spans="1:15" s="72" customFormat="1" ht="12" customHeight="1" x14ac:dyDescent="0.2">
      <c r="A63" s="738" t="s">
        <v>94</v>
      </c>
      <c r="B63" s="18" t="s">
        <v>122</v>
      </c>
      <c r="C63" s="154">
        <f>+'15.felh.felúj.'!C88</f>
        <v>1635252</v>
      </c>
      <c r="D63" s="258">
        <f>+'15.felh.felúj.'!D88</f>
        <v>2400895</v>
      </c>
      <c r="E63" s="154">
        <f>+'15.felh.felúj.'!E88</f>
        <v>2400895</v>
      </c>
      <c r="F63" s="154">
        <f>+'15.felh.felúj.'!F88</f>
        <v>3100895</v>
      </c>
      <c r="G63" s="154">
        <f>+'15.felh.felúj.'!G88</f>
        <v>3100895</v>
      </c>
      <c r="H63" s="240">
        <f t="shared" si="12"/>
        <v>0</v>
      </c>
      <c r="I63" s="213">
        <f>+'15.felh.felúj.'!J88</f>
        <v>0</v>
      </c>
      <c r="J63" s="1310">
        <f>+'15.felh.felúj.'!K88</f>
        <v>2786247</v>
      </c>
      <c r="K63" s="154">
        <f>+'15.felh.felúj.'!K88</f>
        <v>2786247</v>
      </c>
      <c r="L63" s="1660">
        <f t="shared" si="13"/>
        <v>89.852994054942201</v>
      </c>
    </row>
    <row r="64" spans="1:15" s="72" customFormat="1" ht="12" customHeight="1" x14ac:dyDescent="0.2">
      <c r="A64" s="738" t="s">
        <v>321</v>
      </c>
      <c r="B64" s="613" t="s">
        <v>239</v>
      </c>
      <c r="C64" s="154"/>
      <c r="D64" s="258"/>
      <c r="E64" s="154"/>
      <c r="F64" s="154"/>
      <c r="G64" s="154"/>
      <c r="H64" s="240">
        <f t="shared" si="12"/>
        <v>0</v>
      </c>
      <c r="I64" s="213"/>
      <c r="J64" s="1310"/>
      <c r="K64" s="154"/>
      <c r="L64" s="1660" t="str">
        <f t="shared" si="13"/>
        <v/>
      </c>
    </row>
    <row r="65" spans="1:12" ht="12" customHeight="1" x14ac:dyDescent="0.2">
      <c r="A65" s="738" t="s">
        <v>95</v>
      </c>
      <c r="B65" s="371" t="s">
        <v>2</v>
      </c>
      <c r="C65" s="379">
        <f>'15.felh.felúj.'!C95</f>
        <v>0</v>
      </c>
      <c r="D65" s="362">
        <f>'15.felh.felúj.'!D95</f>
        <v>0</v>
      </c>
      <c r="E65" s="379">
        <f>'15.felh.felúj.'!E95</f>
        <v>0</v>
      </c>
      <c r="F65" s="379">
        <f>'15.felh.felúj.'!F95</f>
        <v>0</v>
      </c>
      <c r="G65" s="379">
        <f>'15.felh.felúj.'!G95</f>
        <v>0</v>
      </c>
      <c r="H65" s="577">
        <f t="shared" si="12"/>
        <v>0</v>
      </c>
      <c r="I65" s="215">
        <f>'15.felh.felúj.'!J95</f>
        <v>0</v>
      </c>
      <c r="J65" s="1316">
        <f>'15.felh.felúj.'!K95</f>
        <v>0</v>
      </c>
      <c r="K65" s="379">
        <f>'15.felh.felúj.'!K95</f>
        <v>0</v>
      </c>
      <c r="L65" s="1661" t="str">
        <f t="shared" si="13"/>
        <v/>
      </c>
    </row>
    <row r="66" spans="1:12" ht="12" customHeight="1" x14ac:dyDescent="0.2">
      <c r="A66" s="738" t="s">
        <v>345</v>
      </c>
      <c r="B66" s="614" t="s">
        <v>240</v>
      </c>
      <c r="C66" s="379"/>
      <c r="D66" s="362"/>
      <c r="E66" s="379"/>
      <c r="F66" s="379"/>
      <c r="G66" s="379"/>
      <c r="H66" s="577">
        <f t="shared" si="12"/>
        <v>0</v>
      </c>
      <c r="I66" s="215"/>
      <c r="J66" s="1316"/>
      <c r="K66" s="379"/>
      <c r="L66" s="1661" t="str">
        <f t="shared" si="13"/>
        <v/>
      </c>
    </row>
    <row r="67" spans="1:12" ht="12" customHeight="1" x14ac:dyDescent="0.2">
      <c r="A67" s="738" t="s">
        <v>96</v>
      </c>
      <c r="B67" s="18" t="s">
        <v>178</v>
      </c>
      <c r="C67" s="379"/>
      <c r="D67" s="362"/>
      <c r="E67" s="379"/>
      <c r="F67" s="379"/>
      <c r="G67" s="379"/>
      <c r="H67" s="577">
        <f t="shared" si="12"/>
        <v>0</v>
      </c>
      <c r="I67" s="215"/>
      <c r="J67" s="1316"/>
      <c r="K67" s="379"/>
      <c r="L67" s="1661" t="str">
        <f t="shared" si="13"/>
        <v/>
      </c>
    </row>
    <row r="68" spans="1:12" ht="12" customHeight="1" x14ac:dyDescent="0.2">
      <c r="A68" s="738" t="s">
        <v>322</v>
      </c>
      <c r="B68" s="612" t="s">
        <v>242</v>
      </c>
      <c r="C68" s="379"/>
      <c r="D68" s="362"/>
      <c r="E68" s="379"/>
      <c r="F68" s="379"/>
      <c r="G68" s="379"/>
      <c r="H68" s="577">
        <f t="shared" si="12"/>
        <v>0</v>
      </c>
      <c r="I68" s="215"/>
      <c r="J68" s="1316"/>
      <c r="K68" s="379"/>
      <c r="L68" s="1661" t="str">
        <f t="shared" si="13"/>
        <v/>
      </c>
    </row>
    <row r="69" spans="1:12" ht="12" customHeight="1" thickBot="1" x14ac:dyDescent="0.25">
      <c r="A69" s="738" t="s">
        <v>323</v>
      </c>
      <c r="B69" s="612" t="s">
        <v>241</v>
      </c>
      <c r="C69" s="379"/>
      <c r="D69" s="362"/>
      <c r="E69" s="379"/>
      <c r="F69" s="379"/>
      <c r="G69" s="379"/>
      <c r="H69" s="577">
        <f t="shared" si="12"/>
        <v>0</v>
      </c>
      <c r="I69" s="215"/>
      <c r="J69" s="1316"/>
      <c r="K69" s="379"/>
      <c r="L69" s="1661" t="str">
        <f t="shared" si="13"/>
        <v/>
      </c>
    </row>
    <row r="70" spans="1:12" ht="15" customHeight="1" thickBot="1" x14ac:dyDescent="0.25">
      <c r="A70" s="267" t="s">
        <v>14</v>
      </c>
      <c r="B70" s="73" t="s">
        <v>179</v>
      </c>
      <c r="C70" s="168">
        <f>+C53+C62</f>
        <v>429005666</v>
      </c>
      <c r="D70" s="167">
        <f t="shared" ref="D70:K70" si="16">+D53+D62</f>
        <v>438508906</v>
      </c>
      <c r="E70" s="168">
        <f t="shared" si="16"/>
        <v>466240618</v>
      </c>
      <c r="F70" s="168">
        <f t="shared" si="16"/>
        <v>481740618</v>
      </c>
      <c r="G70" s="168">
        <f t="shared" si="16"/>
        <v>481740618</v>
      </c>
      <c r="H70" s="237">
        <f t="shared" si="12"/>
        <v>0</v>
      </c>
      <c r="I70" s="216">
        <f t="shared" si="16"/>
        <v>0</v>
      </c>
      <c r="J70" s="1318">
        <f t="shared" si="16"/>
        <v>2786247</v>
      </c>
      <c r="K70" s="168">
        <f t="shared" si="16"/>
        <v>469754313</v>
      </c>
      <c r="L70" s="1663">
        <f t="shared" si="13"/>
        <v>97.511875778761919</v>
      </c>
    </row>
    <row r="71" spans="1:12" ht="13.5" thickBot="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172" t="str">
        <f t="shared" si="13"/>
        <v/>
      </c>
    </row>
    <row r="72" spans="1:12" s="651" customFormat="1" ht="15" customHeight="1" thickBot="1" x14ac:dyDescent="0.25">
      <c r="A72" s="1703" t="s">
        <v>294</v>
      </c>
      <c r="B72" s="1704"/>
      <c r="C72" s="1705">
        <v>82</v>
      </c>
      <c r="D72" s="1706">
        <v>82</v>
      </c>
      <c r="E72" s="1705">
        <v>82</v>
      </c>
      <c r="F72" s="1705">
        <v>82</v>
      </c>
      <c r="G72" s="1705">
        <v>82</v>
      </c>
      <c r="H72" s="1707">
        <f t="shared" si="12"/>
        <v>0</v>
      </c>
      <c r="I72" s="1708"/>
      <c r="J72" s="1709"/>
      <c r="K72" s="1705">
        <v>82</v>
      </c>
      <c r="L72" s="1710">
        <f t="shared" si="13"/>
        <v>100</v>
      </c>
    </row>
    <row r="73" spans="1:12" s="651" customFormat="1" ht="14.25" customHeight="1" thickBot="1" x14ac:dyDescent="0.25">
      <c r="A73" s="1703" t="s">
        <v>295</v>
      </c>
      <c r="B73" s="1704"/>
      <c r="C73" s="1711"/>
      <c r="D73" s="1712"/>
      <c r="E73" s="1711"/>
      <c r="F73" s="1711"/>
      <c r="G73" s="1711"/>
      <c r="H73" s="1713">
        <f t="shared" si="12"/>
        <v>0</v>
      </c>
      <c r="I73" s="1714"/>
      <c r="J73" s="1715"/>
      <c r="K73" s="1711"/>
      <c r="L73" s="1710" t="str">
        <f t="shared" si="13"/>
        <v/>
      </c>
    </row>
    <row r="74" spans="1:12" x14ac:dyDescent="0.2">
      <c r="H74" s="222" t="s">
        <v>721</v>
      </c>
    </row>
  </sheetData>
  <sheetProtection formatCells="0"/>
  <mergeCells count="9">
    <mergeCell ref="A6:L6"/>
    <mergeCell ref="A9:L9"/>
    <mergeCell ref="A50:L50"/>
    <mergeCell ref="A51:L51"/>
    <mergeCell ref="A1:H1"/>
    <mergeCell ref="A3:L3"/>
    <mergeCell ref="A2:L2"/>
    <mergeCell ref="C4:L4"/>
    <mergeCell ref="C5:L5"/>
  </mergeCells>
  <phoneticPr fontId="48" type="noConversion"/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view="pageBreakPreview" zoomScale="118" zoomScaleNormal="130" zoomScaleSheetLayoutView="118" workbookViewId="0">
      <selection activeCell="A3" sqref="A3:L3"/>
    </sheetView>
  </sheetViews>
  <sheetFormatPr defaultColWidth="9.33203125" defaultRowHeight="12.75" x14ac:dyDescent="0.2"/>
  <cols>
    <col min="1" max="1" width="13.83203125" style="41" customWidth="1"/>
    <col min="2" max="2" width="67.5" style="50" customWidth="1"/>
    <col min="3" max="3" width="17.83203125" style="50" customWidth="1"/>
    <col min="4" max="4" width="15.83203125" style="50" hidden="1" customWidth="1"/>
    <col min="5" max="5" width="15.5" style="50" hidden="1" customWidth="1"/>
    <col min="6" max="6" width="16.1640625" style="50" hidden="1" customWidth="1"/>
    <col min="7" max="7" width="15.83203125" style="50" customWidth="1"/>
    <col min="8" max="10" width="15.83203125" style="50" hidden="1" customWidth="1"/>
    <col min="11" max="11" width="15.83203125" style="50" customWidth="1"/>
    <col min="12" max="12" width="9.83203125" style="172" customWidth="1"/>
    <col min="13" max="13" width="9.33203125" style="50" customWidth="1"/>
    <col min="14" max="16384" width="9.33203125" style="50"/>
  </cols>
  <sheetData>
    <row r="1" spans="1:12" ht="12.75" customHeight="1" x14ac:dyDescent="0.2">
      <c r="A1" s="2185"/>
      <c r="B1" s="2185"/>
      <c r="C1" s="2185"/>
      <c r="D1" s="2185"/>
      <c r="E1" s="2185"/>
      <c r="F1" s="2185"/>
      <c r="G1" s="2185"/>
      <c r="H1" s="2185"/>
      <c r="I1" s="330"/>
      <c r="J1" s="330"/>
      <c r="K1" s="330"/>
      <c r="L1" s="330"/>
    </row>
    <row r="2" spans="1:12" ht="12.75" customHeight="1" x14ac:dyDescent="0.2">
      <c r="A2" s="2151" t="s">
        <v>1062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21" customHeight="1" thickBot="1" x14ac:dyDescent="0.25">
      <c r="A3" s="2184"/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</row>
    <row r="4" spans="1:12" s="45" customFormat="1" ht="35.25" customHeight="1" x14ac:dyDescent="0.2">
      <c r="A4" s="43" t="s">
        <v>140</v>
      </c>
      <c r="B4" s="44" t="s">
        <v>391</v>
      </c>
      <c r="C4" s="2186" t="s">
        <v>185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4.75" thickBot="1" x14ac:dyDescent="0.25">
      <c r="A5" s="46" t="s">
        <v>142</v>
      </c>
      <c r="B5" s="47" t="s">
        <v>143</v>
      </c>
      <c r="C5" s="2192" t="s">
        <v>144</v>
      </c>
      <c r="D5" s="2193"/>
      <c r="E5" s="2193"/>
      <c r="F5" s="2193"/>
      <c r="G5" s="2193"/>
      <c r="H5" s="2193"/>
      <c r="I5" s="2193"/>
      <c r="J5" s="2193"/>
      <c r="K5" s="2193"/>
      <c r="L5" s="2194"/>
    </row>
    <row r="6" spans="1:12" s="48" customFormat="1" ht="15.95" customHeight="1" thickBot="1" x14ac:dyDescent="0.3">
      <c r="A6" s="2181" t="s">
        <v>366</v>
      </c>
      <c r="B6" s="2181"/>
      <c r="C6" s="2181"/>
      <c r="D6" s="2181"/>
      <c r="E6" s="2181"/>
      <c r="F6" s="2181"/>
      <c r="G6" s="2181"/>
      <c r="H6" s="2181"/>
      <c r="I6" s="2181"/>
      <c r="J6" s="2181"/>
      <c r="K6" s="2181"/>
      <c r="L6" s="2181"/>
    </row>
    <row r="7" spans="1:12" ht="48.75" customHeight="1" thickBot="1" x14ac:dyDescent="0.25">
      <c r="A7" s="1824" t="s">
        <v>145</v>
      </c>
      <c r="B7" s="1823" t="s">
        <v>36</v>
      </c>
      <c r="C7" s="1823" t="str">
        <f>'1. mell.bevétel_össz'!C8</f>
        <v xml:space="preserve">2022. évi eredeti előirányzat
2/2022. (II.14.) </v>
      </c>
      <c r="D7" s="260" t="str">
        <f>'1. mell.bevétel_össz'!D8</f>
        <v>Módosított előirányzat a 17/2022.  (VI.30.)  rendelet szerint</v>
      </c>
      <c r="E7" s="1823" t="str">
        <f>'1. mell.bevétel_össz'!E8</f>
        <v>Módosított előirányzat a 18/2022. (IX.29.)  rendelet szerint</v>
      </c>
      <c r="F7" s="1823" t="str">
        <f>'1. mell.bevétel_össz'!F8</f>
        <v>Módosított előirányzat a 23/2022. (XII.16.)  rendelet szerint</v>
      </c>
      <c r="G7" s="1823" t="str">
        <f>'1. mell.bevétel_össz'!G8</f>
        <v>Módosított előirányzat a 1/2023. (II.13.)  rendelet szerint</v>
      </c>
      <c r="H7" s="1825" t="str">
        <f>'1. mell.bevétel_össz'!H8</f>
        <v>Változás a 2022. 23/2022. (XII.16.) rendelethez képest</v>
      </c>
      <c r="I7" s="249" t="str">
        <f>'1. mell.bevétel_össz'!I8</f>
        <v>2022. évi teljesítés              2022.06.30-ig</v>
      </c>
      <c r="J7" s="1282" t="str">
        <f>'1. mell.bevétel_össz'!J8</f>
        <v>2022. évi teljesítés              2022.09.30-ig</v>
      </c>
      <c r="K7" s="1823" t="str">
        <f>'1. mell.bevétel_össz'!K8</f>
        <v>2022. évi teljesítés              2022.12.31-ig</v>
      </c>
      <c r="L7" s="1326" t="str">
        <f>'1. mell.bevétel_össz'!L8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 t="s">
        <v>304</v>
      </c>
      <c r="J8" s="1278" t="s">
        <v>304</v>
      </c>
      <c r="K8" s="1280" t="s">
        <v>306</v>
      </c>
      <c r="L8" s="170" t="s">
        <v>392</v>
      </c>
    </row>
    <row r="9" spans="1:12" s="54" customFormat="1" ht="15.95" customHeight="1" thickBot="1" x14ac:dyDescent="0.25">
      <c r="A9" s="2171" t="s">
        <v>11</v>
      </c>
      <c r="B9" s="2172"/>
      <c r="C9" s="2172"/>
      <c r="D9" s="2172"/>
      <c r="E9" s="2172"/>
      <c r="F9" s="2172"/>
      <c r="G9" s="2172"/>
      <c r="H9" s="2172"/>
      <c r="I9" s="2172"/>
      <c r="J9" s="2172"/>
      <c r="K9" s="2172"/>
      <c r="L9" s="2173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6807200</v>
      </c>
      <c r="D10" s="160">
        <f t="shared" ref="D10:K10" si="0">SUM(D11:D21)</f>
        <v>6807200</v>
      </c>
      <c r="E10" s="103">
        <f t="shared" si="0"/>
        <v>9600900</v>
      </c>
      <c r="F10" s="103">
        <f t="shared" si="0"/>
        <v>14414392</v>
      </c>
      <c r="G10" s="103">
        <f t="shared" si="0"/>
        <v>15221796</v>
      </c>
      <c r="H10" s="236">
        <f>+G10-F10</f>
        <v>807404</v>
      </c>
      <c r="I10" s="236">
        <f t="shared" si="0"/>
        <v>0</v>
      </c>
      <c r="J10" s="1304">
        <f t="shared" si="0"/>
        <v>0</v>
      </c>
      <c r="K10" s="103">
        <f t="shared" si="0"/>
        <v>15221796</v>
      </c>
      <c r="L10" s="1640">
        <f t="shared" ref="L10:L48" si="1">IF(G10=0,"",K10/G10*100)</f>
        <v>100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161"/>
      <c r="F11" s="161"/>
      <c r="G11" s="161"/>
      <c r="H11" s="238">
        <f t="shared" ref="H11:H48" si="2">+G11-F11</f>
        <v>0</v>
      </c>
      <c r="I11" s="238"/>
      <c r="J11" s="1305"/>
      <c r="K11" s="161"/>
      <c r="L11" s="164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v>5360000</v>
      </c>
      <c r="D12" s="380">
        <v>5360000</v>
      </c>
      <c r="E12" s="372">
        <f>5360000+2096452</f>
        <v>7456452</v>
      </c>
      <c r="F12" s="372">
        <f>7456452+3719096</f>
        <v>11175548</v>
      </c>
      <c r="G12" s="372">
        <f>11175548+615661</f>
        <v>11791209</v>
      </c>
      <c r="H12" s="574">
        <f t="shared" si="2"/>
        <v>615661</v>
      </c>
      <c r="I12" s="574"/>
      <c r="J12" s="1306"/>
      <c r="K12" s="372">
        <v>11791209</v>
      </c>
      <c r="L12" s="1642">
        <f t="shared" si="1"/>
        <v>100</v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372"/>
      <c r="F13" s="372"/>
      <c r="G13" s="372"/>
      <c r="H13" s="574">
        <f t="shared" si="2"/>
        <v>0</v>
      </c>
      <c r="I13" s="574"/>
      <c r="J13" s="1306"/>
      <c r="K13" s="372"/>
      <c r="L13" s="1642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372"/>
      <c r="F14" s="372"/>
      <c r="G14" s="372"/>
      <c r="H14" s="574">
        <f t="shared" si="2"/>
        <v>0</v>
      </c>
      <c r="I14" s="574"/>
      <c r="J14" s="1306"/>
      <c r="K14" s="372"/>
      <c r="L14" s="164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372"/>
      <c r="F15" s="372"/>
      <c r="G15" s="372"/>
      <c r="H15" s="574">
        <f t="shared" si="2"/>
        <v>0</v>
      </c>
      <c r="I15" s="574"/>
      <c r="J15" s="1306"/>
      <c r="K15" s="372"/>
      <c r="L15" s="1642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v>1447200</v>
      </c>
      <c r="D16" s="380">
        <v>1447200</v>
      </c>
      <c r="E16" s="372">
        <f>1447200+555718</f>
        <v>2002918</v>
      </c>
      <c r="F16" s="372">
        <f>2002918+1011883</f>
        <v>3014801</v>
      </c>
      <c r="G16" s="372">
        <f>3014801+162358</f>
        <v>3177159</v>
      </c>
      <c r="H16" s="574">
        <f t="shared" si="2"/>
        <v>162358</v>
      </c>
      <c r="I16" s="574"/>
      <c r="J16" s="1306"/>
      <c r="K16" s="372">
        <v>3177159</v>
      </c>
      <c r="L16" s="1642">
        <f t="shared" si="1"/>
        <v>100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372"/>
      <c r="F17" s="372"/>
      <c r="G17" s="372"/>
      <c r="H17" s="574">
        <f t="shared" si="2"/>
        <v>0</v>
      </c>
      <c r="I17" s="574"/>
      <c r="J17" s="1306"/>
      <c r="K17" s="372"/>
      <c r="L17" s="1642" t="str">
        <f t="shared" si="1"/>
        <v/>
      </c>
    </row>
    <row r="18" spans="1:12" s="57" customFormat="1" ht="12" customHeight="1" x14ac:dyDescent="0.2">
      <c r="A18" s="370" t="s">
        <v>156</v>
      </c>
      <c r="B18" s="387" t="s">
        <v>307</v>
      </c>
      <c r="C18" s="150"/>
      <c r="D18" s="257"/>
      <c r="E18" s="150"/>
      <c r="F18" s="150"/>
      <c r="G18" s="150"/>
      <c r="H18" s="239">
        <f t="shared" si="2"/>
        <v>0</v>
      </c>
      <c r="I18" s="239"/>
      <c r="J18" s="1307"/>
      <c r="K18" s="150"/>
      <c r="L18" s="164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372"/>
      <c r="F19" s="372"/>
      <c r="G19" s="372"/>
      <c r="H19" s="574">
        <f t="shared" si="2"/>
        <v>0</v>
      </c>
      <c r="I19" s="574"/>
      <c r="J19" s="1306"/>
      <c r="K19" s="372"/>
      <c r="L19" s="1642" t="str">
        <f t="shared" si="1"/>
        <v/>
      </c>
    </row>
    <row r="20" spans="1:12" s="61" customFormat="1" ht="12" customHeight="1" x14ac:dyDescent="0.2">
      <c r="A20" s="370" t="s">
        <v>159</v>
      </c>
      <c r="B20" s="387" t="s">
        <v>278</v>
      </c>
      <c r="C20" s="372"/>
      <c r="D20" s="381"/>
      <c r="E20" s="373"/>
      <c r="F20" s="373"/>
      <c r="G20" s="373"/>
      <c r="H20" s="575">
        <f t="shared" si="2"/>
        <v>0</v>
      </c>
      <c r="I20" s="575"/>
      <c r="J20" s="1308"/>
      <c r="K20" s="373"/>
      <c r="L20" s="164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2"/>
      <c r="D21" s="381"/>
      <c r="E21" s="373">
        <f>136910+4620</f>
        <v>141530</v>
      </c>
      <c r="F21" s="373">
        <f>141530+82513</f>
        <v>224043</v>
      </c>
      <c r="G21" s="373">
        <f>224043+29385</f>
        <v>253428</v>
      </c>
      <c r="H21" s="575">
        <f t="shared" si="2"/>
        <v>29385</v>
      </c>
      <c r="I21" s="575"/>
      <c r="J21" s="1308"/>
      <c r="K21" s="373">
        <v>253428</v>
      </c>
      <c r="L21" s="1644">
        <f t="shared" si="1"/>
        <v>100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25598744</v>
      </c>
      <c r="E22" s="103">
        <f t="shared" si="3"/>
        <v>27227316</v>
      </c>
      <c r="F22" s="103">
        <f t="shared" si="3"/>
        <v>27583374</v>
      </c>
      <c r="G22" s="103">
        <f t="shared" si="3"/>
        <v>27833374</v>
      </c>
      <c r="H22" s="236">
        <f t="shared" si="2"/>
        <v>250000</v>
      </c>
      <c r="I22" s="236">
        <f t="shared" si="3"/>
        <v>0</v>
      </c>
      <c r="J22" s="1304">
        <f t="shared" si="3"/>
        <v>0</v>
      </c>
      <c r="K22" s="103">
        <f t="shared" si="3"/>
        <v>27833374</v>
      </c>
      <c r="L22" s="1640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372"/>
      <c r="F23" s="372"/>
      <c r="G23" s="372"/>
      <c r="H23" s="574">
        <f t="shared" si="2"/>
        <v>0</v>
      </c>
      <c r="I23" s="574"/>
      <c r="J23" s="1306"/>
      <c r="K23" s="372"/>
      <c r="L23" s="164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372"/>
      <c r="F24" s="372"/>
      <c r="G24" s="372"/>
      <c r="H24" s="574">
        <f t="shared" si="2"/>
        <v>0</v>
      </c>
      <c r="I24" s="574"/>
      <c r="J24" s="1306"/>
      <c r="K24" s="372"/>
      <c r="L24" s="164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>
        <f>500000+24748744+350000</f>
        <v>25598744</v>
      </c>
      <c r="E25" s="372">
        <f>25598744+1200000+428572</f>
        <v>27227316</v>
      </c>
      <c r="F25" s="372">
        <f>27227316+356058</f>
        <v>27583374</v>
      </c>
      <c r="G25" s="372">
        <f>27583374+250000</f>
        <v>27833374</v>
      </c>
      <c r="H25" s="574">
        <f t="shared" si="2"/>
        <v>250000</v>
      </c>
      <c r="I25" s="574"/>
      <c r="J25" s="1306"/>
      <c r="K25" s="372">
        <v>27833374</v>
      </c>
      <c r="L25" s="1642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372"/>
      <c r="F26" s="372"/>
      <c r="G26" s="372"/>
      <c r="H26" s="574">
        <f t="shared" si="2"/>
        <v>0</v>
      </c>
      <c r="I26" s="574"/>
      <c r="J26" s="1306"/>
      <c r="K26" s="372"/>
      <c r="L26" s="1642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163"/>
      <c r="F27" s="163"/>
      <c r="G27" s="163"/>
      <c r="H27" s="234">
        <f t="shared" si="2"/>
        <v>0</v>
      </c>
      <c r="I27" s="234"/>
      <c r="J27" s="1309"/>
      <c r="K27" s="163"/>
      <c r="L27" s="1645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350000</v>
      </c>
      <c r="E28" s="103">
        <f t="shared" si="4"/>
        <v>350000</v>
      </c>
      <c r="F28" s="103">
        <f t="shared" si="4"/>
        <v>350000</v>
      </c>
      <c r="G28" s="103">
        <f t="shared" si="4"/>
        <v>350000</v>
      </c>
      <c r="H28" s="236">
        <f t="shared" si="2"/>
        <v>0</v>
      </c>
      <c r="I28" s="236">
        <f t="shared" si="4"/>
        <v>0</v>
      </c>
      <c r="J28" s="1304">
        <f t="shared" si="4"/>
        <v>0</v>
      </c>
      <c r="K28" s="103">
        <f t="shared" si="4"/>
        <v>350000</v>
      </c>
      <c r="L28" s="1640">
        <f t="shared" si="1"/>
        <v>100</v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154"/>
      <c r="F29" s="154"/>
      <c r="G29" s="154"/>
      <c r="H29" s="240">
        <f t="shared" si="2"/>
        <v>0</v>
      </c>
      <c r="I29" s="240"/>
      <c r="J29" s="1310"/>
      <c r="K29" s="154"/>
      <c r="L29" s="1646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>
        <v>350000</v>
      </c>
      <c r="E30" s="148">
        <v>350000</v>
      </c>
      <c r="F30" s="148">
        <v>350000</v>
      </c>
      <c r="G30" s="148">
        <v>350000</v>
      </c>
      <c r="H30" s="241">
        <f t="shared" si="2"/>
        <v>0</v>
      </c>
      <c r="I30" s="241"/>
      <c r="J30" s="1311"/>
      <c r="K30" s="148">
        <v>350000</v>
      </c>
      <c r="L30" s="1647">
        <f t="shared" si="1"/>
        <v>100</v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109"/>
      <c r="F31" s="109"/>
      <c r="G31" s="109"/>
      <c r="H31" s="242">
        <f t="shared" si="2"/>
        <v>0</v>
      </c>
      <c r="I31" s="242"/>
      <c r="J31" s="1312"/>
      <c r="K31" s="109"/>
      <c r="L31" s="164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103">
        <f t="shared" si="5"/>
        <v>0</v>
      </c>
      <c r="F32" s="103">
        <f t="shared" si="5"/>
        <v>0</v>
      </c>
      <c r="G32" s="103">
        <f t="shared" si="5"/>
        <v>0</v>
      </c>
      <c r="H32" s="236">
        <f t="shared" si="2"/>
        <v>0</v>
      </c>
      <c r="I32" s="236">
        <f t="shared" si="5"/>
        <v>0</v>
      </c>
      <c r="J32" s="1304">
        <f t="shared" si="5"/>
        <v>0</v>
      </c>
      <c r="K32" s="103">
        <f t="shared" si="5"/>
        <v>0</v>
      </c>
      <c r="L32" s="1640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154"/>
      <c r="F33" s="154"/>
      <c r="G33" s="154"/>
      <c r="H33" s="240">
        <f t="shared" si="2"/>
        <v>0</v>
      </c>
      <c r="I33" s="240"/>
      <c r="J33" s="1310"/>
      <c r="K33" s="154"/>
      <c r="L33" s="1646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48"/>
      <c r="F34" s="148"/>
      <c r="G34" s="148"/>
      <c r="H34" s="241">
        <f t="shared" si="2"/>
        <v>0</v>
      </c>
      <c r="I34" s="241"/>
      <c r="J34" s="1311"/>
      <c r="K34" s="148"/>
      <c r="L34" s="1647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109"/>
      <c r="F35" s="109"/>
      <c r="G35" s="109"/>
      <c r="H35" s="242">
        <f t="shared" si="2"/>
        <v>0</v>
      </c>
      <c r="I35" s="242"/>
      <c r="J35" s="1312"/>
      <c r="K35" s="109"/>
      <c r="L35" s="1648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163">
        <v>1000000</v>
      </c>
      <c r="F36" s="163">
        <v>1000000</v>
      </c>
      <c r="G36" s="163">
        <v>1000000</v>
      </c>
      <c r="H36" s="234">
        <f t="shared" si="2"/>
        <v>0</v>
      </c>
      <c r="I36" s="234"/>
      <c r="J36" s="1309"/>
      <c r="K36" s="163">
        <v>1000000</v>
      </c>
      <c r="L36" s="1645">
        <f t="shared" si="1"/>
        <v>100</v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163"/>
      <c r="F37" s="163"/>
      <c r="G37" s="163"/>
      <c r="H37" s="234">
        <f t="shared" si="2"/>
        <v>0</v>
      </c>
      <c r="I37" s="234"/>
      <c r="J37" s="1309"/>
      <c r="K37" s="163"/>
      <c r="L37" s="1645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384</v>
      </c>
      <c r="C38" s="163">
        <f>+C39+C40</f>
        <v>0</v>
      </c>
      <c r="D38" s="162">
        <f t="shared" ref="D38:K38" si="6">+D39+D40</f>
        <v>0</v>
      </c>
      <c r="E38" s="163">
        <f t="shared" si="6"/>
        <v>0</v>
      </c>
      <c r="F38" s="163">
        <f t="shared" si="6"/>
        <v>0</v>
      </c>
      <c r="G38" s="163">
        <f t="shared" si="6"/>
        <v>0</v>
      </c>
      <c r="H38" s="234">
        <f t="shared" si="2"/>
        <v>0</v>
      </c>
      <c r="I38" s="234">
        <f t="shared" si="6"/>
        <v>0</v>
      </c>
      <c r="J38" s="1309">
        <f t="shared" si="6"/>
        <v>0</v>
      </c>
      <c r="K38" s="163">
        <f t="shared" si="6"/>
        <v>0</v>
      </c>
      <c r="L38" s="1645" t="str">
        <f t="shared" si="1"/>
        <v/>
      </c>
    </row>
    <row r="39" spans="1:12" s="57" customFormat="1" ht="12" customHeight="1" x14ac:dyDescent="0.2">
      <c r="A39" s="13" t="s">
        <v>107</v>
      </c>
      <c r="B39" s="556" t="s">
        <v>215</v>
      </c>
      <c r="C39" s="164"/>
      <c r="D39" s="264"/>
      <c r="E39" s="164"/>
      <c r="F39" s="164"/>
      <c r="G39" s="164"/>
      <c r="H39" s="243">
        <f t="shared" si="2"/>
        <v>0</v>
      </c>
      <c r="I39" s="243"/>
      <c r="J39" s="1313"/>
      <c r="K39" s="164"/>
      <c r="L39" s="1649" t="str">
        <f t="shared" si="1"/>
        <v/>
      </c>
    </row>
    <row r="40" spans="1:12" s="57" customFormat="1" ht="12" customHeight="1" x14ac:dyDescent="0.2">
      <c r="A40" s="366" t="s">
        <v>108</v>
      </c>
      <c r="B40" s="388" t="s">
        <v>216</v>
      </c>
      <c r="C40" s="378"/>
      <c r="D40" s="382"/>
      <c r="E40" s="378"/>
      <c r="F40" s="378"/>
      <c r="G40" s="378"/>
      <c r="H40" s="576">
        <f t="shared" si="2"/>
        <v>0</v>
      </c>
      <c r="I40" s="576"/>
      <c r="J40" s="1314"/>
      <c r="K40" s="378"/>
      <c r="L40" s="1650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166"/>
      <c r="F41" s="166"/>
      <c r="G41" s="166"/>
      <c r="H41" s="235">
        <f t="shared" si="2"/>
        <v>0</v>
      </c>
      <c r="I41" s="235"/>
      <c r="J41" s="1315"/>
      <c r="K41" s="166"/>
      <c r="L41" s="1651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6807200</v>
      </c>
      <c r="D42" s="160">
        <f t="shared" ref="D42:K42" si="7">+D10+D22+D27+D28+D32+D36+D38</f>
        <v>32755944</v>
      </c>
      <c r="E42" s="103">
        <f t="shared" si="7"/>
        <v>38178216</v>
      </c>
      <c r="F42" s="103">
        <f t="shared" si="7"/>
        <v>43347766</v>
      </c>
      <c r="G42" s="103">
        <f t="shared" si="7"/>
        <v>44405170</v>
      </c>
      <c r="H42" s="236">
        <f t="shared" si="2"/>
        <v>1057404</v>
      </c>
      <c r="I42" s="236">
        <f t="shared" si="7"/>
        <v>0</v>
      </c>
      <c r="J42" s="1304">
        <f t="shared" si="7"/>
        <v>0</v>
      </c>
      <c r="K42" s="103">
        <f t="shared" si="7"/>
        <v>44405170</v>
      </c>
      <c r="L42" s="1640">
        <f t="shared" si="1"/>
        <v>100</v>
      </c>
    </row>
    <row r="43" spans="1:12" s="57" customFormat="1" ht="12" customHeight="1" thickBot="1" x14ac:dyDescent="0.25">
      <c r="A43" s="512" t="s">
        <v>20</v>
      </c>
      <c r="B43" s="63" t="s">
        <v>183</v>
      </c>
      <c r="C43" s="103">
        <f>SUM(C44:C47)</f>
        <v>221631272</v>
      </c>
      <c r="D43" s="160">
        <f t="shared" ref="D43:K43" si="8">SUM(D44:D47)</f>
        <v>240488898</v>
      </c>
      <c r="E43" s="103">
        <f t="shared" si="8"/>
        <v>256666454</v>
      </c>
      <c r="F43" s="103">
        <f t="shared" si="8"/>
        <v>260616678</v>
      </c>
      <c r="G43" s="103">
        <f t="shared" si="8"/>
        <v>259714787</v>
      </c>
      <c r="H43" s="236">
        <f t="shared" si="2"/>
        <v>-901891</v>
      </c>
      <c r="I43" s="236">
        <f t="shared" si="8"/>
        <v>0</v>
      </c>
      <c r="J43" s="1304">
        <f t="shared" si="8"/>
        <v>0</v>
      </c>
      <c r="K43" s="103">
        <f t="shared" si="8"/>
        <v>258841580</v>
      </c>
      <c r="L43" s="1640">
        <f t="shared" si="1"/>
        <v>99.663782332116497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v>5816029</v>
      </c>
      <c r="E44" s="154">
        <v>5816029</v>
      </c>
      <c r="F44" s="154">
        <v>5816029</v>
      </c>
      <c r="G44" s="154">
        <v>5816029</v>
      </c>
      <c r="H44" s="240">
        <f t="shared" si="2"/>
        <v>0</v>
      </c>
      <c r="I44" s="240"/>
      <c r="J44" s="1310"/>
      <c r="K44" s="154">
        <v>5816029</v>
      </c>
      <c r="L44" s="1646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>
        <v>800000</v>
      </c>
      <c r="E45" s="148">
        <v>800000</v>
      </c>
      <c r="F45" s="148">
        <v>800000</v>
      </c>
      <c r="G45" s="148">
        <v>800000</v>
      </c>
      <c r="H45" s="241">
        <f t="shared" si="2"/>
        <v>0</v>
      </c>
      <c r="I45" s="241"/>
      <c r="J45" s="1311"/>
      <c r="K45" s="148">
        <v>800000</v>
      </c>
      <c r="L45" s="1647">
        <f t="shared" si="1"/>
        <v>100</v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C70-C42-C44-C63-C65-C68+C38+C32+C28</f>
        <v>213492395</v>
      </c>
      <c r="D46" s="362">
        <f>D70-D42-D44-D63-D65-D67+D38+D32+D28</f>
        <v>225318491</v>
      </c>
      <c r="E46" s="362">
        <f t="shared" ref="E46:J46" si="9">E70-E42-E44-E63-E65-E68+E38+E32+E28</f>
        <v>236248047</v>
      </c>
      <c r="F46" s="362">
        <f t="shared" si="9"/>
        <v>240198271</v>
      </c>
      <c r="G46" s="379">
        <f t="shared" si="9"/>
        <v>239296380</v>
      </c>
      <c r="H46" s="577">
        <f t="shared" si="2"/>
        <v>-901891</v>
      </c>
      <c r="I46" s="577">
        <f t="shared" si="9"/>
        <v>0</v>
      </c>
      <c r="J46" s="1316">
        <f t="shared" si="9"/>
        <v>0</v>
      </c>
      <c r="K46" s="379">
        <v>239213066</v>
      </c>
      <c r="L46" s="1652">
        <f t="shared" si="1"/>
        <v>99.965183760824132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C62-C38-C32-C45-C28</f>
        <v>8138877</v>
      </c>
      <c r="D47" s="265">
        <f>D62-D38-D32-D45-D28</f>
        <v>8554378</v>
      </c>
      <c r="E47" s="265">
        <f t="shared" ref="E47:J47" si="10">E62-E38-E32-E45-E28</f>
        <v>13802378</v>
      </c>
      <c r="F47" s="265">
        <f t="shared" si="10"/>
        <v>13802378</v>
      </c>
      <c r="G47" s="1079">
        <f t="shared" si="10"/>
        <v>13802378</v>
      </c>
      <c r="H47" s="244">
        <f t="shared" si="2"/>
        <v>0</v>
      </c>
      <c r="I47" s="244">
        <f t="shared" si="10"/>
        <v>0</v>
      </c>
      <c r="J47" s="1317">
        <f t="shared" si="10"/>
        <v>0</v>
      </c>
      <c r="K47" s="1079">
        <v>13012485</v>
      </c>
      <c r="L47" s="1653">
        <f t="shared" si="1"/>
        <v>94.277123840543993</v>
      </c>
    </row>
    <row r="48" spans="1:12" s="61" customFormat="1" ht="15" customHeight="1" thickBot="1" x14ac:dyDescent="0.25">
      <c r="A48" s="512" t="s">
        <v>21</v>
      </c>
      <c r="B48" s="557" t="s">
        <v>177</v>
      </c>
      <c r="C48" s="168">
        <f>+C42+C43</f>
        <v>228438472</v>
      </c>
      <c r="D48" s="167">
        <f t="shared" ref="D48:K48" si="11">+D42+D43</f>
        <v>273244842</v>
      </c>
      <c r="E48" s="168">
        <f t="shared" si="11"/>
        <v>294844670</v>
      </c>
      <c r="F48" s="168">
        <f t="shared" si="11"/>
        <v>303964444</v>
      </c>
      <c r="G48" s="168">
        <f t="shared" si="11"/>
        <v>304119957</v>
      </c>
      <c r="H48" s="237">
        <f t="shared" si="2"/>
        <v>155513</v>
      </c>
      <c r="I48" s="237">
        <f t="shared" si="11"/>
        <v>0</v>
      </c>
      <c r="J48" s="1318">
        <f t="shared" si="11"/>
        <v>0</v>
      </c>
      <c r="K48" s="168">
        <f t="shared" si="11"/>
        <v>303246750</v>
      </c>
      <c r="L48" s="1654">
        <f t="shared" si="1"/>
        <v>99.712874153799774</v>
      </c>
    </row>
    <row r="49" spans="1:15" s="61" customFormat="1" ht="14.45" customHeight="1" x14ac:dyDescent="0.2">
      <c r="A49" s="69"/>
      <c r="B49" s="70"/>
      <c r="C49" s="71"/>
      <c r="D49" s="158"/>
      <c r="E49" s="158"/>
      <c r="F49" s="158"/>
      <c r="G49" s="158"/>
      <c r="H49" s="158"/>
      <c r="I49" s="158"/>
      <c r="J49" s="158"/>
      <c r="K49" s="158"/>
      <c r="L49" s="171"/>
    </row>
    <row r="50" spans="1:15" ht="14.45" customHeight="1" x14ac:dyDescent="0.2">
      <c r="A50" s="2182" t="s">
        <v>34</v>
      </c>
      <c r="B50" s="2182"/>
      <c r="C50" s="2182"/>
      <c r="D50" s="2182"/>
      <c r="E50" s="2182"/>
      <c r="F50" s="2182"/>
      <c r="G50" s="2182"/>
      <c r="H50" s="2182"/>
      <c r="I50" s="2182"/>
      <c r="J50" s="2182"/>
      <c r="K50" s="2182"/>
      <c r="L50" s="2182"/>
    </row>
    <row r="51" spans="1:15" ht="14.45" customHeight="1" thickBot="1" x14ac:dyDescent="0.3">
      <c r="A51" s="2183" t="s">
        <v>366</v>
      </c>
      <c r="B51" s="2183"/>
      <c r="C51" s="2183"/>
      <c r="D51" s="2183"/>
      <c r="E51" s="2183"/>
      <c r="F51" s="2183"/>
      <c r="G51" s="2183"/>
      <c r="H51" s="2183"/>
      <c r="I51" s="2183"/>
      <c r="J51" s="2183"/>
      <c r="K51" s="2183"/>
      <c r="L51" s="2183"/>
    </row>
    <row r="52" spans="1:15" s="54" customFormat="1" ht="66.75" customHeight="1" thickBot="1" x14ac:dyDescent="0.25">
      <c r="A52" s="1258" t="s">
        <v>145</v>
      </c>
      <c r="B52" s="49" t="s">
        <v>36</v>
      </c>
      <c r="C52" s="22" t="str">
        <f>'1. mell.bevétel_össz'!C8</f>
        <v xml:space="preserve">2022. évi eredeti előirányzat
2/2022. (II.14.) </v>
      </c>
      <c r="D52" s="260" t="str">
        <f>'1. mell.bevétel_össz'!D8</f>
        <v>Módosított előirányzat a 17/2022.  (VI.30.)  rendelet szerint</v>
      </c>
      <c r="E52" s="49" t="str">
        <f>'1. mell.bevétel_össz'!E8</f>
        <v>Módosított előirányzat a 18/2022. (IX.29.)  rendelet szerint</v>
      </c>
      <c r="F52" s="49" t="str">
        <f>'1. mell.bevétel_össz'!F8</f>
        <v>Módosított előirányzat a 23/2022. (XII.16.)  rendelet szerint</v>
      </c>
      <c r="G52" s="49" t="str">
        <f>'1. mell.bevétel_össz'!G8</f>
        <v>Módosított előirányzat a 1/2023. (II.13.)  rendelet szerint</v>
      </c>
      <c r="H52" s="159" t="str">
        <f>'1. mell.bevétel_össz'!H8</f>
        <v>Változás a 2022. 23/2022. (XII.16.) rendelethez képest</v>
      </c>
      <c r="I52" s="211" t="str">
        <f>'1. mell.bevétel_össz'!I8</f>
        <v>2022. évi teljesítés              2022.06.30-ig</v>
      </c>
      <c r="J52" s="1282" t="str">
        <f>'1. mell.bevétel_össz'!J8</f>
        <v>2022. évi teljesítés              2022.09.30-ig</v>
      </c>
      <c r="K52" s="49" t="str">
        <f>'1. mell.bevétel_össz'!K8</f>
        <v>2022. évi teljesítés              2022.12.31-ig</v>
      </c>
      <c r="L52" s="1326" t="str">
        <f>'1. mell.bevétel_össz'!L8</f>
        <v>Teljesítés %-a</v>
      </c>
    </row>
    <row r="53" spans="1:15" s="72" customFormat="1" ht="12" customHeight="1" thickBot="1" x14ac:dyDescent="0.25">
      <c r="A53" s="267" t="s">
        <v>12</v>
      </c>
      <c r="B53" s="63" t="s">
        <v>553</v>
      </c>
      <c r="C53" s="103">
        <f>SUM(C54:C59)-C55</f>
        <v>220299595</v>
      </c>
      <c r="D53" s="160">
        <f>SUM(D54:D59)-D55</f>
        <v>263540464</v>
      </c>
      <c r="E53" s="103">
        <f>SUM(E54:E59)-E55</f>
        <v>279892292</v>
      </c>
      <c r="F53" s="103">
        <f>SUM(F54:F59)-F55</f>
        <v>289012066</v>
      </c>
      <c r="G53" s="103">
        <f>SUM(G54:G59)-G55</f>
        <v>289167579</v>
      </c>
      <c r="H53" s="236">
        <f t="shared" ref="H53:H73" si="12">+G53-F53</f>
        <v>155513</v>
      </c>
      <c r="I53" s="169">
        <f>SUM(I54:I59)-I55</f>
        <v>0</v>
      </c>
      <c r="J53" s="1304">
        <f>SUM(J54:J59)-J55</f>
        <v>0</v>
      </c>
      <c r="K53" s="103">
        <f>SUM(K54:K59)-K55</f>
        <v>280463177</v>
      </c>
      <c r="L53" s="1659">
        <f t="shared" ref="L53:L73" si="13">IF(G53=0,"",K53/G53*100)</f>
        <v>96.989841658562966</v>
      </c>
    </row>
    <row r="54" spans="1:15" ht="12" customHeight="1" x14ac:dyDescent="0.2">
      <c r="A54" s="738" t="s">
        <v>91</v>
      </c>
      <c r="B54" s="18" t="s">
        <v>68</v>
      </c>
      <c r="C54" s="154">
        <v>144136636</v>
      </c>
      <c r="D54" s="258">
        <f>144136636+2625000+1780000+114300+21901543-21901543</f>
        <v>148655936</v>
      </c>
      <c r="E54" s="154">
        <f>148655936+428572+3500000+5750000</f>
        <v>158334508</v>
      </c>
      <c r="F54" s="154">
        <f>158334508+650000</f>
        <v>158984508</v>
      </c>
      <c r="G54" s="154">
        <f>158984508+615661+162358+29385</f>
        <v>159791912</v>
      </c>
      <c r="H54" s="240">
        <f t="shared" si="12"/>
        <v>807404</v>
      </c>
      <c r="I54" s="213"/>
      <c r="J54" s="1310"/>
      <c r="K54" s="154">
        <v>158383057</v>
      </c>
      <c r="L54" s="1660">
        <f t="shared" si="13"/>
        <v>99.118318954716557</v>
      </c>
    </row>
    <row r="55" spans="1:15" ht="12" customHeight="1" x14ac:dyDescent="0.2">
      <c r="A55" s="738" t="s">
        <v>310</v>
      </c>
      <c r="B55" s="374" t="s">
        <v>273</v>
      </c>
      <c r="C55" s="154"/>
      <c r="D55" s="258"/>
      <c r="E55" s="154">
        <f>5750000</f>
        <v>5750000</v>
      </c>
      <c r="F55" s="154">
        <v>5750000</v>
      </c>
      <c r="G55" s="154">
        <v>5750000</v>
      </c>
      <c r="H55" s="240">
        <f t="shared" si="12"/>
        <v>0</v>
      </c>
      <c r="I55" s="213"/>
      <c r="J55" s="1310"/>
      <c r="K55" s="154">
        <v>5250767</v>
      </c>
      <c r="L55" s="1660">
        <f t="shared" si="13"/>
        <v>91.31768695652174</v>
      </c>
    </row>
    <row r="56" spans="1:15" ht="12" customHeight="1" x14ac:dyDescent="0.2">
      <c r="A56" s="738" t="s">
        <v>92</v>
      </c>
      <c r="B56" s="371" t="s">
        <v>87</v>
      </c>
      <c r="C56" s="379">
        <v>24032959</v>
      </c>
      <c r="D56" s="362">
        <f>24032959+735000+37700+2847201-2847201</f>
        <v>24805659</v>
      </c>
      <c r="E56" s="379">
        <f>24805659+980000+747500</f>
        <v>26533159</v>
      </c>
      <c r="F56" s="379">
        <v>26533159</v>
      </c>
      <c r="G56" s="379">
        <v>26533159</v>
      </c>
      <c r="H56" s="577">
        <f t="shared" si="12"/>
        <v>0</v>
      </c>
      <c r="I56" s="215"/>
      <c r="J56" s="1316"/>
      <c r="K56" s="379">
        <v>25381995</v>
      </c>
      <c r="L56" s="1661">
        <f t="shared" si="13"/>
        <v>95.661413705017182</v>
      </c>
    </row>
    <row r="57" spans="1:15" ht="12" customHeight="1" x14ac:dyDescent="0.2">
      <c r="A57" s="738" t="s">
        <v>93</v>
      </c>
      <c r="B57" s="371" t="s">
        <v>69</v>
      </c>
      <c r="C57" s="379">
        <v>52130000</v>
      </c>
      <c r="D57" s="362">
        <f>52130000+24335000+610000+485000+4636370-415501+348000+350000+7600000</f>
        <v>90078869</v>
      </c>
      <c r="E57" s="379">
        <f>90078869-18944+195000+1200000+1000000+1396452+555718+136910+4620+476000</f>
        <v>95024625</v>
      </c>
      <c r="F57" s="379">
        <f>95024625-59776+3360000+356058+4813492</f>
        <v>103494399</v>
      </c>
      <c r="G57" s="379">
        <f>103494399+250000-901891</f>
        <v>102842508</v>
      </c>
      <c r="H57" s="577">
        <f t="shared" si="12"/>
        <v>-651891</v>
      </c>
      <c r="I57" s="215"/>
      <c r="J57" s="1316"/>
      <c r="K57" s="379">
        <v>96698125</v>
      </c>
      <c r="L57" s="1661">
        <f t="shared" si="13"/>
        <v>94.025444225844822</v>
      </c>
    </row>
    <row r="58" spans="1:15" ht="12" customHeight="1" x14ac:dyDescent="0.2">
      <c r="A58" s="738" t="s">
        <v>90</v>
      </c>
      <c r="B58" s="371" t="s">
        <v>80</v>
      </c>
      <c r="C58" s="379"/>
      <c r="D58" s="362"/>
      <c r="E58" s="379"/>
      <c r="F58" s="379"/>
      <c r="G58" s="379"/>
      <c r="H58" s="577">
        <f t="shared" si="12"/>
        <v>0</v>
      </c>
      <c r="I58" s="215"/>
      <c r="J58" s="1316"/>
      <c r="K58" s="379"/>
      <c r="L58" s="1661" t="str">
        <f t="shared" si="13"/>
        <v/>
      </c>
    </row>
    <row r="59" spans="1:15" ht="12" customHeight="1" x14ac:dyDescent="0.2">
      <c r="A59" s="738" t="s">
        <v>150</v>
      </c>
      <c r="B59" s="371" t="s">
        <v>88</v>
      </c>
      <c r="C59" s="379">
        <f>SUM(C60:C61)</f>
        <v>0</v>
      </c>
      <c r="D59" s="362">
        <f>SUM(D60:D61)</f>
        <v>0</v>
      </c>
      <c r="E59" s="379">
        <v>0</v>
      </c>
      <c r="F59" s="379">
        <f>SUM(F60:F61)</f>
        <v>0</v>
      </c>
      <c r="G59" s="379">
        <f>SUM(G60:G61)</f>
        <v>0</v>
      </c>
      <c r="H59" s="577">
        <f t="shared" si="12"/>
        <v>0</v>
      </c>
      <c r="I59" s="215">
        <f>SUM(I60:I61)</f>
        <v>0</v>
      </c>
      <c r="J59" s="1316">
        <f>SUM(J60:J61)</f>
        <v>0</v>
      </c>
      <c r="K59" s="379">
        <f>SUM(K60:K61)</f>
        <v>0</v>
      </c>
      <c r="L59" s="1661" t="str">
        <f t="shared" si="13"/>
        <v/>
      </c>
    </row>
    <row r="60" spans="1:15" ht="12" customHeight="1" x14ac:dyDescent="0.2">
      <c r="A60" s="738" t="s">
        <v>311</v>
      </c>
      <c r="B60" s="612" t="s">
        <v>238</v>
      </c>
      <c r="C60" s="379"/>
      <c r="D60" s="362"/>
      <c r="E60" s="379"/>
      <c r="F60" s="379"/>
      <c r="G60" s="379"/>
      <c r="H60" s="577">
        <f t="shared" si="12"/>
        <v>0</v>
      </c>
      <c r="I60" s="215"/>
      <c r="J60" s="1316"/>
      <c r="K60" s="379"/>
      <c r="L60" s="1661" t="str">
        <f t="shared" si="13"/>
        <v/>
      </c>
    </row>
    <row r="61" spans="1:15" ht="12" customHeight="1" thickBot="1" x14ac:dyDescent="0.25">
      <c r="A61" s="268" t="s">
        <v>312</v>
      </c>
      <c r="B61" s="94" t="s">
        <v>237</v>
      </c>
      <c r="C61" s="109"/>
      <c r="D61" s="259"/>
      <c r="E61" s="109"/>
      <c r="F61" s="109"/>
      <c r="G61" s="109"/>
      <c r="H61" s="242">
        <f t="shared" si="12"/>
        <v>0</v>
      </c>
      <c r="I61" s="214"/>
      <c r="J61" s="1312"/>
      <c r="K61" s="109"/>
      <c r="L61" s="1662" t="str">
        <f t="shared" si="13"/>
        <v/>
      </c>
    </row>
    <row r="62" spans="1:15" ht="12" customHeight="1" thickBot="1" x14ac:dyDescent="0.25">
      <c r="A62" s="267" t="s">
        <v>13</v>
      </c>
      <c r="B62" s="63" t="s">
        <v>554</v>
      </c>
      <c r="C62" s="103">
        <f>SUM(C63:C67)</f>
        <v>8138877</v>
      </c>
      <c r="D62" s="160">
        <f>SUM(D63:D67)</f>
        <v>9704378</v>
      </c>
      <c r="E62" s="103">
        <f>SUM(E63:E67)</f>
        <v>14952378</v>
      </c>
      <c r="F62" s="103">
        <f>SUM(F63:F67)</f>
        <v>14952378</v>
      </c>
      <c r="G62" s="103">
        <f>SUM(G63:G67)</f>
        <v>14952378</v>
      </c>
      <c r="H62" s="236">
        <f t="shared" si="12"/>
        <v>0</v>
      </c>
      <c r="I62" s="169">
        <f>SUM(I63:I67)</f>
        <v>0</v>
      </c>
      <c r="J62" s="1304">
        <f>SUM(J63:J67)</f>
        <v>0</v>
      </c>
      <c r="K62" s="103">
        <f>SUM(K63:K67)</f>
        <v>13856545</v>
      </c>
      <c r="L62" s="1659">
        <f t="shared" si="13"/>
        <v>92.671179126156389</v>
      </c>
    </row>
    <row r="63" spans="1:15" s="72" customFormat="1" ht="12" customHeight="1" x14ac:dyDescent="0.2">
      <c r="A63" s="738" t="s">
        <v>94</v>
      </c>
      <c r="B63" s="18" t="s">
        <v>122</v>
      </c>
      <c r="C63" s="154">
        <f>+'15.felh.felúj.'!C99</f>
        <v>8138877</v>
      </c>
      <c r="D63" s="258">
        <f>+'15.felh.felúj.'!D99</f>
        <v>9704378</v>
      </c>
      <c r="E63" s="154">
        <f>'15.felh.felúj.'!E99</f>
        <v>14952378</v>
      </c>
      <c r="F63" s="154">
        <f>'15.felh.felúj.'!F99</f>
        <v>14952378</v>
      </c>
      <c r="G63" s="154">
        <f>'15.felh.felúj.'!G99</f>
        <v>14952378</v>
      </c>
      <c r="H63" s="240">
        <f t="shared" si="12"/>
        <v>0</v>
      </c>
      <c r="I63" s="213">
        <f>'15.felh.felúj.'!I99</f>
        <v>0</v>
      </c>
      <c r="J63" s="1310">
        <f>'15.felh.felúj.'!J99</f>
        <v>0</v>
      </c>
      <c r="K63" s="154">
        <v>13856545</v>
      </c>
      <c r="L63" s="1660">
        <f t="shared" si="13"/>
        <v>92.671179126156389</v>
      </c>
    </row>
    <row r="64" spans="1:15" s="72" customFormat="1" ht="12" customHeight="1" x14ac:dyDescent="0.2">
      <c r="A64" s="738" t="s">
        <v>321</v>
      </c>
      <c r="B64" s="613" t="s">
        <v>239</v>
      </c>
      <c r="C64" s="154"/>
      <c r="D64" s="258"/>
      <c r="E64" s="154"/>
      <c r="F64" s="154"/>
      <c r="G64" s="154"/>
      <c r="H64" s="240">
        <f t="shared" si="12"/>
        <v>0</v>
      </c>
      <c r="I64" s="213"/>
      <c r="J64" s="1310"/>
      <c r="K64" s="154"/>
      <c r="L64" s="1660" t="str">
        <f t="shared" si="13"/>
        <v/>
      </c>
      <c r="O64" s="72" t="s">
        <v>389</v>
      </c>
    </row>
    <row r="65" spans="1:12" ht="12" customHeight="1" x14ac:dyDescent="0.2">
      <c r="A65" s="738" t="s">
        <v>95</v>
      </c>
      <c r="B65" s="371" t="s">
        <v>2</v>
      </c>
      <c r="C65" s="379">
        <f>'15.felh.felúj.'!C106</f>
        <v>0</v>
      </c>
      <c r="D65" s="362">
        <f>'15.felh.felúj.'!D106</f>
        <v>0</v>
      </c>
      <c r="E65" s="379">
        <f>'15.felh.felúj.'!E106</f>
        <v>0</v>
      </c>
      <c r="F65" s="379">
        <f>'15.felh.felúj.'!F106</f>
        <v>0</v>
      </c>
      <c r="G65" s="379">
        <f>'15.felh.felúj.'!G106</f>
        <v>0</v>
      </c>
      <c r="H65" s="577">
        <f t="shared" si="12"/>
        <v>0</v>
      </c>
      <c r="I65" s="215">
        <f>'15.felh.felúj.'!I106</f>
        <v>0</v>
      </c>
      <c r="J65" s="1316">
        <f>'15.felh.felúj.'!J106</f>
        <v>0</v>
      </c>
      <c r="K65" s="379">
        <f>'15.felh.felúj.'!K106</f>
        <v>0</v>
      </c>
      <c r="L65" s="1661" t="str">
        <f t="shared" si="13"/>
        <v/>
      </c>
    </row>
    <row r="66" spans="1:12" ht="12" customHeight="1" x14ac:dyDescent="0.2">
      <c r="A66" s="738" t="s">
        <v>345</v>
      </c>
      <c r="B66" s="614" t="s">
        <v>240</v>
      </c>
      <c r="C66" s="379"/>
      <c r="D66" s="362"/>
      <c r="E66" s="379"/>
      <c r="F66" s="379"/>
      <c r="G66" s="379"/>
      <c r="H66" s="577">
        <f t="shared" si="12"/>
        <v>0</v>
      </c>
      <c r="I66" s="215"/>
      <c r="J66" s="1316"/>
      <c r="K66" s="379"/>
      <c r="L66" s="1661" t="str">
        <f t="shared" si="13"/>
        <v/>
      </c>
    </row>
    <row r="67" spans="1:12" ht="12" customHeight="1" x14ac:dyDescent="0.2">
      <c r="A67" s="738" t="s">
        <v>96</v>
      </c>
      <c r="B67" s="18" t="s">
        <v>178</v>
      </c>
      <c r="C67" s="379"/>
      <c r="D67" s="362"/>
      <c r="E67" s="379"/>
      <c r="F67" s="379"/>
      <c r="G67" s="379"/>
      <c r="H67" s="577">
        <f t="shared" si="12"/>
        <v>0</v>
      </c>
      <c r="I67" s="215"/>
      <c r="J67" s="1316"/>
      <c r="K67" s="379"/>
      <c r="L67" s="1661" t="str">
        <f t="shared" si="13"/>
        <v/>
      </c>
    </row>
    <row r="68" spans="1:12" ht="12" customHeight="1" x14ac:dyDescent="0.2">
      <c r="A68" s="738" t="s">
        <v>322</v>
      </c>
      <c r="B68" s="612" t="s">
        <v>242</v>
      </c>
      <c r="C68" s="379"/>
      <c r="D68" s="362"/>
      <c r="E68" s="379"/>
      <c r="F68" s="379"/>
      <c r="G68" s="379"/>
      <c r="H68" s="577">
        <f t="shared" si="12"/>
        <v>0</v>
      </c>
      <c r="I68" s="215"/>
      <c r="J68" s="1316"/>
      <c r="K68" s="379"/>
      <c r="L68" s="1661" t="str">
        <f t="shared" si="13"/>
        <v/>
      </c>
    </row>
    <row r="69" spans="1:12" ht="12" customHeight="1" thickBot="1" x14ac:dyDescent="0.25">
      <c r="A69" s="738" t="s">
        <v>323</v>
      </c>
      <c r="B69" s="612" t="s">
        <v>241</v>
      </c>
      <c r="C69" s="379"/>
      <c r="D69" s="362"/>
      <c r="E69" s="379"/>
      <c r="F69" s="379"/>
      <c r="G69" s="379"/>
      <c r="H69" s="577">
        <f t="shared" si="12"/>
        <v>0</v>
      </c>
      <c r="I69" s="215"/>
      <c r="J69" s="1316"/>
      <c r="K69" s="379"/>
      <c r="L69" s="1661" t="str">
        <f t="shared" si="13"/>
        <v/>
      </c>
    </row>
    <row r="70" spans="1:12" ht="15" customHeight="1" thickBot="1" x14ac:dyDescent="0.25">
      <c r="A70" s="267" t="s">
        <v>14</v>
      </c>
      <c r="B70" s="73" t="s">
        <v>179</v>
      </c>
      <c r="C70" s="168">
        <f>+C53+C62</f>
        <v>228438472</v>
      </c>
      <c r="D70" s="167">
        <f>+D53+D62</f>
        <v>273244842</v>
      </c>
      <c r="E70" s="168">
        <f>+E53+E62</f>
        <v>294844670</v>
      </c>
      <c r="F70" s="168">
        <f>+F53+F62</f>
        <v>303964444</v>
      </c>
      <c r="G70" s="168">
        <f>+G53+G62</f>
        <v>304119957</v>
      </c>
      <c r="H70" s="237">
        <f t="shared" si="12"/>
        <v>155513</v>
      </c>
      <c r="I70" s="216">
        <f>+I53+I62</f>
        <v>0</v>
      </c>
      <c r="J70" s="1318">
        <f>+J53+J62</f>
        <v>0</v>
      </c>
      <c r="K70" s="168">
        <f>+K53+K62</f>
        <v>294319722</v>
      </c>
      <c r="L70" s="1663">
        <f t="shared" si="13"/>
        <v>96.77751006652943</v>
      </c>
    </row>
    <row r="71" spans="1:12" ht="13.5" thickBot="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172" t="str">
        <f t="shared" si="13"/>
        <v/>
      </c>
    </row>
    <row r="72" spans="1:12" s="651" customFormat="1" ht="15" customHeight="1" thickBot="1" x14ac:dyDescent="0.25">
      <c r="A72" s="1703" t="s">
        <v>294</v>
      </c>
      <c r="B72" s="1704"/>
      <c r="C72" s="1705">
        <v>35</v>
      </c>
      <c r="D72" s="1706">
        <v>35</v>
      </c>
      <c r="E72" s="1705">
        <v>35</v>
      </c>
      <c r="F72" s="1705">
        <v>35</v>
      </c>
      <c r="G72" s="1705">
        <v>35</v>
      </c>
      <c r="H72" s="1707">
        <f t="shared" si="12"/>
        <v>0</v>
      </c>
      <c r="I72" s="1708"/>
      <c r="J72" s="1709"/>
      <c r="K72" s="1812">
        <v>35</v>
      </c>
      <c r="L72" s="1710">
        <f t="shared" si="13"/>
        <v>100</v>
      </c>
    </row>
    <row r="73" spans="1:12" s="651" customFormat="1" ht="14.25" customHeight="1" thickBot="1" x14ac:dyDescent="0.25">
      <c r="A73" s="1703" t="s">
        <v>295</v>
      </c>
      <c r="B73" s="1704"/>
      <c r="C73" s="1711"/>
      <c r="D73" s="1712"/>
      <c r="E73" s="1711"/>
      <c r="F73" s="1711"/>
      <c r="G73" s="1711"/>
      <c r="H73" s="1713">
        <f t="shared" si="12"/>
        <v>0</v>
      </c>
      <c r="I73" s="1714"/>
      <c r="J73" s="1715"/>
      <c r="K73" s="1711"/>
      <c r="L73" s="1710" t="str">
        <f t="shared" si="13"/>
        <v/>
      </c>
    </row>
    <row r="74" spans="1:12" x14ac:dyDescent="0.2">
      <c r="H74" s="222" t="s">
        <v>721</v>
      </c>
    </row>
  </sheetData>
  <sheetProtection formatCells="0"/>
  <mergeCells count="9">
    <mergeCell ref="A6:L6"/>
    <mergeCell ref="A9:L9"/>
    <mergeCell ref="A50:L50"/>
    <mergeCell ref="A51:L51"/>
    <mergeCell ref="A1:H1"/>
    <mergeCell ref="A3:L3"/>
    <mergeCell ref="A2:L2"/>
    <mergeCell ref="C4:L4"/>
    <mergeCell ref="C5:L5"/>
  </mergeCells>
  <phoneticPr fontId="48" type="noConversion"/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BreakPreview" zoomScale="130" zoomScaleNormal="142" zoomScaleSheetLayoutView="130" workbookViewId="0">
      <selection activeCell="B19" sqref="B19"/>
    </sheetView>
  </sheetViews>
  <sheetFormatPr defaultColWidth="9.33203125" defaultRowHeight="12.75" x14ac:dyDescent="0.2"/>
  <cols>
    <col min="1" max="1" width="13.83203125" style="41" customWidth="1"/>
    <col min="2" max="2" width="67.5" style="50" customWidth="1"/>
    <col min="3" max="3" width="17.83203125" style="50" customWidth="1"/>
    <col min="4" max="4" width="15.83203125" style="50" hidden="1" customWidth="1"/>
    <col min="5" max="5" width="15.5" style="50" hidden="1" customWidth="1"/>
    <col min="6" max="6" width="16.1640625" style="50" hidden="1" customWidth="1"/>
    <col min="7" max="7" width="15.83203125" style="50" customWidth="1"/>
    <col min="8" max="10" width="15.83203125" style="50" hidden="1" customWidth="1"/>
    <col min="11" max="11" width="14.6640625" style="50" customWidth="1"/>
    <col min="12" max="12" width="9" style="172" customWidth="1"/>
    <col min="13" max="13" width="9.33203125" style="50" customWidth="1"/>
    <col min="14" max="16384" width="9.33203125" style="50"/>
  </cols>
  <sheetData>
    <row r="1" spans="1:12" ht="12.75" customHeight="1" x14ac:dyDescent="0.2">
      <c r="A1" s="2185"/>
      <c r="B1" s="2185"/>
      <c r="C1" s="2185"/>
      <c r="D1" s="2185"/>
      <c r="E1" s="2185"/>
      <c r="F1" s="2185"/>
      <c r="G1" s="2185"/>
      <c r="H1" s="2185"/>
      <c r="I1" s="330"/>
      <c r="J1" s="330"/>
      <c r="K1" s="330"/>
      <c r="L1" s="330"/>
    </row>
    <row r="2" spans="1:12" ht="12.75" customHeight="1" x14ac:dyDescent="0.2">
      <c r="A2" s="2151" t="s">
        <v>1063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21" customHeight="1" thickBot="1" x14ac:dyDescent="0.25">
      <c r="A3" s="2184"/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</row>
    <row r="4" spans="1:12" s="45" customFormat="1" ht="35.25" customHeight="1" x14ac:dyDescent="0.2">
      <c r="A4" s="43" t="s">
        <v>140</v>
      </c>
      <c r="B4" s="44" t="s">
        <v>8</v>
      </c>
      <c r="C4" s="2186" t="s">
        <v>184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4.75" thickBot="1" x14ac:dyDescent="0.25">
      <c r="A5" s="46" t="s">
        <v>142</v>
      </c>
      <c r="B5" s="47" t="s">
        <v>143</v>
      </c>
      <c r="C5" s="2192" t="s">
        <v>144</v>
      </c>
      <c r="D5" s="2193"/>
      <c r="E5" s="2193"/>
      <c r="F5" s="2193"/>
      <c r="G5" s="2193"/>
      <c r="H5" s="2193"/>
      <c r="I5" s="2193"/>
      <c r="J5" s="2193"/>
      <c r="K5" s="2193"/>
      <c r="L5" s="2194"/>
    </row>
    <row r="6" spans="1:12" s="48" customFormat="1" ht="15.95" customHeight="1" thickBot="1" x14ac:dyDescent="0.3">
      <c r="A6" s="2181" t="s">
        <v>366</v>
      </c>
      <c r="B6" s="2181"/>
      <c r="C6" s="2181"/>
      <c r="D6" s="2181"/>
      <c r="E6" s="2181"/>
      <c r="F6" s="2181"/>
      <c r="G6" s="2181"/>
      <c r="H6" s="2181"/>
      <c r="I6" s="2181"/>
      <c r="J6" s="2181"/>
      <c r="K6" s="2181"/>
      <c r="L6" s="2181"/>
    </row>
    <row r="7" spans="1:12" ht="48.75" customHeight="1" thickBot="1" x14ac:dyDescent="0.25">
      <c r="A7" s="1824" t="s">
        <v>145</v>
      </c>
      <c r="B7" s="1823" t="s">
        <v>36</v>
      </c>
      <c r="C7" s="1823" t="str">
        <f>'1. mell.bevétel_össz'!C8</f>
        <v xml:space="preserve">2022. évi eredeti előirányzat
2/2022. (II.14.) </v>
      </c>
      <c r="D7" s="260" t="str">
        <f>'1. mell.bevétel_össz'!D8</f>
        <v>Módosított előirányzat a 17/2022.  (VI.30.)  rendelet szerint</v>
      </c>
      <c r="E7" s="1823" t="str">
        <f>'1. mell.bevétel_össz'!E8</f>
        <v>Módosított előirányzat a 18/2022. (IX.29.)  rendelet szerint</v>
      </c>
      <c r="F7" s="1823" t="str">
        <f>'1. mell.bevétel_össz'!F8</f>
        <v>Módosított előirányzat a 23/2022. (XII.16.)  rendelet szerint</v>
      </c>
      <c r="G7" s="1823" t="str">
        <f>'1. mell.bevétel_össz'!G8</f>
        <v>Módosított előirányzat a 1/2023. (II.13.)  rendelet szerint</v>
      </c>
      <c r="H7" s="1825" t="str">
        <f>'1. mell.bevétel_össz'!H8</f>
        <v>Változás a 2022. 23/2022. (XII.16.) rendelethez képest</v>
      </c>
      <c r="I7" s="249" t="str">
        <f>'1. mell.bevétel_össz'!I8</f>
        <v>2022. évi teljesítés              2022.06.30-ig</v>
      </c>
      <c r="J7" s="1282" t="str">
        <f>'1. mell.bevétel_össz'!J8</f>
        <v>2022. évi teljesítés              2022.09.30-ig</v>
      </c>
      <c r="K7" s="1823" t="str">
        <f>'1. mell.bevétel_össz'!K8</f>
        <v>2022. évi teljesítés              2022.12.31-ig</v>
      </c>
      <c r="L7" s="1326" t="str">
        <f>'1. mell.bevétel_össz'!L8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 t="s">
        <v>304</v>
      </c>
      <c r="J8" s="1278" t="s">
        <v>304</v>
      </c>
      <c r="K8" s="1280" t="s">
        <v>306</v>
      </c>
      <c r="L8" s="170" t="s">
        <v>392</v>
      </c>
    </row>
    <row r="9" spans="1:12" s="54" customFormat="1" ht="15.95" customHeight="1" thickBot="1" x14ac:dyDescent="0.25">
      <c r="A9" s="2171" t="s">
        <v>11</v>
      </c>
      <c r="B9" s="2172"/>
      <c r="C9" s="2172"/>
      <c r="D9" s="2172"/>
      <c r="E9" s="2172"/>
      <c r="F9" s="2172"/>
      <c r="G9" s="2172"/>
      <c r="H9" s="2172"/>
      <c r="I9" s="2172"/>
      <c r="J9" s="2172"/>
      <c r="K9" s="2172"/>
      <c r="L9" s="2173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36890052</v>
      </c>
      <c r="D10" s="160">
        <f t="shared" ref="D10:K10" si="0">SUM(D11:D21)</f>
        <v>36890052</v>
      </c>
      <c r="E10" s="103">
        <f t="shared" si="0"/>
        <v>36890052</v>
      </c>
      <c r="F10" s="103">
        <f t="shared" si="0"/>
        <v>36890052</v>
      </c>
      <c r="G10" s="103">
        <f t="shared" si="0"/>
        <v>36890052</v>
      </c>
      <c r="H10" s="236">
        <f>+G10-F10</f>
        <v>0</v>
      </c>
      <c r="I10" s="236">
        <f t="shared" si="0"/>
        <v>0</v>
      </c>
      <c r="J10" s="1304">
        <f t="shared" si="0"/>
        <v>0</v>
      </c>
      <c r="K10" s="103">
        <f t="shared" si="0"/>
        <v>40871783</v>
      </c>
      <c r="L10" s="1659">
        <f t="shared" ref="L10:L48" si="1">IF(G10=0,"",K10/G10*100)</f>
        <v>110.79350877575342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161"/>
      <c r="F11" s="161"/>
      <c r="G11" s="161"/>
      <c r="H11" s="238">
        <f t="shared" ref="H11:H48" si="2">+G11-F11</f>
        <v>0</v>
      </c>
      <c r="I11" s="238"/>
      <c r="J11" s="1305"/>
      <c r="K11" s="161"/>
      <c r="L11" s="1664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v>36143052</v>
      </c>
      <c r="D12" s="380">
        <v>36143052</v>
      </c>
      <c r="E12" s="372">
        <v>36143052</v>
      </c>
      <c r="F12" s="372">
        <v>36143052</v>
      </c>
      <c r="G12" s="372">
        <v>36143052</v>
      </c>
      <c r="H12" s="574">
        <f t="shared" si="2"/>
        <v>0</v>
      </c>
      <c r="I12" s="574"/>
      <c r="J12" s="1306"/>
      <c r="K12" s="372">
        <v>39163192</v>
      </c>
      <c r="L12" s="1665">
        <f t="shared" si="1"/>
        <v>108.35607352693957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v>216828</v>
      </c>
      <c r="D13" s="380">
        <v>216828</v>
      </c>
      <c r="E13" s="372">
        <v>216828</v>
      </c>
      <c r="F13" s="372">
        <v>216828</v>
      </c>
      <c r="G13" s="372">
        <v>216828</v>
      </c>
      <c r="H13" s="574">
        <f t="shared" si="2"/>
        <v>0</v>
      </c>
      <c r="I13" s="574"/>
      <c r="J13" s="1306"/>
      <c r="K13" s="372">
        <v>53456</v>
      </c>
      <c r="L13" s="1665">
        <f t="shared" si="1"/>
        <v>24.653642518493921</v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372"/>
      <c r="F14" s="372"/>
      <c r="G14" s="372"/>
      <c r="H14" s="574">
        <f t="shared" si="2"/>
        <v>0</v>
      </c>
      <c r="I14" s="574"/>
      <c r="J14" s="1306"/>
      <c r="K14" s="372"/>
      <c r="L14" s="1665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372"/>
      <c r="F15" s="372"/>
      <c r="G15" s="372"/>
      <c r="H15" s="574">
        <f t="shared" si="2"/>
        <v>0</v>
      </c>
      <c r="I15" s="574"/>
      <c r="J15" s="1306"/>
      <c r="K15" s="372"/>
      <c r="L15" s="1665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v>530172</v>
      </c>
      <c r="D16" s="380">
        <v>530172</v>
      </c>
      <c r="E16" s="372">
        <v>530172</v>
      </c>
      <c r="F16" s="372">
        <v>530172</v>
      </c>
      <c r="G16" s="372">
        <v>530172</v>
      </c>
      <c r="H16" s="574">
        <f t="shared" si="2"/>
        <v>0</v>
      </c>
      <c r="I16" s="574"/>
      <c r="J16" s="1306"/>
      <c r="K16" s="372">
        <v>1229801</v>
      </c>
      <c r="L16" s="1665">
        <f t="shared" si="1"/>
        <v>231.96264608466689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372"/>
      <c r="F17" s="372"/>
      <c r="G17" s="372"/>
      <c r="H17" s="574">
        <f t="shared" si="2"/>
        <v>0</v>
      </c>
      <c r="I17" s="574"/>
      <c r="J17" s="1306"/>
      <c r="K17" s="372"/>
      <c r="L17" s="1665" t="str">
        <f t="shared" si="1"/>
        <v/>
      </c>
    </row>
    <row r="18" spans="1:12" s="57" customFormat="1" ht="12" customHeight="1" x14ac:dyDescent="0.2">
      <c r="A18" s="370" t="s">
        <v>156</v>
      </c>
      <c r="B18" s="387" t="s">
        <v>307</v>
      </c>
      <c r="C18" s="150"/>
      <c r="D18" s="257"/>
      <c r="E18" s="150"/>
      <c r="F18" s="150"/>
      <c r="G18" s="150"/>
      <c r="H18" s="239">
        <f t="shared" si="2"/>
        <v>0</v>
      </c>
      <c r="I18" s="239"/>
      <c r="J18" s="1307"/>
      <c r="K18" s="150">
        <v>90</v>
      </c>
      <c r="L18" s="1666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372"/>
      <c r="F19" s="372"/>
      <c r="G19" s="372"/>
      <c r="H19" s="574">
        <f t="shared" si="2"/>
        <v>0</v>
      </c>
      <c r="I19" s="574"/>
      <c r="J19" s="1306"/>
      <c r="K19" s="372"/>
      <c r="L19" s="1665" t="str">
        <f t="shared" si="1"/>
        <v/>
      </c>
    </row>
    <row r="20" spans="1:12" s="61" customFormat="1" ht="12" customHeight="1" x14ac:dyDescent="0.2">
      <c r="A20" s="370" t="s">
        <v>159</v>
      </c>
      <c r="B20" s="387" t="s">
        <v>278</v>
      </c>
      <c r="C20" s="372"/>
      <c r="D20" s="381"/>
      <c r="E20" s="373"/>
      <c r="F20" s="373"/>
      <c r="G20" s="373"/>
      <c r="H20" s="575">
        <f t="shared" si="2"/>
        <v>0</v>
      </c>
      <c r="I20" s="575"/>
      <c r="J20" s="1308"/>
      <c r="K20" s="373">
        <v>425244</v>
      </c>
      <c r="L20" s="1667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2"/>
      <c r="D21" s="381"/>
      <c r="E21" s="373"/>
      <c r="F21" s="373"/>
      <c r="G21" s="373"/>
      <c r="H21" s="575">
        <f t="shared" si="2"/>
        <v>0</v>
      </c>
      <c r="I21" s="575"/>
      <c r="J21" s="1308"/>
      <c r="K21" s="373"/>
      <c r="L21" s="1667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1104100374</v>
      </c>
      <c r="D22" s="160">
        <f t="shared" ref="D22:K22" si="3">SUM(D23:D25)</f>
        <v>1110263274</v>
      </c>
      <c r="E22" s="103">
        <f t="shared" si="3"/>
        <v>1122555590</v>
      </c>
      <c r="F22" s="103">
        <f t="shared" si="3"/>
        <v>1128331590</v>
      </c>
      <c r="G22" s="103">
        <f t="shared" si="3"/>
        <v>1128331590</v>
      </c>
      <c r="H22" s="236">
        <f t="shared" si="2"/>
        <v>0</v>
      </c>
      <c r="I22" s="236">
        <f t="shared" si="3"/>
        <v>0</v>
      </c>
      <c r="J22" s="1304">
        <f t="shared" si="3"/>
        <v>0</v>
      </c>
      <c r="K22" s="103">
        <f t="shared" si="3"/>
        <v>1215716506</v>
      </c>
      <c r="L22" s="1659">
        <f t="shared" si="1"/>
        <v>107.74461308842731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372"/>
      <c r="F23" s="372"/>
      <c r="G23" s="372"/>
      <c r="H23" s="574">
        <f t="shared" si="2"/>
        <v>0</v>
      </c>
      <c r="I23" s="574"/>
      <c r="J23" s="1306"/>
      <c r="K23" s="372"/>
      <c r="L23" s="1665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372"/>
      <c r="F24" s="372"/>
      <c r="G24" s="372"/>
      <c r="H24" s="574">
        <f t="shared" si="2"/>
        <v>0</v>
      </c>
      <c r="I24" s="574"/>
      <c r="J24" s="1306"/>
      <c r="K24" s="372"/>
      <c r="L24" s="1665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v>1104100374</v>
      </c>
      <c r="D25" s="380">
        <f>1104100374+6162900</f>
        <v>1110263274</v>
      </c>
      <c r="E25" s="372">
        <f>1110263274+12006600+285716</f>
        <v>1122555590</v>
      </c>
      <c r="F25" s="372">
        <f>1122555590+5776000</f>
        <v>1128331590</v>
      </c>
      <c r="G25" s="372">
        <v>1128331590</v>
      </c>
      <c r="H25" s="574">
        <f t="shared" si="2"/>
        <v>0</v>
      </c>
      <c r="I25" s="574"/>
      <c r="J25" s="1306"/>
      <c r="K25" s="372">
        <v>1215716506</v>
      </c>
      <c r="L25" s="1665">
        <f t="shared" si="1"/>
        <v>107.74461308842731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372"/>
      <c r="F26" s="372"/>
      <c r="G26" s="372"/>
      <c r="H26" s="574">
        <f t="shared" si="2"/>
        <v>0</v>
      </c>
      <c r="I26" s="574"/>
      <c r="J26" s="1306"/>
      <c r="K26" s="372"/>
      <c r="L26" s="1665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163"/>
      <c r="F27" s="163"/>
      <c r="G27" s="163"/>
      <c r="H27" s="234">
        <f t="shared" si="2"/>
        <v>0</v>
      </c>
      <c r="I27" s="234"/>
      <c r="J27" s="1309"/>
      <c r="K27" s="163"/>
      <c r="L27" s="1668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103">
        <f t="shared" si="4"/>
        <v>0</v>
      </c>
      <c r="F28" s="103">
        <f t="shared" si="4"/>
        <v>0</v>
      </c>
      <c r="G28" s="103">
        <f t="shared" si="4"/>
        <v>0</v>
      </c>
      <c r="H28" s="236">
        <f t="shared" si="2"/>
        <v>0</v>
      </c>
      <c r="I28" s="236">
        <f t="shared" si="4"/>
        <v>0</v>
      </c>
      <c r="J28" s="1304">
        <f t="shared" si="4"/>
        <v>0</v>
      </c>
      <c r="K28" s="103">
        <f t="shared" si="4"/>
        <v>0</v>
      </c>
      <c r="L28" s="1659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154"/>
      <c r="F29" s="154"/>
      <c r="G29" s="154"/>
      <c r="H29" s="240">
        <f t="shared" si="2"/>
        <v>0</v>
      </c>
      <c r="I29" s="240"/>
      <c r="J29" s="1310"/>
      <c r="K29" s="154"/>
      <c r="L29" s="1660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48"/>
      <c r="F30" s="148"/>
      <c r="G30" s="148"/>
      <c r="H30" s="241">
        <f t="shared" si="2"/>
        <v>0</v>
      </c>
      <c r="I30" s="241"/>
      <c r="J30" s="1311"/>
      <c r="K30" s="148"/>
      <c r="L30" s="1669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109"/>
      <c r="F31" s="109"/>
      <c r="G31" s="109"/>
      <c r="H31" s="242">
        <f t="shared" si="2"/>
        <v>0</v>
      </c>
      <c r="I31" s="242"/>
      <c r="J31" s="1312"/>
      <c r="K31" s="109"/>
      <c r="L31" s="1662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103">
        <f t="shared" si="5"/>
        <v>0</v>
      </c>
      <c r="F32" s="103">
        <f t="shared" si="5"/>
        <v>0</v>
      </c>
      <c r="G32" s="103">
        <f t="shared" si="5"/>
        <v>0</v>
      </c>
      <c r="H32" s="236">
        <f t="shared" si="2"/>
        <v>0</v>
      </c>
      <c r="I32" s="236">
        <f t="shared" si="5"/>
        <v>0</v>
      </c>
      <c r="J32" s="1304">
        <f t="shared" si="5"/>
        <v>0</v>
      </c>
      <c r="K32" s="103">
        <f t="shared" si="5"/>
        <v>80000</v>
      </c>
      <c r="L32" s="1659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154"/>
      <c r="F33" s="154"/>
      <c r="G33" s="154"/>
      <c r="H33" s="240">
        <f t="shared" si="2"/>
        <v>0</v>
      </c>
      <c r="I33" s="240"/>
      <c r="J33" s="1310"/>
      <c r="K33" s="154"/>
      <c r="L33" s="1660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48"/>
      <c r="F34" s="148"/>
      <c r="G34" s="148"/>
      <c r="H34" s="241">
        <f t="shared" si="2"/>
        <v>0</v>
      </c>
      <c r="I34" s="241"/>
      <c r="J34" s="1311"/>
      <c r="K34" s="148"/>
      <c r="L34" s="1669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109"/>
      <c r="F35" s="109"/>
      <c r="G35" s="109"/>
      <c r="H35" s="242">
        <f t="shared" si="2"/>
        <v>0</v>
      </c>
      <c r="I35" s="242"/>
      <c r="J35" s="1312"/>
      <c r="K35" s="109">
        <v>80000</v>
      </c>
      <c r="L35" s="1662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>
        <f>2551616+8297340</f>
        <v>10848956</v>
      </c>
      <c r="E36" s="163">
        <f>10848956+5018250</f>
        <v>15867206</v>
      </c>
      <c r="F36" s="163">
        <v>15867206</v>
      </c>
      <c r="G36" s="163">
        <v>15867206</v>
      </c>
      <c r="H36" s="234">
        <f t="shared" si="2"/>
        <v>0</v>
      </c>
      <c r="I36" s="234"/>
      <c r="J36" s="1309"/>
      <c r="K36" s="163">
        <v>10848956</v>
      </c>
      <c r="L36" s="1668">
        <f t="shared" si="1"/>
        <v>68.373448986544943</v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163"/>
      <c r="F37" s="163"/>
      <c r="G37" s="1627">
        <v>5018250</v>
      </c>
      <c r="H37" s="234">
        <f t="shared" si="2"/>
        <v>5018250</v>
      </c>
      <c r="I37" s="234"/>
      <c r="J37" s="1309"/>
      <c r="K37" s="1627">
        <v>8297340</v>
      </c>
      <c r="L37" s="1872">
        <f t="shared" si="1"/>
        <v>165.34329696607384</v>
      </c>
    </row>
    <row r="38" spans="1:12" s="57" customFormat="1" ht="12" customHeight="1" thickBot="1" x14ac:dyDescent="0.25">
      <c r="A38" s="62" t="s">
        <v>18</v>
      </c>
      <c r="B38" s="63" t="s">
        <v>384</v>
      </c>
      <c r="C38" s="163">
        <f>+C39+C40</f>
        <v>0</v>
      </c>
      <c r="D38" s="162">
        <f t="shared" ref="D38:K38" si="6">+D39+D40</f>
        <v>313064</v>
      </c>
      <c r="E38" s="163">
        <f t="shared" si="6"/>
        <v>132270567</v>
      </c>
      <c r="F38" s="163">
        <f t="shared" si="6"/>
        <v>132270567</v>
      </c>
      <c r="G38" s="163">
        <f t="shared" si="6"/>
        <v>132270567</v>
      </c>
      <c r="H38" s="234">
        <f t="shared" si="2"/>
        <v>0</v>
      </c>
      <c r="I38" s="234">
        <f t="shared" si="6"/>
        <v>0</v>
      </c>
      <c r="J38" s="1309">
        <f t="shared" si="6"/>
        <v>0</v>
      </c>
      <c r="K38" s="163">
        <f t="shared" si="6"/>
        <v>313064</v>
      </c>
      <c r="L38" s="1668">
        <f t="shared" si="1"/>
        <v>0.23668455280757963</v>
      </c>
    </row>
    <row r="39" spans="1:12" s="57" customFormat="1" ht="12" customHeight="1" x14ac:dyDescent="0.2">
      <c r="A39" s="13" t="s">
        <v>107</v>
      </c>
      <c r="B39" s="556" t="s">
        <v>215</v>
      </c>
      <c r="C39" s="164"/>
      <c r="D39" s="264"/>
      <c r="E39" s="164"/>
      <c r="F39" s="164"/>
      <c r="G39" s="164"/>
      <c r="H39" s="243">
        <f t="shared" si="2"/>
        <v>0</v>
      </c>
      <c r="I39" s="243"/>
      <c r="J39" s="1313"/>
      <c r="K39" s="164"/>
      <c r="L39" s="1670" t="str">
        <f t="shared" si="1"/>
        <v/>
      </c>
    </row>
    <row r="40" spans="1:12" s="57" customFormat="1" ht="12" customHeight="1" x14ac:dyDescent="0.2">
      <c r="A40" s="366" t="s">
        <v>108</v>
      </c>
      <c r="B40" s="388" t="s">
        <v>216</v>
      </c>
      <c r="C40" s="378"/>
      <c r="D40" s="382">
        <v>313064</v>
      </c>
      <c r="E40" s="378">
        <f>313064+131957503</f>
        <v>132270567</v>
      </c>
      <c r="F40" s="378">
        <v>132270567</v>
      </c>
      <c r="G40" s="1133">
        <v>132270567</v>
      </c>
      <c r="H40" s="1324">
        <f t="shared" si="2"/>
        <v>0</v>
      </c>
      <c r="I40" s="1324"/>
      <c r="J40" s="1325"/>
      <c r="K40" s="1133">
        <v>313064</v>
      </c>
      <c r="L40" s="1873">
        <f t="shared" si="1"/>
        <v>0.23668455280757963</v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166"/>
      <c r="F41" s="166"/>
      <c r="G41" s="109">
        <v>131957503</v>
      </c>
      <c r="H41" s="242">
        <f>+G41-F41</f>
        <v>131957503</v>
      </c>
      <c r="I41" s="242"/>
      <c r="J41" s="1312"/>
      <c r="K41" s="109"/>
      <c r="L41" s="1662">
        <f t="shared" si="1"/>
        <v>0</v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1140990426</v>
      </c>
      <c r="D42" s="160">
        <f t="shared" ref="D42:K42" si="7">+D10+D22+D27+D28+D32+D36+D38</f>
        <v>1158315346</v>
      </c>
      <c r="E42" s="103">
        <f t="shared" si="7"/>
        <v>1307583415</v>
      </c>
      <c r="F42" s="103">
        <f t="shared" si="7"/>
        <v>1313359415</v>
      </c>
      <c r="G42" s="103">
        <f t="shared" si="7"/>
        <v>1313359415</v>
      </c>
      <c r="H42" s="236">
        <f t="shared" si="2"/>
        <v>0</v>
      </c>
      <c r="I42" s="236">
        <f t="shared" si="7"/>
        <v>0</v>
      </c>
      <c r="J42" s="1304">
        <f t="shared" si="7"/>
        <v>0</v>
      </c>
      <c r="K42" s="103">
        <f t="shared" si="7"/>
        <v>1267830309</v>
      </c>
      <c r="L42" s="1659">
        <f t="shared" si="1"/>
        <v>96.533385646000042</v>
      </c>
    </row>
    <row r="43" spans="1:12" s="57" customFormat="1" ht="12" customHeight="1" thickBot="1" x14ac:dyDescent="0.25">
      <c r="A43" s="512" t="s">
        <v>20</v>
      </c>
      <c r="B43" s="63" t="s">
        <v>183</v>
      </c>
      <c r="C43" s="103">
        <f>SUM(C44:C47)</f>
        <v>530125760</v>
      </c>
      <c r="D43" s="160">
        <f t="shared" ref="D43:K43" si="8">SUM(D44:D47)</f>
        <v>556099179</v>
      </c>
      <c r="E43" s="103">
        <f t="shared" si="8"/>
        <v>625516179</v>
      </c>
      <c r="F43" s="103">
        <f t="shared" si="8"/>
        <v>625516179</v>
      </c>
      <c r="G43" s="103">
        <f t="shared" si="8"/>
        <v>625516179</v>
      </c>
      <c r="H43" s="236">
        <f t="shared" si="2"/>
        <v>0</v>
      </c>
      <c r="I43" s="236">
        <f t="shared" si="8"/>
        <v>0</v>
      </c>
      <c r="J43" s="1304">
        <f t="shared" si="8"/>
        <v>16643317</v>
      </c>
      <c r="K43" s="103">
        <f t="shared" si="8"/>
        <v>625515177</v>
      </c>
      <c r="L43" s="1659">
        <f t="shared" si="1"/>
        <v>99.999839812296841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v>235473331</v>
      </c>
      <c r="E44" s="154">
        <v>235473331</v>
      </c>
      <c r="F44" s="154">
        <v>235473331</v>
      </c>
      <c r="G44" s="154">
        <v>235473331</v>
      </c>
      <c r="H44" s="240">
        <f t="shared" si="2"/>
        <v>0</v>
      </c>
      <c r="I44" s="240"/>
      <c r="J44" s="1310"/>
      <c r="K44" s="154">
        <v>235473331</v>
      </c>
      <c r="L44" s="1660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48"/>
      <c r="F45" s="148"/>
      <c r="G45" s="148"/>
      <c r="H45" s="241">
        <f t="shared" si="2"/>
        <v>0</v>
      </c>
      <c r="I45" s="241"/>
      <c r="J45" s="1311"/>
      <c r="K45" s="148"/>
      <c r="L45" s="1669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C70-C42-C44-C63-C65-C68+C38+C32+C28</f>
        <v>481102588</v>
      </c>
      <c r="D46" s="362">
        <f>D70-D42-D44-D63-D65-D67+D38+D32+D28</f>
        <v>271602676</v>
      </c>
      <c r="E46" s="362">
        <f t="shared" ref="E46:J46" si="9">E70-E42-E44-E63-E65-E68+E38+E32+E28</f>
        <v>341019676</v>
      </c>
      <c r="F46" s="362">
        <f t="shared" si="9"/>
        <v>341019676</v>
      </c>
      <c r="G46" s="379">
        <f>G70-G42-G44-G63-G65-G68+G38+G32+G28+32379855</f>
        <v>373399531</v>
      </c>
      <c r="H46" s="577">
        <f t="shared" si="2"/>
        <v>32379855</v>
      </c>
      <c r="I46" s="577">
        <f t="shared" si="9"/>
        <v>0</v>
      </c>
      <c r="J46" s="1316">
        <f t="shared" si="9"/>
        <v>0</v>
      </c>
      <c r="K46" s="379">
        <v>373398529</v>
      </c>
      <c r="L46" s="1661">
        <f t="shared" si="1"/>
        <v>99.999731654724542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C62-C38-C32-C45-C28</f>
        <v>49023172</v>
      </c>
      <c r="D47" s="265">
        <f>D62-D38-D32-D45-D28</f>
        <v>49023172</v>
      </c>
      <c r="E47" s="265">
        <f t="shared" ref="E47:J47" si="10">E62-E38-E32-E45-E28</f>
        <v>49023172</v>
      </c>
      <c r="F47" s="265">
        <f t="shared" si="10"/>
        <v>49023172</v>
      </c>
      <c r="G47" s="1079">
        <f>G62-G38-G32-G45-G28-32379855</f>
        <v>16643317</v>
      </c>
      <c r="H47" s="244">
        <f t="shared" si="2"/>
        <v>-32379855</v>
      </c>
      <c r="I47" s="244">
        <f t="shared" si="10"/>
        <v>0</v>
      </c>
      <c r="J47" s="1317">
        <f t="shared" si="10"/>
        <v>16643317</v>
      </c>
      <c r="K47" s="1079">
        <v>16643317</v>
      </c>
      <c r="L47" s="1673">
        <f t="shared" si="1"/>
        <v>100</v>
      </c>
    </row>
    <row r="48" spans="1:12" s="61" customFormat="1" ht="15" customHeight="1" thickBot="1" x14ac:dyDescent="0.25">
      <c r="A48" s="512" t="s">
        <v>21</v>
      </c>
      <c r="B48" s="557" t="s">
        <v>177</v>
      </c>
      <c r="C48" s="168">
        <f>+C42+C43</f>
        <v>1671116186</v>
      </c>
      <c r="D48" s="167">
        <f t="shared" ref="D48:K48" si="11">+D42+D43</f>
        <v>1714414525</v>
      </c>
      <c r="E48" s="168">
        <f t="shared" si="11"/>
        <v>1933099594</v>
      </c>
      <c r="F48" s="168">
        <f t="shared" si="11"/>
        <v>1938875594</v>
      </c>
      <c r="G48" s="168">
        <f t="shared" si="11"/>
        <v>1938875594</v>
      </c>
      <c r="H48" s="237">
        <f t="shared" si="2"/>
        <v>0</v>
      </c>
      <c r="I48" s="237">
        <f t="shared" si="11"/>
        <v>0</v>
      </c>
      <c r="J48" s="1318">
        <f t="shared" si="11"/>
        <v>16643317</v>
      </c>
      <c r="K48" s="168">
        <f t="shared" si="11"/>
        <v>1893345486</v>
      </c>
      <c r="L48" s="1663">
        <f t="shared" si="1"/>
        <v>97.651726178776173</v>
      </c>
    </row>
    <row r="49" spans="1:12" s="61" customFormat="1" ht="14.45" customHeight="1" x14ac:dyDescent="0.2">
      <c r="A49" s="69"/>
      <c r="B49" s="70"/>
      <c r="C49" s="71"/>
      <c r="D49" s="158"/>
      <c r="E49" s="158"/>
      <c r="F49" s="158"/>
      <c r="G49" s="158"/>
      <c r="H49" s="158"/>
      <c r="I49" s="158"/>
      <c r="J49" s="158"/>
      <c r="K49" s="158"/>
      <c r="L49" s="171"/>
    </row>
    <row r="50" spans="1:12" ht="14.45" customHeight="1" x14ac:dyDescent="0.2">
      <c r="A50" s="2182" t="s">
        <v>34</v>
      </c>
      <c r="B50" s="2182"/>
      <c r="C50" s="2182"/>
      <c r="D50" s="2182"/>
      <c r="E50" s="2182"/>
      <c r="F50" s="2182"/>
      <c r="G50" s="2182"/>
      <c r="H50" s="2182"/>
      <c r="I50" s="2182"/>
      <c r="J50" s="2182"/>
      <c r="K50" s="2182"/>
      <c r="L50" s="2182"/>
    </row>
    <row r="51" spans="1:12" ht="14.45" customHeight="1" thickBot="1" x14ac:dyDescent="0.3">
      <c r="A51" s="2183" t="s">
        <v>366</v>
      </c>
      <c r="B51" s="2183"/>
      <c r="C51" s="2183"/>
      <c r="D51" s="2183"/>
      <c r="E51" s="2183"/>
      <c r="F51" s="2183"/>
      <c r="G51" s="2183"/>
      <c r="H51" s="2183"/>
      <c r="I51" s="2183"/>
      <c r="J51" s="2183"/>
      <c r="K51" s="2183"/>
      <c r="L51" s="2183"/>
    </row>
    <row r="52" spans="1:12" s="54" customFormat="1" ht="66.75" customHeight="1" thickBot="1" x14ac:dyDescent="0.25">
      <c r="A52" s="1258" t="s">
        <v>145</v>
      </c>
      <c r="B52" s="49" t="s">
        <v>36</v>
      </c>
      <c r="C52" s="22" t="str">
        <f>'1. mell.bevétel_össz'!C8</f>
        <v xml:space="preserve">2022. évi eredeti előirányzat
2/2022. (II.14.) </v>
      </c>
      <c r="D52" s="260" t="str">
        <f>'1. mell.bevétel_össz'!D8</f>
        <v>Módosított előirányzat a 17/2022.  (VI.30.)  rendelet szerint</v>
      </c>
      <c r="E52" s="49" t="str">
        <f>'1. mell.bevétel_össz'!E8</f>
        <v>Módosított előirányzat a 18/2022. (IX.29.)  rendelet szerint</v>
      </c>
      <c r="F52" s="49" t="str">
        <f>'1. mell.bevétel_össz'!F8</f>
        <v>Módosított előirányzat a 23/2022. (XII.16.)  rendelet szerint</v>
      </c>
      <c r="G52" s="49" t="str">
        <f>'1. mell.bevétel_össz'!G8</f>
        <v>Módosított előirányzat a 1/2023. (II.13.)  rendelet szerint</v>
      </c>
      <c r="H52" s="159" t="str">
        <f>'1. mell.bevétel_össz'!H8</f>
        <v>Változás a 2022. 23/2022. (XII.16.) rendelethez képest</v>
      </c>
      <c r="I52" s="211" t="str">
        <f>'1. mell.bevétel_össz'!I8</f>
        <v>2022. évi teljesítés              2022.06.30-ig</v>
      </c>
      <c r="J52" s="1282" t="str">
        <f>'1. mell.bevétel_össz'!J8</f>
        <v>2022. évi teljesítés              2022.09.30-ig</v>
      </c>
      <c r="K52" s="49" t="str">
        <f>'1. mell.bevétel_össz'!K8</f>
        <v>2022. évi teljesítés              2022.12.31-ig</v>
      </c>
      <c r="L52" s="1326" t="str">
        <f>'1. mell.bevétel_össz'!L8</f>
        <v>Teljesítés %-a</v>
      </c>
    </row>
    <row r="53" spans="1:12" s="72" customFormat="1" ht="12" customHeight="1" thickBot="1" x14ac:dyDescent="0.25">
      <c r="A53" s="267" t="s">
        <v>12</v>
      </c>
      <c r="B53" s="63" t="s">
        <v>553</v>
      </c>
      <c r="C53" s="103">
        <f>SUM(C54:C59)-C55</f>
        <v>1622093014</v>
      </c>
      <c r="D53" s="160">
        <f>SUM(D54:D59)-D55</f>
        <v>1665078289</v>
      </c>
      <c r="E53" s="103">
        <f>SUM(E54:E59)-E55</f>
        <v>1751805855</v>
      </c>
      <c r="F53" s="103">
        <f t="shared" ref="F53:K53" si="12">SUM(F54:F59)-F55</f>
        <v>1757581855</v>
      </c>
      <c r="G53" s="103">
        <f t="shared" si="12"/>
        <v>1757581855</v>
      </c>
      <c r="H53" s="236">
        <f t="shared" ref="H53:H73" si="13">+G53-F53</f>
        <v>0</v>
      </c>
      <c r="I53" s="169">
        <f t="shared" si="12"/>
        <v>0</v>
      </c>
      <c r="J53" s="1304">
        <f t="shared" si="12"/>
        <v>0</v>
      </c>
      <c r="K53" s="103">
        <f t="shared" si="12"/>
        <v>1641952777</v>
      </c>
      <c r="L53" s="1659">
        <f t="shared" ref="L53:L73" si="14">IF(G53=0,"",K53/G53*100)</f>
        <v>93.42112700634361</v>
      </c>
    </row>
    <row r="54" spans="1:12" ht="12" customHeight="1" x14ac:dyDescent="0.2">
      <c r="A54" s="738" t="s">
        <v>91</v>
      </c>
      <c r="B54" s="18" t="s">
        <v>68</v>
      </c>
      <c r="C54" s="154">
        <v>1097056982</v>
      </c>
      <c r="D54" s="258">
        <f>1097056982+11475000+5453894+5225000+1625727</f>
        <v>1120836603</v>
      </c>
      <c r="E54" s="154">
        <f>1120836603+1425000+1961596+285716+15300000+44100000</f>
        <v>1183908915</v>
      </c>
      <c r="F54" s="154">
        <f>1183908915+943662</f>
        <v>1184852577</v>
      </c>
      <c r="G54" s="154">
        <v>1184852577</v>
      </c>
      <c r="H54" s="240">
        <f t="shared" si="13"/>
        <v>0</v>
      </c>
      <c r="I54" s="213"/>
      <c r="J54" s="1310"/>
      <c r="K54" s="154">
        <v>1102397562</v>
      </c>
      <c r="L54" s="1660">
        <f t="shared" si="14"/>
        <v>93.040905121819222</v>
      </c>
    </row>
    <row r="55" spans="1:12" ht="12" customHeight="1" x14ac:dyDescent="0.2">
      <c r="A55" s="738" t="s">
        <v>310</v>
      </c>
      <c r="B55" s="374" t="s">
        <v>273</v>
      </c>
      <c r="C55" s="154"/>
      <c r="D55" s="258"/>
      <c r="E55" s="154">
        <v>44100000</v>
      </c>
      <c r="F55" s="154">
        <v>44100000</v>
      </c>
      <c r="G55" s="154">
        <v>44100000</v>
      </c>
      <c r="H55" s="240">
        <f t="shared" si="13"/>
        <v>0</v>
      </c>
      <c r="I55" s="213"/>
      <c r="J55" s="1310"/>
      <c r="K55" s="154">
        <v>39004884</v>
      </c>
      <c r="L55" s="1660">
        <f t="shared" si="14"/>
        <v>88.446448979591835</v>
      </c>
    </row>
    <row r="56" spans="1:12" ht="12" customHeight="1" x14ac:dyDescent="0.2">
      <c r="A56" s="738" t="s">
        <v>92</v>
      </c>
      <c r="B56" s="371" t="s">
        <v>87</v>
      </c>
      <c r="C56" s="379">
        <v>149722032</v>
      </c>
      <c r="D56" s="362">
        <f>149722032+3213000+709006+679250+707419</f>
        <v>155030707</v>
      </c>
      <c r="E56" s="379">
        <f>155030707+185250+255007+4284000+5733000</f>
        <v>165487964</v>
      </c>
      <c r="F56" s="379">
        <f>165487964+122676</f>
        <v>165610640</v>
      </c>
      <c r="G56" s="379">
        <v>165610640</v>
      </c>
      <c r="H56" s="577">
        <f t="shared" si="13"/>
        <v>0</v>
      </c>
      <c r="I56" s="215"/>
      <c r="J56" s="1316"/>
      <c r="K56" s="379">
        <v>151569169</v>
      </c>
      <c r="L56" s="1661">
        <f t="shared" si="14"/>
        <v>91.521395605982804</v>
      </c>
    </row>
    <row r="57" spans="1:12" ht="12" customHeight="1" x14ac:dyDescent="0.2">
      <c r="A57" s="738" t="s">
        <v>93</v>
      </c>
      <c r="B57" s="371" t="s">
        <v>69</v>
      </c>
      <c r="C57" s="379">
        <v>375314000</v>
      </c>
      <c r="D57" s="362">
        <f>375314000+8952273+2551616+2393090</f>
        <v>389210979</v>
      </c>
      <c r="E57" s="379">
        <f>389210979+3408000+9789997</f>
        <v>402408976</v>
      </c>
      <c r="F57" s="379">
        <f>402408976+4709662</f>
        <v>407118638</v>
      </c>
      <c r="G57" s="379">
        <v>407118638</v>
      </c>
      <c r="H57" s="577">
        <f t="shared" si="13"/>
        <v>0</v>
      </c>
      <c r="I57" s="215"/>
      <c r="J57" s="1316"/>
      <c r="K57" s="379">
        <v>387986046</v>
      </c>
      <c r="L57" s="1661">
        <f t="shared" si="14"/>
        <v>95.300487323795764</v>
      </c>
    </row>
    <row r="58" spans="1:12" ht="12" customHeight="1" x14ac:dyDescent="0.2">
      <c r="A58" s="738" t="s">
        <v>90</v>
      </c>
      <c r="B58" s="371" t="s">
        <v>80</v>
      </c>
      <c r="C58" s="379"/>
      <c r="D58" s="362"/>
      <c r="E58" s="379"/>
      <c r="F58" s="379"/>
      <c r="G58" s="379"/>
      <c r="H58" s="577">
        <f t="shared" si="13"/>
        <v>0</v>
      </c>
      <c r="I58" s="215"/>
      <c r="J58" s="1316"/>
      <c r="K58" s="379"/>
      <c r="L58" s="1661" t="str">
        <f t="shared" si="14"/>
        <v/>
      </c>
    </row>
    <row r="59" spans="1:12" ht="12" customHeight="1" x14ac:dyDescent="0.2">
      <c r="A59" s="738" t="s">
        <v>150</v>
      </c>
      <c r="B59" s="371" t="s">
        <v>88</v>
      </c>
      <c r="C59" s="379">
        <f>SUM(C60:C61)</f>
        <v>0</v>
      </c>
      <c r="D59" s="362">
        <f t="shared" ref="D59:K59" si="15">SUM(D60:D61)</f>
        <v>0</v>
      </c>
      <c r="E59" s="379">
        <f t="shared" si="15"/>
        <v>0</v>
      </c>
      <c r="F59" s="379">
        <f t="shared" si="15"/>
        <v>0</v>
      </c>
      <c r="G59" s="379">
        <f t="shared" si="15"/>
        <v>0</v>
      </c>
      <c r="H59" s="577">
        <f t="shared" si="13"/>
        <v>0</v>
      </c>
      <c r="I59" s="215">
        <f t="shared" si="15"/>
        <v>0</v>
      </c>
      <c r="J59" s="1316">
        <f t="shared" si="15"/>
        <v>0</v>
      </c>
      <c r="K59" s="379">
        <f t="shared" si="15"/>
        <v>0</v>
      </c>
      <c r="L59" s="1661" t="str">
        <f t="shared" si="14"/>
        <v/>
      </c>
    </row>
    <row r="60" spans="1:12" ht="12" customHeight="1" x14ac:dyDescent="0.2">
      <c r="A60" s="738" t="s">
        <v>311</v>
      </c>
      <c r="B60" s="612" t="s">
        <v>238</v>
      </c>
      <c r="C60" s="379"/>
      <c r="D60" s="362"/>
      <c r="E60" s="379"/>
      <c r="F60" s="379"/>
      <c r="G60" s="379"/>
      <c r="H60" s="577">
        <f t="shared" si="13"/>
        <v>0</v>
      </c>
      <c r="I60" s="215"/>
      <c r="J60" s="1316"/>
      <c r="K60" s="379"/>
      <c r="L60" s="1661" t="str">
        <f t="shared" si="14"/>
        <v/>
      </c>
    </row>
    <row r="61" spans="1:12" ht="12" customHeight="1" thickBot="1" x14ac:dyDescent="0.25">
      <c r="A61" s="268" t="s">
        <v>312</v>
      </c>
      <c r="B61" s="94" t="s">
        <v>237</v>
      </c>
      <c r="C61" s="109"/>
      <c r="D61" s="259"/>
      <c r="E61" s="109"/>
      <c r="F61" s="109"/>
      <c r="G61" s="109"/>
      <c r="H61" s="242">
        <f t="shared" si="13"/>
        <v>0</v>
      </c>
      <c r="I61" s="214"/>
      <c r="J61" s="1312"/>
      <c r="K61" s="109"/>
      <c r="L61" s="1662" t="str">
        <f t="shared" si="14"/>
        <v/>
      </c>
    </row>
    <row r="62" spans="1:12" ht="12" customHeight="1" thickBot="1" x14ac:dyDescent="0.25">
      <c r="A62" s="267" t="s">
        <v>13</v>
      </c>
      <c r="B62" s="63" t="s">
        <v>554</v>
      </c>
      <c r="C62" s="103">
        <f>SUM(C63:C67)</f>
        <v>49023172</v>
      </c>
      <c r="D62" s="160">
        <f t="shared" ref="D62:K62" si="16">SUM(D63:D67)</f>
        <v>49336236</v>
      </c>
      <c r="E62" s="103">
        <f t="shared" si="16"/>
        <v>181293739</v>
      </c>
      <c r="F62" s="103">
        <f>SUM(F63:F67)</f>
        <v>181293739</v>
      </c>
      <c r="G62" s="103">
        <f>+G63+G65+G67</f>
        <v>181293739</v>
      </c>
      <c r="H62" s="236">
        <f t="shared" si="13"/>
        <v>0</v>
      </c>
      <c r="I62" s="169">
        <f t="shared" si="16"/>
        <v>0</v>
      </c>
      <c r="J62" s="1304">
        <f t="shared" si="16"/>
        <v>16643317</v>
      </c>
      <c r="K62" s="103">
        <f t="shared" si="16"/>
        <v>16643317</v>
      </c>
      <c r="L62" s="1659">
        <f t="shared" si="14"/>
        <v>9.1803043457557028</v>
      </c>
    </row>
    <row r="63" spans="1:12" s="72" customFormat="1" ht="12" customHeight="1" x14ac:dyDescent="0.2">
      <c r="A63" s="738" t="s">
        <v>94</v>
      </c>
      <c r="B63" s="18" t="s">
        <v>122</v>
      </c>
      <c r="C63" s="154">
        <f>'15.felh.felúj.'!C110</f>
        <v>44578172</v>
      </c>
      <c r="D63" s="258">
        <f>'15.felh.felúj.'!D110</f>
        <v>44891236</v>
      </c>
      <c r="E63" s="154">
        <f>'15.felh.felúj.'!E110</f>
        <v>176848739</v>
      </c>
      <c r="F63" s="154">
        <f>'15.felh.felúj.'!F110</f>
        <v>176848739</v>
      </c>
      <c r="G63" s="154">
        <f>'15.felh.felúj.'!G110</f>
        <v>176848739</v>
      </c>
      <c r="H63" s="240">
        <f t="shared" si="13"/>
        <v>0</v>
      </c>
      <c r="I63" s="213">
        <f>'15.felh.felúj.'!J110</f>
        <v>0</v>
      </c>
      <c r="J63" s="1310">
        <f>'15.felh.felúj.'!K110</f>
        <v>13502848</v>
      </c>
      <c r="K63" s="154">
        <f>'15.felh.felúj.'!K110</f>
        <v>13502848</v>
      </c>
      <c r="L63" s="1660">
        <f t="shared" si="14"/>
        <v>7.6352526324770684</v>
      </c>
    </row>
    <row r="64" spans="1:12" s="72" customFormat="1" ht="12" customHeight="1" x14ac:dyDescent="0.2">
      <c r="A64" s="738" t="s">
        <v>321</v>
      </c>
      <c r="B64" s="613" t="s">
        <v>239</v>
      </c>
      <c r="C64" s="154"/>
      <c r="D64" s="258"/>
      <c r="E64" s="154"/>
      <c r="F64" s="154"/>
      <c r="G64" s="154">
        <v>131957503</v>
      </c>
      <c r="H64" s="240">
        <f t="shared" si="13"/>
        <v>131957503</v>
      </c>
      <c r="I64" s="213"/>
      <c r="J64" s="1310"/>
      <c r="K64" s="154"/>
      <c r="L64" s="1660">
        <f t="shared" si="14"/>
        <v>0</v>
      </c>
    </row>
    <row r="65" spans="1:12" ht="12" customHeight="1" x14ac:dyDescent="0.2">
      <c r="A65" s="738" t="s">
        <v>95</v>
      </c>
      <c r="B65" s="371" t="s">
        <v>2</v>
      </c>
      <c r="C65" s="379">
        <f>'15.felh.felúj.'!C115</f>
        <v>4445000</v>
      </c>
      <c r="D65" s="362">
        <f>'15.felh.felúj.'!D115</f>
        <v>4445000</v>
      </c>
      <c r="E65" s="379">
        <f>'15.felh.felúj.'!E115</f>
        <v>4445000</v>
      </c>
      <c r="F65" s="379">
        <f>'15.felh.felúj.'!F115</f>
        <v>4445000</v>
      </c>
      <c r="G65" s="379">
        <f>'15.felh.felúj.'!G115</f>
        <v>4445000</v>
      </c>
      <c r="H65" s="577">
        <f t="shared" si="13"/>
        <v>0</v>
      </c>
      <c r="I65" s="215">
        <f>'15.felh.felúj.'!J115</f>
        <v>0</v>
      </c>
      <c r="J65" s="1316">
        <f>'15.felh.felúj.'!K115</f>
        <v>3140469</v>
      </c>
      <c r="K65" s="379">
        <f>'15.felh.felúj.'!K115</f>
        <v>3140469</v>
      </c>
      <c r="L65" s="1661">
        <f t="shared" si="14"/>
        <v>70.651721034870647</v>
      </c>
    </row>
    <row r="66" spans="1:12" ht="12" customHeight="1" x14ac:dyDescent="0.2">
      <c r="A66" s="738" t="s">
        <v>345</v>
      </c>
      <c r="B66" s="614" t="s">
        <v>240</v>
      </c>
      <c r="C66" s="379"/>
      <c r="D66" s="362"/>
      <c r="E66" s="379"/>
      <c r="F66" s="379"/>
      <c r="G66" s="379"/>
      <c r="H66" s="577">
        <f t="shared" si="13"/>
        <v>0</v>
      </c>
      <c r="I66" s="215"/>
      <c r="J66" s="1316"/>
      <c r="K66" s="379"/>
      <c r="L66" s="1661" t="str">
        <f t="shared" si="14"/>
        <v/>
      </c>
    </row>
    <row r="67" spans="1:12" ht="12" customHeight="1" x14ac:dyDescent="0.2">
      <c r="A67" s="738" t="s">
        <v>96</v>
      </c>
      <c r="B67" s="18" t="s">
        <v>178</v>
      </c>
      <c r="C67" s="379"/>
      <c r="D67" s="362"/>
      <c r="E67" s="379"/>
      <c r="F67" s="379"/>
      <c r="G67" s="379"/>
      <c r="H67" s="577">
        <f t="shared" si="13"/>
        <v>0</v>
      </c>
      <c r="I67" s="215"/>
      <c r="J67" s="1316"/>
      <c r="K67" s="379"/>
      <c r="L67" s="1661" t="str">
        <f t="shared" si="14"/>
        <v/>
      </c>
    </row>
    <row r="68" spans="1:12" ht="12" customHeight="1" x14ac:dyDescent="0.2">
      <c r="A68" s="738" t="s">
        <v>322</v>
      </c>
      <c r="B68" s="612" t="s">
        <v>242</v>
      </c>
      <c r="C68" s="379"/>
      <c r="D68" s="362"/>
      <c r="E68" s="379"/>
      <c r="F68" s="379"/>
      <c r="G68" s="379"/>
      <c r="H68" s="577">
        <f t="shared" si="13"/>
        <v>0</v>
      </c>
      <c r="I68" s="215"/>
      <c r="J68" s="1316"/>
      <c r="K68" s="379"/>
      <c r="L68" s="1661" t="str">
        <f t="shared" si="14"/>
        <v/>
      </c>
    </row>
    <row r="69" spans="1:12" ht="12" customHeight="1" thickBot="1" x14ac:dyDescent="0.25">
      <c r="A69" s="738" t="s">
        <v>323</v>
      </c>
      <c r="B69" s="612" t="s">
        <v>241</v>
      </c>
      <c r="C69" s="379"/>
      <c r="D69" s="362"/>
      <c r="E69" s="379"/>
      <c r="F69" s="379"/>
      <c r="G69" s="379"/>
      <c r="H69" s="577">
        <f t="shared" si="13"/>
        <v>0</v>
      </c>
      <c r="I69" s="215"/>
      <c r="J69" s="1316"/>
      <c r="K69" s="379"/>
      <c r="L69" s="1661" t="str">
        <f t="shared" si="14"/>
        <v/>
      </c>
    </row>
    <row r="70" spans="1:12" ht="15" customHeight="1" thickBot="1" x14ac:dyDescent="0.25">
      <c r="A70" s="267" t="s">
        <v>14</v>
      </c>
      <c r="B70" s="73" t="s">
        <v>179</v>
      </c>
      <c r="C70" s="168">
        <f>+C53+C62</f>
        <v>1671116186</v>
      </c>
      <c r="D70" s="167">
        <f t="shared" ref="D70:K70" si="17">+D53+D62</f>
        <v>1714414525</v>
      </c>
      <c r="E70" s="168">
        <f t="shared" si="17"/>
        <v>1933099594</v>
      </c>
      <c r="F70" s="168">
        <f t="shared" si="17"/>
        <v>1938875594</v>
      </c>
      <c r="G70" s="168">
        <f t="shared" si="17"/>
        <v>1938875594</v>
      </c>
      <c r="H70" s="237">
        <f t="shared" si="13"/>
        <v>0</v>
      </c>
      <c r="I70" s="216">
        <f t="shared" si="17"/>
        <v>0</v>
      </c>
      <c r="J70" s="1318">
        <f t="shared" si="17"/>
        <v>16643317</v>
      </c>
      <c r="K70" s="168">
        <f t="shared" si="17"/>
        <v>1658596094</v>
      </c>
      <c r="L70" s="1663">
        <f t="shared" si="14"/>
        <v>85.544224659521916</v>
      </c>
    </row>
    <row r="71" spans="1:12" ht="13.5" thickBot="1" x14ac:dyDescent="0.25">
      <c r="C71" s="33"/>
      <c r="D71" s="33"/>
      <c r="E71" s="33"/>
      <c r="F71" s="33"/>
      <c r="G71" s="33"/>
      <c r="H71" s="33"/>
      <c r="I71" s="33"/>
      <c r="J71" s="33"/>
      <c r="K71" s="33"/>
      <c r="L71" s="172" t="str">
        <f t="shared" si="14"/>
        <v/>
      </c>
    </row>
    <row r="72" spans="1:12" s="651" customFormat="1" ht="15" customHeight="1" thickBot="1" x14ac:dyDescent="0.25">
      <c r="A72" s="1703" t="s">
        <v>294</v>
      </c>
      <c r="B72" s="1704"/>
      <c r="C72" s="1705">
        <v>153</v>
      </c>
      <c r="D72" s="1706">
        <v>153</v>
      </c>
      <c r="E72" s="1705">
        <v>153</v>
      </c>
      <c r="F72" s="1705">
        <v>153</v>
      </c>
      <c r="G72" s="1705">
        <v>153</v>
      </c>
      <c r="H72" s="1707">
        <f>+G72-F72</f>
        <v>0</v>
      </c>
      <c r="I72" s="1708"/>
      <c r="J72" s="1709"/>
      <c r="K72" s="1705">
        <v>135</v>
      </c>
      <c r="L72" s="1710">
        <f t="shared" si="14"/>
        <v>88.235294117647058</v>
      </c>
    </row>
    <row r="73" spans="1:12" s="651" customFormat="1" ht="14.25" customHeight="1" thickBot="1" x14ac:dyDescent="0.25">
      <c r="A73" s="1703" t="s">
        <v>295</v>
      </c>
      <c r="B73" s="1704"/>
      <c r="C73" s="1711"/>
      <c r="D73" s="1712"/>
      <c r="E73" s="1711"/>
      <c r="F73" s="1711"/>
      <c r="G73" s="1711"/>
      <c r="H73" s="1713">
        <f t="shared" si="13"/>
        <v>0</v>
      </c>
      <c r="I73" s="1714"/>
      <c r="J73" s="1715"/>
      <c r="K73" s="1711"/>
      <c r="L73" s="1710" t="str">
        <f t="shared" si="14"/>
        <v/>
      </c>
    </row>
    <row r="74" spans="1:12" s="651" customFormat="1" ht="11.25" x14ac:dyDescent="0.2">
      <c r="A74" s="1716"/>
      <c r="H74" s="1717" t="s">
        <v>721</v>
      </c>
      <c r="L74" s="1718"/>
    </row>
  </sheetData>
  <sheetProtection formatCells="0"/>
  <mergeCells count="9">
    <mergeCell ref="A6:L6"/>
    <mergeCell ref="A9:L9"/>
    <mergeCell ref="A50:L50"/>
    <mergeCell ref="A51:L51"/>
    <mergeCell ref="A1:H1"/>
    <mergeCell ref="A3:L3"/>
    <mergeCell ref="A2:L2"/>
    <mergeCell ref="C4:L4"/>
    <mergeCell ref="C5:L5"/>
  </mergeCells>
  <phoneticPr fontId="48" type="noConversion"/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T23"/>
  <sheetViews>
    <sheetView view="pageBreakPreview" topLeftCell="B1" zoomScaleNormal="100" zoomScaleSheetLayoutView="100" workbookViewId="0">
      <selection activeCell="K15" sqref="K15"/>
    </sheetView>
  </sheetViews>
  <sheetFormatPr defaultColWidth="8.6640625" defaultRowHeight="15.75" x14ac:dyDescent="0.2"/>
  <cols>
    <col min="1" max="1" width="12.83203125" style="399" hidden="1" customWidth="1"/>
    <col min="2" max="2" width="64.1640625" style="400" customWidth="1"/>
    <col min="3" max="3" width="19.6640625" style="881" customWidth="1"/>
    <col min="4" max="4" width="21.6640625" style="881" hidden="1" customWidth="1"/>
    <col min="5" max="6" width="20.33203125" style="881" hidden="1" customWidth="1"/>
    <col min="7" max="7" width="18.83203125" style="881" customWidth="1"/>
    <col min="8" max="8" width="19.6640625" style="881" hidden="1" customWidth="1"/>
    <col min="9" max="10" width="18.83203125" style="881" hidden="1" customWidth="1"/>
    <col min="11" max="11" width="18.83203125" style="881" customWidth="1"/>
    <col min="12" max="12" width="12.1640625" style="882" customWidth="1"/>
    <col min="13" max="13" width="8.6640625" style="400" customWidth="1"/>
    <col min="14" max="14" width="18.83203125" style="400" customWidth="1"/>
    <col min="15" max="16384" width="8.6640625" style="400"/>
  </cols>
  <sheetData>
    <row r="1" spans="1:20" x14ac:dyDescent="0.2">
      <c r="B1" s="2151"/>
      <c r="C1" s="2151"/>
      <c r="D1" s="2151"/>
      <c r="E1" s="2151"/>
      <c r="F1" s="2151"/>
      <c r="G1" s="2151"/>
      <c r="H1" s="2151"/>
      <c r="I1" s="2151"/>
    </row>
    <row r="2" spans="1:20" s="884" customFormat="1" x14ac:dyDescent="0.2">
      <c r="A2" s="2196" t="s">
        <v>1064</v>
      </c>
      <c r="B2" s="2196"/>
      <c r="C2" s="2196"/>
      <c r="D2" s="2196"/>
      <c r="E2" s="2196"/>
      <c r="F2" s="2196"/>
      <c r="G2" s="2196"/>
      <c r="H2" s="2196"/>
      <c r="I2" s="2196"/>
      <c r="J2" s="2196"/>
      <c r="K2" s="2196"/>
      <c r="L2" s="2196"/>
    </row>
    <row r="3" spans="1:20" ht="12.95" customHeight="1" x14ac:dyDescent="0.2">
      <c r="D3" s="883"/>
      <c r="E3" s="883"/>
      <c r="F3" s="883"/>
      <c r="G3" s="883"/>
      <c r="H3" s="883"/>
      <c r="I3" s="883"/>
      <c r="J3" s="883"/>
      <c r="K3" s="883"/>
      <c r="L3" s="885"/>
    </row>
    <row r="4" spans="1:20" ht="12.95" customHeight="1" x14ac:dyDescent="0.2"/>
    <row r="5" spans="1:20" s="881" customFormat="1" ht="12.95" customHeight="1" x14ac:dyDescent="0.2">
      <c r="A5" s="886"/>
      <c r="B5" s="2195" t="s">
        <v>389</v>
      </c>
      <c r="C5" s="2195"/>
      <c r="D5" s="2195"/>
      <c r="E5" s="2195"/>
      <c r="F5" s="2195"/>
      <c r="G5" s="2195"/>
      <c r="H5" s="887"/>
      <c r="L5" s="882"/>
    </row>
    <row r="6" spans="1:20" s="881" customFormat="1" ht="28.5" customHeight="1" x14ac:dyDescent="0.2">
      <c r="B6" s="2195" t="s">
        <v>766</v>
      </c>
      <c r="C6" s="2195"/>
      <c r="D6" s="2195"/>
      <c r="E6" s="2195"/>
      <c r="F6" s="2195"/>
      <c r="G6" s="2195"/>
      <c r="H6" s="2195"/>
      <c r="I6" s="2195"/>
      <c r="J6" s="2195"/>
      <c r="K6" s="2195"/>
      <c r="L6" s="2195"/>
    </row>
    <row r="7" spans="1:20" s="881" customFormat="1" ht="12.95" customHeight="1" x14ac:dyDescent="0.2">
      <c r="A7" s="887"/>
      <c r="B7" s="887"/>
      <c r="L7" s="882"/>
    </row>
    <row r="8" spans="1:20" s="881" customFormat="1" ht="12.95" customHeight="1" x14ac:dyDescent="0.2">
      <c r="A8" s="887"/>
      <c r="B8" s="887"/>
      <c r="L8" s="882"/>
    </row>
    <row r="9" spans="1:20" s="881" customFormat="1" ht="22.5" customHeight="1" thickBot="1" x14ac:dyDescent="0.25">
      <c r="A9" s="2197" t="s">
        <v>366</v>
      </c>
      <c r="B9" s="2197"/>
      <c r="C9" s="2197"/>
      <c r="D9" s="2197"/>
      <c r="E9" s="2197"/>
      <c r="F9" s="2197"/>
      <c r="G9" s="2197"/>
      <c r="H9" s="2197"/>
      <c r="I9" s="2197"/>
      <c r="J9" s="2197"/>
      <c r="K9" s="2197"/>
      <c r="L9" s="2197"/>
    </row>
    <row r="10" spans="1:20" s="881" customFormat="1" ht="81.75" customHeight="1" thickBot="1" x14ac:dyDescent="0.25">
      <c r="A10" s="909" t="s">
        <v>685</v>
      </c>
      <c r="B10" s="816" t="s">
        <v>44</v>
      </c>
      <c r="C10" s="889" t="str">
        <f>'1. mell.bevétel_össz'!C8</f>
        <v xml:space="preserve">2022. évi eredeti előirányzat
2/2022. (II.14.) </v>
      </c>
      <c r="D10" s="888" t="str">
        <f>'1. mell.bevétel_össz'!D8</f>
        <v>Módosított előirányzat a 17/2022.  (VI.30.)  rendelet szerint</v>
      </c>
      <c r="E10" s="889" t="str">
        <f>'1. mell.bevétel_össz'!E8</f>
        <v>Módosított előirányzat a 18/2022. (IX.29.)  rendelet szerint</v>
      </c>
      <c r="F10" s="889" t="str">
        <f>'1. mell.bevétel_össz'!F8</f>
        <v>Módosított előirányzat a 23/2022. (XII.16.)  rendelet szerint</v>
      </c>
      <c r="G10" s="889" t="str">
        <f>'1. mell.bevétel_össz'!G8</f>
        <v>Módosított előirányzat a 1/2023. (II.13.)  rendelet szerint</v>
      </c>
      <c r="H10" s="817" t="str">
        <f>'1. mell.bevétel_össz'!H8</f>
        <v>Változás a 2022. 23/2022. (XII.16.) rendelethez képest</v>
      </c>
      <c r="I10" s="888" t="str">
        <f>'1. mell.bevétel_össz'!I8</f>
        <v>2022. évi teljesítés              2022.06.30-ig</v>
      </c>
      <c r="J10" s="889" t="str">
        <f>'1. mell.bevétel_össz'!J8</f>
        <v>2022. évi teljesítés              2022.09.30-ig</v>
      </c>
      <c r="K10" s="889" t="str">
        <f>'1. mell.bevétel_össz'!K8</f>
        <v>2022. évi teljesítés              2022.12.31-ig</v>
      </c>
      <c r="L10" s="890" t="str">
        <f>'1. mell.bevétel_össz'!L8</f>
        <v>Teljesítés %-a</v>
      </c>
    </row>
    <row r="11" spans="1:20" s="881" customFormat="1" ht="30" customHeight="1" thickBot="1" x14ac:dyDescent="0.25">
      <c r="A11" s="910">
        <v>123206</v>
      </c>
      <c r="B11" s="1081" t="s">
        <v>385</v>
      </c>
      <c r="C11" s="891">
        <v>15004000</v>
      </c>
      <c r="D11" s="892">
        <v>15004000</v>
      </c>
      <c r="E11" s="891">
        <v>15004000</v>
      </c>
      <c r="F11" s="891">
        <v>15004000</v>
      </c>
      <c r="G11" s="891">
        <v>15004000</v>
      </c>
      <c r="H11" s="971">
        <f>+G11-F11</f>
        <v>0</v>
      </c>
      <c r="I11" s="403"/>
      <c r="J11" s="404"/>
      <c r="K11" s="1630">
        <v>9691795</v>
      </c>
      <c r="L11" s="1335">
        <f t="shared" ref="L11:L19" si="0">IF(G11=0,"",K11/G11*100)</f>
        <v>64.594741402292726</v>
      </c>
    </row>
    <row r="12" spans="1:20" s="881" customFormat="1" ht="30" customHeight="1" x14ac:dyDescent="0.2">
      <c r="A12" s="360">
        <v>123207</v>
      </c>
      <c r="B12" s="1082" t="s">
        <v>272</v>
      </c>
      <c r="C12" s="1005">
        <v>1098200</v>
      </c>
      <c r="D12" s="893">
        <v>1098200</v>
      </c>
      <c r="E12" s="1005">
        <v>1098200</v>
      </c>
      <c r="F12" s="1005">
        <v>1098200</v>
      </c>
      <c r="G12" s="1005">
        <v>1098200</v>
      </c>
      <c r="H12" s="971">
        <f t="shared" ref="H12:H22" si="1">+G12-F12</f>
        <v>0</v>
      </c>
      <c r="I12" s="892"/>
      <c r="J12" s="891"/>
      <c r="K12" s="1631">
        <v>511907</v>
      </c>
      <c r="L12" s="1334">
        <f t="shared" si="0"/>
        <v>46.613276270260428</v>
      </c>
    </row>
    <row r="13" spans="1:20" s="881" customFormat="1" ht="30" customHeight="1" x14ac:dyDescent="0.2">
      <c r="A13" s="360">
        <v>123209</v>
      </c>
      <c r="B13" s="1082" t="s">
        <v>39</v>
      </c>
      <c r="C13" s="1005">
        <v>87500000</v>
      </c>
      <c r="D13" s="893">
        <v>87500000</v>
      </c>
      <c r="E13" s="1005">
        <v>87500000</v>
      </c>
      <c r="F13" s="1005">
        <f>87500000+35000000</f>
        <v>122500000</v>
      </c>
      <c r="G13" s="1005">
        <v>122500000</v>
      </c>
      <c r="H13" s="971">
        <f t="shared" si="1"/>
        <v>0</v>
      </c>
      <c r="I13" s="893"/>
      <c r="J13" s="894"/>
      <c r="K13" s="1632">
        <v>97152389</v>
      </c>
      <c r="L13" s="895">
        <f t="shared" si="0"/>
        <v>79.308072653061217</v>
      </c>
    </row>
    <row r="14" spans="1:20" s="881" customFormat="1" ht="30" customHeight="1" x14ac:dyDescent="0.2">
      <c r="A14" s="360">
        <v>123210</v>
      </c>
      <c r="B14" s="1082" t="s">
        <v>45</v>
      </c>
      <c r="C14" s="1005">
        <v>1800000</v>
      </c>
      <c r="D14" s="893">
        <v>1800000</v>
      </c>
      <c r="E14" s="1005">
        <v>1800000</v>
      </c>
      <c r="F14" s="1005">
        <v>1800000</v>
      </c>
      <c r="G14" s="1005">
        <v>1800000</v>
      </c>
      <c r="H14" s="971">
        <f t="shared" si="1"/>
        <v>0</v>
      </c>
      <c r="I14" s="893"/>
      <c r="J14" s="894"/>
      <c r="K14" s="1632">
        <v>799087</v>
      </c>
      <c r="L14" s="895">
        <f t="shared" si="0"/>
        <v>44.393722222222223</v>
      </c>
    </row>
    <row r="15" spans="1:20" s="881" customFormat="1" ht="30" customHeight="1" x14ac:dyDescent="0.2">
      <c r="A15" s="360">
        <v>123216</v>
      </c>
      <c r="B15" s="1082" t="s">
        <v>301</v>
      </c>
      <c r="C15" s="1005">
        <v>2076000</v>
      </c>
      <c r="D15" s="893">
        <v>2076000</v>
      </c>
      <c r="E15" s="1005">
        <v>2076000</v>
      </c>
      <c r="F15" s="1005">
        <v>2076000</v>
      </c>
      <c r="G15" s="1005">
        <v>2076000</v>
      </c>
      <c r="H15" s="971">
        <f t="shared" si="1"/>
        <v>0</v>
      </c>
      <c r="I15" s="893"/>
      <c r="J15" s="894"/>
      <c r="K15" s="1632">
        <v>959231</v>
      </c>
      <c r="L15" s="895">
        <f t="shared" si="0"/>
        <v>46.205732177263968</v>
      </c>
      <c r="T15" s="881" t="s">
        <v>389</v>
      </c>
    </row>
    <row r="16" spans="1:20" s="881" customFormat="1" ht="30" customHeight="1" x14ac:dyDescent="0.2">
      <c r="A16" s="360">
        <v>123217</v>
      </c>
      <c r="B16" s="1082" t="s">
        <v>585</v>
      </c>
      <c r="C16" s="1005">
        <v>2420000</v>
      </c>
      <c r="D16" s="893">
        <v>2420000</v>
      </c>
      <c r="E16" s="1005">
        <v>2420000</v>
      </c>
      <c r="F16" s="1005">
        <v>2420000</v>
      </c>
      <c r="G16" s="1005">
        <v>2420000</v>
      </c>
      <c r="H16" s="971">
        <f t="shared" si="1"/>
        <v>0</v>
      </c>
      <c r="I16" s="896"/>
      <c r="J16" s="897"/>
      <c r="K16" s="1633">
        <v>1975764</v>
      </c>
      <c r="L16" s="898">
        <f t="shared" si="0"/>
        <v>81.643140495867769</v>
      </c>
    </row>
    <row r="17" spans="1:16" s="881" customFormat="1" ht="30" customHeight="1" x14ac:dyDescent="0.2">
      <c r="A17" s="360">
        <v>123219</v>
      </c>
      <c r="B17" s="1082" t="s">
        <v>40</v>
      </c>
      <c r="C17" s="1005">
        <v>1612900</v>
      </c>
      <c r="D17" s="893">
        <v>1612900</v>
      </c>
      <c r="E17" s="1005">
        <v>1612900</v>
      </c>
      <c r="F17" s="1005">
        <v>1612900</v>
      </c>
      <c r="G17" s="1005">
        <v>1612900</v>
      </c>
      <c r="H17" s="971">
        <f t="shared" si="1"/>
        <v>0</v>
      </c>
      <c r="I17" s="896"/>
      <c r="J17" s="897"/>
      <c r="K17" s="1633">
        <v>233172</v>
      </c>
      <c r="L17" s="898">
        <f t="shared" si="0"/>
        <v>14.456692913385826</v>
      </c>
    </row>
    <row r="18" spans="1:16" s="881" customFormat="1" ht="30.75" customHeight="1" x14ac:dyDescent="0.2">
      <c r="A18" s="911">
        <v>123228</v>
      </c>
      <c r="B18" s="1082" t="s">
        <v>86</v>
      </c>
      <c r="C18" s="1005">
        <v>20000000</v>
      </c>
      <c r="D18" s="893">
        <v>20000000</v>
      </c>
      <c r="E18" s="1005">
        <v>20000000</v>
      </c>
      <c r="F18" s="1005">
        <v>20000000</v>
      </c>
      <c r="G18" s="1005">
        <v>20000000</v>
      </c>
      <c r="H18" s="971">
        <f t="shared" si="1"/>
        <v>0</v>
      </c>
      <c r="I18" s="893"/>
      <c r="J18" s="894"/>
      <c r="K18" s="1632">
        <v>13131509</v>
      </c>
      <c r="L18" s="895">
        <f>IF(G18=0,"",K18/G18*100)</f>
        <v>65.657544999999999</v>
      </c>
    </row>
    <row r="19" spans="1:16" s="881" customFormat="1" ht="30" customHeight="1" thickBot="1" x14ac:dyDescent="0.25">
      <c r="A19" s="912"/>
      <c r="B19" s="1083"/>
      <c r="C19" s="900"/>
      <c r="D19" s="899"/>
      <c r="E19" s="900"/>
      <c r="F19" s="900"/>
      <c r="G19" s="900"/>
      <c r="H19" s="1109">
        <f t="shared" si="1"/>
        <v>0</v>
      </c>
      <c r="I19" s="899"/>
      <c r="J19" s="900"/>
      <c r="K19" s="1634"/>
      <c r="L19" s="901" t="str">
        <f t="shared" si="0"/>
        <v/>
      </c>
      <c r="P19" s="881" t="s">
        <v>389</v>
      </c>
    </row>
    <row r="20" spans="1:16" s="77" customFormat="1" ht="30" customHeight="1" thickBot="1" x14ac:dyDescent="0.25">
      <c r="A20" s="913"/>
      <c r="B20" s="913" t="s">
        <v>35</v>
      </c>
      <c r="C20" s="905">
        <f>SUM(C11:C19)</f>
        <v>131511100</v>
      </c>
      <c r="D20" s="904">
        <f>SUM(D11:D19)</f>
        <v>131511100</v>
      </c>
      <c r="E20" s="905">
        <f>SUM(E11:E19)</f>
        <v>131511100</v>
      </c>
      <c r="F20" s="905">
        <f>SUM(F11:F19)</f>
        <v>166511100</v>
      </c>
      <c r="G20" s="905">
        <f>SUM(G11:G19)</f>
        <v>166511100</v>
      </c>
      <c r="H20" s="1179">
        <f t="shared" si="1"/>
        <v>0</v>
      </c>
      <c r="I20" s="904">
        <f t="shared" ref="I20:J20" si="2">SUM(I12:I19)</f>
        <v>0</v>
      </c>
      <c r="J20" s="905">
        <f t="shared" si="2"/>
        <v>0</v>
      </c>
      <c r="K20" s="905">
        <f>SUM(K11:K19)</f>
        <v>124454854</v>
      </c>
      <c r="L20" s="906">
        <f>IF(G20=0,"",K20/G20*100)</f>
        <v>74.742677214912405</v>
      </c>
    </row>
    <row r="21" spans="1:16" s="77" customFormat="1" ht="30" hidden="1" customHeight="1" thickBot="1" x14ac:dyDescent="0.25">
      <c r="A21" s="902"/>
      <c r="B21" s="902" t="s">
        <v>115</v>
      </c>
      <c r="C21" s="905">
        <f>526770769+762000+82779874</f>
        <v>610312643</v>
      </c>
      <c r="D21" s="904">
        <f>610312643+7000000+400000-7469+15000000+6350000+6477000+1656000+295000+2700000+1300000-648000</f>
        <v>650835174</v>
      </c>
      <c r="E21" s="905">
        <f>650835174-41457-324000-4308061+4500000-1096</f>
        <v>650660560</v>
      </c>
      <c r="F21" s="905">
        <f>650660560-990000+867407</f>
        <v>650537967</v>
      </c>
      <c r="G21" s="905">
        <v>650537967</v>
      </c>
      <c r="H21" s="903">
        <f t="shared" si="1"/>
        <v>0</v>
      </c>
      <c r="I21" s="904"/>
      <c r="J21" s="905"/>
      <c r="K21" s="905">
        <f>673679034-K20</f>
        <v>549224180</v>
      </c>
      <c r="L21" s="906">
        <f t="shared" ref="L21:L22" si="3">IF(G21=0,"",K21/G21*100)</f>
        <v>84.426153101068735</v>
      </c>
    </row>
    <row r="22" spans="1:16" s="77" customFormat="1" ht="30" hidden="1" customHeight="1" thickBot="1" x14ac:dyDescent="0.25">
      <c r="A22" s="902"/>
      <c r="B22" s="902" t="s">
        <v>116</v>
      </c>
      <c r="C22" s="905">
        <f>SUM(C20:C21)</f>
        <v>741823743</v>
      </c>
      <c r="D22" s="904">
        <f>SUM(D20:D21)</f>
        <v>782346274</v>
      </c>
      <c r="E22" s="905">
        <f t="shared" ref="E22:K22" si="4">SUM(E20:E21)</f>
        <v>782171660</v>
      </c>
      <c r="F22" s="905">
        <f>SUM(F20:F21)</f>
        <v>817049067</v>
      </c>
      <c r="G22" s="905">
        <f t="shared" si="4"/>
        <v>817049067</v>
      </c>
      <c r="H22" s="903">
        <f t="shared" si="1"/>
        <v>0</v>
      </c>
      <c r="I22" s="904">
        <f t="shared" si="4"/>
        <v>0</v>
      </c>
      <c r="J22" s="905">
        <f t="shared" si="4"/>
        <v>0</v>
      </c>
      <c r="K22" s="905">
        <f t="shared" si="4"/>
        <v>673679034</v>
      </c>
      <c r="L22" s="906">
        <f t="shared" si="3"/>
        <v>82.452702194934389</v>
      </c>
    </row>
    <row r="23" spans="1:16" x14ac:dyDescent="0.2">
      <c r="D23" s="907"/>
      <c r="E23" s="907"/>
      <c r="F23" s="907"/>
      <c r="G23" s="907"/>
      <c r="H23" s="1080" t="s">
        <v>721</v>
      </c>
      <c r="I23" s="907"/>
      <c r="J23" s="907"/>
      <c r="K23" s="907"/>
      <c r="L23" s="908"/>
      <c r="N23" s="77"/>
    </row>
  </sheetData>
  <mergeCells count="5">
    <mergeCell ref="B1:I1"/>
    <mergeCell ref="B5:G5"/>
    <mergeCell ref="A2:L2"/>
    <mergeCell ref="B6:L6"/>
    <mergeCell ref="A9:L9"/>
  </mergeCells>
  <phoneticPr fontId="0" type="noConversion"/>
  <printOptions horizontalCentered="1"/>
  <pageMargins left="0.39370078740157483" right="0.39370078740157483" top="0.78740157480314965" bottom="0.98425196850393704" header="0.47244094488188981" footer="0.51181102362204722"/>
  <pageSetup paperSize="9" scale="70" orientation="portrait" r:id="rId1"/>
  <headerFooter alignWithMargins="0">
    <oddHeader xml:space="preserve">&amp;C
&amp;13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O149"/>
  <sheetViews>
    <sheetView view="pageBreakPreview" topLeftCell="B1" zoomScale="96" zoomScaleNormal="98" zoomScaleSheetLayoutView="96" workbookViewId="0">
      <selection activeCell="C12" sqref="C12"/>
    </sheetView>
  </sheetViews>
  <sheetFormatPr defaultColWidth="18.5" defaultRowHeight="15.75" x14ac:dyDescent="0.2"/>
  <cols>
    <col min="1" max="1" width="12.83203125" style="400" hidden="1" customWidth="1"/>
    <col min="2" max="2" width="86" style="400" customWidth="1"/>
    <col min="3" max="3" width="19" style="400" customWidth="1"/>
    <col min="4" max="4" width="21.33203125" style="400" hidden="1" customWidth="1"/>
    <col min="5" max="6" width="20.83203125" style="400" hidden="1" customWidth="1"/>
    <col min="7" max="7" width="20.33203125" style="400" customWidth="1"/>
    <col min="8" max="8" width="21" style="400" hidden="1" customWidth="1"/>
    <col min="9" max="10" width="18.33203125" style="400" hidden="1" customWidth="1"/>
    <col min="11" max="11" width="18.33203125" style="400" customWidth="1"/>
    <col min="12" max="12" width="12.33203125" style="400" customWidth="1"/>
    <col min="13" max="15" width="18.5" style="400" customWidth="1"/>
    <col min="16" max="16384" width="18.5" style="400"/>
  </cols>
  <sheetData>
    <row r="1" spans="1:14" ht="15" customHeight="1" x14ac:dyDescent="0.2">
      <c r="B1" s="2205"/>
      <c r="C1" s="2205"/>
      <c r="D1" s="2205"/>
      <c r="E1" s="2205"/>
      <c r="F1" s="2205"/>
      <c r="G1" s="2205"/>
      <c r="H1" s="2205"/>
    </row>
    <row r="2" spans="1:14" ht="15" customHeight="1" x14ac:dyDescent="0.2">
      <c r="B2" s="2205" t="s">
        <v>1065</v>
      </c>
      <c r="C2" s="2205"/>
      <c r="D2" s="2205"/>
      <c r="E2" s="2205"/>
      <c r="F2" s="2205"/>
      <c r="G2" s="2205"/>
      <c r="H2" s="2205"/>
      <c r="I2" s="2205"/>
      <c r="J2" s="2205"/>
      <c r="K2" s="2205"/>
      <c r="L2" s="2205"/>
    </row>
    <row r="3" spans="1:14" ht="15" customHeight="1" x14ac:dyDescent="0.2">
      <c r="B3" s="1198"/>
      <c r="C3" s="1198"/>
      <c r="D3" s="1198"/>
      <c r="E3" s="1198"/>
      <c r="F3" s="1198"/>
      <c r="G3" s="1198"/>
      <c r="H3" s="1198"/>
    </row>
    <row r="4" spans="1:14" ht="18" customHeight="1" x14ac:dyDescent="0.2">
      <c r="A4" s="960"/>
      <c r="B4" s="2207" t="s">
        <v>767</v>
      </c>
      <c r="C4" s="2207"/>
      <c r="D4" s="2207"/>
      <c r="E4" s="2207"/>
      <c r="F4" s="2207"/>
      <c r="G4" s="2207"/>
      <c r="H4" s="2207"/>
      <c r="I4" s="2207"/>
      <c r="J4" s="2207"/>
      <c r="K4" s="2207"/>
      <c r="L4" s="2207"/>
    </row>
    <row r="5" spans="1:14" ht="18" customHeight="1" x14ac:dyDescent="0.2">
      <c r="A5" s="1199"/>
      <c r="B5" s="1199"/>
      <c r="C5" s="1199"/>
      <c r="D5" s="1199"/>
      <c r="E5" s="1199"/>
      <c r="F5" s="1199"/>
      <c r="G5" s="1199"/>
      <c r="H5" s="1199"/>
      <c r="I5" s="961"/>
      <c r="J5" s="961"/>
      <c r="K5" s="961"/>
      <c r="L5" s="961"/>
    </row>
    <row r="6" spans="1:14" ht="12.75" customHeight="1" x14ac:dyDescent="0.2">
      <c r="A6" s="960"/>
      <c r="B6" s="2206"/>
      <c r="C6" s="2206"/>
      <c r="D6" s="2206"/>
      <c r="E6" s="2206"/>
      <c r="F6" s="2206"/>
      <c r="G6" s="2206"/>
      <c r="H6" s="2206"/>
      <c r="I6" s="2206"/>
      <c r="J6" s="2206"/>
      <c r="K6" s="2206"/>
      <c r="L6" s="2206"/>
    </row>
    <row r="7" spans="1:14" ht="16.5" customHeight="1" thickBot="1" x14ac:dyDescent="0.25">
      <c r="A7" s="962"/>
      <c r="B7" s="2198" t="s">
        <v>366</v>
      </c>
      <c r="C7" s="2198"/>
      <c r="D7" s="2198"/>
      <c r="E7" s="2198"/>
      <c r="F7" s="2198"/>
      <c r="G7" s="2198"/>
      <c r="H7" s="2198"/>
      <c r="I7" s="2198"/>
      <c r="J7" s="2198"/>
      <c r="K7" s="2198"/>
      <c r="L7" s="2198"/>
    </row>
    <row r="8" spans="1:14" ht="81" customHeight="1" thickBot="1" x14ac:dyDescent="0.25">
      <c r="A8" s="1013" t="s">
        <v>685</v>
      </c>
      <c r="B8" s="1084" t="s">
        <v>46</v>
      </c>
      <c r="C8" s="889" t="str">
        <f>'1. mell.bevétel_össz'!C8</f>
        <v xml:space="preserve">2022. évi eredeti előirányzat
2/2022. (II.14.) </v>
      </c>
      <c r="D8" s="888" t="str">
        <f>'1. mell.bevétel_össz'!D8</f>
        <v>Módosított előirányzat a 17/2022.  (VI.30.)  rendelet szerint</v>
      </c>
      <c r="E8" s="889" t="str">
        <f>'1. mell.bevétel_össz'!E8</f>
        <v>Módosított előirányzat a 18/2022. (IX.29.)  rendelet szerint</v>
      </c>
      <c r="F8" s="889" t="str">
        <f>'1. mell.bevétel_össz'!F8</f>
        <v>Módosított előirányzat a 23/2022. (XII.16.)  rendelet szerint</v>
      </c>
      <c r="G8" s="889" t="str">
        <f>'1. mell.bevétel_össz'!G8</f>
        <v>Módosított előirányzat a 1/2023. (II.13.)  rendelet szerint</v>
      </c>
      <c r="H8" s="889" t="str">
        <f>'1. mell.bevétel_össz'!H8</f>
        <v>Változás a 2022. 23/2022. (XII.16.) rendelethez képest</v>
      </c>
      <c r="I8" s="1180" t="str">
        <f>'1. mell.bevétel_össz'!I8</f>
        <v>2022. évi teljesítés              2022.06.30-ig</v>
      </c>
      <c r="J8" s="818" t="str">
        <f>'1. mell.bevétel_össz'!J8</f>
        <v>2022. évi teljesítés              2022.09.30-ig</v>
      </c>
      <c r="K8" s="404" t="str">
        <f>'1. mell.bevétel_össz'!K8</f>
        <v>2022. évi teljesítés              2022.12.31-ig</v>
      </c>
      <c r="L8" s="1180" t="str">
        <f>'1. mell.bevétel_össz'!L8</f>
        <v>Teljesítés %-a</v>
      </c>
      <c r="M8" s="1092"/>
      <c r="N8" s="400" t="s">
        <v>389</v>
      </c>
    </row>
    <row r="9" spans="1:14" ht="30" customHeight="1" thickBot="1" x14ac:dyDescent="0.25">
      <c r="A9" s="916"/>
      <c r="B9" s="917" t="s">
        <v>261</v>
      </c>
      <c r="C9" s="919">
        <f t="shared" ref="C9:F9" si="0">C10+C21</f>
        <v>1572823291</v>
      </c>
      <c r="D9" s="918">
        <f t="shared" si="0"/>
        <v>1528568799</v>
      </c>
      <c r="E9" s="919">
        <f>E10+E21</f>
        <v>1602687743</v>
      </c>
      <c r="F9" s="919">
        <f t="shared" si="0"/>
        <v>1634492550</v>
      </c>
      <c r="G9" s="919">
        <f>G10+G21</f>
        <v>1634392550</v>
      </c>
      <c r="H9" s="1187">
        <f>+G9-F9</f>
        <v>-100000</v>
      </c>
      <c r="I9" s="1181">
        <f>I10+I27</f>
        <v>0</v>
      </c>
      <c r="J9" s="1336">
        <f>J10+J27</f>
        <v>0</v>
      </c>
      <c r="K9" s="1349">
        <f>K10+K21</f>
        <v>1609903576</v>
      </c>
      <c r="L9" s="1407">
        <f>IF(G9=0,"",K9/G9*100)</f>
        <v>98.501646743311454</v>
      </c>
      <c r="M9" s="1092"/>
    </row>
    <row r="10" spans="1:14" s="881" customFormat="1" ht="15.95" customHeight="1" x14ac:dyDescent="0.2">
      <c r="A10" s="920" t="s">
        <v>346</v>
      </c>
      <c r="B10" s="1024" t="s">
        <v>262</v>
      </c>
      <c r="C10" s="1085">
        <f>SUM(C11:C20)</f>
        <v>59531734</v>
      </c>
      <c r="D10" s="1110">
        <f>SUM(D11:D20)</f>
        <v>21031734</v>
      </c>
      <c r="E10" s="1085">
        <f>SUM(E11:E20)</f>
        <v>66727734</v>
      </c>
      <c r="F10" s="1085">
        <f t="shared" ref="F10:J10" si="1">SUM(F11:F20)</f>
        <v>66727734</v>
      </c>
      <c r="G10" s="1085">
        <f t="shared" si="1"/>
        <v>66727734</v>
      </c>
      <c r="H10" s="1359">
        <f t="shared" ref="H10:H69" si="2">+G10-F10</f>
        <v>0</v>
      </c>
      <c r="I10" s="921">
        <f t="shared" si="1"/>
        <v>0</v>
      </c>
      <c r="J10" s="1337">
        <f t="shared" si="1"/>
        <v>0</v>
      </c>
      <c r="K10" s="1085">
        <f>SUM(K11:K20)</f>
        <v>63518432</v>
      </c>
      <c r="L10" s="1635">
        <f t="shared" ref="L10:L71" si="3">IF(G10=0,"",K10/G10*100)</f>
        <v>95.190452593519808</v>
      </c>
      <c r="M10" s="990"/>
    </row>
    <row r="11" spans="1:14" ht="15.95" customHeight="1" x14ac:dyDescent="0.2">
      <c r="A11" s="922">
        <v>132102</v>
      </c>
      <c r="B11" s="405" t="s">
        <v>535</v>
      </c>
      <c r="C11" s="966">
        <v>14500000</v>
      </c>
      <c r="D11" s="923">
        <f>14500000+1000000</f>
        <v>15500000</v>
      </c>
      <c r="E11" s="965">
        <v>15500000</v>
      </c>
      <c r="F11" s="966">
        <v>15500000</v>
      </c>
      <c r="G11" s="966">
        <v>15500000</v>
      </c>
      <c r="H11" s="1188">
        <f t="shared" si="2"/>
        <v>0</v>
      </c>
      <c r="I11" s="971"/>
      <c r="J11" s="1338"/>
      <c r="K11" s="965">
        <v>15500000</v>
      </c>
      <c r="L11" s="1408">
        <f t="shared" si="3"/>
        <v>100</v>
      </c>
      <c r="M11" s="1092"/>
    </row>
    <row r="12" spans="1:14" ht="15.95" customHeight="1" x14ac:dyDescent="0.2">
      <c r="A12" s="922">
        <v>132206</v>
      </c>
      <c r="B12" s="967" t="s">
        <v>75</v>
      </c>
      <c r="C12" s="966">
        <v>4700000</v>
      </c>
      <c r="D12" s="923">
        <v>4700000</v>
      </c>
      <c r="E12" s="965">
        <v>4700000</v>
      </c>
      <c r="F12" s="966">
        <v>4700000</v>
      </c>
      <c r="G12" s="966">
        <v>4700000</v>
      </c>
      <c r="H12" s="1188">
        <f t="shared" si="2"/>
        <v>0</v>
      </c>
      <c r="I12" s="971"/>
      <c r="J12" s="1338"/>
      <c r="K12" s="965">
        <v>4700000</v>
      </c>
      <c r="L12" s="1408">
        <f t="shared" si="3"/>
        <v>100</v>
      </c>
      <c r="M12" s="1092"/>
    </row>
    <row r="13" spans="1:14" x14ac:dyDescent="0.2">
      <c r="A13" s="922">
        <v>133602</v>
      </c>
      <c r="B13" s="968" t="s">
        <v>287</v>
      </c>
      <c r="C13" s="966">
        <v>300000</v>
      </c>
      <c r="D13" s="924">
        <f>300000+200000</f>
        <v>500000</v>
      </c>
      <c r="E13" s="925">
        <v>500000</v>
      </c>
      <c r="F13" s="966">
        <v>500000</v>
      </c>
      <c r="G13" s="926">
        <v>500000</v>
      </c>
      <c r="H13" s="1189">
        <f t="shared" si="2"/>
        <v>0</v>
      </c>
      <c r="I13" s="971"/>
      <c r="J13" s="1338"/>
      <c r="K13" s="965">
        <v>500000</v>
      </c>
      <c r="L13" s="1408">
        <f t="shared" si="3"/>
        <v>100</v>
      </c>
      <c r="M13" s="1092"/>
    </row>
    <row r="14" spans="1:14" ht="31.5" x14ac:dyDescent="0.2">
      <c r="A14" s="922">
        <v>123548</v>
      </c>
      <c r="B14" s="969" t="s">
        <v>609</v>
      </c>
      <c r="C14" s="966">
        <v>31734</v>
      </c>
      <c r="D14" s="925">
        <v>31734</v>
      </c>
      <c r="E14" s="925">
        <v>31734</v>
      </c>
      <c r="F14" s="966">
        <v>31734</v>
      </c>
      <c r="G14" s="966">
        <v>31734</v>
      </c>
      <c r="H14" s="1188">
        <f t="shared" si="2"/>
        <v>0</v>
      </c>
      <c r="I14" s="971"/>
      <c r="J14" s="1338"/>
      <c r="K14" s="965">
        <v>31734</v>
      </c>
      <c r="L14" s="1408">
        <f t="shared" si="3"/>
        <v>100</v>
      </c>
      <c r="M14" s="1092"/>
    </row>
    <row r="15" spans="1:14" ht="15.95" customHeight="1" x14ac:dyDescent="0.2">
      <c r="A15" s="922">
        <v>132108</v>
      </c>
      <c r="B15" s="969" t="s">
        <v>517</v>
      </c>
      <c r="C15" s="966">
        <v>40000000</v>
      </c>
      <c r="D15" s="925">
        <f>40000000-40000000</f>
        <v>0</v>
      </c>
      <c r="E15" s="925">
        <v>0</v>
      </c>
      <c r="F15" s="966">
        <v>0</v>
      </c>
      <c r="G15" s="966">
        <v>0</v>
      </c>
      <c r="H15" s="1188">
        <f t="shared" si="2"/>
        <v>0</v>
      </c>
      <c r="I15" s="971"/>
      <c r="J15" s="1338"/>
      <c r="K15" s="965">
        <v>0</v>
      </c>
      <c r="L15" s="1408" t="str">
        <f t="shared" si="3"/>
        <v/>
      </c>
      <c r="M15" s="1092"/>
    </row>
    <row r="16" spans="1:14" ht="15.95" customHeight="1" x14ac:dyDescent="0.2">
      <c r="A16" s="1218">
        <v>132105</v>
      </c>
      <c r="B16" s="405" t="s">
        <v>742</v>
      </c>
      <c r="C16" s="966"/>
      <c r="D16" s="925"/>
      <c r="E16" s="925">
        <v>31360000</v>
      </c>
      <c r="F16" s="966">
        <v>31360000</v>
      </c>
      <c r="G16" s="966">
        <v>31360000</v>
      </c>
      <c r="H16" s="1188">
        <f t="shared" si="2"/>
        <v>0</v>
      </c>
      <c r="I16" s="971"/>
      <c r="J16" s="1338"/>
      <c r="K16" s="965">
        <v>28492966</v>
      </c>
      <c r="L16" s="1408">
        <f t="shared" si="3"/>
        <v>90.857672193877548</v>
      </c>
      <c r="M16" s="1092"/>
    </row>
    <row r="17" spans="1:13" ht="15.95" customHeight="1" x14ac:dyDescent="0.2">
      <c r="A17" s="1218">
        <v>132106</v>
      </c>
      <c r="B17" s="405" t="s">
        <v>743</v>
      </c>
      <c r="C17" s="966"/>
      <c r="D17" s="925"/>
      <c r="E17" s="925">
        <v>2048000</v>
      </c>
      <c r="F17" s="966">
        <v>2048000</v>
      </c>
      <c r="G17" s="966">
        <v>2048000</v>
      </c>
      <c r="H17" s="1188">
        <f t="shared" si="2"/>
        <v>0</v>
      </c>
      <c r="I17" s="971"/>
      <c r="J17" s="1338"/>
      <c r="K17" s="965">
        <v>1705732</v>
      </c>
      <c r="L17" s="1408">
        <f t="shared" si="3"/>
        <v>83.287695312500006</v>
      </c>
      <c r="M17" s="1092"/>
    </row>
    <row r="18" spans="1:13" ht="15.95" customHeight="1" x14ac:dyDescent="0.2">
      <c r="A18" s="1218">
        <v>132104</v>
      </c>
      <c r="B18" s="405" t="s">
        <v>744</v>
      </c>
      <c r="C18" s="966"/>
      <c r="D18" s="925"/>
      <c r="E18" s="925">
        <v>12288000</v>
      </c>
      <c r="F18" s="966">
        <v>12288000</v>
      </c>
      <c r="G18" s="966">
        <v>12288000</v>
      </c>
      <c r="H18" s="1188">
        <f t="shared" si="2"/>
        <v>0</v>
      </c>
      <c r="I18" s="971"/>
      <c r="J18" s="1338"/>
      <c r="K18" s="965">
        <v>12288000</v>
      </c>
      <c r="L18" s="1408">
        <f t="shared" si="3"/>
        <v>100</v>
      </c>
      <c r="M18" s="1092"/>
    </row>
    <row r="19" spans="1:13" ht="15.95" customHeight="1" x14ac:dyDescent="0.2">
      <c r="A19" s="922">
        <v>132103</v>
      </c>
      <c r="B19" s="969" t="s">
        <v>728</v>
      </c>
      <c r="C19" s="966"/>
      <c r="D19" s="925">
        <v>300000</v>
      </c>
      <c r="E19" s="925">
        <v>300000</v>
      </c>
      <c r="F19" s="966">
        <v>300000</v>
      </c>
      <c r="G19" s="966">
        <v>300000</v>
      </c>
      <c r="H19" s="1188">
        <f t="shared" si="2"/>
        <v>0</v>
      </c>
      <c r="I19" s="971"/>
      <c r="J19" s="1338"/>
      <c r="K19" s="965">
        <v>300000</v>
      </c>
      <c r="L19" s="1408">
        <f t="shared" si="3"/>
        <v>100</v>
      </c>
      <c r="M19" s="1092"/>
    </row>
    <row r="20" spans="1:13" ht="9.9499999999999993" customHeight="1" x14ac:dyDescent="0.2">
      <c r="A20" s="922"/>
      <c r="B20" s="969"/>
      <c r="C20" s="926"/>
      <c r="D20" s="923"/>
      <c r="E20" s="965"/>
      <c r="F20" s="966"/>
      <c r="G20" s="966"/>
      <c r="H20" s="1188"/>
      <c r="I20" s="971"/>
      <c r="J20" s="1338"/>
      <c r="K20" s="965"/>
      <c r="L20" s="1408" t="str">
        <f t="shared" si="3"/>
        <v/>
      </c>
      <c r="M20" s="1092"/>
    </row>
    <row r="21" spans="1:13" s="881" customFormat="1" ht="15.95" customHeight="1" x14ac:dyDescent="0.2">
      <c r="A21" s="928" t="s">
        <v>347</v>
      </c>
      <c r="B21" s="1018" t="s">
        <v>263</v>
      </c>
      <c r="C21" s="1020">
        <f>SUM(C22:C49)-C22</f>
        <v>1513291557</v>
      </c>
      <c r="D21" s="1019">
        <f>SUM(D22:D49)-D22</f>
        <v>1507537065</v>
      </c>
      <c r="E21" s="1020">
        <f>SUM(E22:E49)-E22</f>
        <v>1535960009</v>
      </c>
      <c r="F21" s="1020">
        <f t="shared" ref="F21:J21" si="4">SUM(F22:F49)-F22</f>
        <v>1567764816</v>
      </c>
      <c r="G21" s="1021">
        <f t="shared" si="4"/>
        <v>1567664816</v>
      </c>
      <c r="H21" s="1022">
        <f t="shared" si="2"/>
        <v>-100000</v>
      </c>
      <c r="I21" s="1023">
        <f t="shared" si="4"/>
        <v>0</v>
      </c>
      <c r="J21" s="1021">
        <f t="shared" si="4"/>
        <v>0</v>
      </c>
      <c r="K21" s="1020">
        <f>SUM(K22:K49)-K22</f>
        <v>1546385144</v>
      </c>
      <c r="L21" s="1409">
        <f t="shared" si="3"/>
        <v>98.642587893610028</v>
      </c>
      <c r="M21" s="196"/>
    </row>
    <row r="22" spans="1:13" s="881" customFormat="1" ht="15.95" customHeight="1" x14ac:dyDescent="0.2">
      <c r="A22" s="932"/>
      <c r="B22" s="967" t="s">
        <v>78</v>
      </c>
      <c r="C22" s="1086">
        <f>SUM(C23:C24)</f>
        <v>294098557</v>
      </c>
      <c r="D22" s="930">
        <f t="shared" ref="D22:K22" si="5">SUM(D23:D24)</f>
        <v>311586305</v>
      </c>
      <c r="E22" s="930">
        <f>SUM(E23:E24)</f>
        <v>326586305</v>
      </c>
      <c r="F22" s="930">
        <f t="shared" si="5"/>
        <v>332586305</v>
      </c>
      <c r="G22" s="931">
        <f t="shared" si="5"/>
        <v>332586305</v>
      </c>
      <c r="H22" s="927">
        <f t="shared" si="2"/>
        <v>0</v>
      </c>
      <c r="I22" s="971">
        <f t="shared" si="5"/>
        <v>0</v>
      </c>
      <c r="J22" s="970">
        <f t="shared" si="5"/>
        <v>0</v>
      </c>
      <c r="K22" s="965">
        <f t="shared" si="5"/>
        <v>332586305</v>
      </c>
      <c r="L22" s="1408">
        <f t="shared" si="3"/>
        <v>100</v>
      </c>
      <c r="M22" s="990"/>
    </row>
    <row r="23" spans="1:13" s="881" customFormat="1" ht="15.95" customHeight="1" x14ac:dyDescent="0.2">
      <c r="A23" s="932">
        <v>133401</v>
      </c>
      <c r="B23" s="972" t="s">
        <v>555</v>
      </c>
      <c r="C23" s="965">
        <v>79832605</v>
      </c>
      <c r="D23" s="923">
        <v>79832605</v>
      </c>
      <c r="E23" s="965">
        <v>79832605</v>
      </c>
      <c r="F23" s="965">
        <v>79832605</v>
      </c>
      <c r="G23" s="965">
        <v>79832605</v>
      </c>
      <c r="H23" s="1188">
        <f t="shared" si="2"/>
        <v>0</v>
      </c>
      <c r="I23" s="971"/>
      <c r="J23" s="1338"/>
      <c r="K23" s="965">
        <v>79832605</v>
      </c>
      <c r="L23" s="1408">
        <f t="shared" si="3"/>
        <v>100</v>
      </c>
      <c r="M23" s="990"/>
    </row>
    <row r="24" spans="1:13" s="881" customFormat="1" ht="15.95" customHeight="1" x14ac:dyDescent="0.2">
      <c r="A24" s="932">
        <v>133402</v>
      </c>
      <c r="B24" s="972" t="s">
        <v>556</v>
      </c>
      <c r="C24" s="965">
        <v>214265952</v>
      </c>
      <c r="D24" s="923">
        <f>214265952+17487748</f>
        <v>231753700</v>
      </c>
      <c r="E24" s="965">
        <f>231753700+15000000</f>
        <v>246753700</v>
      </c>
      <c r="F24" s="965">
        <f>246753700+6000000</f>
        <v>252753700</v>
      </c>
      <c r="G24" s="965">
        <v>252753700</v>
      </c>
      <c r="H24" s="1188">
        <f t="shared" si="2"/>
        <v>0</v>
      </c>
      <c r="I24" s="971"/>
      <c r="J24" s="1338"/>
      <c r="K24" s="965">
        <v>252753700</v>
      </c>
      <c r="L24" s="1408">
        <f t="shared" si="3"/>
        <v>100</v>
      </c>
      <c r="M24" s="990"/>
    </row>
    <row r="25" spans="1:13" s="881" customFormat="1" ht="15.95" customHeight="1" x14ac:dyDescent="0.2">
      <c r="A25" s="932">
        <v>133403</v>
      </c>
      <c r="B25" s="967" t="s">
        <v>599</v>
      </c>
      <c r="C25" s="965">
        <v>25000000</v>
      </c>
      <c r="D25" s="923">
        <v>25000000</v>
      </c>
      <c r="E25" s="965">
        <v>25000000</v>
      </c>
      <c r="F25" s="965">
        <v>25000000</v>
      </c>
      <c r="G25" s="965">
        <v>25000000</v>
      </c>
      <c r="H25" s="971">
        <f t="shared" si="2"/>
        <v>0</v>
      </c>
      <c r="I25" s="971"/>
      <c r="J25" s="1338"/>
      <c r="K25" s="965">
        <v>25000000</v>
      </c>
      <c r="L25" s="1408">
        <f t="shared" si="3"/>
        <v>100</v>
      </c>
      <c r="M25" s="990"/>
    </row>
    <row r="26" spans="1:13" s="881" customFormat="1" ht="15.95" customHeight="1" x14ac:dyDescent="0.2">
      <c r="A26" s="932">
        <v>133403</v>
      </c>
      <c r="B26" s="973" t="s">
        <v>600</v>
      </c>
      <c r="C26" s="965">
        <v>6500000</v>
      </c>
      <c r="D26" s="923">
        <f>6500000+7000000</f>
        <v>13500000</v>
      </c>
      <c r="E26" s="965">
        <v>13500000</v>
      </c>
      <c r="F26" s="965">
        <v>13500000</v>
      </c>
      <c r="G26" s="965">
        <v>13500000</v>
      </c>
      <c r="H26" s="971">
        <f t="shared" si="2"/>
        <v>0</v>
      </c>
      <c r="I26" s="971"/>
      <c r="J26" s="1338"/>
      <c r="K26" s="965">
        <v>13230000</v>
      </c>
      <c r="L26" s="1408">
        <f t="shared" si="3"/>
        <v>98</v>
      </c>
      <c r="M26" s="990"/>
    </row>
    <row r="27" spans="1:13" s="881" customFormat="1" ht="15.95" customHeight="1" x14ac:dyDescent="0.2">
      <c r="A27" s="932">
        <v>133603</v>
      </c>
      <c r="B27" s="973" t="s">
        <v>290</v>
      </c>
      <c r="C27" s="974">
        <v>4400000</v>
      </c>
      <c r="D27" s="923">
        <v>4400000</v>
      </c>
      <c r="E27" s="974">
        <v>4400000</v>
      </c>
      <c r="F27" s="965">
        <v>4400000</v>
      </c>
      <c r="G27" s="974">
        <v>4400000</v>
      </c>
      <c r="H27" s="1182">
        <f t="shared" si="2"/>
        <v>0</v>
      </c>
      <c r="I27" s="1182"/>
      <c r="J27" s="1339"/>
      <c r="K27" s="974">
        <v>4400000</v>
      </c>
      <c r="L27" s="1410">
        <f t="shared" si="3"/>
        <v>100</v>
      </c>
      <c r="M27" s="990"/>
    </row>
    <row r="28" spans="1:13" ht="15.95" customHeight="1" x14ac:dyDescent="0.2">
      <c r="A28" s="932">
        <v>133102</v>
      </c>
      <c r="B28" s="973" t="s">
        <v>351</v>
      </c>
      <c r="C28" s="975">
        <v>10000000</v>
      </c>
      <c r="D28" s="929">
        <v>10000000</v>
      </c>
      <c r="E28" s="975">
        <v>10000000</v>
      </c>
      <c r="F28" s="965">
        <v>10000000</v>
      </c>
      <c r="G28" s="975">
        <v>10000000</v>
      </c>
      <c r="H28" s="1183">
        <f t="shared" si="2"/>
        <v>0</v>
      </c>
      <c r="I28" s="1183"/>
      <c r="J28" s="1340"/>
      <c r="K28" s="975">
        <v>0</v>
      </c>
      <c r="L28" s="1411">
        <f t="shared" si="3"/>
        <v>0</v>
      </c>
      <c r="M28" s="1092"/>
    </row>
    <row r="29" spans="1:13" ht="15.95" customHeight="1" x14ac:dyDescent="0.2">
      <c r="A29" s="933">
        <v>133101</v>
      </c>
      <c r="B29" s="976" t="s">
        <v>288</v>
      </c>
      <c r="C29" s="965">
        <v>15000000</v>
      </c>
      <c r="D29" s="934">
        <v>15000000</v>
      </c>
      <c r="E29" s="965">
        <v>15000000</v>
      </c>
      <c r="F29" s="965">
        <v>15000000</v>
      </c>
      <c r="G29" s="965">
        <v>15000000</v>
      </c>
      <c r="H29" s="971">
        <f t="shared" si="2"/>
        <v>0</v>
      </c>
      <c r="I29" s="971"/>
      <c r="J29" s="1338"/>
      <c r="K29" s="965">
        <v>15000000</v>
      </c>
      <c r="L29" s="1408">
        <f t="shared" si="3"/>
        <v>100</v>
      </c>
      <c r="M29" s="1092"/>
    </row>
    <row r="30" spans="1:13" ht="15.95" customHeight="1" x14ac:dyDescent="0.2">
      <c r="A30" s="933">
        <v>133107</v>
      </c>
      <c r="B30" s="976" t="s">
        <v>82</v>
      </c>
      <c r="C30" s="965">
        <v>18000000</v>
      </c>
      <c r="D30" s="934">
        <v>18000000</v>
      </c>
      <c r="E30" s="965">
        <v>18000000</v>
      </c>
      <c r="F30" s="965">
        <v>18000000</v>
      </c>
      <c r="G30" s="965">
        <v>18000000</v>
      </c>
      <c r="H30" s="971">
        <f t="shared" si="2"/>
        <v>0</v>
      </c>
      <c r="I30" s="971"/>
      <c r="J30" s="1338"/>
      <c r="K30" s="965">
        <v>18000000</v>
      </c>
      <c r="L30" s="1408">
        <f t="shared" si="3"/>
        <v>100</v>
      </c>
      <c r="M30" s="1092"/>
    </row>
    <row r="31" spans="1:13" ht="15" customHeight="1" x14ac:dyDescent="0.2">
      <c r="A31" s="932">
        <v>133109</v>
      </c>
      <c r="B31" s="967" t="s">
        <v>289</v>
      </c>
      <c r="C31" s="965">
        <v>700000</v>
      </c>
      <c r="D31" s="923">
        <v>700000</v>
      </c>
      <c r="E31" s="965">
        <v>700000</v>
      </c>
      <c r="F31" s="965">
        <v>700000</v>
      </c>
      <c r="G31" s="965">
        <v>700000</v>
      </c>
      <c r="H31" s="971">
        <f t="shared" si="2"/>
        <v>0</v>
      </c>
      <c r="I31" s="971"/>
      <c r="J31" s="1338"/>
      <c r="K31" s="965">
        <v>700000</v>
      </c>
      <c r="L31" s="1408">
        <f t="shared" si="3"/>
        <v>100</v>
      </c>
      <c r="M31" s="1092"/>
    </row>
    <row r="32" spans="1:13" ht="15.95" customHeight="1" x14ac:dyDescent="0.2">
      <c r="A32" s="932">
        <v>133201</v>
      </c>
      <c r="B32" s="967" t="s">
        <v>4</v>
      </c>
      <c r="C32" s="965">
        <v>30000000</v>
      </c>
      <c r="D32" s="923">
        <f>30000000-27515000-610000-485000</f>
        <v>1390000</v>
      </c>
      <c r="E32" s="965">
        <f>1390000+18944</f>
        <v>1408944</v>
      </c>
      <c r="F32" s="965">
        <f>1408944+59776</f>
        <v>1468720</v>
      </c>
      <c r="G32" s="965">
        <f>1468720-100000</f>
        <v>1368720</v>
      </c>
      <c r="H32" s="971">
        <f t="shared" si="2"/>
        <v>-100000</v>
      </c>
      <c r="I32" s="971"/>
      <c r="J32" s="1338"/>
      <c r="K32" s="965">
        <v>0</v>
      </c>
      <c r="L32" s="1408">
        <f t="shared" si="3"/>
        <v>0</v>
      </c>
      <c r="M32" s="1092"/>
    </row>
    <row r="33" spans="1:13" ht="15.95" customHeight="1" x14ac:dyDescent="0.2">
      <c r="A33" s="932">
        <v>133301</v>
      </c>
      <c r="B33" s="967" t="s">
        <v>79</v>
      </c>
      <c r="C33" s="965">
        <v>38000000</v>
      </c>
      <c r="D33" s="923">
        <f>38000000+5000000</f>
        <v>43000000</v>
      </c>
      <c r="E33" s="965">
        <v>43000000</v>
      </c>
      <c r="F33" s="965">
        <f>43000000-7867501-7987468</f>
        <v>27145031</v>
      </c>
      <c r="G33" s="965">
        <v>27145031</v>
      </c>
      <c r="H33" s="971">
        <f t="shared" si="2"/>
        <v>0</v>
      </c>
      <c r="I33" s="971"/>
      <c r="J33" s="1338"/>
      <c r="K33" s="965">
        <v>27145031</v>
      </c>
      <c r="L33" s="1408">
        <f t="shared" si="3"/>
        <v>100</v>
      </c>
      <c r="M33" s="1092"/>
    </row>
    <row r="34" spans="1:13" ht="15.95" customHeight="1" x14ac:dyDescent="0.2">
      <c r="A34" s="932">
        <v>133305</v>
      </c>
      <c r="B34" s="967" t="s">
        <v>593</v>
      </c>
      <c r="C34" s="937">
        <v>48000000</v>
      </c>
      <c r="D34" s="923">
        <v>48000000</v>
      </c>
      <c r="E34" s="937">
        <f>48000000+8960000</f>
        <v>56960000</v>
      </c>
      <c r="F34" s="937">
        <v>56960000</v>
      </c>
      <c r="G34" s="937">
        <v>56960000</v>
      </c>
      <c r="H34" s="954">
        <f t="shared" si="2"/>
        <v>0</v>
      </c>
      <c r="I34" s="954"/>
      <c r="J34" s="1341"/>
      <c r="K34" s="937">
        <v>56960000</v>
      </c>
      <c r="L34" s="1412">
        <f t="shared" si="3"/>
        <v>100</v>
      </c>
      <c r="M34" s="1092"/>
    </row>
    <row r="35" spans="1:13" ht="15.95" customHeight="1" x14ac:dyDescent="0.2">
      <c r="A35" s="932">
        <v>133303</v>
      </c>
      <c r="B35" s="967" t="s">
        <v>1</v>
      </c>
      <c r="C35" s="937">
        <v>29100000</v>
      </c>
      <c r="D35" s="923">
        <v>29100000</v>
      </c>
      <c r="E35" s="937">
        <f>29100000+6144000</f>
        <v>35244000</v>
      </c>
      <c r="F35" s="937">
        <v>35244000</v>
      </c>
      <c r="G35" s="937">
        <v>35244000</v>
      </c>
      <c r="H35" s="954">
        <f t="shared" si="2"/>
        <v>0</v>
      </c>
      <c r="I35" s="954"/>
      <c r="J35" s="1341"/>
      <c r="K35" s="937">
        <v>35244000</v>
      </c>
      <c r="L35" s="1412">
        <f t="shared" si="3"/>
        <v>100</v>
      </c>
      <c r="M35" s="1092"/>
    </row>
    <row r="36" spans="1:13" ht="15.95" customHeight="1" x14ac:dyDescent="0.2">
      <c r="A36" s="932">
        <v>133501</v>
      </c>
      <c r="B36" s="976" t="s">
        <v>109</v>
      </c>
      <c r="C36" s="965">
        <v>17000000</v>
      </c>
      <c r="D36" s="923">
        <v>17000000</v>
      </c>
      <c r="E36" s="965">
        <v>17000000</v>
      </c>
      <c r="F36" s="965">
        <v>17000000</v>
      </c>
      <c r="G36" s="965">
        <v>17000000</v>
      </c>
      <c r="H36" s="971">
        <f t="shared" si="2"/>
        <v>0</v>
      </c>
      <c r="I36" s="971"/>
      <c r="J36" s="1338"/>
      <c r="K36" s="965">
        <v>15418772</v>
      </c>
      <c r="L36" s="1408">
        <f t="shared" si="3"/>
        <v>90.698658823529414</v>
      </c>
      <c r="M36" s="1092"/>
    </row>
    <row r="37" spans="1:13" ht="15.95" customHeight="1" x14ac:dyDescent="0.2">
      <c r="A37" s="932">
        <v>133601</v>
      </c>
      <c r="B37" s="976" t="s">
        <v>5</v>
      </c>
      <c r="C37" s="965">
        <v>10000000</v>
      </c>
      <c r="D37" s="923">
        <v>10000000</v>
      </c>
      <c r="E37" s="965">
        <v>10000000</v>
      </c>
      <c r="F37" s="965">
        <v>10000000</v>
      </c>
      <c r="G37" s="965">
        <v>10000000</v>
      </c>
      <c r="H37" s="971">
        <f t="shared" si="2"/>
        <v>0</v>
      </c>
      <c r="I37" s="971"/>
      <c r="J37" s="1338"/>
      <c r="K37" s="965">
        <v>10000000</v>
      </c>
      <c r="L37" s="1408">
        <f t="shared" si="3"/>
        <v>100</v>
      </c>
      <c r="M37" s="1092"/>
    </row>
    <row r="38" spans="1:13" ht="15.95" customHeight="1" x14ac:dyDescent="0.2">
      <c r="A38" s="932">
        <v>133604</v>
      </c>
      <c r="B38" s="967" t="s">
        <v>6</v>
      </c>
      <c r="C38" s="965">
        <v>4100000</v>
      </c>
      <c r="D38" s="923">
        <f>4100000+700000</f>
        <v>4800000</v>
      </c>
      <c r="E38" s="965">
        <v>4800000</v>
      </c>
      <c r="F38" s="965">
        <f>4800000+1600000</f>
        <v>6400000</v>
      </c>
      <c r="G38" s="965">
        <v>6400000</v>
      </c>
      <c r="H38" s="971">
        <f t="shared" si="2"/>
        <v>0</v>
      </c>
      <c r="I38" s="971"/>
      <c r="J38" s="1338"/>
      <c r="K38" s="965">
        <v>6400000</v>
      </c>
      <c r="L38" s="1408">
        <f t="shared" si="3"/>
        <v>100</v>
      </c>
      <c r="M38" s="1092"/>
    </row>
    <row r="39" spans="1:13" ht="15.95" customHeight="1" x14ac:dyDescent="0.2">
      <c r="A39" s="935">
        <v>133702</v>
      </c>
      <c r="B39" s="977" t="s">
        <v>687</v>
      </c>
      <c r="C39" s="965">
        <v>690000000</v>
      </c>
      <c r="D39" s="934">
        <v>690000000</v>
      </c>
      <c r="E39" s="965">
        <v>690000000</v>
      </c>
      <c r="F39" s="965">
        <f>690000000+40000000</f>
        <v>730000000</v>
      </c>
      <c r="G39" s="965">
        <v>730000000</v>
      </c>
      <c r="H39" s="971">
        <f t="shared" si="2"/>
        <v>0</v>
      </c>
      <c r="I39" s="971"/>
      <c r="J39" s="1338"/>
      <c r="K39" s="965">
        <v>730000000</v>
      </c>
      <c r="L39" s="1408">
        <f t="shared" si="3"/>
        <v>100</v>
      </c>
      <c r="M39" s="1092"/>
    </row>
    <row r="40" spans="1:13" ht="15.95" customHeight="1" x14ac:dyDescent="0.2">
      <c r="A40" s="936">
        <v>133705</v>
      </c>
      <c r="B40" s="978" t="s">
        <v>265</v>
      </c>
      <c r="C40" s="965">
        <v>198000000</v>
      </c>
      <c r="D40" s="929">
        <v>198000000</v>
      </c>
      <c r="E40" s="965">
        <v>198000000</v>
      </c>
      <c r="F40" s="965">
        <v>198000000</v>
      </c>
      <c r="G40" s="965">
        <v>198000000</v>
      </c>
      <c r="H40" s="971">
        <f t="shared" si="2"/>
        <v>0</v>
      </c>
      <c r="I40" s="971"/>
      <c r="J40" s="1338"/>
      <c r="K40" s="965">
        <v>198000000</v>
      </c>
      <c r="L40" s="1408">
        <f t="shared" si="3"/>
        <v>100</v>
      </c>
      <c r="M40" s="1092"/>
    </row>
    <row r="41" spans="1:13" ht="15.95" customHeight="1" x14ac:dyDescent="0.2">
      <c r="A41" s="922">
        <v>132101</v>
      </c>
      <c r="B41" s="968" t="s">
        <v>0</v>
      </c>
      <c r="C41" s="965">
        <v>350000</v>
      </c>
      <c r="D41" s="934">
        <v>350000</v>
      </c>
      <c r="E41" s="965">
        <v>350000</v>
      </c>
      <c r="F41" s="965">
        <v>350000</v>
      </c>
      <c r="G41" s="965">
        <v>350000</v>
      </c>
      <c r="H41" s="971">
        <f t="shared" si="2"/>
        <v>0</v>
      </c>
      <c r="I41" s="971"/>
      <c r="J41" s="1338"/>
      <c r="K41" s="965">
        <v>350000</v>
      </c>
      <c r="L41" s="1408">
        <f t="shared" si="3"/>
        <v>100</v>
      </c>
      <c r="M41" s="1092"/>
    </row>
    <row r="42" spans="1:13" ht="15.95" customHeight="1" x14ac:dyDescent="0.2">
      <c r="A42" s="936">
        <v>133502</v>
      </c>
      <c r="B42" s="979" t="s">
        <v>10</v>
      </c>
      <c r="C42" s="965">
        <v>400000</v>
      </c>
      <c r="D42" s="934">
        <v>400000</v>
      </c>
      <c r="E42" s="965">
        <v>400000</v>
      </c>
      <c r="F42" s="965">
        <v>400000</v>
      </c>
      <c r="G42" s="965">
        <v>400000</v>
      </c>
      <c r="H42" s="971">
        <f t="shared" si="2"/>
        <v>0</v>
      </c>
      <c r="I42" s="971"/>
      <c r="J42" s="1338"/>
      <c r="K42" s="965">
        <v>400000</v>
      </c>
      <c r="L42" s="1408">
        <f t="shared" si="3"/>
        <v>100</v>
      </c>
      <c r="M42" s="1092"/>
    </row>
    <row r="43" spans="1:13" ht="15.95" customHeight="1" x14ac:dyDescent="0.2">
      <c r="A43" s="936">
        <v>123611</v>
      </c>
      <c r="B43" s="980" t="s">
        <v>139</v>
      </c>
      <c r="C43" s="965">
        <v>46550000</v>
      </c>
      <c r="D43" s="934">
        <v>46550000</v>
      </c>
      <c r="E43" s="965">
        <v>46550000</v>
      </c>
      <c r="F43" s="965">
        <v>46550000</v>
      </c>
      <c r="G43" s="965">
        <v>46550000</v>
      </c>
      <c r="H43" s="971">
        <f t="shared" si="2"/>
        <v>0</v>
      </c>
      <c r="I43" s="971"/>
      <c r="J43" s="1338"/>
      <c r="K43" s="965">
        <v>38790606</v>
      </c>
      <c r="L43" s="1408">
        <f t="shared" si="3"/>
        <v>83.331054779806664</v>
      </c>
      <c r="M43" s="1092"/>
    </row>
    <row r="44" spans="1:13" ht="15.95" customHeight="1" x14ac:dyDescent="0.2">
      <c r="A44" s="936">
        <v>133202</v>
      </c>
      <c r="B44" s="980" t="s">
        <v>355</v>
      </c>
      <c r="C44" s="965">
        <v>2000000</v>
      </c>
      <c r="D44" s="934">
        <v>2000000</v>
      </c>
      <c r="E44" s="965">
        <f>2000000-1700000</f>
        <v>300000</v>
      </c>
      <c r="F44" s="965">
        <v>300000</v>
      </c>
      <c r="G44" s="965">
        <v>300000</v>
      </c>
      <c r="H44" s="971">
        <f t="shared" si="2"/>
        <v>0</v>
      </c>
      <c r="I44" s="971"/>
      <c r="J44" s="1338"/>
      <c r="K44" s="965">
        <v>300000</v>
      </c>
      <c r="L44" s="1408">
        <f t="shared" si="3"/>
        <v>100</v>
      </c>
      <c r="M44" s="1092"/>
    </row>
    <row r="45" spans="1:13" ht="15.95" customHeight="1" x14ac:dyDescent="0.2">
      <c r="A45" s="935">
        <v>131108</v>
      </c>
      <c r="B45" s="979" t="s">
        <v>352</v>
      </c>
      <c r="C45" s="937">
        <v>11593000</v>
      </c>
      <c r="D45" s="934">
        <f>11593000-332240</f>
        <v>11260760</v>
      </c>
      <c r="E45" s="937">
        <v>11260760</v>
      </c>
      <c r="F45" s="937">
        <v>11260760</v>
      </c>
      <c r="G45" s="937">
        <v>11260760</v>
      </c>
      <c r="H45" s="954">
        <f t="shared" si="2"/>
        <v>0</v>
      </c>
      <c r="I45" s="954"/>
      <c r="J45" s="1341"/>
      <c r="K45" s="937">
        <v>11260430</v>
      </c>
      <c r="L45" s="1412">
        <f t="shared" si="3"/>
        <v>99.997069469556237</v>
      </c>
      <c r="M45" s="1092"/>
    </row>
    <row r="46" spans="1:13" ht="15" customHeight="1" x14ac:dyDescent="0.2">
      <c r="A46" s="939">
        <v>133704</v>
      </c>
      <c r="B46" s="981" t="s">
        <v>557</v>
      </c>
      <c r="C46" s="941">
        <v>1000000</v>
      </c>
      <c r="D46" s="940">
        <v>1000000</v>
      </c>
      <c r="E46" s="941">
        <v>1000000</v>
      </c>
      <c r="F46" s="941">
        <v>1000000</v>
      </c>
      <c r="G46" s="941">
        <v>1000000</v>
      </c>
      <c r="H46" s="1184">
        <f t="shared" si="2"/>
        <v>0</v>
      </c>
      <c r="I46" s="1184"/>
      <c r="J46" s="1342"/>
      <c r="K46" s="941">
        <v>700000</v>
      </c>
      <c r="L46" s="1413">
        <f t="shared" si="3"/>
        <v>70</v>
      </c>
      <c r="M46" s="1092"/>
    </row>
    <row r="47" spans="1:13" ht="15" customHeight="1" x14ac:dyDescent="0.2">
      <c r="A47" s="939">
        <v>133508</v>
      </c>
      <c r="B47" s="981" t="s">
        <v>594</v>
      </c>
      <c r="C47" s="941">
        <v>5000000</v>
      </c>
      <c r="D47" s="940">
        <v>5000000</v>
      </c>
      <c r="E47" s="941">
        <v>5000000</v>
      </c>
      <c r="F47" s="941">
        <v>5000000</v>
      </c>
      <c r="G47" s="941">
        <v>5000000</v>
      </c>
      <c r="H47" s="1184">
        <f t="shared" si="2"/>
        <v>0</v>
      </c>
      <c r="I47" s="1184"/>
      <c r="J47" s="1342"/>
      <c r="K47" s="941">
        <v>5000000</v>
      </c>
      <c r="L47" s="1413">
        <f t="shared" si="3"/>
        <v>100</v>
      </c>
      <c r="M47" s="1092"/>
    </row>
    <row r="48" spans="1:13" ht="15" customHeight="1" x14ac:dyDescent="0.2">
      <c r="A48" s="936">
        <v>133110</v>
      </c>
      <c r="B48" s="981" t="s">
        <v>597</v>
      </c>
      <c r="C48" s="944">
        <v>1500000</v>
      </c>
      <c r="D48" s="940">
        <v>1500000</v>
      </c>
      <c r="E48" s="941">
        <v>1500000</v>
      </c>
      <c r="F48" s="941">
        <v>1500000</v>
      </c>
      <c r="G48" s="941">
        <v>1500000</v>
      </c>
      <c r="H48" s="1184">
        <f t="shared" si="2"/>
        <v>0</v>
      </c>
      <c r="I48" s="1184"/>
      <c r="J48" s="1342"/>
      <c r="K48" s="941">
        <v>1500000</v>
      </c>
      <c r="L48" s="1413">
        <f t="shared" si="3"/>
        <v>100</v>
      </c>
      <c r="M48" s="1092"/>
    </row>
    <row r="49" spans="1:15" ht="15" customHeight="1" x14ac:dyDescent="0.2">
      <c r="A49" s="936">
        <v>133111</v>
      </c>
      <c r="B49" s="981" t="s">
        <v>688</v>
      </c>
      <c r="C49" s="941">
        <v>7000000</v>
      </c>
      <c r="D49" s="940">
        <f>7000000-7000000</f>
        <v>0</v>
      </c>
      <c r="E49" s="941">
        <v>0</v>
      </c>
      <c r="F49" s="941">
        <v>0</v>
      </c>
      <c r="G49" s="941">
        <v>0</v>
      </c>
      <c r="H49" s="1184">
        <f t="shared" si="2"/>
        <v>0</v>
      </c>
      <c r="I49" s="1184"/>
      <c r="J49" s="1342"/>
      <c r="K49" s="941">
        <v>0</v>
      </c>
      <c r="L49" s="1413" t="str">
        <f t="shared" si="3"/>
        <v/>
      </c>
      <c r="M49" s="1092"/>
    </row>
    <row r="50" spans="1:15" ht="9.9499999999999993" customHeight="1" thickBot="1" x14ac:dyDescent="0.25">
      <c r="A50" s="942"/>
      <c r="B50" s="982"/>
      <c r="C50" s="1087"/>
      <c r="D50" s="943"/>
      <c r="E50" s="944"/>
      <c r="F50" s="944"/>
      <c r="G50" s="944"/>
      <c r="H50" s="1184"/>
      <c r="I50" s="945"/>
      <c r="J50" s="1343"/>
      <c r="K50" s="944"/>
      <c r="L50" s="1414" t="str">
        <f t="shared" si="3"/>
        <v/>
      </c>
      <c r="M50" s="1092"/>
      <c r="O50" s="946"/>
    </row>
    <row r="51" spans="1:15" ht="30" customHeight="1" thickBot="1" x14ac:dyDescent="0.25">
      <c r="A51" s="983"/>
      <c r="B51" s="947" t="s">
        <v>266</v>
      </c>
      <c r="C51" s="905">
        <f>C52+C60</f>
        <v>103999820</v>
      </c>
      <c r="D51" s="904">
        <f>D52+D60</f>
        <v>162837820</v>
      </c>
      <c r="E51" s="905">
        <f>E52+E60</f>
        <v>201337820</v>
      </c>
      <c r="F51" s="905">
        <f t="shared" ref="F51:J51" si="6">F52+F60</f>
        <v>217192789</v>
      </c>
      <c r="G51" s="905">
        <f>G52+G60</f>
        <v>222692789</v>
      </c>
      <c r="H51" s="903">
        <f t="shared" si="2"/>
        <v>5500000</v>
      </c>
      <c r="I51" s="948">
        <f t="shared" si="6"/>
        <v>0</v>
      </c>
      <c r="J51" s="1344">
        <f t="shared" si="6"/>
        <v>0</v>
      </c>
      <c r="K51" s="905">
        <f>K52+K60</f>
        <v>154507879</v>
      </c>
      <c r="L51" s="1415">
        <f t="shared" si="3"/>
        <v>69.381626452215301</v>
      </c>
      <c r="M51" s="1092"/>
      <c r="O51" s="963"/>
    </row>
    <row r="52" spans="1:15" ht="15.95" customHeight="1" x14ac:dyDescent="0.2">
      <c r="A52" s="949" t="s">
        <v>348</v>
      </c>
      <c r="B52" s="1017" t="s">
        <v>267</v>
      </c>
      <c r="C52" s="1088">
        <f>SUM(C53:C54)</f>
        <v>5070000</v>
      </c>
      <c r="D52" s="1114">
        <f>SUM(D53:D57)</f>
        <v>47483000</v>
      </c>
      <c r="E52" s="1088">
        <f>SUM(E53:E57)</f>
        <v>47483000</v>
      </c>
      <c r="F52" s="1088">
        <f>SUM(F53:F57)</f>
        <v>47483000</v>
      </c>
      <c r="G52" s="1088">
        <f>SUM(G53:G58)</f>
        <v>47483000</v>
      </c>
      <c r="H52" s="1115">
        <f t="shared" si="2"/>
        <v>0</v>
      </c>
      <c r="I52" s="951">
        <f t="shared" ref="I52:J52" si="7">SUM(I53:I53)</f>
        <v>0</v>
      </c>
      <c r="J52" s="1345">
        <f t="shared" si="7"/>
        <v>0</v>
      </c>
      <c r="K52" s="1636">
        <f>SUM(K53:K57)</f>
        <v>47483000</v>
      </c>
      <c r="L52" s="1637">
        <f t="shared" si="3"/>
        <v>100</v>
      </c>
      <c r="M52" s="1092"/>
    </row>
    <row r="53" spans="1:15" ht="16.5" customHeight="1" x14ac:dyDescent="0.2">
      <c r="A53" s="952">
        <v>154006</v>
      </c>
      <c r="B53" s="969" t="s">
        <v>536</v>
      </c>
      <c r="C53" s="1089">
        <v>5070000</v>
      </c>
      <c r="D53" s="953">
        <v>5070000</v>
      </c>
      <c r="E53" s="953">
        <v>5070000</v>
      </c>
      <c r="F53" s="953">
        <v>5070000</v>
      </c>
      <c r="G53" s="937">
        <v>5070000</v>
      </c>
      <c r="H53" s="954">
        <f t="shared" si="2"/>
        <v>0</v>
      </c>
      <c r="I53" s="938"/>
      <c r="J53" s="1341"/>
      <c r="K53" s="937">
        <v>5070000</v>
      </c>
      <c r="L53" s="1412">
        <f t="shared" si="3"/>
        <v>100</v>
      </c>
      <c r="M53" s="1092"/>
    </row>
    <row r="54" spans="1:15" ht="16.5" customHeight="1" x14ac:dyDescent="0.2">
      <c r="A54" s="922">
        <v>132102</v>
      </c>
      <c r="B54" s="405" t="s">
        <v>535</v>
      </c>
      <c r="C54" s="937"/>
      <c r="D54" s="953">
        <f>800000+1613000</f>
        <v>2413000</v>
      </c>
      <c r="E54" s="953">
        <v>2413000</v>
      </c>
      <c r="F54" s="953">
        <v>2413000</v>
      </c>
      <c r="G54" s="937">
        <v>2413000</v>
      </c>
      <c r="H54" s="954">
        <f t="shared" si="2"/>
        <v>0</v>
      </c>
      <c r="I54" s="938"/>
      <c r="J54" s="1341"/>
      <c r="K54" s="937">
        <v>2413000</v>
      </c>
      <c r="L54" s="1412">
        <f t="shared" si="3"/>
        <v>100</v>
      </c>
      <c r="M54" s="1092"/>
    </row>
    <row r="55" spans="1:15" ht="16.5" customHeight="1" x14ac:dyDescent="0.2">
      <c r="A55" s="1218">
        <v>132105</v>
      </c>
      <c r="B55" s="405" t="s">
        <v>742</v>
      </c>
      <c r="C55" s="1089"/>
      <c r="D55" s="1217">
        <v>25000000</v>
      </c>
      <c r="E55" s="1217">
        <v>25000000</v>
      </c>
      <c r="F55" s="1217">
        <v>25000000</v>
      </c>
      <c r="G55" s="937">
        <v>25000000</v>
      </c>
      <c r="H55" s="954">
        <f t="shared" si="2"/>
        <v>0</v>
      </c>
      <c r="I55" s="938"/>
      <c r="J55" s="1341"/>
      <c r="K55" s="937">
        <v>25000000</v>
      </c>
      <c r="L55" s="1412">
        <f t="shared" si="3"/>
        <v>100</v>
      </c>
      <c r="M55" s="1092"/>
    </row>
    <row r="56" spans="1:15" ht="16.5" customHeight="1" x14ac:dyDescent="0.2">
      <c r="A56" s="1218">
        <v>132106</v>
      </c>
      <c r="B56" s="405" t="s">
        <v>743</v>
      </c>
      <c r="C56" s="1089"/>
      <c r="D56" s="1217">
        <v>1500000</v>
      </c>
      <c r="E56" s="1217">
        <v>1500000</v>
      </c>
      <c r="F56" s="1217">
        <v>1500000</v>
      </c>
      <c r="G56" s="1089">
        <v>1500000</v>
      </c>
      <c r="H56" s="954">
        <f t="shared" si="2"/>
        <v>0</v>
      </c>
      <c r="I56" s="938"/>
      <c r="J56" s="1341"/>
      <c r="K56" s="937">
        <v>1500000</v>
      </c>
      <c r="L56" s="1412">
        <f t="shared" si="3"/>
        <v>100</v>
      </c>
      <c r="M56" s="1092"/>
    </row>
    <row r="57" spans="1:15" ht="16.5" customHeight="1" x14ac:dyDescent="0.2">
      <c r="A57" s="1218">
        <v>132104</v>
      </c>
      <c r="B57" s="405" t="s">
        <v>744</v>
      </c>
      <c r="C57" s="1089"/>
      <c r="D57" s="1217">
        <v>13500000</v>
      </c>
      <c r="E57" s="1217">
        <v>13500000</v>
      </c>
      <c r="F57" s="1217">
        <v>13500000</v>
      </c>
      <c r="G57" s="937">
        <v>13500000</v>
      </c>
      <c r="H57" s="954">
        <f t="shared" si="2"/>
        <v>0</v>
      </c>
      <c r="I57" s="938"/>
      <c r="J57" s="1341"/>
      <c r="K57" s="937">
        <v>13500000</v>
      </c>
      <c r="L57" s="1412">
        <f t="shared" si="3"/>
        <v>100</v>
      </c>
      <c r="M57" s="1092"/>
    </row>
    <row r="58" spans="1:15" ht="16.5" customHeight="1" x14ac:dyDescent="0.2">
      <c r="A58" s="922"/>
      <c r="B58" s="405"/>
      <c r="C58" s="1089"/>
      <c r="D58" s="1217"/>
      <c r="E58" s="1217"/>
      <c r="F58" s="1217"/>
      <c r="G58" s="937"/>
      <c r="H58" s="1219"/>
      <c r="I58" s="938"/>
      <c r="J58" s="1341"/>
      <c r="K58" s="937"/>
      <c r="L58" s="1412" t="str">
        <f t="shared" si="3"/>
        <v/>
      </c>
      <c r="M58" s="1092"/>
    </row>
    <row r="59" spans="1:15" ht="9.9499999999999993" customHeight="1" x14ac:dyDescent="0.2">
      <c r="A59" s="952"/>
      <c r="B59" s="979"/>
      <c r="C59" s="950"/>
      <c r="D59" s="1129"/>
      <c r="E59" s="1089"/>
      <c r="F59" s="1089"/>
      <c r="G59" s="984"/>
      <c r="H59" s="985"/>
      <c r="I59" s="938"/>
      <c r="J59" s="1341"/>
      <c r="K59" s="937"/>
      <c r="L59" s="1412" t="str">
        <f t="shared" si="3"/>
        <v/>
      </c>
      <c r="M59" s="1092"/>
    </row>
    <row r="60" spans="1:15" ht="15.95" customHeight="1" x14ac:dyDescent="0.2">
      <c r="A60" s="955" t="s">
        <v>349</v>
      </c>
      <c r="B60" s="1017" t="s">
        <v>736</v>
      </c>
      <c r="C60" s="1090">
        <f>SUM(C61:C65)</f>
        <v>98929820</v>
      </c>
      <c r="D60" s="1111">
        <f>SUM(D61:D69)</f>
        <v>115354820</v>
      </c>
      <c r="E60" s="1090">
        <f>SUM(E61:E69)</f>
        <v>153854820</v>
      </c>
      <c r="F60" s="1090">
        <f>SUM(F61:F69)</f>
        <v>169709789</v>
      </c>
      <c r="G60" s="1112">
        <f>SUM(G61:G69)</f>
        <v>175209789</v>
      </c>
      <c r="H60" s="1113">
        <f t="shared" si="2"/>
        <v>5500000</v>
      </c>
      <c r="I60" s="957">
        <f>SUM(I61:I65)</f>
        <v>0</v>
      </c>
      <c r="J60" s="1346">
        <f>SUM(J61:J65)</f>
        <v>0</v>
      </c>
      <c r="K60" s="1090">
        <f>SUM(K61:K69)</f>
        <v>107024879</v>
      </c>
      <c r="L60" s="1638">
        <f>IF(G60=0,"",K60/G60*100)</f>
        <v>61.083846747854942</v>
      </c>
      <c r="M60" s="1092"/>
    </row>
    <row r="61" spans="1:15" ht="15.95" customHeight="1" x14ac:dyDescent="0.2">
      <c r="A61" s="952">
        <v>154002</v>
      </c>
      <c r="B61" s="968" t="s">
        <v>390</v>
      </c>
      <c r="C61" s="937">
        <v>55891820</v>
      </c>
      <c r="D61" s="924">
        <f>55891820+10000000</f>
        <v>65891820</v>
      </c>
      <c r="E61" s="937">
        <f>65891820+5000000</f>
        <v>70891820</v>
      </c>
      <c r="F61" s="937">
        <v>70891820</v>
      </c>
      <c r="G61" s="937">
        <f>70891820+5000000</f>
        <v>75891820</v>
      </c>
      <c r="H61" s="954">
        <f t="shared" si="2"/>
        <v>5000000</v>
      </c>
      <c r="I61" s="954"/>
      <c r="J61" s="1341"/>
      <c r="K61" s="937">
        <v>41720240</v>
      </c>
      <c r="L61" s="1412">
        <f t="shared" si="3"/>
        <v>54.97330278810022</v>
      </c>
      <c r="M61" s="1092"/>
    </row>
    <row r="62" spans="1:15" ht="15.95" customHeight="1" x14ac:dyDescent="0.2">
      <c r="A62" s="952">
        <v>155001</v>
      </c>
      <c r="B62" s="968" t="s">
        <v>291</v>
      </c>
      <c r="C62" s="937">
        <v>16600000</v>
      </c>
      <c r="D62" s="924">
        <v>16600000</v>
      </c>
      <c r="E62" s="937">
        <f>16600000-16000000</f>
        <v>600000</v>
      </c>
      <c r="F62" s="937">
        <v>600000</v>
      </c>
      <c r="G62" s="937">
        <v>600000</v>
      </c>
      <c r="H62" s="954">
        <f t="shared" si="2"/>
        <v>0</v>
      </c>
      <c r="I62" s="954"/>
      <c r="J62" s="1341"/>
      <c r="K62" s="937">
        <v>600000</v>
      </c>
      <c r="L62" s="1412">
        <f t="shared" si="3"/>
        <v>100</v>
      </c>
      <c r="M62" s="1092"/>
    </row>
    <row r="63" spans="1:15" ht="15.95" customHeight="1" x14ac:dyDescent="0.2">
      <c r="A63" s="952">
        <v>155006</v>
      </c>
      <c r="B63" s="968" t="s">
        <v>748</v>
      </c>
      <c r="C63" s="937"/>
      <c r="D63" s="924"/>
      <c r="E63" s="941">
        <f>15500000+10000000+24000000</f>
        <v>49500000</v>
      </c>
      <c r="F63" s="941">
        <v>49500000</v>
      </c>
      <c r="G63" s="937">
        <f>49500000+500000</f>
        <v>50000000</v>
      </c>
      <c r="H63" s="954">
        <f t="shared" si="2"/>
        <v>500000</v>
      </c>
      <c r="I63" s="954"/>
      <c r="J63" s="1341"/>
      <c r="K63" s="937">
        <v>37986670</v>
      </c>
      <c r="L63" s="1412">
        <f t="shared" si="3"/>
        <v>75.973340000000007</v>
      </c>
      <c r="M63" s="1092"/>
    </row>
    <row r="64" spans="1:15" ht="31.5" customHeight="1" x14ac:dyDescent="0.2">
      <c r="A64" s="952">
        <v>155004</v>
      </c>
      <c r="B64" s="968" t="s">
        <v>598</v>
      </c>
      <c r="C64" s="956">
        <v>22000000</v>
      </c>
      <c r="D64" s="924">
        <v>22000000</v>
      </c>
      <c r="E64" s="941">
        <v>22000000</v>
      </c>
      <c r="F64" s="941">
        <v>22000000</v>
      </c>
      <c r="G64" s="956">
        <v>22000000</v>
      </c>
      <c r="H64" s="1190">
        <f t="shared" si="2"/>
        <v>0</v>
      </c>
      <c r="I64" s="954"/>
      <c r="J64" s="1341"/>
      <c r="K64" s="937">
        <v>0</v>
      </c>
      <c r="L64" s="1412">
        <f t="shared" si="3"/>
        <v>0</v>
      </c>
      <c r="M64" s="1092"/>
    </row>
    <row r="65" spans="1:14" x14ac:dyDescent="0.2">
      <c r="A65" s="936">
        <v>133702</v>
      </c>
      <c r="B65" s="976" t="s">
        <v>264</v>
      </c>
      <c r="C65" s="941">
        <v>4438000</v>
      </c>
      <c r="D65" s="953">
        <v>4438000</v>
      </c>
      <c r="E65" s="941">
        <v>4438000</v>
      </c>
      <c r="F65" s="941">
        <v>4438000</v>
      </c>
      <c r="G65" s="937">
        <v>4438000</v>
      </c>
      <c r="H65" s="954">
        <f t="shared" si="2"/>
        <v>0</v>
      </c>
      <c r="I65" s="954"/>
      <c r="J65" s="1341"/>
      <c r="K65" s="937">
        <v>4438000</v>
      </c>
      <c r="L65" s="1412">
        <f t="shared" si="3"/>
        <v>100</v>
      </c>
      <c r="M65" s="1092"/>
    </row>
    <row r="66" spans="1:14" x14ac:dyDescent="0.2">
      <c r="A66" s="935">
        <v>133407</v>
      </c>
      <c r="B66" s="973" t="s">
        <v>724</v>
      </c>
      <c r="C66" s="941"/>
      <c r="D66" s="953">
        <v>2185000</v>
      </c>
      <c r="E66" s="941">
        <v>2185000</v>
      </c>
      <c r="F66" s="941">
        <v>2185000</v>
      </c>
      <c r="G66" s="937">
        <v>2185000</v>
      </c>
      <c r="H66" s="954">
        <f t="shared" si="2"/>
        <v>0</v>
      </c>
      <c r="I66" s="1185"/>
      <c r="J66" s="1342"/>
      <c r="K66" s="941">
        <v>2185000</v>
      </c>
      <c r="L66" s="1413">
        <f t="shared" si="3"/>
        <v>100</v>
      </c>
      <c r="M66" s="1092"/>
    </row>
    <row r="67" spans="1:14" x14ac:dyDescent="0.2">
      <c r="A67" s="935">
        <v>154003</v>
      </c>
      <c r="B67" s="973" t="s">
        <v>741</v>
      </c>
      <c r="C67" s="941"/>
      <c r="D67" s="953">
        <v>1240000</v>
      </c>
      <c r="E67" s="941">
        <v>1240000</v>
      </c>
      <c r="F67" s="941">
        <v>1240000</v>
      </c>
      <c r="G67" s="937">
        <v>1240000</v>
      </c>
      <c r="H67" s="1184">
        <f t="shared" si="2"/>
        <v>0</v>
      </c>
      <c r="I67" s="1185"/>
      <c r="J67" s="1342"/>
      <c r="K67" s="941">
        <v>1240000</v>
      </c>
      <c r="L67" s="1413">
        <f t="shared" si="3"/>
        <v>100</v>
      </c>
      <c r="M67" s="1092"/>
    </row>
    <row r="68" spans="1:14" x14ac:dyDescent="0.2">
      <c r="A68" s="932">
        <v>133603</v>
      </c>
      <c r="B68" s="973" t="s">
        <v>290</v>
      </c>
      <c r="C68" s="941"/>
      <c r="D68" s="953">
        <v>3000000</v>
      </c>
      <c r="E68" s="941">
        <v>3000000</v>
      </c>
      <c r="F68" s="941">
        <v>3000000</v>
      </c>
      <c r="G68" s="937">
        <v>3000000</v>
      </c>
      <c r="H68" s="1184">
        <f t="shared" si="2"/>
        <v>0</v>
      </c>
      <c r="I68" s="1185"/>
      <c r="J68" s="1342"/>
      <c r="K68" s="941">
        <v>3000000</v>
      </c>
      <c r="L68" s="1413">
        <f t="shared" si="3"/>
        <v>100</v>
      </c>
      <c r="M68" s="1092"/>
    </row>
    <row r="69" spans="1:14" x14ac:dyDescent="0.2">
      <c r="A69" s="932">
        <v>133301</v>
      </c>
      <c r="B69" s="967" t="s">
        <v>79</v>
      </c>
      <c r="C69" s="941"/>
      <c r="D69" s="953"/>
      <c r="E69" s="941"/>
      <c r="F69" s="941">
        <f>7867501+7987468</f>
        <v>15854969</v>
      </c>
      <c r="G69" s="937">
        <v>15854969</v>
      </c>
      <c r="H69" s="1184">
        <f t="shared" si="2"/>
        <v>0</v>
      </c>
      <c r="I69" s="1185"/>
      <c r="J69" s="1342"/>
      <c r="K69" s="941">
        <v>15854969</v>
      </c>
      <c r="L69" s="1413">
        <f t="shared" si="3"/>
        <v>100</v>
      </c>
      <c r="M69" s="1092"/>
    </row>
    <row r="70" spans="1:14" ht="9.9499999999999993" customHeight="1" thickBot="1" x14ac:dyDescent="0.25">
      <c r="A70" s="1014"/>
      <c r="B70" s="973"/>
      <c r="C70" s="1091"/>
      <c r="D70" s="934"/>
      <c r="E70" s="956"/>
      <c r="F70" s="986"/>
      <c r="G70" s="986"/>
      <c r="H70" s="987"/>
      <c r="I70" s="1186"/>
      <c r="J70" s="1347"/>
      <c r="K70" s="1350"/>
      <c r="L70" s="1416" t="str">
        <f t="shared" si="3"/>
        <v/>
      </c>
      <c r="M70" s="1092"/>
    </row>
    <row r="71" spans="1:14" s="881" customFormat="1" ht="18" customHeight="1" thickBot="1" x14ac:dyDescent="0.25">
      <c r="A71" s="1015"/>
      <c r="B71" s="958" t="s">
        <v>268</v>
      </c>
      <c r="C71" s="905">
        <f t="shared" ref="C71:K71" si="8">C9+C51</f>
        <v>1676823111</v>
      </c>
      <c r="D71" s="904">
        <f t="shared" si="8"/>
        <v>1691406619</v>
      </c>
      <c r="E71" s="905">
        <f t="shared" si="8"/>
        <v>1804025563</v>
      </c>
      <c r="F71" s="905">
        <f t="shared" si="8"/>
        <v>1851685339</v>
      </c>
      <c r="G71" s="905">
        <f t="shared" si="8"/>
        <v>1857085339</v>
      </c>
      <c r="H71" s="903">
        <f>+G71-F71</f>
        <v>5400000</v>
      </c>
      <c r="I71" s="904">
        <f t="shared" si="8"/>
        <v>0</v>
      </c>
      <c r="J71" s="1348">
        <f t="shared" si="8"/>
        <v>0</v>
      </c>
      <c r="K71" s="1351">
        <f t="shared" si="8"/>
        <v>1764411455</v>
      </c>
      <c r="L71" s="1417">
        <f t="shared" si="3"/>
        <v>95.009713228908325</v>
      </c>
      <c r="M71" s="990"/>
      <c r="N71" s="988"/>
    </row>
    <row r="72" spans="1:14" s="881" customFormat="1" ht="15.95" customHeight="1" x14ac:dyDescent="0.2">
      <c r="A72" s="989"/>
      <c r="B72" s="2199" t="s">
        <v>737</v>
      </c>
      <c r="C72" s="2200"/>
      <c r="D72" s="2200"/>
      <c r="E72" s="2200"/>
      <c r="F72" s="2200"/>
      <c r="G72" s="2200"/>
      <c r="H72" s="2200"/>
      <c r="I72" s="2200"/>
      <c r="J72" s="2200"/>
      <c r="K72" s="2200"/>
      <c r="L72" s="2201"/>
      <c r="M72" s="990"/>
    </row>
    <row r="73" spans="1:14" s="964" customFormat="1" ht="15.95" customHeight="1" thickBot="1" x14ac:dyDescent="0.25">
      <c r="A73" s="990"/>
      <c r="B73" s="2202"/>
      <c r="C73" s="2203"/>
      <c r="D73" s="2203"/>
      <c r="E73" s="2203"/>
      <c r="F73" s="2203"/>
      <c r="G73" s="2203"/>
      <c r="H73" s="2203"/>
      <c r="I73" s="2203"/>
      <c r="J73" s="2203"/>
      <c r="K73" s="2203"/>
      <c r="L73" s="2204"/>
      <c r="M73" s="990"/>
    </row>
    <row r="74" spans="1:14" s="881" customFormat="1" ht="36.75" hidden="1" customHeight="1" thickBot="1" x14ac:dyDescent="0.25">
      <c r="A74" s="991"/>
      <c r="B74" s="959" t="s">
        <v>71</v>
      </c>
      <c r="C74" s="905">
        <f>C75+C77</f>
        <v>0</v>
      </c>
      <c r="D74" s="905">
        <f>D75+D77</f>
        <v>0</v>
      </c>
      <c r="E74" s="905">
        <f t="shared" ref="E74:L74" si="9">E75+E77</f>
        <v>0</v>
      </c>
      <c r="F74" s="905">
        <f t="shared" si="9"/>
        <v>0</v>
      </c>
      <c r="G74" s="905">
        <f t="shared" si="9"/>
        <v>0</v>
      </c>
      <c r="H74" s="948"/>
      <c r="I74" s="948">
        <f t="shared" si="9"/>
        <v>0</v>
      </c>
      <c r="J74" s="915">
        <f t="shared" si="9"/>
        <v>0</v>
      </c>
      <c r="K74" s="915">
        <f t="shared" si="9"/>
        <v>0</v>
      </c>
      <c r="L74" s="915">
        <f t="shared" si="9"/>
        <v>0</v>
      </c>
      <c r="M74" s="990"/>
    </row>
    <row r="75" spans="1:14" s="881" customFormat="1" ht="15.95" hidden="1" customHeight="1" x14ac:dyDescent="0.2">
      <c r="A75" s="993"/>
      <c r="B75" s="994" t="s">
        <v>70</v>
      </c>
      <c r="C75" s="995">
        <f>SUM(C76:C76)</f>
        <v>0</v>
      </c>
      <c r="D75" s="995">
        <f t="shared" ref="D75:L75" si="10">SUM(D76:D76)</f>
        <v>0</v>
      </c>
      <c r="E75" s="995">
        <f t="shared" si="10"/>
        <v>0</v>
      </c>
      <c r="F75" s="995">
        <f t="shared" si="10"/>
        <v>0</v>
      </c>
      <c r="G75" s="995">
        <f t="shared" si="10"/>
        <v>0</v>
      </c>
      <c r="H75" s="1191"/>
      <c r="I75" s="1191">
        <f t="shared" si="10"/>
        <v>0</v>
      </c>
      <c r="J75" s="996">
        <f t="shared" si="10"/>
        <v>0</v>
      </c>
      <c r="K75" s="996">
        <f t="shared" si="10"/>
        <v>0</v>
      </c>
      <c r="L75" s="996">
        <f t="shared" si="10"/>
        <v>0</v>
      </c>
      <c r="M75" s="990"/>
    </row>
    <row r="76" spans="1:14" s="881" customFormat="1" ht="15.95" hidden="1" customHeight="1" x14ac:dyDescent="0.2">
      <c r="A76" s="993"/>
      <c r="B76" s="997"/>
      <c r="C76" s="998"/>
      <c r="D76" s="998"/>
      <c r="E76" s="998"/>
      <c r="F76" s="998"/>
      <c r="G76" s="998"/>
      <c r="H76" s="1194"/>
      <c r="I76" s="1194"/>
      <c r="J76" s="914"/>
      <c r="K76" s="914"/>
      <c r="L76" s="914"/>
      <c r="M76" s="990"/>
    </row>
    <row r="77" spans="1:14" s="881" customFormat="1" ht="15.95" hidden="1" customHeight="1" x14ac:dyDescent="0.2">
      <c r="A77" s="993"/>
      <c r="B77" s="999" t="s">
        <v>53</v>
      </c>
      <c r="C77" s="1000">
        <f>SUM(C78:C78)</f>
        <v>0</v>
      </c>
      <c r="D77" s="1000">
        <f t="shared" ref="D77:L77" si="11">SUM(D78:D78)</f>
        <v>0</v>
      </c>
      <c r="E77" s="1000">
        <f t="shared" si="11"/>
        <v>0</v>
      </c>
      <c r="F77" s="1000">
        <f t="shared" si="11"/>
        <v>0</v>
      </c>
      <c r="G77" s="1000">
        <f t="shared" si="11"/>
        <v>0</v>
      </c>
      <c r="H77" s="1193"/>
      <c r="I77" s="1193">
        <f t="shared" si="11"/>
        <v>0</v>
      </c>
      <c r="J77" s="1001">
        <f t="shared" si="11"/>
        <v>0</v>
      </c>
      <c r="K77" s="1001">
        <f t="shared" si="11"/>
        <v>0</v>
      </c>
      <c r="L77" s="1001">
        <f t="shared" si="11"/>
        <v>0</v>
      </c>
      <c r="M77" s="990"/>
    </row>
    <row r="78" spans="1:14" s="881" customFormat="1" ht="15.95" hidden="1" customHeight="1" thickBot="1" x14ac:dyDescent="0.25">
      <c r="A78" s="993"/>
      <c r="B78" s="1002" t="s">
        <v>354</v>
      </c>
      <c r="C78" s="998"/>
      <c r="D78" s="998"/>
      <c r="E78" s="998"/>
      <c r="F78" s="998"/>
      <c r="G78" s="998"/>
      <c r="H78" s="1194"/>
      <c r="I78" s="1194"/>
      <c r="J78" s="914"/>
      <c r="K78" s="914"/>
      <c r="L78" s="914"/>
      <c r="M78" s="990"/>
    </row>
    <row r="79" spans="1:14" s="881" customFormat="1" ht="36.75" customHeight="1" thickBot="1" x14ac:dyDescent="0.25">
      <c r="A79" s="991"/>
      <c r="B79" s="1017" t="s">
        <v>736</v>
      </c>
      <c r="C79" s="905">
        <f>C82+C80</f>
        <v>0</v>
      </c>
      <c r="D79" s="905">
        <f>+D84+D97</f>
        <v>679955</v>
      </c>
      <c r="E79" s="905">
        <f>+E84+E97</f>
        <v>679955</v>
      </c>
      <c r="F79" s="905">
        <f>+F84+F97</f>
        <v>679955</v>
      </c>
      <c r="G79" s="905">
        <f>+G84+G97</f>
        <v>679955</v>
      </c>
      <c r="H79" s="948">
        <f t="shared" ref="H79:H142" si="12">+G79-F79</f>
        <v>0</v>
      </c>
      <c r="I79" s="948">
        <f t="shared" ref="I79:J79" si="13">I82+I80</f>
        <v>0</v>
      </c>
      <c r="J79" s="1344">
        <f t="shared" si="13"/>
        <v>0</v>
      </c>
      <c r="K79" s="905">
        <f>+K84+K97</f>
        <v>679955</v>
      </c>
      <c r="L79" s="1415">
        <f t="shared" ref="L79:L142" si="14">IF(G79=0,"",K79/G79*100)</f>
        <v>100</v>
      </c>
      <c r="M79" s="990"/>
    </row>
    <row r="80" spans="1:14" s="881" customFormat="1" ht="15.95" hidden="1" customHeight="1" x14ac:dyDescent="0.2">
      <c r="A80" s="1003"/>
      <c r="B80" s="1004" t="s">
        <v>74</v>
      </c>
      <c r="C80" s="995">
        <f>SUM(C81)</f>
        <v>0</v>
      </c>
      <c r="D80" s="995"/>
      <c r="E80" s="995"/>
      <c r="F80" s="995"/>
      <c r="G80" s="995">
        <f t="shared" ref="G80:K80" si="15">SUM(G81)</f>
        <v>0</v>
      </c>
      <c r="H80" s="1191">
        <f t="shared" si="12"/>
        <v>0</v>
      </c>
      <c r="I80" s="1191">
        <f t="shared" si="15"/>
        <v>0</v>
      </c>
      <c r="J80" s="1352">
        <f t="shared" si="15"/>
        <v>0</v>
      </c>
      <c r="K80" s="995">
        <f t="shared" si="15"/>
        <v>0</v>
      </c>
      <c r="L80" s="1418" t="str">
        <f t="shared" si="14"/>
        <v/>
      </c>
      <c r="M80" s="990"/>
    </row>
    <row r="81" spans="1:13" s="881" customFormat="1" ht="15.95" hidden="1" customHeight="1" x14ac:dyDescent="0.2">
      <c r="A81" s="1003"/>
      <c r="B81" s="1002"/>
      <c r="C81" s="1005"/>
      <c r="D81" s="1005"/>
      <c r="E81" s="1005"/>
      <c r="F81" s="1005"/>
      <c r="G81" s="1005"/>
      <c r="H81" s="1192">
        <f t="shared" si="12"/>
        <v>0</v>
      </c>
      <c r="I81" s="1192"/>
      <c r="J81" s="1353"/>
      <c r="K81" s="1005"/>
      <c r="L81" s="1419" t="str">
        <f t="shared" si="14"/>
        <v/>
      </c>
      <c r="M81" s="990"/>
    </row>
    <row r="82" spans="1:13" s="881" customFormat="1" ht="15.95" hidden="1" customHeight="1" x14ac:dyDescent="0.2">
      <c r="A82" s="993"/>
      <c r="B82" s="1006" t="s">
        <v>52</v>
      </c>
      <c r="C82" s="995">
        <f>SUM(C83:C83)</f>
        <v>0</v>
      </c>
      <c r="D82" s="995">
        <f>SUM(D83:D83)</f>
        <v>0</v>
      </c>
      <c r="E82" s="995">
        <f>SUM(E83:E83)</f>
        <v>0</v>
      </c>
      <c r="F82" s="995">
        <f>SUM(F83:F83)</f>
        <v>0</v>
      </c>
      <c r="G82" s="995">
        <f t="shared" ref="G82:K82" si="16">SUM(G83:G83)</f>
        <v>0</v>
      </c>
      <c r="H82" s="1191">
        <f t="shared" si="12"/>
        <v>0</v>
      </c>
      <c r="I82" s="1191">
        <f t="shared" si="16"/>
        <v>0</v>
      </c>
      <c r="J82" s="1352">
        <f t="shared" si="16"/>
        <v>0</v>
      </c>
      <c r="K82" s="995">
        <f t="shared" si="16"/>
        <v>0</v>
      </c>
      <c r="L82" s="1418" t="str">
        <f t="shared" si="14"/>
        <v/>
      </c>
      <c r="M82" s="990"/>
    </row>
    <row r="83" spans="1:13" s="881" customFormat="1" ht="15.95" hidden="1" customHeight="1" thickBot="1" x14ac:dyDescent="0.25">
      <c r="A83" s="1003"/>
      <c r="B83" s="1002"/>
      <c r="C83" s="1005"/>
      <c r="D83" s="1005"/>
      <c r="E83" s="1005"/>
      <c r="F83" s="1005"/>
      <c r="G83" s="1005"/>
      <c r="H83" s="1192">
        <f t="shared" si="12"/>
        <v>0</v>
      </c>
      <c r="I83" s="1192"/>
      <c r="J83" s="1353"/>
      <c r="K83" s="1005"/>
      <c r="L83" s="1419" t="str">
        <f t="shared" si="14"/>
        <v/>
      </c>
      <c r="M83" s="990"/>
    </row>
    <row r="84" spans="1:13" s="881" customFormat="1" ht="36" customHeight="1" thickBot="1" x14ac:dyDescent="0.25">
      <c r="A84" s="991"/>
      <c r="B84" s="958" t="s">
        <v>138</v>
      </c>
      <c r="C84" s="905">
        <f>C74+C79</f>
        <v>0</v>
      </c>
      <c r="D84" s="905">
        <f>+D92</f>
        <v>409955</v>
      </c>
      <c r="E84" s="905">
        <f>+E92</f>
        <v>409955</v>
      </c>
      <c r="F84" s="905">
        <f>+F92</f>
        <v>409955</v>
      </c>
      <c r="G84" s="905">
        <f>+G92</f>
        <v>409955</v>
      </c>
      <c r="H84" s="948">
        <f t="shared" si="12"/>
        <v>0</v>
      </c>
      <c r="I84" s="948">
        <f t="shared" ref="I84:J84" si="17">I74+I79</f>
        <v>0</v>
      </c>
      <c r="J84" s="1344">
        <f t="shared" si="17"/>
        <v>0</v>
      </c>
      <c r="K84" s="905">
        <f>+K92</f>
        <v>409955</v>
      </c>
      <c r="L84" s="1415">
        <f t="shared" si="14"/>
        <v>100</v>
      </c>
      <c r="M84" s="990"/>
    </row>
    <row r="85" spans="1:13" s="881" customFormat="1" ht="15.95" hidden="1" customHeight="1" thickBot="1" x14ac:dyDescent="0.25">
      <c r="A85" s="991"/>
      <c r="B85" s="959" t="s">
        <v>71</v>
      </c>
      <c r="C85" s="905">
        <f>C86+C89</f>
        <v>0</v>
      </c>
      <c r="D85" s="905">
        <f>D86+D89</f>
        <v>0</v>
      </c>
      <c r="E85" s="905">
        <f t="shared" ref="E85:K85" si="18">E86+E89</f>
        <v>0</v>
      </c>
      <c r="F85" s="905">
        <f t="shared" si="18"/>
        <v>0</v>
      </c>
      <c r="G85" s="905">
        <f t="shared" si="18"/>
        <v>0</v>
      </c>
      <c r="H85" s="948">
        <f t="shared" si="12"/>
        <v>0</v>
      </c>
      <c r="I85" s="948">
        <f t="shared" si="18"/>
        <v>0</v>
      </c>
      <c r="J85" s="1344">
        <f t="shared" si="18"/>
        <v>0</v>
      </c>
      <c r="K85" s="905">
        <f t="shared" si="18"/>
        <v>0</v>
      </c>
      <c r="L85" s="1415" t="str">
        <f t="shared" si="14"/>
        <v/>
      </c>
      <c r="M85" s="990"/>
    </row>
    <row r="86" spans="1:13" s="881" customFormat="1" ht="15.95" hidden="1" customHeight="1" x14ac:dyDescent="0.2">
      <c r="A86" s="993"/>
      <c r="B86" s="994" t="s">
        <v>70</v>
      </c>
      <c r="C86" s="995">
        <f>SUM(C87:C88)</f>
        <v>0</v>
      </c>
      <c r="D86" s="995">
        <f t="shared" ref="D86:K86" si="19">SUM(D87:D88)</f>
        <v>0</v>
      </c>
      <c r="E86" s="995">
        <f t="shared" si="19"/>
        <v>0</v>
      </c>
      <c r="F86" s="995">
        <f t="shared" si="19"/>
        <v>0</v>
      </c>
      <c r="G86" s="995">
        <f t="shared" si="19"/>
        <v>0</v>
      </c>
      <c r="H86" s="1191">
        <f t="shared" si="12"/>
        <v>0</v>
      </c>
      <c r="I86" s="1191">
        <f t="shared" si="19"/>
        <v>0</v>
      </c>
      <c r="J86" s="1352">
        <f t="shared" si="19"/>
        <v>0</v>
      </c>
      <c r="K86" s="995">
        <f t="shared" si="19"/>
        <v>0</v>
      </c>
      <c r="L86" s="1418" t="str">
        <f t="shared" si="14"/>
        <v/>
      </c>
      <c r="M86" s="990"/>
    </row>
    <row r="87" spans="1:13" s="881" customFormat="1" hidden="1" x14ac:dyDescent="0.2">
      <c r="A87" s="993"/>
      <c r="B87" s="1002"/>
      <c r="C87" s="1005"/>
      <c r="D87" s="1005"/>
      <c r="E87" s="1005"/>
      <c r="F87" s="1005"/>
      <c r="G87" s="1005"/>
      <c r="H87" s="1192">
        <f t="shared" si="12"/>
        <v>0</v>
      </c>
      <c r="I87" s="1192"/>
      <c r="J87" s="1353"/>
      <c r="K87" s="1005"/>
      <c r="L87" s="1419" t="str">
        <f t="shared" si="14"/>
        <v/>
      </c>
      <c r="M87" s="990"/>
    </row>
    <row r="88" spans="1:13" s="881" customFormat="1" ht="15.95" hidden="1" customHeight="1" x14ac:dyDescent="0.2">
      <c r="A88" s="1003"/>
      <c r="B88" s="1002"/>
      <c r="C88" s="1005"/>
      <c r="D88" s="1005"/>
      <c r="E88" s="1005"/>
      <c r="F88" s="1005"/>
      <c r="G88" s="1005"/>
      <c r="H88" s="1192">
        <f t="shared" si="12"/>
        <v>0</v>
      </c>
      <c r="I88" s="1192"/>
      <c r="J88" s="1353"/>
      <c r="K88" s="1005"/>
      <c r="L88" s="1419" t="str">
        <f t="shared" si="14"/>
        <v/>
      </c>
      <c r="M88" s="990"/>
    </row>
    <row r="89" spans="1:13" s="881" customFormat="1" ht="15.95" hidden="1" customHeight="1" x14ac:dyDescent="0.2">
      <c r="A89" s="993"/>
      <c r="B89" s="999" t="s">
        <v>53</v>
      </c>
      <c r="C89" s="1000">
        <f>SUM(C90:C90)</f>
        <v>0</v>
      </c>
      <c r="D89" s="1000">
        <f t="shared" ref="D89:K89" si="20">SUM(D90:D90)</f>
        <v>0</v>
      </c>
      <c r="E89" s="1000">
        <f t="shared" si="20"/>
        <v>0</v>
      </c>
      <c r="F89" s="1000">
        <f t="shared" si="20"/>
        <v>0</v>
      </c>
      <c r="G89" s="1000">
        <f t="shared" si="20"/>
        <v>0</v>
      </c>
      <c r="H89" s="1193">
        <f t="shared" si="12"/>
        <v>0</v>
      </c>
      <c r="I89" s="1193">
        <f t="shared" si="20"/>
        <v>0</v>
      </c>
      <c r="J89" s="1354">
        <f t="shared" si="20"/>
        <v>0</v>
      </c>
      <c r="K89" s="1000">
        <f t="shared" si="20"/>
        <v>0</v>
      </c>
      <c r="L89" s="1420" t="str">
        <f t="shared" si="14"/>
        <v/>
      </c>
      <c r="M89" s="990"/>
    </row>
    <row r="90" spans="1:13" s="881" customFormat="1" ht="15.95" hidden="1" customHeight="1" thickBot="1" x14ac:dyDescent="0.25">
      <c r="A90" s="993"/>
      <c r="B90" s="1002"/>
      <c r="C90" s="998"/>
      <c r="D90" s="998"/>
      <c r="E90" s="998"/>
      <c r="F90" s="998"/>
      <c r="G90" s="998"/>
      <c r="H90" s="1194">
        <f t="shared" si="12"/>
        <v>0</v>
      </c>
      <c r="I90" s="1194"/>
      <c r="J90" s="1355"/>
      <c r="K90" s="998"/>
      <c r="L90" s="1421" t="str">
        <f t="shared" si="14"/>
        <v/>
      </c>
      <c r="M90" s="990"/>
    </row>
    <row r="91" spans="1:13" s="881" customFormat="1" ht="33" hidden="1" customHeight="1" thickBot="1" x14ac:dyDescent="0.25">
      <c r="A91" s="991"/>
      <c r="B91" s="958" t="s">
        <v>72</v>
      </c>
      <c r="C91" s="905" t="e">
        <f>C94+#REF!</f>
        <v>#REF!</v>
      </c>
      <c r="D91" s="905" t="e">
        <f>D94+#REF!</f>
        <v>#REF!</v>
      </c>
      <c r="E91" s="905" t="e">
        <f>E94+#REF!</f>
        <v>#REF!</v>
      </c>
      <c r="F91" s="905" t="e">
        <f>F94+#REF!</f>
        <v>#REF!</v>
      </c>
      <c r="G91" s="905" t="e">
        <f>G94+#REF!</f>
        <v>#REF!</v>
      </c>
      <c r="H91" s="948" t="e">
        <f t="shared" si="12"/>
        <v>#REF!</v>
      </c>
      <c r="I91" s="948" t="e">
        <f>I94+#REF!</f>
        <v>#REF!</v>
      </c>
      <c r="J91" s="1344" t="e">
        <f>J94+#REF!</f>
        <v>#REF!</v>
      </c>
      <c r="K91" s="905" t="e">
        <f>K94+#REF!</f>
        <v>#REF!</v>
      </c>
      <c r="L91" s="1415" t="e">
        <f t="shared" si="14"/>
        <v>#REF!</v>
      </c>
      <c r="M91" s="990"/>
    </row>
    <row r="92" spans="1:13" s="881" customFormat="1" ht="32.25" customHeight="1" x14ac:dyDescent="0.2">
      <c r="A92" s="1003"/>
      <c r="B92" s="1138" t="s">
        <v>763</v>
      </c>
      <c r="C92" s="1005"/>
      <c r="D92" s="1005">
        <v>409955</v>
      </c>
      <c r="E92" s="1005">
        <v>409955</v>
      </c>
      <c r="F92" s="1005">
        <v>409955</v>
      </c>
      <c r="G92" s="1005">
        <v>409955</v>
      </c>
      <c r="H92" s="1192">
        <f t="shared" si="12"/>
        <v>0</v>
      </c>
      <c r="I92" s="1192"/>
      <c r="J92" s="1353"/>
      <c r="K92" s="1005">
        <v>409955</v>
      </c>
      <c r="L92" s="1419">
        <f t="shared" si="14"/>
        <v>100</v>
      </c>
      <c r="M92" s="990"/>
    </row>
    <row r="93" spans="1:13" s="881" customFormat="1" ht="15.95" hidden="1" customHeight="1" x14ac:dyDescent="0.2">
      <c r="A93" s="989"/>
      <c r="B93" s="1002"/>
      <c r="C93" s="1005"/>
      <c r="D93" s="1005"/>
      <c r="E93" s="1005"/>
      <c r="F93" s="1005"/>
      <c r="G93" s="1005"/>
      <c r="H93" s="1192">
        <f t="shared" si="12"/>
        <v>0</v>
      </c>
      <c r="I93" s="1192"/>
      <c r="J93" s="1353"/>
      <c r="K93" s="1005"/>
      <c r="L93" s="1419" t="str">
        <f t="shared" si="14"/>
        <v/>
      </c>
      <c r="M93" s="990"/>
    </row>
    <row r="94" spans="1:13" s="881" customFormat="1" ht="15.95" hidden="1" customHeight="1" x14ac:dyDescent="0.2">
      <c r="A94" s="993"/>
      <c r="B94" s="1006" t="s">
        <v>52</v>
      </c>
      <c r="C94" s="995">
        <f>SUM(C95:C95)</f>
        <v>0</v>
      </c>
      <c r="D94" s="995">
        <f t="shared" ref="D94:K94" si="21">SUM(D95:D95)</f>
        <v>0</v>
      </c>
      <c r="E94" s="995">
        <f t="shared" si="21"/>
        <v>0</v>
      </c>
      <c r="F94" s="995">
        <f t="shared" si="21"/>
        <v>0</v>
      </c>
      <c r="G94" s="995">
        <f t="shared" si="21"/>
        <v>0</v>
      </c>
      <c r="H94" s="1191">
        <f t="shared" si="12"/>
        <v>0</v>
      </c>
      <c r="I94" s="1191">
        <f t="shared" si="21"/>
        <v>0</v>
      </c>
      <c r="J94" s="1352">
        <f t="shared" si="21"/>
        <v>0</v>
      </c>
      <c r="K94" s="995">
        <f t="shared" si="21"/>
        <v>0</v>
      </c>
      <c r="L94" s="1418" t="str">
        <f t="shared" si="14"/>
        <v/>
      </c>
      <c r="M94" s="990"/>
    </row>
    <row r="95" spans="1:13" s="881" customFormat="1" ht="15.95" hidden="1" customHeight="1" thickBot="1" x14ac:dyDescent="0.25">
      <c r="A95" s="1003"/>
      <c r="B95" s="1002"/>
      <c r="C95" s="1005"/>
      <c r="D95" s="1005"/>
      <c r="E95" s="1005"/>
      <c r="F95" s="1005"/>
      <c r="G95" s="1005"/>
      <c r="H95" s="1192">
        <f t="shared" si="12"/>
        <v>0</v>
      </c>
      <c r="I95" s="1192"/>
      <c r="J95" s="1353"/>
      <c r="K95" s="1005"/>
      <c r="L95" s="1419" t="str">
        <f t="shared" si="14"/>
        <v/>
      </c>
      <c r="M95" s="990"/>
    </row>
    <row r="96" spans="1:13" s="881" customFormat="1" ht="15.95" customHeight="1" thickBot="1" x14ac:dyDescent="0.25">
      <c r="A96" s="989"/>
      <c r="B96" s="1136"/>
      <c r="C96" s="1137"/>
      <c r="D96" s="1137"/>
      <c r="E96" s="1137"/>
      <c r="F96" s="1137"/>
      <c r="G96" s="1137"/>
      <c r="H96" s="1195">
        <f t="shared" si="12"/>
        <v>0</v>
      </c>
      <c r="I96" s="1195"/>
      <c r="J96" s="1356"/>
      <c r="K96" s="1137"/>
      <c r="L96" s="1422" t="str">
        <f t="shared" si="14"/>
        <v/>
      </c>
      <c r="M96" s="990"/>
    </row>
    <row r="97" spans="1:13" s="881" customFormat="1" ht="27.75" customHeight="1" thickBot="1" x14ac:dyDescent="0.25">
      <c r="A97" s="991"/>
      <c r="B97" s="958" t="s">
        <v>136</v>
      </c>
      <c r="C97" s="905">
        <f>+C104</f>
        <v>0</v>
      </c>
      <c r="D97" s="905">
        <f>+D104</f>
        <v>270000</v>
      </c>
      <c r="E97" s="905">
        <f>+E104</f>
        <v>270000</v>
      </c>
      <c r="F97" s="905">
        <f t="shared" ref="F97:K97" si="22">+F104</f>
        <v>270000</v>
      </c>
      <c r="G97" s="905">
        <f t="shared" si="22"/>
        <v>270000</v>
      </c>
      <c r="H97" s="948">
        <f t="shared" si="12"/>
        <v>0</v>
      </c>
      <c r="I97" s="948">
        <f t="shared" si="22"/>
        <v>270000</v>
      </c>
      <c r="J97" s="1344">
        <f t="shared" si="22"/>
        <v>270000</v>
      </c>
      <c r="K97" s="905">
        <f t="shared" si="22"/>
        <v>270000</v>
      </c>
      <c r="L97" s="1415">
        <f t="shared" si="14"/>
        <v>100</v>
      </c>
      <c r="M97" s="990"/>
    </row>
    <row r="98" spans="1:13" s="881" customFormat="1" ht="15.95" hidden="1" customHeight="1" thickBot="1" x14ac:dyDescent="0.25">
      <c r="A98" s="991"/>
      <c r="B98" s="959" t="s">
        <v>71</v>
      </c>
      <c r="C98" s="905">
        <f>C99+C101</f>
        <v>0</v>
      </c>
      <c r="D98" s="905">
        <f t="shared" ref="D98:E98" si="23">D99+D101</f>
        <v>0</v>
      </c>
      <c r="E98" s="905">
        <f t="shared" si="23"/>
        <v>0</v>
      </c>
      <c r="F98" s="905">
        <f t="shared" ref="F98:K98" si="24">F99+F101</f>
        <v>0</v>
      </c>
      <c r="G98" s="905">
        <f t="shared" si="24"/>
        <v>0</v>
      </c>
      <c r="H98" s="948">
        <f t="shared" si="12"/>
        <v>0</v>
      </c>
      <c r="I98" s="948">
        <f t="shared" si="24"/>
        <v>0</v>
      </c>
      <c r="J98" s="1344">
        <f t="shared" si="24"/>
        <v>0</v>
      </c>
      <c r="K98" s="905">
        <f t="shared" si="24"/>
        <v>0</v>
      </c>
      <c r="L98" s="1415" t="str">
        <f t="shared" si="14"/>
        <v/>
      </c>
      <c r="M98" s="990"/>
    </row>
    <row r="99" spans="1:13" s="881" customFormat="1" ht="15.95" hidden="1" customHeight="1" x14ac:dyDescent="0.2">
      <c r="A99" s="993"/>
      <c r="B99" s="1007" t="s">
        <v>70</v>
      </c>
      <c r="C99" s="1005">
        <f>SUM(C100:C100)</f>
        <v>0</v>
      </c>
      <c r="D99" s="1005">
        <f t="shared" ref="D99:K99" si="25">SUM(D100:D100)</f>
        <v>0</v>
      </c>
      <c r="E99" s="1005">
        <f t="shared" si="25"/>
        <v>0</v>
      </c>
      <c r="F99" s="1005">
        <f t="shared" si="25"/>
        <v>0</v>
      </c>
      <c r="G99" s="1005">
        <f t="shared" si="25"/>
        <v>0</v>
      </c>
      <c r="H99" s="1192">
        <f t="shared" si="12"/>
        <v>0</v>
      </c>
      <c r="I99" s="1192">
        <f t="shared" si="25"/>
        <v>0</v>
      </c>
      <c r="J99" s="1353">
        <f t="shared" si="25"/>
        <v>0</v>
      </c>
      <c r="K99" s="1005">
        <f t="shared" si="25"/>
        <v>0</v>
      </c>
      <c r="L99" s="1419" t="str">
        <f t="shared" si="14"/>
        <v/>
      </c>
      <c r="M99" s="990"/>
    </row>
    <row r="100" spans="1:13" s="881" customFormat="1" ht="15.95" hidden="1" customHeight="1" x14ac:dyDescent="0.2">
      <c r="A100" s="993"/>
      <c r="B100" s="997"/>
      <c r="C100" s="998"/>
      <c r="D100" s="998"/>
      <c r="E100" s="998"/>
      <c r="F100" s="998"/>
      <c r="G100" s="998"/>
      <c r="H100" s="1194">
        <f t="shared" si="12"/>
        <v>0</v>
      </c>
      <c r="I100" s="1194"/>
      <c r="J100" s="1355"/>
      <c r="K100" s="998"/>
      <c r="L100" s="1421" t="str">
        <f t="shared" si="14"/>
        <v/>
      </c>
      <c r="M100" s="990"/>
    </row>
    <row r="101" spans="1:13" s="881" customFormat="1" ht="15.95" hidden="1" customHeight="1" x14ac:dyDescent="0.2">
      <c r="A101" s="993"/>
      <c r="B101" s="1008" t="s">
        <v>53</v>
      </c>
      <c r="C101" s="998">
        <f>SUM(C102:C102)</f>
        <v>0</v>
      </c>
      <c r="D101" s="998">
        <f t="shared" ref="D101:K101" si="26">SUM(D102:D102)</f>
        <v>0</v>
      </c>
      <c r="E101" s="998">
        <f t="shared" si="26"/>
        <v>0</v>
      </c>
      <c r="F101" s="998">
        <f t="shared" si="26"/>
        <v>0</v>
      </c>
      <c r="G101" s="998">
        <f t="shared" si="26"/>
        <v>0</v>
      </c>
      <c r="H101" s="1194">
        <f t="shared" si="12"/>
        <v>0</v>
      </c>
      <c r="I101" s="1194">
        <f t="shared" si="26"/>
        <v>0</v>
      </c>
      <c r="J101" s="1355">
        <f t="shared" si="26"/>
        <v>0</v>
      </c>
      <c r="K101" s="998">
        <f t="shared" si="26"/>
        <v>0</v>
      </c>
      <c r="L101" s="1421" t="str">
        <f t="shared" si="14"/>
        <v/>
      </c>
      <c r="M101" s="990"/>
    </row>
    <row r="102" spans="1:13" s="881" customFormat="1" ht="15.95" hidden="1" customHeight="1" thickBot="1" x14ac:dyDescent="0.25">
      <c r="A102" s="993"/>
      <c r="B102" s="1002"/>
      <c r="C102" s="998"/>
      <c r="D102" s="998"/>
      <c r="E102" s="998"/>
      <c r="F102" s="998"/>
      <c r="G102" s="998"/>
      <c r="H102" s="1194">
        <f t="shared" si="12"/>
        <v>0</v>
      </c>
      <c r="I102" s="1194"/>
      <c r="J102" s="1355"/>
      <c r="K102" s="998"/>
      <c r="L102" s="1421" t="str">
        <f t="shared" si="14"/>
        <v/>
      </c>
      <c r="M102" s="990"/>
    </row>
    <row r="103" spans="1:13" s="881" customFormat="1" ht="29.25" hidden="1" customHeight="1" thickBot="1" x14ac:dyDescent="0.25">
      <c r="A103" s="991"/>
      <c r="B103" s="958" t="s">
        <v>72</v>
      </c>
      <c r="C103" s="905" t="e">
        <f>C105+#REF!</f>
        <v>#REF!</v>
      </c>
      <c r="D103" s="905" t="e">
        <f>D105+#REF!</f>
        <v>#REF!</v>
      </c>
      <c r="E103" s="905" t="e">
        <f>E105+#REF!</f>
        <v>#REF!</v>
      </c>
      <c r="F103" s="905" t="e">
        <f>F105+#REF!</f>
        <v>#REF!</v>
      </c>
      <c r="G103" s="905" t="e">
        <f>G105+#REF!</f>
        <v>#REF!</v>
      </c>
      <c r="H103" s="948" t="e">
        <f t="shared" si="12"/>
        <v>#REF!</v>
      </c>
      <c r="I103" s="948" t="e">
        <f>I105+#REF!</f>
        <v>#REF!</v>
      </c>
      <c r="J103" s="1344" t="e">
        <f>J105+#REF!</f>
        <v>#REF!</v>
      </c>
      <c r="K103" s="905" t="e">
        <f>K105+#REF!</f>
        <v>#REF!</v>
      </c>
      <c r="L103" s="1415" t="e">
        <f t="shared" si="14"/>
        <v>#REF!</v>
      </c>
      <c r="M103" s="990"/>
    </row>
    <row r="104" spans="1:13" s="881" customFormat="1" ht="20.25" customHeight="1" thickBot="1" x14ac:dyDescent="0.25">
      <c r="A104" s="1003"/>
      <c r="B104" s="1002" t="s">
        <v>734</v>
      </c>
      <c r="C104" s="1005"/>
      <c r="D104" s="1005">
        <v>270000</v>
      </c>
      <c r="E104" s="1005">
        <v>270000</v>
      </c>
      <c r="F104" s="1005">
        <v>270000</v>
      </c>
      <c r="G104" s="1005">
        <v>270000</v>
      </c>
      <c r="H104" s="1192">
        <f t="shared" si="12"/>
        <v>0</v>
      </c>
      <c r="I104" s="1192">
        <v>270000</v>
      </c>
      <c r="J104" s="1353">
        <v>270000</v>
      </c>
      <c r="K104" s="1005">
        <v>270000</v>
      </c>
      <c r="L104" s="1419">
        <f t="shared" si="14"/>
        <v>100</v>
      </c>
      <c r="M104" s="990"/>
    </row>
    <row r="105" spans="1:13" s="881" customFormat="1" ht="15.95" hidden="1" customHeight="1" x14ac:dyDescent="0.2">
      <c r="A105" s="993"/>
      <c r="B105" s="1006" t="s">
        <v>52</v>
      </c>
      <c r="C105" s="995">
        <f>SUM(C106:C106)</f>
        <v>0</v>
      </c>
      <c r="D105" s="995">
        <f t="shared" ref="D105:K105" si="27">SUM(D106:D106)</f>
        <v>0</v>
      </c>
      <c r="E105" s="995">
        <f t="shared" si="27"/>
        <v>0</v>
      </c>
      <c r="F105" s="995">
        <f t="shared" si="27"/>
        <v>0</v>
      </c>
      <c r="G105" s="995">
        <f t="shared" si="27"/>
        <v>0</v>
      </c>
      <c r="H105" s="1191">
        <f t="shared" si="12"/>
        <v>0</v>
      </c>
      <c r="I105" s="1191">
        <f t="shared" si="27"/>
        <v>0</v>
      </c>
      <c r="J105" s="1352">
        <f t="shared" si="27"/>
        <v>0</v>
      </c>
      <c r="K105" s="995">
        <f t="shared" si="27"/>
        <v>0</v>
      </c>
      <c r="L105" s="1418" t="str">
        <f t="shared" si="14"/>
        <v/>
      </c>
      <c r="M105" s="990"/>
    </row>
    <row r="106" spans="1:13" s="881" customFormat="1" ht="15.95" hidden="1" customHeight="1" thickBot="1" x14ac:dyDescent="0.25">
      <c r="A106" s="1003"/>
      <c r="B106" s="1002"/>
      <c r="C106" s="1005"/>
      <c r="D106" s="1005"/>
      <c r="E106" s="1005"/>
      <c r="F106" s="1005"/>
      <c r="G106" s="1005"/>
      <c r="H106" s="1192">
        <f t="shared" si="12"/>
        <v>0</v>
      </c>
      <c r="I106" s="1192"/>
      <c r="J106" s="1353"/>
      <c r="K106" s="1005"/>
      <c r="L106" s="1419" t="str">
        <f t="shared" si="14"/>
        <v/>
      </c>
      <c r="M106" s="990"/>
    </row>
    <row r="107" spans="1:13" s="881" customFormat="1" ht="15.95" hidden="1" customHeight="1" thickBot="1" x14ac:dyDescent="0.25">
      <c r="A107" s="991"/>
      <c r="B107" s="958" t="s">
        <v>111</v>
      </c>
      <c r="C107" s="905" t="e">
        <f>C98+C103</f>
        <v>#REF!</v>
      </c>
      <c r="D107" s="905"/>
      <c r="E107" s="905" t="e">
        <f>E98+E103</f>
        <v>#REF!</v>
      </c>
      <c r="F107" s="905" t="e">
        <f t="shared" ref="F107:K107" si="28">F98+F103</f>
        <v>#REF!</v>
      </c>
      <c r="G107" s="905" t="e">
        <f t="shared" si="28"/>
        <v>#REF!</v>
      </c>
      <c r="H107" s="948" t="e">
        <f t="shared" si="12"/>
        <v>#REF!</v>
      </c>
      <c r="I107" s="948" t="e">
        <f t="shared" si="28"/>
        <v>#REF!</v>
      </c>
      <c r="J107" s="1344" t="e">
        <f t="shared" si="28"/>
        <v>#REF!</v>
      </c>
      <c r="K107" s="905" t="e">
        <f t="shared" si="28"/>
        <v>#REF!</v>
      </c>
      <c r="L107" s="1415" t="e">
        <f t="shared" si="14"/>
        <v>#REF!</v>
      </c>
      <c r="M107" s="990"/>
    </row>
    <row r="108" spans="1:13" s="881" customFormat="1" ht="15.95" hidden="1" customHeight="1" thickBot="1" x14ac:dyDescent="0.25">
      <c r="A108" s="991"/>
      <c r="B108" s="959" t="s">
        <v>71</v>
      </c>
      <c r="C108" s="905">
        <f>C109+C111</f>
        <v>0</v>
      </c>
      <c r="D108" s="905">
        <f t="shared" ref="D108:E108" si="29">D109+D111</f>
        <v>0</v>
      </c>
      <c r="E108" s="905">
        <f t="shared" si="29"/>
        <v>0</v>
      </c>
      <c r="F108" s="905">
        <f t="shared" ref="F108:K108" si="30">F109+F111</f>
        <v>0</v>
      </c>
      <c r="G108" s="905">
        <f t="shared" si="30"/>
        <v>0</v>
      </c>
      <c r="H108" s="948">
        <f t="shared" si="12"/>
        <v>0</v>
      </c>
      <c r="I108" s="948">
        <f t="shared" si="30"/>
        <v>0</v>
      </c>
      <c r="J108" s="1344">
        <f t="shared" si="30"/>
        <v>0</v>
      </c>
      <c r="K108" s="905">
        <f t="shared" si="30"/>
        <v>0</v>
      </c>
      <c r="L108" s="1415" t="str">
        <f t="shared" si="14"/>
        <v/>
      </c>
      <c r="M108" s="990"/>
    </row>
    <row r="109" spans="1:13" s="881" customFormat="1" ht="15.95" hidden="1" customHeight="1" x14ac:dyDescent="0.2">
      <c r="A109" s="993"/>
      <c r="B109" s="1007" t="s">
        <v>70</v>
      </c>
      <c r="C109" s="1005">
        <f>SUM(C110:C110)</f>
        <v>0</v>
      </c>
      <c r="D109" s="1005">
        <f t="shared" ref="D109:K109" si="31">SUM(D110:D110)</f>
        <v>0</v>
      </c>
      <c r="E109" s="1005">
        <f t="shared" si="31"/>
        <v>0</v>
      </c>
      <c r="F109" s="1005">
        <f t="shared" si="31"/>
        <v>0</v>
      </c>
      <c r="G109" s="1005">
        <f t="shared" si="31"/>
        <v>0</v>
      </c>
      <c r="H109" s="1192">
        <f t="shared" si="12"/>
        <v>0</v>
      </c>
      <c r="I109" s="1192">
        <f t="shared" si="31"/>
        <v>0</v>
      </c>
      <c r="J109" s="1353">
        <f t="shared" si="31"/>
        <v>0</v>
      </c>
      <c r="K109" s="1005">
        <f t="shared" si="31"/>
        <v>0</v>
      </c>
      <c r="L109" s="1419" t="str">
        <f t="shared" si="14"/>
        <v/>
      </c>
      <c r="M109" s="990"/>
    </row>
    <row r="110" spans="1:13" s="881" customFormat="1" ht="15.95" hidden="1" customHeight="1" x14ac:dyDescent="0.2">
      <c r="A110" s="993"/>
      <c r="B110" s="997"/>
      <c r="C110" s="998"/>
      <c r="D110" s="998"/>
      <c r="E110" s="998"/>
      <c r="F110" s="998"/>
      <c r="G110" s="998"/>
      <c r="H110" s="1194">
        <f t="shared" si="12"/>
        <v>0</v>
      </c>
      <c r="I110" s="1194"/>
      <c r="J110" s="1355"/>
      <c r="K110" s="998"/>
      <c r="L110" s="1421" t="str">
        <f t="shared" si="14"/>
        <v/>
      </c>
      <c r="M110" s="990"/>
    </row>
    <row r="111" spans="1:13" s="881" customFormat="1" ht="15.95" hidden="1" customHeight="1" x14ac:dyDescent="0.2">
      <c r="A111" s="993"/>
      <c r="B111" s="1008" t="s">
        <v>53</v>
      </c>
      <c r="C111" s="998">
        <f>SUM(C112:C112)</f>
        <v>0</v>
      </c>
      <c r="D111" s="998">
        <f t="shared" ref="D111:K111" si="32">SUM(D112:D112)</f>
        <v>0</v>
      </c>
      <c r="E111" s="998">
        <f t="shared" si="32"/>
        <v>0</v>
      </c>
      <c r="F111" s="998">
        <f t="shared" si="32"/>
        <v>0</v>
      </c>
      <c r="G111" s="998">
        <f t="shared" si="32"/>
        <v>0</v>
      </c>
      <c r="H111" s="1194">
        <f t="shared" si="12"/>
        <v>0</v>
      </c>
      <c r="I111" s="1194">
        <f t="shared" si="32"/>
        <v>0</v>
      </c>
      <c r="J111" s="1355">
        <f t="shared" si="32"/>
        <v>0</v>
      </c>
      <c r="K111" s="998">
        <f t="shared" si="32"/>
        <v>0</v>
      </c>
      <c r="L111" s="1421" t="str">
        <f t="shared" si="14"/>
        <v/>
      </c>
      <c r="M111" s="990"/>
    </row>
    <row r="112" spans="1:13" s="881" customFormat="1" ht="15.95" hidden="1" customHeight="1" thickBot="1" x14ac:dyDescent="0.25">
      <c r="A112" s="993"/>
      <c r="B112" s="1002"/>
      <c r="C112" s="998"/>
      <c r="D112" s="998"/>
      <c r="E112" s="998"/>
      <c r="F112" s="998"/>
      <c r="G112" s="998"/>
      <c r="H112" s="1194">
        <f t="shared" si="12"/>
        <v>0</v>
      </c>
      <c r="I112" s="1194"/>
      <c r="J112" s="1355"/>
      <c r="K112" s="998"/>
      <c r="L112" s="1421" t="str">
        <f t="shared" si="14"/>
        <v/>
      </c>
      <c r="M112" s="990"/>
    </row>
    <row r="113" spans="1:13" s="881" customFormat="1" ht="15.95" hidden="1" customHeight="1" thickBot="1" x14ac:dyDescent="0.25">
      <c r="A113" s="991"/>
      <c r="B113" s="958" t="s">
        <v>72</v>
      </c>
      <c r="C113" s="905">
        <f>C116+C114</f>
        <v>0</v>
      </c>
      <c r="D113" s="905">
        <f t="shared" ref="D113:E113" si="33">D116+D114</f>
        <v>0</v>
      </c>
      <c r="E113" s="905">
        <f t="shared" si="33"/>
        <v>0</v>
      </c>
      <c r="F113" s="905">
        <f t="shared" ref="F113:K113" si="34">F116+F114</f>
        <v>0</v>
      </c>
      <c r="G113" s="905">
        <f t="shared" si="34"/>
        <v>0</v>
      </c>
      <c r="H113" s="948">
        <f t="shared" si="12"/>
        <v>0</v>
      </c>
      <c r="I113" s="948">
        <f t="shared" si="34"/>
        <v>0</v>
      </c>
      <c r="J113" s="1344">
        <f t="shared" si="34"/>
        <v>0</v>
      </c>
      <c r="K113" s="905">
        <f t="shared" si="34"/>
        <v>0</v>
      </c>
      <c r="L113" s="1415" t="str">
        <f t="shared" si="14"/>
        <v/>
      </c>
      <c r="M113" s="990"/>
    </row>
    <row r="114" spans="1:13" s="881" customFormat="1" ht="15.95" hidden="1" customHeight="1" x14ac:dyDescent="0.2">
      <c r="A114" s="1003"/>
      <c r="B114" s="1004" t="s">
        <v>74</v>
      </c>
      <c r="C114" s="995">
        <f>SUM(C115)</f>
        <v>0</v>
      </c>
      <c r="D114" s="995">
        <f t="shared" ref="D114:K114" si="35">SUM(D115)</f>
        <v>0</v>
      </c>
      <c r="E114" s="995">
        <f t="shared" si="35"/>
        <v>0</v>
      </c>
      <c r="F114" s="995">
        <f t="shared" si="35"/>
        <v>0</v>
      </c>
      <c r="G114" s="995">
        <f t="shared" si="35"/>
        <v>0</v>
      </c>
      <c r="H114" s="1191">
        <f t="shared" si="12"/>
        <v>0</v>
      </c>
      <c r="I114" s="1191">
        <f t="shared" si="35"/>
        <v>0</v>
      </c>
      <c r="J114" s="1352">
        <f t="shared" si="35"/>
        <v>0</v>
      </c>
      <c r="K114" s="995">
        <f t="shared" si="35"/>
        <v>0</v>
      </c>
      <c r="L114" s="1418" t="str">
        <f t="shared" si="14"/>
        <v/>
      </c>
      <c r="M114" s="990"/>
    </row>
    <row r="115" spans="1:13" s="881" customFormat="1" ht="15.95" hidden="1" customHeight="1" x14ac:dyDescent="0.2">
      <c r="A115" s="1003"/>
      <c r="B115" s="1002"/>
      <c r="C115" s="1005"/>
      <c r="D115" s="1005"/>
      <c r="E115" s="1005"/>
      <c r="F115" s="1005"/>
      <c r="G115" s="1005"/>
      <c r="H115" s="1192">
        <f t="shared" si="12"/>
        <v>0</v>
      </c>
      <c r="I115" s="1192"/>
      <c r="J115" s="1353"/>
      <c r="K115" s="1005"/>
      <c r="L115" s="1419" t="str">
        <f t="shared" si="14"/>
        <v/>
      </c>
      <c r="M115" s="990"/>
    </row>
    <row r="116" spans="1:13" s="881" customFormat="1" ht="15.95" hidden="1" customHeight="1" x14ac:dyDescent="0.2">
      <c r="A116" s="993"/>
      <c r="B116" s="1006" t="s">
        <v>52</v>
      </c>
      <c r="C116" s="995">
        <f>SUM(C117:C117)</f>
        <v>0</v>
      </c>
      <c r="D116" s="995">
        <f t="shared" ref="D116:K116" si="36">SUM(D117:D117)</f>
        <v>0</v>
      </c>
      <c r="E116" s="995">
        <f t="shared" si="36"/>
        <v>0</v>
      </c>
      <c r="F116" s="995">
        <f t="shared" si="36"/>
        <v>0</v>
      </c>
      <c r="G116" s="995">
        <f t="shared" si="36"/>
        <v>0</v>
      </c>
      <c r="H116" s="1191">
        <f t="shared" si="12"/>
        <v>0</v>
      </c>
      <c r="I116" s="1191">
        <f t="shared" si="36"/>
        <v>0</v>
      </c>
      <c r="J116" s="1352">
        <f t="shared" si="36"/>
        <v>0</v>
      </c>
      <c r="K116" s="995">
        <f t="shared" si="36"/>
        <v>0</v>
      </c>
      <c r="L116" s="1418" t="str">
        <f t="shared" si="14"/>
        <v/>
      </c>
      <c r="M116" s="990"/>
    </row>
    <row r="117" spans="1:13" s="881" customFormat="1" ht="15.95" hidden="1" customHeight="1" thickBot="1" x14ac:dyDescent="0.25">
      <c r="A117" s="1003"/>
      <c r="B117" s="1002"/>
      <c r="C117" s="1005"/>
      <c r="D117" s="1005"/>
      <c r="E117" s="1005"/>
      <c r="F117" s="1005"/>
      <c r="G117" s="1005"/>
      <c r="H117" s="1192">
        <f t="shared" si="12"/>
        <v>0</v>
      </c>
      <c r="I117" s="1192"/>
      <c r="J117" s="1353"/>
      <c r="K117" s="1005"/>
      <c r="L117" s="1419" t="str">
        <f t="shared" si="14"/>
        <v/>
      </c>
      <c r="M117" s="990"/>
    </row>
    <row r="118" spans="1:13" s="881" customFormat="1" ht="15.95" hidden="1" customHeight="1" thickBot="1" x14ac:dyDescent="0.25">
      <c r="A118" s="991"/>
      <c r="B118" s="958" t="s">
        <v>112</v>
      </c>
      <c r="C118" s="905">
        <f>C108+C113</f>
        <v>0</v>
      </c>
      <c r="D118" s="905">
        <f t="shared" ref="D118:E118" si="37">D108+D113</f>
        <v>0</v>
      </c>
      <c r="E118" s="905">
        <f t="shared" si="37"/>
        <v>0</v>
      </c>
      <c r="F118" s="905">
        <f t="shared" ref="F118:K118" si="38">F108+F113</f>
        <v>0</v>
      </c>
      <c r="G118" s="905">
        <f t="shared" si="38"/>
        <v>0</v>
      </c>
      <c r="H118" s="948">
        <f t="shared" si="12"/>
        <v>0</v>
      </c>
      <c r="I118" s="948">
        <f t="shared" si="38"/>
        <v>0</v>
      </c>
      <c r="J118" s="1344">
        <f t="shared" si="38"/>
        <v>0</v>
      </c>
      <c r="K118" s="905">
        <f t="shared" si="38"/>
        <v>0</v>
      </c>
      <c r="L118" s="1415" t="str">
        <f t="shared" si="14"/>
        <v/>
      </c>
      <c r="M118" s="990"/>
    </row>
    <row r="119" spans="1:13" s="881" customFormat="1" ht="15.95" hidden="1" customHeight="1" thickBot="1" x14ac:dyDescent="0.25">
      <c r="A119" s="991"/>
      <c r="B119" s="959" t="s">
        <v>71</v>
      </c>
      <c r="C119" s="905">
        <f>C120+C122</f>
        <v>0</v>
      </c>
      <c r="D119" s="905">
        <f t="shared" ref="D119:E119" si="39">D120+D122</f>
        <v>0</v>
      </c>
      <c r="E119" s="905">
        <f t="shared" si="39"/>
        <v>0</v>
      </c>
      <c r="F119" s="905">
        <f t="shared" ref="F119:K119" si="40">F120+F122</f>
        <v>0</v>
      </c>
      <c r="G119" s="905">
        <f t="shared" si="40"/>
        <v>0</v>
      </c>
      <c r="H119" s="948">
        <f t="shared" si="12"/>
        <v>0</v>
      </c>
      <c r="I119" s="948">
        <f t="shared" si="40"/>
        <v>0</v>
      </c>
      <c r="J119" s="1344">
        <f t="shared" si="40"/>
        <v>0</v>
      </c>
      <c r="K119" s="905">
        <f t="shared" si="40"/>
        <v>0</v>
      </c>
      <c r="L119" s="1415" t="str">
        <f t="shared" si="14"/>
        <v/>
      </c>
      <c r="M119" s="990"/>
    </row>
    <row r="120" spans="1:13" s="881" customFormat="1" ht="15.95" hidden="1" customHeight="1" x14ac:dyDescent="0.2">
      <c r="A120" s="993"/>
      <c r="B120" s="994" t="s">
        <v>70</v>
      </c>
      <c r="C120" s="995">
        <f>SUM(C121:C121)</f>
        <v>0</v>
      </c>
      <c r="D120" s="995">
        <f t="shared" ref="D120:K120" si="41">SUM(D121:D121)</f>
        <v>0</v>
      </c>
      <c r="E120" s="995">
        <f t="shared" si="41"/>
        <v>0</v>
      </c>
      <c r="F120" s="995">
        <f t="shared" si="41"/>
        <v>0</v>
      </c>
      <c r="G120" s="995">
        <f t="shared" si="41"/>
        <v>0</v>
      </c>
      <c r="H120" s="1191">
        <f t="shared" si="12"/>
        <v>0</v>
      </c>
      <c r="I120" s="1191">
        <f t="shared" si="41"/>
        <v>0</v>
      </c>
      <c r="J120" s="1352">
        <f t="shared" si="41"/>
        <v>0</v>
      </c>
      <c r="K120" s="995">
        <f t="shared" si="41"/>
        <v>0</v>
      </c>
      <c r="L120" s="1418" t="str">
        <f t="shared" si="14"/>
        <v/>
      </c>
      <c r="M120" s="990"/>
    </row>
    <row r="121" spans="1:13" s="881" customFormat="1" ht="15.95" hidden="1" customHeight="1" x14ac:dyDescent="0.2">
      <c r="A121" s="993"/>
      <c r="B121" s="997"/>
      <c r="C121" s="998"/>
      <c r="D121" s="998"/>
      <c r="E121" s="998"/>
      <c r="F121" s="998"/>
      <c r="G121" s="998"/>
      <c r="H121" s="1194">
        <f t="shared" si="12"/>
        <v>0</v>
      </c>
      <c r="I121" s="1194"/>
      <c r="J121" s="1355"/>
      <c r="K121" s="998"/>
      <c r="L121" s="1421" t="str">
        <f t="shared" si="14"/>
        <v/>
      </c>
      <c r="M121" s="990"/>
    </row>
    <row r="122" spans="1:13" s="881" customFormat="1" ht="15.95" hidden="1" customHeight="1" x14ac:dyDescent="0.2">
      <c r="A122" s="993"/>
      <c r="B122" s="999" t="s">
        <v>53</v>
      </c>
      <c r="C122" s="1000">
        <f>SUM(C123:C123)</f>
        <v>0</v>
      </c>
      <c r="D122" s="1000">
        <f t="shared" ref="D122:K122" si="42">SUM(D123:D123)</f>
        <v>0</v>
      </c>
      <c r="E122" s="1000">
        <f t="shared" si="42"/>
        <v>0</v>
      </c>
      <c r="F122" s="1000">
        <f t="shared" si="42"/>
        <v>0</v>
      </c>
      <c r="G122" s="1000">
        <f t="shared" si="42"/>
        <v>0</v>
      </c>
      <c r="H122" s="1193">
        <f t="shared" si="12"/>
        <v>0</v>
      </c>
      <c r="I122" s="1193">
        <f t="shared" si="42"/>
        <v>0</v>
      </c>
      <c r="J122" s="1354">
        <f t="shared" si="42"/>
        <v>0</v>
      </c>
      <c r="K122" s="1000">
        <f t="shared" si="42"/>
        <v>0</v>
      </c>
      <c r="L122" s="1420" t="str">
        <f t="shared" si="14"/>
        <v/>
      </c>
      <c r="M122" s="990"/>
    </row>
    <row r="123" spans="1:13" s="881" customFormat="1" ht="15.95" hidden="1" customHeight="1" thickBot="1" x14ac:dyDescent="0.25">
      <c r="A123" s="993"/>
      <c r="B123" s="1009"/>
      <c r="C123" s="1010"/>
      <c r="D123" s="1010"/>
      <c r="E123" s="1010"/>
      <c r="F123" s="1010"/>
      <c r="G123" s="1010"/>
      <c r="H123" s="1196">
        <f t="shared" si="12"/>
        <v>0</v>
      </c>
      <c r="I123" s="1196"/>
      <c r="J123" s="1357"/>
      <c r="K123" s="1010"/>
      <c r="L123" s="1423" t="str">
        <f t="shared" si="14"/>
        <v/>
      </c>
      <c r="M123" s="990"/>
    </row>
    <row r="124" spans="1:13" s="881" customFormat="1" ht="15.95" hidden="1" customHeight="1" thickBot="1" x14ac:dyDescent="0.25">
      <c r="A124" s="991"/>
      <c r="B124" s="958" t="s">
        <v>72</v>
      </c>
      <c r="C124" s="905">
        <f>C125+C127</f>
        <v>0</v>
      </c>
      <c r="D124" s="905">
        <f t="shared" ref="D124:E124" si="43">D125+D127</f>
        <v>0</v>
      </c>
      <c r="E124" s="905">
        <f t="shared" si="43"/>
        <v>0</v>
      </c>
      <c r="F124" s="905">
        <f t="shared" ref="F124:K124" si="44">F125+F127</f>
        <v>0</v>
      </c>
      <c r="G124" s="905">
        <f t="shared" si="44"/>
        <v>0</v>
      </c>
      <c r="H124" s="948">
        <f t="shared" si="12"/>
        <v>0</v>
      </c>
      <c r="I124" s="948">
        <f t="shared" si="44"/>
        <v>0</v>
      </c>
      <c r="J124" s="1344">
        <f t="shared" si="44"/>
        <v>0</v>
      </c>
      <c r="K124" s="905">
        <f t="shared" si="44"/>
        <v>0</v>
      </c>
      <c r="L124" s="1415" t="str">
        <f t="shared" si="14"/>
        <v/>
      </c>
      <c r="M124" s="990"/>
    </row>
    <row r="125" spans="1:13" s="881" customFormat="1" ht="15.95" hidden="1" customHeight="1" x14ac:dyDescent="0.2">
      <c r="A125" s="1003"/>
      <c r="B125" s="1004" t="s">
        <v>74</v>
      </c>
      <c r="C125" s="995">
        <f>SUM(C126)</f>
        <v>0</v>
      </c>
      <c r="D125" s="995">
        <f t="shared" ref="D125:K125" si="45">SUM(D126)</f>
        <v>0</v>
      </c>
      <c r="E125" s="995">
        <f t="shared" si="45"/>
        <v>0</v>
      </c>
      <c r="F125" s="995">
        <f t="shared" si="45"/>
        <v>0</v>
      </c>
      <c r="G125" s="995">
        <f t="shared" si="45"/>
        <v>0</v>
      </c>
      <c r="H125" s="1191">
        <f t="shared" si="12"/>
        <v>0</v>
      </c>
      <c r="I125" s="1191">
        <f t="shared" si="45"/>
        <v>0</v>
      </c>
      <c r="J125" s="1352">
        <f t="shared" si="45"/>
        <v>0</v>
      </c>
      <c r="K125" s="995">
        <f t="shared" si="45"/>
        <v>0</v>
      </c>
      <c r="L125" s="1418" t="str">
        <f t="shared" si="14"/>
        <v/>
      </c>
      <c r="M125" s="990"/>
    </row>
    <row r="126" spans="1:13" s="881" customFormat="1" ht="15.95" hidden="1" customHeight="1" x14ac:dyDescent="0.2">
      <c r="A126" s="1003"/>
      <c r="B126" s="1002"/>
      <c r="C126" s="1005"/>
      <c r="D126" s="1005"/>
      <c r="E126" s="1005"/>
      <c r="F126" s="1005"/>
      <c r="G126" s="1005"/>
      <c r="H126" s="1192">
        <f t="shared" si="12"/>
        <v>0</v>
      </c>
      <c r="I126" s="1192"/>
      <c r="J126" s="1353"/>
      <c r="K126" s="1005"/>
      <c r="L126" s="1419" t="str">
        <f t="shared" si="14"/>
        <v/>
      </c>
      <c r="M126" s="990"/>
    </row>
    <row r="127" spans="1:13" s="881" customFormat="1" ht="15.95" hidden="1" customHeight="1" x14ac:dyDescent="0.2">
      <c r="A127" s="993"/>
      <c r="B127" s="1006" t="s">
        <v>52</v>
      </c>
      <c r="C127" s="995">
        <f>SUM(C128:C128)</f>
        <v>0</v>
      </c>
      <c r="D127" s="995">
        <f t="shared" ref="D127:K127" si="46">SUM(D128:D128)</f>
        <v>0</v>
      </c>
      <c r="E127" s="995">
        <f t="shared" si="46"/>
        <v>0</v>
      </c>
      <c r="F127" s="995">
        <f t="shared" si="46"/>
        <v>0</v>
      </c>
      <c r="G127" s="995">
        <f t="shared" si="46"/>
        <v>0</v>
      </c>
      <c r="H127" s="1191">
        <f t="shared" si="12"/>
        <v>0</v>
      </c>
      <c r="I127" s="1191">
        <f t="shared" si="46"/>
        <v>0</v>
      </c>
      <c r="J127" s="1352">
        <f t="shared" si="46"/>
        <v>0</v>
      </c>
      <c r="K127" s="995">
        <f t="shared" si="46"/>
        <v>0</v>
      </c>
      <c r="L127" s="1418" t="str">
        <f t="shared" si="14"/>
        <v/>
      </c>
      <c r="M127" s="990"/>
    </row>
    <row r="128" spans="1:13" s="881" customFormat="1" ht="15.95" hidden="1" customHeight="1" thickBot="1" x14ac:dyDescent="0.25">
      <c r="A128" s="1003"/>
      <c r="B128" s="1002"/>
      <c r="C128" s="1005"/>
      <c r="D128" s="1005"/>
      <c r="E128" s="1005"/>
      <c r="F128" s="1005"/>
      <c r="G128" s="1005"/>
      <c r="H128" s="1192">
        <f t="shared" si="12"/>
        <v>0</v>
      </c>
      <c r="I128" s="1192"/>
      <c r="J128" s="1353"/>
      <c r="K128" s="1005"/>
      <c r="L128" s="1419" t="str">
        <f t="shared" si="14"/>
        <v/>
      </c>
      <c r="M128" s="990"/>
    </row>
    <row r="129" spans="1:13" s="881" customFormat="1" ht="15.95" hidden="1" customHeight="1" thickBot="1" x14ac:dyDescent="0.25">
      <c r="A129" s="991"/>
      <c r="B129" s="958" t="s">
        <v>113</v>
      </c>
      <c r="C129" s="905">
        <f>C119+C124</f>
        <v>0</v>
      </c>
      <c r="D129" s="905">
        <f t="shared" ref="D129:E129" si="47">D119+D124</f>
        <v>0</v>
      </c>
      <c r="E129" s="905">
        <f t="shared" si="47"/>
        <v>0</v>
      </c>
      <c r="F129" s="905">
        <f t="shared" ref="F129:K129" si="48">F119+F124</f>
        <v>0</v>
      </c>
      <c r="G129" s="905">
        <f t="shared" si="48"/>
        <v>0</v>
      </c>
      <c r="H129" s="948">
        <f t="shared" si="12"/>
        <v>0</v>
      </c>
      <c r="I129" s="948">
        <f t="shared" si="48"/>
        <v>0</v>
      </c>
      <c r="J129" s="1344">
        <f t="shared" si="48"/>
        <v>0</v>
      </c>
      <c r="K129" s="905">
        <f t="shared" si="48"/>
        <v>0</v>
      </c>
      <c r="L129" s="1415" t="str">
        <f t="shared" si="14"/>
        <v/>
      </c>
      <c r="M129" s="990"/>
    </row>
    <row r="130" spans="1:13" s="881" customFormat="1" ht="15.95" hidden="1" customHeight="1" thickBot="1" x14ac:dyDescent="0.25">
      <c r="A130" s="991"/>
      <c r="B130" s="959" t="s">
        <v>71</v>
      </c>
      <c r="C130" s="905">
        <f>C131+C134</f>
        <v>0</v>
      </c>
      <c r="D130" s="905">
        <f t="shared" ref="D130:E130" si="49">D131+D134</f>
        <v>0</v>
      </c>
      <c r="E130" s="905">
        <f t="shared" si="49"/>
        <v>0</v>
      </c>
      <c r="F130" s="905">
        <f t="shared" ref="F130:K130" si="50">F131+F134</f>
        <v>0</v>
      </c>
      <c r="G130" s="905">
        <f t="shared" si="50"/>
        <v>0</v>
      </c>
      <c r="H130" s="948">
        <f t="shared" si="12"/>
        <v>0</v>
      </c>
      <c r="I130" s="948">
        <f t="shared" si="50"/>
        <v>0</v>
      </c>
      <c r="J130" s="1344">
        <f t="shared" si="50"/>
        <v>0</v>
      </c>
      <c r="K130" s="905">
        <f t="shared" si="50"/>
        <v>0</v>
      </c>
      <c r="L130" s="1415" t="str">
        <f t="shared" si="14"/>
        <v/>
      </c>
      <c r="M130" s="990"/>
    </row>
    <row r="131" spans="1:13" s="881" customFormat="1" ht="15.95" hidden="1" customHeight="1" x14ac:dyDescent="0.2">
      <c r="A131" s="993"/>
      <c r="B131" s="994" t="s">
        <v>70</v>
      </c>
      <c r="C131" s="995">
        <f>SUM(C132:C133)</f>
        <v>0</v>
      </c>
      <c r="D131" s="995">
        <f t="shared" ref="D131:E131" si="51">SUM(D132:D133)</f>
        <v>0</v>
      </c>
      <c r="E131" s="995">
        <f t="shared" si="51"/>
        <v>0</v>
      </c>
      <c r="F131" s="995">
        <f t="shared" ref="F131:K131" si="52">SUM(F132:F133)</f>
        <v>0</v>
      </c>
      <c r="G131" s="995">
        <f t="shared" si="52"/>
        <v>0</v>
      </c>
      <c r="H131" s="1191">
        <f t="shared" si="12"/>
        <v>0</v>
      </c>
      <c r="I131" s="1191">
        <f t="shared" si="52"/>
        <v>0</v>
      </c>
      <c r="J131" s="1352">
        <f t="shared" si="52"/>
        <v>0</v>
      </c>
      <c r="K131" s="995">
        <f t="shared" si="52"/>
        <v>0</v>
      </c>
      <c r="L131" s="1418" t="str">
        <f t="shared" si="14"/>
        <v/>
      </c>
      <c r="M131" s="990"/>
    </row>
    <row r="132" spans="1:13" s="881" customFormat="1" ht="15.95" hidden="1" customHeight="1" x14ac:dyDescent="0.2">
      <c r="A132" s="993"/>
      <c r="B132" s="1002"/>
      <c r="C132" s="998"/>
      <c r="D132" s="998"/>
      <c r="E132" s="998"/>
      <c r="F132" s="998"/>
      <c r="G132" s="998"/>
      <c r="H132" s="1194">
        <f t="shared" si="12"/>
        <v>0</v>
      </c>
      <c r="I132" s="1194"/>
      <c r="J132" s="1355"/>
      <c r="K132" s="998"/>
      <c r="L132" s="1421" t="str">
        <f t="shared" si="14"/>
        <v/>
      </c>
      <c r="M132" s="990"/>
    </row>
    <row r="133" spans="1:13" s="881" customFormat="1" ht="15.95" hidden="1" customHeight="1" x14ac:dyDescent="0.2">
      <c r="A133" s="993"/>
      <c r="B133" s="997"/>
      <c r="C133" s="998"/>
      <c r="D133" s="998"/>
      <c r="E133" s="998"/>
      <c r="F133" s="998"/>
      <c r="G133" s="998"/>
      <c r="H133" s="1194">
        <f t="shared" si="12"/>
        <v>0</v>
      </c>
      <c r="I133" s="1194"/>
      <c r="J133" s="1355"/>
      <c r="K133" s="998"/>
      <c r="L133" s="1421" t="str">
        <f t="shared" si="14"/>
        <v/>
      </c>
      <c r="M133" s="990"/>
    </row>
    <row r="134" spans="1:13" s="881" customFormat="1" ht="15.95" hidden="1" customHeight="1" x14ac:dyDescent="0.2">
      <c r="A134" s="993"/>
      <c r="B134" s="999" t="s">
        <v>53</v>
      </c>
      <c r="C134" s="1000">
        <f>SUM(C135:C136)</f>
        <v>0</v>
      </c>
      <c r="D134" s="1000">
        <f t="shared" ref="D134:E134" si="53">SUM(D135:D136)</f>
        <v>0</v>
      </c>
      <c r="E134" s="1000">
        <f t="shared" si="53"/>
        <v>0</v>
      </c>
      <c r="F134" s="1000">
        <f t="shared" ref="F134:K134" si="54">SUM(F135:F136)</f>
        <v>0</v>
      </c>
      <c r="G134" s="1000">
        <f t="shared" si="54"/>
        <v>0</v>
      </c>
      <c r="H134" s="1193">
        <f t="shared" si="12"/>
        <v>0</v>
      </c>
      <c r="I134" s="1193">
        <f t="shared" si="54"/>
        <v>0</v>
      </c>
      <c r="J134" s="1354">
        <f t="shared" si="54"/>
        <v>0</v>
      </c>
      <c r="K134" s="1000">
        <f t="shared" si="54"/>
        <v>0</v>
      </c>
      <c r="L134" s="1420" t="str">
        <f t="shared" si="14"/>
        <v/>
      </c>
      <c r="M134" s="990"/>
    </row>
    <row r="135" spans="1:13" s="881" customFormat="1" ht="15.95" hidden="1" customHeight="1" x14ac:dyDescent="0.2">
      <c r="A135" s="993"/>
      <c r="B135" s="1002"/>
      <c r="C135" s="998"/>
      <c r="D135" s="998"/>
      <c r="E135" s="998"/>
      <c r="F135" s="998"/>
      <c r="G135" s="998"/>
      <c r="H135" s="1194">
        <f t="shared" si="12"/>
        <v>0</v>
      </c>
      <c r="I135" s="1194"/>
      <c r="J135" s="1355"/>
      <c r="K135" s="998"/>
      <c r="L135" s="1421" t="str">
        <f t="shared" si="14"/>
        <v/>
      </c>
      <c r="M135" s="990"/>
    </row>
    <row r="136" spans="1:13" s="881" customFormat="1" ht="15.95" hidden="1" customHeight="1" thickBot="1" x14ac:dyDescent="0.25">
      <c r="A136" s="993"/>
      <c r="B136" s="1009"/>
      <c r="C136" s="1010"/>
      <c r="D136" s="1010"/>
      <c r="E136" s="1010"/>
      <c r="F136" s="1010"/>
      <c r="G136" s="1010"/>
      <c r="H136" s="1196">
        <f t="shared" si="12"/>
        <v>0</v>
      </c>
      <c r="I136" s="1196"/>
      <c r="J136" s="1357"/>
      <c r="K136" s="1010"/>
      <c r="L136" s="1423" t="str">
        <f t="shared" si="14"/>
        <v/>
      </c>
      <c r="M136" s="990"/>
    </row>
    <row r="137" spans="1:13" s="881" customFormat="1" ht="15.95" hidden="1" customHeight="1" thickBot="1" x14ac:dyDescent="0.25">
      <c r="A137" s="991"/>
      <c r="B137" s="958" t="s">
        <v>72</v>
      </c>
      <c r="C137" s="905">
        <f>C140+C138</f>
        <v>0</v>
      </c>
      <c r="D137" s="905">
        <f t="shared" ref="D137:E137" si="55">D140+D138</f>
        <v>0</v>
      </c>
      <c r="E137" s="905">
        <f t="shared" si="55"/>
        <v>0</v>
      </c>
      <c r="F137" s="905">
        <f t="shared" ref="F137:K137" si="56">F140+F138</f>
        <v>0</v>
      </c>
      <c r="G137" s="905">
        <f t="shared" si="56"/>
        <v>0</v>
      </c>
      <c r="H137" s="948">
        <f t="shared" si="12"/>
        <v>0</v>
      </c>
      <c r="I137" s="948">
        <f t="shared" si="56"/>
        <v>0</v>
      </c>
      <c r="J137" s="1344">
        <f t="shared" si="56"/>
        <v>0</v>
      </c>
      <c r="K137" s="905">
        <f t="shared" si="56"/>
        <v>0</v>
      </c>
      <c r="L137" s="1415" t="str">
        <f t="shared" si="14"/>
        <v/>
      </c>
      <c r="M137" s="990"/>
    </row>
    <row r="138" spans="1:13" s="881" customFormat="1" ht="15.95" hidden="1" customHeight="1" x14ac:dyDescent="0.2">
      <c r="A138" s="1003"/>
      <c r="B138" s="1004" t="s">
        <v>74</v>
      </c>
      <c r="C138" s="995">
        <f>SUM(C139)</f>
        <v>0</v>
      </c>
      <c r="D138" s="995">
        <f t="shared" ref="D138:K138" si="57">SUM(D139)</f>
        <v>0</v>
      </c>
      <c r="E138" s="995">
        <f t="shared" si="57"/>
        <v>0</v>
      </c>
      <c r="F138" s="995">
        <f t="shared" si="57"/>
        <v>0</v>
      </c>
      <c r="G138" s="995">
        <f t="shared" si="57"/>
        <v>0</v>
      </c>
      <c r="H138" s="1191">
        <f t="shared" si="12"/>
        <v>0</v>
      </c>
      <c r="I138" s="1191">
        <f t="shared" si="57"/>
        <v>0</v>
      </c>
      <c r="J138" s="1352">
        <f t="shared" si="57"/>
        <v>0</v>
      </c>
      <c r="K138" s="995">
        <f t="shared" si="57"/>
        <v>0</v>
      </c>
      <c r="L138" s="1418" t="str">
        <f t="shared" si="14"/>
        <v/>
      </c>
      <c r="M138" s="990"/>
    </row>
    <row r="139" spans="1:13" s="881" customFormat="1" ht="15.95" hidden="1" customHeight="1" x14ac:dyDescent="0.2">
      <c r="A139" s="1003"/>
      <c r="B139" s="1002"/>
      <c r="C139" s="1005"/>
      <c r="D139" s="1005"/>
      <c r="E139" s="1005"/>
      <c r="F139" s="1005"/>
      <c r="G139" s="1005"/>
      <c r="H139" s="1192">
        <f t="shared" si="12"/>
        <v>0</v>
      </c>
      <c r="I139" s="1192"/>
      <c r="J139" s="1353"/>
      <c r="K139" s="1005"/>
      <c r="L139" s="1419" t="str">
        <f t="shared" si="14"/>
        <v/>
      </c>
      <c r="M139" s="990"/>
    </row>
    <row r="140" spans="1:13" s="881" customFormat="1" ht="15.95" hidden="1" customHeight="1" x14ac:dyDescent="0.2">
      <c r="A140" s="993"/>
      <c r="B140" s="1006" t="s">
        <v>52</v>
      </c>
      <c r="C140" s="995">
        <f>SUM(C141:C141)</f>
        <v>0</v>
      </c>
      <c r="D140" s="995">
        <f t="shared" ref="D140:K140" si="58">SUM(D141:D141)</f>
        <v>0</v>
      </c>
      <c r="E140" s="995">
        <f t="shared" si="58"/>
        <v>0</v>
      </c>
      <c r="F140" s="995">
        <f t="shared" si="58"/>
        <v>0</v>
      </c>
      <c r="G140" s="995">
        <f t="shared" si="58"/>
        <v>0</v>
      </c>
      <c r="H140" s="1191">
        <f t="shared" si="12"/>
        <v>0</v>
      </c>
      <c r="I140" s="1191">
        <f t="shared" si="58"/>
        <v>0</v>
      </c>
      <c r="J140" s="1352">
        <f t="shared" si="58"/>
        <v>0</v>
      </c>
      <c r="K140" s="995">
        <f t="shared" si="58"/>
        <v>0</v>
      </c>
      <c r="L140" s="1418" t="str">
        <f t="shared" si="14"/>
        <v/>
      </c>
      <c r="M140" s="990"/>
    </row>
    <row r="141" spans="1:13" s="881" customFormat="1" ht="15.95" hidden="1" customHeight="1" thickBot="1" x14ac:dyDescent="0.25">
      <c r="A141" s="993"/>
      <c r="B141" s="1011"/>
      <c r="C141" s="1005"/>
      <c r="D141" s="1005"/>
      <c r="E141" s="1005"/>
      <c r="F141" s="1005"/>
      <c r="G141" s="1005"/>
      <c r="H141" s="1192">
        <f t="shared" si="12"/>
        <v>0</v>
      </c>
      <c r="I141" s="1192"/>
      <c r="J141" s="1353"/>
      <c r="K141" s="1005"/>
      <c r="L141" s="1419" t="str">
        <f t="shared" si="14"/>
        <v/>
      </c>
      <c r="M141" s="990"/>
    </row>
    <row r="142" spans="1:13" s="881" customFormat="1" ht="15.95" hidden="1" customHeight="1" thickBot="1" x14ac:dyDescent="0.25">
      <c r="A142" s="991"/>
      <c r="B142" s="958" t="s">
        <v>114</v>
      </c>
      <c r="C142" s="905">
        <f>C130+C137</f>
        <v>0</v>
      </c>
      <c r="D142" s="905">
        <f t="shared" ref="D142:E142" si="59">D130+D137</f>
        <v>0</v>
      </c>
      <c r="E142" s="905">
        <f t="shared" si="59"/>
        <v>0</v>
      </c>
      <c r="F142" s="905">
        <f t="shared" ref="F142:K142" si="60">F130+F137</f>
        <v>0</v>
      </c>
      <c r="G142" s="905">
        <f t="shared" si="60"/>
        <v>0</v>
      </c>
      <c r="H142" s="948">
        <f t="shared" si="12"/>
        <v>0</v>
      </c>
      <c r="I142" s="948">
        <f t="shared" si="60"/>
        <v>0</v>
      </c>
      <c r="J142" s="1344">
        <f t="shared" si="60"/>
        <v>0</v>
      </c>
      <c r="K142" s="905">
        <f t="shared" si="60"/>
        <v>0</v>
      </c>
      <c r="L142" s="1415" t="str">
        <f t="shared" si="14"/>
        <v/>
      </c>
      <c r="M142" s="990"/>
    </row>
    <row r="143" spans="1:13" s="881" customFormat="1" ht="15.95" hidden="1" customHeight="1" thickBot="1" x14ac:dyDescent="0.25">
      <c r="A143" s="991"/>
      <c r="B143" s="958"/>
      <c r="C143" s="905"/>
      <c r="D143" s="905"/>
      <c r="E143" s="905"/>
      <c r="F143" s="905"/>
      <c r="G143" s="905"/>
      <c r="H143" s="948">
        <f t="shared" ref="H143:H146" si="61">+G143-F143</f>
        <v>0</v>
      </c>
      <c r="I143" s="948"/>
      <c r="J143" s="1344"/>
      <c r="K143" s="905"/>
      <c r="L143" s="1415" t="str">
        <f t="shared" ref="L143:L146" si="62">IF(G143=0,"",K143/G143*100)</f>
        <v/>
      </c>
      <c r="M143" s="990"/>
    </row>
    <row r="144" spans="1:13" s="881" customFormat="1" ht="15.95" customHeight="1" thickBot="1" x14ac:dyDescent="0.25">
      <c r="A144" s="991"/>
      <c r="B144" s="958"/>
      <c r="C144" s="905"/>
      <c r="D144" s="904"/>
      <c r="E144" s="905"/>
      <c r="F144" s="905"/>
      <c r="G144" s="992"/>
      <c r="H144" s="948">
        <f t="shared" si="61"/>
        <v>0</v>
      </c>
      <c r="I144" s="992"/>
      <c r="J144" s="1344"/>
      <c r="K144" s="905"/>
      <c r="L144" s="1415" t="str">
        <f t="shared" si="62"/>
        <v/>
      </c>
      <c r="M144" s="990"/>
    </row>
    <row r="145" spans="1:13" s="881" customFormat="1" ht="21" customHeight="1" thickBot="1" x14ac:dyDescent="0.25">
      <c r="A145" s="991"/>
      <c r="B145" s="958" t="s">
        <v>269</v>
      </c>
      <c r="C145" s="905">
        <f>C84+C97</f>
        <v>0</v>
      </c>
      <c r="D145" s="904">
        <f>D84+D97</f>
        <v>679955</v>
      </c>
      <c r="E145" s="905">
        <f>E84+E97</f>
        <v>679955</v>
      </c>
      <c r="F145" s="905">
        <f t="shared" ref="F145:K145" si="63">F84+F97</f>
        <v>679955</v>
      </c>
      <c r="G145" s="992">
        <f t="shared" si="63"/>
        <v>679955</v>
      </c>
      <c r="H145" s="948">
        <f t="shared" si="61"/>
        <v>0</v>
      </c>
      <c r="I145" s="992">
        <f t="shared" si="63"/>
        <v>270000</v>
      </c>
      <c r="J145" s="1344">
        <f t="shared" si="63"/>
        <v>270000</v>
      </c>
      <c r="K145" s="905">
        <f t="shared" si="63"/>
        <v>679955</v>
      </c>
      <c r="L145" s="1415">
        <f t="shared" si="62"/>
        <v>100</v>
      </c>
      <c r="M145" s="990"/>
    </row>
    <row r="146" spans="1:13" s="881" customFormat="1" ht="21" customHeight="1" thickBot="1" x14ac:dyDescent="0.25">
      <c r="A146" s="991"/>
      <c r="B146" s="958" t="s">
        <v>270</v>
      </c>
      <c r="C146" s="905">
        <f t="shared" ref="C146:D146" si="64">C71+C145</f>
        <v>1676823111</v>
      </c>
      <c r="D146" s="904">
        <f t="shared" si="64"/>
        <v>1692086574</v>
      </c>
      <c r="E146" s="905">
        <f t="shared" ref="E146:K146" si="65">E71+E145</f>
        <v>1804705518</v>
      </c>
      <c r="F146" s="905">
        <f t="shared" si="65"/>
        <v>1852365294</v>
      </c>
      <c r="G146" s="905">
        <f>G71+G145</f>
        <v>1857765294</v>
      </c>
      <c r="H146" s="903">
        <f t="shared" si="61"/>
        <v>5400000</v>
      </c>
      <c r="I146" s="904">
        <f t="shared" si="65"/>
        <v>270000</v>
      </c>
      <c r="J146" s="1358">
        <f t="shared" si="65"/>
        <v>270000</v>
      </c>
      <c r="K146" s="905">
        <f t="shared" si="65"/>
        <v>1765091410</v>
      </c>
      <c r="L146" s="1415">
        <f t="shared" si="62"/>
        <v>95.011539708524666</v>
      </c>
      <c r="M146" s="990"/>
    </row>
    <row r="147" spans="1:13" x14ac:dyDescent="0.2">
      <c r="B147" s="1200"/>
      <c r="C147" s="1200"/>
      <c r="D147" s="1200"/>
      <c r="E147" s="1200"/>
      <c r="F147" s="1200"/>
      <c r="G147" s="1200"/>
      <c r="H147" s="1201" t="s">
        <v>721</v>
      </c>
    </row>
    <row r="149" spans="1:13" x14ac:dyDescent="0.2">
      <c r="C149" s="1012"/>
    </row>
  </sheetData>
  <mergeCells count="6">
    <mergeCell ref="B7:L7"/>
    <mergeCell ref="B72:L73"/>
    <mergeCell ref="B1:H1"/>
    <mergeCell ref="B6:L6"/>
    <mergeCell ref="B2:L2"/>
    <mergeCell ref="B4:L4"/>
  </mergeCells>
  <phoneticPr fontId="0" type="noConversion"/>
  <printOptions horizontalCentered="1"/>
  <pageMargins left="0.39370078740157483" right="0.39370078740157483" top="0.39370078740157483" bottom="7.874015748031496E-2" header="0.39370078740157483" footer="0.51181102362204722"/>
  <pageSetup paperSize="9" scale="63" orientation="portrait" r:id="rId1"/>
  <rowBreaks count="1" manualBreakCount="1">
    <brk id="71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N23"/>
  <sheetViews>
    <sheetView view="pageBreakPreview" topLeftCell="B1" zoomScaleNormal="100" zoomScaleSheetLayoutView="100" workbookViewId="0">
      <selection activeCell="C13" sqref="C13"/>
    </sheetView>
  </sheetViews>
  <sheetFormatPr defaultColWidth="17.6640625" defaultRowHeight="15.75" x14ac:dyDescent="0.2"/>
  <cols>
    <col min="1" max="1" width="11.5" style="399" hidden="1" customWidth="1"/>
    <col min="2" max="2" width="66.6640625" style="400" customWidth="1"/>
    <col min="3" max="3" width="19.83203125" style="400" customWidth="1"/>
    <col min="4" max="6" width="20.83203125" style="400" hidden="1" customWidth="1"/>
    <col min="7" max="7" width="19.83203125" style="400" customWidth="1"/>
    <col min="8" max="8" width="20.83203125" style="400" hidden="1" customWidth="1"/>
    <col min="9" max="9" width="16.83203125" style="400" hidden="1" customWidth="1"/>
    <col min="10" max="10" width="18.5" style="400" hidden="1" customWidth="1"/>
    <col min="11" max="11" width="19.83203125" style="400" customWidth="1"/>
    <col min="12" max="12" width="13.1640625" style="400" customWidth="1"/>
    <col min="13" max="13" width="17.6640625" style="400" customWidth="1"/>
    <col min="14" max="16384" width="17.6640625" style="400"/>
  </cols>
  <sheetData>
    <row r="1" spans="1:14" x14ac:dyDescent="0.2">
      <c r="B1" s="2205"/>
      <c r="C1" s="2205"/>
      <c r="D1" s="2205"/>
      <c r="E1" s="2205"/>
      <c r="F1" s="2205"/>
      <c r="G1" s="2205"/>
      <c r="H1" s="2205"/>
      <c r="I1" s="1039"/>
    </row>
    <row r="2" spans="1:14" x14ac:dyDescent="0.2">
      <c r="B2" s="2205" t="s">
        <v>1066</v>
      </c>
      <c r="C2" s="2205"/>
      <c r="D2" s="2205"/>
      <c r="E2" s="2205"/>
      <c r="F2" s="2205"/>
      <c r="G2" s="2205"/>
      <c r="H2" s="2205"/>
      <c r="I2" s="2205"/>
      <c r="J2" s="2205"/>
      <c r="K2" s="2205"/>
      <c r="L2" s="2205"/>
    </row>
    <row r="3" spans="1:14" ht="20.100000000000001" customHeight="1" x14ac:dyDescent="0.2"/>
    <row r="4" spans="1:14" ht="20.100000000000001" customHeight="1" x14ac:dyDescent="0.2">
      <c r="A4" s="2208"/>
      <c r="B4" s="2208"/>
      <c r="C4" s="2208"/>
      <c r="D4" s="2208"/>
      <c r="E4" s="2208"/>
    </row>
    <row r="5" spans="1:14" ht="20.100000000000001" customHeight="1" x14ac:dyDescent="0.2">
      <c r="A5" s="401"/>
      <c r="B5" s="2208" t="s">
        <v>768</v>
      </c>
      <c r="C5" s="2208"/>
      <c r="D5" s="2208"/>
      <c r="E5" s="2208"/>
      <c r="F5" s="2208"/>
      <c r="G5" s="2208"/>
      <c r="H5" s="2208"/>
      <c r="I5" s="2208"/>
      <c r="J5" s="2208"/>
      <c r="K5" s="2208"/>
      <c r="L5" s="2208"/>
    </row>
    <row r="6" spans="1:14" ht="20.100000000000001" customHeight="1" x14ac:dyDescent="0.2">
      <c r="A6" s="401"/>
      <c r="B6" s="401"/>
      <c r="C6" s="401"/>
    </row>
    <row r="7" spans="1:14" ht="20.100000000000001" customHeight="1" thickBot="1" x14ac:dyDescent="0.25">
      <c r="A7" s="2198" t="s">
        <v>366</v>
      </c>
      <c r="B7" s="2198"/>
      <c r="C7" s="2198"/>
      <c r="D7" s="2198"/>
      <c r="E7" s="2198"/>
      <c r="F7" s="2198"/>
      <c r="G7" s="2198"/>
      <c r="H7" s="2198"/>
      <c r="I7" s="2198"/>
      <c r="J7" s="2198"/>
      <c r="K7" s="2198"/>
      <c r="L7" s="2198"/>
    </row>
    <row r="8" spans="1:14" ht="84" customHeight="1" thickBot="1" x14ac:dyDescent="0.25">
      <c r="A8" s="818"/>
      <c r="B8" s="816" t="s">
        <v>48</v>
      </c>
      <c r="C8" s="889" t="str">
        <f>'1. mell.bevétel_össz'!C8</f>
        <v xml:space="preserve">2022. évi eredeti előirányzat
2/2022. (II.14.) </v>
      </c>
      <c r="D8" s="403" t="str">
        <f>'1. mell.bevétel_össz'!D8</f>
        <v>Módosított előirányzat a 17/2022.  (VI.30.)  rendelet szerint</v>
      </c>
      <c r="E8" s="404" t="str">
        <f>'1. mell.bevétel_össz'!E8</f>
        <v>Módosított előirányzat a 18/2022. (IX.29.)  rendelet szerint</v>
      </c>
      <c r="F8" s="404" t="str">
        <f>'1. mell.bevétel_össz'!F8</f>
        <v>Módosított előirányzat a 23/2022. (XII.16.)  rendelet szerint</v>
      </c>
      <c r="G8" s="404" t="str">
        <f>'1. mell.bevétel_össz'!G8</f>
        <v>Módosított előirányzat a 1/2023. (II.13.)  rendelet szerint</v>
      </c>
      <c r="H8" s="402" t="str">
        <f>'1. mell.bevétel_össz'!H8</f>
        <v>Változás a 2022. 23/2022. (XII.16.) rendelethez képest</v>
      </c>
      <c r="I8" s="403" t="str">
        <f>'1. mell.bevétel_össz'!I8</f>
        <v>2022. évi teljesítés              2022.06.30-ig</v>
      </c>
      <c r="J8" s="404" t="str">
        <f>'1. mell.bevétel_össz'!J8</f>
        <v>2022. évi teljesítés              2022.09.30-ig</v>
      </c>
      <c r="K8" s="404" t="str">
        <f>'1. mell.bevétel_össz'!K8</f>
        <v>2022. évi teljesítés              2022.12.31-ig</v>
      </c>
      <c r="L8" s="402" t="str">
        <f>'1. mell.bevétel_össz'!L8</f>
        <v>Teljesítés %-a</v>
      </c>
    </row>
    <row r="9" spans="1:14" ht="24.95" customHeight="1" x14ac:dyDescent="0.2">
      <c r="A9" s="358">
        <v>141202</v>
      </c>
      <c r="B9" s="819" t="s">
        <v>286</v>
      </c>
      <c r="C9" s="950">
        <v>104379216</v>
      </c>
      <c r="D9" s="269">
        <v>104379216</v>
      </c>
      <c r="E9" s="156">
        <v>104379216</v>
      </c>
      <c r="F9" s="156">
        <v>104379216</v>
      </c>
      <c r="G9" s="156">
        <v>104379216</v>
      </c>
      <c r="H9" s="1093">
        <f>+G9-F9</f>
        <v>0</v>
      </c>
      <c r="I9" s="269"/>
      <c r="J9" s="156"/>
      <c r="K9" s="156">
        <v>87927164</v>
      </c>
      <c r="L9" s="1424">
        <f>IF(G9=0,"",K9/G9*100)</f>
        <v>84.238191633859373</v>
      </c>
    </row>
    <row r="10" spans="1:14" ht="24.95" customHeight="1" x14ac:dyDescent="0.2">
      <c r="A10" s="359"/>
      <c r="B10" s="405" t="s">
        <v>73</v>
      </c>
      <c r="C10" s="571">
        <f t="shared" ref="C10:J10" si="0">SUM(C11:C20)</f>
        <v>130004000</v>
      </c>
      <c r="D10" s="809">
        <f t="shared" si="0"/>
        <v>130004000</v>
      </c>
      <c r="E10" s="571">
        <f t="shared" si="0"/>
        <v>130004000</v>
      </c>
      <c r="F10" s="571">
        <f t="shared" si="0"/>
        <v>130004000</v>
      </c>
      <c r="G10" s="571">
        <f t="shared" si="0"/>
        <v>130004000</v>
      </c>
      <c r="H10" s="813">
        <f t="shared" ref="H10:H22" si="1">+G10-F10</f>
        <v>0</v>
      </c>
      <c r="I10" s="809">
        <f t="shared" si="0"/>
        <v>0</v>
      </c>
      <c r="J10" s="571">
        <f t="shared" si="0"/>
        <v>0</v>
      </c>
      <c r="K10" s="571">
        <f>SUM(K11:K20)</f>
        <v>111967840</v>
      </c>
      <c r="L10" s="1819">
        <f t="shared" ref="L10:L22" si="2">IF(G10=0,"",K10/G10*100)</f>
        <v>86.126457647457002</v>
      </c>
    </row>
    <row r="11" spans="1:14" ht="24.95" customHeight="1" x14ac:dyDescent="0.2">
      <c r="A11" s="359">
        <v>141204</v>
      </c>
      <c r="B11" s="406" t="s">
        <v>377</v>
      </c>
      <c r="C11" s="571">
        <v>2000000</v>
      </c>
      <c r="D11" s="810">
        <v>2000000</v>
      </c>
      <c r="E11" s="572">
        <v>2000000</v>
      </c>
      <c r="F11" s="572">
        <v>2000000</v>
      </c>
      <c r="G11" s="572">
        <v>2000000</v>
      </c>
      <c r="H11" s="1094">
        <f t="shared" si="1"/>
        <v>0</v>
      </c>
      <c r="I11" s="810"/>
      <c r="J11" s="572"/>
      <c r="K11" s="571">
        <v>1260000</v>
      </c>
      <c r="L11" s="1819">
        <f t="shared" si="2"/>
        <v>63</v>
      </c>
    </row>
    <row r="12" spans="1:14" ht="24.95" customHeight="1" x14ac:dyDescent="0.2">
      <c r="A12" s="360">
        <v>141205</v>
      </c>
      <c r="B12" s="406" t="s">
        <v>380</v>
      </c>
      <c r="C12" s="571">
        <v>1350000</v>
      </c>
      <c r="D12" s="810">
        <v>1350000</v>
      </c>
      <c r="E12" s="572">
        <v>1350000</v>
      </c>
      <c r="F12" s="572">
        <v>1350000</v>
      </c>
      <c r="G12" s="572">
        <v>1350000</v>
      </c>
      <c r="H12" s="1094">
        <f t="shared" si="1"/>
        <v>0</v>
      </c>
      <c r="I12" s="810"/>
      <c r="J12" s="572"/>
      <c r="K12" s="571">
        <v>960000</v>
      </c>
      <c r="L12" s="1819">
        <f t="shared" si="2"/>
        <v>71.111111111111114</v>
      </c>
      <c r="N12" s="400" t="s">
        <v>389</v>
      </c>
    </row>
    <row r="13" spans="1:14" ht="24.95" customHeight="1" x14ac:dyDescent="0.2">
      <c r="A13" s="360">
        <v>141206</v>
      </c>
      <c r="B13" s="406" t="s">
        <v>350</v>
      </c>
      <c r="C13" s="571">
        <v>9000000</v>
      </c>
      <c r="D13" s="810">
        <v>9000000</v>
      </c>
      <c r="E13" s="572">
        <v>9000000</v>
      </c>
      <c r="F13" s="572">
        <v>9000000</v>
      </c>
      <c r="G13" s="572">
        <v>9000000</v>
      </c>
      <c r="H13" s="1094">
        <f t="shared" si="1"/>
        <v>0</v>
      </c>
      <c r="I13" s="810"/>
      <c r="J13" s="572"/>
      <c r="K13" s="571">
        <v>6400000</v>
      </c>
      <c r="L13" s="1819">
        <f t="shared" si="2"/>
        <v>71.111111111111114</v>
      </c>
    </row>
    <row r="14" spans="1:14" ht="24.95" customHeight="1" x14ac:dyDescent="0.2">
      <c r="A14" s="359">
        <v>141207</v>
      </c>
      <c r="B14" s="406" t="s">
        <v>258</v>
      </c>
      <c r="C14" s="571">
        <v>22210000</v>
      </c>
      <c r="D14" s="810">
        <v>22210000</v>
      </c>
      <c r="E14" s="572">
        <v>22210000</v>
      </c>
      <c r="F14" s="572">
        <v>22210000</v>
      </c>
      <c r="G14" s="572">
        <v>22210000</v>
      </c>
      <c r="H14" s="1094">
        <f t="shared" si="1"/>
        <v>0</v>
      </c>
      <c r="I14" s="810"/>
      <c r="J14" s="572"/>
      <c r="K14" s="571">
        <v>14342000</v>
      </c>
      <c r="L14" s="1819">
        <f t="shared" si="2"/>
        <v>64.574515983791088</v>
      </c>
    </row>
    <row r="15" spans="1:14" ht="24.95" customHeight="1" x14ac:dyDescent="0.2">
      <c r="A15" s="360">
        <v>141209</v>
      </c>
      <c r="B15" s="406" t="s">
        <v>381</v>
      </c>
      <c r="C15" s="571">
        <v>104000</v>
      </c>
      <c r="D15" s="810">
        <v>104000</v>
      </c>
      <c r="E15" s="572">
        <v>104000</v>
      </c>
      <c r="F15" s="572">
        <v>104000</v>
      </c>
      <c r="G15" s="572">
        <v>104000</v>
      </c>
      <c r="H15" s="1094">
        <f t="shared" si="1"/>
        <v>0</v>
      </c>
      <c r="I15" s="810"/>
      <c r="J15" s="572"/>
      <c r="K15" s="571">
        <v>21375</v>
      </c>
      <c r="L15" s="1819">
        <f t="shared" si="2"/>
        <v>20.552884615384613</v>
      </c>
    </row>
    <row r="16" spans="1:14" ht="24.95" customHeight="1" x14ac:dyDescent="0.2">
      <c r="A16" s="359">
        <v>141210</v>
      </c>
      <c r="B16" s="406" t="s">
        <v>259</v>
      </c>
      <c r="C16" s="571">
        <v>900000</v>
      </c>
      <c r="D16" s="810">
        <v>900000</v>
      </c>
      <c r="E16" s="572">
        <v>900000</v>
      </c>
      <c r="F16" s="572">
        <v>900000</v>
      </c>
      <c r="G16" s="572">
        <v>900000</v>
      </c>
      <c r="H16" s="1094">
        <f t="shared" si="1"/>
        <v>0</v>
      </c>
      <c r="I16" s="810"/>
      <c r="J16" s="572"/>
      <c r="K16" s="571">
        <v>624415</v>
      </c>
      <c r="L16" s="1819">
        <f t="shared" si="2"/>
        <v>69.379444444444445</v>
      </c>
    </row>
    <row r="17" spans="1:12" ht="24.95" customHeight="1" x14ac:dyDescent="0.2">
      <c r="A17" s="359">
        <v>141212</v>
      </c>
      <c r="B17" s="406" t="s">
        <v>379</v>
      </c>
      <c r="C17" s="571">
        <v>43680000</v>
      </c>
      <c r="D17" s="810">
        <v>43680000</v>
      </c>
      <c r="E17" s="572">
        <v>43680000</v>
      </c>
      <c r="F17" s="572">
        <v>43680000</v>
      </c>
      <c r="G17" s="572">
        <v>43680000</v>
      </c>
      <c r="H17" s="1094">
        <f t="shared" si="1"/>
        <v>0</v>
      </c>
      <c r="I17" s="810"/>
      <c r="J17" s="572"/>
      <c r="K17" s="571">
        <v>43016170</v>
      </c>
      <c r="L17" s="1819">
        <f t="shared" si="2"/>
        <v>98.480242673992677</v>
      </c>
    </row>
    <row r="18" spans="1:12" ht="24.95" customHeight="1" x14ac:dyDescent="0.2">
      <c r="A18" s="359">
        <v>141213</v>
      </c>
      <c r="B18" s="406" t="s">
        <v>378</v>
      </c>
      <c r="C18" s="571">
        <v>42120000</v>
      </c>
      <c r="D18" s="810">
        <v>42120000</v>
      </c>
      <c r="E18" s="572">
        <v>42120000</v>
      </c>
      <c r="F18" s="572">
        <v>42120000</v>
      </c>
      <c r="G18" s="572">
        <v>42120000</v>
      </c>
      <c r="H18" s="1094">
        <f t="shared" si="1"/>
        <v>0</v>
      </c>
      <c r="I18" s="810"/>
      <c r="J18" s="572"/>
      <c r="K18" s="571">
        <v>40155880</v>
      </c>
      <c r="L18" s="1819">
        <f t="shared" si="2"/>
        <v>95.336847103513762</v>
      </c>
    </row>
    <row r="19" spans="1:12" ht="24.95" customHeight="1" x14ac:dyDescent="0.2">
      <c r="A19" s="359">
        <v>141215</v>
      </c>
      <c r="B19" s="406" t="s">
        <v>81</v>
      </c>
      <c r="C19" s="571">
        <v>7920000</v>
      </c>
      <c r="D19" s="810">
        <v>7920000</v>
      </c>
      <c r="E19" s="572">
        <v>7920000</v>
      </c>
      <c r="F19" s="572">
        <v>7920000</v>
      </c>
      <c r="G19" s="572">
        <v>7920000</v>
      </c>
      <c r="H19" s="1094">
        <f t="shared" si="1"/>
        <v>0</v>
      </c>
      <c r="I19" s="810"/>
      <c r="J19" s="572"/>
      <c r="K19" s="571">
        <v>5056000</v>
      </c>
      <c r="L19" s="1819">
        <f t="shared" si="2"/>
        <v>63.838383838383841</v>
      </c>
    </row>
    <row r="20" spans="1:12" ht="24.95" customHeight="1" x14ac:dyDescent="0.2">
      <c r="A20" s="360">
        <v>141216</v>
      </c>
      <c r="B20" s="406" t="s">
        <v>260</v>
      </c>
      <c r="C20" s="571">
        <v>720000</v>
      </c>
      <c r="D20" s="810">
        <v>720000</v>
      </c>
      <c r="E20" s="572">
        <v>720000</v>
      </c>
      <c r="F20" s="572">
        <v>720000</v>
      </c>
      <c r="G20" s="572">
        <v>720000</v>
      </c>
      <c r="H20" s="1094">
        <f t="shared" si="1"/>
        <v>0</v>
      </c>
      <c r="I20" s="810"/>
      <c r="J20" s="572"/>
      <c r="K20" s="571">
        <v>132000</v>
      </c>
      <c r="L20" s="1819">
        <f t="shared" si="2"/>
        <v>18.333333333333332</v>
      </c>
    </row>
    <row r="21" spans="1:12" ht="24.95" customHeight="1" thickBot="1" x14ac:dyDescent="0.25">
      <c r="A21" s="361">
        <v>141208</v>
      </c>
      <c r="B21" s="820" t="s">
        <v>49</v>
      </c>
      <c r="C21" s="1097">
        <v>700000</v>
      </c>
      <c r="D21" s="811">
        <v>700000</v>
      </c>
      <c r="E21" s="573">
        <v>700000</v>
      </c>
      <c r="F21" s="573">
        <v>700000</v>
      </c>
      <c r="G21" s="573">
        <v>700000</v>
      </c>
      <c r="H21" s="1095">
        <f t="shared" si="1"/>
        <v>0</v>
      </c>
      <c r="I21" s="811"/>
      <c r="J21" s="573"/>
      <c r="K21" s="1639">
        <v>328934</v>
      </c>
      <c r="L21" s="1820">
        <f t="shared" si="2"/>
        <v>46.990571428571428</v>
      </c>
    </row>
    <row r="22" spans="1:12" ht="34.5" customHeight="1" thickBot="1" x14ac:dyDescent="0.25">
      <c r="A22" s="814"/>
      <c r="B22" s="815" t="s">
        <v>120</v>
      </c>
      <c r="C22" s="919">
        <f t="shared" ref="C22:K22" si="3">C9+C10+C21</f>
        <v>235083216</v>
      </c>
      <c r="D22" s="812">
        <f>D9+D10+D21</f>
        <v>235083216</v>
      </c>
      <c r="E22" s="407">
        <f t="shared" si="3"/>
        <v>235083216</v>
      </c>
      <c r="F22" s="407">
        <f t="shared" si="3"/>
        <v>235083216</v>
      </c>
      <c r="G22" s="407">
        <f t="shared" si="3"/>
        <v>235083216</v>
      </c>
      <c r="H22" s="1096">
        <f t="shared" si="1"/>
        <v>0</v>
      </c>
      <c r="I22" s="812">
        <f t="shared" si="3"/>
        <v>0</v>
      </c>
      <c r="J22" s="407">
        <f t="shared" si="3"/>
        <v>0</v>
      </c>
      <c r="K22" s="407">
        <f t="shared" si="3"/>
        <v>200223938</v>
      </c>
      <c r="L22" s="1821">
        <f t="shared" si="2"/>
        <v>85.17151560492519</v>
      </c>
    </row>
    <row r="23" spans="1:12" x14ac:dyDescent="0.2">
      <c r="H23" s="1038" t="s">
        <v>721</v>
      </c>
    </row>
  </sheetData>
  <mergeCells count="5">
    <mergeCell ref="B1:H1"/>
    <mergeCell ref="A4:E4"/>
    <mergeCell ref="B5:L5"/>
    <mergeCell ref="B2:L2"/>
    <mergeCell ref="A7:L7"/>
  </mergeCells>
  <phoneticPr fontId="0" type="noConversion"/>
  <printOptions horizontalCentered="1"/>
  <pageMargins left="0.39370078740157483" right="0.39370078740157483" top="0.78740157480314965" bottom="0.39370078740157483" header="0.47244094488188981" footer="0.51181102362204722"/>
  <pageSetup paperSize="9" scale="70" orientation="portrait" r:id="rId1"/>
  <headerFooter alignWithMargins="0">
    <oddHeader xml:space="preserve">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Q260"/>
  <sheetViews>
    <sheetView view="pageBreakPreview" zoomScaleNormal="96" zoomScaleSheetLayoutView="10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K33" sqref="K33"/>
    </sheetView>
  </sheetViews>
  <sheetFormatPr defaultColWidth="10" defaultRowHeight="12.75" x14ac:dyDescent="0.2"/>
  <cols>
    <col min="1" max="1" width="11.33203125" style="11" hidden="1" customWidth="1"/>
    <col min="2" max="2" width="84" style="11" customWidth="1"/>
    <col min="3" max="3" width="15" style="11" customWidth="1"/>
    <col min="4" max="4" width="19.1640625" style="11" hidden="1" customWidth="1"/>
    <col min="5" max="5" width="19" style="11" hidden="1" customWidth="1"/>
    <col min="6" max="6" width="1.83203125" style="11" hidden="1" customWidth="1"/>
    <col min="7" max="7" width="18" style="11" customWidth="1"/>
    <col min="8" max="8" width="18.83203125" style="11" hidden="1" customWidth="1"/>
    <col min="9" max="10" width="11.1640625" style="11" hidden="1" customWidth="1"/>
    <col min="11" max="11" width="17.5" style="11" customWidth="1"/>
    <col min="12" max="12" width="10.6640625" style="11" customWidth="1"/>
    <col min="13" max="13" width="10" style="11" customWidth="1"/>
    <col min="14" max="14" width="15" style="1237" customWidth="1"/>
    <col min="15" max="15" width="14" style="1237" customWidth="1"/>
    <col min="16" max="16" width="17" style="1237" customWidth="1"/>
    <col min="17" max="17" width="10" style="1237"/>
    <col min="18" max="16384" width="10" style="11"/>
  </cols>
  <sheetData>
    <row r="1" spans="1:17" ht="15.75" x14ac:dyDescent="0.2">
      <c r="B1" s="2205"/>
      <c r="C1" s="2205"/>
      <c r="D1" s="2205"/>
      <c r="E1" s="2205"/>
      <c r="F1" s="2205"/>
      <c r="G1" s="2205"/>
      <c r="H1" s="2205"/>
    </row>
    <row r="2" spans="1:17" ht="15.75" x14ac:dyDescent="0.2">
      <c r="B2" s="2205" t="s">
        <v>1067</v>
      </c>
      <c r="C2" s="2205"/>
      <c r="D2" s="2205"/>
      <c r="E2" s="2205"/>
      <c r="F2" s="2205"/>
      <c r="G2" s="2205"/>
      <c r="H2" s="2205"/>
      <c r="I2" s="2205"/>
      <c r="J2" s="2205"/>
      <c r="K2" s="2205"/>
      <c r="L2" s="2205"/>
    </row>
    <row r="3" spans="1:17" x14ac:dyDescent="0.2">
      <c r="A3" s="1197"/>
      <c r="B3" s="2150"/>
      <c r="C3" s="2150"/>
      <c r="D3" s="2150"/>
      <c r="E3" s="2150"/>
      <c r="F3" s="2150"/>
      <c r="G3" s="2150"/>
      <c r="H3" s="2150"/>
      <c r="I3" s="2150"/>
      <c r="J3" s="2150"/>
      <c r="K3" s="2150"/>
      <c r="L3" s="2150"/>
    </row>
    <row r="4" spans="1:17" ht="25.5" customHeight="1" x14ac:dyDescent="0.2">
      <c r="A4" s="2213" t="s">
        <v>1050</v>
      </c>
      <c r="B4" s="2213"/>
      <c r="C4" s="2213"/>
      <c r="D4" s="2213"/>
      <c r="E4" s="2213"/>
      <c r="F4" s="2213"/>
      <c r="G4" s="2213"/>
      <c r="H4" s="2213"/>
      <c r="I4" s="2213"/>
      <c r="J4" s="2213"/>
      <c r="K4" s="2213"/>
      <c r="L4" s="2213"/>
    </row>
    <row r="5" spans="1:17" ht="19.5" customHeight="1" thickBot="1" x14ac:dyDescent="0.3">
      <c r="A5" s="2209" t="s">
        <v>366</v>
      </c>
      <c r="B5" s="2209"/>
      <c r="C5" s="2209"/>
      <c r="D5" s="2209"/>
      <c r="E5" s="2209"/>
      <c r="F5" s="2209"/>
      <c r="G5" s="2209"/>
      <c r="H5" s="2209"/>
      <c r="I5" s="2209"/>
      <c r="J5" s="2209"/>
      <c r="K5" s="2209"/>
      <c r="L5" s="2209"/>
    </row>
    <row r="6" spans="1:17" ht="60" customHeight="1" thickBot="1" x14ac:dyDescent="0.25">
      <c r="A6" s="456" t="s">
        <v>367</v>
      </c>
      <c r="B6" s="457" t="s">
        <v>47</v>
      </c>
      <c r="C6" s="460" t="str">
        <f>'14.Szoc. '!C8</f>
        <v xml:space="preserve">2022. évi eredeti előirányzat
2/2022. (II.14.) </v>
      </c>
      <c r="D6" s="460" t="str">
        <f>'14.Szoc. '!D8</f>
        <v>Módosított előirányzat a 17/2022.  (VI.30.)  rendelet szerint</v>
      </c>
      <c r="E6" s="460" t="str">
        <f>'14.Szoc. '!E8</f>
        <v>Módosított előirányzat a 18/2022. (IX.29.)  rendelet szerint</v>
      </c>
      <c r="F6" s="460" t="str">
        <f>'14.Szoc. '!F8</f>
        <v>Módosított előirányzat a 23/2022. (XII.16.)  rendelet szerint</v>
      </c>
      <c r="G6" s="460" t="str">
        <f>'14.Szoc. '!G8</f>
        <v>Módosított előirányzat a 1/2023. (II.13.)  rendelet szerint</v>
      </c>
      <c r="H6" s="458" t="str">
        <f>'14.Szoc. '!H8</f>
        <v>Változás a 2022. 23/2022. (XII.16.) rendelethez képest</v>
      </c>
      <c r="I6" s="459" t="str">
        <f>'14.Szoc. '!I8</f>
        <v>2022. évi teljesítés              2022.06.30-ig</v>
      </c>
      <c r="J6" s="460" t="str">
        <f>'14.Szoc. '!J8</f>
        <v>2022. évi teljesítés              2022.09.30-ig</v>
      </c>
      <c r="K6" s="460" t="str">
        <f>'14.Szoc. '!K8</f>
        <v>2022. évi teljesítés              2022.12.31-ig</v>
      </c>
      <c r="L6" s="458" t="str">
        <f>'14.Szoc. '!L8</f>
        <v>Teljesítés %-a</v>
      </c>
    </row>
    <row r="7" spans="1:17" ht="21.95" customHeight="1" thickBot="1" x14ac:dyDescent="0.25">
      <c r="A7" s="461"/>
      <c r="B7" s="157" t="s">
        <v>50</v>
      </c>
      <c r="C7" s="36">
        <f>SUM(C8:C23)</f>
        <v>404733000</v>
      </c>
      <c r="D7" s="266">
        <f>SUM(D8:D27)</f>
        <v>577434186</v>
      </c>
      <c r="E7" s="36">
        <f>SUM(E8:E28)</f>
        <v>590706662</v>
      </c>
      <c r="F7" s="36">
        <f>SUM(F8:F28)</f>
        <v>589839255</v>
      </c>
      <c r="G7" s="36">
        <f>SUM(G8:G28)</f>
        <v>589839255</v>
      </c>
      <c r="H7" s="37">
        <f>+G7-F7</f>
        <v>0</v>
      </c>
      <c r="I7" s="266">
        <f t="shared" ref="I7:J7" si="0">SUM(I8:I22)</f>
        <v>0</v>
      </c>
      <c r="J7" s="36">
        <f t="shared" si="0"/>
        <v>0</v>
      </c>
      <c r="K7" s="36">
        <f>SUM(K8:K28)</f>
        <v>170191395</v>
      </c>
      <c r="L7" s="1425">
        <f>IF(G7=0,"",K7/G7*100)</f>
        <v>28.853860362345667</v>
      </c>
    </row>
    <row r="8" spans="1:17" s="12" customFormat="1" ht="24.95" customHeight="1" x14ac:dyDescent="0.2">
      <c r="A8" s="1117">
        <v>151001</v>
      </c>
      <c r="B8" s="1118" t="s">
        <v>510</v>
      </c>
      <c r="C8" s="566">
        <f>6731000+1000000+500000</f>
        <v>8231000</v>
      </c>
      <c r="D8" s="739">
        <v>8231000</v>
      </c>
      <c r="E8" s="558">
        <v>8231000</v>
      </c>
      <c r="F8" s="558">
        <v>8231000</v>
      </c>
      <c r="G8" s="558">
        <v>8231000</v>
      </c>
      <c r="H8" s="1164">
        <f t="shared" ref="H8:H49" si="1">+G8-F8</f>
        <v>0</v>
      </c>
      <c r="I8" s="739"/>
      <c r="J8" s="558"/>
      <c r="K8" s="558">
        <v>2522665</v>
      </c>
      <c r="L8" s="1426">
        <f t="shared" ref="L8:L51" si="2">IF(G8=0,"",K8/G8*100)</f>
        <v>30.648341635281255</v>
      </c>
      <c r="M8" s="11"/>
      <c r="N8" s="1238"/>
      <c r="O8" s="1238"/>
      <c r="P8" s="1238"/>
      <c r="Q8" s="1238"/>
    </row>
    <row r="9" spans="1:17" ht="24.95" customHeight="1" x14ac:dyDescent="0.2">
      <c r="A9" s="1117">
        <v>151002</v>
      </c>
      <c r="B9" s="1119" t="s">
        <v>505</v>
      </c>
      <c r="C9" s="565">
        <v>18953000</v>
      </c>
      <c r="D9" s="740">
        <v>18953000</v>
      </c>
      <c r="E9" s="559">
        <v>18953000</v>
      </c>
      <c r="F9" s="559">
        <v>18953000</v>
      </c>
      <c r="G9" s="559">
        <v>18953000</v>
      </c>
      <c r="H9" s="1165">
        <f t="shared" si="1"/>
        <v>0</v>
      </c>
      <c r="I9" s="740"/>
      <c r="J9" s="559"/>
      <c r="K9" s="559">
        <v>12535465</v>
      </c>
      <c r="L9" s="1427">
        <f t="shared" si="2"/>
        <v>66.139740410489097</v>
      </c>
      <c r="M9" s="12"/>
    </row>
    <row r="10" spans="1:17" ht="24.95" customHeight="1" x14ac:dyDescent="0.2">
      <c r="A10" s="1117">
        <v>151011</v>
      </c>
      <c r="B10" s="1119" t="s">
        <v>516</v>
      </c>
      <c r="C10" s="565">
        <v>31190000</v>
      </c>
      <c r="D10" s="741">
        <f>31190000+15000000</f>
        <v>46190000</v>
      </c>
      <c r="E10" s="560">
        <v>46190000</v>
      </c>
      <c r="F10" s="560">
        <v>46190000</v>
      </c>
      <c r="G10" s="560">
        <v>46190000</v>
      </c>
      <c r="H10" s="1166">
        <f t="shared" si="1"/>
        <v>0</v>
      </c>
      <c r="I10" s="741"/>
      <c r="J10" s="560"/>
      <c r="K10" s="560">
        <v>765112</v>
      </c>
      <c r="L10" s="1427">
        <f t="shared" si="2"/>
        <v>1.6564451179909072</v>
      </c>
    </row>
    <row r="11" spans="1:17" ht="24.95" customHeight="1" x14ac:dyDescent="0.2">
      <c r="A11" s="1117">
        <v>151012</v>
      </c>
      <c r="B11" s="1119" t="s">
        <v>507</v>
      </c>
      <c r="C11" s="565">
        <v>15000000</v>
      </c>
      <c r="D11" s="741">
        <f>15000000-304800</f>
        <v>14695200</v>
      </c>
      <c r="E11" s="560">
        <v>14695200</v>
      </c>
      <c r="F11" s="560">
        <v>14695200</v>
      </c>
      <c r="G11" s="560">
        <v>14695200</v>
      </c>
      <c r="H11" s="1166">
        <f t="shared" si="1"/>
        <v>0</v>
      </c>
      <c r="I11" s="741"/>
      <c r="J11" s="560"/>
      <c r="K11" s="560">
        <v>2742470</v>
      </c>
      <c r="L11" s="1427">
        <f t="shared" si="2"/>
        <v>18.662352332734496</v>
      </c>
    </row>
    <row r="12" spans="1:17" ht="24.95" customHeight="1" x14ac:dyDescent="0.2">
      <c r="A12" s="1117">
        <v>151015</v>
      </c>
      <c r="B12" s="1119" t="s">
        <v>506</v>
      </c>
      <c r="C12" s="565">
        <v>18000000</v>
      </c>
      <c r="D12" s="741">
        <v>18000000</v>
      </c>
      <c r="E12" s="560">
        <v>18000000</v>
      </c>
      <c r="F12" s="560">
        <v>18000000</v>
      </c>
      <c r="G12" s="560">
        <v>18000000</v>
      </c>
      <c r="H12" s="1166">
        <f t="shared" si="1"/>
        <v>0</v>
      </c>
      <c r="I12" s="741"/>
      <c r="J12" s="560"/>
      <c r="K12" s="560">
        <v>3440809</v>
      </c>
      <c r="L12" s="1427">
        <f t="shared" si="2"/>
        <v>19.115605555555558</v>
      </c>
    </row>
    <row r="13" spans="1:17" ht="24.95" customHeight="1" x14ac:dyDescent="0.2">
      <c r="A13" s="1117">
        <v>151032</v>
      </c>
      <c r="B13" s="1120" t="s">
        <v>633</v>
      </c>
      <c r="C13" s="565">
        <v>7620000</v>
      </c>
      <c r="D13" s="741">
        <v>7620000</v>
      </c>
      <c r="E13" s="560">
        <v>7620000</v>
      </c>
      <c r="F13" s="560">
        <v>7620000</v>
      </c>
      <c r="G13" s="560">
        <v>7620000</v>
      </c>
      <c r="H13" s="1166">
        <f t="shared" si="1"/>
        <v>0</v>
      </c>
      <c r="I13" s="741"/>
      <c r="J13" s="560"/>
      <c r="K13" s="560">
        <v>7572629</v>
      </c>
      <c r="L13" s="1427">
        <f t="shared" si="2"/>
        <v>99.37833333333333</v>
      </c>
    </row>
    <row r="14" spans="1:17" ht="24.95" customHeight="1" x14ac:dyDescent="0.2">
      <c r="A14" s="1117">
        <v>151033</v>
      </c>
      <c r="B14" s="1120" t="s">
        <v>632</v>
      </c>
      <c r="C14" s="565">
        <v>2184000</v>
      </c>
      <c r="D14" s="741">
        <v>2184000</v>
      </c>
      <c r="E14" s="560">
        <f>2184000+2964415</f>
        <v>5148415</v>
      </c>
      <c r="F14" s="560">
        <v>5148415</v>
      </c>
      <c r="G14" s="560">
        <v>5148415</v>
      </c>
      <c r="H14" s="1166">
        <f t="shared" si="1"/>
        <v>0</v>
      </c>
      <c r="I14" s="741"/>
      <c r="J14" s="560"/>
      <c r="K14" s="560">
        <v>5148415</v>
      </c>
      <c r="L14" s="1427">
        <f t="shared" si="2"/>
        <v>100</v>
      </c>
    </row>
    <row r="15" spans="1:17" ht="24.95" customHeight="1" x14ac:dyDescent="0.2">
      <c r="A15" s="1121">
        <v>151039</v>
      </c>
      <c r="B15" s="1120" t="s">
        <v>558</v>
      </c>
      <c r="C15" s="565">
        <v>2660000</v>
      </c>
      <c r="D15" s="740">
        <f>2660000+90486</f>
        <v>2750486</v>
      </c>
      <c r="E15" s="559">
        <v>2750486</v>
      </c>
      <c r="F15" s="559">
        <v>2750486</v>
      </c>
      <c r="G15" s="559">
        <v>2750486</v>
      </c>
      <c r="H15" s="1165">
        <f t="shared" si="1"/>
        <v>0</v>
      </c>
      <c r="I15" s="740"/>
      <c r="J15" s="559"/>
      <c r="K15" s="559">
        <v>2750486</v>
      </c>
      <c r="L15" s="1427">
        <f t="shared" si="2"/>
        <v>100</v>
      </c>
    </row>
    <row r="16" spans="1:17" ht="24.95" customHeight="1" x14ac:dyDescent="0.2">
      <c r="A16" s="1121">
        <v>151042</v>
      </c>
      <c r="B16" s="1119" t="s">
        <v>732</v>
      </c>
      <c r="C16" s="565">
        <v>66204000</v>
      </c>
      <c r="D16" s="740">
        <f>66204000+4700000</f>
        <v>70904000</v>
      </c>
      <c r="E16" s="559">
        <f>70904000+4308061</f>
        <v>75212061</v>
      </c>
      <c r="F16" s="559">
        <v>75212061</v>
      </c>
      <c r="G16" s="559">
        <v>75212061</v>
      </c>
      <c r="H16" s="1165">
        <f t="shared" si="1"/>
        <v>0</v>
      </c>
      <c r="I16" s="740"/>
      <c r="J16" s="559"/>
      <c r="K16" s="559">
        <v>75110461</v>
      </c>
      <c r="L16" s="1427">
        <f t="shared" si="2"/>
        <v>99.864915282669884</v>
      </c>
    </row>
    <row r="17" spans="1:14" ht="24.95" customHeight="1" x14ac:dyDescent="0.2">
      <c r="A17" s="1117">
        <v>151055</v>
      </c>
      <c r="B17" s="1119" t="s">
        <v>595</v>
      </c>
      <c r="C17" s="565">
        <v>5000000</v>
      </c>
      <c r="D17" s="740">
        <f>5000000+10000000</f>
        <v>15000000</v>
      </c>
      <c r="E17" s="559">
        <v>15000000</v>
      </c>
      <c r="F17" s="559">
        <v>15000000</v>
      </c>
      <c r="G17" s="559">
        <v>15000000</v>
      </c>
      <c r="H17" s="1165">
        <f t="shared" si="1"/>
        <v>0</v>
      </c>
      <c r="I17" s="740"/>
      <c r="J17" s="559"/>
      <c r="K17" s="559">
        <v>14999999</v>
      </c>
      <c r="L17" s="1427">
        <f t="shared" si="2"/>
        <v>99.999993333333336</v>
      </c>
    </row>
    <row r="18" spans="1:14" ht="24.95" customHeight="1" x14ac:dyDescent="0.2">
      <c r="A18" s="1117">
        <v>151046</v>
      </c>
      <c r="B18" s="1119" t="s">
        <v>596</v>
      </c>
      <c r="C18" s="565">
        <v>20439000</v>
      </c>
      <c r="D18" s="741">
        <v>20439000</v>
      </c>
      <c r="E18" s="560">
        <v>20439000</v>
      </c>
      <c r="F18" s="560">
        <v>20439000</v>
      </c>
      <c r="G18" s="560">
        <v>20439000</v>
      </c>
      <c r="H18" s="1166">
        <f t="shared" si="1"/>
        <v>0</v>
      </c>
      <c r="I18" s="741"/>
      <c r="J18" s="560"/>
      <c r="K18" s="560">
        <v>20438580</v>
      </c>
      <c r="L18" s="1427">
        <f t="shared" si="2"/>
        <v>99.997945104946425</v>
      </c>
    </row>
    <row r="19" spans="1:14" ht="24.95" customHeight="1" x14ac:dyDescent="0.2">
      <c r="A19" s="1117">
        <v>151034</v>
      </c>
      <c r="B19" s="1119" t="s">
        <v>607</v>
      </c>
      <c r="C19" s="565">
        <v>123190000</v>
      </c>
      <c r="D19" s="740">
        <v>123190000</v>
      </c>
      <c r="E19" s="559">
        <v>123190000</v>
      </c>
      <c r="F19" s="559">
        <v>123190000</v>
      </c>
      <c r="G19" s="559">
        <v>123190000</v>
      </c>
      <c r="H19" s="1165">
        <f t="shared" si="1"/>
        <v>0</v>
      </c>
      <c r="I19" s="740"/>
      <c r="J19" s="559"/>
      <c r="K19" s="559">
        <v>1536700</v>
      </c>
      <c r="L19" s="1427">
        <f t="shared" si="2"/>
        <v>1.2474226804123711</v>
      </c>
    </row>
    <row r="20" spans="1:14" ht="26.25" customHeight="1" x14ac:dyDescent="0.2">
      <c r="A20" s="1117">
        <v>151036</v>
      </c>
      <c r="B20" s="1119" t="s">
        <v>757</v>
      </c>
      <c r="C20" s="565">
        <v>30000000</v>
      </c>
      <c r="D20" s="740">
        <f>30000000-1333500</f>
        <v>28666500</v>
      </c>
      <c r="E20" s="559">
        <v>28666500</v>
      </c>
      <c r="F20" s="559">
        <v>28666500</v>
      </c>
      <c r="G20" s="559">
        <v>28666500</v>
      </c>
      <c r="H20" s="1165">
        <f t="shared" si="1"/>
        <v>0</v>
      </c>
      <c r="I20" s="740"/>
      <c r="J20" s="559"/>
      <c r="K20" s="559">
        <v>3527321</v>
      </c>
      <c r="L20" s="1427">
        <f t="shared" si="2"/>
        <v>12.304679678370222</v>
      </c>
    </row>
    <row r="21" spans="1:14" ht="24.95" customHeight="1" x14ac:dyDescent="0.2">
      <c r="A21" s="1117">
        <v>151048</v>
      </c>
      <c r="B21" s="1119" t="s">
        <v>602</v>
      </c>
      <c r="C21" s="565">
        <v>4372000</v>
      </c>
      <c r="D21" s="742">
        <v>4372000</v>
      </c>
      <c r="E21" s="561">
        <v>4372000</v>
      </c>
      <c r="F21" s="561">
        <f>4372000-867407</f>
        <v>3504593</v>
      </c>
      <c r="G21" s="561">
        <v>3504593</v>
      </c>
      <c r="H21" s="1167">
        <f t="shared" si="1"/>
        <v>0</v>
      </c>
      <c r="I21" s="742"/>
      <c r="J21" s="561"/>
      <c r="K21" s="561">
        <v>3212620</v>
      </c>
      <c r="L21" s="1427">
        <f t="shared" si="2"/>
        <v>91.668847138597826</v>
      </c>
    </row>
    <row r="22" spans="1:14" ht="24.95" customHeight="1" x14ac:dyDescent="0.2">
      <c r="A22" s="1117">
        <v>151047</v>
      </c>
      <c r="B22" s="1119" t="s">
        <v>630</v>
      </c>
      <c r="C22" s="565">
        <v>51690000</v>
      </c>
      <c r="D22" s="742">
        <f>51690000+10000000</f>
        <v>61690000</v>
      </c>
      <c r="E22" s="561">
        <v>61690000</v>
      </c>
      <c r="F22" s="561">
        <v>61690000</v>
      </c>
      <c r="G22" s="561">
        <v>61690000</v>
      </c>
      <c r="H22" s="1167">
        <f t="shared" si="1"/>
        <v>0</v>
      </c>
      <c r="I22" s="742"/>
      <c r="J22" s="561"/>
      <c r="K22" s="561">
        <v>0</v>
      </c>
      <c r="L22" s="1427">
        <f t="shared" si="2"/>
        <v>0</v>
      </c>
    </row>
    <row r="23" spans="1:14" ht="24.95" customHeight="1" x14ac:dyDescent="0.2">
      <c r="A23" s="1117">
        <v>151049</v>
      </c>
      <c r="B23" s="1119" t="s">
        <v>738</v>
      </c>
      <c r="C23" s="565"/>
      <c r="D23" s="740">
        <v>77000000</v>
      </c>
      <c r="E23" s="559">
        <v>77000000</v>
      </c>
      <c r="F23" s="559">
        <v>77000000</v>
      </c>
      <c r="G23" s="559">
        <v>77000000</v>
      </c>
      <c r="H23" s="1167">
        <f t="shared" si="1"/>
        <v>0</v>
      </c>
      <c r="I23" s="1163"/>
      <c r="J23" s="1128"/>
      <c r="K23" s="559">
        <v>0</v>
      </c>
      <c r="L23" s="1427">
        <f t="shared" si="2"/>
        <v>0</v>
      </c>
    </row>
    <row r="24" spans="1:14" ht="24.95" customHeight="1" x14ac:dyDescent="0.2">
      <c r="A24" s="1117">
        <v>151010</v>
      </c>
      <c r="B24" s="1119" t="s">
        <v>731</v>
      </c>
      <c r="C24" s="565"/>
      <c r="D24" s="740">
        <v>20000000</v>
      </c>
      <c r="E24" s="559">
        <v>20000000</v>
      </c>
      <c r="F24" s="559">
        <v>20000000</v>
      </c>
      <c r="G24" s="559">
        <v>20000000</v>
      </c>
      <c r="H24" s="1165">
        <f t="shared" si="1"/>
        <v>0</v>
      </c>
      <c r="I24" s="1163"/>
      <c r="J24" s="1128"/>
      <c r="K24" s="559">
        <v>584200</v>
      </c>
      <c r="L24" s="1427">
        <f t="shared" si="2"/>
        <v>2.9209999999999998</v>
      </c>
    </row>
    <row r="25" spans="1:14" ht="30" customHeight="1" x14ac:dyDescent="0.2">
      <c r="A25" s="1117">
        <v>151050</v>
      </c>
      <c r="B25" s="1119" t="s">
        <v>726</v>
      </c>
      <c r="C25" s="565"/>
      <c r="D25" s="746">
        <f>6299450+44550</f>
        <v>6344000</v>
      </c>
      <c r="E25" s="565">
        <v>6344000</v>
      </c>
      <c r="F25" s="565">
        <v>6344000</v>
      </c>
      <c r="G25" s="565">
        <v>6344000</v>
      </c>
      <c r="H25" s="1165">
        <f t="shared" si="1"/>
        <v>0</v>
      </c>
      <c r="I25" s="753"/>
      <c r="J25" s="125"/>
      <c r="K25" s="350">
        <v>5563487</v>
      </c>
      <c r="L25" s="1427">
        <f t="shared" si="2"/>
        <v>87.696831651954597</v>
      </c>
    </row>
    <row r="26" spans="1:14" ht="30" customHeight="1" x14ac:dyDescent="0.2">
      <c r="A26" s="1117">
        <v>151016</v>
      </c>
      <c r="B26" s="1119" t="s">
        <v>729</v>
      </c>
      <c r="C26" s="565"/>
      <c r="D26" s="746">
        <f>1181645+23355</f>
        <v>1205000</v>
      </c>
      <c r="E26" s="565">
        <v>1205000</v>
      </c>
      <c r="F26" s="565">
        <v>1205000</v>
      </c>
      <c r="G26" s="565">
        <v>1205000</v>
      </c>
      <c r="H26" s="1165">
        <f t="shared" si="1"/>
        <v>0</v>
      </c>
      <c r="I26" s="753"/>
      <c r="J26" s="125"/>
      <c r="K26" s="350">
        <v>987160</v>
      </c>
      <c r="L26" s="1427">
        <f t="shared" si="2"/>
        <v>81.921991701244806</v>
      </c>
    </row>
    <row r="27" spans="1:14" ht="30" customHeight="1" x14ac:dyDescent="0.2">
      <c r="A27" s="1117">
        <v>151066</v>
      </c>
      <c r="B27" s="1119" t="s">
        <v>735</v>
      </c>
      <c r="C27" s="565"/>
      <c r="D27" s="740">
        <v>30000000</v>
      </c>
      <c r="E27" s="559">
        <v>30000000</v>
      </c>
      <c r="F27" s="559">
        <v>30000000</v>
      </c>
      <c r="G27" s="559">
        <v>30000000</v>
      </c>
      <c r="H27" s="1165">
        <f t="shared" si="1"/>
        <v>0</v>
      </c>
      <c r="I27" s="127"/>
      <c r="J27" s="1134"/>
      <c r="K27" s="1361">
        <v>1056500</v>
      </c>
      <c r="L27" s="1427">
        <f t="shared" si="2"/>
        <v>3.5216666666666665</v>
      </c>
    </row>
    <row r="28" spans="1:14" ht="30" customHeight="1" x14ac:dyDescent="0.2">
      <c r="A28" s="1121"/>
      <c r="B28" s="1119" t="s">
        <v>752</v>
      </c>
      <c r="C28" s="565"/>
      <c r="D28" s="740"/>
      <c r="E28" s="559">
        <v>6000000</v>
      </c>
      <c r="F28" s="559">
        <v>6000000</v>
      </c>
      <c r="G28" s="559">
        <v>6000000</v>
      </c>
      <c r="H28" s="1165">
        <f t="shared" si="1"/>
        <v>0</v>
      </c>
      <c r="I28" s="127"/>
      <c r="J28" s="1134"/>
      <c r="K28" s="1361">
        <v>5696316</v>
      </c>
      <c r="L28" s="1427">
        <f t="shared" si="2"/>
        <v>94.938599999999994</v>
      </c>
    </row>
    <row r="29" spans="1:14" ht="21.75" customHeight="1" thickBot="1" x14ac:dyDescent="0.25">
      <c r="A29" s="136"/>
      <c r="B29" s="601"/>
      <c r="C29" s="562"/>
      <c r="D29" s="743"/>
      <c r="E29" s="602"/>
      <c r="F29" s="602"/>
      <c r="G29" s="602"/>
      <c r="H29" s="1168"/>
      <c r="I29" s="743"/>
      <c r="J29" s="602"/>
      <c r="K29" s="602"/>
      <c r="L29" s="1428" t="str">
        <f t="shared" si="2"/>
        <v/>
      </c>
      <c r="N29" s="1239"/>
    </row>
    <row r="30" spans="1:14" ht="21.95" customHeight="1" thickBot="1" x14ac:dyDescent="0.25">
      <c r="A30" s="461"/>
      <c r="B30" s="157" t="s">
        <v>51</v>
      </c>
      <c r="C30" s="36">
        <f t="shared" ref="C30:J30" si="3">SUM(C31:C45)</f>
        <v>617550000</v>
      </c>
      <c r="D30" s="266">
        <f>SUM(D31:D48)</f>
        <v>660614002</v>
      </c>
      <c r="E30" s="36">
        <f>SUM(E31:E48)</f>
        <v>672689107</v>
      </c>
      <c r="F30" s="36">
        <f>SUM(F31:F49)</f>
        <v>682689107</v>
      </c>
      <c r="G30" s="36">
        <f>SUM(G31:G49)</f>
        <v>682689107</v>
      </c>
      <c r="H30" s="37">
        <f t="shared" si="1"/>
        <v>0</v>
      </c>
      <c r="I30" s="266">
        <f t="shared" si="3"/>
        <v>0</v>
      </c>
      <c r="J30" s="36">
        <f t="shared" si="3"/>
        <v>0</v>
      </c>
      <c r="K30" s="36">
        <f>SUM(K31:K49)</f>
        <v>267429336</v>
      </c>
      <c r="L30" s="1425">
        <f>IF(G30=0,"",K30/G30*100)</f>
        <v>39.172931464394964</v>
      </c>
      <c r="N30" s="1239"/>
    </row>
    <row r="31" spans="1:14" ht="24.95" customHeight="1" x14ac:dyDescent="0.2">
      <c r="A31" s="1117">
        <v>152010</v>
      </c>
      <c r="B31" s="1122" t="s">
        <v>508</v>
      </c>
      <c r="C31" s="564">
        <v>138109000</v>
      </c>
      <c r="D31" s="744">
        <v>138109000</v>
      </c>
      <c r="E31" s="563">
        <v>138109000</v>
      </c>
      <c r="F31" s="563">
        <v>138109000</v>
      </c>
      <c r="G31" s="563">
        <v>138109000</v>
      </c>
      <c r="H31" s="1169">
        <f t="shared" si="1"/>
        <v>0</v>
      </c>
      <c r="I31" s="744"/>
      <c r="J31" s="563"/>
      <c r="K31" s="563">
        <v>53940490</v>
      </c>
      <c r="L31" s="1429">
        <f t="shared" si="2"/>
        <v>39.056462649067043</v>
      </c>
    </row>
    <row r="32" spans="1:14" ht="24.95" customHeight="1" x14ac:dyDescent="0.2">
      <c r="A32" s="1117">
        <v>152011</v>
      </c>
      <c r="B32" s="346" t="s">
        <v>509</v>
      </c>
      <c r="C32" s="564">
        <v>251263000</v>
      </c>
      <c r="D32" s="745">
        <v>251263000</v>
      </c>
      <c r="E32" s="564">
        <v>251263000</v>
      </c>
      <c r="F32" s="564">
        <v>251263000</v>
      </c>
      <c r="G32" s="564">
        <v>251263000</v>
      </c>
      <c r="H32" s="1166">
        <f t="shared" si="1"/>
        <v>0</v>
      </c>
      <c r="I32" s="745"/>
      <c r="J32" s="564"/>
      <c r="K32" s="564">
        <v>64410053</v>
      </c>
      <c r="L32" s="1429">
        <f t="shared" si="2"/>
        <v>25.634515627052135</v>
      </c>
    </row>
    <row r="33" spans="1:12" ht="24.95" customHeight="1" x14ac:dyDescent="0.2">
      <c r="A33" s="1117">
        <v>151002</v>
      </c>
      <c r="B33" s="346" t="s">
        <v>505</v>
      </c>
      <c r="C33" s="564">
        <v>11047000</v>
      </c>
      <c r="D33" s="746">
        <v>11047000</v>
      </c>
      <c r="E33" s="565">
        <v>11047000</v>
      </c>
      <c r="F33" s="565">
        <v>11047000</v>
      </c>
      <c r="G33" s="565">
        <v>11047000</v>
      </c>
      <c r="H33" s="1165">
        <f t="shared" si="1"/>
        <v>0</v>
      </c>
      <c r="I33" s="746"/>
      <c r="J33" s="565"/>
      <c r="K33" s="565">
        <v>3672600</v>
      </c>
      <c r="L33" s="1427">
        <f t="shared" si="2"/>
        <v>33.245224947949673</v>
      </c>
    </row>
    <row r="34" spans="1:12" ht="24.95" customHeight="1" x14ac:dyDescent="0.2">
      <c r="A34" s="1117">
        <v>151015</v>
      </c>
      <c r="B34" s="346" t="s">
        <v>631</v>
      </c>
      <c r="C34" s="565">
        <v>3500000</v>
      </c>
      <c r="D34" s="741">
        <v>3500000</v>
      </c>
      <c r="E34" s="560">
        <v>3500000</v>
      </c>
      <c r="F34" s="560">
        <f>3500000-766416</f>
        <v>2733584</v>
      </c>
      <c r="G34" s="560">
        <v>2733584</v>
      </c>
      <c r="H34" s="1166">
        <f t="shared" si="1"/>
        <v>0</v>
      </c>
      <c r="I34" s="741"/>
      <c r="J34" s="560"/>
      <c r="K34" s="560">
        <v>2733584</v>
      </c>
      <c r="L34" s="1429">
        <f t="shared" si="2"/>
        <v>100</v>
      </c>
    </row>
    <row r="35" spans="1:12" ht="24.95" customHeight="1" x14ac:dyDescent="0.2">
      <c r="A35" s="1117">
        <v>152053</v>
      </c>
      <c r="B35" s="1123" t="s">
        <v>511</v>
      </c>
      <c r="C35" s="564">
        <v>3963000</v>
      </c>
      <c r="D35" s="745">
        <v>3963000</v>
      </c>
      <c r="E35" s="564">
        <v>3963000</v>
      </c>
      <c r="F35" s="564">
        <v>3963000</v>
      </c>
      <c r="G35" s="564">
        <v>3963000</v>
      </c>
      <c r="H35" s="1166">
        <f t="shared" si="1"/>
        <v>0</v>
      </c>
      <c r="I35" s="745"/>
      <c r="J35" s="564"/>
      <c r="K35" s="564">
        <v>891419</v>
      </c>
      <c r="L35" s="1429">
        <f t="shared" si="2"/>
        <v>22.49354024728741</v>
      </c>
    </row>
    <row r="36" spans="1:12" ht="24.95" customHeight="1" x14ac:dyDescent="0.2">
      <c r="A36" s="1121">
        <v>152008</v>
      </c>
      <c r="B36" s="1120" t="s">
        <v>559</v>
      </c>
      <c r="C36" s="564">
        <v>112014000</v>
      </c>
      <c r="D36" s="745">
        <v>112014000</v>
      </c>
      <c r="E36" s="564">
        <v>112014000</v>
      </c>
      <c r="F36" s="564">
        <v>112014000</v>
      </c>
      <c r="G36" s="564">
        <v>112014000</v>
      </c>
      <c r="H36" s="1166">
        <f t="shared" si="1"/>
        <v>0</v>
      </c>
      <c r="I36" s="745"/>
      <c r="J36" s="564"/>
      <c r="K36" s="564">
        <v>6096000</v>
      </c>
      <c r="L36" s="1427">
        <f t="shared" si="2"/>
        <v>5.4421768707482991</v>
      </c>
    </row>
    <row r="37" spans="1:12" ht="24.95" customHeight="1" x14ac:dyDescent="0.2">
      <c r="A37" s="1124">
        <v>152018</v>
      </c>
      <c r="B37" s="349" t="s">
        <v>591</v>
      </c>
      <c r="C37" s="564">
        <v>4000000</v>
      </c>
      <c r="D37" s="745">
        <v>4000000</v>
      </c>
      <c r="E37" s="564">
        <v>4000000</v>
      </c>
      <c r="F37" s="564">
        <v>4000000</v>
      </c>
      <c r="G37" s="564">
        <v>4000000</v>
      </c>
      <c r="H37" s="1166">
        <f t="shared" si="1"/>
        <v>0</v>
      </c>
      <c r="I37" s="745"/>
      <c r="J37" s="564"/>
      <c r="K37" s="564">
        <v>0</v>
      </c>
      <c r="L37" s="1427">
        <f t="shared" si="2"/>
        <v>0</v>
      </c>
    </row>
    <row r="38" spans="1:12" ht="24.95" customHeight="1" x14ac:dyDescent="0.2">
      <c r="A38" s="1124">
        <v>152023</v>
      </c>
      <c r="B38" s="349" t="s">
        <v>634</v>
      </c>
      <c r="C38" s="564">
        <v>1833000</v>
      </c>
      <c r="D38" s="745">
        <v>1833000</v>
      </c>
      <c r="E38" s="564">
        <v>1833000</v>
      </c>
      <c r="F38" s="564">
        <v>1833000</v>
      </c>
      <c r="G38" s="564">
        <v>1833000</v>
      </c>
      <c r="H38" s="1166">
        <f t="shared" si="1"/>
        <v>0</v>
      </c>
      <c r="I38" s="745"/>
      <c r="J38" s="564"/>
      <c r="K38" s="564">
        <v>1832422</v>
      </c>
      <c r="L38" s="1427">
        <f t="shared" si="2"/>
        <v>99.968466993998902</v>
      </c>
    </row>
    <row r="39" spans="1:12" ht="24.95" customHeight="1" x14ac:dyDescent="0.2">
      <c r="A39" s="1124">
        <v>152024</v>
      </c>
      <c r="B39" s="349" t="s">
        <v>603</v>
      </c>
      <c r="C39" s="564">
        <v>13653000</v>
      </c>
      <c r="D39" s="745">
        <v>13653000</v>
      </c>
      <c r="E39" s="564">
        <v>13653000</v>
      </c>
      <c r="F39" s="564">
        <v>13653000</v>
      </c>
      <c r="G39" s="564">
        <v>13653000</v>
      </c>
      <c r="H39" s="1166">
        <f t="shared" si="1"/>
        <v>0</v>
      </c>
      <c r="I39" s="745"/>
      <c r="J39" s="564"/>
      <c r="K39" s="564">
        <v>0</v>
      </c>
      <c r="L39" s="1427">
        <f t="shared" si="2"/>
        <v>0</v>
      </c>
    </row>
    <row r="40" spans="1:12" ht="30.75" customHeight="1" x14ac:dyDescent="0.2">
      <c r="A40" s="1124">
        <v>152025</v>
      </c>
      <c r="B40" s="349" t="s">
        <v>730</v>
      </c>
      <c r="C40" s="564">
        <v>4327000</v>
      </c>
      <c r="D40" s="745">
        <f>4327000+731156</f>
        <v>5058156</v>
      </c>
      <c r="E40" s="564">
        <f>5058156+4211307</f>
        <v>9269463</v>
      </c>
      <c r="F40" s="564">
        <v>9269463</v>
      </c>
      <c r="G40" s="564">
        <v>9269463</v>
      </c>
      <c r="H40" s="1166">
        <f t="shared" si="1"/>
        <v>0</v>
      </c>
      <c r="I40" s="745"/>
      <c r="J40" s="564"/>
      <c r="K40" s="564">
        <v>9269463</v>
      </c>
      <c r="L40" s="1427">
        <f t="shared" si="2"/>
        <v>100</v>
      </c>
    </row>
    <row r="41" spans="1:12" ht="30.75" customHeight="1" x14ac:dyDescent="0.2">
      <c r="A41" s="1124">
        <v>152026</v>
      </c>
      <c r="B41" s="346" t="s">
        <v>604</v>
      </c>
      <c r="C41" s="565">
        <v>7239000</v>
      </c>
      <c r="D41" s="746">
        <f>7239000+3506944</f>
        <v>10745944</v>
      </c>
      <c r="E41" s="565">
        <v>10745944</v>
      </c>
      <c r="F41" s="565">
        <v>10745944</v>
      </c>
      <c r="G41" s="565">
        <v>10745944</v>
      </c>
      <c r="H41" s="1165">
        <f t="shared" si="1"/>
        <v>0</v>
      </c>
      <c r="I41" s="746"/>
      <c r="J41" s="565"/>
      <c r="K41" s="565">
        <v>10745944</v>
      </c>
      <c r="L41" s="1427">
        <f t="shared" si="2"/>
        <v>100</v>
      </c>
    </row>
    <row r="42" spans="1:12" ht="30.75" customHeight="1" x14ac:dyDescent="0.2">
      <c r="A42" s="1124">
        <v>152027</v>
      </c>
      <c r="B42" s="349" t="s">
        <v>605</v>
      </c>
      <c r="C42" s="564">
        <v>9800000</v>
      </c>
      <c r="D42" s="745">
        <f>9800000+5193409+1494193</f>
        <v>16487602</v>
      </c>
      <c r="E42" s="564">
        <v>16487602</v>
      </c>
      <c r="F42" s="564">
        <v>16487602</v>
      </c>
      <c r="G42" s="564">
        <v>16487602</v>
      </c>
      <c r="H42" s="1166">
        <f t="shared" si="1"/>
        <v>0</v>
      </c>
      <c r="I42" s="745"/>
      <c r="J42" s="564"/>
      <c r="K42" s="564">
        <v>16487602</v>
      </c>
      <c r="L42" s="1427">
        <f t="shared" si="2"/>
        <v>100</v>
      </c>
    </row>
    <row r="43" spans="1:12" ht="30.75" customHeight="1" x14ac:dyDescent="0.2">
      <c r="A43" s="1124">
        <v>152028</v>
      </c>
      <c r="B43" s="349" t="s">
        <v>606</v>
      </c>
      <c r="C43" s="564">
        <v>39802000</v>
      </c>
      <c r="D43" s="745">
        <v>39802000</v>
      </c>
      <c r="E43" s="564">
        <f>39802000+2038964</f>
        <v>41840964</v>
      </c>
      <c r="F43" s="564">
        <f>41840964+807023</f>
        <v>42647987</v>
      </c>
      <c r="G43" s="564">
        <v>42647987</v>
      </c>
      <c r="H43" s="1166">
        <f t="shared" si="1"/>
        <v>0</v>
      </c>
      <c r="I43" s="745"/>
      <c r="J43" s="564"/>
      <c r="K43" s="564">
        <v>42647987</v>
      </c>
      <c r="L43" s="1427">
        <f t="shared" si="2"/>
        <v>100</v>
      </c>
    </row>
    <row r="44" spans="1:12" ht="30.75" customHeight="1" x14ac:dyDescent="0.2">
      <c r="A44" s="1124">
        <v>152031</v>
      </c>
      <c r="B44" s="349" t="s">
        <v>712</v>
      </c>
      <c r="C44" s="564">
        <v>17000000</v>
      </c>
      <c r="D44" s="745">
        <f>17000000+19000000</f>
        <v>36000000</v>
      </c>
      <c r="E44" s="564">
        <f>36000000+5824834</f>
        <v>41824834</v>
      </c>
      <c r="F44" s="564">
        <v>41824834</v>
      </c>
      <c r="G44" s="564">
        <v>41824834</v>
      </c>
      <c r="H44" s="1166">
        <f t="shared" si="1"/>
        <v>0</v>
      </c>
      <c r="I44" s="745"/>
      <c r="J44" s="564"/>
      <c r="K44" s="564">
        <v>41824834</v>
      </c>
      <c r="L44" s="1427">
        <f t="shared" si="2"/>
        <v>100</v>
      </c>
    </row>
    <row r="45" spans="1:12" ht="30" customHeight="1" x14ac:dyDescent="0.2">
      <c r="A45" s="1117">
        <v>151036</v>
      </c>
      <c r="B45" s="1119" t="s">
        <v>757</v>
      </c>
      <c r="C45" s="565"/>
      <c r="D45" s="746">
        <v>1333500</v>
      </c>
      <c r="E45" s="565">
        <v>1333500</v>
      </c>
      <c r="F45" s="565">
        <v>1333500</v>
      </c>
      <c r="G45" s="565">
        <v>1333500</v>
      </c>
      <c r="H45" s="1165">
        <f t="shared" si="1"/>
        <v>0</v>
      </c>
      <c r="I45" s="747"/>
      <c r="J45" s="351"/>
      <c r="K45" s="350">
        <v>1333500</v>
      </c>
      <c r="L45" s="1429">
        <f t="shared" si="2"/>
        <v>100</v>
      </c>
    </row>
    <row r="46" spans="1:12" ht="30" customHeight="1" x14ac:dyDescent="0.2">
      <c r="A46" s="1117">
        <v>151012</v>
      </c>
      <c r="B46" s="1119" t="s">
        <v>507</v>
      </c>
      <c r="C46" s="565"/>
      <c r="D46" s="746">
        <v>304800</v>
      </c>
      <c r="E46" s="565">
        <v>304800</v>
      </c>
      <c r="F46" s="565">
        <v>304800</v>
      </c>
      <c r="G46" s="565">
        <v>304800</v>
      </c>
      <c r="H46" s="1165">
        <f t="shared" si="1"/>
        <v>0</v>
      </c>
      <c r="I46" s="753"/>
      <c r="J46" s="125"/>
      <c r="K46" s="350">
        <v>304800</v>
      </c>
      <c r="L46" s="1429">
        <f t="shared" si="2"/>
        <v>100</v>
      </c>
    </row>
    <row r="47" spans="1:12" ht="30" customHeight="1" x14ac:dyDescent="0.2">
      <c r="A47" s="1124">
        <v>152015</v>
      </c>
      <c r="B47" s="1119" t="s">
        <v>733</v>
      </c>
      <c r="C47" s="565"/>
      <c r="D47" s="746">
        <v>3000000</v>
      </c>
      <c r="E47" s="565">
        <v>3000000</v>
      </c>
      <c r="F47" s="565">
        <f>3000000-40607</f>
        <v>2959393</v>
      </c>
      <c r="G47" s="565">
        <v>2959393</v>
      </c>
      <c r="H47" s="1165">
        <f t="shared" si="1"/>
        <v>0</v>
      </c>
      <c r="I47" s="753"/>
      <c r="J47" s="125"/>
      <c r="K47" s="350">
        <v>2739417</v>
      </c>
      <c r="L47" s="1429">
        <f t="shared" si="2"/>
        <v>92.566854081225429</v>
      </c>
    </row>
    <row r="48" spans="1:12" ht="30" customHeight="1" x14ac:dyDescent="0.2">
      <c r="A48" s="1117">
        <v>152017</v>
      </c>
      <c r="B48" s="1119" t="s">
        <v>727</v>
      </c>
      <c r="C48" s="565"/>
      <c r="D48" s="746">
        <v>8500000</v>
      </c>
      <c r="E48" s="565">
        <v>8500000</v>
      </c>
      <c r="F48" s="565">
        <v>8500000</v>
      </c>
      <c r="G48" s="565">
        <v>8500000</v>
      </c>
      <c r="H48" s="1165">
        <f t="shared" si="1"/>
        <v>0</v>
      </c>
      <c r="I48" s="753"/>
      <c r="J48" s="125"/>
      <c r="K48" s="350">
        <v>8499221</v>
      </c>
      <c r="L48" s="1429">
        <f t="shared" si="2"/>
        <v>99.990835294117659</v>
      </c>
    </row>
    <row r="49" spans="1:17" ht="30" customHeight="1" x14ac:dyDescent="0.2">
      <c r="A49" s="1117">
        <v>152032</v>
      </c>
      <c r="B49" s="1119" t="s">
        <v>758</v>
      </c>
      <c r="C49" s="565"/>
      <c r="D49" s="746"/>
      <c r="E49" s="565"/>
      <c r="F49" s="565">
        <v>10000000</v>
      </c>
      <c r="G49" s="565">
        <v>10000000</v>
      </c>
      <c r="H49" s="1165">
        <f t="shared" si="1"/>
        <v>0</v>
      </c>
      <c r="I49" s="753"/>
      <c r="J49" s="125"/>
      <c r="K49" s="350">
        <v>0</v>
      </c>
      <c r="L49" s="1429">
        <f t="shared" si="2"/>
        <v>0</v>
      </c>
    </row>
    <row r="50" spans="1:17" ht="23.25" customHeight="1" thickBot="1" x14ac:dyDescent="0.25">
      <c r="A50" s="1132"/>
      <c r="B50" s="1125"/>
      <c r="C50" s="1126"/>
      <c r="D50" s="1127"/>
      <c r="E50" s="1126"/>
      <c r="F50" s="1126"/>
      <c r="G50" s="1126"/>
      <c r="H50" s="1170"/>
      <c r="I50" s="753"/>
      <c r="J50" s="125"/>
      <c r="K50" s="125"/>
      <c r="L50" s="1430" t="str">
        <f t="shared" si="2"/>
        <v/>
      </c>
    </row>
    <row r="51" spans="1:17" s="462" customFormat="1" ht="24" customHeight="1" thickBot="1" x14ac:dyDescent="0.25">
      <c r="A51" s="1235"/>
      <c r="B51" s="569" t="s">
        <v>368</v>
      </c>
      <c r="C51" s="570">
        <f>C30+C7</f>
        <v>1022283000</v>
      </c>
      <c r="D51" s="748">
        <f t="shared" ref="D51:K51" si="4">D30+D7</f>
        <v>1238048188</v>
      </c>
      <c r="E51" s="570">
        <f t="shared" si="4"/>
        <v>1263395769</v>
      </c>
      <c r="F51" s="570">
        <f t="shared" si="4"/>
        <v>1272528362</v>
      </c>
      <c r="G51" s="570">
        <f t="shared" si="4"/>
        <v>1272528362</v>
      </c>
      <c r="H51" s="1171">
        <f>+G51-F51</f>
        <v>0</v>
      </c>
      <c r="I51" s="748">
        <f t="shared" si="4"/>
        <v>0</v>
      </c>
      <c r="J51" s="570">
        <f t="shared" si="4"/>
        <v>0</v>
      </c>
      <c r="K51" s="570">
        <f t="shared" si="4"/>
        <v>437620731</v>
      </c>
      <c r="L51" s="1431">
        <f t="shared" si="2"/>
        <v>34.389860695301344</v>
      </c>
      <c r="N51" s="1240"/>
      <c r="O51" s="1240"/>
      <c r="P51" s="1240"/>
      <c r="Q51" s="1240"/>
    </row>
    <row r="52" spans="1:17" ht="24" customHeight="1" thickBot="1" x14ac:dyDescent="0.3">
      <c r="A52" s="1172"/>
      <c r="B52" s="2210" t="s">
        <v>117</v>
      </c>
      <c r="C52" s="2211"/>
      <c r="D52" s="2211"/>
      <c r="E52" s="2211"/>
      <c r="F52" s="2211"/>
      <c r="G52" s="2211"/>
      <c r="H52" s="2211"/>
      <c r="I52" s="2211"/>
      <c r="J52" s="2211"/>
      <c r="K52" s="2211"/>
      <c r="L52" s="2212"/>
    </row>
    <row r="53" spans="1:17" ht="21.95" customHeight="1" thickBot="1" x14ac:dyDescent="0.25">
      <c r="A53" s="461"/>
      <c r="B53" s="157" t="s">
        <v>50</v>
      </c>
      <c r="C53" s="36">
        <f>SUM(C54:C58)</f>
        <v>16728400</v>
      </c>
      <c r="D53" s="266">
        <f t="shared" ref="D53:J53" si="5">SUM(D54:D58)</f>
        <v>16728400</v>
      </c>
      <c r="E53" s="36">
        <f t="shared" si="5"/>
        <v>16728400</v>
      </c>
      <c r="F53" s="36">
        <f t="shared" si="5"/>
        <v>16728400</v>
      </c>
      <c r="G53" s="36">
        <f t="shared" si="5"/>
        <v>16728400</v>
      </c>
      <c r="H53" s="37">
        <f t="shared" ref="H53:H116" si="6">+G53-F53</f>
        <v>0</v>
      </c>
      <c r="I53" s="266">
        <f t="shared" si="5"/>
        <v>0</v>
      </c>
      <c r="J53" s="36">
        <f t="shared" si="5"/>
        <v>0</v>
      </c>
      <c r="K53" s="36">
        <f>SUM(K54:K58)</f>
        <v>11732630</v>
      </c>
      <c r="L53" s="1425">
        <f t="shared" ref="L53:L116" si="7">IF(G53=0,"",K53/G53*100)</f>
        <v>70.135996269816602</v>
      </c>
    </row>
    <row r="54" spans="1:17" ht="24" customHeight="1" x14ac:dyDescent="0.2">
      <c r="A54" s="1173">
        <v>251001</v>
      </c>
      <c r="B54" s="603" t="s">
        <v>510</v>
      </c>
      <c r="C54" s="350">
        <f>3789200+500000+1000000</f>
        <v>5289200</v>
      </c>
      <c r="D54" s="749">
        <v>5289200</v>
      </c>
      <c r="E54" s="566">
        <v>5289200</v>
      </c>
      <c r="F54" s="566">
        <v>5289200</v>
      </c>
      <c r="G54" s="566">
        <v>5289200</v>
      </c>
      <c r="H54" s="1164">
        <f t="shared" si="6"/>
        <v>0</v>
      </c>
      <c r="I54" s="749"/>
      <c r="J54" s="566"/>
      <c r="K54" s="566">
        <f>1245498+126000</f>
        <v>1371498</v>
      </c>
      <c r="L54" s="1826">
        <f t="shared" si="7"/>
        <v>25.930159570445436</v>
      </c>
    </row>
    <row r="55" spans="1:17" ht="24" customHeight="1" x14ac:dyDescent="0.2">
      <c r="A55" s="1173">
        <v>251001</v>
      </c>
      <c r="B55" s="604" t="s">
        <v>495</v>
      </c>
      <c r="C55" s="351">
        <v>2000000</v>
      </c>
      <c r="D55" s="745">
        <v>2000000</v>
      </c>
      <c r="E55" s="564">
        <v>2000000</v>
      </c>
      <c r="F55" s="564">
        <v>2000000</v>
      </c>
      <c r="G55" s="564">
        <v>2000000</v>
      </c>
      <c r="H55" s="1166">
        <f t="shared" si="6"/>
        <v>0</v>
      </c>
      <c r="I55" s="745"/>
      <c r="J55" s="564"/>
      <c r="K55" s="564">
        <v>1752473</v>
      </c>
      <c r="L55" s="1827">
        <f t="shared" si="7"/>
        <v>87.623649999999998</v>
      </c>
    </row>
    <row r="56" spans="1:17" ht="24" customHeight="1" x14ac:dyDescent="0.2">
      <c r="A56" s="605">
        <v>251011</v>
      </c>
      <c r="B56" s="604" t="s">
        <v>496</v>
      </c>
      <c r="C56" s="351">
        <v>9185200</v>
      </c>
      <c r="D56" s="746">
        <v>9185200</v>
      </c>
      <c r="E56" s="565">
        <v>9185200</v>
      </c>
      <c r="F56" s="565">
        <v>9185200</v>
      </c>
      <c r="G56" s="565">
        <v>9185200</v>
      </c>
      <c r="H56" s="1165">
        <f t="shared" si="6"/>
        <v>0</v>
      </c>
      <c r="I56" s="746"/>
      <c r="J56" s="565"/>
      <c r="K56" s="565">
        <v>8413459</v>
      </c>
      <c r="L56" s="1828">
        <f t="shared" si="7"/>
        <v>91.597994600008718</v>
      </c>
    </row>
    <row r="57" spans="1:17" ht="24" customHeight="1" x14ac:dyDescent="0.2">
      <c r="A57" s="605">
        <v>223219</v>
      </c>
      <c r="B57" s="604" t="s">
        <v>560</v>
      </c>
      <c r="C57" s="350">
        <v>254000</v>
      </c>
      <c r="D57" s="746">
        <v>254000</v>
      </c>
      <c r="E57" s="565">
        <v>254000</v>
      </c>
      <c r="F57" s="565">
        <v>254000</v>
      </c>
      <c r="G57" s="565">
        <v>254000</v>
      </c>
      <c r="H57" s="1165">
        <f t="shared" si="6"/>
        <v>0</v>
      </c>
      <c r="I57" s="746"/>
      <c r="J57" s="565"/>
      <c r="K57" s="565">
        <v>195200</v>
      </c>
      <c r="L57" s="1828">
        <f t="shared" si="7"/>
        <v>76.850393700787407</v>
      </c>
    </row>
    <row r="58" spans="1:17" ht="24" customHeight="1" x14ac:dyDescent="0.2">
      <c r="A58" s="605"/>
      <c r="B58" s="604"/>
      <c r="C58" s="690"/>
      <c r="D58" s="750"/>
      <c r="E58" s="690"/>
      <c r="F58" s="690"/>
      <c r="G58" s="690"/>
      <c r="H58" s="1167"/>
      <c r="I58" s="750"/>
      <c r="J58" s="690"/>
      <c r="K58" s="690"/>
      <c r="L58" s="1829" t="str">
        <f t="shared" si="7"/>
        <v/>
      </c>
    </row>
    <row r="59" spans="1:17" ht="13.5" thickBot="1" x14ac:dyDescent="0.25">
      <c r="A59" s="348"/>
      <c r="B59" s="463"/>
      <c r="C59" s="562"/>
      <c r="D59" s="751"/>
      <c r="E59" s="562"/>
      <c r="F59" s="562"/>
      <c r="G59" s="562"/>
      <c r="H59" s="1168"/>
      <c r="I59" s="751"/>
      <c r="J59" s="562"/>
      <c r="K59" s="562"/>
      <c r="L59" s="1830" t="str">
        <f t="shared" si="7"/>
        <v/>
      </c>
    </row>
    <row r="60" spans="1:17" ht="21.95" customHeight="1" thickBot="1" x14ac:dyDescent="0.25">
      <c r="A60" s="461"/>
      <c r="B60" s="157" t="s">
        <v>51</v>
      </c>
      <c r="C60" s="36">
        <f t="shared" ref="C60:K60" si="8">SUM(C61:C61)</f>
        <v>3700000</v>
      </c>
      <c r="D60" s="266">
        <f t="shared" si="8"/>
        <v>3700000</v>
      </c>
      <c r="E60" s="36">
        <f t="shared" si="8"/>
        <v>3700000</v>
      </c>
      <c r="F60" s="36">
        <f t="shared" si="8"/>
        <v>3700000</v>
      </c>
      <c r="G60" s="36">
        <f t="shared" si="8"/>
        <v>3700000</v>
      </c>
      <c r="H60" s="37">
        <f t="shared" si="6"/>
        <v>0</v>
      </c>
      <c r="I60" s="266">
        <f t="shared" si="8"/>
        <v>0</v>
      </c>
      <c r="J60" s="36">
        <f t="shared" si="8"/>
        <v>0</v>
      </c>
      <c r="K60" s="36">
        <f t="shared" si="8"/>
        <v>3605975</v>
      </c>
      <c r="L60" s="1425">
        <f t="shared" si="7"/>
        <v>97.458783783783787</v>
      </c>
    </row>
    <row r="61" spans="1:17" ht="24" customHeight="1" x14ac:dyDescent="0.2">
      <c r="A61" s="710">
        <v>252002</v>
      </c>
      <c r="B61" s="711" t="s">
        <v>608</v>
      </c>
      <c r="C61" s="350">
        <v>3700000</v>
      </c>
      <c r="D61" s="752">
        <v>3700000</v>
      </c>
      <c r="E61" s="218">
        <v>3700000</v>
      </c>
      <c r="F61" s="218">
        <v>3700000</v>
      </c>
      <c r="G61" s="218">
        <v>3700000</v>
      </c>
      <c r="H61" s="219">
        <f t="shared" si="6"/>
        <v>0</v>
      </c>
      <c r="I61" s="752">
        <v>0</v>
      </c>
      <c r="J61" s="218">
        <v>0</v>
      </c>
      <c r="K61" s="218">
        <v>3605975</v>
      </c>
      <c r="L61" s="1426">
        <f t="shared" si="7"/>
        <v>97.458783783783787</v>
      </c>
    </row>
    <row r="62" spans="1:17" ht="13.5" thickBot="1" x14ac:dyDescent="0.25">
      <c r="A62" s="136"/>
      <c r="B62" s="217"/>
      <c r="C62" s="125"/>
      <c r="D62" s="753"/>
      <c r="E62" s="125"/>
      <c r="F62" s="125"/>
      <c r="G62" s="125"/>
      <c r="H62" s="126"/>
      <c r="I62" s="753"/>
      <c r="J62" s="125"/>
      <c r="K62" s="125"/>
      <c r="L62" s="1428" t="str">
        <f t="shared" si="7"/>
        <v/>
      </c>
    </row>
    <row r="63" spans="1:17" ht="21.95" customHeight="1" thickBot="1" x14ac:dyDescent="0.25">
      <c r="A63" s="461"/>
      <c r="B63" s="157" t="s">
        <v>369</v>
      </c>
      <c r="C63" s="36">
        <f>C53+C60</f>
        <v>20428400</v>
      </c>
      <c r="D63" s="266">
        <f>D53+D60</f>
        <v>20428400</v>
      </c>
      <c r="E63" s="36">
        <f t="shared" ref="E63:K63" si="9">E53+E60</f>
        <v>20428400</v>
      </c>
      <c r="F63" s="36">
        <f t="shared" si="9"/>
        <v>20428400</v>
      </c>
      <c r="G63" s="36">
        <f t="shared" si="9"/>
        <v>20428400</v>
      </c>
      <c r="H63" s="37">
        <f t="shared" si="6"/>
        <v>0</v>
      </c>
      <c r="I63" s="266">
        <f t="shared" si="9"/>
        <v>0</v>
      </c>
      <c r="J63" s="36">
        <f t="shared" si="9"/>
        <v>0</v>
      </c>
      <c r="K63" s="36">
        <f t="shared" si="9"/>
        <v>15338605</v>
      </c>
      <c r="L63" s="1425">
        <f t="shared" si="7"/>
        <v>75.084710501067136</v>
      </c>
    </row>
    <row r="64" spans="1:17" ht="24" customHeight="1" thickBot="1" x14ac:dyDescent="0.25">
      <c r="A64" s="1174"/>
      <c r="B64" s="35"/>
      <c r="C64" s="36"/>
      <c r="D64" s="266"/>
      <c r="E64" s="36"/>
      <c r="F64" s="36"/>
      <c r="G64" s="36"/>
      <c r="H64" s="37"/>
      <c r="I64" s="266"/>
      <c r="J64" s="36"/>
      <c r="K64" s="36"/>
      <c r="L64" s="1425" t="str">
        <f t="shared" si="7"/>
        <v/>
      </c>
    </row>
    <row r="65" spans="1:12" ht="21.95" customHeight="1" thickBot="1" x14ac:dyDescent="0.25">
      <c r="A65" s="461"/>
      <c r="B65" s="157" t="s">
        <v>50</v>
      </c>
      <c r="C65" s="36">
        <f>SUM(C66:C72)</f>
        <v>36760942</v>
      </c>
      <c r="D65" s="266">
        <f t="shared" ref="D65:J65" si="10">SUM(D66:D72)</f>
        <v>36760942</v>
      </c>
      <c r="E65" s="36">
        <f t="shared" si="10"/>
        <v>36760942</v>
      </c>
      <c r="F65" s="36">
        <f t="shared" si="10"/>
        <v>36760942</v>
      </c>
      <c r="G65" s="36">
        <f>SUM(G66:G72)</f>
        <v>30760942</v>
      </c>
      <c r="H65" s="37">
        <f t="shared" si="6"/>
        <v>-6000000</v>
      </c>
      <c r="I65" s="266">
        <f t="shared" si="10"/>
        <v>0</v>
      </c>
      <c r="J65" s="36">
        <f t="shared" si="10"/>
        <v>0</v>
      </c>
      <c r="K65" s="36">
        <f>SUM(K66:K72)</f>
        <v>29372302</v>
      </c>
      <c r="L65" s="1425">
        <f t="shared" si="7"/>
        <v>95.485703916349507</v>
      </c>
    </row>
    <row r="66" spans="1:12" ht="24" customHeight="1" x14ac:dyDescent="0.2">
      <c r="A66" s="1174"/>
      <c r="B66" s="349" t="s">
        <v>500</v>
      </c>
      <c r="C66" s="351">
        <v>2794520</v>
      </c>
      <c r="D66" s="746">
        <v>2794520</v>
      </c>
      <c r="E66" s="565">
        <v>2794520</v>
      </c>
      <c r="F66" s="565">
        <v>2794520</v>
      </c>
      <c r="G66" s="565">
        <v>1397000</v>
      </c>
      <c r="H66" s="1164">
        <f t="shared" si="6"/>
        <v>-1397520</v>
      </c>
      <c r="I66" s="746"/>
      <c r="J66" s="565"/>
      <c r="K66" s="565">
        <v>1382268</v>
      </c>
      <c r="L66" s="1828">
        <f t="shared" si="7"/>
        <v>98.945454545454552</v>
      </c>
    </row>
    <row r="67" spans="1:12" ht="24" customHeight="1" x14ac:dyDescent="0.2">
      <c r="A67" s="1174"/>
      <c r="B67" s="349" t="s">
        <v>561</v>
      </c>
      <c r="C67" s="351">
        <v>4626610</v>
      </c>
      <c r="D67" s="746">
        <v>4626610</v>
      </c>
      <c r="E67" s="565">
        <v>4626610</v>
      </c>
      <c r="F67" s="565">
        <v>4626610</v>
      </c>
      <c r="G67" s="565">
        <v>4626610</v>
      </c>
      <c r="H67" s="1165">
        <f t="shared" si="6"/>
        <v>0</v>
      </c>
      <c r="I67" s="746"/>
      <c r="J67" s="565"/>
      <c r="K67" s="565">
        <v>4435348</v>
      </c>
      <c r="L67" s="1828">
        <f t="shared" si="7"/>
        <v>95.866044468844365</v>
      </c>
    </row>
    <row r="68" spans="1:12" ht="24" customHeight="1" x14ac:dyDescent="0.2">
      <c r="A68" s="1174"/>
      <c r="B68" s="349" t="s">
        <v>519</v>
      </c>
      <c r="C68" s="351">
        <v>1000000</v>
      </c>
      <c r="D68" s="745">
        <v>1000000</v>
      </c>
      <c r="E68" s="564">
        <v>1000000</v>
      </c>
      <c r="F68" s="564">
        <v>1000000</v>
      </c>
      <c r="G68" s="564">
        <v>1000000</v>
      </c>
      <c r="H68" s="1166">
        <f t="shared" si="6"/>
        <v>0</v>
      </c>
      <c r="I68" s="745"/>
      <c r="J68" s="564"/>
      <c r="K68" s="564">
        <v>656999</v>
      </c>
      <c r="L68" s="1827">
        <f t="shared" si="7"/>
        <v>65.6999</v>
      </c>
    </row>
    <row r="69" spans="1:12" ht="24" customHeight="1" x14ac:dyDescent="0.2">
      <c r="A69" s="1174"/>
      <c r="B69" s="349" t="s">
        <v>636</v>
      </c>
      <c r="C69" s="351">
        <v>8000000</v>
      </c>
      <c r="D69" s="745">
        <v>8000000</v>
      </c>
      <c r="E69" s="564">
        <v>8000000</v>
      </c>
      <c r="F69" s="564">
        <f>8000000+814585</f>
        <v>8814585</v>
      </c>
      <c r="G69" s="564">
        <v>8814585</v>
      </c>
      <c r="H69" s="1166">
        <f t="shared" si="6"/>
        <v>0</v>
      </c>
      <c r="I69" s="745"/>
      <c r="J69" s="564"/>
      <c r="K69" s="564">
        <v>8814585</v>
      </c>
      <c r="L69" s="1827">
        <f t="shared" si="7"/>
        <v>100</v>
      </c>
    </row>
    <row r="70" spans="1:12" ht="24" customHeight="1" x14ac:dyDescent="0.2">
      <c r="A70" s="1174"/>
      <c r="B70" s="349" t="s">
        <v>498</v>
      </c>
      <c r="C70" s="351">
        <v>9105900</v>
      </c>
      <c r="D70" s="745">
        <v>9105900</v>
      </c>
      <c r="E70" s="564">
        <v>9105900</v>
      </c>
      <c r="F70" s="564">
        <v>9105900</v>
      </c>
      <c r="G70" s="564">
        <v>8313420</v>
      </c>
      <c r="H70" s="1166">
        <f t="shared" si="6"/>
        <v>-792480</v>
      </c>
      <c r="I70" s="745"/>
      <c r="J70" s="564"/>
      <c r="K70" s="564">
        <v>8033887</v>
      </c>
      <c r="L70" s="1827">
        <f t="shared" si="7"/>
        <v>96.637569135205496</v>
      </c>
    </row>
    <row r="71" spans="1:12" ht="24" customHeight="1" x14ac:dyDescent="0.2">
      <c r="A71" s="1174"/>
      <c r="B71" s="349" t="s">
        <v>499</v>
      </c>
      <c r="C71" s="351">
        <v>11233912</v>
      </c>
      <c r="D71" s="746">
        <v>11233912</v>
      </c>
      <c r="E71" s="565">
        <v>11233912</v>
      </c>
      <c r="F71" s="565">
        <f>11233912-814585</f>
        <v>10419327</v>
      </c>
      <c r="G71" s="565">
        <v>6609327</v>
      </c>
      <c r="H71" s="1165">
        <f t="shared" si="6"/>
        <v>-3810000</v>
      </c>
      <c r="I71" s="746"/>
      <c r="J71" s="565"/>
      <c r="K71" s="565">
        <v>6049215</v>
      </c>
      <c r="L71" s="1828">
        <f t="shared" si="7"/>
        <v>91.525430652772968</v>
      </c>
    </row>
    <row r="72" spans="1:12" ht="13.5" thickBot="1" x14ac:dyDescent="0.25">
      <c r="A72" s="1174"/>
      <c r="B72" s="346"/>
      <c r="C72" s="565"/>
      <c r="D72" s="746"/>
      <c r="E72" s="565"/>
      <c r="F72" s="565"/>
      <c r="G72" s="565"/>
      <c r="H72" s="1241"/>
      <c r="I72" s="746"/>
      <c r="J72" s="565"/>
      <c r="K72" s="565"/>
      <c r="L72" s="1828" t="str">
        <f t="shared" si="7"/>
        <v/>
      </c>
    </row>
    <row r="73" spans="1:12" ht="21.95" customHeight="1" thickBot="1" x14ac:dyDescent="0.25">
      <c r="A73" s="461"/>
      <c r="B73" s="157" t="s">
        <v>51</v>
      </c>
      <c r="C73" s="36">
        <f>SUM(C74:C76)</f>
        <v>51000000</v>
      </c>
      <c r="D73" s="266">
        <f t="shared" ref="D73:J73" si="11">SUM(D74:D76)</f>
        <v>72000000</v>
      </c>
      <c r="E73" s="36">
        <f t="shared" si="11"/>
        <v>72000000</v>
      </c>
      <c r="F73" s="36">
        <f t="shared" si="11"/>
        <v>72000000</v>
      </c>
      <c r="G73" s="36">
        <f t="shared" si="11"/>
        <v>72000000</v>
      </c>
      <c r="H73" s="37">
        <f t="shared" si="6"/>
        <v>0</v>
      </c>
      <c r="I73" s="266">
        <f t="shared" si="11"/>
        <v>0</v>
      </c>
      <c r="J73" s="36">
        <f t="shared" si="11"/>
        <v>0</v>
      </c>
      <c r="K73" s="36">
        <f>SUM(K74:K76)</f>
        <v>71037314</v>
      </c>
      <c r="L73" s="1425">
        <f t="shared" si="7"/>
        <v>98.662936111111108</v>
      </c>
    </row>
    <row r="74" spans="1:12" ht="24" customHeight="1" x14ac:dyDescent="0.2">
      <c r="A74" s="1174"/>
      <c r="B74" s="349" t="s">
        <v>520</v>
      </c>
      <c r="C74" s="350">
        <v>1000000</v>
      </c>
      <c r="D74" s="746">
        <v>1000000</v>
      </c>
      <c r="E74" s="565">
        <v>1000000</v>
      </c>
      <c r="F74" s="565">
        <f>1000000-37314</f>
        <v>962686</v>
      </c>
      <c r="G74" s="565">
        <v>962686</v>
      </c>
      <c r="H74" s="1165">
        <f t="shared" si="6"/>
        <v>0</v>
      </c>
      <c r="I74" s="746"/>
      <c r="J74" s="565"/>
      <c r="K74" s="565"/>
      <c r="L74" s="1828">
        <f t="shared" si="7"/>
        <v>0</v>
      </c>
    </row>
    <row r="75" spans="1:12" ht="24" customHeight="1" x14ac:dyDescent="0.2">
      <c r="A75" s="1174"/>
      <c r="B75" s="349" t="s">
        <v>601</v>
      </c>
      <c r="C75" s="350">
        <v>50000000</v>
      </c>
      <c r="D75" s="746">
        <f>50000000+21000000</f>
        <v>71000000</v>
      </c>
      <c r="E75" s="565">
        <v>71000000</v>
      </c>
      <c r="F75" s="565">
        <f>71000000+37314</f>
        <v>71037314</v>
      </c>
      <c r="G75" s="565">
        <v>71037314</v>
      </c>
      <c r="H75" s="1165">
        <f t="shared" si="6"/>
        <v>0</v>
      </c>
      <c r="I75" s="746"/>
      <c r="J75" s="565"/>
      <c r="K75" s="565">
        <v>71037314</v>
      </c>
      <c r="L75" s="1828">
        <f t="shared" si="7"/>
        <v>100</v>
      </c>
    </row>
    <row r="76" spans="1:12" ht="13.5" thickBot="1" x14ac:dyDescent="0.25">
      <c r="A76" s="1174"/>
      <c r="B76" s="349"/>
      <c r="C76" s="350"/>
      <c r="D76" s="754"/>
      <c r="E76" s="350"/>
      <c r="F76" s="350"/>
      <c r="G76" s="350"/>
      <c r="H76" s="345"/>
      <c r="I76" s="754"/>
      <c r="J76" s="350"/>
      <c r="K76" s="350"/>
      <c r="L76" s="1427" t="str">
        <f t="shared" si="7"/>
        <v/>
      </c>
    </row>
    <row r="77" spans="1:12" ht="21.95" customHeight="1" thickBot="1" x14ac:dyDescent="0.25">
      <c r="A77" s="461"/>
      <c r="B77" s="157" t="s">
        <v>137</v>
      </c>
      <c r="C77" s="36">
        <f>C65+C73</f>
        <v>87760942</v>
      </c>
      <c r="D77" s="266">
        <f t="shared" ref="D77:K77" si="12">D65+D73</f>
        <v>108760942</v>
      </c>
      <c r="E77" s="36">
        <f t="shared" si="12"/>
        <v>108760942</v>
      </c>
      <c r="F77" s="36">
        <f t="shared" si="12"/>
        <v>108760942</v>
      </c>
      <c r="G77" s="36">
        <f t="shared" si="12"/>
        <v>102760942</v>
      </c>
      <c r="H77" s="37">
        <f t="shared" si="6"/>
        <v>-6000000</v>
      </c>
      <c r="I77" s="266">
        <f t="shared" si="12"/>
        <v>0</v>
      </c>
      <c r="J77" s="36">
        <f t="shared" si="12"/>
        <v>0</v>
      </c>
      <c r="K77" s="36">
        <f t="shared" si="12"/>
        <v>100409616</v>
      </c>
      <c r="L77" s="1425">
        <f t="shared" si="7"/>
        <v>97.71184853482562</v>
      </c>
    </row>
    <row r="78" spans="1:12" ht="24" customHeight="1" thickBot="1" x14ac:dyDescent="0.25">
      <c r="A78" s="1174"/>
      <c r="B78" s="157"/>
      <c r="C78" s="36"/>
      <c r="D78" s="266"/>
      <c r="E78" s="36"/>
      <c r="F78" s="36"/>
      <c r="G78" s="36"/>
      <c r="H78" s="37"/>
      <c r="I78" s="266"/>
      <c r="J78" s="36"/>
      <c r="K78" s="36"/>
      <c r="L78" s="1425" t="str">
        <f t="shared" si="7"/>
        <v/>
      </c>
    </row>
    <row r="79" spans="1:12" ht="21.95" customHeight="1" thickBot="1" x14ac:dyDescent="0.25">
      <c r="A79" s="461"/>
      <c r="B79" s="157" t="s">
        <v>50</v>
      </c>
      <c r="C79" s="36">
        <f>SUM(C80:C83)</f>
        <v>17362399</v>
      </c>
      <c r="D79" s="266">
        <f t="shared" ref="D79:J79" si="13">SUM(D80:D83)</f>
        <v>17362399</v>
      </c>
      <c r="E79" s="36">
        <f>SUM(E80:E83)</f>
        <v>17362399</v>
      </c>
      <c r="F79" s="36">
        <f>SUM(F80:F83)</f>
        <v>17362399</v>
      </c>
      <c r="G79" s="36">
        <f>SUM(G80:G83)</f>
        <v>9362399</v>
      </c>
      <c r="H79" s="37">
        <f t="shared" si="6"/>
        <v>-8000000</v>
      </c>
      <c r="I79" s="266">
        <f t="shared" si="13"/>
        <v>0</v>
      </c>
      <c r="J79" s="36">
        <f t="shared" si="13"/>
        <v>0</v>
      </c>
      <c r="K79" s="36">
        <f>SUM(K80:K83)</f>
        <v>9186648</v>
      </c>
      <c r="L79" s="1425">
        <f>IF(G79=0,"",K79/G79*100)</f>
        <v>98.122799508972008</v>
      </c>
    </row>
    <row r="80" spans="1:12" ht="24" customHeight="1" x14ac:dyDescent="0.2">
      <c r="A80" s="1174"/>
      <c r="B80" s="349" t="s">
        <v>500</v>
      </c>
      <c r="C80" s="350">
        <v>1397000</v>
      </c>
      <c r="D80" s="746">
        <v>1397000</v>
      </c>
      <c r="E80" s="565">
        <v>1397000</v>
      </c>
      <c r="F80" s="565">
        <v>1397000</v>
      </c>
      <c r="G80" s="565">
        <f>1397000-364490</f>
        <v>1032510</v>
      </c>
      <c r="H80" s="1165">
        <f t="shared" si="6"/>
        <v>-364490</v>
      </c>
      <c r="I80" s="746"/>
      <c r="J80" s="565"/>
      <c r="K80" s="565">
        <v>1032510</v>
      </c>
      <c r="L80" s="1828">
        <f t="shared" si="7"/>
        <v>100</v>
      </c>
    </row>
    <row r="81" spans="1:12" ht="24" customHeight="1" x14ac:dyDescent="0.2">
      <c r="A81" s="1174"/>
      <c r="B81" s="349" t="s">
        <v>501</v>
      </c>
      <c r="C81" s="350">
        <v>2543810</v>
      </c>
      <c r="D81" s="746">
        <v>2543810</v>
      </c>
      <c r="E81" s="565">
        <v>2543810</v>
      </c>
      <c r="F81" s="565">
        <v>2543810</v>
      </c>
      <c r="G81" s="565">
        <v>3425698</v>
      </c>
      <c r="H81" s="1165">
        <f t="shared" si="6"/>
        <v>881888</v>
      </c>
      <c r="I81" s="746"/>
      <c r="J81" s="565"/>
      <c r="K81" s="565">
        <v>3425698</v>
      </c>
      <c r="L81" s="1828">
        <f t="shared" si="7"/>
        <v>100</v>
      </c>
    </row>
    <row r="82" spans="1:12" ht="24" customHeight="1" x14ac:dyDescent="0.2">
      <c r="A82" s="1174"/>
      <c r="B82" s="466" t="s">
        <v>502</v>
      </c>
      <c r="C82" s="350">
        <v>13421589</v>
      </c>
      <c r="D82" s="746">
        <v>13421589</v>
      </c>
      <c r="E82" s="565">
        <v>13421589</v>
      </c>
      <c r="F82" s="565">
        <v>13421589</v>
      </c>
      <c r="G82" s="565">
        <v>4904191</v>
      </c>
      <c r="H82" s="1165">
        <f t="shared" si="6"/>
        <v>-8517398</v>
      </c>
      <c r="I82" s="746"/>
      <c r="J82" s="565"/>
      <c r="K82" s="565">
        <v>4728440</v>
      </c>
      <c r="L82" s="1828">
        <f t="shared" si="7"/>
        <v>96.416310049914458</v>
      </c>
    </row>
    <row r="83" spans="1:12" ht="13.5" thickBot="1" x14ac:dyDescent="0.25">
      <c r="A83" s="1174"/>
      <c r="B83" s="464"/>
      <c r="C83" s="125"/>
      <c r="D83" s="753"/>
      <c r="E83" s="125"/>
      <c r="F83" s="125"/>
      <c r="G83" s="125"/>
      <c r="H83" s="126"/>
      <c r="I83" s="753"/>
      <c r="J83" s="125"/>
      <c r="K83" s="125"/>
      <c r="L83" s="1428" t="str">
        <f t="shared" si="7"/>
        <v/>
      </c>
    </row>
    <row r="84" spans="1:12" ht="21.95" customHeight="1" thickBot="1" x14ac:dyDescent="0.25">
      <c r="A84" s="461"/>
      <c r="B84" s="157" t="s">
        <v>51</v>
      </c>
      <c r="C84" s="36">
        <f t="shared" ref="C84:K84" si="14">SUM(C85:C85)</f>
        <v>0</v>
      </c>
      <c r="D84" s="266">
        <f t="shared" si="14"/>
        <v>0</v>
      </c>
      <c r="E84" s="36">
        <f t="shared" si="14"/>
        <v>0</v>
      </c>
      <c r="F84" s="36">
        <f t="shared" si="14"/>
        <v>0</v>
      </c>
      <c r="G84" s="36">
        <f t="shared" si="14"/>
        <v>0</v>
      </c>
      <c r="H84" s="37">
        <f t="shared" si="6"/>
        <v>0</v>
      </c>
      <c r="I84" s="266">
        <f t="shared" si="14"/>
        <v>0</v>
      </c>
      <c r="J84" s="36">
        <f t="shared" si="14"/>
        <v>0</v>
      </c>
      <c r="K84" s="36">
        <f t="shared" si="14"/>
        <v>0</v>
      </c>
      <c r="L84" s="1425" t="str">
        <f t="shared" si="7"/>
        <v/>
      </c>
    </row>
    <row r="85" spans="1:12" ht="13.5" thickBot="1" x14ac:dyDescent="0.25">
      <c r="A85" s="1174"/>
      <c r="B85" s="465"/>
      <c r="C85" s="350"/>
      <c r="D85" s="754"/>
      <c r="E85" s="350"/>
      <c r="F85" s="350"/>
      <c r="G85" s="350"/>
      <c r="H85" s="345"/>
      <c r="I85" s="754"/>
      <c r="J85" s="350"/>
      <c r="K85" s="350"/>
      <c r="L85" s="1427" t="str">
        <f t="shared" si="7"/>
        <v/>
      </c>
    </row>
    <row r="86" spans="1:12" ht="21.95" customHeight="1" thickBot="1" x14ac:dyDescent="0.25">
      <c r="A86" s="461"/>
      <c r="B86" s="157" t="s">
        <v>370</v>
      </c>
      <c r="C86" s="36">
        <f>C79+C84</f>
        <v>17362399</v>
      </c>
      <c r="D86" s="266">
        <f t="shared" ref="D86:K86" si="15">D79+D84</f>
        <v>17362399</v>
      </c>
      <c r="E86" s="36">
        <f t="shared" si="15"/>
        <v>17362399</v>
      </c>
      <c r="F86" s="36">
        <f t="shared" si="15"/>
        <v>17362399</v>
      </c>
      <c r="G86" s="36">
        <f t="shared" si="15"/>
        <v>9362399</v>
      </c>
      <c r="H86" s="37">
        <f t="shared" si="6"/>
        <v>-8000000</v>
      </c>
      <c r="I86" s="266">
        <f t="shared" si="15"/>
        <v>0</v>
      </c>
      <c r="J86" s="36">
        <f t="shared" si="15"/>
        <v>0</v>
      </c>
      <c r="K86" s="36">
        <f t="shared" si="15"/>
        <v>9186648</v>
      </c>
      <c r="L86" s="1425">
        <f t="shared" si="7"/>
        <v>98.122799508972008</v>
      </c>
    </row>
    <row r="87" spans="1:12" ht="24" customHeight="1" thickBot="1" x14ac:dyDescent="0.25">
      <c r="A87" s="1174"/>
      <c r="B87" s="35"/>
      <c r="C87" s="36"/>
      <c r="D87" s="266"/>
      <c r="E87" s="36"/>
      <c r="F87" s="36"/>
      <c r="G87" s="36"/>
      <c r="H87" s="37"/>
      <c r="I87" s="266"/>
      <c r="J87" s="36"/>
      <c r="K87" s="36"/>
      <c r="L87" s="1425" t="str">
        <f t="shared" si="7"/>
        <v/>
      </c>
    </row>
    <row r="88" spans="1:12" ht="21.95" customHeight="1" thickBot="1" x14ac:dyDescent="0.25">
      <c r="A88" s="461"/>
      <c r="B88" s="157" t="s">
        <v>50</v>
      </c>
      <c r="C88" s="36">
        <f t="shared" ref="C88:J88" si="16">SUM(C89:C91)</f>
        <v>1635252</v>
      </c>
      <c r="D88" s="266">
        <f>SUM(D89:D92)</f>
        <v>2400895</v>
      </c>
      <c r="E88" s="36">
        <f>SUM(E89:E92)</f>
        <v>2400895</v>
      </c>
      <c r="F88" s="36">
        <f>SUM(F89:F93)</f>
        <v>3100895</v>
      </c>
      <c r="G88" s="36">
        <f>SUM(G89:G93)</f>
        <v>3100895</v>
      </c>
      <c r="H88" s="37">
        <f t="shared" si="6"/>
        <v>0</v>
      </c>
      <c r="I88" s="266">
        <f t="shared" si="16"/>
        <v>0</v>
      </c>
      <c r="J88" s="36">
        <f t="shared" si="16"/>
        <v>0</v>
      </c>
      <c r="K88" s="36">
        <f>SUM(K89:K93)</f>
        <v>2786247</v>
      </c>
      <c r="L88" s="1425">
        <f t="shared" si="7"/>
        <v>89.852994054942201</v>
      </c>
    </row>
    <row r="89" spans="1:12" ht="24" customHeight="1" x14ac:dyDescent="0.2">
      <c r="A89" s="1174"/>
      <c r="B89" s="606" t="s">
        <v>497</v>
      </c>
      <c r="C89" s="1098">
        <v>162560</v>
      </c>
      <c r="D89" s="749">
        <v>162560</v>
      </c>
      <c r="E89" s="566">
        <v>162560</v>
      </c>
      <c r="F89" s="566">
        <v>257810</v>
      </c>
      <c r="G89" s="566">
        <v>257810</v>
      </c>
      <c r="H89" s="1164">
        <f t="shared" si="6"/>
        <v>0</v>
      </c>
      <c r="I89" s="749"/>
      <c r="J89" s="566"/>
      <c r="K89" s="566">
        <v>257810</v>
      </c>
      <c r="L89" s="1826">
        <f t="shared" si="7"/>
        <v>100</v>
      </c>
    </row>
    <row r="90" spans="1:12" ht="24" customHeight="1" x14ac:dyDescent="0.2">
      <c r="A90" s="1174"/>
      <c r="B90" s="466" t="s">
        <v>503</v>
      </c>
      <c r="C90" s="567">
        <v>349250</v>
      </c>
      <c r="D90" s="746">
        <v>349250</v>
      </c>
      <c r="E90" s="565">
        <v>349250</v>
      </c>
      <c r="F90" s="565">
        <v>445262</v>
      </c>
      <c r="G90" s="565">
        <v>445262</v>
      </c>
      <c r="H90" s="1165">
        <f t="shared" si="6"/>
        <v>0</v>
      </c>
      <c r="I90" s="746"/>
      <c r="J90" s="565"/>
      <c r="K90" s="565">
        <v>445262</v>
      </c>
      <c r="L90" s="1828">
        <f t="shared" si="7"/>
        <v>100</v>
      </c>
    </row>
    <row r="91" spans="1:12" ht="24" customHeight="1" x14ac:dyDescent="0.2">
      <c r="A91" s="1174"/>
      <c r="B91" s="346" t="s">
        <v>504</v>
      </c>
      <c r="C91" s="350">
        <v>1123442</v>
      </c>
      <c r="D91" s="746">
        <f>1123442+332240</f>
        <v>1455682</v>
      </c>
      <c r="E91" s="565">
        <v>1455682</v>
      </c>
      <c r="F91" s="565">
        <v>1264420</v>
      </c>
      <c r="G91" s="565">
        <v>1264420</v>
      </c>
      <c r="H91" s="1165">
        <f t="shared" si="6"/>
        <v>0</v>
      </c>
      <c r="I91" s="746"/>
      <c r="J91" s="565"/>
      <c r="K91" s="565">
        <v>1162553</v>
      </c>
      <c r="L91" s="1828">
        <f t="shared" si="7"/>
        <v>91.943578874108283</v>
      </c>
    </row>
    <row r="92" spans="1:12" ht="24" customHeight="1" x14ac:dyDescent="0.2">
      <c r="A92" s="1174"/>
      <c r="B92" s="346" t="s">
        <v>739</v>
      </c>
      <c r="C92" s="350"/>
      <c r="D92" s="746">
        <v>433403</v>
      </c>
      <c r="E92" s="565">
        <v>433403</v>
      </c>
      <c r="F92" s="565">
        <v>433403</v>
      </c>
      <c r="G92" s="565">
        <v>433403</v>
      </c>
      <c r="H92" s="1165">
        <f t="shared" si="6"/>
        <v>0</v>
      </c>
      <c r="I92" s="1360"/>
      <c r="J92" s="565"/>
      <c r="K92" s="565">
        <v>433403</v>
      </c>
      <c r="L92" s="1828">
        <f t="shared" si="7"/>
        <v>100</v>
      </c>
    </row>
    <row r="93" spans="1:12" ht="24" customHeight="1" x14ac:dyDescent="0.2">
      <c r="A93" s="1174"/>
      <c r="B93" s="346" t="s">
        <v>759</v>
      </c>
      <c r="C93" s="350"/>
      <c r="D93" s="746"/>
      <c r="E93" s="565"/>
      <c r="F93" s="565">
        <v>700000</v>
      </c>
      <c r="G93" s="565">
        <v>700000</v>
      </c>
      <c r="H93" s="1165">
        <f t="shared" si="6"/>
        <v>0</v>
      </c>
      <c r="I93" s="1360"/>
      <c r="J93" s="565"/>
      <c r="K93" s="565">
        <v>487219</v>
      </c>
      <c r="L93" s="1828">
        <f t="shared" si="7"/>
        <v>69.602714285714285</v>
      </c>
    </row>
    <row r="94" spans="1:12" ht="13.5" thickBot="1" x14ac:dyDescent="0.25">
      <c r="A94" s="1174"/>
      <c r="B94" s="217"/>
      <c r="C94" s="125"/>
      <c r="D94" s="753"/>
      <c r="E94" s="125"/>
      <c r="F94" s="125"/>
      <c r="G94" s="125"/>
      <c r="H94" s="1165"/>
      <c r="I94" s="753"/>
      <c r="J94" s="125"/>
      <c r="K94" s="125"/>
      <c r="L94" s="1428" t="str">
        <f t="shared" si="7"/>
        <v/>
      </c>
    </row>
    <row r="95" spans="1:12" ht="21.95" customHeight="1" thickBot="1" x14ac:dyDescent="0.25">
      <c r="A95" s="461"/>
      <c r="B95" s="157" t="s">
        <v>51</v>
      </c>
      <c r="C95" s="36">
        <f>SUM(C96:C96)</f>
        <v>0</v>
      </c>
      <c r="D95" s="266">
        <f t="shared" ref="D95:K95" si="17">SUM(D96:D96)</f>
        <v>0</v>
      </c>
      <c r="E95" s="36">
        <f t="shared" si="17"/>
        <v>0</v>
      </c>
      <c r="F95" s="36">
        <f t="shared" si="17"/>
        <v>0</v>
      </c>
      <c r="G95" s="36">
        <f t="shared" si="17"/>
        <v>0</v>
      </c>
      <c r="H95" s="37">
        <f t="shared" si="6"/>
        <v>0</v>
      </c>
      <c r="I95" s="266">
        <f t="shared" si="17"/>
        <v>0</v>
      </c>
      <c r="J95" s="36">
        <f t="shared" si="17"/>
        <v>0</v>
      </c>
      <c r="K95" s="36">
        <f t="shared" si="17"/>
        <v>0</v>
      </c>
      <c r="L95" s="1425" t="str">
        <f t="shared" si="7"/>
        <v/>
      </c>
    </row>
    <row r="96" spans="1:12" ht="13.5" thickBot="1" x14ac:dyDescent="0.25">
      <c r="A96" s="1174"/>
      <c r="B96" s="349"/>
      <c r="C96" s="350"/>
      <c r="D96" s="754"/>
      <c r="E96" s="350"/>
      <c r="F96" s="350"/>
      <c r="G96" s="350"/>
      <c r="H96" s="345"/>
      <c r="I96" s="754"/>
      <c r="J96" s="350"/>
      <c r="K96" s="350"/>
      <c r="L96" s="1427" t="str">
        <f t="shared" si="7"/>
        <v/>
      </c>
    </row>
    <row r="97" spans="1:12" ht="21.95" customHeight="1" thickBot="1" x14ac:dyDescent="0.25">
      <c r="A97" s="461"/>
      <c r="B97" s="157" t="s">
        <v>110</v>
      </c>
      <c r="C97" s="36">
        <f t="shared" ref="C97:K97" si="18">C88+C95</f>
        <v>1635252</v>
      </c>
      <c r="D97" s="266">
        <f>D88+D95</f>
        <v>2400895</v>
      </c>
      <c r="E97" s="36">
        <f t="shared" si="18"/>
        <v>2400895</v>
      </c>
      <c r="F97" s="36">
        <f t="shared" si="18"/>
        <v>3100895</v>
      </c>
      <c r="G97" s="36">
        <f>G88+G95</f>
        <v>3100895</v>
      </c>
      <c r="H97" s="37">
        <f t="shared" si="6"/>
        <v>0</v>
      </c>
      <c r="I97" s="266">
        <f t="shared" si="18"/>
        <v>0</v>
      </c>
      <c r="J97" s="36">
        <f t="shared" si="18"/>
        <v>0</v>
      </c>
      <c r="K97" s="36">
        <f t="shared" si="18"/>
        <v>2786247</v>
      </c>
      <c r="L97" s="1425">
        <f t="shared" si="7"/>
        <v>89.852994054942201</v>
      </c>
    </row>
    <row r="98" spans="1:12" ht="24" customHeight="1" thickBot="1" x14ac:dyDescent="0.25">
      <c r="A98" s="1174"/>
      <c r="B98" s="35"/>
      <c r="C98" s="36"/>
      <c r="D98" s="266"/>
      <c r="E98" s="36"/>
      <c r="F98" s="36"/>
      <c r="G98" s="36"/>
      <c r="H98" s="37"/>
      <c r="I98" s="266"/>
      <c r="J98" s="36"/>
      <c r="K98" s="36"/>
      <c r="L98" s="1425" t="str">
        <f t="shared" si="7"/>
        <v/>
      </c>
    </row>
    <row r="99" spans="1:12" ht="21.95" customHeight="1" thickBot="1" x14ac:dyDescent="0.25">
      <c r="A99" s="461"/>
      <c r="B99" s="157" t="s">
        <v>50</v>
      </c>
      <c r="C99" s="36">
        <f>SUM(C100:C105)</f>
        <v>8138877</v>
      </c>
      <c r="D99" s="266">
        <f>SUM(D100:D105)</f>
        <v>9704378</v>
      </c>
      <c r="E99" s="36">
        <f>SUM(E100:E105)</f>
        <v>14952378</v>
      </c>
      <c r="F99" s="36">
        <f>SUM(F100:F105)</f>
        <v>14952378</v>
      </c>
      <c r="G99" s="36">
        <f>SUM(G100:G105)</f>
        <v>14952378</v>
      </c>
      <c r="H99" s="37">
        <f t="shared" si="6"/>
        <v>0</v>
      </c>
      <c r="I99" s="266">
        <f>SUM(I100:I105)</f>
        <v>0</v>
      </c>
      <c r="J99" s="36">
        <f>SUM(J100:J105)</f>
        <v>0</v>
      </c>
      <c r="K99" s="36">
        <f>SUM(K100:K105)</f>
        <v>13856545</v>
      </c>
      <c r="L99" s="1425">
        <f t="shared" si="7"/>
        <v>92.671179126156389</v>
      </c>
    </row>
    <row r="100" spans="1:12" ht="24" customHeight="1" x14ac:dyDescent="0.2">
      <c r="A100" s="1174"/>
      <c r="B100" s="349" t="s">
        <v>497</v>
      </c>
      <c r="C100" s="351">
        <v>16002</v>
      </c>
      <c r="D100" s="745">
        <v>16002</v>
      </c>
      <c r="E100" s="564">
        <v>16002</v>
      </c>
      <c r="F100" s="564">
        <v>16002</v>
      </c>
      <c r="G100" s="564">
        <v>16002</v>
      </c>
      <c r="H100" s="1166">
        <f t="shared" si="6"/>
        <v>0</v>
      </c>
      <c r="I100" s="745"/>
      <c r="J100" s="564"/>
      <c r="K100" s="564">
        <v>0</v>
      </c>
      <c r="L100" s="1827">
        <f t="shared" si="7"/>
        <v>0</v>
      </c>
    </row>
    <row r="101" spans="1:12" ht="24" customHeight="1" x14ac:dyDescent="0.2">
      <c r="A101" s="1174"/>
      <c r="B101" s="349" t="s">
        <v>503</v>
      </c>
      <c r="C101" s="351">
        <v>2898985</v>
      </c>
      <c r="D101" s="746">
        <v>2898985</v>
      </c>
      <c r="E101" s="565">
        <v>2898985</v>
      </c>
      <c r="F101" s="565">
        <v>2898985</v>
      </c>
      <c r="G101" s="565">
        <v>2898985</v>
      </c>
      <c r="H101" s="1165">
        <f t="shared" si="6"/>
        <v>0</v>
      </c>
      <c r="I101" s="746"/>
      <c r="J101" s="565"/>
      <c r="K101" s="565">
        <f>1580937+238217</f>
        <v>1819154</v>
      </c>
      <c r="L101" s="1828">
        <f t="shared" si="7"/>
        <v>62.751411269806503</v>
      </c>
    </row>
    <row r="102" spans="1:12" ht="24" customHeight="1" x14ac:dyDescent="0.2">
      <c r="A102" s="1174"/>
      <c r="B102" s="349" t="s">
        <v>504</v>
      </c>
      <c r="C102" s="351">
        <v>5223890</v>
      </c>
      <c r="D102" s="746">
        <f>5223890+415501+800000</f>
        <v>6439391</v>
      </c>
      <c r="E102" s="565">
        <f>6439391+700000+1224000</f>
        <v>8363391</v>
      </c>
      <c r="F102" s="565">
        <v>8363391</v>
      </c>
      <c r="G102" s="565">
        <v>8363391</v>
      </c>
      <c r="H102" s="1165">
        <f t="shared" si="6"/>
        <v>0</v>
      </c>
      <c r="I102" s="746"/>
      <c r="J102" s="565"/>
      <c r="K102" s="565">
        <f>8601608-238217</f>
        <v>8363391</v>
      </c>
      <c r="L102" s="1828">
        <f t="shared" si="7"/>
        <v>100</v>
      </c>
    </row>
    <row r="103" spans="1:12" ht="23.25" customHeight="1" x14ac:dyDescent="0.2">
      <c r="A103" s="1174"/>
      <c r="B103" s="349" t="s">
        <v>740</v>
      </c>
      <c r="C103" s="351"/>
      <c r="D103" s="745">
        <v>350000</v>
      </c>
      <c r="E103" s="564">
        <v>350000</v>
      </c>
      <c r="F103" s="564">
        <v>350000</v>
      </c>
      <c r="G103" s="564">
        <v>350000</v>
      </c>
      <c r="H103" s="1166">
        <f t="shared" si="6"/>
        <v>0</v>
      </c>
      <c r="I103" s="745"/>
      <c r="J103" s="564"/>
      <c r="K103" s="564">
        <v>350000</v>
      </c>
      <c r="L103" s="1827">
        <f t="shared" si="7"/>
        <v>100</v>
      </c>
    </row>
    <row r="104" spans="1:12" ht="23.25" customHeight="1" x14ac:dyDescent="0.2">
      <c r="A104" s="1174"/>
      <c r="B104" s="349" t="s">
        <v>749</v>
      </c>
      <c r="C104" s="351"/>
      <c r="D104" s="745"/>
      <c r="E104" s="564">
        <v>3324000</v>
      </c>
      <c r="F104" s="564">
        <v>3324000</v>
      </c>
      <c r="G104" s="564">
        <v>3324000</v>
      </c>
      <c r="H104" s="1166">
        <f t="shared" si="6"/>
        <v>0</v>
      </c>
      <c r="I104" s="745"/>
      <c r="J104" s="564"/>
      <c r="K104" s="564">
        <v>3324000</v>
      </c>
      <c r="L104" s="1827">
        <f t="shared" si="7"/>
        <v>100</v>
      </c>
    </row>
    <row r="105" spans="1:12" ht="13.5" thickBot="1" x14ac:dyDescent="0.25">
      <c r="A105" s="1174"/>
      <c r="B105" s="349"/>
      <c r="C105" s="351"/>
      <c r="D105" s="747"/>
      <c r="E105" s="351"/>
      <c r="F105" s="351"/>
      <c r="G105" s="351"/>
      <c r="H105" s="347"/>
      <c r="I105" s="747"/>
      <c r="J105" s="351"/>
      <c r="K105" s="351"/>
      <c r="L105" s="1429" t="str">
        <f t="shared" si="7"/>
        <v/>
      </c>
    </row>
    <row r="106" spans="1:12" ht="21.95" customHeight="1" thickBot="1" x14ac:dyDescent="0.25">
      <c r="A106" s="461"/>
      <c r="B106" s="157" t="s">
        <v>51</v>
      </c>
      <c r="C106" s="36">
        <f t="shared" ref="C106:K106" si="19">SUM(C107:C107)</f>
        <v>0</v>
      </c>
      <c r="D106" s="266">
        <f t="shared" si="19"/>
        <v>0</v>
      </c>
      <c r="E106" s="36">
        <f t="shared" si="19"/>
        <v>0</v>
      </c>
      <c r="F106" s="36">
        <f t="shared" si="19"/>
        <v>0</v>
      </c>
      <c r="G106" s="36">
        <f t="shared" si="19"/>
        <v>0</v>
      </c>
      <c r="H106" s="37">
        <f t="shared" si="6"/>
        <v>0</v>
      </c>
      <c r="I106" s="266">
        <f t="shared" si="19"/>
        <v>0</v>
      </c>
      <c r="J106" s="36">
        <f t="shared" si="19"/>
        <v>0</v>
      </c>
      <c r="K106" s="36">
        <f t="shared" si="19"/>
        <v>0</v>
      </c>
      <c r="L106" s="1425" t="str">
        <f t="shared" si="7"/>
        <v/>
      </c>
    </row>
    <row r="107" spans="1:12" ht="13.5" thickBot="1" x14ac:dyDescent="0.25">
      <c r="A107" s="1174"/>
      <c r="B107" s="217"/>
      <c r="C107" s="155"/>
      <c r="D107" s="755"/>
      <c r="E107" s="155"/>
      <c r="F107" s="155"/>
      <c r="G107" s="155"/>
      <c r="H107" s="1175"/>
      <c r="I107" s="755"/>
      <c r="J107" s="155"/>
      <c r="K107" s="155"/>
      <c r="L107" s="1831" t="str">
        <f t="shared" si="7"/>
        <v/>
      </c>
    </row>
    <row r="108" spans="1:12" ht="21.95" customHeight="1" thickBot="1" x14ac:dyDescent="0.25">
      <c r="A108" s="461"/>
      <c r="B108" s="157" t="s">
        <v>397</v>
      </c>
      <c r="C108" s="36">
        <f t="shared" ref="C108:K108" si="20">C99+C106</f>
        <v>8138877</v>
      </c>
      <c r="D108" s="266">
        <f t="shared" si="20"/>
        <v>9704378</v>
      </c>
      <c r="E108" s="36">
        <f t="shared" si="20"/>
        <v>14952378</v>
      </c>
      <c r="F108" s="36">
        <f t="shared" si="20"/>
        <v>14952378</v>
      </c>
      <c r="G108" s="36">
        <f t="shared" si="20"/>
        <v>14952378</v>
      </c>
      <c r="H108" s="37">
        <f t="shared" si="6"/>
        <v>0</v>
      </c>
      <c r="I108" s="266">
        <f t="shared" si="20"/>
        <v>0</v>
      </c>
      <c r="J108" s="36">
        <f t="shared" si="20"/>
        <v>0</v>
      </c>
      <c r="K108" s="36">
        <f t="shared" si="20"/>
        <v>13856545</v>
      </c>
      <c r="L108" s="1425">
        <f t="shared" si="7"/>
        <v>92.671179126156389</v>
      </c>
    </row>
    <row r="109" spans="1:12" ht="24" customHeight="1" thickBot="1" x14ac:dyDescent="0.25">
      <c r="A109" s="1174"/>
      <c r="B109" s="35"/>
      <c r="C109" s="36"/>
      <c r="D109" s="266"/>
      <c r="E109" s="36"/>
      <c r="F109" s="36"/>
      <c r="G109" s="36"/>
      <c r="H109" s="37"/>
      <c r="I109" s="266"/>
      <c r="J109" s="36"/>
      <c r="K109" s="36"/>
      <c r="L109" s="1425" t="str">
        <f t="shared" si="7"/>
        <v/>
      </c>
    </row>
    <row r="110" spans="1:12" ht="21.95" customHeight="1" thickBot="1" x14ac:dyDescent="0.25">
      <c r="A110" s="461"/>
      <c r="B110" s="157" t="s">
        <v>50</v>
      </c>
      <c r="C110" s="36">
        <f>SUM(C111:C113)</f>
        <v>44578172</v>
      </c>
      <c r="D110" s="266">
        <f>SUM(D111:D113)</f>
        <v>44891236</v>
      </c>
      <c r="E110" s="266">
        <f>SUM(E111:E113)</f>
        <v>176848739</v>
      </c>
      <c r="F110" s="266">
        <f>SUM(F111:F113)</f>
        <v>176848739</v>
      </c>
      <c r="G110" s="266">
        <f>SUM(G111:G113)</f>
        <v>176848739</v>
      </c>
      <c r="H110" s="1176">
        <f t="shared" si="6"/>
        <v>0</v>
      </c>
      <c r="I110" s="266">
        <f t="shared" ref="I110:J110" si="21">SUM(I111:I112)</f>
        <v>0</v>
      </c>
      <c r="J110" s="36">
        <f t="shared" si="21"/>
        <v>0</v>
      </c>
      <c r="K110" s="36">
        <f>SUM(K111:K113)</f>
        <v>13502848</v>
      </c>
      <c r="L110" s="1425">
        <f t="shared" si="7"/>
        <v>7.6352526324770684</v>
      </c>
    </row>
    <row r="111" spans="1:12" ht="24" customHeight="1" x14ac:dyDescent="0.2">
      <c r="A111" s="1174"/>
      <c r="B111" s="349" t="s">
        <v>503</v>
      </c>
      <c r="C111" s="756">
        <v>5235575</v>
      </c>
      <c r="D111" s="756">
        <v>5235575</v>
      </c>
      <c r="E111" s="567">
        <v>5235575</v>
      </c>
      <c r="F111" s="567">
        <v>5235575</v>
      </c>
      <c r="G111" s="567">
        <v>5235575</v>
      </c>
      <c r="H111" s="1177">
        <f t="shared" si="6"/>
        <v>0</v>
      </c>
      <c r="I111" s="756"/>
      <c r="J111" s="567"/>
      <c r="K111" s="567">
        <v>5066046</v>
      </c>
      <c r="L111" s="1832">
        <f t="shared" si="7"/>
        <v>96.761979343243098</v>
      </c>
    </row>
    <row r="112" spans="1:12" ht="24" customHeight="1" x14ac:dyDescent="0.2">
      <c r="A112" s="1174"/>
      <c r="B112" s="349" t="s">
        <v>504</v>
      </c>
      <c r="C112" s="351">
        <v>37342597</v>
      </c>
      <c r="D112" s="745">
        <f>39342597-2000000+313064</f>
        <v>37655661</v>
      </c>
      <c r="E112" s="564">
        <f>37655661+131957503</f>
        <v>169613164</v>
      </c>
      <c r="F112" s="564">
        <v>169613164</v>
      </c>
      <c r="G112" s="564">
        <v>169613164</v>
      </c>
      <c r="H112" s="1166">
        <f t="shared" si="6"/>
        <v>0</v>
      </c>
      <c r="I112" s="745"/>
      <c r="J112" s="564"/>
      <c r="K112" s="564">
        <f>7635012+450000</f>
        <v>8085012</v>
      </c>
      <c r="L112" s="1827">
        <f t="shared" si="7"/>
        <v>4.7667361479088965</v>
      </c>
    </row>
    <row r="113" spans="1:12" ht="24" customHeight="1" x14ac:dyDescent="0.2">
      <c r="A113" s="1174"/>
      <c r="B113" s="349" t="s">
        <v>519</v>
      </c>
      <c r="C113" s="351">
        <v>2000000</v>
      </c>
      <c r="D113" s="745">
        <v>2000000</v>
      </c>
      <c r="E113" s="564">
        <v>2000000</v>
      </c>
      <c r="F113" s="564">
        <v>2000000</v>
      </c>
      <c r="G113" s="564">
        <v>2000000</v>
      </c>
      <c r="H113" s="1166">
        <f t="shared" si="6"/>
        <v>0</v>
      </c>
      <c r="I113" s="745"/>
      <c r="J113" s="564"/>
      <c r="K113" s="564">
        <v>351790</v>
      </c>
      <c r="L113" s="1827">
        <f t="shared" si="7"/>
        <v>17.589500000000001</v>
      </c>
    </row>
    <row r="114" spans="1:12" ht="13.5" thickBot="1" x14ac:dyDescent="0.25">
      <c r="A114" s="1174"/>
      <c r="B114" s="346"/>
      <c r="C114" s="350"/>
      <c r="D114" s="754"/>
      <c r="E114" s="350"/>
      <c r="F114" s="350"/>
      <c r="G114" s="350"/>
      <c r="H114" s="345"/>
      <c r="I114" s="754"/>
      <c r="J114" s="350"/>
      <c r="K114" s="350"/>
      <c r="L114" s="1427" t="str">
        <f t="shared" si="7"/>
        <v/>
      </c>
    </row>
    <row r="115" spans="1:12" ht="21.95" customHeight="1" thickBot="1" x14ac:dyDescent="0.25">
      <c r="A115" s="461"/>
      <c r="B115" s="157" t="s">
        <v>51</v>
      </c>
      <c r="C115" s="36">
        <f>SUM(C116:C117)</f>
        <v>4445000</v>
      </c>
      <c r="D115" s="266">
        <f t="shared" ref="D115:J115" si="22">SUM(D116:D117)</f>
        <v>4445000</v>
      </c>
      <c r="E115" s="36">
        <f t="shared" si="22"/>
        <v>4445000</v>
      </c>
      <c r="F115" s="36">
        <f>SUM(F116:F117)</f>
        <v>4445000</v>
      </c>
      <c r="G115" s="36">
        <f t="shared" si="22"/>
        <v>4445000</v>
      </c>
      <c r="H115" s="37">
        <f t="shared" si="6"/>
        <v>0</v>
      </c>
      <c r="I115" s="266">
        <f t="shared" si="22"/>
        <v>0</v>
      </c>
      <c r="J115" s="36">
        <f t="shared" si="22"/>
        <v>0</v>
      </c>
      <c r="K115" s="36">
        <f>SUM(K116:K117)</f>
        <v>3140469</v>
      </c>
      <c r="L115" s="1425">
        <f t="shared" si="7"/>
        <v>70.651721034870647</v>
      </c>
    </row>
    <row r="116" spans="1:12" ht="31.5" customHeight="1" x14ac:dyDescent="0.2">
      <c r="A116" s="1174"/>
      <c r="B116" s="349" t="s">
        <v>635</v>
      </c>
      <c r="C116" s="1099">
        <v>4445000</v>
      </c>
      <c r="D116" s="757">
        <v>4445000</v>
      </c>
      <c r="E116" s="568">
        <v>4445000</v>
      </c>
      <c r="F116" s="568">
        <v>4445000</v>
      </c>
      <c r="G116" s="568">
        <v>4445000</v>
      </c>
      <c r="H116" s="1178">
        <f t="shared" si="6"/>
        <v>0</v>
      </c>
      <c r="I116" s="757"/>
      <c r="J116" s="568"/>
      <c r="K116" s="568">
        <v>3140469</v>
      </c>
      <c r="L116" s="1833">
        <f t="shared" si="7"/>
        <v>70.651721034870647</v>
      </c>
    </row>
    <row r="117" spans="1:12" ht="13.5" thickBot="1" x14ac:dyDescent="0.25">
      <c r="A117" s="1174"/>
      <c r="B117" s="465"/>
      <c r="C117" s="350"/>
      <c r="D117" s="754"/>
      <c r="E117" s="350"/>
      <c r="F117" s="350"/>
      <c r="G117" s="350"/>
      <c r="H117" s="345"/>
      <c r="I117" s="754"/>
      <c r="J117" s="350"/>
      <c r="K117" s="350"/>
      <c r="L117" s="1427" t="str">
        <f t="shared" ref="L117:L123" si="23">IF(G117=0,"",K117/G117*100)</f>
        <v/>
      </c>
    </row>
    <row r="118" spans="1:12" ht="21.95" customHeight="1" thickBot="1" x14ac:dyDescent="0.25">
      <c r="A118" s="461"/>
      <c r="B118" s="157" t="s">
        <v>371</v>
      </c>
      <c r="C118" s="36">
        <f t="shared" ref="C118:K118" si="24">C110+C115</f>
        <v>49023172</v>
      </c>
      <c r="D118" s="266">
        <f t="shared" si="24"/>
        <v>49336236</v>
      </c>
      <c r="E118" s="36">
        <f t="shared" si="24"/>
        <v>181293739</v>
      </c>
      <c r="F118" s="36">
        <f t="shared" si="24"/>
        <v>181293739</v>
      </c>
      <c r="G118" s="36">
        <f t="shared" si="24"/>
        <v>181293739</v>
      </c>
      <c r="H118" s="37">
        <f t="shared" ref="H118:H122" si="25">+G118-F118</f>
        <v>0</v>
      </c>
      <c r="I118" s="266">
        <f t="shared" si="24"/>
        <v>0</v>
      </c>
      <c r="J118" s="36">
        <f t="shared" si="24"/>
        <v>0</v>
      </c>
      <c r="K118" s="36">
        <f t="shared" si="24"/>
        <v>16643317</v>
      </c>
      <c r="L118" s="1425">
        <f t="shared" si="23"/>
        <v>9.1803043457557028</v>
      </c>
    </row>
    <row r="119" spans="1:12" ht="24" customHeight="1" thickBot="1" x14ac:dyDescent="0.25">
      <c r="A119" s="1174"/>
      <c r="B119" s="220"/>
      <c r="C119" s="266"/>
      <c r="D119" s="266"/>
      <c r="E119" s="266"/>
      <c r="F119" s="266"/>
      <c r="G119" s="266"/>
      <c r="H119" s="1176"/>
      <c r="I119" s="266"/>
      <c r="J119" s="266"/>
      <c r="K119" s="266"/>
      <c r="L119" s="1834" t="str">
        <f t="shared" si="23"/>
        <v/>
      </c>
    </row>
    <row r="120" spans="1:12" ht="21.95" customHeight="1" thickBot="1" x14ac:dyDescent="0.25">
      <c r="A120" s="461"/>
      <c r="B120" s="157" t="s">
        <v>297</v>
      </c>
      <c r="C120" s="36">
        <f t="shared" ref="C120:K120" si="26">C53+C65+C79+C88+C99+C110</f>
        <v>125204042</v>
      </c>
      <c r="D120" s="266">
        <f t="shared" si="26"/>
        <v>127848250</v>
      </c>
      <c r="E120" s="36">
        <f t="shared" si="26"/>
        <v>265053753</v>
      </c>
      <c r="F120" s="36">
        <f>F53+F65+F79+F88+F99+F110</f>
        <v>265753753</v>
      </c>
      <c r="G120" s="36">
        <f t="shared" si="26"/>
        <v>251753753</v>
      </c>
      <c r="H120" s="37">
        <f t="shared" si="25"/>
        <v>-14000000</v>
      </c>
      <c r="I120" s="266">
        <f t="shared" si="26"/>
        <v>0</v>
      </c>
      <c r="J120" s="36">
        <f t="shared" si="26"/>
        <v>0</v>
      </c>
      <c r="K120" s="36">
        <f t="shared" si="26"/>
        <v>80437220</v>
      </c>
      <c r="L120" s="1425">
        <f>IF(G120=0,"",K120/G120*100)</f>
        <v>31.950753083708744</v>
      </c>
    </row>
    <row r="121" spans="1:12" ht="21.95" customHeight="1" thickBot="1" x14ac:dyDescent="0.25">
      <c r="A121" s="461"/>
      <c r="B121" s="157" t="s">
        <v>298</v>
      </c>
      <c r="C121" s="36">
        <f t="shared" ref="C121:K121" si="27">C60+C73+C84+C95+C106+C115</f>
        <v>59145000</v>
      </c>
      <c r="D121" s="266">
        <f t="shared" si="27"/>
        <v>80145000</v>
      </c>
      <c r="E121" s="36">
        <f t="shared" si="27"/>
        <v>80145000</v>
      </c>
      <c r="F121" s="36">
        <f>F60+F73+F84+F95+F106+F115</f>
        <v>80145000</v>
      </c>
      <c r="G121" s="36">
        <f t="shared" si="27"/>
        <v>80145000</v>
      </c>
      <c r="H121" s="37">
        <f>+G121-F121</f>
        <v>0</v>
      </c>
      <c r="I121" s="266">
        <f t="shared" si="27"/>
        <v>0</v>
      </c>
      <c r="J121" s="36">
        <f t="shared" si="27"/>
        <v>0</v>
      </c>
      <c r="K121" s="36">
        <f t="shared" si="27"/>
        <v>77783758</v>
      </c>
      <c r="L121" s="1425">
        <f t="shared" si="23"/>
        <v>97.05378751013788</v>
      </c>
    </row>
    <row r="122" spans="1:12" ht="21.95" customHeight="1" thickBot="1" x14ac:dyDescent="0.25">
      <c r="A122" s="461"/>
      <c r="B122" s="157" t="s">
        <v>299</v>
      </c>
      <c r="C122" s="36">
        <f t="shared" ref="C122:K122" si="28">C63+C77+C86+C97+C108+C118</f>
        <v>184349042</v>
      </c>
      <c r="D122" s="266">
        <f t="shared" si="28"/>
        <v>207993250</v>
      </c>
      <c r="E122" s="36">
        <f t="shared" si="28"/>
        <v>345198753</v>
      </c>
      <c r="F122" s="36">
        <f t="shared" ref="F122" si="29">F63+F77+F86+F97+F108+F118</f>
        <v>345898753</v>
      </c>
      <c r="G122" s="36">
        <f t="shared" si="28"/>
        <v>331898753</v>
      </c>
      <c r="H122" s="37">
        <f t="shared" si="25"/>
        <v>-14000000</v>
      </c>
      <c r="I122" s="266">
        <f t="shared" si="28"/>
        <v>0</v>
      </c>
      <c r="J122" s="36">
        <f t="shared" si="28"/>
        <v>0</v>
      </c>
      <c r="K122" s="36">
        <f t="shared" si="28"/>
        <v>158220978</v>
      </c>
      <c r="L122" s="1425">
        <f t="shared" si="23"/>
        <v>47.671459012682703</v>
      </c>
    </row>
    <row r="123" spans="1:12" ht="21.95" customHeight="1" thickBot="1" x14ac:dyDescent="0.25">
      <c r="A123" s="461"/>
      <c r="B123" s="157" t="s">
        <v>300</v>
      </c>
      <c r="C123" s="36">
        <f t="shared" ref="C123:K123" si="30">C51+C122</f>
        <v>1206632042</v>
      </c>
      <c r="D123" s="266">
        <f t="shared" si="30"/>
        <v>1446041438</v>
      </c>
      <c r="E123" s="36">
        <f t="shared" si="30"/>
        <v>1608594522</v>
      </c>
      <c r="F123" s="36">
        <f t="shared" ref="F123" si="31">F51+F122</f>
        <v>1618427115</v>
      </c>
      <c r="G123" s="36">
        <f t="shared" si="30"/>
        <v>1604427115</v>
      </c>
      <c r="H123" s="37">
        <f>+G123-F123</f>
        <v>-14000000</v>
      </c>
      <c r="I123" s="266">
        <f t="shared" si="30"/>
        <v>0</v>
      </c>
      <c r="J123" s="36">
        <f t="shared" si="30"/>
        <v>0</v>
      </c>
      <c r="K123" s="36">
        <f t="shared" si="30"/>
        <v>595841709</v>
      </c>
      <c r="L123" s="1425">
        <f t="shared" si="23"/>
        <v>37.137349738694738</v>
      </c>
    </row>
    <row r="124" spans="1:12" ht="24.75" customHeight="1" x14ac:dyDescent="0.2">
      <c r="A124" s="127"/>
      <c r="C124" s="398"/>
      <c r="H124" s="398" t="s">
        <v>721</v>
      </c>
    </row>
    <row r="125" spans="1:12" ht="24.75" customHeight="1" x14ac:dyDescent="0.2">
      <c r="A125" s="127"/>
    </row>
    <row r="126" spans="1:12" ht="24.75" customHeight="1" x14ac:dyDescent="0.2">
      <c r="A126" s="127"/>
    </row>
    <row r="127" spans="1:12" ht="24.75" customHeight="1" x14ac:dyDescent="0.2">
      <c r="A127" s="127"/>
    </row>
    <row r="128" spans="1:12" ht="24.75" customHeight="1" x14ac:dyDescent="0.2">
      <c r="A128" s="127"/>
    </row>
    <row r="129" spans="1:1" ht="24.75" customHeight="1" x14ac:dyDescent="0.2">
      <c r="A129" s="127"/>
    </row>
    <row r="130" spans="1:1" ht="24.75" customHeight="1" x14ac:dyDescent="0.2">
      <c r="A130" s="127"/>
    </row>
    <row r="131" spans="1:1" ht="24.75" customHeight="1" x14ac:dyDescent="0.2">
      <c r="A131" s="127"/>
    </row>
    <row r="132" spans="1:1" ht="24.75" customHeight="1" x14ac:dyDescent="0.2">
      <c r="A132" s="127"/>
    </row>
    <row r="133" spans="1:1" ht="24.75" customHeight="1" x14ac:dyDescent="0.2">
      <c r="A133" s="127"/>
    </row>
    <row r="134" spans="1:1" ht="24.75" customHeight="1" x14ac:dyDescent="0.2">
      <c r="A134" s="127"/>
    </row>
    <row r="135" spans="1:1" ht="24.75" customHeight="1" x14ac:dyDescent="0.2">
      <c r="A135" s="127"/>
    </row>
    <row r="136" spans="1:1" ht="24.75" customHeight="1" x14ac:dyDescent="0.2">
      <c r="A136" s="127"/>
    </row>
    <row r="137" spans="1:1" ht="24.75" customHeight="1" x14ac:dyDescent="0.2">
      <c r="A137" s="127"/>
    </row>
    <row r="138" spans="1:1" ht="24.75" customHeight="1" x14ac:dyDescent="0.2">
      <c r="A138" s="127"/>
    </row>
    <row r="139" spans="1:1" ht="24.75" customHeight="1" x14ac:dyDescent="0.2">
      <c r="A139" s="127"/>
    </row>
    <row r="140" spans="1:1" ht="24.75" customHeight="1" x14ac:dyDescent="0.2">
      <c r="A140" s="127"/>
    </row>
    <row r="141" spans="1:1" ht="24.75" customHeight="1" x14ac:dyDescent="0.2">
      <c r="A141" s="127"/>
    </row>
    <row r="142" spans="1:1" ht="24.75" customHeight="1" x14ac:dyDescent="0.2">
      <c r="A142" s="128"/>
    </row>
    <row r="143" spans="1:1" ht="24.75" customHeight="1" x14ac:dyDescent="0.2">
      <c r="A143" s="127"/>
    </row>
    <row r="144" spans="1:1" ht="24.75" customHeight="1" x14ac:dyDescent="0.2">
      <c r="A144" s="127"/>
    </row>
    <row r="145" spans="1:1" ht="24.75" customHeight="1" x14ac:dyDescent="0.2">
      <c r="A145" s="127"/>
    </row>
    <row r="146" spans="1:1" ht="24.75" customHeight="1" x14ac:dyDescent="0.2">
      <c r="A146" s="127"/>
    </row>
    <row r="147" spans="1:1" ht="24.75" customHeight="1" x14ac:dyDescent="0.2">
      <c r="A147" s="127"/>
    </row>
    <row r="148" spans="1:1" ht="24.75" customHeight="1" x14ac:dyDescent="0.2">
      <c r="A148" s="127"/>
    </row>
    <row r="149" spans="1:1" ht="24.75" customHeight="1" x14ac:dyDescent="0.2">
      <c r="A149" s="127"/>
    </row>
    <row r="150" spans="1:1" ht="24.75" customHeight="1" x14ac:dyDescent="0.2">
      <c r="A150" s="127"/>
    </row>
    <row r="151" spans="1:1" ht="24.75" customHeight="1" x14ac:dyDescent="0.2">
      <c r="A151" s="127"/>
    </row>
    <row r="152" spans="1:1" ht="24.75" customHeight="1" x14ac:dyDescent="0.2">
      <c r="A152" s="127"/>
    </row>
    <row r="153" spans="1:1" ht="24.75" customHeight="1" x14ac:dyDescent="0.2">
      <c r="A153" s="127"/>
    </row>
    <row r="154" spans="1:1" ht="24.75" customHeight="1" x14ac:dyDescent="0.2">
      <c r="A154" s="127"/>
    </row>
    <row r="155" spans="1:1" ht="24.75" customHeight="1" x14ac:dyDescent="0.2">
      <c r="A155" s="128"/>
    </row>
    <row r="156" spans="1:1" ht="24.75" customHeight="1" x14ac:dyDescent="0.2">
      <c r="A156" s="128"/>
    </row>
    <row r="157" spans="1:1" ht="24.75" customHeight="1" x14ac:dyDescent="0.2">
      <c r="A157" s="127"/>
    </row>
    <row r="158" spans="1:1" ht="24.75" customHeight="1" x14ac:dyDescent="0.2">
      <c r="A158" s="127"/>
    </row>
    <row r="159" spans="1:1" ht="24.75" customHeight="1" x14ac:dyDescent="0.2">
      <c r="A159" s="127"/>
    </row>
    <row r="160" spans="1:1" ht="24.75" customHeight="1" x14ac:dyDescent="0.2">
      <c r="A160" s="127"/>
    </row>
    <row r="161" spans="1:1" x14ac:dyDescent="0.2">
      <c r="A161" s="127"/>
    </row>
    <row r="162" spans="1:1" x14ac:dyDescent="0.2">
      <c r="A162" s="127"/>
    </row>
    <row r="163" spans="1:1" x14ac:dyDescent="0.2">
      <c r="A163" s="127"/>
    </row>
    <row r="164" spans="1:1" x14ac:dyDescent="0.2">
      <c r="A164" s="127"/>
    </row>
    <row r="165" spans="1:1" x14ac:dyDescent="0.2">
      <c r="A165" s="127"/>
    </row>
    <row r="166" spans="1:1" x14ac:dyDescent="0.2">
      <c r="A166" s="127"/>
    </row>
    <row r="167" spans="1:1" x14ac:dyDescent="0.2">
      <c r="A167" s="127"/>
    </row>
    <row r="168" spans="1:1" x14ac:dyDescent="0.2">
      <c r="A168" s="127"/>
    </row>
    <row r="169" spans="1:1" x14ac:dyDescent="0.2">
      <c r="A169" s="127"/>
    </row>
    <row r="170" spans="1:1" x14ac:dyDescent="0.2">
      <c r="A170" s="128"/>
    </row>
    <row r="171" spans="1:1" x14ac:dyDescent="0.2">
      <c r="A171" s="127"/>
    </row>
    <row r="172" spans="1:1" x14ac:dyDescent="0.2">
      <c r="A172" s="128"/>
    </row>
    <row r="173" spans="1:1" x14ac:dyDescent="0.2">
      <c r="A173" s="128"/>
    </row>
    <row r="174" spans="1:1" x14ac:dyDescent="0.2">
      <c r="A174" s="127"/>
    </row>
    <row r="175" spans="1:1" x14ac:dyDescent="0.2">
      <c r="A175" s="127"/>
    </row>
    <row r="176" spans="1:1" x14ac:dyDescent="0.2">
      <c r="A176" s="127"/>
    </row>
    <row r="177" spans="1:1" x14ac:dyDescent="0.2">
      <c r="A177" s="127"/>
    </row>
    <row r="178" spans="1:1" x14ac:dyDescent="0.2">
      <c r="A178" s="127"/>
    </row>
    <row r="179" spans="1:1" x14ac:dyDescent="0.2">
      <c r="A179" s="127"/>
    </row>
    <row r="180" spans="1:1" x14ac:dyDescent="0.2">
      <c r="A180" s="127"/>
    </row>
    <row r="181" spans="1:1" x14ac:dyDescent="0.2">
      <c r="A181" s="127"/>
    </row>
    <row r="182" spans="1:1" x14ac:dyDescent="0.2">
      <c r="A182" s="127"/>
    </row>
    <row r="183" spans="1:1" x14ac:dyDescent="0.2">
      <c r="A183" s="127"/>
    </row>
    <row r="184" spans="1:1" x14ac:dyDescent="0.2">
      <c r="A184" s="128"/>
    </row>
    <row r="185" spans="1:1" x14ac:dyDescent="0.2">
      <c r="A185" s="127"/>
    </row>
    <row r="186" spans="1:1" x14ac:dyDescent="0.2">
      <c r="A186" s="127"/>
    </row>
    <row r="187" spans="1:1" x14ac:dyDescent="0.2">
      <c r="A187" s="127"/>
    </row>
    <row r="188" spans="1:1" x14ac:dyDescent="0.2">
      <c r="A188" s="128"/>
    </row>
    <row r="189" spans="1:1" x14ac:dyDescent="0.2">
      <c r="A189" s="128"/>
    </row>
    <row r="190" spans="1:1" x14ac:dyDescent="0.2">
      <c r="A190" s="127"/>
    </row>
    <row r="191" spans="1:1" x14ac:dyDescent="0.2">
      <c r="A191" s="127"/>
    </row>
    <row r="192" spans="1:1" x14ac:dyDescent="0.2">
      <c r="A192" s="127"/>
    </row>
    <row r="193" spans="1:1" x14ac:dyDescent="0.2">
      <c r="A193" s="127"/>
    </row>
    <row r="194" spans="1:1" x14ac:dyDescent="0.2">
      <c r="A194" s="127"/>
    </row>
    <row r="195" spans="1:1" x14ac:dyDescent="0.2">
      <c r="A195" s="127"/>
    </row>
    <row r="196" spans="1:1" x14ac:dyDescent="0.2">
      <c r="A196" s="127"/>
    </row>
    <row r="197" spans="1:1" x14ac:dyDescent="0.2">
      <c r="A197" s="127"/>
    </row>
    <row r="198" spans="1:1" x14ac:dyDescent="0.2">
      <c r="A198" s="127"/>
    </row>
    <row r="199" spans="1:1" x14ac:dyDescent="0.2">
      <c r="A199" s="127"/>
    </row>
    <row r="200" spans="1:1" x14ac:dyDescent="0.2">
      <c r="A200" s="127"/>
    </row>
    <row r="201" spans="1:1" x14ac:dyDescent="0.2">
      <c r="A201" s="127"/>
    </row>
    <row r="202" spans="1:1" x14ac:dyDescent="0.2">
      <c r="A202" s="127"/>
    </row>
    <row r="203" spans="1:1" x14ac:dyDescent="0.2">
      <c r="A203" s="127"/>
    </row>
    <row r="204" spans="1:1" x14ac:dyDescent="0.2">
      <c r="A204" s="127"/>
    </row>
    <row r="205" spans="1:1" x14ac:dyDescent="0.2">
      <c r="A205" s="128"/>
    </row>
    <row r="206" spans="1:1" x14ac:dyDescent="0.2">
      <c r="A206" s="127"/>
    </row>
    <row r="207" spans="1:1" x14ac:dyDescent="0.2">
      <c r="A207" s="127"/>
    </row>
    <row r="208" spans="1:1" x14ac:dyDescent="0.2">
      <c r="A208" s="128"/>
    </row>
    <row r="209" spans="1:1" x14ac:dyDescent="0.2">
      <c r="A209" s="128"/>
    </row>
    <row r="210" spans="1:1" x14ac:dyDescent="0.2">
      <c r="A210" s="127"/>
    </row>
    <row r="211" spans="1:1" x14ac:dyDescent="0.2">
      <c r="A211" s="127"/>
    </row>
    <row r="212" spans="1:1" x14ac:dyDescent="0.2">
      <c r="A212" s="127"/>
    </row>
    <row r="213" spans="1:1" x14ac:dyDescent="0.2">
      <c r="A213" s="127"/>
    </row>
    <row r="214" spans="1:1" x14ac:dyDescent="0.2">
      <c r="A214" s="127"/>
    </row>
    <row r="215" spans="1:1" x14ac:dyDescent="0.2">
      <c r="A215" s="127"/>
    </row>
    <row r="216" spans="1:1" x14ac:dyDescent="0.2">
      <c r="A216" s="127"/>
    </row>
    <row r="217" spans="1:1" x14ac:dyDescent="0.2">
      <c r="A217" s="127"/>
    </row>
    <row r="218" spans="1:1" x14ac:dyDescent="0.2">
      <c r="A218" s="127"/>
    </row>
    <row r="219" spans="1:1" x14ac:dyDescent="0.2">
      <c r="A219" s="127"/>
    </row>
    <row r="220" spans="1:1" x14ac:dyDescent="0.2">
      <c r="A220" s="128"/>
    </row>
    <row r="221" spans="1:1" x14ac:dyDescent="0.2">
      <c r="A221" s="127"/>
    </row>
    <row r="222" spans="1:1" x14ac:dyDescent="0.2">
      <c r="A222" s="127"/>
    </row>
    <row r="223" spans="1:1" x14ac:dyDescent="0.2">
      <c r="A223" s="127"/>
    </row>
    <row r="224" spans="1:1" x14ac:dyDescent="0.2">
      <c r="A224" s="127"/>
    </row>
    <row r="225" spans="1:1" x14ac:dyDescent="0.2">
      <c r="A225" s="128"/>
    </row>
    <row r="226" spans="1:1" x14ac:dyDescent="0.2">
      <c r="A226" s="128"/>
    </row>
    <row r="227" spans="1:1" x14ac:dyDescent="0.2">
      <c r="A227" s="128"/>
    </row>
    <row r="228" spans="1:1" x14ac:dyDescent="0.2">
      <c r="A228" s="128"/>
    </row>
    <row r="229" spans="1:1" x14ac:dyDescent="0.2">
      <c r="A229" s="128"/>
    </row>
    <row r="230" spans="1:1" x14ac:dyDescent="0.2">
      <c r="A230" s="128"/>
    </row>
    <row r="231" spans="1:1" x14ac:dyDescent="0.2">
      <c r="A231" s="225"/>
    </row>
    <row r="232" spans="1:1" x14ac:dyDescent="0.2">
      <c r="A232" s="225"/>
    </row>
    <row r="233" spans="1:1" x14ac:dyDescent="0.2">
      <c r="A233" s="225"/>
    </row>
    <row r="234" spans="1:1" x14ac:dyDescent="0.2">
      <c r="A234" s="225"/>
    </row>
    <row r="235" spans="1:1" x14ac:dyDescent="0.2">
      <c r="A235" s="225"/>
    </row>
    <row r="236" spans="1:1" x14ac:dyDescent="0.2">
      <c r="A236" s="225"/>
    </row>
    <row r="237" spans="1:1" x14ac:dyDescent="0.2">
      <c r="A237" s="225"/>
    </row>
    <row r="238" spans="1:1" x14ac:dyDescent="0.2">
      <c r="A238" s="225"/>
    </row>
    <row r="239" spans="1:1" x14ac:dyDescent="0.2">
      <c r="A239" s="225"/>
    </row>
    <row r="240" spans="1:1" x14ac:dyDescent="0.2">
      <c r="A240" s="225"/>
    </row>
    <row r="241" spans="1:1" x14ac:dyDescent="0.2">
      <c r="A241" s="225"/>
    </row>
    <row r="242" spans="1:1" x14ac:dyDescent="0.2">
      <c r="A242" s="225"/>
    </row>
    <row r="243" spans="1:1" x14ac:dyDescent="0.2">
      <c r="A243" s="225"/>
    </row>
    <row r="244" spans="1:1" x14ac:dyDescent="0.2">
      <c r="A244" s="225"/>
    </row>
    <row r="245" spans="1:1" x14ac:dyDescent="0.2">
      <c r="A245" s="225"/>
    </row>
    <row r="246" spans="1:1" x14ac:dyDescent="0.2">
      <c r="A246" s="225"/>
    </row>
    <row r="247" spans="1:1" x14ac:dyDescent="0.2">
      <c r="A247" s="225"/>
    </row>
    <row r="248" spans="1:1" x14ac:dyDescent="0.2">
      <c r="A248" s="225"/>
    </row>
    <row r="249" spans="1:1" x14ac:dyDescent="0.2">
      <c r="A249" s="225"/>
    </row>
    <row r="250" spans="1:1" x14ac:dyDescent="0.2">
      <c r="A250" s="225"/>
    </row>
    <row r="251" spans="1:1" x14ac:dyDescent="0.2">
      <c r="A251" s="225"/>
    </row>
    <row r="252" spans="1:1" x14ac:dyDescent="0.2">
      <c r="A252" s="225"/>
    </row>
    <row r="253" spans="1:1" x14ac:dyDescent="0.2">
      <c r="A253" s="225"/>
    </row>
    <row r="254" spans="1:1" x14ac:dyDescent="0.2">
      <c r="A254" s="225"/>
    </row>
    <row r="255" spans="1:1" x14ac:dyDescent="0.2">
      <c r="A255" s="225"/>
    </row>
    <row r="256" spans="1:1" x14ac:dyDescent="0.2">
      <c r="A256" s="225"/>
    </row>
    <row r="257" spans="1:1" x14ac:dyDescent="0.2">
      <c r="A257" s="225"/>
    </row>
    <row r="258" spans="1:1" x14ac:dyDescent="0.2">
      <c r="A258" s="225"/>
    </row>
    <row r="259" spans="1:1" x14ac:dyDescent="0.2">
      <c r="A259" s="225"/>
    </row>
    <row r="260" spans="1:1" x14ac:dyDescent="0.2">
      <c r="A260" s="225"/>
    </row>
  </sheetData>
  <mergeCells count="6">
    <mergeCell ref="B1:H1"/>
    <mergeCell ref="B3:L3"/>
    <mergeCell ref="B2:L2"/>
    <mergeCell ref="A5:L5"/>
    <mergeCell ref="B52:L52"/>
    <mergeCell ref="A4:L4"/>
  </mergeCells>
  <phoneticPr fontId="0" type="noConversion"/>
  <printOptions horizontalCentered="1"/>
  <pageMargins left="0.19685039370078741" right="0.19685039370078741" top="0.39370078740157483" bottom="0.19685039370078741" header="0.47244094488188981" footer="0.19685039370078741"/>
  <pageSetup paperSize="9" scale="70" orientation="portrait" r:id="rId1"/>
  <headerFooter differentFirst="1" alignWithMargins="0">
    <oddFooter>&amp;C&amp;P</oddFooter>
  </headerFooter>
  <rowBreaks count="3" manualBreakCount="3">
    <brk id="41" max="16383" man="1"/>
    <brk id="51" max="16383" man="1"/>
    <brk id="8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Normal="100" zoomScaleSheetLayoutView="100" workbookViewId="0">
      <pane xSplit="1" ySplit="7" topLeftCell="B32" activePane="bottomRight" state="frozen"/>
      <selection activeCell="E96" sqref="E96"/>
      <selection pane="topRight" activeCell="E96" sqref="E96"/>
      <selection pane="bottomLeft" activeCell="E96" sqref="E96"/>
      <selection pane="bottomRight" activeCell="G37" sqref="G37"/>
    </sheetView>
  </sheetViews>
  <sheetFormatPr defaultRowHeight="12.75" x14ac:dyDescent="0.2"/>
  <cols>
    <col min="1" max="1" width="64.6640625" style="1542" customWidth="1"/>
    <col min="2" max="2" width="15.6640625" style="275" customWidth="1"/>
    <col min="3" max="3" width="16.33203125" style="275" customWidth="1"/>
    <col min="4" max="4" width="18" style="275" customWidth="1"/>
    <col min="5" max="5" width="16.6640625" style="275" hidden="1" customWidth="1"/>
    <col min="6" max="6" width="18" style="275" hidden="1" customWidth="1"/>
    <col min="7" max="7" width="17.33203125" style="275" customWidth="1"/>
    <col min="8" max="8" width="16.33203125" style="275" customWidth="1"/>
    <col min="9" max="9" width="17.83203125" style="19" customWidth="1"/>
    <col min="10" max="10" width="11" style="275" hidden="1" customWidth="1"/>
    <col min="11" max="11" width="13.83203125" style="275" hidden="1" customWidth="1"/>
    <col min="12" max="251" width="9.33203125" style="275"/>
    <col min="252" max="252" width="47.1640625" style="275" customWidth="1"/>
    <col min="253" max="253" width="15.6640625" style="275" customWidth="1"/>
    <col min="254" max="254" width="16.33203125" style="275" customWidth="1"/>
    <col min="255" max="255" width="18" style="275" customWidth="1"/>
    <col min="256" max="256" width="16.6640625" style="275" customWidth="1"/>
    <col min="257" max="257" width="17.83203125" style="275" customWidth="1"/>
    <col min="258" max="259" width="12.83203125" style="275" customWidth="1"/>
    <col min="260" max="260" width="13.83203125" style="275" customWidth="1"/>
    <col min="261" max="507" width="9.33203125" style="275"/>
    <col min="508" max="508" width="47.1640625" style="275" customWidth="1"/>
    <col min="509" max="509" width="15.6640625" style="275" customWidth="1"/>
    <col min="510" max="510" width="16.33203125" style="275" customWidth="1"/>
    <col min="511" max="511" width="18" style="275" customWidth="1"/>
    <col min="512" max="512" width="16.6640625" style="275" customWidth="1"/>
    <col min="513" max="513" width="17.83203125" style="275" customWidth="1"/>
    <col min="514" max="515" width="12.83203125" style="275" customWidth="1"/>
    <col min="516" max="516" width="13.83203125" style="275" customWidth="1"/>
    <col min="517" max="763" width="9.33203125" style="275"/>
    <col min="764" max="764" width="47.1640625" style="275" customWidth="1"/>
    <col min="765" max="765" width="15.6640625" style="275" customWidth="1"/>
    <col min="766" max="766" width="16.33203125" style="275" customWidth="1"/>
    <col min="767" max="767" width="18" style="275" customWidth="1"/>
    <col min="768" max="768" width="16.6640625" style="275" customWidth="1"/>
    <col min="769" max="769" width="17.83203125" style="275" customWidth="1"/>
    <col min="770" max="771" width="12.83203125" style="275" customWidth="1"/>
    <col min="772" max="772" width="13.83203125" style="275" customWidth="1"/>
    <col min="773" max="1019" width="9.33203125" style="275"/>
    <col min="1020" max="1020" width="47.1640625" style="275" customWidth="1"/>
    <col min="1021" max="1021" width="15.6640625" style="275" customWidth="1"/>
    <col min="1022" max="1022" width="16.33203125" style="275" customWidth="1"/>
    <col min="1023" max="1023" width="18" style="275" customWidth="1"/>
    <col min="1024" max="1024" width="16.6640625" style="275" customWidth="1"/>
    <col min="1025" max="1025" width="17.83203125" style="275" customWidth="1"/>
    <col min="1026" max="1027" width="12.83203125" style="275" customWidth="1"/>
    <col min="1028" max="1028" width="13.83203125" style="275" customWidth="1"/>
    <col min="1029" max="1275" width="9.33203125" style="275"/>
    <col min="1276" max="1276" width="47.1640625" style="275" customWidth="1"/>
    <col min="1277" max="1277" width="15.6640625" style="275" customWidth="1"/>
    <col min="1278" max="1278" width="16.33203125" style="275" customWidth="1"/>
    <col min="1279" max="1279" width="18" style="275" customWidth="1"/>
    <col min="1280" max="1280" width="16.6640625" style="275" customWidth="1"/>
    <col min="1281" max="1281" width="17.83203125" style="275" customWidth="1"/>
    <col min="1282" max="1283" width="12.83203125" style="275" customWidth="1"/>
    <col min="1284" max="1284" width="13.83203125" style="275" customWidth="1"/>
    <col min="1285" max="1531" width="9.33203125" style="275"/>
    <col min="1532" max="1532" width="47.1640625" style="275" customWidth="1"/>
    <col min="1533" max="1533" width="15.6640625" style="275" customWidth="1"/>
    <col min="1534" max="1534" width="16.33203125" style="275" customWidth="1"/>
    <col min="1535" max="1535" width="18" style="275" customWidth="1"/>
    <col min="1536" max="1536" width="16.6640625" style="275" customWidth="1"/>
    <col min="1537" max="1537" width="17.83203125" style="275" customWidth="1"/>
    <col min="1538" max="1539" width="12.83203125" style="275" customWidth="1"/>
    <col min="1540" max="1540" width="13.83203125" style="275" customWidth="1"/>
    <col min="1541" max="1787" width="9.33203125" style="275"/>
    <col min="1788" max="1788" width="47.1640625" style="275" customWidth="1"/>
    <col min="1789" max="1789" width="15.6640625" style="275" customWidth="1"/>
    <col min="1790" max="1790" width="16.33203125" style="275" customWidth="1"/>
    <col min="1791" max="1791" width="18" style="275" customWidth="1"/>
    <col min="1792" max="1792" width="16.6640625" style="275" customWidth="1"/>
    <col min="1793" max="1793" width="17.83203125" style="275" customWidth="1"/>
    <col min="1794" max="1795" width="12.83203125" style="275" customWidth="1"/>
    <col min="1796" max="1796" width="13.83203125" style="275" customWidth="1"/>
    <col min="1797" max="2043" width="9.33203125" style="275"/>
    <col min="2044" max="2044" width="47.1640625" style="275" customWidth="1"/>
    <col min="2045" max="2045" width="15.6640625" style="275" customWidth="1"/>
    <col min="2046" max="2046" width="16.33203125" style="275" customWidth="1"/>
    <col min="2047" max="2047" width="18" style="275" customWidth="1"/>
    <col min="2048" max="2048" width="16.6640625" style="275" customWidth="1"/>
    <col min="2049" max="2049" width="17.83203125" style="275" customWidth="1"/>
    <col min="2050" max="2051" width="12.83203125" style="275" customWidth="1"/>
    <col min="2052" max="2052" width="13.83203125" style="275" customWidth="1"/>
    <col min="2053" max="2299" width="9.33203125" style="275"/>
    <col min="2300" max="2300" width="47.1640625" style="275" customWidth="1"/>
    <col min="2301" max="2301" width="15.6640625" style="275" customWidth="1"/>
    <col min="2302" max="2302" width="16.33203125" style="275" customWidth="1"/>
    <col min="2303" max="2303" width="18" style="275" customWidth="1"/>
    <col min="2304" max="2304" width="16.6640625" style="275" customWidth="1"/>
    <col min="2305" max="2305" width="17.83203125" style="275" customWidth="1"/>
    <col min="2306" max="2307" width="12.83203125" style="275" customWidth="1"/>
    <col min="2308" max="2308" width="13.83203125" style="275" customWidth="1"/>
    <col min="2309" max="2555" width="9.33203125" style="275"/>
    <col min="2556" max="2556" width="47.1640625" style="275" customWidth="1"/>
    <col min="2557" max="2557" width="15.6640625" style="275" customWidth="1"/>
    <col min="2558" max="2558" width="16.33203125" style="275" customWidth="1"/>
    <col min="2559" max="2559" width="18" style="275" customWidth="1"/>
    <col min="2560" max="2560" width="16.6640625" style="275" customWidth="1"/>
    <col min="2561" max="2561" width="17.83203125" style="275" customWidth="1"/>
    <col min="2562" max="2563" width="12.83203125" style="275" customWidth="1"/>
    <col min="2564" max="2564" width="13.83203125" style="275" customWidth="1"/>
    <col min="2565" max="2811" width="9.33203125" style="275"/>
    <col min="2812" max="2812" width="47.1640625" style="275" customWidth="1"/>
    <col min="2813" max="2813" width="15.6640625" style="275" customWidth="1"/>
    <col min="2814" max="2814" width="16.33203125" style="275" customWidth="1"/>
    <col min="2815" max="2815" width="18" style="275" customWidth="1"/>
    <col min="2816" max="2816" width="16.6640625" style="275" customWidth="1"/>
    <col min="2817" max="2817" width="17.83203125" style="275" customWidth="1"/>
    <col min="2818" max="2819" width="12.83203125" style="275" customWidth="1"/>
    <col min="2820" max="2820" width="13.83203125" style="275" customWidth="1"/>
    <col min="2821" max="3067" width="9.33203125" style="275"/>
    <col min="3068" max="3068" width="47.1640625" style="275" customWidth="1"/>
    <col min="3069" max="3069" width="15.6640625" style="275" customWidth="1"/>
    <col min="3070" max="3070" width="16.33203125" style="275" customWidth="1"/>
    <col min="3071" max="3071" width="18" style="275" customWidth="1"/>
    <col min="3072" max="3072" width="16.6640625" style="275" customWidth="1"/>
    <col min="3073" max="3073" width="17.83203125" style="275" customWidth="1"/>
    <col min="3074" max="3075" width="12.83203125" style="275" customWidth="1"/>
    <col min="3076" max="3076" width="13.83203125" style="275" customWidth="1"/>
    <col min="3077" max="3323" width="9.33203125" style="275"/>
    <col min="3324" max="3324" width="47.1640625" style="275" customWidth="1"/>
    <col min="3325" max="3325" width="15.6640625" style="275" customWidth="1"/>
    <col min="3326" max="3326" width="16.33203125" style="275" customWidth="1"/>
    <col min="3327" max="3327" width="18" style="275" customWidth="1"/>
    <col min="3328" max="3328" width="16.6640625" style="275" customWidth="1"/>
    <col min="3329" max="3329" width="17.83203125" style="275" customWidth="1"/>
    <col min="3330" max="3331" width="12.83203125" style="275" customWidth="1"/>
    <col min="3332" max="3332" width="13.83203125" style="275" customWidth="1"/>
    <col min="3333" max="3579" width="9.33203125" style="275"/>
    <col min="3580" max="3580" width="47.1640625" style="275" customWidth="1"/>
    <col min="3581" max="3581" width="15.6640625" style="275" customWidth="1"/>
    <col min="3582" max="3582" width="16.33203125" style="275" customWidth="1"/>
    <col min="3583" max="3583" width="18" style="275" customWidth="1"/>
    <col min="3584" max="3584" width="16.6640625" style="275" customWidth="1"/>
    <col min="3585" max="3585" width="17.83203125" style="275" customWidth="1"/>
    <col min="3586" max="3587" width="12.83203125" style="275" customWidth="1"/>
    <col min="3588" max="3588" width="13.83203125" style="275" customWidth="1"/>
    <col min="3589" max="3835" width="9.33203125" style="275"/>
    <col min="3836" max="3836" width="47.1640625" style="275" customWidth="1"/>
    <col min="3837" max="3837" width="15.6640625" style="275" customWidth="1"/>
    <col min="3838" max="3838" width="16.33203125" style="275" customWidth="1"/>
    <col min="3839" max="3839" width="18" style="275" customWidth="1"/>
    <col min="3840" max="3840" width="16.6640625" style="275" customWidth="1"/>
    <col min="3841" max="3841" width="17.83203125" style="275" customWidth="1"/>
    <col min="3842" max="3843" width="12.83203125" style="275" customWidth="1"/>
    <col min="3844" max="3844" width="13.83203125" style="275" customWidth="1"/>
    <col min="3845" max="4091" width="9.33203125" style="275"/>
    <col min="4092" max="4092" width="47.1640625" style="275" customWidth="1"/>
    <col min="4093" max="4093" width="15.6640625" style="275" customWidth="1"/>
    <col min="4094" max="4094" width="16.33203125" style="275" customWidth="1"/>
    <col min="4095" max="4095" width="18" style="275" customWidth="1"/>
    <col min="4096" max="4096" width="16.6640625" style="275" customWidth="1"/>
    <col min="4097" max="4097" width="17.83203125" style="275" customWidth="1"/>
    <col min="4098" max="4099" width="12.83203125" style="275" customWidth="1"/>
    <col min="4100" max="4100" width="13.83203125" style="275" customWidth="1"/>
    <col min="4101" max="4347" width="9.33203125" style="275"/>
    <col min="4348" max="4348" width="47.1640625" style="275" customWidth="1"/>
    <col min="4349" max="4349" width="15.6640625" style="275" customWidth="1"/>
    <col min="4350" max="4350" width="16.33203125" style="275" customWidth="1"/>
    <col min="4351" max="4351" width="18" style="275" customWidth="1"/>
    <col min="4352" max="4352" width="16.6640625" style="275" customWidth="1"/>
    <col min="4353" max="4353" width="17.83203125" style="275" customWidth="1"/>
    <col min="4354" max="4355" width="12.83203125" style="275" customWidth="1"/>
    <col min="4356" max="4356" width="13.83203125" style="275" customWidth="1"/>
    <col min="4357" max="4603" width="9.33203125" style="275"/>
    <col min="4604" max="4604" width="47.1640625" style="275" customWidth="1"/>
    <col min="4605" max="4605" width="15.6640625" style="275" customWidth="1"/>
    <col min="4606" max="4606" width="16.33203125" style="275" customWidth="1"/>
    <col min="4607" max="4607" width="18" style="275" customWidth="1"/>
    <col min="4608" max="4608" width="16.6640625" style="275" customWidth="1"/>
    <col min="4609" max="4609" width="17.83203125" style="275" customWidth="1"/>
    <col min="4610" max="4611" width="12.83203125" style="275" customWidth="1"/>
    <col min="4612" max="4612" width="13.83203125" style="275" customWidth="1"/>
    <col min="4613" max="4859" width="9.33203125" style="275"/>
    <col min="4860" max="4860" width="47.1640625" style="275" customWidth="1"/>
    <col min="4861" max="4861" width="15.6640625" style="275" customWidth="1"/>
    <col min="4862" max="4862" width="16.33203125" style="275" customWidth="1"/>
    <col min="4863" max="4863" width="18" style="275" customWidth="1"/>
    <col min="4864" max="4864" width="16.6640625" style="275" customWidth="1"/>
    <col min="4865" max="4865" width="17.83203125" style="275" customWidth="1"/>
    <col min="4866" max="4867" width="12.83203125" style="275" customWidth="1"/>
    <col min="4868" max="4868" width="13.83203125" style="275" customWidth="1"/>
    <col min="4869" max="5115" width="9.33203125" style="275"/>
    <col min="5116" max="5116" width="47.1640625" style="275" customWidth="1"/>
    <col min="5117" max="5117" width="15.6640625" style="275" customWidth="1"/>
    <col min="5118" max="5118" width="16.33203125" style="275" customWidth="1"/>
    <col min="5119" max="5119" width="18" style="275" customWidth="1"/>
    <col min="5120" max="5120" width="16.6640625" style="275" customWidth="1"/>
    <col min="5121" max="5121" width="17.83203125" style="275" customWidth="1"/>
    <col min="5122" max="5123" width="12.83203125" style="275" customWidth="1"/>
    <col min="5124" max="5124" width="13.83203125" style="275" customWidth="1"/>
    <col min="5125" max="5371" width="9.33203125" style="275"/>
    <col min="5372" max="5372" width="47.1640625" style="275" customWidth="1"/>
    <col min="5373" max="5373" width="15.6640625" style="275" customWidth="1"/>
    <col min="5374" max="5374" width="16.33203125" style="275" customWidth="1"/>
    <col min="5375" max="5375" width="18" style="275" customWidth="1"/>
    <col min="5376" max="5376" width="16.6640625" style="275" customWidth="1"/>
    <col min="5377" max="5377" width="17.83203125" style="275" customWidth="1"/>
    <col min="5378" max="5379" width="12.83203125" style="275" customWidth="1"/>
    <col min="5380" max="5380" width="13.83203125" style="275" customWidth="1"/>
    <col min="5381" max="5627" width="9.33203125" style="275"/>
    <col min="5628" max="5628" width="47.1640625" style="275" customWidth="1"/>
    <col min="5629" max="5629" width="15.6640625" style="275" customWidth="1"/>
    <col min="5630" max="5630" width="16.33203125" style="275" customWidth="1"/>
    <col min="5631" max="5631" width="18" style="275" customWidth="1"/>
    <col min="5632" max="5632" width="16.6640625" style="275" customWidth="1"/>
    <col min="5633" max="5633" width="17.83203125" style="275" customWidth="1"/>
    <col min="5634" max="5635" width="12.83203125" style="275" customWidth="1"/>
    <col min="5636" max="5636" width="13.83203125" style="275" customWidth="1"/>
    <col min="5637" max="5883" width="9.33203125" style="275"/>
    <col min="5884" max="5884" width="47.1640625" style="275" customWidth="1"/>
    <col min="5885" max="5885" width="15.6640625" style="275" customWidth="1"/>
    <col min="5886" max="5886" width="16.33203125" style="275" customWidth="1"/>
    <col min="5887" max="5887" width="18" style="275" customWidth="1"/>
    <col min="5888" max="5888" width="16.6640625" style="275" customWidth="1"/>
    <col min="5889" max="5889" width="17.83203125" style="275" customWidth="1"/>
    <col min="5890" max="5891" width="12.83203125" style="275" customWidth="1"/>
    <col min="5892" max="5892" width="13.83203125" style="275" customWidth="1"/>
    <col min="5893" max="6139" width="9.33203125" style="275"/>
    <col min="6140" max="6140" width="47.1640625" style="275" customWidth="1"/>
    <col min="6141" max="6141" width="15.6640625" style="275" customWidth="1"/>
    <col min="6142" max="6142" width="16.33203125" style="275" customWidth="1"/>
    <col min="6143" max="6143" width="18" style="275" customWidth="1"/>
    <col min="6144" max="6144" width="16.6640625" style="275" customWidth="1"/>
    <col min="6145" max="6145" width="17.83203125" style="275" customWidth="1"/>
    <col min="6146" max="6147" width="12.83203125" style="275" customWidth="1"/>
    <col min="6148" max="6148" width="13.83203125" style="275" customWidth="1"/>
    <col min="6149" max="6395" width="9.33203125" style="275"/>
    <col min="6396" max="6396" width="47.1640625" style="275" customWidth="1"/>
    <col min="6397" max="6397" width="15.6640625" style="275" customWidth="1"/>
    <col min="6398" max="6398" width="16.33203125" style="275" customWidth="1"/>
    <col min="6399" max="6399" width="18" style="275" customWidth="1"/>
    <col min="6400" max="6400" width="16.6640625" style="275" customWidth="1"/>
    <col min="6401" max="6401" width="17.83203125" style="275" customWidth="1"/>
    <col min="6402" max="6403" width="12.83203125" style="275" customWidth="1"/>
    <col min="6404" max="6404" width="13.83203125" style="275" customWidth="1"/>
    <col min="6405" max="6651" width="9.33203125" style="275"/>
    <col min="6652" max="6652" width="47.1640625" style="275" customWidth="1"/>
    <col min="6653" max="6653" width="15.6640625" style="275" customWidth="1"/>
    <col min="6654" max="6654" width="16.33203125" style="275" customWidth="1"/>
    <col min="6655" max="6655" width="18" style="275" customWidth="1"/>
    <col min="6656" max="6656" width="16.6640625" style="275" customWidth="1"/>
    <col min="6657" max="6657" width="17.83203125" style="275" customWidth="1"/>
    <col min="6658" max="6659" width="12.83203125" style="275" customWidth="1"/>
    <col min="6660" max="6660" width="13.83203125" style="275" customWidth="1"/>
    <col min="6661" max="6907" width="9.33203125" style="275"/>
    <col min="6908" max="6908" width="47.1640625" style="275" customWidth="1"/>
    <col min="6909" max="6909" width="15.6640625" style="275" customWidth="1"/>
    <col min="6910" max="6910" width="16.33203125" style="275" customWidth="1"/>
    <col min="6911" max="6911" width="18" style="275" customWidth="1"/>
    <col min="6912" max="6912" width="16.6640625" style="275" customWidth="1"/>
    <col min="6913" max="6913" width="17.83203125" style="275" customWidth="1"/>
    <col min="6914" max="6915" width="12.83203125" style="275" customWidth="1"/>
    <col min="6916" max="6916" width="13.83203125" style="275" customWidth="1"/>
    <col min="6917" max="7163" width="9.33203125" style="275"/>
    <col min="7164" max="7164" width="47.1640625" style="275" customWidth="1"/>
    <col min="7165" max="7165" width="15.6640625" style="275" customWidth="1"/>
    <col min="7166" max="7166" width="16.33203125" style="275" customWidth="1"/>
    <col min="7167" max="7167" width="18" style="275" customWidth="1"/>
    <col min="7168" max="7168" width="16.6640625" style="275" customWidth="1"/>
    <col min="7169" max="7169" width="17.83203125" style="275" customWidth="1"/>
    <col min="7170" max="7171" width="12.83203125" style="275" customWidth="1"/>
    <col min="7172" max="7172" width="13.83203125" style="275" customWidth="1"/>
    <col min="7173" max="7419" width="9.33203125" style="275"/>
    <col min="7420" max="7420" width="47.1640625" style="275" customWidth="1"/>
    <col min="7421" max="7421" width="15.6640625" style="275" customWidth="1"/>
    <col min="7422" max="7422" width="16.33203125" style="275" customWidth="1"/>
    <col min="7423" max="7423" width="18" style="275" customWidth="1"/>
    <col min="7424" max="7424" width="16.6640625" style="275" customWidth="1"/>
    <col min="7425" max="7425" width="17.83203125" style="275" customWidth="1"/>
    <col min="7426" max="7427" width="12.83203125" style="275" customWidth="1"/>
    <col min="7428" max="7428" width="13.83203125" style="275" customWidth="1"/>
    <col min="7429" max="7675" width="9.33203125" style="275"/>
    <col min="7676" max="7676" width="47.1640625" style="275" customWidth="1"/>
    <col min="7677" max="7677" width="15.6640625" style="275" customWidth="1"/>
    <col min="7678" max="7678" width="16.33203125" style="275" customWidth="1"/>
    <col min="7679" max="7679" width="18" style="275" customWidth="1"/>
    <col min="7680" max="7680" width="16.6640625" style="275" customWidth="1"/>
    <col min="7681" max="7681" width="17.83203125" style="275" customWidth="1"/>
    <col min="7682" max="7683" width="12.83203125" style="275" customWidth="1"/>
    <col min="7684" max="7684" width="13.83203125" style="275" customWidth="1"/>
    <col min="7685" max="7931" width="9.33203125" style="275"/>
    <col min="7932" max="7932" width="47.1640625" style="275" customWidth="1"/>
    <col min="7933" max="7933" width="15.6640625" style="275" customWidth="1"/>
    <col min="7934" max="7934" width="16.33203125" style="275" customWidth="1"/>
    <col min="7935" max="7935" width="18" style="275" customWidth="1"/>
    <col min="7936" max="7936" width="16.6640625" style="275" customWidth="1"/>
    <col min="7937" max="7937" width="17.83203125" style="275" customWidth="1"/>
    <col min="7938" max="7939" width="12.83203125" style="275" customWidth="1"/>
    <col min="7940" max="7940" width="13.83203125" style="275" customWidth="1"/>
    <col min="7941" max="8187" width="9.33203125" style="275"/>
    <col min="8188" max="8188" width="47.1640625" style="275" customWidth="1"/>
    <col min="8189" max="8189" width="15.6640625" style="275" customWidth="1"/>
    <col min="8190" max="8190" width="16.33203125" style="275" customWidth="1"/>
    <col min="8191" max="8191" width="18" style="275" customWidth="1"/>
    <col min="8192" max="8192" width="16.6640625" style="275" customWidth="1"/>
    <col min="8193" max="8193" width="17.83203125" style="275" customWidth="1"/>
    <col min="8194" max="8195" width="12.83203125" style="275" customWidth="1"/>
    <col min="8196" max="8196" width="13.83203125" style="275" customWidth="1"/>
    <col min="8197" max="8443" width="9.33203125" style="275"/>
    <col min="8444" max="8444" width="47.1640625" style="275" customWidth="1"/>
    <col min="8445" max="8445" width="15.6640625" style="275" customWidth="1"/>
    <col min="8446" max="8446" width="16.33203125" style="275" customWidth="1"/>
    <col min="8447" max="8447" width="18" style="275" customWidth="1"/>
    <col min="8448" max="8448" width="16.6640625" style="275" customWidth="1"/>
    <col min="8449" max="8449" width="17.83203125" style="275" customWidth="1"/>
    <col min="8450" max="8451" width="12.83203125" style="275" customWidth="1"/>
    <col min="8452" max="8452" width="13.83203125" style="275" customWidth="1"/>
    <col min="8453" max="8699" width="9.33203125" style="275"/>
    <col min="8700" max="8700" width="47.1640625" style="275" customWidth="1"/>
    <col min="8701" max="8701" width="15.6640625" style="275" customWidth="1"/>
    <col min="8702" max="8702" width="16.33203125" style="275" customWidth="1"/>
    <col min="8703" max="8703" width="18" style="275" customWidth="1"/>
    <col min="8704" max="8704" width="16.6640625" style="275" customWidth="1"/>
    <col min="8705" max="8705" width="17.83203125" style="275" customWidth="1"/>
    <col min="8706" max="8707" width="12.83203125" style="275" customWidth="1"/>
    <col min="8708" max="8708" width="13.83203125" style="275" customWidth="1"/>
    <col min="8709" max="8955" width="9.33203125" style="275"/>
    <col min="8956" max="8956" width="47.1640625" style="275" customWidth="1"/>
    <col min="8957" max="8957" width="15.6640625" style="275" customWidth="1"/>
    <col min="8958" max="8958" width="16.33203125" style="275" customWidth="1"/>
    <col min="8959" max="8959" width="18" style="275" customWidth="1"/>
    <col min="8960" max="8960" width="16.6640625" style="275" customWidth="1"/>
    <col min="8961" max="8961" width="17.83203125" style="275" customWidth="1"/>
    <col min="8962" max="8963" width="12.83203125" style="275" customWidth="1"/>
    <col min="8964" max="8964" width="13.83203125" style="275" customWidth="1"/>
    <col min="8965" max="9211" width="9.33203125" style="275"/>
    <col min="9212" max="9212" width="47.1640625" style="275" customWidth="1"/>
    <col min="9213" max="9213" width="15.6640625" style="275" customWidth="1"/>
    <col min="9214" max="9214" width="16.33203125" style="275" customWidth="1"/>
    <col min="9215" max="9215" width="18" style="275" customWidth="1"/>
    <col min="9216" max="9216" width="16.6640625" style="275" customWidth="1"/>
    <col min="9217" max="9217" width="17.83203125" style="275" customWidth="1"/>
    <col min="9218" max="9219" width="12.83203125" style="275" customWidth="1"/>
    <col min="9220" max="9220" width="13.83203125" style="275" customWidth="1"/>
    <col min="9221" max="9467" width="9.33203125" style="275"/>
    <col min="9468" max="9468" width="47.1640625" style="275" customWidth="1"/>
    <col min="9469" max="9469" width="15.6640625" style="275" customWidth="1"/>
    <col min="9470" max="9470" width="16.33203125" style="275" customWidth="1"/>
    <col min="9471" max="9471" width="18" style="275" customWidth="1"/>
    <col min="9472" max="9472" width="16.6640625" style="275" customWidth="1"/>
    <col min="9473" max="9473" width="17.83203125" style="275" customWidth="1"/>
    <col min="9474" max="9475" width="12.83203125" style="275" customWidth="1"/>
    <col min="9476" max="9476" width="13.83203125" style="275" customWidth="1"/>
    <col min="9477" max="9723" width="9.33203125" style="275"/>
    <col min="9724" max="9724" width="47.1640625" style="275" customWidth="1"/>
    <col min="9725" max="9725" width="15.6640625" style="275" customWidth="1"/>
    <col min="9726" max="9726" width="16.33203125" style="275" customWidth="1"/>
    <col min="9727" max="9727" width="18" style="275" customWidth="1"/>
    <col min="9728" max="9728" width="16.6640625" style="275" customWidth="1"/>
    <col min="9729" max="9729" width="17.83203125" style="275" customWidth="1"/>
    <col min="9730" max="9731" width="12.83203125" style="275" customWidth="1"/>
    <col min="9732" max="9732" width="13.83203125" style="275" customWidth="1"/>
    <col min="9733" max="9979" width="9.33203125" style="275"/>
    <col min="9980" max="9980" width="47.1640625" style="275" customWidth="1"/>
    <col min="9981" max="9981" width="15.6640625" style="275" customWidth="1"/>
    <col min="9982" max="9982" width="16.33203125" style="275" customWidth="1"/>
    <col min="9983" max="9983" width="18" style="275" customWidth="1"/>
    <col min="9984" max="9984" width="16.6640625" style="275" customWidth="1"/>
    <col min="9985" max="9985" width="17.83203125" style="275" customWidth="1"/>
    <col min="9986" max="9987" width="12.83203125" style="275" customWidth="1"/>
    <col min="9988" max="9988" width="13.83203125" style="275" customWidth="1"/>
    <col min="9989" max="10235" width="9.33203125" style="275"/>
    <col min="10236" max="10236" width="47.1640625" style="275" customWidth="1"/>
    <col min="10237" max="10237" width="15.6640625" style="275" customWidth="1"/>
    <col min="10238" max="10238" width="16.33203125" style="275" customWidth="1"/>
    <col min="10239" max="10239" width="18" style="275" customWidth="1"/>
    <col min="10240" max="10240" width="16.6640625" style="275" customWidth="1"/>
    <col min="10241" max="10241" width="17.83203125" style="275" customWidth="1"/>
    <col min="10242" max="10243" width="12.83203125" style="275" customWidth="1"/>
    <col min="10244" max="10244" width="13.83203125" style="275" customWidth="1"/>
    <col min="10245" max="10491" width="9.33203125" style="275"/>
    <col min="10492" max="10492" width="47.1640625" style="275" customWidth="1"/>
    <col min="10493" max="10493" width="15.6640625" style="275" customWidth="1"/>
    <col min="10494" max="10494" width="16.33203125" style="275" customWidth="1"/>
    <col min="10495" max="10495" width="18" style="275" customWidth="1"/>
    <col min="10496" max="10496" width="16.6640625" style="275" customWidth="1"/>
    <col min="10497" max="10497" width="17.83203125" style="275" customWidth="1"/>
    <col min="10498" max="10499" width="12.83203125" style="275" customWidth="1"/>
    <col min="10500" max="10500" width="13.83203125" style="275" customWidth="1"/>
    <col min="10501" max="10747" width="9.33203125" style="275"/>
    <col min="10748" max="10748" width="47.1640625" style="275" customWidth="1"/>
    <col min="10749" max="10749" width="15.6640625" style="275" customWidth="1"/>
    <col min="10750" max="10750" width="16.33203125" style="275" customWidth="1"/>
    <col min="10751" max="10751" width="18" style="275" customWidth="1"/>
    <col min="10752" max="10752" width="16.6640625" style="275" customWidth="1"/>
    <col min="10753" max="10753" width="17.83203125" style="275" customWidth="1"/>
    <col min="10754" max="10755" width="12.83203125" style="275" customWidth="1"/>
    <col min="10756" max="10756" width="13.83203125" style="275" customWidth="1"/>
    <col min="10757" max="11003" width="9.33203125" style="275"/>
    <col min="11004" max="11004" width="47.1640625" style="275" customWidth="1"/>
    <col min="11005" max="11005" width="15.6640625" style="275" customWidth="1"/>
    <col min="11006" max="11006" width="16.33203125" style="275" customWidth="1"/>
    <col min="11007" max="11007" width="18" style="275" customWidth="1"/>
    <col min="11008" max="11008" width="16.6640625" style="275" customWidth="1"/>
    <col min="11009" max="11009" width="17.83203125" style="275" customWidth="1"/>
    <col min="11010" max="11011" width="12.83203125" style="275" customWidth="1"/>
    <col min="11012" max="11012" width="13.83203125" style="275" customWidth="1"/>
    <col min="11013" max="11259" width="9.33203125" style="275"/>
    <col min="11260" max="11260" width="47.1640625" style="275" customWidth="1"/>
    <col min="11261" max="11261" width="15.6640625" style="275" customWidth="1"/>
    <col min="11262" max="11262" width="16.33203125" style="275" customWidth="1"/>
    <col min="11263" max="11263" width="18" style="275" customWidth="1"/>
    <col min="11264" max="11264" width="16.6640625" style="275" customWidth="1"/>
    <col min="11265" max="11265" width="17.83203125" style="275" customWidth="1"/>
    <col min="11266" max="11267" width="12.83203125" style="275" customWidth="1"/>
    <col min="11268" max="11268" width="13.83203125" style="275" customWidth="1"/>
    <col min="11269" max="11515" width="9.33203125" style="275"/>
    <col min="11516" max="11516" width="47.1640625" style="275" customWidth="1"/>
    <col min="11517" max="11517" width="15.6640625" style="275" customWidth="1"/>
    <col min="11518" max="11518" width="16.33203125" style="275" customWidth="1"/>
    <col min="11519" max="11519" width="18" style="275" customWidth="1"/>
    <col min="11520" max="11520" width="16.6640625" style="275" customWidth="1"/>
    <col min="11521" max="11521" width="17.83203125" style="275" customWidth="1"/>
    <col min="11522" max="11523" width="12.83203125" style="275" customWidth="1"/>
    <col min="11524" max="11524" width="13.83203125" style="275" customWidth="1"/>
    <col min="11525" max="11771" width="9.33203125" style="275"/>
    <col min="11772" max="11772" width="47.1640625" style="275" customWidth="1"/>
    <col min="11773" max="11773" width="15.6640625" style="275" customWidth="1"/>
    <col min="11774" max="11774" width="16.33203125" style="275" customWidth="1"/>
    <col min="11775" max="11775" width="18" style="275" customWidth="1"/>
    <col min="11776" max="11776" width="16.6640625" style="275" customWidth="1"/>
    <col min="11777" max="11777" width="17.83203125" style="275" customWidth="1"/>
    <col min="11778" max="11779" width="12.83203125" style="275" customWidth="1"/>
    <col min="11780" max="11780" width="13.83203125" style="275" customWidth="1"/>
    <col min="11781" max="12027" width="9.33203125" style="275"/>
    <col min="12028" max="12028" width="47.1640625" style="275" customWidth="1"/>
    <col min="12029" max="12029" width="15.6640625" style="275" customWidth="1"/>
    <col min="12030" max="12030" width="16.33203125" style="275" customWidth="1"/>
    <col min="12031" max="12031" width="18" style="275" customWidth="1"/>
    <col min="12032" max="12032" width="16.6640625" style="275" customWidth="1"/>
    <col min="12033" max="12033" width="17.83203125" style="275" customWidth="1"/>
    <col min="12034" max="12035" width="12.83203125" style="275" customWidth="1"/>
    <col min="12036" max="12036" width="13.83203125" style="275" customWidth="1"/>
    <col min="12037" max="12283" width="9.33203125" style="275"/>
    <col min="12284" max="12284" width="47.1640625" style="275" customWidth="1"/>
    <col min="12285" max="12285" width="15.6640625" style="275" customWidth="1"/>
    <col min="12286" max="12286" width="16.33203125" style="275" customWidth="1"/>
    <col min="12287" max="12287" width="18" style="275" customWidth="1"/>
    <col min="12288" max="12288" width="16.6640625" style="275" customWidth="1"/>
    <col min="12289" max="12289" width="17.83203125" style="275" customWidth="1"/>
    <col min="12290" max="12291" width="12.83203125" style="275" customWidth="1"/>
    <col min="12292" max="12292" width="13.83203125" style="275" customWidth="1"/>
    <col min="12293" max="12539" width="9.33203125" style="275"/>
    <col min="12540" max="12540" width="47.1640625" style="275" customWidth="1"/>
    <col min="12541" max="12541" width="15.6640625" style="275" customWidth="1"/>
    <col min="12542" max="12542" width="16.33203125" style="275" customWidth="1"/>
    <col min="12543" max="12543" width="18" style="275" customWidth="1"/>
    <col min="12544" max="12544" width="16.6640625" style="275" customWidth="1"/>
    <col min="12545" max="12545" width="17.83203125" style="275" customWidth="1"/>
    <col min="12546" max="12547" width="12.83203125" style="275" customWidth="1"/>
    <col min="12548" max="12548" width="13.83203125" style="275" customWidth="1"/>
    <col min="12549" max="12795" width="9.33203125" style="275"/>
    <col min="12796" max="12796" width="47.1640625" style="275" customWidth="1"/>
    <col min="12797" max="12797" width="15.6640625" style="275" customWidth="1"/>
    <col min="12798" max="12798" width="16.33203125" style="275" customWidth="1"/>
    <col min="12799" max="12799" width="18" style="275" customWidth="1"/>
    <col min="12800" max="12800" width="16.6640625" style="275" customWidth="1"/>
    <col min="12801" max="12801" width="17.83203125" style="275" customWidth="1"/>
    <col min="12802" max="12803" width="12.83203125" style="275" customWidth="1"/>
    <col min="12804" max="12804" width="13.83203125" style="275" customWidth="1"/>
    <col min="12805" max="13051" width="9.33203125" style="275"/>
    <col min="13052" max="13052" width="47.1640625" style="275" customWidth="1"/>
    <col min="13053" max="13053" width="15.6640625" style="275" customWidth="1"/>
    <col min="13054" max="13054" width="16.33203125" style="275" customWidth="1"/>
    <col min="13055" max="13055" width="18" style="275" customWidth="1"/>
    <col min="13056" max="13056" width="16.6640625" style="275" customWidth="1"/>
    <col min="13057" max="13057" width="17.83203125" style="275" customWidth="1"/>
    <col min="13058" max="13059" width="12.83203125" style="275" customWidth="1"/>
    <col min="13060" max="13060" width="13.83203125" style="275" customWidth="1"/>
    <col min="13061" max="13307" width="9.33203125" style="275"/>
    <col min="13308" max="13308" width="47.1640625" style="275" customWidth="1"/>
    <col min="13309" max="13309" width="15.6640625" style="275" customWidth="1"/>
    <col min="13310" max="13310" width="16.33203125" style="275" customWidth="1"/>
    <col min="13311" max="13311" width="18" style="275" customWidth="1"/>
    <col min="13312" max="13312" width="16.6640625" style="275" customWidth="1"/>
    <col min="13313" max="13313" width="17.83203125" style="275" customWidth="1"/>
    <col min="13314" max="13315" width="12.83203125" style="275" customWidth="1"/>
    <col min="13316" max="13316" width="13.83203125" style="275" customWidth="1"/>
    <col min="13317" max="13563" width="9.33203125" style="275"/>
    <col min="13564" max="13564" width="47.1640625" style="275" customWidth="1"/>
    <col min="13565" max="13565" width="15.6640625" style="275" customWidth="1"/>
    <col min="13566" max="13566" width="16.33203125" style="275" customWidth="1"/>
    <col min="13567" max="13567" width="18" style="275" customWidth="1"/>
    <col min="13568" max="13568" width="16.6640625" style="275" customWidth="1"/>
    <col min="13569" max="13569" width="17.83203125" style="275" customWidth="1"/>
    <col min="13570" max="13571" width="12.83203125" style="275" customWidth="1"/>
    <col min="13572" max="13572" width="13.83203125" style="275" customWidth="1"/>
    <col min="13573" max="13819" width="9.33203125" style="275"/>
    <col min="13820" max="13820" width="47.1640625" style="275" customWidth="1"/>
    <col min="13821" max="13821" width="15.6640625" style="275" customWidth="1"/>
    <col min="13822" max="13822" width="16.33203125" style="275" customWidth="1"/>
    <col min="13823" max="13823" width="18" style="275" customWidth="1"/>
    <col min="13824" max="13824" width="16.6640625" style="275" customWidth="1"/>
    <col min="13825" max="13825" width="17.83203125" style="275" customWidth="1"/>
    <col min="13826" max="13827" width="12.83203125" style="275" customWidth="1"/>
    <col min="13828" max="13828" width="13.83203125" style="275" customWidth="1"/>
    <col min="13829" max="14075" width="9.33203125" style="275"/>
    <col min="14076" max="14076" width="47.1640625" style="275" customWidth="1"/>
    <col min="14077" max="14077" width="15.6640625" style="275" customWidth="1"/>
    <col min="14078" max="14078" width="16.33203125" style="275" customWidth="1"/>
    <col min="14079" max="14079" width="18" style="275" customWidth="1"/>
    <col min="14080" max="14080" width="16.6640625" style="275" customWidth="1"/>
    <col min="14081" max="14081" width="17.83203125" style="275" customWidth="1"/>
    <col min="14082" max="14083" width="12.83203125" style="275" customWidth="1"/>
    <col min="14084" max="14084" width="13.83203125" style="275" customWidth="1"/>
    <col min="14085" max="14331" width="9.33203125" style="275"/>
    <col min="14332" max="14332" width="47.1640625" style="275" customWidth="1"/>
    <col min="14333" max="14333" width="15.6640625" style="275" customWidth="1"/>
    <col min="14334" max="14334" width="16.33203125" style="275" customWidth="1"/>
    <col min="14335" max="14335" width="18" style="275" customWidth="1"/>
    <col min="14336" max="14336" width="16.6640625" style="275" customWidth="1"/>
    <col min="14337" max="14337" width="17.83203125" style="275" customWidth="1"/>
    <col min="14338" max="14339" width="12.83203125" style="275" customWidth="1"/>
    <col min="14340" max="14340" width="13.83203125" style="275" customWidth="1"/>
    <col min="14341" max="14587" width="9.33203125" style="275"/>
    <col min="14588" max="14588" width="47.1640625" style="275" customWidth="1"/>
    <col min="14589" max="14589" width="15.6640625" style="275" customWidth="1"/>
    <col min="14590" max="14590" width="16.33203125" style="275" customWidth="1"/>
    <col min="14591" max="14591" width="18" style="275" customWidth="1"/>
    <col min="14592" max="14592" width="16.6640625" style="275" customWidth="1"/>
    <col min="14593" max="14593" width="17.83203125" style="275" customWidth="1"/>
    <col min="14594" max="14595" width="12.83203125" style="275" customWidth="1"/>
    <col min="14596" max="14596" width="13.83203125" style="275" customWidth="1"/>
    <col min="14597" max="14843" width="9.33203125" style="275"/>
    <col min="14844" max="14844" width="47.1640625" style="275" customWidth="1"/>
    <col min="14845" max="14845" width="15.6640625" style="275" customWidth="1"/>
    <col min="14846" max="14846" width="16.33203125" style="275" customWidth="1"/>
    <col min="14847" max="14847" width="18" style="275" customWidth="1"/>
    <col min="14848" max="14848" width="16.6640625" style="275" customWidth="1"/>
    <col min="14849" max="14849" width="17.83203125" style="275" customWidth="1"/>
    <col min="14850" max="14851" width="12.83203125" style="275" customWidth="1"/>
    <col min="14852" max="14852" width="13.83203125" style="275" customWidth="1"/>
    <col min="14853" max="15099" width="9.33203125" style="275"/>
    <col min="15100" max="15100" width="47.1640625" style="275" customWidth="1"/>
    <col min="15101" max="15101" width="15.6640625" style="275" customWidth="1"/>
    <col min="15102" max="15102" width="16.33203125" style="275" customWidth="1"/>
    <col min="15103" max="15103" width="18" style="275" customWidth="1"/>
    <col min="15104" max="15104" width="16.6640625" style="275" customWidth="1"/>
    <col min="15105" max="15105" width="17.83203125" style="275" customWidth="1"/>
    <col min="15106" max="15107" width="12.83203125" style="275" customWidth="1"/>
    <col min="15108" max="15108" width="13.83203125" style="275" customWidth="1"/>
    <col min="15109" max="15355" width="9.33203125" style="275"/>
    <col min="15356" max="15356" width="47.1640625" style="275" customWidth="1"/>
    <col min="15357" max="15357" width="15.6640625" style="275" customWidth="1"/>
    <col min="15358" max="15358" width="16.33203125" style="275" customWidth="1"/>
    <col min="15359" max="15359" width="18" style="275" customWidth="1"/>
    <col min="15360" max="15360" width="16.6640625" style="275" customWidth="1"/>
    <col min="15361" max="15361" width="17.83203125" style="275" customWidth="1"/>
    <col min="15362" max="15363" width="12.83203125" style="275" customWidth="1"/>
    <col min="15364" max="15364" width="13.83203125" style="275" customWidth="1"/>
    <col min="15365" max="15611" width="9.33203125" style="275"/>
    <col min="15612" max="15612" width="47.1640625" style="275" customWidth="1"/>
    <col min="15613" max="15613" width="15.6640625" style="275" customWidth="1"/>
    <col min="15614" max="15614" width="16.33203125" style="275" customWidth="1"/>
    <col min="15615" max="15615" width="18" style="275" customWidth="1"/>
    <col min="15616" max="15616" width="16.6640625" style="275" customWidth="1"/>
    <col min="15617" max="15617" width="17.83203125" style="275" customWidth="1"/>
    <col min="15618" max="15619" width="12.83203125" style="275" customWidth="1"/>
    <col min="15620" max="15620" width="13.83203125" style="275" customWidth="1"/>
    <col min="15621" max="15867" width="9.33203125" style="275"/>
    <col min="15868" max="15868" width="47.1640625" style="275" customWidth="1"/>
    <col min="15869" max="15869" width="15.6640625" style="275" customWidth="1"/>
    <col min="15870" max="15870" width="16.33203125" style="275" customWidth="1"/>
    <col min="15871" max="15871" width="18" style="275" customWidth="1"/>
    <col min="15872" max="15872" width="16.6640625" style="275" customWidth="1"/>
    <col min="15873" max="15873" width="17.83203125" style="275" customWidth="1"/>
    <col min="15874" max="15875" width="12.83203125" style="275" customWidth="1"/>
    <col min="15876" max="15876" width="13.83203125" style="275" customWidth="1"/>
    <col min="15877" max="16123" width="9.33203125" style="275"/>
    <col min="16124" max="16124" width="47.1640625" style="275" customWidth="1"/>
    <col min="16125" max="16125" width="15.6640625" style="275" customWidth="1"/>
    <col min="16126" max="16126" width="16.33203125" style="275" customWidth="1"/>
    <col min="16127" max="16127" width="18" style="275" customWidth="1"/>
    <col min="16128" max="16128" width="16.6640625" style="275" customWidth="1"/>
    <col min="16129" max="16129" width="17.83203125" style="275" customWidth="1"/>
    <col min="16130" max="16131" width="12.83203125" style="275" customWidth="1"/>
    <col min="16132" max="16132" width="13.83203125" style="275" customWidth="1"/>
    <col min="16133" max="16384" width="9.33203125" style="275"/>
  </cols>
  <sheetData>
    <row r="1" spans="1:15" ht="15.75" x14ac:dyDescent="0.2">
      <c r="A1" s="2205"/>
      <c r="B1" s="2205"/>
      <c r="C1" s="2205"/>
      <c r="D1" s="2205"/>
      <c r="E1" s="2205"/>
      <c r="F1" s="2205"/>
      <c r="G1" s="2205"/>
      <c r="H1" s="2205"/>
      <c r="I1" s="2205"/>
      <c r="J1" s="400"/>
    </row>
    <row r="2" spans="1:15" ht="14.25" customHeight="1" x14ac:dyDescent="0.25">
      <c r="A2" s="2215" t="s">
        <v>1068</v>
      </c>
      <c r="B2" s="2215"/>
      <c r="C2" s="2215"/>
      <c r="D2" s="2215"/>
      <c r="E2" s="2215"/>
      <c r="F2" s="2215"/>
      <c r="G2" s="2215"/>
      <c r="H2" s="2215"/>
      <c r="I2" s="2215"/>
      <c r="J2" s="1576"/>
      <c r="K2" s="628"/>
      <c r="L2" s="628"/>
      <c r="M2" s="628"/>
      <c r="N2" s="628"/>
      <c r="O2" s="628"/>
    </row>
    <row r="3" spans="1:15" ht="21.75" customHeight="1" x14ac:dyDescent="0.2">
      <c r="I3" s="1402"/>
    </row>
    <row r="4" spans="1:15" ht="25.5" customHeight="1" x14ac:dyDescent="0.2">
      <c r="A4" s="2214" t="s">
        <v>783</v>
      </c>
      <c r="B4" s="2214"/>
      <c r="C4" s="2214"/>
      <c r="D4" s="2214"/>
      <c r="E4" s="2214"/>
      <c r="F4" s="2214"/>
      <c r="G4" s="2214"/>
      <c r="H4" s="2214"/>
      <c r="I4" s="2214"/>
    </row>
    <row r="5" spans="1:15" ht="22.5" customHeight="1" thickBot="1" x14ac:dyDescent="0.25">
      <c r="A5" s="20"/>
      <c r="B5" s="19"/>
      <c r="C5" s="19"/>
      <c r="D5" s="19"/>
      <c r="E5" s="19"/>
      <c r="F5" s="19"/>
      <c r="G5" s="19"/>
      <c r="H5" s="19"/>
      <c r="I5" s="1543" t="s">
        <v>366</v>
      </c>
    </row>
    <row r="6" spans="1:15" s="1547" customFormat="1" ht="62.25" customHeight="1" thickBot="1" x14ac:dyDescent="0.25">
      <c r="A6" s="1544" t="s">
        <v>409</v>
      </c>
      <c r="B6" s="1545" t="s">
        <v>410</v>
      </c>
      <c r="C6" s="1545" t="s">
        <v>411</v>
      </c>
      <c r="D6" s="1545" t="s">
        <v>614</v>
      </c>
      <c r="E6" s="1545" t="s">
        <v>686</v>
      </c>
      <c r="F6" s="1577" t="s">
        <v>723</v>
      </c>
      <c r="G6" s="1545" t="s">
        <v>779</v>
      </c>
      <c r="H6" s="1578" t="s">
        <v>808</v>
      </c>
      <c r="I6" s="1579" t="s">
        <v>780</v>
      </c>
    </row>
    <row r="7" spans="1:15" s="1580" customFormat="1" ht="15" customHeight="1" thickBot="1" x14ac:dyDescent="0.25">
      <c r="A7" s="1548" t="s">
        <v>302</v>
      </c>
      <c r="B7" s="1549" t="s">
        <v>303</v>
      </c>
      <c r="C7" s="1549" t="s">
        <v>304</v>
      </c>
      <c r="D7" s="1549" t="s">
        <v>305</v>
      </c>
      <c r="E7" s="1549" t="s">
        <v>306</v>
      </c>
      <c r="F7" s="1550" t="s">
        <v>392</v>
      </c>
      <c r="G7" s="1549" t="s">
        <v>306</v>
      </c>
      <c r="H7" s="1551" t="s">
        <v>392</v>
      </c>
      <c r="I7" s="1552" t="s">
        <v>781</v>
      </c>
    </row>
    <row r="8" spans="1:15" s="1580" customFormat="1" ht="30" customHeight="1" x14ac:dyDescent="0.2">
      <c r="A8" s="1581" t="s">
        <v>412</v>
      </c>
      <c r="B8" s="1582">
        <f>D8+E8</f>
        <v>0</v>
      </c>
      <c r="C8" s="1583"/>
      <c r="D8" s="1583"/>
      <c r="E8" s="1584"/>
      <c r="F8" s="1585"/>
      <c r="G8" s="1584"/>
      <c r="H8" s="1586">
        <f>+F8+G8</f>
        <v>0</v>
      </c>
      <c r="I8" s="1587">
        <f>+E8+H8</f>
        <v>0</v>
      </c>
    </row>
    <row r="9" spans="1:15" s="1592" customFormat="1" ht="24" customHeight="1" x14ac:dyDescent="0.2">
      <c r="A9" s="1566" t="str">
        <f>'15.felh.felúj.'!B8</f>
        <v>Tárgyi eszközök beszerzése</v>
      </c>
      <c r="B9" s="1588">
        <f>+I9</f>
        <v>2522665</v>
      </c>
      <c r="C9" s="1556" t="s">
        <v>666</v>
      </c>
      <c r="D9" s="1555"/>
      <c r="E9" s="1589">
        <f>'15.felh.felúj.'!C8</f>
        <v>8231000</v>
      </c>
      <c r="F9" s="1590">
        <f>+G9-E9</f>
        <v>0</v>
      </c>
      <c r="G9" s="1589">
        <f>'15.felh.felúj.'!G8</f>
        <v>8231000</v>
      </c>
      <c r="H9" s="1591">
        <f>'15.felh.felúj.'!K8</f>
        <v>2522665</v>
      </c>
      <c r="I9" s="1559">
        <f>+D9+H9</f>
        <v>2522665</v>
      </c>
    </row>
    <row r="10" spans="1:15" s="1592" customFormat="1" ht="24" customHeight="1" x14ac:dyDescent="0.2">
      <c r="A10" s="1566" t="str">
        <f>'15.felh.felúj.'!B9</f>
        <v>Műszaki tervezés</v>
      </c>
      <c r="B10" s="1588">
        <f>I10+1491616</f>
        <v>17837081</v>
      </c>
      <c r="C10" s="1556" t="s">
        <v>764</v>
      </c>
      <c r="D10" s="1555">
        <v>3810000</v>
      </c>
      <c r="E10" s="1589">
        <f>'15.felh.felúj.'!C9</f>
        <v>18953000</v>
      </c>
      <c r="F10" s="1590">
        <f t="shared" ref="F10:F67" si="0">+G10-E10</f>
        <v>0</v>
      </c>
      <c r="G10" s="1589">
        <f>'15.felh.felúj.'!G9</f>
        <v>18953000</v>
      </c>
      <c r="H10" s="1591">
        <f>'15.felh.felúj.'!K9</f>
        <v>12535465</v>
      </c>
      <c r="I10" s="1559">
        <f t="shared" ref="I10:I67" si="1">+D10+H10</f>
        <v>16345465</v>
      </c>
      <c r="J10" s="1592" t="s">
        <v>1052</v>
      </c>
      <c r="K10" s="1592">
        <v>1491616</v>
      </c>
    </row>
    <row r="11" spans="1:15" s="1592" customFormat="1" ht="24" customHeight="1" x14ac:dyDescent="0.2">
      <c r="A11" s="1566" t="str">
        <f>'15.felh.felúj.'!B10</f>
        <v>Informatikai infrastruktúra fejlesztése</v>
      </c>
      <c r="B11" s="1588">
        <f>I11+621614</f>
        <v>1386726</v>
      </c>
      <c r="C11" s="1556" t="s">
        <v>764</v>
      </c>
      <c r="D11" s="1555"/>
      <c r="E11" s="1589">
        <f>'15.felh.felúj.'!C10</f>
        <v>31190000</v>
      </c>
      <c r="F11" s="1590">
        <f>+G11-E11</f>
        <v>15000000</v>
      </c>
      <c r="G11" s="1589">
        <f>'15.felh.felúj.'!G10</f>
        <v>46190000</v>
      </c>
      <c r="H11" s="1591">
        <f>'15.felh.felúj.'!K10</f>
        <v>765112</v>
      </c>
      <c r="I11" s="1559">
        <f t="shared" si="1"/>
        <v>765112</v>
      </c>
      <c r="J11" s="1592" t="s">
        <v>1052</v>
      </c>
      <c r="K11" s="1592">
        <v>621614</v>
      </c>
    </row>
    <row r="12" spans="1:15" s="1592" customFormat="1" ht="24" customHeight="1" x14ac:dyDescent="0.2">
      <c r="A12" s="1566" t="str">
        <f>'15.felh.felúj.'!B11</f>
        <v>Játszótéri elemek cseréje</v>
      </c>
      <c r="B12" s="1588">
        <f>+I12</f>
        <v>2742470</v>
      </c>
      <c r="C12" s="1556" t="s">
        <v>666</v>
      </c>
      <c r="D12" s="1555"/>
      <c r="E12" s="1589">
        <f>'15.felh.felúj.'!C11</f>
        <v>15000000</v>
      </c>
      <c r="F12" s="1590">
        <f t="shared" si="0"/>
        <v>-304800</v>
      </c>
      <c r="G12" s="1589">
        <f>'15.felh.felúj.'!G11</f>
        <v>14695200</v>
      </c>
      <c r="H12" s="1591">
        <f>'15.felh.felúj.'!K11</f>
        <v>2742470</v>
      </c>
      <c r="I12" s="1559">
        <f t="shared" si="1"/>
        <v>2742470</v>
      </c>
    </row>
    <row r="13" spans="1:15" s="1592" customFormat="1" ht="30" customHeight="1" x14ac:dyDescent="0.2">
      <c r="A13" s="1566" t="str">
        <f>'15.felh.felúj.'!B12</f>
        <v>Tiszaújváros Városgazda Nonprofit Kft. részére történő eszközbeszerzések</v>
      </c>
      <c r="B13" s="1588">
        <f>I13+12010000</f>
        <v>15450809</v>
      </c>
      <c r="C13" s="1556" t="s">
        <v>760</v>
      </c>
      <c r="D13" s="1555"/>
      <c r="E13" s="1589">
        <f>'15.felh.felúj.'!C12</f>
        <v>18000000</v>
      </c>
      <c r="F13" s="1590">
        <f t="shared" si="0"/>
        <v>0</v>
      </c>
      <c r="G13" s="1589">
        <f>'15.felh.felúj.'!G12</f>
        <v>18000000</v>
      </c>
      <c r="H13" s="1591">
        <f>'15.felh.felúj.'!K12</f>
        <v>3440809</v>
      </c>
      <c r="I13" s="1559">
        <f t="shared" si="1"/>
        <v>3440809</v>
      </c>
      <c r="J13" s="1592" t="s">
        <v>1052</v>
      </c>
      <c r="K13" s="1592">
        <v>12010000</v>
      </c>
    </row>
    <row r="14" spans="1:15" s="1592" customFormat="1" ht="24" customHeight="1" x14ac:dyDescent="0.2">
      <c r="A14" s="1566" t="str">
        <f>'15.felh.felúj.'!B13</f>
        <v>Meglévő kamera rendszer rekonstrukciója</v>
      </c>
      <c r="B14" s="1588">
        <f>+I14</f>
        <v>7572629</v>
      </c>
      <c r="C14" s="1556" t="s">
        <v>667</v>
      </c>
      <c r="D14" s="1555"/>
      <c r="E14" s="1589">
        <f>'15.felh.felúj.'!C13</f>
        <v>7620000</v>
      </c>
      <c r="F14" s="1590">
        <f t="shared" si="0"/>
        <v>0</v>
      </c>
      <c r="G14" s="1589">
        <f>'15.felh.felúj.'!G13</f>
        <v>7620000</v>
      </c>
      <c r="H14" s="1591">
        <f>'15.felh.felúj.'!K13</f>
        <v>7572629</v>
      </c>
      <c r="I14" s="1559">
        <f t="shared" si="1"/>
        <v>7572629</v>
      </c>
    </row>
    <row r="15" spans="1:15" s="1592" customFormat="1" ht="24" customHeight="1" x14ac:dyDescent="0.2">
      <c r="A15" s="1566" t="str">
        <f>'15.felh.felúj.'!B14</f>
        <v>Kutyafuttató kialakítása</v>
      </c>
      <c r="B15" s="1588">
        <f t="shared" ref="B15:B24" si="2">+I15</f>
        <v>5148415</v>
      </c>
      <c r="C15" s="1556" t="s">
        <v>666</v>
      </c>
      <c r="D15" s="1588"/>
      <c r="E15" s="1589">
        <f>'15.felh.felúj.'!C14</f>
        <v>2184000</v>
      </c>
      <c r="F15" s="1590">
        <f t="shared" si="0"/>
        <v>2964415</v>
      </c>
      <c r="G15" s="1589">
        <f>'15.felh.felúj.'!G14</f>
        <v>5148415</v>
      </c>
      <c r="H15" s="1591">
        <f>'15.felh.felúj.'!K14</f>
        <v>5148415</v>
      </c>
      <c r="I15" s="1559">
        <f t="shared" si="1"/>
        <v>5148415</v>
      </c>
    </row>
    <row r="16" spans="1:15" s="1592" customFormat="1" ht="24" customHeight="1" x14ac:dyDescent="0.2">
      <c r="A16" s="1566" t="str">
        <f>'15.felh.felúj.'!B15</f>
        <v>Perényi Péter utcán közvilágítás bővítése</v>
      </c>
      <c r="B16" s="1588">
        <f t="shared" si="2"/>
        <v>2750486</v>
      </c>
      <c r="C16" s="1556" t="s">
        <v>666</v>
      </c>
      <c r="D16" s="1593"/>
      <c r="E16" s="1589">
        <f>'15.felh.felúj.'!C15</f>
        <v>2660000</v>
      </c>
      <c r="F16" s="1590">
        <f t="shared" si="0"/>
        <v>90486</v>
      </c>
      <c r="G16" s="1589">
        <f>'15.felh.felúj.'!G15</f>
        <v>2750486</v>
      </c>
      <c r="H16" s="1591">
        <f>'15.felh.felúj.'!K15</f>
        <v>2750486</v>
      </c>
      <c r="I16" s="1559">
        <f t="shared" si="1"/>
        <v>2750486</v>
      </c>
    </row>
    <row r="17" spans="1:11" s="1592" customFormat="1" ht="24" customHeight="1" x14ac:dyDescent="0.2">
      <c r="A17" s="1566" t="str">
        <f>'15.felh.felúj.'!B16</f>
        <v>Lévai út 1-11. szám előtti terület rekonstrukciója</v>
      </c>
      <c r="B17" s="1588">
        <f t="shared" si="2"/>
        <v>75720061</v>
      </c>
      <c r="C17" s="1556" t="s">
        <v>667</v>
      </c>
      <c r="D17" s="1555">
        <v>609600</v>
      </c>
      <c r="E17" s="1589">
        <f>'15.felh.felúj.'!C16</f>
        <v>66204000</v>
      </c>
      <c r="F17" s="1590">
        <f t="shared" si="0"/>
        <v>9008061</v>
      </c>
      <c r="G17" s="1589">
        <f>'15.felh.felúj.'!G16</f>
        <v>75212061</v>
      </c>
      <c r="H17" s="1591">
        <f>'15.felh.felúj.'!K16</f>
        <v>75110461</v>
      </c>
      <c r="I17" s="1559">
        <f t="shared" si="1"/>
        <v>75720061</v>
      </c>
    </row>
    <row r="18" spans="1:11" s="1592" customFormat="1" ht="24" customHeight="1" x14ac:dyDescent="0.2">
      <c r="A18" s="1566" t="str">
        <f>'15.felh.felúj.'!B17</f>
        <v>Karácsonyi dekorációs látványelemek, faház, jászol beszerzése</v>
      </c>
      <c r="B18" s="1588">
        <f t="shared" si="2"/>
        <v>14999999</v>
      </c>
      <c r="C18" s="1556" t="s">
        <v>666</v>
      </c>
      <c r="D18" s="1555"/>
      <c r="E18" s="1589">
        <f>'15.felh.felúj.'!C17</f>
        <v>5000000</v>
      </c>
      <c r="F18" s="1590">
        <f t="shared" si="0"/>
        <v>10000000</v>
      </c>
      <c r="G18" s="1589">
        <f>'15.felh.felúj.'!G17</f>
        <v>15000000</v>
      </c>
      <c r="H18" s="1591">
        <f>'15.felh.felúj.'!K17</f>
        <v>14999999</v>
      </c>
      <c r="I18" s="1559">
        <f t="shared" si="1"/>
        <v>14999999</v>
      </c>
    </row>
    <row r="19" spans="1:11" s="1592" customFormat="1" ht="30" customHeight="1" x14ac:dyDescent="0.2">
      <c r="A19" s="1566" t="str">
        <f>'15.felh.felúj.'!B18</f>
        <v>Kőszegi György út - Szemere B. utca szennyvíz, ivóvíz közcélú hálózat kiépítése</v>
      </c>
      <c r="B19" s="1588">
        <f t="shared" si="2"/>
        <v>20438580</v>
      </c>
      <c r="C19" s="1556" t="s">
        <v>667</v>
      </c>
      <c r="D19" s="1555"/>
      <c r="E19" s="1589">
        <f>'15.felh.felúj.'!C18</f>
        <v>20439000</v>
      </c>
      <c r="F19" s="1590">
        <f t="shared" si="0"/>
        <v>0</v>
      </c>
      <c r="G19" s="1589">
        <f>'15.felh.felúj.'!G18</f>
        <v>20439000</v>
      </c>
      <c r="H19" s="1591">
        <f>'15.felh.felúj.'!K18</f>
        <v>20438580</v>
      </c>
      <c r="I19" s="1559">
        <f t="shared" si="1"/>
        <v>20438580</v>
      </c>
    </row>
    <row r="20" spans="1:11" s="1592" customFormat="1" ht="24" customHeight="1" x14ac:dyDescent="0.2">
      <c r="A20" s="1566" t="str">
        <f>'15.felh.felúj.'!B19</f>
        <v>Sportcentrum melletti parkoló bővítése és összekötő út építése I. ütem</v>
      </c>
      <c r="B20" s="1588">
        <f t="shared" si="2"/>
        <v>1536700</v>
      </c>
      <c r="C20" s="1556" t="s">
        <v>666</v>
      </c>
      <c r="D20" s="1555"/>
      <c r="E20" s="1589">
        <f>'15.felh.felúj.'!C19</f>
        <v>123190000</v>
      </c>
      <c r="F20" s="1590">
        <f t="shared" si="0"/>
        <v>0</v>
      </c>
      <c r="G20" s="1589">
        <f>'15.felh.felúj.'!G19</f>
        <v>123190000</v>
      </c>
      <c r="H20" s="1591">
        <f>'15.felh.felúj.'!K19</f>
        <v>1536700</v>
      </c>
      <c r="I20" s="1559">
        <f t="shared" si="1"/>
        <v>1536700</v>
      </c>
    </row>
    <row r="21" spans="1:11" s="1592" customFormat="1" ht="30" customHeight="1" x14ac:dyDescent="0.2">
      <c r="A21" s="1566" t="str">
        <f>'15.felh.felúj.'!B20</f>
        <v>Városi köztemetővel kapcsolatos beruházási munkák (Városi köztemető ravatalozójához előtető készítése, parcellaelválasztó járda építése)</v>
      </c>
      <c r="B21" s="1588">
        <f t="shared" si="2"/>
        <v>3527321</v>
      </c>
      <c r="C21" s="1556" t="s">
        <v>666</v>
      </c>
      <c r="D21" s="1593"/>
      <c r="E21" s="1589">
        <f>'15.felh.felúj.'!C20</f>
        <v>30000000</v>
      </c>
      <c r="F21" s="1590">
        <f t="shared" si="0"/>
        <v>-1333500</v>
      </c>
      <c r="G21" s="1589">
        <f>'15.felh.felúj.'!G20</f>
        <v>28666500</v>
      </c>
      <c r="H21" s="1591">
        <f>'15.felh.felúj.'!K20</f>
        <v>3527321</v>
      </c>
      <c r="I21" s="1559">
        <f t="shared" si="1"/>
        <v>3527321</v>
      </c>
    </row>
    <row r="22" spans="1:11" s="1592" customFormat="1" ht="24" customHeight="1" x14ac:dyDescent="0.2">
      <c r="A22" s="1566" t="str">
        <f>'15.felh.felúj.'!B21</f>
        <v>Babits Mihály úton kisfeszültségű oszlop kiváltása</v>
      </c>
      <c r="B22" s="1593">
        <f t="shared" si="2"/>
        <v>3212620</v>
      </c>
      <c r="C22" s="1556" t="s">
        <v>666</v>
      </c>
      <c r="D22" s="1555"/>
      <c r="E22" s="1589">
        <f>'15.felh.felúj.'!C21</f>
        <v>4372000</v>
      </c>
      <c r="F22" s="1590">
        <f t="shared" si="0"/>
        <v>-867407</v>
      </c>
      <c r="G22" s="1589">
        <f>'15.felh.felúj.'!G21</f>
        <v>3504593</v>
      </c>
      <c r="H22" s="1591">
        <f>'15.felh.felúj.'!K21</f>
        <v>3212620</v>
      </c>
      <c r="I22" s="1559">
        <f t="shared" si="1"/>
        <v>3212620</v>
      </c>
    </row>
    <row r="23" spans="1:11" s="1592" customFormat="1" ht="24" customHeight="1" x14ac:dyDescent="0.2">
      <c r="A23" s="1566" t="str">
        <f>'15.felh.felúj.'!B22</f>
        <v>P+R parkoló megépítése</v>
      </c>
      <c r="B23" s="1588">
        <f t="shared" si="2"/>
        <v>0</v>
      </c>
      <c r="C23" s="1556" t="s">
        <v>666</v>
      </c>
      <c r="D23" s="1555"/>
      <c r="E23" s="1589">
        <f>'15.felh.felúj.'!C22</f>
        <v>51690000</v>
      </c>
      <c r="F23" s="1590">
        <f t="shared" si="0"/>
        <v>10000000</v>
      </c>
      <c r="G23" s="1589">
        <f>'15.felh.felúj.'!G22</f>
        <v>61690000</v>
      </c>
      <c r="H23" s="2147">
        <f>'15.felh.felúj.'!K22</f>
        <v>0</v>
      </c>
      <c r="I23" s="2148">
        <f t="shared" si="1"/>
        <v>0</v>
      </c>
    </row>
    <row r="24" spans="1:11" s="1592" customFormat="1" ht="24" customHeight="1" x14ac:dyDescent="0.2">
      <c r="A24" s="1566" t="str">
        <f>'15.felh.felúj.'!B23</f>
        <v>Vörösmarty útcsatlakozás átereszének átépítése</v>
      </c>
      <c r="B24" s="1588">
        <f t="shared" si="2"/>
        <v>0</v>
      </c>
      <c r="C24" s="1556" t="s">
        <v>666</v>
      </c>
      <c r="D24" s="1555"/>
      <c r="E24" s="1589">
        <f>'15.felh.felúj.'!C23</f>
        <v>0</v>
      </c>
      <c r="F24" s="1590">
        <f t="shared" si="0"/>
        <v>77000000</v>
      </c>
      <c r="G24" s="1589">
        <f>'15.felh.felúj.'!G23</f>
        <v>77000000</v>
      </c>
      <c r="H24" s="2147">
        <f>'15.felh.felúj.'!K23</f>
        <v>0</v>
      </c>
      <c r="I24" s="2148">
        <f t="shared" si="1"/>
        <v>0</v>
      </c>
    </row>
    <row r="25" spans="1:11" s="1592" customFormat="1" ht="24" customHeight="1" x14ac:dyDescent="0.2">
      <c r="A25" s="1566" t="str">
        <f>'15.felh.felúj.'!B24</f>
        <v xml:space="preserve"> "Ezüsthíd" Gondozóházzal szemben pihenőpark kialakítása</v>
      </c>
      <c r="B25" s="1588">
        <f>I25+152400</f>
        <v>736600</v>
      </c>
      <c r="C25" s="1556" t="s">
        <v>760</v>
      </c>
      <c r="D25" s="1555"/>
      <c r="E25" s="1589">
        <f>'15.felh.felúj.'!C24</f>
        <v>0</v>
      </c>
      <c r="F25" s="1590">
        <f t="shared" ref="F25" si="3">+G25-E25</f>
        <v>20000000</v>
      </c>
      <c r="G25" s="1589">
        <f>'15.felh.felúj.'!G24</f>
        <v>20000000</v>
      </c>
      <c r="H25" s="1591">
        <f>'15.felh.felúj.'!K24</f>
        <v>584200</v>
      </c>
      <c r="I25" s="1559">
        <f t="shared" si="1"/>
        <v>584200</v>
      </c>
      <c r="J25" s="1592" t="s">
        <v>1052</v>
      </c>
      <c r="K25" s="1592">
        <v>152400</v>
      </c>
    </row>
    <row r="26" spans="1:11" s="1592" customFormat="1" ht="24" customHeight="1" x14ac:dyDescent="0.2">
      <c r="A26" s="1566" t="str">
        <f>'15.felh.felúj.'!B25</f>
        <v>Lévai -Vörösmarty utak között járda és gyalogosátkelőhely létesítése</v>
      </c>
      <c r="B26" s="1588">
        <f>+I26</f>
        <v>5563487</v>
      </c>
      <c r="C26" s="1556" t="s">
        <v>666</v>
      </c>
      <c r="D26" s="1555"/>
      <c r="E26" s="1589">
        <f>'15.felh.felúj.'!C25</f>
        <v>0</v>
      </c>
      <c r="F26" s="1590">
        <f t="shared" ref="F26:F27" si="4">+G26-E26</f>
        <v>6344000</v>
      </c>
      <c r="G26" s="1589">
        <f>'15.felh.felúj.'!G25</f>
        <v>6344000</v>
      </c>
      <c r="H26" s="1591">
        <f>'15.felh.felúj.'!K25</f>
        <v>5563487</v>
      </c>
      <c r="I26" s="1559">
        <f t="shared" si="1"/>
        <v>5563487</v>
      </c>
    </row>
    <row r="27" spans="1:11" s="1592" customFormat="1" ht="24" customHeight="1" x14ac:dyDescent="0.2">
      <c r="A27" s="1566" t="str">
        <f>'15.felh.felúj.'!B26</f>
        <v>Dózsa Gyögy út ipari parki szakaszán gyalogosátkelőhely létesítése</v>
      </c>
      <c r="B27" s="1588">
        <f>+I27</f>
        <v>987160</v>
      </c>
      <c r="C27" s="1556" t="s">
        <v>666</v>
      </c>
      <c r="D27" s="1555"/>
      <c r="E27" s="1589">
        <f>'15.felh.felúj.'!C26</f>
        <v>0</v>
      </c>
      <c r="F27" s="1590">
        <f t="shared" si="4"/>
        <v>1205000</v>
      </c>
      <c r="G27" s="1589">
        <f>'15.felh.felúj.'!G26</f>
        <v>1205000</v>
      </c>
      <c r="H27" s="1591">
        <f>'15.felh.felúj.'!K26</f>
        <v>987160</v>
      </c>
      <c r="I27" s="1559">
        <f t="shared" si="1"/>
        <v>987160</v>
      </c>
    </row>
    <row r="28" spans="1:11" s="1592" customFormat="1" ht="41.25" customHeight="1" x14ac:dyDescent="0.2">
      <c r="A28" s="1566" t="str">
        <f>'15.felh.felúj.'!B27</f>
        <v>Szent István út melletti közterületen kameraoszlopok és térfigyelő kamerák elhelyezése, régebbi kamerahely optikai kábellel történő hálózatba kötése</v>
      </c>
      <c r="B28" s="1588">
        <f>I28+23313207</f>
        <v>24369707</v>
      </c>
      <c r="C28" s="1556" t="s">
        <v>760</v>
      </c>
      <c r="D28" s="1555"/>
      <c r="E28" s="1589">
        <f>'15.felh.felúj.'!C27</f>
        <v>0</v>
      </c>
      <c r="F28" s="1590">
        <f t="shared" ref="F28" si="5">+G28-E28</f>
        <v>30000000</v>
      </c>
      <c r="G28" s="1589">
        <f>'15.felh.felúj.'!G27</f>
        <v>30000000</v>
      </c>
      <c r="H28" s="1591">
        <f>'15.felh.felúj.'!K27</f>
        <v>1056500</v>
      </c>
      <c r="I28" s="1559">
        <f t="shared" si="1"/>
        <v>1056500</v>
      </c>
      <c r="J28" s="1592" t="s">
        <v>1052</v>
      </c>
      <c r="K28" s="1592">
        <v>23313207</v>
      </c>
    </row>
    <row r="29" spans="1:11" s="1592" customFormat="1" ht="24" customHeight="1" x14ac:dyDescent="0.2">
      <c r="A29" s="1566" t="str">
        <f>'15.felh.felúj.'!B28</f>
        <v xml:space="preserve">Intelligens kerékpártároló és töltő egység </v>
      </c>
      <c r="B29" s="1588">
        <f>+I29</f>
        <v>5696316</v>
      </c>
      <c r="C29" s="1556" t="s">
        <v>666</v>
      </c>
      <c r="D29" s="1555"/>
      <c r="E29" s="1589">
        <f>'15.felh.felúj.'!C28</f>
        <v>0</v>
      </c>
      <c r="F29" s="1590">
        <f t="shared" ref="F29" si="6">+G29-E29</f>
        <v>6000000</v>
      </c>
      <c r="G29" s="1589">
        <f>'15.felh.felúj.'!G28</f>
        <v>6000000</v>
      </c>
      <c r="H29" s="1591">
        <f>'15.felh.felúj.'!K28</f>
        <v>5696316</v>
      </c>
      <c r="I29" s="1559">
        <f t="shared" si="1"/>
        <v>5696316</v>
      </c>
    </row>
    <row r="30" spans="1:11" s="1592" customFormat="1" ht="15" customHeight="1" x14ac:dyDescent="0.2">
      <c r="A30" s="1566"/>
      <c r="B30" s="1593"/>
      <c r="C30" s="1556"/>
      <c r="D30" s="1555"/>
      <c r="E30" s="1555"/>
      <c r="F30" s="1590">
        <f t="shared" si="0"/>
        <v>0</v>
      </c>
      <c r="G30" s="1555"/>
      <c r="H30" s="1558">
        <f t="shared" ref="H30:H68" si="7">+F30+G30</f>
        <v>0</v>
      </c>
      <c r="I30" s="1559">
        <f t="shared" si="1"/>
        <v>0</v>
      </c>
    </row>
    <row r="31" spans="1:11" s="1592" customFormat="1" ht="30" customHeight="1" x14ac:dyDescent="0.2">
      <c r="A31" s="1581" t="s">
        <v>413</v>
      </c>
      <c r="B31" s="1594"/>
      <c r="C31" s="1595"/>
      <c r="D31" s="1564"/>
      <c r="E31" s="1594"/>
      <c r="F31" s="1590">
        <f t="shared" si="0"/>
        <v>0</v>
      </c>
      <c r="G31" s="1594"/>
      <c r="H31" s="1596"/>
      <c r="I31" s="1559">
        <f t="shared" si="1"/>
        <v>0</v>
      </c>
    </row>
    <row r="32" spans="1:11" s="1592" customFormat="1" ht="24" customHeight="1" x14ac:dyDescent="0.2">
      <c r="A32" s="1563" t="str">
        <f>'15.felh.felúj.'!B54</f>
        <v>Tárgyi eszközök beszerzése</v>
      </c>
      <c r="B32" s="1588">
        <f>+I32</f>
        <v>1371498</v>
      </c>
      <c r="C32" s="1556" t="s">
        <v>666</v>
      </c>
      <c r="D32" s="1555"/>
      <c r="E32" s="1597">
        <f>'15.felh.felúj.'!C54</f>
        <v>5289200</v>
      </c>
      <c r="F32" s="1590">
        <f t="shared" si="0"/>
        <v>0</v>
      </c>
      <c r="G32" s="1597">
        <f>+'15.felh.felúj.'!G54</f>
        <v>5289200</v>
      </c>
      <c r="H32" s="1598">
        <f>'15.felh.felúj.'!K54</f>
        <v>1371498</v>
      </c>
      <c r="I32" s="1559">
        <f t="shared" si="1"/>
        <v>1371498</v>
      </c>
    </row>
    <row r="33" spans="1:9" s="1592" customFormat="1" ht="24" customHeight="1" x14ac:dyDescent="0.2">
      <c r="A33" s="1563" t="str">
        <f>'15.felh.felúj.'!B55</f>
        <v>Számítástechnikai tárgyi eszköz beszerzése</v>
      </c>
      <c r="B33" s="1588">
        <f t="shared" ref="B33:B35" si="8">+I33</f>
        <v>1752473</v>
      </c>
      <c r="C33" s="1556" t="s">
        <v>666</v>
      </c>
      <c r="D33" s="1555"/>
      <c r="E33" s="1597">
        <f>'15.felh.felúj.'!C55</f>
        <v>2000000</v>
      </c>
      <c r="F33" s="1590">
        <f t="shared" si="0"/>
        <v>0</v>
      </c>
      <c r="G33" s="1597">
        <f>+'15.felh.felúj.'!G55</f>
        <v>2000000</v>
      </c>
      <c r="H33" s="1598">
        <f>'15.felh.felúj.'!K55</f>
        <v>1752473</v>
      </c>
      <c r="I33" s="1559">
        <f t="shared" si="1"/>
        <v>1752473</v>
      </c>
    </row>
    <row r="34" spans="1:9" s="1592" customFormat="1" ht="24" customHeight="1" x14ac:dyDescent="0.2">
      <c r="A34" s="1563" t="str">
        <f>'15.felh.felúj.'!B56</f>
        <v>Informatikai hardver, szoftver beszerzések</v>
      </c>
      <c r="B34" s="1588">
        <f t="shared" si="8"/>
        <v>8413459</v>
      </c>
      <c r="C34" s="1556" t="s">
        <v>666</v>
      </c>
      <c r="D34" s="1555"/>
      <c r="E34" s="1597">
        <f>'15.felh.felúj.'!C56</f>
        <v>9185200</v>
      </c>
      <c r="F34" s="1590">
        <f t="shared" si="0"/>
        <v>0</v>
      </c>
      <c r="G34" s="1597">
        <f>+'15.felh.felúj.'!G56</f>
        <v>9185200</v>
      </c>
      <c r="H34" s="1598">
        <f>'15.felh.felúj.'!K56</f>
        <v>8413459</v>
      </c>
      <c r="I34" s="1559">
        <f t="shared" si="1"/>
        <v>8413459</v>
      </c>
    </row>
    <row r="35" spans="1:9" s="1592" customFormat="1" ht="24" customHeight="1" x14ac:dyDescent="0.2">
      <c r="A35" s="1566" t="str">
        <f>'15.felh.felúj.'!B57</f>
        <v>Közterület-felügyelet munkaruha és egyéb felszerelés</v>
      </c>
      <c r="B35" s="1593">
        <f t="shared" si="8"/>
        <v>195200</v>
      </c>
      <c r="C35" s="1556" t="s">
        <v>666</v>
      </c>
      <c r="D35" s="1555"/>
      <c r="E35" s="1597">
        <f>'15.felh.felúj.'!C57</f>
        <v>254000</v>
      </c>
      <c r="F35" s="1590">
        <f t="shared" si="0"/>
        <v>0</v>
      </c>
      <c r="G35" s="1597">
        <f>+'15.felh.felúj.'!G57</f>
        <v>254000</v>
      </c>
      <c r="H35" s="1598">
        <f>'15.felh.felúj.'!K57</f>
        <v>195200</v>
      </c>
      <c r="I35" s="1559">
        <f t="shared" si="1"/>
        <v>195200</v>
      </c>
    </row>
    <row r="36" spans="1:9" s="1592" customFormat="1" ht="15" customHeight="1" x14ac:dyDescent="0.2">
      <c r="A36" s="1566"/>
      <c r="B36" s="1588"/>
      <c r="C36" s="1556"/>
      <c r="D36" s="1555"/>
      <c r="E36" s="1597"/>
      <c r="F36" s="1590">
        <f t="shared" si="0"/>
        <v>0</v>
      </c>
      <c r="G36" s="1597"/>
      <c r="H36" s="1598"/>
      <c r="I36" s="1559">
        <f t="shared" si="1"/>
        <v>0</v>
      </c>
    </row>
    <row r="37" spans="1:9" s="1592" customFormat="1" ht="30" customHeight="1" x14ac:dyDescent="0.2">
      <c r="A37" s="1581" t="s">
        <v>414</v>
      </c>
      <c r="B37" s="1588"/>
      <c r="C37" s="1556"/>
      <c r="D37" s="1555"/>
      <c r="E37" s="1593"/>
      <c r="F37" s="1590">
        <f t="shared" si="0"/>
        <v>0</v>
      </c>
      <c r="G37" s="1593"/>
      <c r="H37" s="1599"/>
      <c r="I37" s="1559">
        <f t="shared" si="1"/>
        <v>0</v>
      </c>
    </row>
    <row r="38" spans="1:9" s="1592" customFormat="1" ht="24" customHeight="1" x14ac:dyDescent="0.2">
      <c r="A38" s="1600" t="str">
        <f>'15.felh.felúj.'!B66</f>
        <v>Immateriális javak beszerzése, létesítése</v>
      </c>
      <c r="B38" s="1588">
        <f t="shared" ref="B38:B43" si="9">+I38</f>
        <v>1382268</v>
      </c>
      <c r="C38" s="1556" t="s">
        <v>666</v>
      </c>
      <c r="D38" s="1601"/>
      <c r="E38" s="1588">
        <f>'15.felh.felúj.'!C66</f>
        <v>2794520</v>
      </c>
      <c r="F38" s="1590">
        <f t="shared" si="0"/>
        <v>-1397520</v>
      </c>
      <c r="G38" s="1588">
        <f>+'15.felh.felúj.'!G66</f>
        <v>1397000</v>
      </c>
      <c r="H38" s="1602">
        <f>'15.felh.felúj.'!K66</f>
        <v>1382268</v>
      </c>
      <c r="I38" s="1559">
        <f t="shared" si="1"/>
        <v>1382268</v>
      </c>
    </row>
    <row r="39" spans="1:9" s="1592" customFormat="1" ht="24" customHeight="1" x14ac:dyDescent="0.2">
      <c r="A39" s="1600" t="str">
        <f>'15.felh.felúj.'!B67</f>
        <v>Kisértékű ügyviteli, informatikai eszközök beszerzése, létesítése</v>
      </c>
      <c r="B39" s="1588">
        <f t="shared" si="9"/>
        <v>4435348</v>
      </c>
      <c r="C39" s="1556" t="s">
        <v>666</v>
      </c>
      <c r="D39" s="1601"/>
      <c r="E39" s="1588">
        <f>'15.felh.felúj.'!C67</f>
        <v>4626610</v>
      </c>
      <c r="F39" s="1590">
        <f t="shared" si="0"/>
        <v>0</v>
      </c>
      <c r="G39" s="1588">
        <f>+'15.felh.felúj.'!G67</f>
        <v>4626610</v>
      </c>
      <c r="H39" s="1602">
        <f>'15.felh.felúj.'!K67</f>
        <v>4435348</v>
      </c>
      <c r="I39" s="1559">
        <f t="shared" si="1"/>
        <v>4435348</v>
      </c>
    </row>
    <row r="40" spans="1:9" s="1592" customFormat="1" ht="24" customHeight="1" x14ac:dyDescent="0.2">
      <c r="A40" s="1600" t="str">
        <f>'15.felh.felúj.'!B68</f>
        <v>Váratlan meghibásodások miatt szükséges eszközök beszerzése</v>
      </c>
      <c r="B40" s="1588">
        <f t="shared" si="9"/>
        <v>656999</v>
      </c>
      <c r="C40" s="1556" t="s">
        <v>666</v>
      </c>
      <c r="D40" s="1601"/>
      <c r="E40" s="1588">
        <f>'15.felh.felúj.'!C68</f>
        <v>1000000</v>
      </c>
      <c r="F40" s="1590">
        <f t="shared" si="0"/>
        <v>0</v>
      </c>
      <c r="G40" s="1588">
        <f>+'15.felh.felúj.'!G68</f>
        <v>1000000</v>
      </c>
      <c r="H40" s="1602">
        <f>'15.felh.felúj.'!K68</f>
        <v>656999</v>
      </c>
      <c r="I40" s="1559">
        <f t="shared" si="1"/>
        <v>656999</v>
      </c>
    </row>
    <row r="41" spans="1:9" s="1592" customFormat="1" ht="24" customHeight="1" x14ac:dyDescent="0.2">
      <c r="A41" s="1600" t="str">
        <f>'15.felh.felúj.'!B69</f>
        <v>Korlátlift beszerzése</v>
      </c>
      <c r="B41" s="1588">
        <f t="shared" si="9"/>
        <v>8814585</v>
      </c>
      <c r="C41" s="1556" t="s">
        <v>666</v>
      </c>
      <c r="D41" s="1601"/>
      <c r="E41" s="1588">
        <f>'15.felh.felúj.'!C69</f>
        <v>8000000</v>
      </c>
      <c r="F41" s="1590">
        <f t="shared" si="0"/>
        <v>814585</v>
      </c>
      <c r="G41" s="1588">
        <f>+'15.felh.felúj.'!G69</f>
        <v>8814585</v>
      </c>
      <c r="H41" s="1602">
        <f>'15.felh.felúj.'!K69</f>
        <v>8814585</v>
      </c>
      <c r="I41" s="1559">
        <f t="shared" si="1"/>
        <v>8814585</v>
      </c>
    </row>
    <row r="42" spans="1:9" s="1592" customFormat="1" ht="24" customHeight="1" x14ac:dyDescent="0.2">
      <c r="A42" s="1600" t="str">
        <f>'15.felh.felúj.'!B70</f>
        <v>Egyéb tárgyi eszköz beszerzés</v>
      </c>
      <c r="B42" s="1588">
        <f t="shared" si="9"/>
        <v>8033887</v>
      </c>
      <c r="C42" s="1556" t="s">
        <v>666</v>
      </c>
      <c r="D42" s="1601"/>
      <c r="E42" s="1588">
        <f>'15.felh.felúj.'!C70</f>
        <v>9105900</v>
      </c>
      <c r="F42" s="1590">
        <f t="shared" si="0"/>
        <v>-792480</v>
      </c>
      <c r="G42" s="1588">
        <f>+'15.felh.felúj.'!G70</f>
        <v>8313420</v>
      </c>
      <c r="H42" s="1602">
        <f>'15.felh.felúj.'!K70</f>
        <v>8033887</v>
      </c>
      <c r="I42" s="1559">
        <f t="shared" si="1"/>
        <v>8033887</v>
      </c>
    </row>
    <row r="43" spans="1:9" s="1592" customFormat="1" ht="24" customHeight="1" x14ac:dyDescent="0.2">
      <c r="A43" s="1603" t="str">
        <f>'15.felh.felúj.'!B71</f>
        <v>Kisértékű tárgyi eszköz beszerzés</v>
      </c>
      <c r="B43" s="1588">
        <f t="shared" si="9"/>
        <v>6049215</v>
      </c>
      <c r="C43" s="1556" t="s">
        <v>666</v>
      </c>
      <c r="D43" s="1601"/>
      <c r="E43" s="1593">
        <f>'15.felh.felúj.'!C71</f>
        <v>11233912</v>
      </c>
      <c r="F43" s="1590">
        <f t="shared" si="0"/>
        <v>-4624585</v>
      </c>
      <c r="G43" s="1588">
        <f>+'15.felh.felúj.'!G71</f>
        <v>6609327</v>
      </c>
      <c r="H43" s="1602">
        <f>'15.felh.felúj.'!K71</f>
        <v>6049215</v>
      </c>
      <c r="I43" s="1559">
        <f t="shared" si="1"/>
        <v>6049215</v>
      </c>
    </row>
    <row r="44" spans="1:9" s="1592" customFormat="1" ht="15" customHeight="1" x14ac:dyDescent="0.2">
      <c r="A44" s="1603"/>
      <c r="B44" s="1593"/>
      <c r="C44" s="1556"/>
      <c r="D44" s="1555"/>
      <c r="E44" s="1593"/>
      <c r="F44" s="1590">
        <f t="shared" si="0"/>
        <v>0</v>
      </c>
      <c r="G44" s="1593"/>
      <c r="H44" s="1604"/>
      <c r="I44" s="1559">
        <f t="shared" si="1"/>
        <v>0</v>
      </c>
    </row>
    <row r="45" spans="1:9" s="1592" customFormat="1" ht="30" customHeight="1" x14ac:dyDescent="0.2">
      <c r="A45" s="1581" t="s">
        <v>415</v>
      </c>
      <c r="B45" s="1594"/>
      <c r="C45" s="1605"/>
      <c r="D45" s="1605"/>
      <c r="E45" s="1594"/>
      <c r="F45" s="1606">
        <f t="shared" si="0"/>
        <v>0</v>
      </c>
      <c r="G45" s="1594"/>
      <c r="H45" s="1596"/>
      <c r="I45" s="1559">
        <f t="shared" si="1"/>
        <v>0</v>
      </c>
    </row>
    <row r="46" spans="1:9" s="1592" customFormat="1" ht="24" customHeight="1" x14ac:dyDescent="0.2">
      <c r="A46" s="1603" t="str">
        <f>+'15.felh.felúj.'!B80</f>
        <v>Immateriális javak beszerzése, létesítése</v>
      </c>
      <c r="B46" s="1588">
        <f t="shared" ref="B46:B48" si="10">+I46</f>
        <v>1032510</v>
      </c>
      <c r="C46" s="1556" t="s">
        <v>666</v>
      </c>
      <c r="D46" s="1601"/>
      <c r="E46" s="1588">
        <f>'15.felh.felúj.'!C80</f>
        <v>1397000</v>
      </c>
      <c r="F46" s="1590">
        <f t="shared" si="0"/>
        <v>-364490</v>
      </c>
      <c r="G46" s="1588">
        <f>+'15.felh.felúj.'!G80</f>
        <v>1032510</v>
      </c>
      <c r="H46" s="1607">
        <f>'15.felh.felúj.'!K80</f>
        <v>1032510</v>
      </c>
      <c r="I46" s="1559">
        <f t="shared" si="1"/>
        <v>1032510</v>
      </c>
    </row>
    <row r="47" spans="1:9" s="1592" customFormat="1" ht="24" customHeight="1" x14ac:dyDescent="0.2">
      <c r="A47" s="1603" t="str">
        <f>+'15.felh.felúj.'!B81</f>
        <v>Informatikai eszközök beszerzése, létesítése</v>
      </c>
      <c r="B47" s="1588">
        <f t="shared" si="10"/>
        <v>3425698</v>
      </c>
      <c r="C47" s="1556" t="s">
        <v>666</v>
      </c>
      <c r="D47" s="1601"/>
      <c r="E47" s="1588">
        <f>'15.felh.felúj.'!C81</f>
        <v>2543810</v>
      </c>
      <c r="F47" s="1590">
        <f t="shared" si="0"/>
        <v>881888</v>
      </c>
      <c r="G47" s="1588">
        <f>+'15.felh.felúj.'!G81</f>
        <v>3425698</v>
      </c>
      <c r="H47" s="1607">
        <f>'15.felh.felúj.'!K81</f>
        <v>3425698</v>
      </c>
      <c r="I47" s="1559">
        <f t="shared" si="1"/>
        <v>3425698</v>
      </c>
    </row>
    <row r="48" spans="1:9" s="1592" customFormat="1" ht="24" customHeight="1" x14ac:dyDescent="0.2">
      <c r="A48" s="1603" t="str">
        <f>+'15.felh.felúj.'!B82</f>
        <v>Egyéb tárgyi eszközök beszerzése, létesítése</v>
      </c>
      <c r="B48" s="1588">
        <f t="shared" si="10"/>
        <v>4728440</v>
      </c>
      <c r="C48" s="1556" t="s">
        <v>666</v>
      </c>
      <c r="D48" s="1601"/>
      <c r="E48" s="1588">
        <f>'15.felh.felúj.'!C82</f>
        <v>13421589</v>
      </c>
      <c r="F48" s="1590">
        <f t="shared" si="0"/>
        <v>-8517398</v>
      </c>
      <c r="G48" s="1588">
        <f>+'15.felh.felúj.'!G82</f>
        <v>4904191</v>
      </c>
      <c r="H48" s="1607">
        <f>'15.felh.felúj.'!K82</f>
        <v>4728440</v>
      </c>
      <c r="I48" s="1559">
        <f t="shared" si="1"/>
        <v>4728440</v>
      </c>
    </row>
    <row r="49" spans="1:10" s="1592" customFormat="1" ht="15" customHeight="1" x14ac:dyDescent="0.2">
      <c r="A49" s="1608"/>
      <c r="B49" s="1593"/>
      <c r="C49" s="1601"/>
      <c r="D49" s="1601"/>
      <c r="E49" s="1593"/>
      <c r="F49" s="1590">
        <f t="shared" si="0"/>
        <v>0</v>
      </c>
      <c r="G49" s="1593"/>
      <c r="H49" s="1604"/>
      <c r="I49" s="1559">
        <f t="shared" si="1"/>
        <v>0</v>
      </c>
    </row>
    <row r="50" spans="1:10" s="1592" customFormat="1" ht="30" customHeight="1" x14ac:dyDescent="0.2">
      <c r="A50" s="1581" t="s">
        <v>416</v>
      </c>
      <c r="B50" s="1588"/>
      <c r="C50" s="1556"/>
      <c r="D50" s="1555"/>
      <c r="E50" s="1588"/>
      <c r="F50" s="1590">
        <f t="shared" si="0"/>
        <v>0</v>
      </c>
      <c r="G50" s="1588"/>
      <c r="H50" s="1607"/>
      <c r="I50" s="1559">
        <f t="shared" si="1"/>
        <v>0</v>
      </c>
    </row>
    <row r="51" spans="1:10" s="1592" customFormat="1" ht="21.95" customHeight="1" x14ac:dyDescent="0.2">
      <c r="A51" s="1609" t="str">
        <f>+'15.felh.felúj.'!B89</f>
        <v>Immateriális javak beszerzése</v>
      </c>
      <c r="B51" s="1588">
        <f t="shared" ref="B51:B54" si="11">+I51</f>
        <v>257810</v>
      </c>
      <c r="C51" s="1556" t="s">
        <v>666</v>
      </c>
      <c r="D51" s="1610"/>
      <c r="E51" s="1588">
        <f>'15.felh.felúj.'!C89</f>
        <v>162560</v>
      </c>
      <c r="F51" s="1590">
        <f t="shared" si="0"/>
        <v>95250</v>
      </c>
      <c r="G51" s="1588">
        <f>+'15.felh.felúj.'!G89</f>
        <v>257810</v>
      </c>
      <c r="H51" s="1607">
        <f>'15.felh.felúj.'!K89</f>
        <v>257810</v>
      </c>
      <c r="I51" s="1559">
        <f t="shared" si="1"/>
        <v>257810</v>
      </c>
    </row>
    <row r="52" spans="1:10" s="1592" customFormat="1" ht="21.95" customHeight="1" x14ac:dyDescent="0.2">
      <c r="A52" s="1609" t="str">
        <f>+'15.felh.felúj.'!B90</f>
        <v>Informatikai eszközök beszerzése</v>
      </c>
      <c r="B52" s="1588">
        <f t="shared" si="11"/>
        <v>445262</v>
      </c>
      <c r="C52" s="1556" t="s">
        <v>666</v>
      </c>
      <c r="D52" s="1610"/>
      <c r="E52" s="1588">
        <f>'15.felh.felúj.'!C90</f>
        <v>349250</v>
      </c>
      <c r="F52" s="1590">
        <f t="shared" si="0"/>
        <v>96012</v>
      </c>
      <c r="G52" s="1588">
        <f>+'15.felh.felúj.'!G90</f>
        <v>445262</v>
      </c>
      <c r="H52" s="1607">
        <f>'15.felh.felúj.'!K90</f>
        <v>445262</v>
      </c>
      <c r="I52" s="1559">
        <f t="shared" si="1"/>
        <v>445262</v>
      </c>
    </row>
    <row r="53" spans="1:10" s="1592" customFormat="1" ht="21.95" customHeight="1" x14ac:dyDescent="0.2">
      <c r="A53" s="1609" t="str">
        <f>+'15.felh.felúj.'!B91</f>
        <v>Egyéb tárgyi eszközök beszerzése</v>
      </c>
      <c r="B53" s="1588">
        <f t="shared" si="11"/>
        <v>1162553</v>
      </c>
      <c r="C53" s="1556" t="s">
        <v>666</v>
      </c>
      <c r="D53" s="1610"/>
      <c r="E53" s="1588">
        <f>'15.felh.felúj.'!C91</f>
        <v>1123442</v>
      </c>
      <c r="F53" s="1590">
        <f t="shared" si="0"/>
        <v>140978</v>
      </c>
      <c r="G53" s="1588">
        <f>+'15.felh.felúj.'!G91</f>
        <v>1264420</v>
      </c>
      <c r="H53" s="1607">
        <f>'15.felh.felúj.'!K91</f>
        <v>1162553</v>
      </c>
      <c r="I53" s="1559">
        <f t="shared" si="1"/>
        <v>1162553</v>
      </c>
    </row>
    <row r="54" spans="1:10" s="1592" customFormat="1" ht="21.95" customHeight="1" x14ac:dyDescent="0.2">
      <c r="A54" s="1566" t="str">
        <f>+'15.felh.felúj.'!B92</f>
        <v>Autizmus-specifikus nevelés és oktatás támogatása 2021</v>
      </c>
      <c r="B54" s="1588">
        <f t="shared" si="11"/>
        <v>433403</v>
      </c>
      <c r="C54" s="1556" t="s">
        <v>667</v>
      </c>
      <c r="D54" s="1610"/>
      <c r="E54" s="1588">
        <f>'15.felh.felúj.'!C92</f>
        <v>0</v>
      </c>
      <c r="F54" s="1590">
        <f t="shared" si="0"/>
        <v>433403</v>
      </c>
      <c r="G54" s="1588">
        <f>+'15.felh.felúj.'!G92</f>
        <v>433403</v>
      </c>
      <c r="H54" s="1607">
        <f>'15.felh.felúj.'!K92</f>
        <v>433403</v>
      </c>
      <c r="I54" s="1559">
        <f t="shared" si="1"/>
        <v>433403</v>
      </c>
    </row>
    <row r="55" spans="1:10" s="1592" customFormat="1" ht="30" customHeight="1" x14ac:dyDescent="0.2">
      <c r="A55" s="1566" t="str">
        <f>+'15.felh.felúj.'!B93</f>
        <v>"Fess Ésszel" a környezetért komplex tehetségprogramra tárgyi eszköz beszerzés</v>
      </c>
      <c r="B55" s="1588">
        <f>+I55+212781</f>
        <v>700000</v>
      </c>
      <c r="C55" s="1556" t="s">
        <v>760</v>
      </c>
      <c r="D55" s="1610"/>
      <c r="E55" s="1588">
        <f>'15.felh.felúj.'!C93</f>
        <v>0</v>
      </c>
      <c r="F55" s="1590">
        <f t="shared" ref="F55" si="12">+G55-E55</f>
        <v>700000</v>
      </c>
      <c r="G55" s="1588">
        <f>+'15.felh.felúj.'!G93</f>
        <v>700000</v>
      </c>
      <c r="H55" s="1607">
        <f>'15.felh.felúj.'!K93</f>
        <v>487219</v>
      </c>
      <c r="I55" s="1559">
        <f t="shared" si="1"/>
        <v>487219</v>
      </c>
      <c r="J55" s="1592" t="s">
        <v>1051</v>
      </c>
    </row>
    <row r="56" spans="1:10" s="1592" customFormat="1" ht="15" customHeight="1" x14ac:dyDescent="0.2">
      <c r="A56" s="1611"/>
      <c r="B56" s="1588"/>
      <c r="C56" s="1556"/>
      <c r="D56" s="1610"/>
      <c r="E56" s="1588"/>
      <c r="F56" s="1590">
        <f t="shared" si="0"/>
        <v>0</v>
      </c>
      <c r="G56" s="1588"/>
      <c r="H56" s="1607"/>
      <c r="I56" s="1559">
        <f t="shared" si="1"/>
        <v>0</v>
      </c>
    </row>
    <row r="57" spans="1:10" s="1592" customFormat="1" ht="30" customHeight="1" x14ac:dyDescent="0.2">
      <c r="A57" s="1581" t="s">
        <v>494</v>
      </c>
      <c r="B57" s="1588"/>
      <c r="C57" s="1595"/>
      <c r="D57" s="1555"/>
      <c r="E57" s="1588"/>
      <c r="F57" s="1590">
        <f t="shared" si="0"/>
        <v>0</v>
      </c>
      <c r="G57" s="1588"/>
      <c r="H57" s="1607"/>
      <c r="I57" s="1559">
        <f t="shared" si="1"/>
        <v>0</v>
      </c>
    </row>
    <row r="58" spans="1:10" s="1592" customFormat="1" ht="21.95" customHeight="1" x14ac:dyDescent="0.2">
      <c r="A58" s="1566" t="str">
        <f>+'15.felh.felúj.'!B100</f>
        <v>Immateriális javak beszerzése</v>
      </c>
      <c r="B58" s="1588">
        <f t="shared" ref="B58:B62" si="13">+I58</f>
        <v>0</v>
      </c>
      <c r="C58" s="1556" t="s">
        <v>666</v>
      </c>
      <c r="D58" s="1555"/>
      <c r="E58" s="351">
        <f>'15.felh.felúj.'!C100</f>
        <v>16002</v>
      </c>
      <c r="F58" s="1590">
        <f t="shared" si="0"/>
        <v>0</v>
      </c>
      <c r="G58" s="1588">
        <f>+'15.felh.felúj.'!G100</f>
        <v>16002</v>
      </c>
      <c r="H58" s="2147">
        <f>'15.felh.felúj.'!K100</f>
        <v>0</v>
      </c>
      <c r="I58" s="1559">
        <f t="shared" si="1"/>
        <v>0</v>
      </c>
    </row>
    <row r="59" spans="1:10" s="1592" customFormat="1" ht="21.95" customHeight="1" x14ac:dyDescent="0.2">
      <c r="A59" s="1566" t="str">
        <f>+'15.felh.felúj.'!B101</f>
        <v>Informatikai eszközök beszerzése</v>
      </c>
      <c r="B59" s="1588">
        <f t="shared" si="13"/>
        <v>1819154</v>
      </c>
      <c r="C59" s="1556" t="s">
        <v>666</v>
      </c>
      <c r="D59" s="1555"/>
      <c r="E59" s="1588">
        <f>'15.felh.felúj.'!C101</f>
        <v>2898985</v>
      </c>
      <c r="F59" s="1590">
        <f t="shared" si="0"/>
        <v>0</v>
      </c>
      <c r="G59" s="1588">
        <f>+'15.felh.felúj.'!G101</f>
        <v>2898985</v>
      </c>
      <c r="H59" s="1607">
        <f>'15.felh.felúj.'!K101</f>
        <v>1819154</v>
      </c>
      <c r="I59" s="1559">
        <f t="shared" si="1"/>
        <v>1819154</v>
      </c>
    </row>
    <row r="60" spans="1:10" s="1592" customFormat="1" ht="21.95" customHeight="1" x14ac:dyDescent="0.2">
      <c r="A60" s="1566" t="str">
        <f>+'15.felh.felúj.'!B102</f>
        <v>Egyéb tárgyi eszközök beszerzése</v>
      </c>
      <c r="B60" s="1588">
        <f t="shared" si="13"/>
        <v>8363391</v>
      </c>
      <c r="C60" s="1556" t="s">
        <v>666</v>
      </c>
      <c r="D60" s="1555"/>
      <c r="E60" s="1593">
        <f>'15.felh.felúj.'!C102</f>
        <v>5223890</v>
      </c>
      <c r="F60" s="1590">
        <f>+G60-E60</f>
        <v>3139501</v>
      </c>
      <c r="G60" s="1588">
        <f>+'15.felh.felúj.'!G102</f>
        <v>8363391</v>
      </c>
      <c r="H60" s="1607">
        <f>'15.felh.felúj.'!K102</f>
        <v>8363391</v>
      </c>
      <c r="I60" s="1559">
        <f t="shared" si="1"/>
        <v>8363391</v>
      </c>
    </row>
    <row r="61" spans="1:10" s="1592" customFormat="1" ht="21.95" customHeight="1" x14ac:dyDescent="0.2">
      <c r="A61" s="1566" t="str">
        <f>+'15.felh.felúj.'!B103</f>
        <v>Helytörténeti Gyűjtemény részére salgó polcok beszerzése</v>
      </c>
      <c r="B61" s="1588">
        <f t="shared" si="13"/>
        <v>350000</v>
      </c>
      <c r="C61" s="1556" t="s">
        <v>666</v>
      </c>
      <c r="D61" s="1555"/>
      <c r="E61" s="1593">
        <f>'15.felh.felúj.'!C103</f>
        <v>0</v>
      </c>
      <c r="F61" s="1590">
        <f>+G61-E61</f>
        <v>350000</v>
      </c>
      <c r="G61" s="1588">
        <f>+'15.felh.felúj.'!G103</f>
        <v>350000</v>
      </c>
      <c r="H61" s="1607">
        <f>'15.felh.felúj.'!K103</f>
        <v>350000</v>
      </c>
      <c r="I61" s="1559">
        <f t="shared" si="1"/>
        <v>350000</v>
      </c>
    </row>
    <row r="62" spans="1:10" s="1592" customFormat="1" ht="21.95" customHeight="1" x14ac:dyDescent="0.2">
      <c r="A62" s="1566" t="str">
        <f>+'15.felh.felúj.'!B104</f>
        <v>Könyvtári érdekeltségnövelő támogatás</v>
      </c>
      <c r="B62" s="1588">
        <f t="shared" si="13"/>
        <v>3324000</v>
      </c>
      <c r="C62" s="1556" t="s">
        <v>666</v>
      </c>
      <c r="D62" s="1555"/>
      <c r="E62" s="1593">
        <f>'15.felh.felúj.'!C104</f>
        <v>0</v>
      </c>
      <c r="F62" s="1590">
        <f>+G62-E62</f>
        <v>3324000</v>
      </c>
      <c r="G62" s="1588">
        <f>+'15.felh.felúj.'!G104</f>
        <v>3324000</v>
      </c>
      <c r="H62" s="1607">
        <f>'15.felh.felúj.'!K104</f>
        <v>3324000</v>
      </c>
      <c r="I62" s="1559">
        <f t="shared" si="1"/>
        <v>3324000</v>
      </c>
    </row>
    <row r="63" spans="1:10" s="1592" customFormat="1" ht="15" customHeight="1" x14ac:dyDescent="0.2">
      <c r="A63" s="1566"/>
      <c r="B63" s="1593"/>
      <c r="C63" s="1556"/>
      <c r="D63" s="1555"/>
      <c r="E63" s="350"/>
      <c r="F63" s="1590">
        <f t="shared" si="0"/>
        <v>0</v>
      </c>
      <c r="G63" s="350"/>
      <c r="H63" s="1612"/>
      <c r="I63" s="1559">
        <f t="shared" si="1"/>
        <v>0</v>
      </c>
    </row>
    <row r="64" spans="1:10" s="1592" customFormat="1" ht="30" customHeight="1" x14ac:dyDescent="0.2">
      <c r="A64" s="1581" t="s">
        <v>417</v>
      </c>
      <c r="B64" s="1593"/>
      <c r="C64" s="1595"/>
      <c r="D64" s="1567"/>
      <c r="E64" s="1594"/>
      <c r="F64" s="1590">
        <f t="shared" si="0"/>
        <v>0</v>
      </c>
      <c r="G64" s="1594"/>
      <c r="H64" s="1596"/>
      <c r="I64" s="1559">
        <f t="shared" si="1"/>
        <v>0</v>
      </c>
    </row>
    <row r="65" spans="1:9" s="1592" customFormat="1" ht="21.95" customHeight="1" x14ac:dyDescent="0.2">
      <c r="A65" s="1561" t="str">
        <f>'15.felh.felúj.'!B111</f>
        <v>Informatikai eszközök beszerzése</v>
      </c>
      <c r="B65" s="1588">
        <f t="shared" ref="B65:B67" si="14">+I65</f>
        <v>5066046</v>
      </c>
      <c r="C65" s="1556" t="s">
        <v>666</v>
      </c>
      <c r="D65" s="1610"/>
      <c r="E65" s="1588">
        <f>'15.felh.felúj.'!C111</f>
        <v>5235575</v>
      </c>
      <c r="F65" s="1590">
        <f>+G65-E65</f>
        <v>0</v>
      </c>
      <c r="G65" s="1588">
        <f>+'15.felh.felúj.'!G111</f>
        <v>5235575</v>
      </c>
      <c r="H65" s="1607">
        <f>'15.felh.felúj.'!K111</f>
        <v>5066046</v>
      </c>
      <c r="I65" s="1559">
        <f t="shared" si="1"/>
        <v>5066046</v>
      </c>
    </row>
    <row r="66" spans="1:9" s="1592" customFormat="1" ht="21.95" customHeight="1" x14ac:dyDescent="0.2">
      <c r="A66" s="1561" t="str">
        <f>'15.felh.felúj.'!B112</f>
        <v>Egyéb tárgyi eszközök beszerzése</v>
      </c>
      <c r="B66" s="1588">
        <f t="shared" si="14"/>
        <v>8085012</v>
      </c>
      <c r="C66" s="1556" t="s">
        <v>666</v>
      </c>
      <c r="D66" s="1610"/>
      <c r="E66" s="1588">
        <f>'15.felh.felúj.'!C112</f>
        <v>37342597</v>
      </c>
      <c r="F66" s="1590">
        <f t="shared" si="0"/>
        <v>132270567</v>
      </c>
      <c r="G66" s="1588">
        <f>+'15.felh.felúj.'!G112</f>
        <v>169613164</v>
      </c>
      <c r="H66" s="1607">
        <f>'15.felh.felúj.'!K112</f>
        <v>8085012</v>
      </c>
      <c r="I66" s="1559">
        <f t="shared" si="1"/>
        <v>8085012</v>
      </c>
    </row>
    <row r="67" spans="1:9" s="1592" customFormat="1" ht="21.95" customHeight="1" x14ac:dyDescent="0.2">
      <c r="A67" s="1561" t="str">
        <f>'15.felh.felúj.'!B113</f>
        <v>Váratlan meghibásodások miatt szükséges eszközök beszerzése</v>
      </c>
      <c r="B67" s="1588">
        <f t="shared" si="14"/>
        <v>351790</v>
      </c>
      <c r="C67" s="1556" t="s">
        <v>666</v>
      </c>
      <c r="D67" s="1610"/>
      <c r="E67" s="1588">
        <f>'15.felh.felúj.'!C113</f>
        <v>2000000</v>
      </c>
      <c r="F67" s="1590">
        <f t="shared" si="0"/>
        <v>0</v>
      </c>
      <c r="G67" s="1593">
        <f>+'15.felh.felúj.'!G113</f>
        <v>2000000</v>
      </c>
      <c r="H67" s="1593">
        <f>'15.felh.felúj.'!K113</f>
        <v>351790</v>
      </c>
      <c r="I67" s="1559">
        <f t="shared" si="1"/>
        <v>351790</v>
      </c>
    </row>
    <row r="68" spans="1:9" s="1592" customFormat="1" ht="20.100000000000001" customHeight="1" thickBot="1" x14ac:dyDescent="0.25">
      <c r="A68" s="1613"/>
      <c r="B68" s="1593"/>
      <c r="C68" s="1614"/>
      <c r="D68" s="1615"/>
      <c r="E68" s="1615"/>
      <c r="F68" s="1616"/>
      <c r="G68" s="1617"/>
      <c r="H68" s="1618">
        <f t="shared" si="7"/>
        <v>0</v>
      </c>
      <c r="I68" s="1619">
        <f t="shared" ref="I68" si="15">+E68+H68</f>
        <v>0</v>
      </c>
    </row>
    <row r="69" spans="1:9" s="1574" customFormat="1" ht="30" customHeight="1" thickBot="1" x14ac:dyDescent="0.25">
      <c r="A69" s="1570" t="s">
        <v>418</v>
      </c>
      <c r="B69" s="1571">
        <f>SUM(B9:B68)</f>
        <v>292849833</v>
      </c>
      <c r="C69" s="1571"/>
      <c r="D69" s="1571">
        <f>SUM(D9:D68)</f>
        <v>4419600</v>
      </c>
      <c r="E69" s="1571">
        <f>SUM(E9:E68)</f>
        <v>529937042</v>
      </c>
      <c r="F69" s="1571">
        <f>SUM(F9:F68)</f>
        <v>311655966</v>
      </c>
      <c r="G69" s="1571">
        <f>SUM(G9:G68)</f>
        <v>841593008</v>
      </c>
      <c r="H69" s="1620">
        <f>SUM(H9:H68)</f>
        <v>250628615</v>
      </c>
      <c r="I69" s="1573">
        <f t="shared" ref="I69" si="16">+D69+H69</f>
        <v>255048215</v>
      </c>
    </row>
    <row r="70" spans="1:9" s="1592" customFormat="1" x14ac:dyDescent="0.2">
      <c r="A70" s="1621"/>
      <c r="G70" s="1622"/>
      <c r="I70" s="1623"/>
    </row>
  </sheetData>
  <mergeCells count="3">
    <mergeCell ref="A4:I4"/>
    <mergeCell ref="A2:I2"/>
    <mergeCell ref="A1:I1"/>
  </mergeCells>
  <printOptions horizontalCentered="1"/>
  <pageMargins left="0" right="0" top="0.59055118110236227" bottom="0.39370078740157483" header="0.70866141732283472" footer="0.19685039370078741"/>
  <pageSetup paperSize="9" scale="82" orientation="landscape" r:id="rId1"/>
  <headerFooter alignWithMargins="0">
    <oddHeader xml:space="preserve">&amp;R&amp;"Times New Roman,Félkövér dőlt"&amp;11
</oddHeader>
    <oddFooter>&amp;C&amp;P</oddFooter>
  </headerFooter>
  <rowBreaks count="3" manualBreakCount="3">
    <brk id="22" max="8" man="1"/>
    <brk id="35" max="8" man="1"/>
    <brk id="49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0"/>
  <sheetViews>
    <sheetView view="pageBreakPreview" zoomScale="112" zoomScaleNormal="100" zoomScaleSheetLayoutView="112" workbookViewId="0">
      <pane xSplit="1" ySplit="7" topLeftCell="B27" activePane="bottomRight" state="frozen"/>
      <selection activeCell="E96" sqref="E96"/>
      <selection pane="topRight" activeCell="E96" sqref="E96"/>
      <selection pane="bottomLeft" activeCell="E96" sqref="E96"/>
      <selection pane="bottomRight" activeCell="H31" sqref="H31"/>
    </sheetView>
  </sheetViews>
  <sheetFormatPr defaultRowHeight="12.75" x14ac:dyDescent="0.2"/>
  <cols>
    <col min="1" max="1" width="63.83203125" style="1542" customWidth="1"/>
    <col min="2" max="2" width="15.6640625" style="275" customWidth="1"/>
    <col min="3" max="3" width="16.33203125" style="275" customWidth="1"/>
    <col min="4" max="4" width="15.83203125" style="275" customWidth="1"/>
    <col min="5" max="5" width="16.6640625" style="275" hidden="1" customWidth="1"/>
    <col min="6" max="6" width="18.5" style="275" hidden="1" customWidth="1"/>
    <col min="7" max="7" width="19.33203125" style="275" customWidth="1"/>
    <col min="8" max="8" width="16.6640625" style="275" customWidth="1"/>
    <col min="9" max="9" width="16.83203125" style="275" customWidth="1"/>
    <col min="10" max="11" width="12.83203125" style="275" hidden="1" customWidth="1"/>
    <col min="12" max="12" width="13.83203125" style="275" customWidth="1"/>
    <col min="13" max="257" width="9.33203125" style="275"/>
    <col min="258" max="258" width="60.6640625" style="275" customWidth="1"/>
    <col min="259" max="259" width="15.6640625" style="275" customWidth="1"/>
    <col min="260" max="260" width="16.33203125" style="275" customWidth="1"/>
    <col min="261" max="261" width="15.83203125" style="275" customWidth="1"/>
    <col min="262" max="262" width="16.6640625" style="275" customWidth="1"/>
    <col min="263" max="263" width="16.83203125" style="275" customWidth="1"/>
    <col min="264" max="265" width="12.83203125" style="275" customWidth="1"/>
    <col min="266" max="266" width="13.83203125" style="275" customWidth="1"/>
    <col min="267" max="513" width="9.33203125" style="275"/>
    <col min="514" max="514" width="60.6640625" style="275" customWidth="1"/>
    <col min="515" max="515" width="15.6640625" style="275" customWidth="1"/>
    <col min="516" max="516" width="16.33203125" style="275" customWidth="1"/>
    <col min="517" max="517" width="15.83203125" style="275" customWidth="1"/>
    <col min="518" max="518" width="16.6640625" style="275" customWidth="1"/>
    <col min="519" max="519" width="16.83203125" style="275" customWidth="1"/>
    <col min="520" max="521" width="12.83203125" style="275" customWidth="1"/>
    <col min="522" max="522" width="13.83203125" style="275" customWidth="1"/>
    <col min="523" max="769" width="9.33203125" style="275"/>
    <col min="770" max="770" width="60.6640625" style="275" customWidth="1"/>
    <col min="771" max="771" width="15.6640625" style="275" customWidth="1"/>
    <col min="772" max="772" width="16.33203125" style="275" customWidth="1"/>
    <col min="773" max="773" width="15.83203125" style="275" customWidth="1"/>
    <col min="774" max="774" width="16.6640625" style="275" customWidth="1"/>
    <col min="775" max="775" width="16.83203125" style="275" customWidth="1"/>
    <col min="776" max="777" width="12.83203125" style="275" customWidth="1"/>
    <col min="778" max="778" width="13.83203125" style="275" customWidth="1"/>
    <col min="779" max="1025" width="9.33203125" style="275"/>
    <col min="1026" max="1026" width="60.6640625" style="275" customWidth="1"/>
    <col min="1027" max="1027" width="15.6640625" style="275" customWidth="1"/>
    <col min="1028" max="1028" width="16.33203125" style="275" customWidth="1"/>
    <col min="1029" max="1029" width="15.83203125" style="275" customWidth="1"/>
    <col min="1030" max="1030" width="16.6640625" style="275" customWidth="1"/>
    <col min="1031" max="1031" width="16.83203125" style="275" customWidth="1"/>
    <col min="1032" max="1033" width="12.83203125" style="275" customWidth="1"/>
    <col min="1034" max="1034" width="13.83203125" style="275" customWidth="1"/>
    <col min="1035" max="1281" width="9.33203125" style="275"/>
    <col min="1282" max="1282" width="60.6640625" style="275" customWidth="1"/>
    <col min="1283" max="1283" width="15.6640625" style="275" customWidth="1"/>
    <col min="1284" max="1284" width="16.33203125" style="275" customWidth="1"/>
    <col min="1285" max="1285" width="15.83203125" style="275" customWidth="1"/>
    <col min="1286" max="1286" width="16.6640625" style="275" customWidth="1"/>
    <col min="1287" max="1287" width="16.83203125" style="275" customWidth="1"/>
    <col min="1288" max="1289" width="12.83203125" style="275" customWidth="1"/>
    <col min="1290" max="1290" width="13.83203125" style="275" customWidth="1"/>
    <col min="1291" max="1537" width="9.33203125" style="275"/>
    <col min="1538" max="1538" width="60.6640625" style="275" customWidth="1"/>
    <col min="1539" max="1539" width="15.6640625" style="275" customWidth="1"/>
    <col min="1540" max="1540" width="16.33203125" style="275" customWidth="1"/>
    <col min="1541" max="1541" width="15.83203125" style="275" customWidth="1"/>
    <col min="1542" max="1542" width="16.6640625" style="275" customWidth="1"/>
    <col min="1543" max="1543" width="16.83203125" style="275" customWidth="1"/>
    <col min="1544" max="1545" width="12.83203125" style="275" customWidth="1"/>
    <col min="1546" max="1546" width="13.83203125" style="275" customWidth="1"/>
    <col min="1547" max="1793" width="9.33203125" style="275"/>
    <col min="1794" max="1794" width="60.6640625" style="275" customWidth="1"/>
    <col min="1795" max="1795" width="15.6640625" style="275" customWidth="1"/>
    <col min="1796" max="1796" width="16.33203125" style="275" customWidth="1"/>
    <col min="1797" max="1797" width="15.83203125" style="275" customWidth="1"/>
    <col min="1798" max="1798" width="16.6640625" style="275" customWidth="1"/>
    <col min="1799" max="1799" width="16.83203125" style="275" customWidth="1"/>
    <col min="1800" max="1801" width="12.83203125" style="275" customWidth="1"/>
    <col min="1802" max="1802" width="13.83203125" style="275" customWidth="1"/>
    <col min="1803" max="2049" width="9.33203125" style="275"/>
    <col min="2050" max="2050" width="60.6640625" style="275" customWidth="1"/>
    <col min="2051" max="2051" width="15.6640625" style="275" customWidth="1"/>
    <col min="2052" max="2052" width="16.33203125" style="275" customWidth="1"/>
    <col min="2053" max="2053" width="15.83203125" style="275" customWidth="1"/>
    <col min="2054" max="2054" width="16.6640625" style="275" customWidth="1"/>
    <col min="2055" max="2055" width="16.83203125" style="275" customWidth="1"/>
    <col min="2056" max="2057" width="12.83203125" style="275" customWidth="1"/>
    <col min="2058" max="2058" width="13.83203125" style="275" customWidth="1"/>
    <col min="2059" max="2305" width="9.33203125" style="275"/>
    <col min="2306" max="2306" width="60.6640625" style="275" customWidth="1"/>
    <col min="2307" max="2307" width="15.6640625" style="275" customWidth="1"/>
    <col min="2308" max="2308" width="16.33203125" style="275" customWidth="1"/>
    <col min="2309" max="2309" width="15.83203125" style="275" customWidth="1"/>
    <col min="2310" max="2310" width="16.6640625" style="275" customWidth="1"/>
    <col min="2311" max="2311" width="16.83203125" style="275" customWidth="1"/>
    <col min="2312" max="2313" width="12.83203125" style="275" customWidth="1"/>
    <col min="2314" max="2314" width="13.83203125" style="275" customWidth="1"/>
    <col min="2315" max="2561" width="9.33203125" style="275"/>
    <col min="2562" max="2562" width="60.6640625" style="275" customWidth="1"/>
    <col min="2563" max="2563" width="15.6640625" style="275" customWidth="1"/>
    <col min="2564" max="2564" width="16.33203125" style="275" customWidth="1"/>
    <col min="2565" max="2565" width="15.83203125" style="275" customWidth="1"/>
    <col min="2566" max="2566" width="16.6640625" style="275" customWidth="1"/>
    <col min="2567" max="2567" width="16.83203125" style="275" customWidth="1"/>
    <col min="2568" max="2569" width="12.83203125" style="275" customWidth="1"/>
    <col min="2570" max="2570" width="13.83203125" style="275" customWidth="1"/>
    <col min="2571" max="2817" width="9.33203125" style="275"/>
    <col min="2818" max="2818" width="60.6640625" style="275" customWidth="1"/>
    <col min="2819" max="2819" width="15.6640625" style="275" customWidth="1"/>
    <col min="2820" max="2820" width="16.33203125" style="275" customWidth="1"/>
    <col min="2821" max="2821" width="15.83203125" style="275" customWidth="1"/>
    <col min="2822" max="2822" width="16.6640625" style="275" customWidth="1"/>
    <col min="2823" max="2823" width="16.83203125" style="275" customWidth="1"/>
    <col min="2824" max="2825" width="12.83203125" style="275" customWidth="1"/>
    <col min="2826" max="2826" width="13.83203125" style="275" customWidth="1"/>
    <col min="2827" max="3073" width="9.33203125" style="275"/>
    <col min="3074" max="3074" width="60.6640625" style="275" customWidth="1"/>
    <col min="3075" max="3075" width="15.6640625" style="275" customWidth="1"/>
    <col min="3076" max="3076" width="16.33203125" style="275" customWidth="1"/>
    <col min="3077" max="3077" width="15.83203125" style="275" customWidth="1"/>
    <col min="3078" max="3078" width="16.6640625" style="275" customWidth="1"/>
    <col min="3079" max="3079" width="16.83203125" style="275" customWidth="1"/>
    <col min="3080" max="3081" width="12.83203125" style="275" customWidth="1"/>
    <col min="3082" max="3082" width="13.83203125" style="275" customWidth="1"/>
    <col min="3083" max="3329" width="9.33203125" style="275"/>
    <col min="3330" max="3330" width="60.6640625" style="275" customWidth="1"/>
    <col min="3331" max="3331" width="15.6640625" style="275" customWidth="1"/>
    <col min="3332" max="3332" width="16.33203125" style="275" customWidth="1"/>
    <col min="3333" max="3333" width="15.83203125" style="275" customWidth="1"/>
    <col min="3334" max="3334" width="16.6640625" style="275" customWidth="1"/>
    <col min="3335" max="3335" width="16.83203125" style="275" customWidth="1"/>
    <col min="3336" max="3337" width="12.83203125" style="275" customWidth="1"/>
    <col min="3338" max="3338" width="13.83203125" style="275" customWidth="1"/>
    <col min="3339" max="3585" width="9.33203125" style="275"/>
    <col min="3586" max="3586" width="60.6640625" style="275" customWidth="1"/>
    <col min="3587" max="3587" width="15.6640625" style="275" customWidth="1"/>
    <col min="3588" max="3588" width="16.33203125" style="275" customWidth="1"/>
    <col min="3589" max="3589" width="15.83203125" style="275" customWidth="1"/>
    <col min="3590" max="3590" width="16.6640625" style="275" customWidth="1"/>
    <col min="3591" max="3591" width="16.83203125" style="275" customWidth="1"/>
    <col min="3592" max="3593" width="12.83203125" style="275" customWidth="1"/>
    <col min="3594" max="3594" width="13.83203125" style="275" customWidth="1"/>
    <col min="3595" max="3841" width="9.33203125" style="275"/>
    <col min="3842" max="3842" width="60.6640625" style="275" customWidth="1"/>
    <col min="3843" max="3843" width="15.6640625" style="275" customWidth="1"/>
    <col min="3844" max="3844" width="16.33203125" style="275" customWidth="1"/>
    <col min="3845" max="3845" width="15.83203125" style="275" customWidth="1"/>
    <col min="3846" max="3846" width="16.6640625" style="275" customWidth="1"/>
    <col min="3847" max="3847" width="16.83203125" style="275" customWidth="1"/>
    <col min="3848" max="3849" width="12.83203125" style="275" customWidth="1"/>
    <col min="3850" max="3850" width="13.83203125" style="275" customWidth="1"/>
    <col min="3851" max="4097" width="9.33203125" style="275"/>
    <col min="4098" max="4098" width="60.6640625" style="275" customWidth="1"/>
    <col min="4099" max="4099" width="15.6640625" style="275" customWidth="1"/>
    <col min="4100" max="4100" width="16.33203125" style="275" customWidth="1"/>
    <col min="4101" max="4101" width="15.83203125" style="275" customWidth="1"/>
    <col min="4102" max="4102" width="16.6640625" style="275" customWidth="1"/>
    <col min="4103" max="4103" width="16.83203125" style="275" customWidth="1"/>
    <col min="4104" max="4105" width="12.83203125" style="275" customWidth="1"/>
    <col min="4106" max="4106" width="13.83203125" style="275" customWidth="1"/>
    <col min="4107" max="4353" width="9.33203125" style="275"/>
    <col min="4354" max="4354" width="60.6640625" style="275" customWidth="1"/>
    <col min="4355" max="4355" width="15.6640625" style="275" customWidth="1"/>
    <col min="4356" max="4356" width="16.33203125" style="275" customWidth="1"/>
    <col min="4357" max="4357" width="15.83203125" style="275" customWidth="1"/>
    <col min="4358" max="4358" width="16.6640625" style="275" customWidth="1"/>
    <col min="4359" max="4359" width="16.83203125" style="275" customWidth="1"/>
    <col min="4360" max="4361" width="12.83203125" style="275" customWidth="1"/>
    <col min="4362" max="4362" width="13.83203125" style="275" customWidth="1"/>
    <col min="4363" max="4609" width="9.33203125" style="275"/>
    <col min="4610" max="4610" width="60.6640625" style="275" customWidth="1"/>
    <col min="4611" max="4611" width="15.6640625" style="275" customWidth="1"/>
    <col min="4612" max="4612" width="16.33203125" style="275" customWidth="1"/>
    <col min="4613" max="4613" width="15.83203125" style="275" customWidth="1"/>
    <col min="4614" max="4614" width="16.6640625" style="275" customWidth="1"/>
    <col min="4615" max="4615" width="16.83203125" style="275" customWidth="1"/>
    <col min="4616" max="4617" width="12.83203125" style="275" customWidth="1"/>
    <col min="4618" max="4618" width="13.83203125" style="275" customWidth="1"/>
    <col min="4619" max="4865" width="9.33203125" style="275"/>
    <col min="4866" max="4866" width="60.6640625" style="275" customWidth="1"/>
    <col min="4867" max="4867" width="15.6640625" style="275" customWidth="1"/>
    <col min="4868" max="4868" width="16.33203125" style="275" customWidth="1"/>
    <col min="4869" max="4869" width="15.83203125" style="275" customWidth="1"/>
    <col min="4870" max="4870" width="16.6640625" style="275" customWidth="1"/>
    <col min="4871" max="4871" width="16.83203125" style="275" customWidth="1"/>
    <col min="4872" max="4873" width="12.83203125" style="275" customWidth="1"/>
    <col min="4874" max="4874" width="13.83203125" style="275" customWidth="1"/>
    <col min="4875" max="5121" width="9.33203125" style="275"/>
    <col min="5122" max="5122" width="60.6640625" style="275" customWidth="1"/>
    <col min="5123" max="5123" width="15.6640625" style="275" customWidth="1"/>
    <col min="5124" max="5124" width="16.33203125" style="275" customWidth="1"/>
    <col min="5125" max="5125" width="15.83203125" style="275" customWidth="1"/>
    <col min="5126" max="5126" width="16.6640625" style="275" customWidth="1"/>
    <col min="5127" max="5127" width="16.83203125" style="275" customWidth="1"/>
    <col min="5128" max="5129" width="12.83203125" style="275" customWidth="1"/>
    <col min="5130" max="5130" width="13.83203125" style="275" customWidth="1"/>
    <col min="5131" max="5377" width="9.33203125" style="275"/>
    <col min="5378" max="5378" width="60.6640625" style="275" customWidth="1"/>
    <col min="5379" max="5379" width="15.6640625" style="275" customWidth="1"/>
    <col min="5380" max="5380" width="16.33203125" style="275" customWidth="1"/>
    <col min="5381" max="5381" width="15.83203125" style="275" customWidth="1"/>
    <col min="5382" max="5382" width="16.6640625" style="275" customWidth="1"/>
    <col min="5383" max="5383" width="16.83203125" style="275" customWidth="1"/>
    <col min="5384" max="5385" width="12.83203125" style="275" customWidth="1"/>
    <col min="5386" max="5386" width="13.83203125" style="275" customWidth="1"/>
    <col min="5387" max="5633" width="9.33203125" style="275"/>
    <col min="5634" max="5634" width="60.6640625" style="275" customWidth="1"/>
    <col min="5635" max="5635" width="15.6640625" style="275" customWidth="1"/>
    <col min="5636" max="5636" width="16.33203125" style="275" customWidth="1"/>
    <col min="5637" max="5637" width="15.83203125" style="275" customWidth="1"/>
    <col min="5638" max="5638" width="16.6640625" style="275" customWidth="1"/>
    <col min="5639" max="5639" width="16.83203125" style="275" customWidth="1"/>
    <col min="5640" max="5641" width="12.83203125" style="275" customWidth="1"/>
    <col min="5642" max="5642" width="13.83203125" style="275" customWidth="1"/>
    <col min="5643" max="5889" width="9.33203125" style="275"/>
    <col min="5890" max="5890" width="60.6640625" style="275" customWidth="1"/>
    <col min="5891" max="5891" width="15.6640625" style="275" customWidth="1"/>
    <col min="5892" max="5892" width="16.33203125" style="275" customWidth="1"/>
    <col min="5893" max="5893" width="15.83203125" style="275" customWidth="1"/>
    <col min="5894" max="5894" width="16.6640625" style="275" customWidth="1"/>
    <col min="5895" max="5895" width="16.83203125" style="275" customWidth="1"/>
    <col min="5896" max="5897" width="12.83203125" style="275" customWidth="1"/>
    <col min="5898" max="5898" width="13.83203125" style="275" customWidth="1"/>
    <col min="5899" max="6145" width="9.33203125" style="275"/>
    <col min="6146" max="6146" width="60.6640625" style="275" customWidth="1"/>
    <col min="6147" max="6147" width="15.6640625" style="275" customWidth="1"/>
    <col min="6148" max="6148" width="16.33203125" style="275" customWidth="1"/>
    <col min="6149" max="6149" width="15.83203125" style="275" customWidth="1"/>
    <col min="6150" max="6150" width="16.6640625" style="275" customWidth="1"/>
    <col min="6151" max="6151" width="16.83203125" style="275" customWidth="1"/>
    <col min="6152" max="6153" width="12.83203125" style="275" customWidth="1"/>
    <col min="6154" max="6154" width="13.83203125" style="275" customWidth="1"/>
    <col min="6155" max="6401" width="9.33203125" style="275"/>
    <col min="6402" max="6402" width="60.6640625" style="275" customWidth="1"/>
    <col min="6403" max="6403" width="15.6640625" style="275" customWidth="1"/>
    <col min="6404" max="6404" width="16.33203125" style="275" customWidth="1"/>
    <col min="6405" max="6405" width="15.83203125" style="275" customWidth="1"/>
    <col min="6406" max="6406" width="16.6640625" style="275" customWidth="1"/>
    <col min="6407" max="6407" width="16.83203125" style="275" customWidth="1"/>
    <col min="6408" max="6409" width="12.83203125" style="275" customWidth="1"/>
    <col min="6410" max="6410" width="13.83203125" style="275" customWidth="1"/>
    <col min="6411" max="6657" width="9.33203125" style="275"/>
    <col min="6658" max="6658" width="60.6640625" style="275" customWidth="1"/>
    <col min="6659" max="6659" width="15.6640625" style="275" customWidth="1"/>
    <col min="6660" max="6660" width="16.33203125" style="275" customWidth="1"/>
    <col min="6661" max="6661" width="15.83203125" style="275" customWidth="1"/>
    <col min="6662" max="6662" width="16.6640625" style="275" customWidth="1"/>
    <col min="6663" max="6663" width="16.83203125" style="275" customWidth="1"/>
    <col min="6664" max="6665" width="12.83203125" style="275" customWidth="1"/>
    <col min="6666" max="6666" width="13.83203125" style="275" customWidth="1"/>
    <col min="6667" max="6913" width="9.33203125" style="275"/>
    <col min="6914" max="6914" width="60.6640625" style="275" customWidth="1"/>
    <col min="6915" max="6915" width="15.6640625" style="275" customWidth="1"/>
    <col min="6916" max="6916" width="16.33203125" style="275" customWidth="1"/>
    <col min="6917" max="6917" width="15.83203125" style="275" customWidth="1"/>
    <col min="6918" max="6918" width="16.6640625" style="275" customWidth="1"/>
    <col min="6919" max="6919" width="16.83203125" style="275" customWidth="1"/>
    <col min="6920" max="6921" width="12.83203125" style="275" customWidth="1"/>
    <col min="6922" max="6922" width="13.83203125" style="275" customWidth="1"/>
    <col min="6923" max="7169" width="9.33203125" style="275"/>
    <col min="7170" max="7170" width="60.6640625" style="275" customWidth="1"/>
    <col min="7171" max="7171" width="15.6640625" style="275" customWidth="1"/>
    <col min="7172" max="7172" width="16.33203125" style="275" customWidth="1"/>
    <col min="7173" max="7173" width="15.83203125" style="275" customWidth="1"/>
    <col min="7174" max="7174" width="16.6640625" style="275" customWidth="1"/>
    <col min="7175" max="7175" width="16.83203125" style="275" customWidth="1"/>
    <col min="7176" max="7177" width="12.83203125" style="275" customWidth="1"/>
    <col min="7178" max="7178" width="13.83203125" style="275" customWidth="1"/>
    <col min="7179" max="7425" width="9.33203125" style="275"/>
    <col min="7426" max="7426" width="60.6640625" style="275" customWidth="1"/>
    <col min="7427" max="7427" width="15.6640625" style="275" customWidth="1"/>
    <col min="7428" max="7428" width="16.33203125" style="275" customWidth="1"/>
    <col min="7429" max="7429" width="15.83203125" style="275" customWidth="1"/>
    <col min="7430" max="7430" width="16.6640625" style="275" customWidth="1"/>
    <col min="7431" max="7431" width="16.83203125" style="275" customWidth="1"/>
    <col min="7432" max="7433" width="12.83203125" style="275" customWidth="1"/>
    <col min="7434" max="7434" width="13.83203125" style="275" customWidth="1"/>
    <col min="7435" max="7681" width="9.33203125" style="275"/>
    <col min="7682" max="7682" width="60.6640625" style="275" customWidth="1"/>
    <col min="7683" max="7683" width="15.6640625" style="275" customWidth="1"/>
    <col min="7684" max="7684" width="16.33203125" style="275" customWidth="1"/>
    <col min="7685" max="7685" width="15.83203125" style="275" customWidth="1"/>
    <col min="7686" max="7686" width="16.6640625" style="275" customWidth="1"/>
    <col min="7687" max="7687" width="16.83203125" style="275" customWidth="1"/>
    <col min="7688" max="7689" width="12.83203125" style="275" customWidth="1"/>
    <col min="7690" max="7690" width="13.83203125" style="275" customWidth="1"/>
    <col min="7691" max="7937" width="9.33203125" style="275"/>
    <col min="7938" max="7938" width="60.6640625" style="275" customWidth="1"/>
    <col min="7939" max="7939" width="15.6640625" style="275" customWidth="1"/>
    <col min="7940" max="7940" width="16.33203125" style="275" customWidth="1"/>
    <col min="7941" max="7941" width="15.83203125" style="275" customWidth="1"/>
    <col min="7942" max="7942" width="16.6640625" style="275" customWidth="1"/>
    <col min="7943" max="7943" width="16.83203125" style="275" customWidth="1"/>
    <col min="7944" max="7945" width="12.83203125" style="275" customWidth="1"/>
    <col min="7946" max="7946" width="13.83203125" style="275" customWidth="1"/>
    <col min="7947" max="8193" width="9.33203125" style="275"/>
    <col min="8194" max="8194" width="60.6640625" style="275" customWidth="1"/>
    <col min="8195" max="8195" width="15.6640625" style="275" customWidth="1"/>
    <col min="8196" max="8196" width="16.33203125" style="275" customWidth="1"/>
    <col min="8197" max="8197" width="15.83203125" style="275" customWidth="1"/>
    <col min="8198" max="8198" width="16.6640625" style="275" customWidth="1"/>
    <col min="8199" max="8199" width="16.83203125" style="275" customWidth="1"/>
    <col min="8200" max="8201" width="12.83203125" style="275" customWidth="1"/>
    <col min="8202" max="8202" width="13.83203125" style="275" customWidth="1"/>
    <col min="8203" max="8449" width="9.33203125" style="275"/>
    <col min="8450" max="8450" width="60.6640625" style="275" customWidth="1"/>
    <col min="8451" max="8451" width="15.6640625" style="275" customWidth="1"/>
    <col min="8452" max="8452" width="16.33203125" style="275" customWidth="1"/>
    <col min="8453" max="8453" width="15.83203125" style="275" customWidth="1"/>
    <col min="8454" max="8454" width="16.6640625" style="275" customWidth="1"/>
    <col min="8455" max="8455" width="16.83203125" style="275" customWidth="1"/>
    <col min="8456" max="8457" width="12.83203125" style="275" customWidth="1"/>
    <col min="8458" max="8458" width="13.83203125" style="275" customWidth="1"/>
    <col min="8459" max="8705" width="9.33203125" style="275"/>
    <col min="8706" max="8706" width="60.6640625" style="275" customWidth="1"/>
    <col min="8707" max="8707" width="15.6640625" style="275" customWidth="1"/>
    <col min="8708" max="8708" width="16.33203125" style="275" customWidth="1"/>
    <col min="8709" max="8709" width="15.83203125" style="275" customWidth="1"/>
    <col min="8710" max="8710" width="16.6640625" style="275" customWidth="1"/>
    <col min="8711" max="8711" width="16.83203125" style="275" customWidth="1"/>
    <col min="8712" max="8713" width="12.83203125" style="275" customWidth="1"/>
    <col min="8714" max="8714" width="13.83203125" style="275" customWidth="1"/>
    <col min="8715" max="8961" width="9.33203125" style="275"/>
    <col min="8962" max="8962" width="60.6640625" style="275" customWidth="1"/>
    <col min="8963" max="8963" width="15.6640625" style="275" customWidth="1"/>
    <col min="8964" max="8964" width="16.33203125" style="275" customWidth="1"/>
    <col min="8965" max="8965" width="15.83203125" style="275" customWidth="1"/>
    <col min="8966" max="8966" width="16.6640625" style="275" customWidth="1"/>
    <col min="8967" max="8967" width="16.83203125" style="275" customWidth="1"/>
    <col min="8968" max="8969" width="12.83203125" style="275" customWidth="1"/>
    <col min="8970" max="8970" width="13.83203125" style="275" customWidth="1"/>
    <col min="8971" max="9217" width="9.33203125" style="275"/>
    <col min="9218" max="9218" width="60.6640625" style="275" customWidth="1"/>
    <col min="9219" max="9219" width="15.6640625" style="275" customWidth="1"/>
    <col min="9220" max="9220" width="16.33203125" style="275" customWidth="1"/>
    <col min="9221" max="9221" width="15.83203125" style="275" customWidth="1"/>
    <col min="9222" max="9222" width="16.6640625" style="275" customWidth="1"/>
    <col min="9223" max="9223" width="16.83203125" style="275" customWidth="1"/>
    <col min="9224" max="9225" width="12.83203125" style="275" customWidth="1"/>
    <col min="9226" max="9226" width="13.83203125" style="275" customWidth="1"/>
    <col min="9227" max="9473" width="9.33203125" style="275"/>
    <col min="9474" max="9474" width="60.6640625" style="275" customWidth="1"/>
    <col min="9475" max="9475" width="15.6640625" style="275" customWidth="1"/>
    <col min="9476" max="9476" width="16.33203125" style="275" customWidth="1"/>
    <col min="9477" max="9477" width="15.83203125" style="275" customWidth="1"/>
    <col min="9478" max="9478" width="16.6640625" style="275" customWidth="1"/>
    <col min="9479" max="9479" width="16.83203125" style="275" customWidth="1"/>
    <col min="9480" max="9481" width="12.83203125" style="275" customWidth="1"/>
    <col min="9482" max="9482" width="13.83203125" style="275" customWidth="1"/>
    <col min="9483" max="9729" width="9.33203125" style="275"/>
    <col min="9730" max="9730" width="60.6640625" style="275" customWidth="1"/>
    <col min="9731" max="9731" width="15.6640625" style="275" customWidth="1"/>
    <col min="9732" max="9732" width="16.33203125" style="275" customWidth="1"/>
    <col min="9733" max="9733" width="15.83203125" style="275" customWidth="1"/>
    <col min="9734" max="9734" width="16.6640625" style="275" customWidth="1"/>
    <col min="9735" max="9735" width="16.83203125" style="275" customWidth="1"/>
    <col min="9736" max="9737" width="12.83203125" style="275" customWidth="1"/>
    <col min="9738" max="9738" width="13.83203125" style="275" customWidth="1"/>
    <col min="9739" max="9985" width="9.33203125" style="275"/>
    <col min="9986" max="9986" width="60.6640625" style="275" customWidth="1"/>
    <col min="9987" max="9987" width="15.6640625" style="275" customWidth="1"/>
    <col min="9988" max="9988" width="16.33203125" style="275" customWidth="1"/>
    <col min="9989" max="9989" width="15.83203125" style="275" customWidth="1"/>
    <col min="9990" max="9990" width="16.6640625" style="275" customWidth="1"/>
    <col min="9991" max="9991" width="16.83203125" style="275" customWidth="1"/>
    <col min="9992" max="9993" width="12.83203125" style="275" customWidth="1"/>
    <col min="9994" max="9994" width="13.83203125" style="275" customWidth="1"/>
    <col min="9995" max="10241" width="9.33203125" style="275"/>
    <col min="10242" max="10242" width="60.6640625" style="275" customWidth="1"/>
    <col min="10243" max="10243" width="15.6640625" style="275" customWidth="1"/>
    <col min="10244" max="10244" width="16.33203125" style="275" customWidth="1"/>
    <col min="10245" max="10245" width="15.83203125" style="275" customWidth="1"/>
    <col min="10246" max="10246" width="16.6640625" style="275" customWidth="1"/>
    <col min="10247" max="10247" width="16.83203125" style="275" customWidth="1"/>
    <col min="10248" max="10249" width="12.83203125" style="275" customWidth="1"/>
    <col min="10250" max="10250" width="13.83203125" style="275" customWidth="1"/>
    <col min="10251" max="10497" width="9.33203125" style="275"/>
    <col min="10498" max="10498" width="60.6640625" style="275" customWidth="1"/>
    <col min="10499" max="10499" width="15.6640625" style="275" customWidth="1"/>
    <col min="10500" max="10500" width="16.33203125" style="275" customWidth="1"/>
    <col min="10501" max="10501" width="15.83203125" style="275" customWidth="1"/>
    <col min="10502" max="10502" width="16.6640625" style="275" customWidth="1"/>
    <col min="10503" max="10503" width="16.83203125" style="275" customWidth="1"/>
    <col min="10504" max="10505" width="12.83203125" style="275" customWidth="1"/>
    <col min="10506" max="10506" width="13.83203125" style="275" customWidth="1"/>
    <col min="10507" max="10753" width="9.33203125" style="275"/>
    <col min="10754" max="10754" width="60.6640625" style="275" customWidth="1"/>
    <col min="10755" max="10755" width="15.6640625" style="275" customWidth="1"/>
    <col min="10756" max="10756" width="16.33203125" style="275" customWidth="1"/>
    <col min="10757" max="10757" width="15.83203125" style="275" customWidth="1"/>
    <col min="10758" max="10758" width="16.6640625" style="275" customWidth="1"/>
    <col min="10759" max="10759" width="16.83203125" style="275" customWidth="1"/>
    <col min="10760" max="10761" width="12.83203125" style="275" customWidth="1"/>
    <col min="10762" max="10762" width="13.83203125" style="275" customWidth="1"/>
    <col min="10763" max="11009" width="9.33203125" style="275"/>
    <col min="11010" max="11010" width="60.6640625" style="275" customWidth="1"/>
    <col min="11011" max="11011" width="15.6640625" style="275" customWidth="1"/>
    <col min="11012" max="11012" width="16.33203125" style="275" customWidth="1"/>
    <col min="11013" max="11013" width="15.83203125" style="275" customWidth="1"/>
    <col min="11014" max="11014" width="16.6640625" style="275" customWidth="1"/>
    <col min="11015" max="11015" width="16.83203125" style="275" customWidth="1"/>
    <col min="11016" max="11017" width="12.83203125" style="275" customWidth="1"/>
    <col min="11018" max="11018" width="13.83203125" style="275" customWidth="1"/>
    <col min="11019" max="11265" width="9.33203125" style="275"/>
    <col min="11266" max="11266" width="60.6640625" style="275" customWidth="1"/>
    <col min="11267" max="11267" width="15.6640625" style="275" customWidth="1"/>
    <col min="11268" max="11268" width="16.33203125" style="275" customWidth="1"/>
    <col min="11269" max="11269" width="15.83203125" style="275" customWidth="1"/>
    <col min="11270" max="11270" width="16.6640625" style="275" customWidth="1"/>
    <col min="11271" max="11271" width="16.83203125" style="275" customWidth="1"/>
    <col min="11272" max="11273" width="12.83203125" style="275" customWidth="1"/>
    <col min="11274" max="11274" width="13.83203125" style="275" customWidth="1"/>
    <col min="11275" max="11521" width="9.33203125" style="275"/>
    <col min="11522" max="11522" width="60.6640625" style="275" customWidth="1"/>
    <col min="11523" max="11523" width="15.6640625" style="275" customWidth="1"/>
    <col min="11524" max="11524" width="16.33203125" style="275" customWidth="1"/>
    <col min="11525" max="11525" width="15.83203125" style="275" customWidth="1"/>
    <col min="11526" max="11526" width="16.6640625" style="275" customWidth="1"/>
    <col min="11527" max="11527" width="16.83203125" style="275" customWidth="1"/>
    <col min="11528" max="11529" width="12.83203125" style="275" customWidth="1"/>
    <col min="11530" max="11530" width="13.83203125" style="275" customWidth="1"/>
    <col min="11531" max="11777" width="9.33203125" style="275"/>
    <col min="11778" max="11778" width="60.6640625" style="275" customWidth="1"/>
    <col min="11779" max="11779" width="15.6640625" style="275" customWidth="1"/>
    <col min="11780" max="11780" width="16.33203125" style="275" customWidth="1"/>
    <col min="11781" max="11781" width="15.83203125" style="275" customWidth="1"/>
    <col min="11782" max="11782" width="16.6640625" style="275" customWidth="1"/>
    <col min="11783" max="11783" width="16.83203125" style="275" customWidth="1"/>
    <col min="11784" max="11785" width="12.83203125" style="275" customWidth="1"/>
    <col min="11786" max="11786" width="13.83203125" style="275" customWidth="1"/>
    <col min="11787" max="12033" width="9.33203125" style="275"/>
    <col min="12034" max="12034" width="60.6640625" style="275" customWidth="1"/>
    <col min="12035" max="12035" width="15.6640625" style="275" customWidth="1"/>
    <col min="12036" max="12036" width="16.33203125" style="275" customWidth="1"/>
    <col min="12037" max="12037" width="15.83203125" style="275" customWidth="1"/>
    <col min="12038" max="12038" width="16.6640625" style="275" customWidth="1"/>
    <col min="12039" max="12039" width="16.83203125" style="275" customWidth="1"/>
    <col min="12040" max="12041" width="12.83203125" style="275" customWidth="1"/>
    <col min="12042" max="12042" width="13.83203125" style="275" customWidth="1"/>
    <col min="12043" max="12289" width="9.33203125" style="275"/>
    <col min="12290" max="12290" width="60.6640625" style="275" customWidth="1"/>
    <col min="12291" max="12291" width="15.6640625" style="275" customWidth="1"/>
    <col min="12292" max="12292" width="16.33203125" style="275" customWidth="1"/>
    <col min="12293" max="12293" width="15.83203125" style="275" customWidth="1"/>
    <col min="12294" max="12294" width="16.6640625" style="275" customWidth="1"/>
    <col min="12295" max="12295" width="16.83203125" style="275" customWidth="1"/>
    <col min="12296" max="12297" width="12.83203125" style="275" customWidth="1"/>
    <col min="12298" max="12298" width="13.83203125" style="275" customWidth="1"/>
    <col min="12299" max="12545" width="9.33203125" style="275"/>
    <col min="12546" max="12546" width="60.6640625" style="275" customWidth="1"/>
    <col min="12547" max="12547" width="15.6640625" style="275" customWidth="1"/>
    <col min="12548" max="12548" width="16.33203125" style="275" customWidth="1"/>
    <col min="12549" max="12549" width="15.83203125" style="275" customWidth="1"/>
    <col min="12550" max="12550" width="16.6640625" style="275" customWidth="1"/>
    <col min="12551" max="12551" width="16.83203125" style="275" customWidth="1"/>
    <col min="12552" max="12553" width="12.83203125" style="275" customWidth="1"/>
    <col min="12554" max="12554" width="13.83203125" style="275" customWidth="1"/>
    <col min="12555" max="12801" width="9.33203125" style="275"/>
    <col min="12802" max="12802" width="60.6640625" style="275" customWidth="1"/>
    <col min="12803" max="12803" width="15.6640625" style="275" customWidth="1"/>
    <col min="12804" max="12804" width="16.33203125" style="275" customWidth="1"/>
    <col min="12805" max="12805" width="15.83203125" style="275" customWidth="1"/>
    <col min="12806" max="12806" width="16.6640625" style="275" customWidth="1"/>
    <col min="12807" max="12807" width="16.83203125" style="275" customWidth="1"/>
    <col min="12808" max="12809" width="12.83203125" style="275" customWidth="1"/>
    <col min="12810" max="12810" width="13.83203125" style="275" customWidth="1"/>
    <col min="12811" max="13057" width="9.33203125" style="275"/>
    <col min="13058" max="13058" width="60.6640625" style="275" customWidth="1"/>
    <col min="13059" max="13059" width="15.6640625" style="275" customWidth="1"/>
    <col min="13060" max="13060" width="16.33203125" style="275" customWidth="1"/>
    <col min="13061" max="13061" width="15.83203125" style="275" customWidth="1"/>
    <col min="13062" max="13062" width="16.6640625" style="275" customWidth="1"/>
    <col min="13063" max="13063" width="16.83203125" style="275" customWidth="1"/>
    <col min="13064" max="13065" width="12.83203125" style="275" customWidth="1"/>
    <col min="13066" max="13066" width="13.83203125" style="275" customWidth="1"/>
    <col min="13067" max="13313" width="9.33203125" style="275"/>
    <col min="13314" max="13314" width="60.6640625" style="275" customWidth="1"/>
    <col min="13315" max="13315" width="15.6640625" style="275" customWidth="1"/>
    <col min="13316" max="13316" width="16.33203125" style="275" customWidth="1"/>
    <col min="13317" max="13317" width="15.83203125" style="275" customWidth="1"/>
    <col min="13318" max="13318" width="16.6640625" style="275" customWidth="1"/>
    <col min="13319" max="13319" width="16.83203125" style="275" customWidth="1"/>
    <col min="13320" max="13321" width="12.83203125" style="275" customWidth="1"/>
    <col min="13322" max="13322" width="13.83203125" style="275" customWidth="1"/>
    <col min="13323" max="13569" width="9.33203125" style="275"/>
    <col min="13570" max="13570" width="60.6640625" style="275" customWidth="1"/>
    <col min="13571" max="13571" width="15.6640625" style="275" customWidth="1"/>
    <col min="13572" max="13572" width="16.33203125" style="275" customWidth="1"/>
    <col min="13573" max="13573" width="15.83203125" style="275" customWidth="1"/>
    <col min="13574" max="13574" width="16.6640625" style="275" customWidth="1"/>
    <col min="13575" max="13575" width="16.83203125" style="275" customWidth="1"/>
    <col min="13576" max="13577" width="12.83203125" style="275" customWidth="1"/>
    <col min="13578" max="13578" width="13.83203125" style="275" customWidth="1"/>
    <col min="13579" max="13825" width="9.33203125" style="275"/>
    <col min="13826" max="13826" width="60.6640625" style="275" customWidth="1"/>
    <col min="13827" max="13827" width="15.6640625" style="275" customWidth="1"/>
    <col min="13828" max="13828" width="16.33203125" style="275" customWidth="1"/>
    <col min="13829" max="13829" width="15.83203125" style="275" customWidth="1"/>
    <col min="13830" max="13830" width="16.6640625" style="275" customWidth="1"/>
    <col min="13831" max="13831" width="16.83203125" style="275" customWidth="1"/>
    <col min="13832" max="13833" width="12.83203125" style="275" customWidth="1"/>
    <col min="13834" max="13834" width="13.83203125" style="275" customWidth="1"/>
    <col min="13835" max="14081" width="9.33203125" style="275"/>
    <col min="14082" max="14082" width="60.6640625" style="275" customWidth="1"/>
    <col min="14083" max="14083" width="15.6640625" style="275" customWidth="1"/>
    <col min="14084" max="14084" width="16.33203125" style="275" customWidth="1"/>
    <col min="14085" max="14085" width="15.83203125" style="275" customWidth="1"/>
    <col min="14086" max="14086" width="16.6640625" style="275" customWidth="1"/>
    <col min="14087" max="14087" width="16.83203125" style="275" customWidth="1"/>
    <col min="14088" max="14089" width="12.83203125" style="275" customWidth="1"/>
    <col min="14090" max="14090" width="13.83203125" style="275" customWidth="1"/>
    <col min="14091" max="14337" width="9.33203125" style="275"/>
    <col min="14338" max="14338" width="60.6640625" style="275" customWidth="1"/>
    <col min="14339" max="14339" width="15.6640625" style="275" customWidth="1"/>
    <col min="14340" max="14340" width="16.33203125" style="275" customWidth="1"/>
    <col min="14341" max="14341" width="15.83203125" style="275" customWidth="1"/>
    <col min="14342" max="14342" width="16.6640625" style="275" customWidth="1"/>
    <col min="14343" max="14343" width="16.83203125" style="275" customWidth="1"/>
    <col min="14344" max="14345" width="12.83203125" style="275" customWidth="1"/>
    <col min="14346" max="14346" width="13.83203125" style="275" customWidth="1"/>
    <col min="14347" max="14593" width="9.33203125" style="275"/>
    <col min="14594" max="14594" width="60.6640625" style="275" customWidth="1"/>
    <col min="14595" max="14595" width="15.6640625" style="275" customWidth="1"/>
    <col min="14596" max="14596" width="16.33203125" style="275" customWidth="1"/>
    <col min="14597" max="14597" width="15.83203125" style="275" customWidth="1"/>
    <col min="14598" max="14598" width="16.6640625" style="275" customWidth="1"/>
    <col min="14599" max="14599" width="16.83203125" style="275" customWidth="1"/>
    <col min="14600" max="14601" width="12.83203125" style="275" customWidth="1"/>
    <col min="14602" max="14602" width="13.83203125" style="275" customWidth="1"/>
    <col min="14603" max="14849" width="9.33203125" style="275"/>
    <col min="14850" max="14850" width="60.6640625" style="275" customWidth="1"/>
    <col min="14851" max="14851" width="15.6640625" style="275" customWidth="1"/>
    <col min="14852" max="14852" width="16.33203125" style="275" customWidth="1"/>
    <col min="14853" max="14853" width="15.83203125" style="275" customWidth="1"/>
    <col min="14854" max="14854" width="16.6640625" style="275" customWidth="1"/>
    <col min="14855" max="14855" width="16.83203125" style="275" customWidth="1"/>
    <col min="14856" max="14857" width="12.83203125" style="275" customWidth="1"/>
    <col min="14858" max="14858" width="13.83203125" style="275" customWidth="1"/>
    <col min="14859" max="15105" width="9.33203125" style="275"/>
    <col min="15106" max="15106" width="60.6640625" style="275" customWidth="1"/>
    <col min="15107" max="15107" width="15.6640625" style="275" customWidth="1"/>
    <col min="15108" max="15108" width="16.33203125" style="275" customWidth="1"/>
    <col min="15109" max="15109" width="15.83203125" style="275" customWidth="1"/>
    <col min="15110" max="15110" width="16.6640625" style="275" customWidth="1"/>
    <col min="15111" max="15111" width="16.83203125" style="275" customWidth="1"/>
    <col min="15112" max="15113" width="12.83203125" style="275" customWidth="1"/>
    <col min="15114" max="15114" width="13.83203125" style="275" customWidth="1"/>
    <col min="15115" max="15361" width="9.33203125" style="275"/>
    <col min="15362" max="15362" width="60.6640625" style="275" customWidth="1"/>
    <col min="15363" max="15363" width="15.6640625" style="275" customWidth="1"/>
    <col min="15364" max="15364" width="16.33203125" style="275" customWidth="1"/>
    <col min="15365" max="15365" width="15.83203125" style="275" customWidth="1"/>
    <col min="15366" max="15366" width="16.6640625" style="275" customWidth="1"/>
    <col min="15367" max="15367" width="16.83203125" style="275" customWidth="1"/>
    <col min="15368" max="15369" width="12.83203125" style="275" customWidth="1"/>
    <col min="15370" max="15370" width="13.83203125" style="275" customWidth="1"/>
    <col min="15371" max="15617" width="9.33203125" style="275"/>
    <col min="15618" max="15618" width="60.6640625" style="275" customWidth="1"/>
    <col min="15619" max="15619" width="15.6640625" style="275" customWidth="1"/>
    <col min="15620" max="15620" width="16.33203125" style="275" customWidth="1"/>
    <col min="15621" max="15621" width="15.83203125" style="275" customWidth="1"/>
    <col min="15622" max="15622" width="16.6640625" style="275" customWidth="1"/>
    <col min="15623" max="15623" width="16.83203125" style="275" customWidth="1"/>
    <col min="15624" max="15625" width="12.83203125" style="275" customWidth="1"/>
    <col min="15626" max="15626" width="13.83203125" style="275" customWidth="1"/>
    <col min="15627" max="15873" width="9.33203125" style="275"/>
    <col min="15874" max="15874" width="60.6640625" style="275" customWidth="1"/>
    <col min="15875" max="15875" width="15.6640625" style="275" customWidth="1"/>
    <col min="15876" max="15876" width="16.33203125" style="275" customWidth="1"/>
    <col min="15877" max="15877" width="15.83203125" style="275" customWidth="1"/>
    <col min="15878" max="15878" width="16.6640625" style="275" customWidth="1"/>
    <col min="15879" max="15879" width="16.83203125" style="275" customWidth="1"/>
    <col min="15880" max="15881" width="12.83203125" style="275" customWidth="1"/>
    <col min="15882" max="15882" width="13.83203125" style="275" customWidth="1"/>
    <col min="15883" max="16129" width="9.33203125" style="275"/>
    <col min="16130" max="16130" width="60.6640625" style="275" customWidth="1"/>
    <col min="16131" max="16131" width="15.6640625" style="275" customWidth="1"/>
    <col min="16132" max="16132" width="16.33203125" style="275" customWidth="1"/>
    <col min="16133" max="16133" width="15.83203125" style="275" customWidth="1"/>
    <col min="16134" max="16134" width="16.6640625" style="275" customWidth="1"/>
    <col min="16135" max="16135" width="16.83203125" style="275" customWidth="1"/>
    <col min="16136" max="16137" width="12.83203125" style="275" customWidth="1"/>
    <col min="16138" max="16138" width="13.83203125" style="275" customWidth="1"/>
    <col min="16139" max="16384" width="9.33203125" style="275"/>
  </cols>
  <sheetData>
    <row r="1" spans="1:16383" ht="15.75" x14ac:dyDescent="0.2">
      <c r="A1" s="2205"/>
      <c r="B1" s="2205"/>
      <c r="C1" s="2205"/>
      <c r="D1" s="2205"/>
      <c r="E1" s="2205"/>
      <c r="F1" s="2205"/>
      <c r="G1" s="2205"/>
      <c r="H1" s="2205"/>
      <c r="I1" s="2205"/>
    </row>
    <row r="2" spans="1:16383" ht="14.25" customHeight="1" x14ac:dyDescent="0.2">
      <c r="A2" s="2205" t="s">
        <v>1069</v>
      </c>
      <c r="B2" s="2205"/>
      <c r="C2" s="2205"/>
      <c r="D2" s="2205"/>
      <c r="E2" s="2205"/>
      <c r="F2" s="2205"/>
      <c r="G2" s="2205"/>
      <c r="H2" s="2205"/>
      <c r="I2" s="2205"/>
      <c r="J2" s="2205"/>
      <c r="K2" s="2205"/>
      <c r="L2" s="2205"/>
      <c r="M2" s="2205"/>
      <c r="N2" s="2205"/>
      <c r="O2" s="2205"/>
      <c r="P2" s="2205"/>
      <c r="Q2" s="2205"/>
      <c r="R2" s="2205"/>
      <c r="S2" s="2205"/>
      <c r="T2" s="2205"/>
      <c r="U2" s="2205"/>
      <c r="V2" s="2205"/>
      <c r="W2" s="2205"/>
      <c r="X2" s="2205"/>
      <c r="Y2" s="2205"/>
      <c r="Z2" s="2205"/>
      <c r="AA2" s="2205"/>
      <c r="AB2" s="2205"/>
      <c r="AC2" s="2205"/>
      <c r="AD2" s="2205"/>
      <c r="AE2" s="2205"/>
      <c r="AF2" s="2205"/>
      <c r="AG2" s="2205"/>
      <c r="AH2" s="2205"/>
      <c r="AI2" s="2205"/>
      <c r="AJ2" s="2205"/>
      <c r="AK2" s="2205"/>
      <c r="AL2" s="2205"/>
      <c r="AM2" s="2205"/>
      <c r="AN2" s="2205"/>
      <c r="AO2" s="2205"/>
      <c r="AP2" s="2205"/>
      <c r="AQ2" s="2205"/>
      <c r="AR2" s="2205"/>
      <c r="AS2" s="2205"/>
      <c r="AT2" s="2205"/>
      <c r="AU2" s="2205"/>
      <c r="AV2" s="2205"/>
      <c r="AW2" s="2205"/>
      <c r="AX2" s="2205"/>
      <c r="AY2" s="2205"/>
      <c r="AZ2" s="2205"/>
      <c r="BA2" s="2205"/>
      <c r="BB2" s="2205"/>
      <c r="BC2" s="2205"/>
      <c r="BD2" s="2205"/>
      <c r="BE2" s="2205"/>
      <c r="BF2" s="2205"/>
      <c r="BG2" s="2205"/>
      <c r="BH2" s="2205"/>
      <c r="BI2" s="2205"/>
      <c r="BJ2" s="2205"/>
      <c r="BK2" s="2205"/>
      <c r="BL2" s="2205"/>
      <c r="BM2" s="2205"/>
      <c r="BN2" s="2205"/>
      <c r="BO2" s="2205"/>
      <c r="BP2" s="2205"/>
      <c r="BQ2" s="2205"/>
      <c r="BR2" s="2205"/>
      <c r="BS2" s="2205"/>
      <c r="BT2" s="2205"/>
      <c r="BU2" s="2205"/>
      <c r="BV2" s="2205"/>
      <c r="BW2" s="2205"/>
      <c r="BX2" s="2205"/>
      <c r="BY2" s="2205"/>
      <c r="BZ2" s="2205"/>
      <c r="CA2" s="2205"/>
      <c r="CB2" s="2205"/>
      <c r="CC2" s="2205"/>
      <c r="CD2" s="2205"/>
      <c r="CE2" s="2205"/>
      <c r="CF2" s="2205"/>
      <c r="CG2" s="2205"/>
      <c r="CH2" s="2205"/>
      <c r="CI2" s="2205"/>
      <c r="CJ2" s="2205"/>
      <c r="CK2" s="2205"/>
      <c r="CL2" s="2205"/>
      <c r="CM2" s="2205"/>
      <c r="CN2" s="2205"/>
      <c r="CO2" s="2205"/>
      <c r="CP2" s="2205"/>
      <c r="CQ2" s="2205"/>
      <c r="CR2" s="2205"/>
      <c r="CS2" s="2205"/>
      <c r="CT2" s="2205"/>
      <c r="CU2" s="2205"/>
      <c r="CV2" s="2205"/>
      <c r="CW2" s="2205"/>
      <c r="CX2" s="2205"/>
      <c r="CY2" s="2205"/>
      <c r="CZ2" s="2205"/>
      <c r="DA2" s="2205"/>
      <c r="DB2" s="2205"/>
      <c r="DC2" s="2205"/>
      <c r="DD2" s="2205"/>
      <c r="DE2" s="2205"/>
      <c r="DF2" s="2205"/>
      <c r="DG2" s="2205"/>
      <c r="DH2" s="2205"/>
      <c r="DI2" s="2205"/>
      <c r="DJ2" s="2205"/>
      <c r="DK2" s="2205"/>
      <c r="DL2" s="2205"/>
      <c r="DM2" s="2205"/>
      <c r="DN2" s="2205"/>
      <c r="DO2" s="2205"/>
      <c r="DP2" s="2205"/>
      <c r="DQ2" s="2205"/>
      <c r="DR2" s="2205"/>
      <c r="DS2" s="2205"/>
      <c r="DT2" s="2205"/>
      <c r="DU2" s="2205"/>
      <c r="DV2" s="2205"/>
      <c r="DW2" s="2205"/>
      <c r="DX2" s="2205"/>
      <c r="DY2" s="2205"/>
      <c r="DZ2" s="2205"/>
      <c r="EA2" s="2205"/>
      <c r="EB2" s="2205"/>
      <c r="EC2" s="2205"/>
      <c r="ED2" s="2205"/>
      <c r="EE2" s="2205"/>
      <c r="EF2" s="2205"/>
      <c r="EG2" s="2205"/>
      <c r="EH2" s="2205"/>
      <c r="EI2" s="2205"/>
      <c r="EJ2" s="2205"/>
      <c r="EK2" s="2205"/>
      <c r="EL2" s="2205"/>
      <c r="EM2" s="2205"/>
      <c r="EN2" s="2205"/>
      <c r="EO2" s="2205"/>
      <c r="EP2" s="2205"/>
      <c r="EQ2" s="2205"/>
      <c r="ER2" s="2205"/>
      <c r="ES2" s="2205"/>
      <c r="ET2" s="2205"/>
      <c r="EU2" s="2205"/>
      <c r="EV2" s="2205"/>
      <c r="EW2" s="2205"/>
      <c r="EX2" s="2205"/>
      <c r="EY2" s="2205"/>
      <c r="EZ2" s="2205"/>
      <c r="FA2" s="2205"/>
      <c r="FB2" s="2205"/>
      <c r="FC2" s="2205"/>
      <c r="FD2" s="2205"/>
      <c r="FE2" s="2205"/>
      <c r="FF2" s="2205"/>
      <c r="FG2" s="2205"/>
      <c r="FH2" s="2205"/>
      <c r="FI2" s="2205"/>
      <c r="FJ2" s="2205"/>
      <c r="FK2" s="2205"/>
      <c r="FL2" s="2205"/>
      <c r="FM2" s="2205"/>
      <c r="FN2" s="2205"/>
      <c r="FO2" s="2205"/>
      <c r="FP2" s="2205"/>
      <c r="FQ2" s="2205"/>
      <c r="FR2" s="2205"/>
      <c r="FS2" s="2205"/>
      <c r="FT2" s="2205"/>
      <c r="FU2" s="2205"/>
      <c r="FV2" s="2205"/>
      <c r="FW2" s="2205"/>
      <c r="FX2" s="2205"/>
      <c r="FY2" s="2205"/>
      <c r="FZ2" s="2205"/>
      <c r="GA2" s="2205"/>
      <c r="GB2" s="2205"/>
      <c r="GC2" s="2205"/>
      <c r="GD2" s="2205"/>
      <c r="GE2" s="2205"/>
      <c r="GF2" s="2205"/>
      <c r="GG2" s="2205"/>
      <c r="GH2" s="2205"/>
      <c r="GI2" s="2205"/>
      <c r="GJ2" s="2205"/>
      <c r="GK2" s="2205"/>
      <c r="GL2" s="2205"/>
      <c r="GM2" s="2205"/>
      <c r="GN2" s="2205"/>
      <c r="GO2" s="2205"/>
      <c r="GP2" s="2205"/>
      <c r="GQ2" s="2205"/>
      <c r="GR2" s="2205"/>
      <c r="GS2" s="2205"/>
      <c r="GT2" s="2205"/>
      <c r="GU2" s="2205"/>
      <c r="GV2" s="2205"/>
      <c r="GW2" s="2205"/>
      <c r="GX2" s="2205"/>
      <c r="GY2" s="2205"/>
      <c r="GZ2" s="2205"/>
      <c r="HA2" s="2205"/>
      <c r="HB2" s="2205"/>
      <c r="HC2" s="2205"/>
      <c r="HD2" s="2205"/>
      <c r="HE2" s="2205"/>
      <c r="HF2" s="2205"/>
      <c r="HG2" s="2205"/>
      <c r="HH2" s="2205"/>
      <c r="HI2" s="2205"/>
      <c r="HJ2" s="2205"/>
      <c r="HK2" s="2205"/>
      <c r="HL2" s="2205"/>
      <c r="HM2" s="2205"/>
      <c r="HN2" s="2205"/>
      <c r="HO2" s="2205"/>
      <c r="HP2" s="2205"/>
      <c r="HQ2" s="2205"/>
      <c r="HR2" s="2205"/>
      <c r="HS2" s="2205"/>
      <c r="HT2" s="2205"/>
      <c r="HU2" s="2205"/>
      <c r="HV2" s="2205"/>
      <c r="HW2" s="2205"/>
      <c r="HX2" s="2205"/>
      <c r="HY2" s="2205"/>
      <c r="HZ2" s="2205"/>
      <c r="IA2" s="2205"/>
      <c r="IB2" s="2205"/>
      <c r="IC2" s="2205"/>
      <c r="ID2" s="2205"/>
      <c r="IE2" s="2205"/>
      <c r="IF2" s="2205"/>
      <c r="IG2" s="2205"/>
      <c r="IH2" s="2205"/>
      <c r="II2" s="2205"/>
      <c r="IJ2" s="2205"/>
      <c r="IK2" s="2205"/>
      <c r="IL2" s="2205"/>
      <c r="IM2" s="2205"/>
      <c r="IN2" s="2205"/>
      <c r="IO2" s="2205"/>
      <c r="IP2" s="2205"/>
      <c r="IQ2" s="2205"/>
      <c r="IR2" s="2205"/>
      <c r="IS2" s="2205"/>
      <c r="IT2" s="2205"/>
      <c r="IU2" s="2205"/>
      <c r="IV2" s="2205"/>
      <c r="IW2" s="2205"/>
      <c r="IX2" s="2205"/>
      <c r="IY2" s="2205"/>
      <c r="IZ2" s="2205"/>
      <c r="JA2" s="2205"/>
      <c r="JB2" s="2205"/>
      <c r="JC2" s="2205"/>
      <c r="JD2" s="2205"/>
      <c r="JE2" s="2205"/>
      <c r="JF2" s="2205"/>
      <c r="JG2" s="2205"/>
      <c r="JH2" s="2205"/>
      <c r="JI2" s="2205"/>
      <c r="JJ2" s="2205"/>
      <c r="JK2" s="2205"/>
      <c r="JL2" s="2205"/>
      <c r="JM2" s="2205"/>
      <c r="JN2" s="2205"/>
      <c r="JO2" s="2205"/>
      <c r="JP2" s="2205"/>
      <c r="JQ2" s="2205"/>
      <c r="JR2" s="2205"/>
      <c r="JS2" s="2205"/>
      <c r="JT2" s="2205"/>
      <c r="JU2" s="2205"/>
      <c r="JV2" s="2205"/>
      <c r="JW2" s="2205"/>
      <c r="JX2" s="2205"/>
      <c r="JY2" s="2205"/>
      <c r="JZ2" s="2205"/>
      <c r="KA2" s="2205"/>
      <c r="KB2" s="2205"/>
      <c r="KC2" s="2205"/>
      <c r="KD2" s="2205"/>
      <c r="KE2" s="2205"/>
      <c r="KF2" s="2205"/>
      <c r="KG2" s="2205"/>
      <c r="KH2" s="2205"/>
      <c r="KI2" s="2205"/>
      <c r="KJ2" s="2205"/>
      <c r="KK2" s="2205"/>
      <c r="KL2" s="2205"/>
      <c r="KM2" s="2205"/>
      <c r="KN2" s="2205"/>
      <c r="KO2" s="2205"/>
      <c r="KP2" s="2205"/>
      <c r="KQ2" s="2205"/>
      <c r="KR2" s="2205"/>
      <c r="KS2" s="2205"/>
      <c r="KT2" s="2205"/>
      <c r="KU2" s="2205"/>
      <c r="KV2" s="2205"/>
      <c r="KW2" s="2205"/>
      <c r="KX2" s="2205"/>
      <c r="KY2" s="2205"/>
      <c r="KZ2" s="2205"/>
      <c r="LA2" s="2205"/>
      <c r="LB2" s="2205"/>
      <c r="LC2" s="2205"/>
      <c r="LD2" s="2205"/>
      <c r="LE2" s="2205"/>
      <c r="LF2" s="2205"/>
      <c r="LG2" s="2205"/>
      <c r="LH2" s="2205"/>
      <c r="LI2" s="2205"/>
      <c r="LJ2" s="2205"/>
      <c r="LK2" s="2205"/>
      <c r="LL2" s="2205"/>
      <c r="LM2" s="2205"/>
      <c r="LN2" s="2205"/>
      <c r="LO2" s="2205"/>
      <c r="LP2" s="2205"/>
      <c r="LQ2" s="2205"/>
      <c r="LR2" s="2205"/>
      <c r="LS2" s="2205"/>
      <c r="LT2" s="2205"/>
      <c r="LU2" s="2205"/>
      <c r="LV2" s="2205"/>
      <c r="LW2" s="2205"/>
      <c r="LX2" s="2205"/>
      <c r="LY2" s="2205"/>
      <c r="LZ2" s="2205"/>
      <c r="MA2" s="2205"/>
      <c r="MB2" s="2205"/>
      <c r="MC2" s="2205"/>
      <c r="MD2" s="2205"/>
      <c r="ME2" s="2205"/>
      <c r="MF2" s="2205"/>
      <c r="MG2" s="2205"/>
      <c r="MH2" s="2205"/>
      <c r="MI2" s="2205"/>
      <c r="MJ2" s="2205"/>
      <c r="MK2" s="2205"/>
      <c r="ML2" s="2205"/>
      <c r="MM2" s="2205"/>
      <c r="MN2" s="2205"/>
      <c r="MO2" s="2205"/>
      <c r="MP2" s="2205"/>
      <c r="MQ2" s="2205"/>
      <c r="MR2" s="2205"/>
      <c r="MS2" s="2205"/>
      <c r="MT2" s="2205"/>
      <c r="MU2" s="2205"/>
      <c r="MV2" s="2205"/>
      <c r="MW2" s="2205"/>
      <c r="MX2" s="2205"/>
      <c r="MY2" s="2205"/>
      <c r="MZ2" s="2205"/>
      <c r="NA2" s="2205"/>
      <c r="NB2" s="2205"/>
      <c r="NC2" s="2205"/>
      <c r="ND2" s="2205"/>
      <c r="NE2" s="2205"/>
      <c r="NF2" s="2205"/>
      <c r="NG2" s="2205"/>
      <c r="NH2" s="2205"/>
      <c r="NI2" s="2205"/>
      <c r="NJ2" s="2205"/>
      <c r="NK2" s="2205"/>
      <c r="NL2" s="2205"/>
      <c r="NM2" s="2205"/>
      <c r="NN2" s="2205"/>
      <c r="NO2" s="2205"/>
      <c r="NP2" s="2205"/>
      <c r="NQ2" s="2205"/>
      <c r="NR2" s="2205"/>
      <c r="NS2" s="2205"/>
      <c r="NT2" s="2205"/>
      <c r="NU2" s="2205"/>
      <c r="NV2" s="2205"/>
      <c r="NW2" s="2205"/>
      <c r="NX2" s="2205"/>
      <c r="NY2" s="2205"/>
      <c r="NZ2" s="2205"/>
      <c r="OA2" s="2205"/>
      <c r="OB2" s="2205"/>
      <c r="OC2" s="2205"/>
      <c r="OD2" s="2205"/>
      <c r="OE2" s="2205"/>
      <c r="OF2" s="2205"/>
      <c r="OG2" s="2205"/>
      <c r="OH2" s="2205"/>
      <c r="OI2" s="2205"/>
      <c r="OJ2" s="2205"/>
      <c r="OK2" s="2205"/>
      <c r="OL2" s="2205"/>
      <c r="OM2" s="2205"/>
      <c r="ON2" s="2205"/>
      <c r="OO2" s="2205"/>
      <c r="OP2" s="2205"/>
      <c r="OQ2" s="2205"/>
      <c r="OR2" s="2205"/>
      <c r="OS2" s="2205"/>
      <c r="OT2" s="2205"/>
      <c r="OU2" s="2205"/>
      <c r="OV2" s="2205"/>
      <c r="OW2" s="2205"/>
      <c r="OX2" s="2205"/>
      <c r="OY2" s="2205"/>
      <c r="OZ2" s="2205"/>
      <c r="PA2" s="2205"/>
      <c r="PB2" s="2205"/>
      <c r="PC2" s="2205"/>
      <c r="PD2" s="2205"/>
      <c r="PE2" s="2205"/>
      <c r="PF2" s="2205"/>
      <c r="PG2" s="2205"/>
      <c r="PH2" s="2205"/>
      <c r="PI2" s="2205"/>
      <c r="PJ2" s="2205"/>
      <c r="PK2" s="2205"/>
      <c r="PL2" s="2205"/>
      <c r="PM2" s="2205"/>
      <c r="PN2" s="2205"/>
      <c r="PO2" s="2205"/>
      <c r="PP2" s="2205"/>
      <c r="PQ2" s="2205"/>
      <c r="PR2" s="2205"/>
      <c r="PS2" s="2205"/>
      <c r="PT2" s="2205"/>
      <c r="PU2" s="2205"/>
      <c r="PV2" s="2205"/>
      <c r="PW2" s="2205"/>
      <c r="PX2" s="2205"/>
      <c r="PY2" s="2205"/>
      <c r="PZ2" s="2205"/>
      <c r="QA2" s="2205"/>
      <c r="QB2" s="2205"/>
      <c r="QC2" s="2205"/>
      <c r="QD2" s="2205"/>
      <c r="QE2" s="2205"/>
      <c r="QF2" s="2205"/>
      <c r="QG2" s="2205"/>
      <c r="QH2" s="2205"/>
      <c r="QI2" s="2205"/>
      <c r="QJ2" s="2205"/>
      <c r="QK2" s="2205"/>
      <c r="QL2" s="2205"/>
      <c r="QM2" s="2205"/>
      <c r="QN2" s="2205"/>
      <c r="QO2" s="2205"/>
      <c r="QP2" s="2205"/>
      <c r="QQ2" s="2205"/>
      <c r="QR2" s="2205"/>
      <c r="QS2" s="2205"/>
      <c r="QT2" s="2205"/>
      <c r="QU2" s="2205"/>
      <c r="QV2" s="2205"/>
      <c r="QW2" s="2205"/>
      <c r="QX2" s="2205"/>
      <c r="QY2" s="2205"/>
      <c r="QZ2" s="2205"/>
      <c r="RA2" s="2205"/>
      <c r="RB2" s="2205"/>
      <c r="RC2" s="2205"/>
      <c r="RD2" s="2205"/>
      <c r="RE2" s="2205"/>
      <c r="RF2" s="2205"/>
      <c r="RG2" s="2205"/>
      <c r="RH2" s="2205"/>
      <c r="RI2" s="2205"/>
      <c r="RJ2" s="2205"/>
      <c r="RK2" s="2205"/>
      <c r="RL2" s="2205"/>
      <c r="RM2" s="2205"/>
      <c r="RN2" s="2205"/>
      <c r="RO2" s="2205"/>
      <c r="RP2" s="2205"/>
      <c r="RQ2" s="2205"/>
      <c r="RR2" s="2205"/>
      <c r="RS2" s="2205"/>
      <c r="RT2" s="2205"/>
      <c r="RU2" s="2205"/>
      <c r="RV2" s="2205"/>
      <c r="RW2" s="2205"/>
      <c r="RX2" s="2205"/>
      <c r="RY2" s="2205"/>
      <c r="RZ2" s="2205"/>
      <c r="SA2" s="2205"/>
      <c r="SB2" s="2205"/>
      <c r="SC2" s="2205"/>
      <c r="SD2" s="2205"/>
      <c r="SE2" s="2205"/>
      <c r="SF2" s="2205"/>
      <c r="SG2" s="2205"/>
      <c r="SH2" s="2205"/>
      <c r="SI2" s="2205"/>
      <c r="SJ2" s="2205"/>
      <c r="SK2" s="2205"/>
      <c r="SL2" s="2205"/>
      <c r="SM2" s="2205"/>
      <c r="SN2" s="2205"/>
      <c r="SO2" s="2205"/>
      <c r="SP2" s="2205"/>
      <c r="SQ2" s="2205"/>
      <c r="SR2" s="2205"/>
      <c r="SS2" s="2205"/>
      <c r="ST2" s="2205"/>
      <c r="SU2" s="2205"/>
      <c r="SV2" s="2205"/>
      <c r="SW2" s="2205"/>
      <c r="SX2" s="2205"/>
      <c r="SY2" s="2205"/>
      <c r="SZ2" s="2205"/>
      <c r="TA2" s="2205"/>
      <c r="TB2" s="2205"/>
      <c r="TC2" s="2205"/>
      <c r="TD2" s="2205"/>
      <c r="TE2" s="2205"/>
      <c r="TF2" s="2205"/>
      <c r="TG2" s="2205"/>
      <c r="TH2" s="2205"/>
      <c r="TI2" s="2205"/>
      <c r="TJ2" s="2205"/>
      <c r="TK2" s="2205"/>
      <c r="TL2" s="2205"/>
      <c r="TM2" s="2205"/>
      <c r="TN2" s="2205"/>
      <c r="TO2" s="2205"/>
      <c r="TP2" s="2205"/>
      <c r="TQ2" s="2205"/>
      <c r="TR2" s="2205"/>
      <c r="TS2" s="2205"/>
      <c r="TT2" s="2205"/>
      <c r="TU2" s="2205"/>
      <c r="TV2" s="2205"/>
      <c r="TW2" s="2205"/>
      <c r="TX2" s="2205"/>
      <c r="TY2" s="2205"/>
      <c r="TZ2" s="2205"/>
      <c r="UA2" s="2205"/>
      <c r="UB2" s="2205"/>
      <c r="UC2" s="2205"/>
      <c r="UD2" s="2205"/>
      <c r="UE2" s="2205"/>
      <c r="UF2" s="2205"/>
      <c r="UG2" s="2205"/>
      <c r="UH2" s="2205"/>
      <c r="UI2" s="2205"/>
      <c r="UJ2" s="2205"/>
      <c r="UK2" s="2205"/>
      <c r="UL2" s="2205"/>
      <c r="UM2" s="2205"/>
      <c r="UN2" s="2205"/>
      <c r="UO2" s="2205"/>
      <c r="UP2" s="2205"/>
      <c r="UQ2" s="2205"/>
      <c r="UR2" s="2205"/>
      <c r="US2" s="2205"/>
      <c r="UT2" s="2205"/>
      <c r="UU2" s="2205"/>
      <c r="UV2" s="2205"/>
      <c r="UW2" s="2205"/>
      <c r="UX2" s="2205"/>
      <c r="UY2" s="2205"/>
      <c r="UZ2" s="2205"/>
      <c r="VA2" s="2205"/>
      <c r="VB2" s="2205"/>
      <c r="VC2" s="2205"/>
      <c r="VD2" s="2205"/>
      <c r="VE2" s="2205"/>
      <c r="VF2" s="2205"/>
      <c r="VG2" s="2205"/>
      <c r="VH2" s="2205"/>
      <c r="VI2" s="2205"/>
      <c r="VJ2" s="2205"/>
      <c r="VK2" s="2205"/>
      <c r="VL2" s="2205"/>
      <c r="VM2" s="2205"/>
      <c r="VN2" s="2205"/>
      <c r="VO2" s="2205"/>
      <c r="VP2" s="2205"/>
      <c r="VQ2" s="2205"/>
      <c r="VR2" s="2205"/>
      <c r="VS2" s="2205"/>
      <c r="VT2" s="2205"/>
      <c r="VU2" s="2205"/>
      <c r="VV2" s="2205"/>
      <c r="VW2" s="2205"/>
      <c r="VX2" s="2205"/>
      <c r="VY2" s="2205"/>
      <c r="VZ2" s="2205"/>
      <c r="WA2" s="2205"/>
      <c r="WB2" s="2205"/>
      <c r="WC2" s="2205"/>
      <c r="WD2" s="2205"/>
      <c r="WE2" s="2205"/>
      <c r="WF2" s="2205"/>
      <c r="WG2" s="2205"/>
      <c r="WH2" s="2205"/>
      <c r="WI2" s="2205"/>
      <c r="WJ2" s="2205"/>
      <c r="WK2" s="2205"/>
      <c r="WL2" s="2205"/>
      <c r="WM2" s="2205"/>
      <c r="WN2" s="2205"/>
      <c r="WO2" s="2205"/>
      <c r="WP2" s="2205"/>
      <c r="WQ2" s="2205"/>
      <c r="WR2" s="2205"/>
      <c r="WS2" s="2205"/>
      <c r="WT2" s="2205"/>
      <c r="WU2" s="2205"/>
      <c r="WV2" s="2205"/>
      <c r="WW2" s="2205"/>
      <c r="WX2" s="2205"/>
      <c r="WY2" s="2205"/>
      <c r="WZ2" s="2205"/>
      <c r="XA2" s="2205"/>
      <c r="XB2" s="2205"/>
      <c r="XC2" s="2205"/>
      <c r="XD2" s="2205"/>
      <c r="XE2" s="2205"/>
      <c r="XF2" s="2205"/>
      <c r="XG2" s="2205"/>
      <c r="XH2" s="2205"/>
      <c r="XI2" s="2205"/>
      <c r="XJ2" s="2205"/>
      <c r="XK2" s="2205"/>
      <c r="XL2" s="2205"/>
      <c r="XM2" s="2205"/>
      <c r="XN2" s="2205"/>
      <c r="XO2" s="2205"/>
      <c r="XP2" s="2205"/>
      <c r="XQ2" s="2205"/>
      <c r="XR2" s="2205"/>
      <c r="XS2" s="2205"/>
      <c r="XT2" s="2205"/>
      <c r="XU2" s="2205"/>
      <c r="XV2" s="2205"/>
      <c r="XW2" s="2205"/>
      <c r="XX2" s="2205"/>
      <c r="XY2" s="2205"/>
      <c r="XZ2" s="2205"/>
      <c r="YA2" s="2205"/>
      <c r="YB2" s="2205"/>
      <c r="YC2" s="2205"/>
      <c r="YD2" s="2205"/>
      <c r="YE2" s="2205"/>
      <c r="YF2" s="2205"/>
      <c r="YG2" s="2205"/>
      <c r="YH2" s="2205"/>
      <c r="YI2" s="2205"/>
      <c r="YJ2" s="2205"/>
      <c r="YK2" s="2205"/>
      <c r="YL2" s="2205"/>
      <c r="YM2" s="2205"/>
      <c r="YN2" s="2205"/>
      <c r="YO2" s="2205"/>
      <c r="YP2" s="2205"/>
      <c r="YQ2" s="2205"/>
      <c r="YR2" s="2205"/>
      <c r="YS2" s="2205"/>
      <c r="YT2" s="2205"/>
      <c r="YU2" s="2205"/>
      <c r="YV2" s="2205"/>
      <c r="YW2" s="2205"/>
      <c r="YX2" s="2205"/>
      <c r="YY2" s="2205"/>
      <c r="YZ2" s="2205"/>
      <c r="ZA2" s="2205"/>
      <c r="ZB2" s="2205"/>
      <c r="ZC2" s="2205"/>
      <c r="ZD2" s="2205"/>
      <c r="ZE2" s="2205"/>
      <c r="ZF2" s="2205"/>
      <c r="ZG2" s="2205"/>
      <c r="ZH2" s="2205"/>
      <c r="ZI2" s="2205"/>
      <c r="ZJ2" s="2205"/>
      <c r="ZK2" s="2205"/>
      <c r="ZL2" s="2205"/>
      <c r="ZM2" s="2205"/>
      <c r="ZN2" s="2205"/>
      <c r="ZO2" s="2205"/>
      <c r="ZP2" s="2205"/>
      <c r="ZQ2" s="2205"/>
      <c r="ZR2" s="2205"/>
      <c r="ZS2" s="2205"/>
      <c r="ZT2" s="2205"/>
      <c r="ZU2" s="2205"/>
      <c r="ZV2" s="2205"/>
      <c r="ZW2" s="2205"/>
      <c r="ZX2" s="2205"/>
      <c r="ZY2" s="2205"/>
      <c r="ZZ2" s="2205"/>
      <c r="AAA2" s="2205"/>
      <c r="AAB2" s="2205"/>
      <c r="AAC2" s="2205"/>
      <c r="AAD2" s="2205"/>
      <c r="AAE2" s="2205"/>
      <c r="AAF2" s="2205"/>
      <c r="AAG2" s="2205"/>
      <c r="AAH2" s="2205"/>
      <c r="AAI2" s="2205"/>
      <c r="AAJ2" s="2205"/>
      <c r="AAK2" s="2205"/>
      <c r="AAL2" s="2205"/>
      <c r="AAM2" s="2205"/>
      <c r="AAN2" s="2205"/>
      <c r="AAO2" s="2205"/>
      <c r="AAP2" s="2205"/>
      <c r="AAQ2" s="2205"/>
      <c r="AAR2" s="2205"/>
      <c r="AAS2" s="2205"/>
      <c r="AAT2" s="2205"/>
      <c r="AAU2" s="2205"/>
      <c r="AAV2" s="2205"/>
      <c r="AAW2" s="2205"/>
      <c r="AAX2" s="2205"/>
      <c r="AAY2" s="2205"/>
      <c r="AAZ2" s="2205"/>
      <c r="ABA2" s="2205"/>
      <c r="ABB2" s="2205"/>
      <c r="ABC2" s="2205"/>
      <c r="ABD2" s="2205"/>
      <c r="ABE2" s="2205"/>
      <c r="ABF2" s="2205"/>
      <c r="ABG2" s="2205"/>
      <c r="ABH2" s="2205"/>
      <c r="ABI2" s="2205"/>
      <c r="ABJ2" s="2205"/>
      <c r="ABK2" s="2205"/>
      <c r="ABL2" s="2205"/>
      <c r="ABM2" s="2205"/>
      <c r="ABN2" s="2205"/>
      <c r="ABO2" s="2205"/>
      <c r="ABP2" s="2205"/>
      <c r="ABQ2" s="2205"/>
      <c r="ABR2" s="2205"/>
      <c r="ABS2" s="2205"/>
      <c r="ABT2" s="2205"/>
      <c r="ABU2" s="2205"/>
      <c r="ABV2" s="2205"/>
      <c r="ABW2" s="2205"/>
      <c r="ABX2" s="2205"/>
      <c r="ABY2" s="2205"/>
      <c r="ABZ2" s="2205"/>
      <c r="ACA2" s="2205"/>
      <c r="ACB2" s="2205"/>
      <c r="ACC2" s="2205"/>
      <c r="ACD2" s="2205"/>
      <c r="ACE2" s="2205"/>
      <c r="ACF2" s="2205"/>
      <c r="ACG2" s="2205"/>
      <c r="ACH2" s="2205"/>
      <c r="ACI2" s="2205"/>
      <c r="ACJ2" s="2205"/>
      <c r="ACK2" s="2205"/>
      <c r="ACL2" s="2205"/>
      <c r="ACM2" s="2205"/>
      <c r="ACN2" s="2205"/>
      <c r="ACO2" s="2205"/>
      <c r="ACP2" s="2205"/>
      <c r="ACQ2" s="2205"/>
      <c r="ACR2" s="2205"/>
      <c r="ACS2" s="2205"/>
      <c r="ACT2" s="2205"/>
      <c r="ACU2" s="2205"/>
      <c r="ACV2" s="2205"/>
      <c r="ACW2" s="2205"/>
      <c r="ACX2" s="2205"/>
      <c r="ACY2" s="2205"/>
      <c r="ACZ2" s="2205"/>
      <c r="ADA2" s="2205"/>
      <c r="ADB2" s="2205"/>
      <c r="ADC2" s="2205"/>
      <c r="ADD2" s="2205"/>
      <c r="ADE2" s="2205"/>
      <c r="ADF2" s="2205"/>
      <c r="ADG2" s="2205"/>
      <c r="ADH2" s="2205"/>
      <c r="ADI2" s="2205"/>
      <c r="ADJ2" s="2205"/>
      <c r="ADK2" s="2205"/>
      <c r="ADL2" s="2205"/>
      <c r="ADM2" s="2205"/>
      <c r="ADN2" s="2205"/>
      <c r="ADO2" s="2205"/>
      <c r="ADP2" s="2205"/>
      <c r="ADQ2" s="2205"/>
      <c r="ADR2" s="2205"/>
      <c r="ADS2" s="2205"/>
      <c r="ADT2" s="2205"/>
      <c r="ADU2" s="2205"/>
      <c r="ADV2" s="2205"/>
      <c r="ADW2" s="2205"/>
      <c r="ADX2" s="2205"/>
      <c r="ADY2" s="2205"/>
      <c r="ADZ2" s="2205"/>
      <c r="AEA2" s="2205"/>
      <c r="AEB2" s="2205"/>
      <c r="AEC2" s="2205"/>
      <c r="AED2" s="2205"/>
      <c r="AEE2" s="2205"/>
      <c r="AEF2" s="2205"/>
      <c r="AEG2" s="2205"/>
      <c r="AEH2" s="2205"/>
      <c r="AEI2" s="2205"/>
      <c r="AEJ2" s="2205"/>
      <c r="AEK2" s="2205"/>
      <c r="AEL2" s="2205"/>
      <c r="AEM2" s="2205"/>
      <c r="AEN2" s="2205"/>
      <c r="AEO2" s="2205"/>
      <c r="AEP2" s="2205"/>
      <c r="AEQ2" s="2205"/>
      <c r="AER2" s="2205"/>
      <c r="AES2" s="2205"/>
      <c r="AET2" s="2205"/>
      <c r="AEU2" s="2205"/>
      <c r="AEV2" s="2205"/>
      <c r="AEW2" s="2205"/>
      <c r="AEX2" s="2205"/>
      <c r="AEY2" s="2205"/>
      <c r="AEZ2" s="2205"/>
      <c r="AFA2" s="2205"/>
      <c r="AFB2" s="2205"/>
      <c r="AFC2" s="2205"/>
      <c r="AFD2" s="2205"/>
      <c r="AFE2" s="2205"/>
      <c r="AFF2" s="2205"/>
      <c r="AFG2" s="2205"/>
      <c r="AFH2" s="2205"/>
      <c r="AFI2" s="2205"/>
      <c r="AFJ2" s="2205"/>
      <c r="AFK2" s="2205"/>
      <c r="AFL2" s="2205"/>
      <c r="AFM2" s="2205"/>
      <c r="AFN2" s="2205"/>
      <c r="AFO2" s="2205"/>
      <c r="AFP2" s="2205"/>
      <c r="AFQ2" s="2205"/>
      <c r="AFR2" s="2205"/>
      <c r="AFS2" s="2205"/>
      <c r="AFT2" s="2205"/>
      <c r="AFU2" s="2205"/>
      <c r="AFV2" s="2205"/>
      <c r="AFW2" s="2205"/>
      <c r="AFX2" s="2205"/>
      <c r="AFY2" s="2205"/>
      <c r="AFZ2" s="2205"/>
      <c r="AGA2" s="2205"/>
      <c r="AGB2" s="2205"/>
      <c r="AGC2" s="2205"/>
      <c r="AGD2" s="2205"/>
      <c r="AGE2" s="2205"/>
      <c r="AGF2" s="2205"/>
      <c r="AGG2" s="2205"/>
      <c r="AGH2" s="2205"/>
      <c r="AGI2" s="2205"/>
      <c r="AGJ2" s="2205"/>
      <c r="AGK2" s="2205"/>
      <c r="AGL2" s="2205"/>
      <c r="AGM2" s="2205"/>
      <c r="AGN2" s="2205"/>
      <c r="AGO2" s="2205"/>
      <c r="AGP2" s="2205"/>
      <c r="AGQ2" s="2205"/>
      <c r="AGR2" s="2205"/>
      <c r="AGS2" s="2205"/>
      <c r="AGT2" s="2205"/>
      <c r="AGU2" s="2205"/>
      <c r="AGV2" s="2205"/>
      <c r="AGW2" s="2205"/>
      <c r="AGX2" s="2205"/>
      <c r="AGY2" s="2205"/>
      <c r="AGZ2" s="2205"/>
      <c r="AHA2" s="2205"/>
      <c r="AHB2" s="2205"/>
      <c r="AHC2" s="2205"/>
      <c r="AHD2" s="2205"/>
      <c r="AHE2" s="2205"/>
      <c r="AHF2" s="2205"/>
      <c r="AHG2" s="2205"/>
      <c r="AHH2" s="2205"/>
      <c r="AHI2" s="2205"/>
      <c r="AHJ2" s="2205"/>
      <c r="AHK2" s="2205"/>
      <c r="AHL2" s="2205"/>
      <c r="AHM2" s="2205"/>
      <c r="AHN2" s="2205"/>
      <c r="AHO2" s="2205"/>
      <c r="AHP2" s="2205"/>
      <c r="AHQ2" s="2205"/>
      <c r="AHR2" s="2205"/>
      <c r="AHS2" s="2205"/>
      <c r="AHT2" s="2205"/>
      <c r="AHU2" s="2205"/>
      <c r="AHV2" s="2205"/>
      <c r="AHW2" s="2205"/>
      <c r="AHX2" s="2205"/>
      <c r="AHY2" s="2205"/>
      <c r="AHZ2" s="2205"/>
      <c r="AIA2" s="2205"/>
      <c r="AIB2" s="2205"/>
      <c r="AIC2" s="2205"/>
      <c r="AID2" s="2205"/>
      <c r="AIE2" s="2205"/>
      <c r="AIF2" s="2205"/>
      <c r="AIG2" s="2205"/>
      <c r="AIH2" s="2205"/>
      <c r="AII2" s="2205"/>
      <c r="AIJ2" s="2205"/>
      <c r="AIK2" s="2205"/>
      <c r="AIL2" s="2205"/>
      <c r="AIM2" s="2205"/>
      <c r="AIN2" s="2205"/>
      <c r="AIO2" s="2205"/>
      <c r="AIP2" s="2205"/>
      <c r="AIQ2" s="2205"/>
      <c r="AIR2" s="2205"/>
      <c r="AIS2" s="2205"/>
      <c r="AIT2" s="2205"/>
      <c r="AIU2" s="2205"/>
      <c r="AIV2" s="2205"/>
      <c r="AIW2" s="2205"/>
      <c r="AIX2" s="2205"/>
      <c r="AIY2" s="2205"/>
      <c r="AIZ2" s="2205"/>
      <c r="AJA2" s="2205"/>
      <c r="AJB2" s="2205"/>
      <c r="AJC2" s="2205"/>
      <c r="AJD2" s="2205"/>
      <c r="AJE2" s="2205"/>
      <c r="AJF2" s="2205"/>
      <c r="AJG2" s="2205"/>
      <c r="AJH2" s="2205"/>
      <c r="AJI2" s="2205"/>
      <c r="AJJ2" s="2205"/>
      <c r="AJK2" s="2205"/>
      <c r="AJL2" s="2205"/>
      <c r="AJM2" s="2205"/>
      <c r="AJN2" s="2205"/>
      <c r="AJO2" s="2205"/>
      <c r="AJP2" s="2205"/>
      <c r="AJQ2" s="2205"/>
      <c r="AJR2" s="2205"/>
      <c r="AJS2" s="2205"/>
      <c r="AJT2" s="2205"/>
      <c r="AJU2" s="2205"/>
      <c r="AJV2" s="2205"/>
      <c r="AJW2" s="2205"/>
      <c r="AJX2" s="2205"/>
      <c r="AJY2" s="2205"/>
      <c r="AJZ2" s="2205"/>
      <c r="AKA2" s="2205"/>
      <c r="AKB2" s="2205"/>
      <c r="AKC2" s="2205"/>
      <c r="AKD2" s="2205"/>
      <c r="AKE2" s="2205"/>
      <c r="AKF2" s="2205"/>
      <c r="AKG2" s="2205"/>
      <c r="AKH2" s="2205"/>
      <c r="AKI2" s="2205"/>
      <c r="AKJ2" s="2205"/>
      <c r="AKK2" s="2205"/>
      <c r="AKL2" s="2205"/>
      <c r="AKM2" s="2205"/>
      <c r="AKN2" s="2205"/>
      <c r="AKO2" s="2205"/>
      <c r="AKP2" s="2205"/>
      <c r="AKQ2" s="2205"/>
      <c r="AKR2" s="2205"/>
      <c r="AKS2" s="2205"/>
      <c r="AKT2" s="2205"/>
      <c r="AKU2" s="2205"/>
      <c r="AKV2" s="2205"/>
      <c r="AKW2" s="2205"/>
      <c r="AKX2" s="2205"/>
      <c r="AKY2" s="2205"/>
      <c r="AKZ2" s="2205"/>
      <c r="ALA2" s="2205"/>
      <c r="ALB2" s="2205"/>
      <c r="ALC2" s="2205"/>
      <c r="ALD2" s="2205"/>
      <c r="ALE2" s="2205"/>
      <c r="ALF2" s="2205"/>
      <c r="ALG2" s="2205"/>
      <c r="ALH2" s="2205"/>
      <c r="ALI2" s="2205"/>
      <c r="ALJ2" s="2205"/>
      <c r="ALK2" s="2205"/>
      <c r="ALL2" s="2205"/>
      <c r="ALM2" s="2205"/>
      <c r="ALN2" s="2205"/>
      <c r="ALO2" s="2205"/>
      <c r="ALP2" s="2205"/>
      <c r="ALQ2" s="2205"/>
      <c r="ALR2" s="2205"/>
      <c r="ALS2" s="2205"/>
      <c r="ALT2" s="2205"/>
      <c r="ALU2" s="2205"/>
      <c r="ALV2" s="2205"/>
      <c r="ALW2" s="2205"/>
      <c r="ALX2" s="2205"/>
      <c r="ALY2" s="2205"/>
      <c r="ALZ2" s="2205"/>
      <c r="AMA2" s="2205"/>
      <c r="AMB2" s="2205"/>
      <c r="AMC2" s="2205"/>
      <c r="AMD2" s="2205"/>
      <c r="AME2" s="2205"/>
      <c r="AMF2" s="2205"/>
      <c r="AMG2" s="2205"/>
      <c r="AMH2" s="2205"/>
      <c r="AMI2" s="2205"/>
      <c r="AMJ2" s="2205"/>
      <c r="AMK2" s="2205"/>
      <c r="AML2" s="2205"/>
      <c r="AMM2" s="2205"/>
      <c r="AMN2" s="2205"/>
      <c r="AMO2" s="2205"/>
      <c r="AMP2" s="2205"/>
      <c r="AMQ2" s="2205"/>
      <c r="AMR2" s="2205"/>
      <c r="AMS2" s="2205"/>
      <c r="AMT2" s="2205"/>
      <c r="AMU2" s="2205"/>
      <c r="AMV2" s="2205"/>
      <c r="AMW2" s="2205"/>
      <c r="AMX2" s="2205"/>
      <c r="AMY2" s="2205"/>
      <c r="AMZ2" s="2205"/>
      <c r="ANA2" s="2205"/>
      <c r="ANB2" s="2205"/>
      <c r="ANC2" s="2205"/>
      <c r="AND2" s="2205"/>
      <c r="ANE2" s="2205"/>
      <c r="ANF2" s="2205"/>
      <c r="ANG2" s="2205"/>
      <c r="ANH2" s="2205"/>
      <c r="ANI2" s="2205"/>
      <c r="ANJ2" s="2205"/>
      <c r="ANK2" s="2205"/>
      <c r="ANL2" s="2205"/>
      <c r="ANM2" s="2205"/>
      <c r="ANN2" s="2205"/>
      <c r="ANO2" s="2205"/>
      <c r="ANP2" s="2205"/>
      <c r="ANQ2" s="2205"/>
      <c r="ANR2" s="2205"/>
      <c r="ANS2" s="2205"/>
      <c r="ANT2" s="2205"/>
      <c r="ANU2" s="2205"/>
      <c r="ANV2" s="2205"/>
      <c r="ANW2" s="2205"/>
      <c r="ANX2" s="2205"/>
      <c r="ANY2" s="2205"/>
      <c r="ANZ2" s="2205"/>
      <c r="AOA2" s="2205"/>
      <c r="AOB2" s="2205"/>
      <c r="AOC2" s="2205"/>
      <c r="AOD2" s="2205"/>
      <c r="AOE2" s="2205"/>
      <c r="AOF2" s="2205"/>
      <c r="AOG2" s="2205"/>
      <c r="AOH2" s="2205"/>
      <c r="AOI2" s="2205"/>
      <c r="AOJ2" s="2205"/>
      <c r="AOK2" s="2205"/>
      <c r="AOL2" s="2205"/>
      <c r="AOM2" s="2205"/>
      <c r="AON2" s="2205"/>
      <c r="AOO2" s="2205"/>
      <c r="AOP2" s="2205"/>
      <c r="AOQ2" s="2205"/>
      <c r="AOR2" s="2205"/>
      <c r="AOS2" s="2205"/>
      <c r="AOT2" s="2205"/>
      <c r="AOU2" s="2205"/>
      <c r="AOV2" s="2205"/>
      <c r="AOW2" s="2205"/>
      <c r="AOX2" s="2205"/>
      <c r="AOY2" s="2205"/>
      <c r="AOZ2" s="2205"/>
      <c r="APA2" s="2205"/>
      <c r="APB2" s="2205"/>
      <c r="APC2" s="2205"/>
      <c r="APD2" s="2205"/>
      <c r="APE2" s="2205"/>
      <c r="APF2" s="2205"/>
      <c r="APG2" s="2205"/>
      <c r="APH2" s="2205"/>
      <c r="API2" s="2205"/>
      <c r="APJ2" s="2205"/>
      <c r="APK2" s="2205"/>
      <c r="APL2" s="2205"/>
      <c r="APM2" s="2205"/>
      <c r="APN2" s="2205"/>
      <c r="APO2" s="2205"/>
      <c r="APP2" s="2205"/>
      <c r="APQ2" s="2205"/>
      <c r="APR2" s="2205"/>
      <c r="APS2" s="2205"/>
      <c r="APT2" s="2205"/>
      <c r="APU2" s="2205"/>
      <c r="APV2" s="2205"/>
      <c r="APW2" s="2205"/>
      <c r="APX2" s="2205"/>
      <c r="APY2" s="2205"/>
      <c r="APZ2" s="2205"/>
      <c r="AQA2" s="2205"/>
      <c r="AQB2" s="2205"/>
      <c r="AQC2" s="2205"/>
      <c r="AQD2" s="2205"/>
      <c r="AQE2" s="2205"/>
      <c r="AQF2" s="2205"/>
      <c r="AQG2" s="2205"/>
      <c r="AQH2" s="2205"/>
      <c r="AQI2" s="2205"/>
      <c r="AQJ2" s="2205"/>
      <c r="AQK2" s="2205"/>
      <c r="AQL2" s="2205"/>
      <c r="AQM2" s="2205"/>
      <c r="AQN2" s="2205"/>
      <c r="AQO2" s="2205"/>
      <c r="AQP2" s="2205"/>
      <c r="AQQ2" s="2205"/>
      <c r="AQR2" s="2205"/>
      <c r="AQS2" s="2205"/>
      <c r="AQT2" s="2205"/>
      <c r="AQU2" s="2205"/>
      <c r="AQV2" s="2205"/>
      <c r="AQW2" s="2205"/>
      <c r="AQX2" s="2205"/>
      <c r="AQY2" s="2205"/>
      <c r="AQZ2" s="2205"/>
      <c r="ARA2" s="2205"/>
      <c r="ARB2" s="2205"/>
      <c r="ARC2" s="2205"/>
      <c r="ARD2" s="2205"/>
      <c r="ARE2" s="2205"/>
      <c r="ARF2" s="2205"/>
      <c r="ARG2" s="2205"/>
      <c r="ARH2" s="2205"/>
      <c r="ARI2" s="2205"/>
      <c r="ARJ2" s="2205"/>
      <c r="ARK2" s="2205"/>
      <c r="ARL2" s="2205"/>
      <c r="ARM2" s="2205"/>
      <c r="ARN2" s="2205"/>
      <c r="ARO2" s="2205"/>
      <c r="ARP2" s="2205"/>
      <c r="ARQ2" s="2205"/>
      <c r="ARR2" s="2205"/>
      <c r="ARS2" s="2205"/>
      <c r="ART2" s="2205"/>
      <c r="ARU2" s="2205"/>
      <c r="ARV2" s="2205"/>
      <c r="ARW2" s="2205"/>
      <c r="ARX2" s="2205"/>
      <c r="ARY2" s="2205"/>
      <c r="ARZ2" s="2205"/>
      <c r="ASA2" s="2205"/>
      <c r="ASB2" s="2205"/>
      <c r="ASC2" s="2205"/>
      <c r="ASD2" s="2205"/>
      <c r="ASE2" s="2205"/>
      <c r="ASF2" s="2205"/>
      <c r="ASG2" s="2205"/>
      <c r="ASH2" s="2205"/>
      <c r="ASI2" s="2205"/>
      <c r="ASJ2" s="2205"/>
      <c r="ASK2" s="2205"/>
      <c r="ASL2" s="2205"/>
      <c r="ASM2" s="2205"/>
      <c r="ASN2" s="2205"/>
      <c r="ASO2" s="2205"/>
      <c r="ASP2" s="2205"/>
      <c r="ASQ2" s="2205"/>
      <c r="ASR2" s="2205"/>
      <c r="ASS2" s="2205"/>
      <c r="AST2" s="2205"/>
      <c r="ASU2" s="2205"/>
      <c r="ASV2" s="2205"/>
      <c r="ASW2" s="2205"/>
      <c r="ASX2" s="2205"/>
      <c r="ASY2" s="2205"/>
      <c r="ASZ2" s="2205"/>
      <c r="ATA2" s="2205"/>
      <c r="ATB2" s="2205"/>
      <c r="ATC2" s="2205"/>
      <c r="ATD2" s="2205"/>
      <c r="ATE2" s="2205"/>
      <c r="ATF2" s="2205"/>
      <c r="ATG2" s="2205"/>
      <c r="ATH2" s="2205"/>
      <c r="ATI2" s="2205"/>
      <c r="ATJ2" s="2205"/>
      <c r="ATK2" s="2205"/>
      <c r="ATL2" s="2205"/>
      <c r="ATM2" s="2205"/>
      <c r="ATN2" s="2205"/>
      <c r="ATO2" s="2205"/>
      <c r="ATP2" s="2205"/>
      <c r="ATQ2" s="2205"/>
      <c r="ATR2" s="2205"/>
      <c r="ATS2" s="2205"/>
      <c r="ATT2" s="2205"/>
      <c r="ATU2" s="2205"/>
      <c r="ATV2" s="2205"/>
      <c r="ATW2" s="2205"/>
      <c r="ATX2" s="2205"/>
      <c r="ATY2" s="2205"/>
      <c r="ATZ2" s="2205"/>
      <c r="AUA2" s="2205"/>
      <c r="AUB2" s="2205"/>
      <c r="AUC2" s="2205"/>
      <c r="AUD2" s="2205"/>
      <c r="AUE2" s="2205"/>
      <c r="AUF2" s="2205"/>
      <c r="AUG2" s="2205"/>
      <c r="AUH2" s="2205"/>
      <c r="AUI2" s="2205"/>
      <c r="AUJ2" s="2205"/>
      <c r="AUK2" s="2205"/>
      <c r="AUL2" s="2205"/>
      <c r="AUM2" s="2205"/>
      <c r="AUN2" s="2205"/>
      <c r="AUO2" s="2205"/>
      <c r="AUP2" s="2205"/>
      <c r="AUQ2" s="2205"/>
      <c r="AUR2" s="2205"/>
      <c r="AUS2" s="2205"/>
      <c r="AUT2" s="2205"/>
      <c r="AUU2" s="2205"/>
      <c r="AUV2" s="2205"/>
      <c r="AUW2" s="2205"/>
      <c r="AUX2" s="2205"/>
      <c r="AUY2" s="2205"/>
      <c r="AUZ2" s="2205"/>
      <c r="AVA2" s="2205"/>
      <c r="AVB2" s="2205"/>
      <c r="AVC2" s="2205"/>
      <c r="AVD2" s="2205"/>
      <c r="AVE2" s="2205"/>
      <c r="AVF2" s="2205"/>
      <c r="AVG2" s="2205"/>
      <c r="AVH2" s="2205"/>
      <c r="AVI2" s="2205"/>
      <c r="AVJ2" s="2205"/>
      <c r="AVK2" s="2205"/>
      <c r="AVL2" s="2205"/>
      <c r="AVM2" s="2205"/>
      <c r="AVN2" s="2205"/>
      <c r="AVO2" s="2205"/>
      <c r="AVP2" s="2205"/>
      <c r="AVQ2" s="2205"/>
      <c r="AVR2" s="2205"/>
      <c r="AVS2" s="2205"/>
      <c r="AVT2" s="2205"/>
      <c r="AVU2" s="2205"/>
      <c r="AVV2" s="2205"/>
      <c r="AVW2" s="2205"/>
      <c r="AVX2" s="2205"/>
      <c r="AVY2" s="2205"/>
      <c r="AVZ2" s="2205"/>
      <c r="AWA2" s="2205"/>
      <c r="AWB2" s="2205"/>
      <c r="AWC2" s="2205"/>
      <c r="AWD2" s="2205"/>
      <c r="AWE2" s="2205"/>
      <c r="AWF2" s="2205"/>
      <c r="AWG2" s="2205"/>
      <c r="AWH2" s="2205"/>
      <c r="AWI2" s="2205"/>
      <c r="AWJ2" s="2205"/>
      <c r="AWK2" s="2205"/>
      <c r="AWL2" s="2205"/>
      <c r="AWM2" s="2205"/>
      <c r="AWN2" s="2205"/>
      <c r="AWO2" s="2205"/>
      <c r="AWP2" s="2205"/>
      <c r="AWQ2" s="2205"/>
      <c r="AWR2" s="2205"/>
      <c r="AWS2" s="2205"/>
      <c r="AWT2" s="2205"/>
      <c r="AWU2" s="2205"/>
      <c r="AWV2" s="2205"/>
      <c r="AWW2" s="2205"/>
      <c r="AWX2" s="2205"/>
      <c r="AWY2" s="2205"/>
      <c r="AWZ2" s="2205"/>
      <c r="AXA2" s="2205"/>
      <c r="AXB2" s="2205"/>
      <c r="AXC2" s="2205"/>
      <c r="AXD2" s="2205"/>
      <c r="AXE2" s="2205"/>
      <c r="AXF2" s="2205"/>
      <c r="AXG2" s="2205"/>
      <c r="AXH2" s="2205"/>
      <c r="AXI2" s="2205"/>
      <c r="AXJ2" s="2205"/>
      <c r="AXK2" s="2205"/>
      <c r="AXL2" s="2205"/>
      <c r="AXM2" s="2205"/>
      <c r="AXN2" s="2205"/>
      <c r="AXO2" s="2205"/>
      <c r="AXP2" s="2205"/>
      <c r="AXQ2" s="2205"/>
      <c r="AXR2" s="2205"/>
      <c r="AXS2" s="2205"/>
      <c r="AXT2" s="2205"/>
      <c r="AXU2" s="2205"/>
      <c r="AXV2" s="2205"/>
      <c r="AXW2" s="2205"/>
      <c r="AXX2" s="2205"/>
      <c r="AXY2" s="2205"/>
      <c r="AXZ2" s="2205"/>
      <c r="AYA2" s="2205"/>
      <c r="AYB2" s="2205"/>
      <c r="AYC2" s="2205"/>
      <c r="AYD2" s="2205"/>
      <c r="AYE2" s="2205"/>
      <c r="AYF2" s="2205"/>
      <c r="AYG2" s="2205"/>
      <c r="AYH2" s="2205"/>
      <c r="AYI2" s="2205"/>
      <c r="AYJ2" s="2205"/>
      <c r="AYK2" s="2205"/>
      <c r="AYL2" s="2205"/>
      <c r="AYM2" s="2205"/>
      <c r="AYN2" s="2205"/>
      <c r="AYO2" s="2205"/>
      <c r="AYP2" s="2205"/>
      <c r="AYQ2" s="2205"/>
      <c r="AYR2" s="2205"/>
      <c r="AYS2" s="2205"/>
      <c r="AYT2" s="2205"/>
      <c r="AYU2" s="2205"/>
      <c r="AYV2" s="2205"/>
      <c r="AYW2" s="2205"/>
      <c r="AYX2" s="2205"/>
      <c r="AYY2" s="2205"/>
      <c r="AYZ2" s="2205"/>
      <c r="AZA2" s="2205"/>
      <c r="AZB2" s="2205"/>
      <c r="AZC2" s="2205"/>
      <c r="AZD2" s="2205"/>
      <c r="AZE2" s="2205"/>
      <c r="AZF2" s="2205"/>
      <c r="AZG2" s="2205"/>
      <c r="AZH2" s="2205"/>
      <c r="AZI2" s="2205"/>
      <c r="AZJ2" s="2205"/>
      <c r="AZK2" s="2205"/>
      <c r="AZL2" s="2205"/>
      <c r="AZM2" s="2205"/>
      <c r="AZN2" s="2205"/>
      <c r="AZO2" s="2205"/>
      <c r="AZP2" s="2205"/>
      <c r="AZQ2" s="2205"/>
      <c r="AZR2" s="2205"/>
      <c r="AZS2" s="2205"/>
      <c r="AZT2" s="2205"/>
      <c r="AZU2" s="2205"/>
      <c r="AZV2" s="2205"/>
      <c r="AZW2" s="2205"/>
      <c r="AZX2" s="2205"/>
      <c r="AZY2" s="2205"/>
      <c r="AZZ2" s="2205"/>
      <c r="BAA2" s="2205"/>
      <c r="BAB2" s="2205"/>
      <c r="BAC2" s="2205"/>
      <c r="BAD2" s="2205"/>
      <c r="BAE2" s="2205"/>
      <c r="BAF2" s="2205"/>
      <c r="BAG2" s="2205"/>
      <c r="BAH2" s="2205"/>
      <c r="BAI2" s="2205"/>
      <c r="BAJ2" s="2205"/>
      <c r="BAK2" s="2205"/>
      <c r="BAL2" s="2205"/>
      <c r="BAM2" s="2205"/>
      <c r="BAN2" s="2205"/>
      <c r="BAO2" s="2205"/>
      <c r="BAP2" s="2205"/>
      <c r="BAQ2" s="2205"/>
      <c r="BAR2" s="2205"/>
      <c r="BAS2" s="2205"/>
      <c r="BAT2" s="2205"/>
      <c r="BAU2" s="2205"/>
      <c r="BAV2" s="2205"/>
      <c r="BAW2" s="2205"/>
      <c r="BAX2" s="2205"/>
      <c r="BAY2" s="2205"/>
      <c r="BAZ2" s="2205"/>
      <c r="BBA2" s="2205"/>
      <c r="BBB2" s="2205"/>
      <c r="BBC2" s="2205"/>
      <c r="BBD2" s="2205"/>
      <c r="BBE2" s="2205"/>
      <c r="BBF2" s="2205"/>
      <c r="BBG2" s="2205"/>
      <c r="BBH2" s="2205"/>
      <c r="BBI2" s="2205"/>
      <c r="BBJ2" s="2205"/>
      <c r="BBK2" s="2205"/>
      <c r="BBL2" s="2205"/>
      <c r="BBM2" s="2205"/>
      <c r="BBN2" s="2205"/>
      <c r="BBO2" s="2205"/>
      <c r="BBP2" s="2205"/>
      <c r="BBQ2" s="2205"/>
      <c r="BBR2" s="2205"/>
      <c r="BBS2" s="2205"/>
      <c r="BBT2" s="2205"/>
      <c r="BBU2" s="2205"/>
      <c r="BBV2" s="2205"/>
      <c r="BBW2" s="2205"/>
      <c r="BBX2" s="2205"/>
      <c r="BBY2" s="2205"/>
      <c r="BBZ2" s="2205"/>
      <c r="BCA2" s="2205"/>
      <c r="BCB2" s="2205"/>
      <c r="BCC2" s="2205"/>
      <c r="BCD2" s="2205"/>
      <c r="BCE2" s="2205"/>
      <c r="BCF2" s="2205"/>
      <c r="BCG2" s="2205"/>
      <c r="BCH2" s="2205"/>
      <c r="BCI2" s="2205"/>
      <c r="BCJ2" s="2205"/>
      <c r="BCK2" s="2205"/>
      <c r="BCL2" s="2205"/>
      <c r="BCM2" s="2205"/>
      <c r="BCN2" s="2205"/>
      <c r="BCO2" s="2205"/>
      <c r="BCP2" s="2205"/>
      <c r="BCQ2" s="2205"/>
      <c r="BCR2" s="2205"/>
      <c r="BCS2" s="2205"/>
      <c r="BCT2" s="2205"/>
      <c r="BCU2" s="2205"/>
      <c r="BCV2" s="2205"/>
      <c r="BCW2" s="2205"/>
      <c r="BCX2" s="2205"/>
      <c r="BCY2" s="2205"/>
      <c r="BCZ2" s="2205"/>
      <c r="BDA2" s="2205"/>
      <c r="BDB2" s="2205"/>
      <c r="BDC2" s="2205"/>
      <c r="BDD2" s="2205"/>
      <c r="BDE2" s="2205"/>
      <c r="BDF2" s="2205"/>
      <c r="BDG2" s="2205"/>
      <c r="BDH2" s="2205"/>
      <c r="BDI2" s="2205"/>
      <c r="BDJ2" s="2205"/>
      <c r="BDK2" s="2205"/>
      <c r="BDL2" s="2205"/>
      <c r="BDM2" s="2205"/>
      <c r="BDN2" s="2205"/>
      <c r="BDO2" s="2205"/>
      <c r="BDP2" s="2205"/>
      <c r="BDQ2" s="2205"/>
      <c r="BDR2" s="2205"/>
      <c r="BDS2" s="2205"/>
      <c r="BDT2" s="2205"/>
      <c r="BDU2" s="2205"/>
      <c r="BDV2" s="2205"/>
      <c r="BDW2" s="2205"/>
      <c r="BDX2" s="2205"/>
      <c r="BDY2" s="2205"/>
      <c r="BDZ2" s="2205"/>
      <c r="BEA2" s="2205"/>
      <c r="BEB2" s="2205"/>
      <c r="BEC2" s="2205"/>
      <c r="BED2" s="2205"/>
      <c r="BEE2" s="2205"/>
      <c r="BEF2" s="2205"/>
      <c r="BEG2" s="2205"/>
      <c r="BEH2" s="2205"/>
      <c r="BEI2" s="2205"/>
      <c r="BEJ2" s="2205"/>
      <c r="BEK2" s="2205"/>
      <c r="BEL2" s="2205"/>
      <c r="BEM2" s="2205"/>
      <c r="BEN2" s="2205"/>
      <c r="BEO2" s="2205"/>
      <c r="BEP2" s="2205"/>
      <c r="BEQ2" s="2205"/>
      <c r="BER2" s="2205"/>
      <c r="BES2" s="2205"/>
      <c r="BET2" s="2205"/>
      <c r="BEU2" s="2205"/>
      <c r="BEV2" s="2205"/>
      <c r="BEW2" s="2205"/>
      <c r="BEX2" s="2205"/>
      <c r="BEY2" s="2205"/>
      <c r="BEZ2" s="2205"/>
      <c r="BFA2" s="2205"/>
      <c r="BFB2" s="2205"/>
      <c r="BFC2" s="2205"/>
      <c r="BFD2" s="2205"/>
      <c r="BFE2" s="2205"/>
      <c r="BFF2" s="2205"/>
      <c r="BFG2" s="2205"/>
      <c r="BFH2" s="2205"/>
      <c r="BFI2" s="2205"/>
      <c r="BFJ2" s="2205"/>
      <c r="BFK2" s="2205"/>
      <c r="BFL2" s="2205"/>
      <c r="BFM2" s="2205"/>
      <c r="BFN2" s="2205"/>
      <c r="BFO2" s="2205"/>
      <c r="BFP2" s="2205"/>
      <c r="BFQ2" s="2205"/>
      <c r="BFR2" s="2205"/>
      <c r="BFS2" s="2205"/>
      <c r="BFT2" s="2205"/>
      <c r="BFU2" s="2205"/>
      <c r="BFV2" s="2205"/>
      <c r="BFW2" s="2205"/>
      <c r="BFX2" s="2205"/>
      <c r="BFY2" s="2205"/>
      <c r="BFZ2" s="2205"/>
      <c r="BGA2" s="2205"/>
      <c r="BGB2" s="2205"/>
      <c r="BGC2" s="2205"/>
      <c r="BGD2" s="2205"/>
      <c r="BGE2" s="2205"/>
      <c r="BGF2" s="2205"/>
      <c r="BGG2" s="2205"/>
      <c r="BGH2" s="2205"/>
      <c r="BGI2" s="2205"/>
      <c r="BGJ2" s="2205"/>
      <c r="BGK2" s="2205"/>
      <c r="BGL2" s="2205"/>
      <c r="BGM2" s="2205"/>
      <c r="BGN2" s="2205"/>
      <c r="BGO2" s="2205"/>
      <c r="BGP2" s="2205"/>
      <c r="BGQ2" s="2205"/>
      <c r="BGR2" s="2205"/>
      <c r="BGS2" s="2205"/>
      <c r="BGT2" s="2205"/>
      <c r="BGU2" s="2205"/>
      <c r="BGV2" s="2205"/>
      <c r="BGW2" s="2205"/>
      <c r="BGX2" s="2205"/>
      <c r="BGY2" s="2205"/>
      <c r="BGZ2" s="2205"/>
      <c r="BHA2" s="2205"/>
      <c r="BHB2" s="2205"/>
      <c r="BHC2" s="2205"/>
      <c r="BHD2" s="2205"/>
      <c r="BHE2" s="2205"/>
      <c r="BHF2" s="2205"/>
      <c r="BHG2" s="2205"/>
      <c r="BHH2" s="2205"/>
      <c r="BHI2" s="2205"/>
      <c r="BHJ2" s="2205"/>
      <c r="BHK2" s="2205"/>
      <c r="BHL2" s="2205"/>
      <c r="BHM2" s="2205"/>
      <c r="BHN2" s="2205"/>
      <c r="BHO2" s="2205"/>
      <c r="BHP2" s="2205"/>
      <c r="BHQ2" s="2205"/>
      <c r="BHR2" s="2205"/>
      <c r="BHS2" s="2205"/>
      <c r="BHT2" s="2205"/>
      <c r="BHU2" s="2205"/>
      <c r="BHV2" s="2205"/>
      <c r="BHW2" s="2205"/>
      <c r="BHX2" s="2205"/>
      <c r="BHY2" s="2205"/>
      <c r="BHZ2" s="2205"/>
      <c r="BIA2" s="2205"/>
      <c r="BIB2" s="2205"/>
      <c r="BIC2" s="2205"/>
      <c r="BID2" s="2205"/>
      <c r="BIE2" s="2205"/>
      <c r="BIF2" s="2205"/>
      <c r="BIG2" s="2205"/>
      <c r="BIH2" s="2205"/>
      <c r="BII2" s="2205"/>
      <c r="BIJ2" s="2205"/>
      <c r="BIK2" s="2205"/>
      <c r="BIL2" s="2205"/>
      <c r="BIM2" s="2205"/>
      <c r="BIN2" s="2205"/>
      <c r="BIO2" s="2205"/>
      <c r="BIP2" s="2205"/>
      <c r="BIQ2" s="2205"/>
      <c r="BIR2" s="2205"/>
      <c r="BIS2" s="2205"/>
      <c r="BIT2" s="2205"/>
      <c r="BIU2" s="2205"/>
      <c r="BIV2" s="2205"/>
      <c r="BIW2" s="2205"/>
      <c r="BIX2" s="2205"/>
      <c r="BIY2" s="2205"/>
      <c r="BIZ2" s="2205"/>
      <c r="BJA2" s="2205"/>
      <c r="BJB2" s="2205"/>
      <c r="BJC2" s="2205"/>
      <c r="BJD2" s="2205"/>
      <c r="BJE2" s="2205"/>
      <c r="BJF2" s="2205"/>
      <c r="BJG2" s="2205"/>
      <c r="BJH2" s="2205"/>
      <c r="BJI2" s="2205"/>
      <c r="BJJ2" s="2205"/>
      <c r="BJK2" s="2205"/>
      <c r="BJL2" s="2205"/>
      <c r="BJM2" s="2205"/>
      <c r="BJN2" s="2205"/>
      <c r="BJO2" s="2205"/>
      <c r="BJP2" s="2205"/>
      <c r="BJQ2" s="2205"/>
      <c r="BJR2" s="2205"/>
      <c r="BJS2" s="2205"/>
      <c r="BJT2" s="2205"/>
      <c r="BJU2" s="2205"/>
      <c r="BJV2" s="2205"/>
      <c r="BJW2" s="2205"/>
      <c r="BJX2" s="2205"/>
      <c r="BJY2" s="2205"/>
      <c r="BJZ2" s="2205"/>
      <c r="BKA2" s="2205"/>
      <c r="BKB2" s="2205"/>
      <c r="BKC2" s="2205"/>
      <c r="BKD2" s="2205"/>
      <c r="BKE2" s="2205"/>
      <c r="BKF2" s="2205"/>
      <c r="BKG2" s="2205"/>
      <c r="BKH2" s="2205"/>
      <c r="BKI2" s="2205"/>
      <c r="BKJ2" s="2205"/>
      <c r="BKK2" s="2205"/>
      <c r="BKL2" s="2205"/>
      <c r="BKM2" s="2205"/>
      <c r="BKN2" s="2205"/>
      <c r="BKO2" s="2205"/>
      <c r="BKP2" s="2205"/>
      <c r="BKQ2" s="2205"/>
      <c r="BKR2" s="2205"/>
      <c r="BKS2" s="2205"/>
      <c r="BKT2" s="2205"/>
      <c r="BKU2" s="2205"/>
      <c r="BKV2" s="2205"/>
      <c r="BKW2" s="2205"/>
      <c r="BKX2" s="2205"/>
      <c r="BKY2" s="2205"/>
      <c r="BKZ2" s="2205"/>
      <c r="BLA2" s="2205"/>
      <c r="BLB2" s="2205"/>
      <c r="BLC2" s="2205"/>
      <c r="BLD2" s="2205"/>
      <c r="BLE2" s="2205"/>
      <c r="BLF2" s="2205"/>
      <c r="BLG2" s="2205"/>
      <c r="BLH2" s="2205"/>
      <c r="BLI2" s="2205"/>
      <c r="BLJ2" s="2205"/>
      <c r="BLK2" s="2205"/>
      <c r="BLL2" s="2205"/>
      <c r="BLM2" s="2205"/>
      <c r="BLN2" s="2205"/>
      <c r="BLO2" s="2205"/>
      <c r="BLP2" s="2205"/>
      <c r="BLQ2" s="2205"/>
      <c r="BLR2" s="2205"/>
      <c r="BLS2" s="2205"/>
      <c r="BLT2" s="2205"/>
      <c r="BLU2" s="2205"/>
      <c r="BLV2" s="2205"/>
      <c r="BLW2" s="2205"/>
      <c r="BLX2" s="2205"/>
      <c r="BLY2" s="2205"/>
      <c r="BLZ2" s="2205"/>
      <c r="BMA2" s="2205"/>
      <c r="BMB2" s="2205"/>
      <c r="BMC2" s="2205"/>
      <c r="BMD2" s="2205"/>
      <c r="BME2" s="2205"/>
      <c r="BMF2" s="2205"/>
      <c r="BMG2" s="2205"/>
      <c r="BMH2" s="2205"/>
      <c r="BMI2" s="2205"/>
      <c r="BMJ2" s="2205"/>
      <c r="BMK2" s="2205"/>
      <c r="BML2" s="2205"/>
      <c r="BMM2" s="2205"/>
      <c r="BMN2" s="2205"/>
      <c r="BMO2" s="2205"/>
      <c r="BMP2" s="2205"/>
      <c r="BMQ2" s="2205"/>
      <c r="BMR2" s="2205"/>
      <c r="BMS2" s="2205"/>
      <c r="BMT2" s="2205"/>
      <c r="BMU2" s="2205"/>
      <c r="BMV2" s="2205"/>
      <c r="BMW2" s="2205"/>
      <c r="BMX2" s="2205"/>
      <c r="BMY2" s="2205"/>
      <c r="BMZ2" s="2205"/>
      <c r="BNA2" s="2205"/>
      <c r="BNB2" s="2205"/>
      <c r="BNC2" s="2205"/>
      <c r="BND2" s="2205"/>
      <c r="BNE2" s="2205"/>
      <c r="BNF2" s="2205"/>
      <c r="BNG2" s="2205"/>
      <c r="BNH2" s="2205"/>
      <c r="BNI2" s="2205"/>
      <c r="BNJ2" s="2205"/>
      <c r="BNK2" s="2205"/>
      <c r="BNL2" s="2205"/>
      <c r="BNM2" s="2205"/>
      <c r="BNN2" s="2205"/>
      <c r="BNO2" s="2205"/>
      <c r="BNP2" s="2205"/>
      <c r="BNQ2" s="2205"/>
      <c r="BNR2" s="2205"/>
      <c r="BNS2" s="2205"/>
      <c r="BNT2" s="2205"/>
      <c r="BNU2" s="2205"/>
      <c r="BNV2" s="2205"/>
      <c r="BNW2" s="2205"/>
      <c r="BNX2" s="2205"/>
      <c r="BNY2" s="2205"/>
      <c r="BNZ2" s="2205"/>
      <c r="BOA2" s="2205"/>
      <c r="BOB2" s="2205"/>
      <c r="BOC2" s="2205"/>
      <c r="BOD2" s="2205"/>
      <c r="BOE2" s="2205"/>
      <c r="BOF2" s="2205"/>
      <c r="BOG2" s="2205"/>
      <c r="BOH2" s="2205"/>
      <c r="BOI2" s="2205"/>
      <c r="BOJ2" s="2205"/>
      <c r="BOK2" s="2205"/>
      <c r="BOL2" s="2205"/>
      <c r="BOM2" s="2205"/>
      <c r="BON2" s="2205"/>
      <c r="BOO2" s="2205"/>
      <c r="BOP2" s="2205"/>
      <c r="BOQ2" s="2205"/>
      <c r="BOR2" s="2205"/>
      <c r="BOS2" s="2205"/>
      <c r="BOT2" s="2205"/>
      <c r="BOU2" s="2205"/>
      <c r="BOV2" s="2205"/>
      <c r="BOW2" s="2205"/>
      <c r="BOX2" s="2205"/>
      <c r="BOY2" s="2205"/>
      <c r="BOZ2" s="2205"/>
      <c r="BPA2" s="2205"/>
      <c r="BPB2" s="2205"/>
      <c r="BPC2" s="2205"/>
      <c r="BPD2" s="2205"/>
      <c r="BPE2" s="2205"/>
      <c r="BPF2" s="2205"/>
      <c r="BPG2" s="2205"/>
      <c r="BPH2" s="2205"/>
      <c r="BPI2" s="2205"/>
      <c r="BPJ2" s="2205"/>
      <c r="BPK2" s="2205"/>
      <c r="BPL2" s="2205"/>
      <c r="BPM2" s="2205"/>
      <c r="BPN2" s="2205"/>
      <c r="BPO2" s="2205"/>
      <c r="BPP2" s="2205"/>
      <c r="BPQ2" s="2205"/>
      <c r="BPR2" s="2205"/>
      <c r="BPS2" s="2205"/>
      <c r="BPT2" s="2205"/>
      <c r="BPU2" s="2205"/>
      <c r="BPV2" s="2205"/>
      <c r="BPW2" s="2205"/>
      <c r="BPX2" s="2205"/>
      <c r="BPY2" s="2205"/>
      <c r="BPZ2" s="2205"/>
      <c r="BQA2" s="2205"/>
      <c r="BQB2" s="2205"/>
      <c r="BQC2" s="2205"/>
      <c r="BQD2" s="2205"/>
      <c r="BQE2" s="2205"/>
      <c r="BQF2" s="2205"/>
      <c r="BQG2" s="2205"/>
      <c r="BQH2" s="2205"/>
      <c r="BQI2" s="2205"/>
      <c r="BQJ2" s="2205"/>
      <c r="BQK2" s="2205"/>
      <c r="BQL2" s="2205"/>
      <c r="BQM2" s="2205"/>
      <c r="BQN2" s="2205"/>
      <c r="BQO2" s="2205"/>
      <c r="BQP2" s="2205"/>
      <c r="BQQ2" s="2205"/>
      <c r="BQR2" s="2205"/>
      <c r="BQS2" s="2205"/>
      <c r="BQT2" s="2205"/>
      <c r="BQU2" s="2205"/>
      <c r="BQV2" s="2205"/>
      <c r="BQW2" s="2205"/>
      <c r="BQX2" s="2205"/>
      <c r="BQY2" s="2205"/>
      <c r="BQZ2" s="2205"/>
      <c r="BRA2" s="2205"/>
      <c r="BRB2" s="2205"/>
      <c r="BRC2" s="2205"/>
      <c r="BRD2" s="2205"/>
      <c r="BRE2" s="2205"/>
      <c r="BRF2" s="2205"/>
      <c r="BRG2" s="2205"/>
      <c r="BRH2" s="2205"/>
      <c r="BRI2" s="2205"/>
      <c r="BRJ2" s="2205"/>
      <c r="BRK2" s="2205"/>
      <c r="BRL2" s="2205"/>
      <c r="BRM2" s="2205"/>
      <c r="BRN2" s="2205"/>
      <c r="BRO2" s="2205"/>
      <c r="BRP2" s="2205"/>
      <c r="BRQ2" s="2205"/>
      <c r="BRR2" s="2205"/>
      <c r="BRS2" s="2205"/>
      <c r="BRT2" s="2205"/>
      <c r="BRU2" s="2205"/>
      <c r="BRV2" s="2205"/>
      <c r="BRW2" s="2205"/>
      <c r="BRX2" s="2205"/>
      <c r="BRY2" s="2205"/>
      <c r="BRZ2" s="2205"/>
      <c r="BSA2" s="2205"/>
      <c r="BSB2" s="2205"/>
      <c r="BSC2" s="2205"/>
      <c r="BSD2" s="2205"/>
      <c r="BSE2" s="2205"/>
      <c r="BSF2" s="2205"/>
      <c r="BSG2" s="2205"/>
      <c r="BSH2" s="2205"/>
      <c r="BSI2" s="2205"/>
      <c r="BSJ2" s="2205"/>
      <c r="BSK2" s="2205"/>
      <c r="BSL2" s="2205"/>
      <c r="BSM2" s="2205"/>
      <c r="BSN2" s="2205"/>
      <c r="BSO2" s="2205"/>
      <c r="BSP2" s="2205"/>
      <c r="BSQ2" s="2205"/>
      <c r="BSR2" s="2205"/>
      <c r="BSS2" s="2205"/>
      <c r="BST2" s="2205"/>
      <c r="BSU2" s="2205"/>
      <c r="BSV2" s="2205"/>
      <c r="BSW2" s="2205"/>
      <c r="BSX2" s="2205"/>
      <c r="BSY2" s="2205"/>
      <c r="BSZ2" s="2205"/>
      <c r="BTA2" s="2205"/>
      <c r="BTB2" s="2205"/>
      <c r="BTC2" s="2205"/>
      <c r="BTD2" s="2205"/>
      <c r="BTE2" s="2205"/>
      <c r="BTF2" s="2205"/>
      <c r="BTG2" s="2205"/>
      <c r="BTH2" s="2205"/>
      <c r="BTI2" s="2205"/>
      <c r="BTJ2" s="2205"/>
      <c r="BTK2" s="2205"/>
      <c r="BTL2" s="2205"/>
      <c r="BTM2" s="2205"/>
      <c r="BTN2" s="2205"/>
      <c r="BTO2" s="2205"/>
      <c r="BTP2" s="2205"/>
      <c r="BTQ2" s="2205"/>
      <c r="BTR2" s="2205"/>
      <c r="BTS2" s="2205"/>
      <c r="BTT2" s="2205"/>
      <c r="BTU2" s="2205"/>
      <c r="BTV2" s="2205"/>
      <c r="BTW2" s="2205"/>
      <c r="BTX2" s="2205"/>
      <c r="BTY2" s="2205"/>
      <c r="BTZ2" s="2205"/>
      <c r="BUA2" s="2205"/>
      <c r="BUB2" s="2205"/>
      <c r="BUC2" s="2205"/>
      <c r="BUD2" s="2205"/>
      <c r="BUE2" s="2205"/>
      <c r="BUF2" s="2205"/>
      <c r="BUG2" s="2205"/>
      <c r="BUH2" s="2205"/>
      <c r="BUI2" s="2205"/>
      <c r="BUJ2" s="2205"/>
      <c r="BUK2" s="2205"/>
      <c r="BUL2" s="2205"/>
      <c r="BUM2" s="2205"/>
      <c r="BUN2" s="2205"/>
      <c r="BUO2" s="2205"/>
      <c r="BUP2" s="2205"/>
      <c r="BUQ2" s="2205"/>
      <c r="BUR2" s="2205"/>
      <c r="BUS2" s="2205"/>
      <c r="BUT2" s="2205"/>
      <c r="BUU2" s="2205"/>
      <c r="BUV2" s="2205"/>
      <c r="BUW2" s="2205"/>
      <c r="BUX2" s="2205"/>
      <c r="BUY2" s="2205"/>
      <c r="BUZ2" s="2205"/>
      <c r="BVA2" s="2205"/>
      <c r="BVB2" s="2205"/>
      <c r="BVC2" s="2205"/>
      <c r="BVD2" s="2205"/>
      <c r="BVE2" s="2205"/>
      <c r="BVF2" s="2205"/>
      <c r="BVG2" s="2205"/>
      <c r="BVH2" s="2205"/>
      <c r="BVI2" s="2205"/>
      <c r="BVJ2" s="2205"/>
      <c r="BVK2" s="2205"/>
      <c r="BVL2" s="2205"/>
      <c r="BVM2" s="2205"/>
      <c r="BVN2" s="2205"/>
      <c r="BVO2" s="2205"/>
      <c r="BVP2" s="2205"/>
      <c r="BVQ2" s="2205"/>
      <c r="BVR2" s="2205"/>
      <c r="BVS2" s="2205"/>
      <c r="BVT2" s="2205"/>
      <c r="BVU2" s="2205"/>
      <c r="BVV2" s="2205"/>
      <c r="BVW2" s="2205"/>
      <c r="BVX2" s="2205"/>
      <c r="BVY2" s="2205"/>
      <c r="BVZ2" s="2205"/>
      <c r="BWA2" s="2205"/>
      <c r="BWB2" s="2205"/>
      <c r="BWC2" s="2205"/>
      <c r="BWD2" s="2205"/>
      <c r="BWE2" s="2205"/>
      <c r="BWF2" s="2205"/>
      <c r="BWG2" s="2205"/>
      <c r="BWH2" s="2205"/>
      <c r="BWI2" s="2205"/>
      <c r="BWJ2" s="2205"/>
      <c r="BWK2" s="2205"/>
      <c r="BWL2" s="2205"/>
      <c r="BWM2" s="2205"/>
      <c r="BWN2" s="2205"/>
      <c r="BWO2" s="2205"/>
      <c r="BWP2" s="2205"/>
      <c r="BWQ2" s="2205"/>
      <c r="BWR2" s="2205"/>
      <c r="BWS2" s="2205"/>
      <c r="BWT2" s="2205"/>
      <c r="BWU2" s="2205"/>
      <c r="BWV2" s="2205"/>
      <c r="BWW2" s="2205"/>
      <c r="BWX2" s="2205"/>
      <c r="BWY2" s="2205"/>
      <c r="BWZ2" s="2205"/>
      <c r="BXA2" s="2205"/>
      <c r="BXB2" s="2205"/>
      <c r="BXC2" s="2205"/>
      <c r="BXD2" s="2205"/>
      <c r="BXE2" s="2205"/>
      <c r="BXF2" s="2205"/>
      <c r="BXG2" s="2205"/>
      <c r="BXH2" s="2205"/>
      <c r="BXI2" s="2205"/>
      <c r="BXJ2" s="2205"/>
      <c r="BXK2" s="2205"/>
      <c r="BXL2" s="2205"/>
      <c r="BXM2" s="2205"/>
      <c r="BXN2" s="2205"/>
      <c r="BXO2" s="2205"/>
      <c r="BXP2" s="2205"/>
      <c r="BXQ2" s="2205"/>
      <c r="BXR2" s="2205"/>
      <c r="BXS2" s="2205"/>
      <c r="BXT2" s="2205"/>
      <c r="BXU2" s="2205"/>
      <c r="BXV2" s="2205"/>
      <c r="BXW2" s="2205"/>
      <c r="BXX2" s="2205"/>
      <c r="BXY2" s="2205"/>
      <c r="BXZ2" s="2205"/>
      <c r="BYA2" s="2205"/>
      <c r="BYB2" s="2205"/>
      <c r="BYC2" s="2205"/>
      <c r="BYD2" s="2205"/>
      <c r="BYE2" s="2205"/>
      <c r="BYF2" s="2205"/>
      <c r="BYG2" s="2205"/>
      <c r="BYH2" s="2205"/>
      <c r="BYI2" s="2205"/>
      <c r="BYJ2" s="2205"/>
      <c r="BYK2" s="2205"/>
      <c r="BYL2" s="2205"/>
      <c r="BYM2" s="2205"/>
      <c r="BYN2" s="2205"/>
      <c r="BYO2" s="2205"/>
      <c r="BYP2" s="2205"/>
      <c r="BYQ2" s="2205"/>
      <c r="BYR2" s="2205"/>
      <c r="BYS2" s="2205"/>
      <c r="BYT2" s="2205"/>
      <c r="BYU2" s="2205"/>
      <c r="BYV2" s="2205"/>
      <c r="BYW2" s="2205"/>
      <c r="BYX2" s="2205"/>
      <c r="BYY2" s="2205"/>
      <c r="BYZ2" s="2205"/>
      <c r="BZA2" s="2205"/>
      <c r="BZB2" s="2205"/>
      <c r="BZC2" s="2205"/>
      <c r="BZD2" s="2205"/>
      <c r="BZE2" s="2205"/>
      <c r="BZF2" s="2205"/>
      <c r="BZG2" s="2205"/>
      <c r="BZH2" s="2205"/>
      <c r="BZI2" s="2205"/>
      <c r="BZJ2" s="2205"/>
      <c r="BZK2" s="2205"/>
      <c r="BZL2" s="2205"/>
      <c r="BZM2" s="2205"/>
      <c r="BZN2" s="2205"/>
      <c r="BZO2" s="2205"/>
      <c r="BZP2" s="2205"/>
      <c r="BZQ2" s="2205"/>
      <c r="BZR2" s="2205"/>
      <c r="BZS2" s="2205"/>
      <c r="BZT2" s="2205"/>
      <c r="BZU2" s="2205"/>
      <c r="BZV2" s="2205"/>
      <c r="BZW2" s="2205"/>
      <c r="BZX2" s="2205"/>
      <c r="BZY2" s="2205"/>
      <c r="BZZ2" s="2205"/>
      <c r="CAA2" s="2205"/>
      <c r="CAB2" s="2205"/>
      <c r="CAC2" s="2205"/>
      <c r="CAD2" s="2205"/>
      <c r="CAE2" s="2205"/>
      <c r="CAF2" s="2205"/>
      <c r="CAG2" s="2205"/>
      <c r="CAH2" s="2205"/>
      <c r="CAI2" s="2205"/>
      <c r="CAJ2" s="2205"/>
      <c r="CAK2" s="2205"/>
      <c r="CAL2" s="2205"/>
      <c r="CAM2" s="2205"/>
      <c r="CAN2" s="2205"/>
      <c r="CAO2" s="2205"/>
      <c r="CAP2" s="2205"/>
      <c r="CAQ2" s="2205"/>
      <c r="CAR2" s="2205"/>
      <c r="CAS2" s="2205"/>
      <c r="CAT2" s="2205"/>
      <c r="CAU2" s="2205"/>
      <c r="CAV2" s="2205"/>
      <c r="CAW2" s="2205"/>
      <c r="CAX2" s="2205"/>
      <c r="CAY2" s="2205"/>
      <c r="CAZ2" s="2205"/>
      <c r="CBA2" s="2205"/>
      <c r="CBB2" s="2205"/>
      <c r="CBC2" s="2205"/>
      <c r="CBD2" s="2205"/>
      <c r="CBE2" s="2205"/>
      <c r="CBF2" s="2205"/>
      <c r="CBG2" s="2205"/>
      <c r="CBH2" s="2205"/>
      <c r="CBI2" s="2205"/>
      <c r="CBJ2" s="2205"/>
      <c r="CBK2" s="2205"/>
      <c r="CBL2" s="2205"/>
      <c r="CBM2" s="2205"/>
      <c r="CBN2" s="2205"/>
      <c r="CBO2" s="2205"/>
      <c r="CBP2" s="2205"/>
      <c r="CBQ2" s="2205"/>
      <c r="CBR2" s="2205"/>
      <c r="CBS2" s="2205"/>
      <c r="CBT2" s="2205"/>
      <c r="CBU2" s="2205"/>
      <c r="CBV2" s="2205"/>
      <c r="CBW2" s="2205"/>
      <c r="CBX2" s="2205"/>
      <c r="CBY2" s="2205"/>
      <c r="CBZ2" s="2205"/>
      <c r="CCA2" s="2205"/>
      <c r="CCB2" s="2205"/>
      <c r="CCC2" s="2205"/>
      <c r="CCD2" s="2205"/>
      <c r="CCE2" s="2205"/>
      <c r="CCF2" s="2205"/>
      <c r="CCG2" s="2205"/>
      <c r="CCH2" s="2205"/>
      <c r="CCI2" s="2205"/>
      <c r="CCJ2" s="2205"/>
      <c r="CCK2" s="2205"/>
      <c r="CCL2" s="2205"/>
      <c r="CCM2" s="2205"/>
      <c r="CCN2" s="2205"/>
      <c r="CCO2" s="2205"/>
      <c r="CCP2" s="2205"/>
      <c r="CCQ2" s="2205"/>
      <c r="CCR2" s="2205"/>
      <c r="CCS2" s="2205"/>
      <c r="CCT2" s="2205"/>
      <c r="CCU2" s="2205"/>
      <c r="CCV2" s="2205"/>
      <c r="CCW2" s="2205"/>
      <c r="CCX2" s="2205"/>
      <c r="CCY2" s="2205"/>
      <c r="CCZ2" s="2205"/>
      <c r="CDA2" s="2205"/>
      <c r="CDB2" s="2205"/>
      <c r="CDC2" s="2205"/>
      <c r="CDD2" s="2205"/>
      <c r="CDE2" s="2205"/>
      <c r="CDF2" s="2205"/>
      <c r="CDG2" s="2205"/>
      <c r="CDH2" s="2205"/>
      <c r="CDI2" s="2205"/>
      <c r="CDJ2" s="2205"/>
      <c r="CDK2" s="2205"/>
      <c r="CDL2" s="2205"/>
      <c r="CDM2" s="2205"/>
      <c r="CDN2" s="2205"/>
      <c r="CDO2" s="2205"/>
      <c r="CDP2" s="2205"/>
      <c r="CDQ2" s="2205"/>
      <c r="CDR2" s="2205"/>
      <c r="CDS2" s="2205"/>
      <c r="CDT2" s="2205"/>
      <c r="CDU2" s="2205"/>
      <c r="CDV2" s="2205"/>
      <c r="CDW2" s="2205"/>
      <c r="CDX2" s="2205"/>
      <c r="CDY2" s="2205"/>
      <c r="CDZ2" s="2205"/>
      <c r="CEA2" s="2205"/>
      <c r="CEB2" s="2205"/>
      <c r="CEC2" s="2205"/>
      <c r="CED2" s="2205"/>
      <c r="CEE2" s="2205"/>
      <c r="CEF2" s="2205"/>
      <c r="CEG2" s="2205"/>
      <c r="CEH2" s="2205"/>
      <c r="CEI2" s="2205"/>
      <c r="CEJ2" s="2205"/>
      <c r="CEK2" s="2205"/>
      <c r="CEL2" s="2205"/>
      <c r="CEM2" s="2205"/>
      <c r="CEN2" s="2205"/>
      <c r="CEO2" s="2205"/>
      <c r="CEP2" s="2205"/>
      <c r="CEQ2" s="2205"/>
      <c r="CER2" s="2205"/>
      <c r="CES2" s="2205"/>
      <c r="CET2" s="2205"/>
      <c r="CEU2" s="2205"/>
      <c r="CEV2" s="2205"/>
      <c r="CEW2" s="2205"/>
      <c r="CEX2" s="2205"/>
      <c r="CEY2" s="2205"/>
      <c r="CEZ2" s="2205"/>
      <c r="CFA2" s="2205"/>
      <c r="CFB2" s="2205"/>
      <c r="CFC2" s="2205"/>
      <c r="CFD2" s="2205"/>
      <c r="CFE2" s="2205"/>
      <c r="CFF2" s="2205"/>
      <c r="CFG2" s="2205"/>
      <c r="CFH2" s="2205"/>
      <c r="CFI2" s="2205"/>
      <c r="CFJ2" s="2205"/>
      <c r="CFK2" s="2205"/>
      <c r="CFL2" s="2205"/>
      <c r="CFM2" s="2205"/>
      <c r="CFN2" s="2205"/>
      <c r="CFO2" s="2205"/>
      <c r="CFP2" s="2205"/>
      <c r="CFQ2" s="2205"/>
      <c r="CFR2" s="2205"/>
      <c r="CFS2" s="2205"/>
      <c r="CFT2" s="2205"/>
      <c r="CFU2" s="2205"/>
      <c r="CFV2" s="2205"/>
      <c r="CFW2" s="2205"/>
      <c r="CFX2" s="2205"/>
      <c r="CFY2" s="2205"/>
      <c r="CFZ2" s="2205"/>
      <c r="CGA2" s="2205"/>
      <c r="CGB2" s="2205"/>
      <c r="CGC2" s="2205"/>
      <c r="CGD2" s="2205"/>
      <c r="CGE2" s="2205"/>
      <c r="CGF2" s="2205"/>
      <c r="CGG2" s="2205"/>
      <c r="CGH2" s="2205"/>
      <c r="CGI2" s="2205"/>
      <c r="CGJ2" s="2205"/>
      <c r="CGK2" s="2205"/>
      <c r="CGL2" s="2205"/>
      <c r="CGM2" s="2205"/>
      <c r="CGN2" s="2205"/>
      <c r="CGO2" s="2205"/>
      <c r="CGP2" s="2205"/>
      <c r="CGQ2" s="2205"/>
      <c r="CGR2" s="2205"/>
      <c r="CGS2" s="2205"/>
      <c r="CGT2" s="2205"/>
      <c r="CGU2" s="2205"/>
      <c r="CGV2" s="2205"/>
      <c r="CGW2" s="2205"/>
      <c r="CGX2" s="2205"/>
      <c r="CGY2" s="2205"/>
      <c r="CGZ2" s="2205"/>
      <c r="CHA2" s="2205"/>
      <c r="CHB2" s="2205"/>
      <c r="CHC2" s="2205"/>
      <c r="CHD2" s="2205"/>
      <c r="CHE2" s="2205"/>
      <c r="CHF2" s="2205"/>
      <c r="CHG2" s="2205"/>
      <c r="CHH2" s="2205"/>
      <c r="CHI2" s="2205"/>
      <c r="CHJ2" s="2205"/>
      <c r="CHK2" s="2205"/>
      <c r="CHL2" s="2205"/>
      <c r="CHM2" s="2205"/>
      <c r="CHN2" s="2205"/>
      <c r="CHO2" s="2205"/>
      <c r="CHP2" s="2205"/>
      <c r="CHQ2" s="2205"/>
      <c r="CHR2" s="2205"/>
      <c r="CHS2" s="2205"/>
      <c r="CHT2" s="2205"/>
      <c r="CHU2" s="2205"/>
      <c r="CHV2" s="2205"/>
      <c r="CHW2" s="2205"/>
      <c r="CHX2" s="2205"/>
      <c r="CHY2" s="2205"/>
      <c r="CHZ2" s="2205"/>
      <c r="CIA2" s="2205"/>
      <c r="CIB2" s="2205"/>
      <c r="CIC2" s="2205"/>
      <c r="CID2" s="2205"/>
      <c r="CIE2" s="2205"/>
      <c r="CIF2" s="2205"/>
      <c r="CIG2" s="2205"/>
      <c r="CIH2" s="2205"/>
      <c r="CII2" s="2205"/>
      <c r="CIJ2" s="2205"/>
      <c r="CIK2" s="2205"/>
      <c r="CIL2" s="2205"/>
      <c r="CIM2" s="2205"/>
      <c r="CIN2" s="2205"/>
      <c r="CIO2" s="2205"/>
      <c r="CIP2" s="2205"/>
      <c r="CIQ2" s="2205"/>
      <c r="CIR2" s="2205"/>
      <c r="CIS2" s="2205"/>
      <c r="CIT2" s="2205"/>
      <c r="CIU2" s="2205"/>
      <c r="CIV2" s="2205"/>
      <c r="CIW2" s="2205"/>
      <c r="CIX2" s="2205"/>
      <c r="CIY2" s="2205"/>
      <c r="CIZ2" s="2205"/>
      <c r="CJA2" s="2205"/>
      <c r="CJB2" s="2205"/>
      <c r="CJC2" s="2205"/>
      <c r="CJD2" s="2205"/>
      <c r="CJE2" s="2205"/>
      <c r="CJF2" s="2205"/>
      <c r="CJG2" s="2205"/>
      <c r="CJH2" s="2205"/>
      <c r="CJI2" s="2205"/>
      <c r="CJJ2" s="2205"/>
      <c r="CJK2" s="2205"/>
      <c r="CJL2" s="2205"/>
      <c r="CJM2" s="2205"/>
      <c r="CJN2" s="2205"/>
      <c r="CJO2" s="2205"/>
      <c r="CJP2" s="2205"/>
      <c r="CJQ2" s="2205"/>
      <c r="CJR2" s="2205"/>
      <c r="CJS2" s="2205"/>
      <c r="CJT2" s="2205"/>
      <c r="CJU2" s="2205"/>
      <c r="CJV2" s="2205"/>
      <c r="CJW2" s="2205"/>
      <c r="CJX2" s="2205"/>
      <c r="CJY2" s="2205"/>
      <c r="CJZ2" s="2205"/>
      <c r="CKA2" s="2205"/>
      <c r="CKB2" s="2205"/>
      <c r="CKC2" s="2205"/>
      <c r="CKD2" s="2205"/>
      <c r="CKE2" s="2205"/>
      <c r="CKF2" s="2205"/>
      <c r="CKG2" s="2205"/>
      <c r="CKH2" s="2205"/>
      <c r="CKI2" s="2205"/>
      <c r="CKJ2" s="2205"/>
      <c r="CKK2" s="2205"/>
      <c r="CKL2" s="2205"/>
      <c r="CKM2" s="2205"/>
      <c r="CKN2" s="2205"/>
      <c r="CKO2" s="2205"/>
      <c r="CKP2" s="2205"/>
      <c r="CKQ2" s="2205"/>
      <c r="CKR2" s="2205"/>
      <c r="CKS2" s="2205"/>
      <c r="CKT2" s="2205"/>
      <c r="CKU2" s="2205"/>
      <c r="CKV2" s="2205"/>
      <c r="CKW2" s="2205"/>
      <c r="CKX2" s="2205"/>
      <c r="CKY2" s="2205"/>
      <c r="CKZ2" s="2205"/>
      <c r="CLA2" s="2205"/>
      <c r="CLB2" s="2205"/>
      <c r="CLC2" s="2205"/>
      <c r="CLD2" s="2205"/>
      <c r="CLE2" s="2205"/>
      <c r="CLF2" s="2205"/>
      <c r="CLG2" s="2205"/>
      <c r="CLH2" s="2205"/>
      <c r="CLI2" s="2205"/>
      <c r="CLJ2" s="2205"/>
      <c r="CLK2" s="2205"/>
      <c r="CLL2" s="2205"/>
      <c r="CLM2" s="2205"/>
      <c r="CLN2" s="2205"/>
      <c r="CLO2" s="2205"/>
      <c r="CLP2" s="2205"/>
      <c r="CLQ2" s="2205"/>
      <c r="CLR2" s="2205"/>
      <c r="CLS2" s="2205"/>
      <c r="CLT2" s="2205"/>
      <c r="CLU2" s="2205"/>
      <c r="CLV2" s="2205"/>
      <c r="CLW2" s="2205"/>
      <c r="CLX2" s="2205"/>
      <c r="CLY2" s="2205"/>
      <c r="CLZ2" s="2205"/>
      <c r="CMA2" s="2205"/>
      <c r="CMB2" s="2205"/>
      <c r="CMC2" s="2205"/>
      <c r="CMD2" s="2205"/>
      <c r="CME2" s="2205"/>
      <c r="CMF2" s="2205"/>
      <c r="CMG2" s="2205"/>
      <c r="CMH2" s="2205"/>
      <c r="CMI2" s="2205"/>
      <c r="CMJ2" s="2205"/>
      <c r="CMK2" s="2205"/>
      <c r="CML2" s="2205"/>
      <c r="CMM2" s="2205"/>
      <c r="CMN2" s="2205"/>
      <c r="CMO2" s="2205"/>
      <c r="CMP2" s="2205"/>
      <c r="CMQ2" s="2205"/>
      <c r="CMR2" s="2205"/>
      <c r="CMS2" s="2205"/>
      <c r="CMT2" s="2205"/>
      <c r="CMU2" s="2205"/>
      <c r="CMV2" s="2205"/>
      <c r="CMW2" s="2205"/>
      <c r="CMX2" s="2205"/>
      <c r="CMY2" s="2205"/>
      <c r="CMZ2" s="2205"/>
      <c r="CNA2" s="2205"/>
      <c r="CNB2" s="2205"/>
      <c r="CNC2" s="2205"/>
      <c r="CND2" s="2205"/>
      <c r="CNE2" s="2205"/>
      <c r="CNF2" s="2205"/>
      <c r="CNG2" s="2205"/>
      <c r="CNH2" s="2205"/>
      <c r="CNI2" s="2205"/>
      <c r="CNJ2" s="2205"/>
      <c r="CNK2" s="2205"/>
      <c r="CNL2" s="2205"/>
      <c r="CNM2" s="2205"/>
      <c r="CNN2" s="2205"/>
      <c r="CNO2" s="2205"/>
      <c r="CNP2" s="2205"/>
      <c r="CNQ2" s="2205"/>
      <c r="CNR2" s="2205"/>
      <c r="CNS2" s="2205"/>
      <c r="CNT2" s="2205"/>
      <c r="CNU2" s="2205"/>
      <c r="CNV2" s="2205"/>
      <c r="CNW2" s="2205"/>
      <c r="CNX2" s="2205"/>
      <c r="CNY2" s="2205"/>
      <c r="CNZ2" s="2205"/>
      <c r="COA2" s="2205"/>
      <c r="COB2" s="2205"/>
      <c r="COC2" s="2205"/>
      <c r="COD2" s="2205"/>
      <c r="COE2" s="2205"/>
      <c r="COF2" s="2205"/>
      <c r="COG2" s="2205"/>
      <c r="COH2" s="2205"/>
      <c r="COI2" s="2205"/>
      <c r="COJ2" s="2205"/>
      <c r="COK2" s="2205"/>
      <c r="COL2" s="2205"/>
      <c r="COM2" s="2205"/>
      <c r="CON2" s="2205"/>
      <c r="COO2" s="2205"/>
      <c r="COP2" s="2205"/>
      <c r="COQ2" s="2205"/>
      <c r="COR2" s="2205"/>
      <c r="COS2" s="2205"/>
      <c r="COT2" s="2205"/>
      <c r="COU2" s="2205"/>
      <c r="COV2" s="2205"/>
      <c r="COW2" s="2205"/>
      <c r="COX2" s="2205"/>
      <c r="COY2" s="2205"/>
      <c r="COZ2" s="2205"/>
      <c r="CPA2" s="2205"/>
      <c r="CPB2" s="2205"/>
      <c r="CPC2" s="2205"/>
      <c r="CPD2" s="2205"/>
      <c r="CPE2" s="2205"/>
      <c r="CPF2" s="2205"/>
      <c r="CPG2" s="2205"/>
      <c r="CPH2" s="2205"/>
      <c r="CPI2" s="2205"/>
      <c r="CPJ2" s="2205"/>
      <c r="CPK2" s="2205"/>
      <c r="CPL2" s="2205"/>
      <c r="CPM2" s="2205"/>
      <c r="CPN2" s="2205"/>
      <c r="CPO2" s="2205"/>
      <c r="CPP2" s="2205"/>
      <c r="CPQ2" s="2205"/>
      <c r="CPR2" s="2205"/>
      <c r="CPS2" s="2205"/>
      <c r="CPT2" s="2205"/>
      <c r="CPU2" s="2205"/>
      <c r="CPV2" s="2205"/>
      <c r="CPW2" s="2205"/>
      <c r="CPX2" s="2205"/>
      <c r="CPY2" s="2205"/>
      <c r="CPZ2" s="2205"/>
      <c r="CQA2" s="2205"/>
      <c r="CQB2" s="2205"/>
      <c r="CQC2" s="2205"/>
      <c r="CQD2" s="2205"/>
      <c r="CQE2" s="2205"/>
      <c r="CQF2" s="2205"/>
      <c r="CQG2" s="2205"/>
      <c r="CQH2" s="2205"/>
      <c r="CQI2" s="2205"/>
      <c r="CQJ2" s="2205"/>
      <c r="CQK2" s="2205"/>
      <c r="CQL2" s="2205"/>
      <c r="CQM2" s="2205"/>
      <c r="CQN2" s="2205"/>
      <c r="CQO2" s="2205"/>
      <c r="CQP2" s="2205"/>
      <c r="CQQ2" s="2205"/>
      <c r="CQR2" s="2205"/>
      <c r="CQS2" s="2205"/>
      <c r="CQT2" s="2205"/>
      <c r="CQU2" s="2205"/>
      <c r="CQV2" s="2205"/>
      <c r="CQW2" s="2205"/>
      <c r="CQX2" s="2205"/>
      <c r="CQY2" s="2205"/>
      <c r="CQZ2" s="2205"/>
      <c r="CRA2" s="2205"/>
      <c r="CRB2" s="2205"/>
      <c r="CRC2" s="2205"/>
      <c r="CRD2" s="2205"/>
      <c r="CRE2" s="2205"/>
      <c r="CRF2" s="2205"/>
      <c r="CRG2" s="2205"/>
      <c r="CRH2" s="2205"/>
      <c r="CRI2" s="2205"/>
      <c r="CRJ2" s="2205"/>
      <c r="CRK2" s="2205"/>
      <c r="CRL2" s="2205"/>
      <c r="CRM2" s="2205"/>
      <c r="CRN2" s="2205"/>
      <c r="CRO2" s="2205"/>
      <c r="CRP2" s="2205"/>
      <c r="CRQ2" s="2205"/>
      <c r="CRR2" s="2205"/>
      <c r="CRS2" s="2205"/>
      <c r="CRT2" s="2205"/>
      <c r="CRU2" s="2205"/>
      <c r="CRV2" s="2205"/>
      <c r="CRW2" s="2205"/>
      <c r="CRX2" s="2205"/>
      <c r="CRY2" s="2205"/>
      <c r="CRZ2" s="2205"/>
      <c r="CSA2" s="2205"/>
      <c r="CSB2" s="2205"/>
      <c r="CSC2" s="2205"/>
      <c r="CSD2" s="2205"/>
      <c r="CSE2" s="2205"/>
      <c r="CSF2" s="2205"/>
      <c r="CSG2" s="2205"/>
      <c r="CSH2" s="2205"/>
      <c r="CSI2" s="2205"/>
      <c r="CSJ2" s="2205"/>
      <c r="CSK2" s="2205"/>
      <c r="CSL2" s="2205"/>
      <c r="CSM2" s="2205"/>
      <c r="CSN2" s="2205"/>
      <c r="CSO2" s="2205"/>
      <c r="CSP2" s="2205"/>
      <c r="CSQ2" s="2205"/>
      <c r="CSR2" s="2205"/>
      <c r="CSS2" s="2205"/>
      <c r="CST2" s="2205"/>
      <c r="CSU2" s="2205"/>
      <c r="CSV2" s="2205"/>
      <c r="CSW2" s="2205"/>
      <c r="CSX2" s="2205"/>
      <c r="CSY2" s="2205"/>
      <c r="CSZ2" s="2205"/>
      <c r="CTA2" s="2205"/>
      <c r="CTB2" s="2205"/>
      <c r="CTC2" s="2205"/>
      <c r="CTD2" s="2205"/>
      <c r="CTE2" s="2205"/>
      <c r="CTF2" s="2205"/>
      <c r="CTG2" s="2205"/>
      <c r="CTH2" s="2205"/>
      <c r="CTI2" s="2205"/>
      <c r="CTJ2" s="2205"/>
      <c r="CTK2" s="2205"/>
      <c r="CTL2" s="2205"/>
      <c r="CTM2" s="2205"/>
      <c r="CTN2" s="2205"/>
      <c r="CTO2" s="2205"/>
      <c r="CTP2" s="2205"/>
      <c r="CTQ2" s="2205"/>
      <c r="CTR2" s="2205"/>
      <c r="CTS2" s="2205"/>
      <c r="CTT2" s="2205"/>
      <c r="CTU2" s="2205"/>
      <c r="CTV2" s="2205"/>
      <c r="CTW2" s="2205"/>
      <c r="CTX2" s="2205"/>
      <c r="CTY2" s="2205"/>
      <c r="CTZ2" s="2205"/>
      <c r="CUA2" s="2205"/>
      <c r="CUB2" s="2205"/>
      <c r="CUC2" s="2205"/>
      <c r="CUD2" s="2205"/>
      <c r="CUE2" s="2205"/>
      <c r="CUF2" s="2205"/>
      <c r="CUG2" s="2205"/>
      <c r="CUH2" s="2205"/>
      <c r="CUI2" s="2205"/>
      <c r="CUJ2" s="2205"/>
      <c r="CUK2" s="2205"/>
      <c r="CUL2" s="2205"/>
      <c r="CUM2" s="2205"/>
      <c r="CUN2" s="2205"/>
      <c r="CUO2" s="2205"/>
      <c r="CUP2" s="2205"/>
      <c r="CUQ2" s="2205"/>
      <c r="CUR2" s="2205"/>
      <c r="CUS2" s="2205"/>
      <c r="CUT2" s="2205"/>
      <c r="CUU2" s="2205"/>
      <c r="CUV2" s="2205"/>
      <c r="CUW2" s="2205"/>
      <c r="CUX2" s="2205"/>
      <c r="CUY2" s="2205"/>
      <c r="CUZ2" s="2205"/>
      <c r="CVA2" s="2205"/>
      <c r="CVB2" s="2205"/>
      <c r="CVC2" s="2205"/>
      <c r="CVD2" s="2205"/>
      <c r="CVE2" s="2205"/>
      <c r="CVF2" s="2205"/>
      <c r="CVG2" s="2205"/>
      <c r="CVH2" s="2205"/>
      <c r="CVI2" s="2205"/>
      <c r="CVJ2" s="2205"/>
      <c r="CVK2" s="2205"/>
      <c r="CVL2" s="2205"/>
      <c r="CVM2" s="2205"/>
      <c r="CVN2" s="2205"/>
      <c r="CVO2" s="2205"/>
      <c r="CVP2" s="2205"/>
      <c r="CVQ2" s="2205"/>
      <c r="CVR2" s="2205"/>
      <c r="CVS2" s="2205"/>
      <c r="CVT2" s="2205"/>
      <c r="CVU2" s="2205"/>
      <c r="CVV2" s="2205"/>
      <c r="CVW2" s="2205"/>
      <c r="CVX2" s="2205"/>
      <c r="CVY2" s="2205"/>
      <c r="CVZ2" s="2205"/>
      <c r="CWA2" s="2205"/>
      <c r="CWB2" s="2205"/>
      <c r="CWC2" s="2205"/>
      <c r="CWD2" s="2205"/>
      <c r="CWE2" s="2205"/>
      <c r="CWF2" s="2205"/>
      <c r="CWG2" s="2205"/>
      <c r="CWH2" s="2205"/>
      <c r="CWI2" s="2205"/>
      <c r="CWJ2" s="2205"/>
      <c r="CWK2" s="2205"/>
      <c r="CWL2" s="2205"/>
      <c r="CWM2" s="2205"/>
      <c r="CWN2" s="2205"/>
      <c r="CWO2" s="2205"/>
      <c r="CWP2" s="2205"/>
      <c r="CWQ2" s="2205"/>
      <c r="CWR2" s="2205"/>
      <c r="CWS2" s="2205"/>
      <c r="CWT2" s="2205"/>
      <c r="CWU2" s="2205"/>
      <c r="CWV2" s="2205"/>
      <c r="CWW2" s="2205"/>
      <c r="CWX2" s="2205"/>
      <c r="CWY2" s="2205"/>
      <c r="CWZ2" s="2205"/>
      <c r="CXA2" s="2205"/>
      <c r="CXB2" s="2205"/>
      <c r="CXC2" s="2205"/>
      <c r="CXD2" s="2205"/>
      <c r="CXE2" s="2205"/>
      <c r="CXF2" s="2205"/>
      <c r="CXG2" s="2205"/>
      <c r="CXH2" s="2205"/>
      <c r="CXI2" s="2205"/>
      <c r="CXJ2" s="2205"/>
      <c r="CXK2" s="2205"/>
      <c r="CXL2" s="2205"/>
      <c r="CXM2" s="2205"/>
      <c r="CXN2" s="2205"/>
      <c r="CXO2" s="2205"/>
      <c r="CXP2" s="2205"/>
      <c r="CXQ2" s="2205"/>
      <c r="CXR2" s="2205"/>
      <c r="CXS2" s="2205"/>
      <c r="CXT2" s="2205"/>
      <c r="CXU2" s="2205"/>
      <c r="CXV2" s="2205"/>
      <c r="CXW2" s="2205"/>
      <c r="CXX2" s="2205"/>
      <c r="CXY2" s="2205"/>
      <c r="CXZ2" s="2205"/>
      <c r="CYA2" s="2205"/>
      <c r="CYB2" s="2205"/>
      <c r="CYC2" s="2205"/>
      <c r="CYD2" s="2205"/>
      <c r="CYE2" s="2205"/>
      <c r="CYF2" s="2205"/>
      <c r="CYG2" s="2205"/>
      <c r="CYH2" s="2205"/>
      <c r="CYI2" s="2205"/>
      <c r="CYJ2" s="2205"/>
      <c r="CYK2" s="2205"/>
      <c r="CYL2" s="2205"/>
      <c r="CYM2" s="2205"/>
      <c r="CYN2" s="2205"/>
      <c r="CYO2" s="2205"/>
      <c r="CYP2" s="2205"/>
      <c r="CYQ2" s="2205"/>
      <c r="CYR2" s="2205"/>
      <c r="CYS2" s="2205"/>
      <c r="CYT2" s="2205"/>
      <c r="CYU2" s="2205"/>
      <c r="CYV2" s="2205"/>
      <c r="CYW2" s="2205"/>
      <c r="CYX2" s="2205"/>
      <c r="CYY2" s="2205"/>
      <c r="CYZ2" s="2205"/>
      <c r="CZA2" s="2205"/>
      <c r="CZB2" s="2205"/>
      <c r="CZC2" s="2205"/>
      <c r="CZD2" s="2205"/>
      <c r="CZE2" s="2205"/>
      <c r="CZF2" s="2205"/>
      <c r="CZG2" s="2205"/>
      <c r="CZH2" s="2205"/>
      <c r="CZI2" s="2205"/>
      <c r="CZJ2" s="2205"/>
      <c r="CZK2" s="2205"/>
      <c r="CZL2" s="2205"/>
      <c r="CZM2" s="2205"/>
      <c r="CZN2" s="2205"/>
      <c r="CZO2" s="2205"/>
      <c r="CZP2" s="2205"/>
      <c r="CZQ2" s="2205"/>
      <c r="CZR2" s="2205"/>
      <c r="CZS2" s="2205"/>
      <c r="CZT2" s="2205"/>
      <c r="CZU2" s="2205"/>
      <c r="CZV2" s="2205"/>
      <c r="CZW2" s="2205"/>
      <c r="CZX2" s="2205"/>
      <c r="CZY2" s="2205"/>
      <c r="CZZ2" s="2205"/>
      <c r="DAA2" s="2205"/>
      <c r="DAB2" s="2205"/>
      <c r="DAC2" s="2205"/>
      <c r="DAD2" s="2205"/>
      <c r="DAE2" s="2205"/>
      <c r="DAF2" s="2205"/>
      <c r="DAG2" s="2205"/>
      <c r="DAH2" s="2205"/>
      <c r="DAI2" s="2205"/>
      <c r="DAJ2" s="2205"/>
      <c r="DAK2" s="2205"/>
      <c r="DAL2" s="2205"/>
      <c r="DAM2" s="2205"/>
      <c r="DAN2" s="2205"/>
      <c r="DAO2" s="2205"/>
      <c r="DAP2" s="2205"/>
      <c r="DAQ2" s="2205"/>
      <c r="DAR2" s="2205"/>
      <c r="DAS2" s="2205"/>
      <c r="DAT2" s="2205"/>
      <c r="DAU2" s="2205"/>
      <c r="DAV2" s="2205"/>
      <c r="DAW2" s="2205"/>
      <c r="DAX2" s="2205"/>
      <c r="DAY2" s="2205"/>
      <c r="DAZ2" s="2205"/>
      <c r="DBA2" s="2205"/>
      <c r="DBB2" s="2205"/>
      <c r="DBC2" s="2205"/>
      <c r="DBD2" s="2205"/>
      <c r="DBE2" s="2205"/>
      <c r="DBF2" s="2205"/>
      <c r="DBG2" s="2205"/>
      <c r="DBH2" s="2205"/>
      <c r="DBI2" s="2205"/>
      <c r="DBJ2" s="2205"/>
      <c r="DBK2" s="2205"/>
      <c r="DBL2" s="2205"/>
      <c r="DBM2" s="2205"/>
      <c r="DBN2" s="2205"/>
      <c r="DBO2" s="2205"/>
      <c r="DBP2" s="2205"/>
      <c r="DBQ2" s="2205"/>
      <c r="DBR2" s="2205"/>
      <c r="DBS2" s="2205"/>
      <c r="DBT2" s="2205"/>
      <c r="DBU2" s="2205"/>
      <c r="DBV2" s="2205"/>
      <c r="DBW2" s="2205"/>
      <c r="DBX2" s="2205"/>
      <c r="DBY2" s="2205"/>
      <c r="DBZ2" s="2205"/>
      <c r="DCA2" s="2205"/>
      <c r="DCB2" s="2205"/>
      <c r="DCC2" s="2205"/>
      <c r="DCD2" s="2205"/>
      <c r="DCE2" s="2205"/>
      <c r="DCF2" s="2205"/>
      <c r="DCG2" s="2205"/>
      <c r="DCH2" s="2205"/>
      <c r="DCI2" s="2205"/>
      <c r="DCJ2" s="2205"/>
      <c r="DCK2" s="2205"/>
      <c r="DCL2" s="2205"/>
      <c r="DCM2" s="2205"/>
      <c r="DCN2" s="2205"/>
      <c r="DCO2" s="2205"/>
      <c r="DCP2" s="2205"/>
      <c r="DCQ2" s="2205"/>
      <c r="DCR2" s="2205"/>
      <c r="DCS2" s="2205"/>
      <c r="DCT2" s="2205"/>
      <c r="DCU2" s="2205"/>
      <c r="DCV2" s="2205"/>
      <c r="DCW2" s="2205"/>
      <c r="DCX2" s="2205"/>
      <c r="DCY2" s="2205"/>
      <c r="DCZ2" s="2205"/>
      <c r="DDA2" s="2205"/>
      <c r="DDB2" s="2205"/>
      <c r="DDC2" s="2205"/>
      <c r="DDD2" s="2205"/>
      <c r="DDE2" s="2205"/>
      <c r="DDF2" s="2205"/>
      <c r="DDG2" s="2205"/>
      <c r="DDH2" s="2205"/>
      <c r="DDI2" s="2205"/>
      <c r="DDJ2" s="2205"/>
      <c r="DDK2" s="2205"/>
      <c r="DDL2" s="2205"/>
      <c r="DDM2" s="2205"/>
      <c r="DDN2" s="2205"/>
      <c r="DDO2" s="2205"/>
      <c r="DDP2" s="2205"/>
      <c r="DDQ2" s="2205"/>
      <c r="DDR2" s="2205"/>
      <c r="DDS2" s="2205"/>
      <c r="DDT2" s="2205"/>
      <c r="DDU2" s="2205"/>
      <c r="DDV2" s="2205"/>
      <c r="DDW2" s="2205"/>
      <c r="DDX2" s="2205"/>
      <c r="DDY2" s="2205"/>
      <c r="DDZ2" s="2205"/>
      <c r="DEA2" s="2205"/>
      <c r="DEB2" s="2205"/>
      <c r="DEC2" s="2205"/>
      <c r="DED2" s="2205"/>
      <c r="DEE2" s="2205"/>
      <c r="DEF2" s="2205"/>
      <c r="DEG2" s="2205"/>
      <c r="DEH2" s="2205"/>
      <c r="DEI2" s="2205"/>
      <c r="DEJ2" s="2205"/>
      <c r="DEK2" s="2205"/>
      <c r="DEL2" s="2205"/>
      <c r="DEM2" s="2205"/>
      <c r="DEN2" s="2205"/>
      <c r="DEO2" s="2205"/>
      <c r="DEP2" s="2205"/>
      <c r="DEQ2" s="2205"/>
      <c r="DER2" s="2205"/>
      <c r="DES2" s="2205"/>
      <c r="DET2" s="2205"/>
      <c r="DEU2" s="2205"/>
      <c r="DEV2" s="2205"/>
      <c r="DEW2" s="2205"/>
      <c r="DEX2" s="2205"/>
      <c r="DEY2" s="2205"/>
      <c r="DEZ2" s="2205"/>
      <c r="DFA2" s="2205"/>
      <c r="DFB2" s="2205"/>
      <c r="DFC2" s="2205"/>
      <c r="DFD2" s="2205"/>
      <c r="DFE2" s="2205"/>
      <c r="DFF2" s="2205"/>
      <c r="DFG2" s="2205"/>
      <c r="DFH2" s="2205"/>
      <c r="DFI2" s="2205"/>
      <c r="DFJ2" s="2205"/>
      <c r="DFK2" s="2205"/>
      <c r="DFL2" s="2205"/>
      <c r="DFM2" s="2205"/>
      <c r="DFN2" s="2205"/>
      <c r="DFO2" s="2205"/>
      <c r="DFP2" s="2205"/>
      <c r="DFQ2" s="2205"/>
      <c r="DFR2" s="2205"/>
      <c r="DFS2" s="2205"/>
      <c r="DFT2" s="2205"/>
      <c r="DFU2" s="2205"/>
      <c r="DFV2" s="2205"/>
      <c r="DFW2" s="2205"/>
      <c r="DFX2" s="2205"/>
      <c r="DFY2" s="2205"/>
      <c r="DFZ2" s="2205"/>
      <c r="DGA2" s="2205"/>
      <c r="DGB2" s="2205"/>
      <c r="DGC2" s="2205"/>
      <c r="DGD2" s="2205"/>
      <c r="DGE2" s="2205"/>
      <c r="DGF2" s="2205"/>
      <c r="DGG2" s="2205"/>
      <c r="DGH2" s="2205"/>
      <c r="DGI2" s="2205"/>
      <c r="DGJ2" s="2205"/>
      <c r="DGK2" s="2205"/>
      <c r="DGL2" s="2205"/>
      <c r="DGM2" s="2205"/>
      <c r="DGN2" s="2205"/>
      <c r="DGO2" s="2205"/>
      <c r="DGP2" s="2205"/>
      <c r="DGQ2" s="2205"/>
      <c r="DGR2" s="2205"/>
      <c r="DGS2" s="2205"/>
      <c r="DGT2" s="2205"/>
      <c r="DGU2" s="2205"/>
      <c r="DGV2" s="2205"/>
      <c r="DGW2" s="2205"/>
      <c r="DGX2" s="2205"/>
      <c r="DGY2" s="2205"/>
      <c r="DGZ2" s="2205"/>
      <c r="DHA2" s="2205"/>
      <c r="DHB2" s="2205"/>
      <c r="DHC2" s="2205"/>
      <c r="DHD2" s="2205"/>
      <c r="DHE2" s="2205"/>
      <c r="DHF2" s="2205"/>
      <c r="DHG2" s="2205"/>
      <c r="DHH2" s="2205"/>
      <c r="DHI2" s="2205"/>
      <c r="DHJ2" s="2205"/>
      <c r="DHK2" s="2205"/>
      <c r="DHL2" s="2205"/>
      <c r="DHM2" s="2205"/>
      <c r="DHN2" s="2205"/>
      <c r="DHO2" s="2205"/>
      <c r="DHP2" s="2205"/>
      <c r="DHQ2" s="2205"/>
      <c r="DHR2" s="2205"/>
      <c r="DHS2" s="2205"/>
      <c r="DHT2" s="2205"/>
      <c r="DHU2" s="2205"/>
      <c r="DHV2" s="2205"/>
      <c r="DHW2" s="2205"/>
      <c r="DHX2" s="2205"/>
      <c r="DHY2" s="2205"/>
      <c r="DHZ2" s="2205"/>
      <c r="DIA2" s="2205"/>
      <c r="DIB2" s="2205"/>
      <c r="DIC2" s="2205"/>
      <c r="DID2" s="2205"/>
      <c r="DIE2" s="2205"/>
      <c r="DIF2" s="2205"/>
      <c r="DIG2" s="2205"/>
      <c r="DIH2" s="2205"/>
      <c r="DII2" s="2205"/>
      <c r="DIJ2" s="2205"/>
      <c r="DIK2" s="2205"/>
      <c r="DIL2" s="2205"/>
      <c r="DIM2" s="2205"/>
      <c r="DIN2" s="2205"/>
      <c r="DIO2" s="2205"/>
      <c r="DIP2" s="2205"/>
      <c r="DIQ2" s="2205"/>
      <c r="DIR2" s="2205"/>
      <c r="DIS2" s="2205"/>
      <c r="DIT2" s="2205"/>
      <c r="DIU2" s="2205"/>
      <c r="DIV2" s="2205"/>
      <c r="DIW2" s="2205"/>
      <c r="DIX2" s="2205"/>
      <c r="DIY2" s="2205"/>
      <c r="DIZ2" s="2205"/>
      <c r="DJA2" s="2205"/>
      <c r="DJB2" s="2205"/>
      <c r="DJC2" s="2205"/>
      <c r="DJD2" s="2205"/>
      <c r="DJE2" s="2205"/>
      <c r="DJF2" s="2205"/>
      <c r="DJG2" s="2205"/>
      <c r="DJH2" s="2205"/>
      <c r="DJI2" s="2205"/>
      <c r="DJJ2" s="2205"/>
      <c r="DJK2" s="2205"/>
      <c r="DJL2" s="2205"/>
      <c r="DJM2" s="2205"/>
      <c r="DJN2" s="2205"/>
      <c r="DJO2" s="2205"/>
      <c r="DJP2" s="2205"/>
      <c r="DJQ2" s="2205"/>
      <c r="DJR2" s="2205"/>
      <c r="DJS2" s="2205"/>
      <c r="DJT2" s="2205"/>
      <c r="DJU2" s="2205"/>
      <c r="DJV2" s="2205"/>
      <c r="DJW2" s="2205"/>
      <c r="DJX2" s="2205"/>
      <c r="DJY2" s="2205"/>
      <c r="DJZ2" s="2205"/>
      <c r="DKA2" s="2205"/>
      <c r="DKB2" s="2205"/>
      <c r="DKC2" s="2205"/>
      <c r="DKD2" s="2205"/>
      <c r="DKE2" s="2205"/>
      <c r="DKF2" s="2205"/>
      <c r="DKG2" s="2205"/>
      <c r="DKH2" s="2205"/>
      <c r="DKI2" s="2205"/>
      <c r="DKJ2" s="2205"/>
      <c r="DKK2" s="2205"/>
      <c r="DKL2" s="2205"/>
      <c r="DKM2" s="2205"/>
      <c r="DKN2" s="2205"/>
      <c r="DKO2" s="2205"/>
      <c r="DKP2" s="2205"/>
      <c r="DKQ2" s="2205"/>
      <c r="DKR2" s="2205"/>
      <c r="DKS2" s="2205"/>
      <c r="DKT2" s="2205"/>
      <c r="DKU2" s="2205"/>
      <c r="DKV2" s="2205"/>
      <c r="DKW2" s="2205"/>
      <c r="DKX2" s="2205"/>
      <c r="DKY2" s="2205"/>
      <c r="DKZ2" s="2205"/>
      <c r="DLA2" s="2205"/>
      <c r="DLB2" s="2205"/>
      <c r="DLC2" s="2205"/>
      <c r="DLD2" s="2205"/>
      <c r="DLE2" s="2205"/>
      <c r="DLF2" s="2205"/>
      <c r="DLG2" s="2205"/>
      <c r="DLH2" s="2205"/>
      <c r="DLI2" s="2205"/>
      <c r="DLJ2" s="2205"/>
      <c r="DLK2" s="2205"/>
      <c r="DLL2" s="2205"/>
      <c r="DLM2" s="2205"/>
      <c r="DLN2" s="2205"/>
      <c r="DLO2" s="2205"/>
      <c r="DLP2" s="2205"/>
      <c r="DLQ2" s="2205"/>
      <c r="DLR2" s="2205"/>
      <c r="DLS2" s="2205"/>
      <c r="DLT2" s="2205"/>
      <c r="DLU2" s="2205"/>
      <c r="DLV2" s="2205"/>
      <c r="DLW2" s="2205"/>
      <c r="DLX2" s="2205"/>
      <c r="DLY2" s="2205"/>
      <c r="DLZ2" s="2205"/>
      <c r="DMA2" s="2205"/>
      <c r="DMB2" s="2205"/>
      <c r="DMC2" s="2205"/>
      <c r="DMD2" s="2205"/>
      <c r="DME2" s="2205"/>
      <c r="DMF2" s="2205"/>
      <c r="DMG2" s="2205"/>
      <c r="DMH2" s="2205"/>
      <c r="DMI2" s="2205"/>
      <c r="DMJ2" s="2205"/>
      <c r="DMK2" s="2205"/>
      <c r="DML2" s="2205"/>
      <c r="DMM2" s="2205"/>
      <c r="DMN2" s="2205"/>
      <c r="DMO2" s="2205"/>
      <c r="DMP2" s="2205"/>
      <c r="DMQ2" s="2205"/>
      <c r="DMR2" s="2205"/>
      <c r="DMS2" s="2205"/>
      <c r="DMT2" s="2205"/>
      <c r="DMU2" s="2205"/>
      <c r="DMV2" s="2205"/>
      <c r="DMW2" s="2205"/>
      <c r="DMX2" s="2205"/>
      <c r="DMY2" s="2205"/>
      <c r="DMZ2" s="2205"/>
      <c r="DNA2" s="2205"/>
      <c r="DNB2" s="2205"/>
      <c r="DNC2" s="2205"/>
      <c r="DND2" s="2205"/>
      <c r="DNE2" s="2205"/>
      <c r="DNF2" s="2205"/>
      <c r="DNG2" s="2205"/>
      <c r="DNH2" s="2205"/>
      <c r="DNI2" s="2205"/>
      <c r="DNJ2" s="2205"/>
      <c r="DNK2" s="2205"/>
      <c r="DNL2" s="2205"/>
      <c r="DNM2" s="2205"/>
      <c r="DNN2" s="2205"/>
      <c r="DNO2" s="2205"/>
      <c r="DNP2" s="2205"/>
      <c r="DNQ2" s="2205"/>
      <c r="DNR2" s="2205"/>
      <c r="DNS2" s="2205"/>
      <c r="DNT2" s="2205"/>
      <c r="DNU2" s="2205"/>
      <c r="DNV2" s="2205"/>
      <c r="DNW2" s="2205"/>
      <c r="DNX2" s="2205"/>
      <c r="DNY2" s="2205"/>
      <c r="DNZ2" s="2205"/>
      <c r="DOA2" s="2205"/>
      <c r="DOB2" s="2205"/>
      <c r="DOC2" s="2205"/>
      <c r="DOD2" s="2205"/>
      <c r="DOE2" s="2205"/>
      <c r="DOF2" s="2205"/>
      <c r="DOG2" s="2205"/>
      <c r="DOH2" s="2205"/>
      <c r="DOI2" s="2205"/>
      <c r="DOJ2" s="2205"/>
      <c r="DOK2" s="2205"/>
      <c r="DOL2" s="2205"/>
      <c r="DOM2" s="2205"/>
      <c r="DON2" s="2205"/>
      <c r="DOO2" s="2205"/>
      <c r="DOP2" s="2205"/>
      <c r="DOQ2" s="2205"/>
      <c r="DOR2" s="2205"/>
      <c r="DOS2" s="2205"/>
      <c r="DOT2" s="2205"/>
      <c r="DOU2" s="2205"/>
      <c r="DOV2" s="2205"/>
      <c r="DOW2" s="2205"/>
      <c r="DOX2" s="2205"/>
      <c r="DOY2" s="2205"/>
      <c r="DOZ2" s="2205"/>
      <c r="DPA2" s="2205"/>
      <c r="DPB2" s="2205"/>
      <c r="DPC2" s="2205"/>
      <c r="DPD2" s="2205"/>
      <c r="DPE2" s="2205"/>
      <c r="DPF2" s="2205"/>
      <c r="DPG2" s="2205"/>
      <c r="DPH2" s="2205"/>
      <c r="DPI2" s="2205"/>
      <c r="DPJ2" s="2205"/>
      <c r="DPK2" s="2205"/>
      <c r="DPL2" s="2205"/>
      <c r="DPM2" s="2205"/>
      <c r="DPN2" s="2205"/>
      <c r="DPO2" s="2205"/>
      <c r="DPP2" s="2205"/>
      <c r="DPQ2" s="2205"/>
      <c r="DPR2" s="2205"/>
      <c r="DPS2" s="2205"/>
      <c r="DPT2" s="2205"/>
      <c r="DPU2" s="2205"/>
      <c r="DPV2" s="2205"/>
      <c r="DPW2" s="2205"/>
      <c r="DPX2" s="2205"/>
      <c r="DPY2" s="2205"/>
      <c r="DPZ2" s="2205"/>
      <c r="DQA2" s="2205"/>
      <c r="DQB2" s="2205"/>
      <c r="DQC2" s="2205"/>
      <c r="DQD2" s="2205"/>
      <c r="DQE2" s="2205"/>
      <c r="DQF2" s="2205"/>
      <c r="DQG2" s="2205"/>
      <c r="DQH2" s="2205"/>
      <c r="DQI2" s="2205"/>
      <c r="DQJ2" s="2205"/>
      <c r="DQK2" s="2205"/>
      <c r="DQL2" s="2205"/>
      <c r="DQM2" s="2205"/>
      <c r="DQN2" s="2205"/>
      <c r="DQO2" s="2205"/>
      <c r="DQP2" s="2205"/>
      <c r="DQQ2" s="2205"/>
      <c r="DQR2" s="2205"/>
      <c r="DQS2" s="2205"/>
      <c r="DQT2" s="2205"/>
      <c r="DQU2" s="2205"/>
      <c r="DQV2" s="2205"/>
      <c r="DQW2" s="2205"/>
      <c r="DQX2" s="2205"/>
      <c r="DQY2" s="2205"/>
      <c r="DQZ2" s="2205"/>
      <c r="DRA2" s="2205"/>
      <c r="DRB2" s="2205"/>
      <c r="DRC2" s="2205"/>
      <c r="DRD2" s="2205"/>
      <c r="DRE2" s="2205"/>
      <c r="DRF2" s="2205"/>
      <c r="DRG2" s="2205"/>
      <c r="DRH2" s="2205"/>
      <c r="DRI2" s="2205"/>
      <c r="DRJ2" s="2205"/>
      <c r="DRK2" s="2205"/>
      <c r="DRL2" s="2205"/>
      <c r="DRM2" s="2205"/>
      <c r="DRN2" s="2205"/>
      <c r="DRO2" s="2205"/>
      <c r="DRP2" s="2205"/>
      <c r="DRQ2" s="2205"/>
      <c r="DRR2" s="2205"/>
      <c r="DRS2" s="2205"/>
      <c r="DRT2" s="2205"/>
      <c r="DRU2" s="2205"/>
      <c r="DRV2" s="2205"/>
      <c r="DRW2" s="2205"/>
      <c r="DRX2" s="2205"/>
      <c r="DRY2" s="2205"/>
      <c r="DRZ2" s="2205"/>
      <c r="DSA2" s="2205"/>
      <c r="DSB2" s="2205"/>
      <c r="DSC2" s="2205"/>
      <c r="DSD2" s="2205"/>
      <c r="DSE2" s="2205"/>
      <c r="DSF2" s="2205"/>
      <c r="DSG2" s="2205"/>
      <c r="DSH2" s="2205"/>
      <c r="DSI2" s="2205"/>
      <c r="DSJ2" s="2205"/>
      <c r="DSK2" s="2205"/>
      <c r="DSL2" s="2205"/>
      <c r="DSM2" s="2205"/>
      <c r="DSN2" s="2205"/>
      <c r="DSO2" s="2205"/>
      <c r="DSP2" s="2205"/>
      <c r="DSQ2" s="2205"/>
      <c r="DSR2" s="2205"/>
      <c r="DSS2" s="2205"/>
      <c r="DST2" s="2205"/>
      <c r="DSU2" s="2205"/>
      <c r="DSV2" s="2205"/>
      <c r="DSW2" s="2205"/>
      <c r="DSX2" s="2205"/>
      <c r="DSY2" s="2205"/>
      <c r="DSZ2" s="2205"/>
      <c r="DTA2" s="2205"/>
      <c r="DTB2" s="2205"/>
      <c r="DTC2" s="2205"/>
      <c r="DTD2" s="2205"/>
      <c r="DTE2" s="2205"/>
      <c r="DTF2" s="2205"/>
      <c r="DTG2" s="2205"/>
      <c r="DTH2" s="2205"/>
      <c r="DTI2" s="2205"/>
      <c r="DTJ2" s="2205"/>
      <c r="DTK2" s="2205"/>
      <c r="DTL2" s="2205"/>
      <c r="DTM2" s="2205"/>
      <c r="DTN2" s="2205"/>
      <c r="DTO2" s="2205"/>
      <c r="DTP2" s="2205"/>
      <c r="DTQ2" s="2205"/>
      <c r="DTR2" s="2205"/>
      <c r="DTS2" s="2205"/>
      <c r="DTT2" s="2205"/>
      <c r="DTU2" s="2205"/>
      <c r="DTV2" s="2205"/>
      <c r="DTW2" s="2205"/>
      <c r="DTX2" s="2205"/>
      <c r="DTY2" s="2205"/>
      <c r="DTZ2" s="2205"/>
      <c r="DUA2" s="2205"/>
      <c r="DUB2" s="2205"/>
      <c r="DUC2" s="2205"/>
      <c r="DUD2" s="2205"/>
      <c r="DUE2" s="2205"/>
      <c r="DUF2" s="2205"/>
      <c r="DUG2" s="2205"/>
      <c r="DUH2" s="2205"/>
      <c r="DUI2" s="2205"/>
      <c r="DUJ2" s="2205"/>
      <c r="DUK2" s="2205"/>
      <c r="DUL2" s="2205"/>
      <c r="DUM2" s="2205"/>
      <c r="DUN2" s="2205"/>
      <c r="DUO2" s="2205"/>
      <c r="DUP2" s="2205"/>
      <c r="DUQ2" s="2205"/>
      <c r="DUR2" s="2205"/>
      <c r="DUS2" s="2205"/>
      <c r="DUT2" s="2205"/>
      <c r="DUU2" s="2205"/>
      <c r="DUV2" s="2205"/>
      <c r="DUW2" s="2205"/>
      <c r="DUX2" s="2205"/>
      <c r="DUY2" s="2205"/>
      <c r="DUZ2" s="2205"/>
      <c r="DVA2" s="2205"/>
      <c r="DVB2" s="2205"/>
      <c r="DVC2" s="2205"/>
      <c r="DVD2" s="2205"/>
      <c r="DVE2" s="2205"/>
      <c r="DVF2" s="2205"/>
      <c r="DVG2" s="2205"/>
      <c r="DVH2" s="2205"/>
      <c r="DVI2" s="2205"/>
      <c r="DVJ2" s="2205"/>
      <c r="DVK2" s="2205"/>
      <c r="DVL2" s="2205"/>
      <c r="DVM2" s="2205"/>
      <c r="DVN2" s="2205"/>
      <c r="DVO2" s="2205"/>
      <c r="DVP2" s="2205"/>
      <c r="DVQ2" s="2205"/>
      <c r="DVR2" s="2205"/>
      <c r="DVS2" s="2205"/>
      <c r="DVT2" s="2205"/>
      <c r="DVU2" s="2205"/>
      <c r="DVV2" s="2205"/>
      <c r="DVW2" s="2205"/>
      <c r="DVX2" s="2205"/>
      <c r="DVY2" s="2205"/>
      <c r="DVZ2" s="2205"/>
      <c r="DWA2" s="2205"/>
      <c r="DWB2" s="2205"/>
      <c r="DWC2" s="2205"/>
      <c r="DWD2" s="2205"/>
      <c r="DWE2" s="2205"/>
      <c r="DWF2" s="2205"/>
      <c r="DWG2" s="2205"/>
      <c r="DWH2" s="2205"/>
      <c r="DWI2" s="2205"/>
      <c r="DWJ2" s="2205"/>
      <c r="DWK2" s="2205"/>
      <c r="DWL2" s="2205"/>
      <c r="DWM2" s="2205"/>
      <c r="DWN2" s="2205"/>
      <c r="DWO2" s="2205"/>
      <c r="DWP2" s="2205"/>
      <c r="DWQ2" s="2205"/>
      <c r="DWR2" s="2205"/>
      <c r="DWS2" s="2205"/>
      <c r="DWT2" s="2205"/>
      <c r="DWU2" s="2205"/>
      <c r="DWV2" s="2205"/>
      <c r="DWW2" s="2205"/>
      <c r="DWX2" s="2205"/>
      <c r="DWY2" s="2205"/>
      <c r="DWZ2" s="2205"/>
      <c r="DXA2" s="2205"/>
      <c r="DXB2" s="2205"/>
      <c r="DXC2" s="2205"/>
      <c r="DXD2" s="2205"/>
      <c r="DXE2" s="2205"/>
      <c r="DXF2" s="2205"/>
      <c r="DXG2" s="2205"/>
      <c r="DXH2" s="2205"/>
      <c r="DXI2" s="2205"/>
      <c r="DXJ2" s="2205"/>
      <c r="DXK2" s="2205"/>
      <c r="DXL2" s="2205"/>
      <c r="DXM2" s="2205"/>
      <c r="DXN2" s="2205"/>
      <c r="DXO2" s="2205"/>
      <c r="DXP2" s="2205"/>
      <c r="DXQ2" s="2205"/>
      <c r="DXR2" s="2205"/>
      <c r="DXS2" s="2205"/>
      <c r="DXT2" s="2205"/>
      <c r="DXU2" s="2205"/>
      <c r="DXV2" s="2205"/>
      <c r="DXW2" s="2205"/>
      <c r="DXX2" s="2205"/>
      <c r="DXY2" s="2205"/>
      <c r="DXZ2" s="2205"/>
      <c r="DYA2" s="2205"/>
      <c r="DYB2" s="2205"/>
      <c r="DYC2" s="2205"/>
      <c r="DYD2" s="2205"/>
      <c r="DYE2" s="2205"/>
      <c r="DYF2" s="2205"/>
      <c r="DYG2" s="2205"/>
      <c r="DYH2" s="2205"/>
      <c r="DYI2" s="2205"/>
      <c r="DYJ2" s="2205"/>
      <c r="DYK2" s="2205"/>
      <c r="DYL2" s="2205"/>
      <c r="DYM2" s="2205"/>
      <c r="DYN2" s="2205"/>
      <c r="DYO2" s="2205"/>
      <c r="DYP2" s="2205"/>
      <c r="DYQ2" s="2205"/>
      <c r="DYR2" s="2205"/>
      <c r="DYS2" s="2205"/>
      <c r="DYT2" s="2205"/>
      <c r="DYU2" s="2205"/>
      <c r="DYV2" s="2205"/>
      <c r="DYW2" s="2205"/>
      <c r="DYX2" s="2205"/>
      <c r="DYY2" s="2205"/>
      <c r="DYZ2" s="2205"/>
      <c r="DZA2" s="2205"/>
      <c r="DZB2" s="2205"/>
      <c r="DZC2" s="2205"/>
      <c r="DZD2" s="2205"/>
      <c r="DZE2" s="2205"/>
      <c r="DZF2" s="2205"/>
      <c r="DZG2" s="2205"/>
      <c r="DZH2" s="2205"/>
      <c r="DZI2" s="2205"/>
      <c r="DZJ2" s="2205"/>
      <c r="DZK2" s="2205"/>
      <c r="DZL2" s="2205"/>
      <c r="DZM2" s="2205"/>
      <c r="DZN2" s="2205"/>
      <c r="DZO2" s="2205"/>
      <c r="DZP2" s="2205"/>
      <c r="DZQ2" s="2205"/>
      <c r="DZR2" s="2205"/>
      <c r="DZS2" s="2205"/>
      <c r="DZT2" s="2205"/>
      <c r="DZU2" s="2205"/>
      <c r="DZV2" s="2205"/>
      <c r="DZW2" s="2205"/>
      <c r="DZX2" s="2205"/>
      <c r="DZY2" s="2205"/>
      <c r="DZZ2" s="2205"/>
      <c r="EAA2" s="2205"/>
      <c r="EAB2" s="2205"/>
      <c r="EAC2" s="2205"/>
      <c r="EAD2" s="2205"/>
      <c r="EAE2" s="2205"/>
      <c r="EAF2" s="2205"/>
      <c r="EAG2" s="2205"/>
      <c r="EAH2" s="2205"/>
      <c r="EAI2" s="2205"/>
      <c r="EAJ2" s="2205"/>
      <c r="EAK2" s="2205"/>
      <c r="EAL2" s="2205"/>
      <c r="EAM2" s="2205"/>
      <c r="EAN2" s="2205"/>
      <c r="EAO2" s="2205"/>
      <c r="EAP2" s="2205"/>
      <c r="EAQ2" s="2205"/>
      <c r="EAR2" s="2205"/>
      <c r="EAS2" s="2205"/>
      <c r="EAT2" s="2205"/>
      <c r="EAU2" s="2205"/>
      <c r="EAV2" s="2205"/>
      <c r="EAW2" s="2205"/>
      <c r="EAX2" s="2205"/>
      <c r="EAY2" s="2205"/>
      <c r="EAZ2" s="2205"/>
      <c r="EBA2" s="2205"/>
      <c r="EBB2" s="2205"/>
      <c r="EBC2" s="2205"/>
      <c r="EBD2" s="2205"/>
      <c r="EBE2" s="2205"/>
      <c r="EBF2" s="2205"/>
      <c r="EBG2" s="2205"/>
      <c r="EBH2" s="2205"/>
      <c r="EBI2" s="2205"/>
      <c r="EBJ2" s="2205"/>
      <c r="EBK2" s="2205"/>
      <c r="EBL2" s="2205"/>
      <c r="EBM2" s="2205"/>
      <c r="EBN2" s="2205"/>
      <c r="EBO2" s="2205"/>
      <c r="EBP2" s="2205"/>
      <c r="EBQ2" s="2205"/>
      <c r="EBR2" s="2205"/>
      <c r="EBS2" s="2205"/>
      <c r="EBT2" s="2205"/>
      <c r="EBU2" s="2205"/>
      <c r="EBV2" s="2205"/>
      <c r="EBW2" s="2205"/>
      <c r="EBX2" s="2205"/>
      <c r="EBY2" s="2205"/>
      <c r="EBZ2" s="2205"/>
      <c r="ECA2" s="2205"/>
      <c r="ECB2" s="2205"/>
      <c r="ECC2" s="2205"/>
      <c r="ECD2" s="2205"/>
      <c r="ECE2" s="2205"/>
      <c r="ECF2" s="2205"/>
      <c r="ECG2" s="2205"/>
      <c r="ECH2" s="2205"/>
      <c r="ECI2" s="2205"/>
      <c r="ECJ2" s="2205"/>
      <c r="ECK2" s="2205"/>
      <c r="ECL2" s="2205"/>
      <c r="ECM2" s="2205"/>
      <c r="ECN2" s="2205"/>
      <c r="ECO2" s="2205"/>
      <c r="ECP2" s="2205"/>
      <c r="ECQ2" s="2205"/>
      <c r="ECR2" s="2205"/>
      <c r="ECS2" s="2205"/>
      <c r="ECT2" s="2205"/>
      <c r="ECU2" s="2205"/>
      <c r="ECV2" s="2205"/>
      <c r="ECW2" s="2205"/>
      <c r="ECX2" s="2205"/>
      <c r="ECY2" s="2205"/>
      <c r="ECZ2" s="2205"/>
      <c r="EDA2" s="2205"/>
      <c r="EDB2" s="2205"/>
      <c r="EDC2" s="2205"/>
      <c r="EDD2" s="2205"/>
      <c r="EDE2" s="2205"/>
      <c r="EDF2" s="2205"/>
      <c r="EDG2" s="2205"/>
      <c r="EDH2" s="2205"/>
      <c r="EDI2" s="2205"/>
      <c r="EDJ2" s="2205"/>
      <c r="EDK2" s="2205"/>
      <c r="EDL2" s="2205"/>
      <c r="EDM2" s="2205"/>
      <c r="EDN2" s="2205"/>
      <c r="EDO2" s="2205"/>
      <c r="EDP2" s="2205"/>
      <c r="EDQ2" s="2205"/>
      <c r="EDR2" s="2205"/>
      <c r="EDS2" s="2205"/>
      <c r="EDT2" s="2205"/>
      <c r="EDU2" s="2205"/>
      <c r="EDV2" s="2205"/>
      <c r="EDW2" s="2205"/>
      <c r="EDX2" s="2205"/>
      <c r="EDY2" s="2205"/>
      <c r="EDZ2" s="2205"/>
      <c r="EEA2" s="2205"/>
      <c r="EEB2" s="2205"/>
      <c r="EEC2" s="2205"/>
      <c r="EED2" s="2205"/>
      <c r="EEE2" s="2205"/>
      <c r="EEF2" s="2205"/>
      <c r="EEG2" s="2205"/>
      <c r="EEH2" s="2205"/>
      <c r="EEI2" s="2205"/>
      <c r="EEJ2" s="2205"/>
      <c r="EEK2" s="2205"/>
      <c r="EEL2" s="2205"/>
      <c r="EEM2" s="2205"/>
      <c r="EEN2" s="2205"/>
      <c r="EEO2" s="2205"/>
      <c r="EEP2" s="2205"/>
      <c r="EEQ2" s="2205"/>
      <c r="EER2" s="2205"/>
      <c r="EES2" s="2205"/>
      <c r="EET2" s="2205"/>
      <c r="EEU2" s="2205"/>
      <c r="EEV2" s="2205"/>
      <c r="EEW2" s="2205"/>
      <c r="EEX2" s="2205"/>
      <c r="EEY2" s="2205"/>
      <c r="EEZ2" s="2205"/>
      <c r="EFA2" s="2205"/>
      <c r="EFB2" s="2205"/>
      <c r="EFC2" s="2205"/>
      <c r="EFD2" s="2205"/>
      <c r="EFE2" s="2205"/>
      <c r="EFF2" s="2205"/>
      <c r="EFG2" s="2205"/>
      <c r="EFH2" s="2205"/>
      <c r="EFI2" s="2205"/>
      <c r="EFJ2" s="2205"/>
      <c r="EFK2" s="2205"/>
      <c r="EFL2" s="2205"/>
      <c r="EFM2" s="2205"/>
      <c r="EFN2" s="2205"/>
      <c r="EFO2" s="2205"/>
      <c r="EFP2" s="2205"/>
      <c r="EFQ2" s="2205"/>
      <c r="EFR2" s="2205"/>
      <c r="EFS2" s="2205"/>
      <c r="EFT2" s="2205"/>
      <c r="EFU2" s="2205"/>
      <c r="EFV2" s="2205"/>
      <c r="EFW2" s="2205"/>
      <c r="EFX2" s="2205"/>
      <c r="EFY2" s="2205"/>
      <c r="EFZ2" s="2205"/>
      <c r="EGA2" s="2205"/>
      <c r="EGB2" s="2205"/>
      <c r="EGC2" s="2205"/>
      <c r="EGD2" s="2205"/>
      <c r="EGE2" s="2205"/>
      <c r="EGF2" s="2205"/>
      <c r="EGG2" s="2205"/>
      <c r="EGH2" s="2205"/>
      <c r="EGI2" s="2205"/>
      <c r="EGJ2" s="2205"/>
      <c r="EGK2" s="2205"/>
      <c r="EGL2" s="2205"/>
      <c r="EGM2" s="2205"/>
      <c r="EGN2" s="2205"/>
      <c r="EGO2" s="2205"/>
      <c r="EGP2" s="2205"/>
      <c r="EGQ2" s="2205"/>
      <c r="EGR2" s="2205"/>
      <c r="EGS2" s="2205"/>
      <c r="EGT2" s="2205"/>
      <c r="EGU2" s="2205"/>
      <c r="EGV2" s="2205"/>
      <c r="EGW2" s="2205"/>
      <c r="EGX2" s="2205"/>
      <c r="EGY2" s="2205"/>
      <c r="EGZ2" s="2205"/>
      <c r="EHA2" s="2205"/>
      <c r="EHB2" s="2205"/>
      <c r="EHC2" s="2205"/>
      <c r="EHD2" s="2205"/>
      <c r="EHE2" s="2205"/>
      <c r="EHF2" s="2205"/>
      <c r="EHG2" s="2205"/>
      <c r="EHH2" s="2205"/>
      <c r="EHI2" s="2205"/>
      <c r="EHJ2" s="2205"/>
      <c r="EHK2" s="2205"/>
      <c r="EHL2" s="2205"/>
      <c r="EHM2" s="2205"/>
      <c r="EHN2" s="2205"/>
      <c r="EHO2" s="2205"/>
      <c r="EHP2" s="2205"/>
      <c r="EHQ2" s="2205"/>
      <c r="EHR2" s="2205"/>
      <c r="EHS2" s="2205"/>
      <c r="EHT2" s="2205"/>
      <c r="EHU2" s="2205"/>
      <c r="EHV2" s="2205"/>
      <c r="EHW2" s="2205"/>
      <c r="EHX2" s="2205"/>
      <c r="EHY2" s="2205"/>
      <c r="EHZ2" s="2205"/>
      <c r="EIA2" s="2205"/>
      <c r="EIB2" s="2205"/>
      <c r="EIC2" s="2205"/>
      <c r="EID2" s="2205"/>
      <c r="EIE2" s="2205"/>
      <c r="EIF2" s="2205"/>
      <c r="EIG2" s="2205"/>
      <c r="EIH2" s="2205"/>
      <c r="EII2" s="2205"/>
      <c r="EIJ2" s="2205"/>
      <c r="EIK2" s="2205"/>
      <c r="EIL2" s="2205"/>
      <c r="EIM2" s="2205"/>
      <c r="EIN2" s="2205"/>
      <c r="EIO2" s="2205"/>
      <c r="EIP2" s="2205"/>
      <c r="EIQ2" s="2205"/>
      <c r="EIR2" s="2205"/>
      <c r="EIS2" s="2205"/>
      <c r="EIT2" s="2205"/>
      <c r="EIU2" s="2205"/>
      <c r="EIV2" s="2205"/>
      <c r="EIW2" s="2205"/>
      <c r="EIX2" s="2205"/>
      <c r="EIY2" s="2205"/>
      <c r="EIZ2" s="2205"/>
      <c r="EJA2" s="2205"/>
      <c r="EJB2" s="2205"/>
      <c r="EJC2" s="2205"/>
      <c r="EJD2" s="2205"/>
      <c r="EJE2" s="2205"/>
      <c r="EJF2" s="2205"/>
      <c r="EJG2" s="2205"/>
      <c r="EJH2" s="2205"/>
      <c r="EJI2" s="2205"/>
      <c r="EJJ2" s="2205"/>
      <c r="EJK2" s="2205"/>
      <c r="EJL2" s="2205"/>
      <c r="EJM2" s="2205"/>
      <c r="EJN2" s="2205"/>
      <c r="EJO2" s="2205"/>
      <c r="EJP2" s="2205"/>
      <c r="EJQ2" s="2205"/>
      <c r="EJR2" s="2205"/>
      <c r="EJS2" s="2205"/>
      <c r="EJT2" s="2205"/>
      <c r="EJU2" s="2205"/>
      <c r="EJV2" s="2205"/>
      <c r="EJW2" s="2205"/>
      <c r="EJX2" s="2205"/>
      <c r="EJY2" s="2205"/>
      <c r="EJZ2" s="2205"/>
      <c r="EKA2" s="2205"/>
      <c r="EKB2" s="2205"/>
      <c r="EKC2" s="2205"/>
      <c r="EKD2" s="2205"/>
      <c r="EKE2" s="2205"/>
      <c r="EKF2" s="2205"/>
      <c r="EKG2" s="2205"/>
      <c r="EKH2" s="2205"/>
      <c r="EKI2" s="2205"/>
      <c r="EKJ2" s="2205"/>
      <c r="EKK2" s="2205"/>
      <c r="EKL2" s="2205"/>
      <c r="EKM2" s="2205"/>
      <c r="EKN2" s="2205"/>
      <c r="EKO2" s="2205"/>
      <c r="EKP2" s="2205"/>
      <c r="EKQ2" s="2205"/>
      <c r="EKR2" s="2205"/>
      <c r="EKS2" s="2205"/>
      <c r="EKT2" s="2205"/>
      <c r="EKU2" s="2205"/>
      <c r="EKV2" s="2205"/>
      <c r="EKW2" s="2205"/>
      <c r="EKX2" s="2205"/>
      <c r="EKY2" s="2205"/>
      <c r="EKZ2" s="2205"/>
      <c r="ELA2" s="2205"/>
      <c r="ELB2" s="2205"/>
      <c r="ELC2" s="2205"/>
      <c r="ELD2" s="2205"/>
      <c r="ELE2" s="2205"/>
      <c r="ELF2" s="2205"/>
      <c r="ELG2" s="2205"/>
      <c r="ELH2" s="2205"/>
      <c r="ELI2" s="2205"/>
      <c r="ELJ2" s="2205"/>
      <c r="ELK2" s="2205"/>
      <c r="ELL2" s="2205"/>
      <c r="ELM2" s="2205"/>
      <c r="ELN2" s="2205"/>
      <c r="ELO2" s="2205"/>
      <c r="ELP2" s="2205"/>
      <c r="ELQ2" s="2205"/>
      <c r="ELR2" s="2205"/>
      <c r="ELS2" s="2205"/>
      <c r="ELT2" s="2205"/>
      <c r="ELU2" s="2205"/>
      <c r="ELV2" s="2205"/>
      <c r="ELW2" s="2205"/>
      <c r="ELX2" s="2205"/>
      <c r="ELY2" s="2205"/>
      <c r="ELZ2" s="2205"/>
      <c r="EMA2" s="2205"/>
      <c r="EMB2" s="2205"/>
      <c r="EMC2" s="2205"/>
      <c r="EMD2" s="2205"/>
      <c r="EME2" s="2205"/>
      <c r="EMF2" s="2205"/>
      <c r="EMG2" s="2205"/>
      <c r="EMH2" s="2205"/>
      <c r="EMI2" s="2205"/>
      <c r="EMJ2" s="2205"/>
      <c r="EMK2" s="2205"/>
      <c r="EML2" s="2205"/>
      <c r="EMM2" s="2205"/>
      <c r="EMN2" s="2205"/>
      <c r="EMO2" s="2205"/>
      <c r="EMP2" s="2205"/>
      <c r="EMQ2" s="2205"/>
      <c r="EMR2" s="2205"/>
      <c r="EMS2" s="2205"/>
      <c r="EMT2" s="2205"/>
      <c r="EMU2" s="2205"/>
      <c r="EMV2" s="2205"/>
      <c r="EMW2" s="2205"/>
      <c r="EMX2" s="2205"/>
      <c r="EMY2" s="2205"/>
      <c r="EMZ2" s="2205"/>
      <c r="ENA2" s="2205"/>
      <c r="ENB2" s="2205"/>
      <c r="ENC2" s="2205"/>
      <c r="END2" s="2205"/>
      <c r="ENE2" s="2205"/>
      <c r="ENF2" s="2205"/>
      <c r="ENG2" s="2205"/>
      <c r="ENH2" s="2205"/>
      <c r="ENI2" s="2205"/>
      <c r="ENJ2" s="2205"/>
      <c r="ENK2" s="2205"/>
      <c r="ENL2" s="2205"/>
      <c r="ENM2" s="2205"/>
      <c r="ENN2" s="2205"/>
      <c r="ENO2" s="2205"/>
      <c r="ENP2" s="2205"/>
      <c r="ENQ2" s="2205"/>
      <c r="ENR2" s="2205"/>
      <c r="ENS2" s="2205"/>
      <c r="ENT2" s="2205"/>
      <c r="ENU2" s="2205"/>
      <c r="ENV2" s="2205"/>
      <c r="ENW2" s="2205"/>
      <c r="ENX2" s="2205"/>
      <c r="ENY2" s="2205"/>
      <c r="ENZ2" s="2205"/>
      <c r="EOA2" s="2205"/>
      <c r="EOB2" s="2205"/>
      <c r="EOC2" s="2205"/>
      <c r="EOD2" s="2205"/>
      <c r="EOE2" s="2205"/>
      <c r="EOF2" s="2205"/>
      <c r="EOG2" s="2205"/>
      <c r="EOH2" s="2205"/>
      <c r="EOI2" s="2205"/>
      <c r="EOJ2" s="2205"/>
      <c r="EOK2" s="2205"/>
      <c r="EOL2" s="2205"/>
      <c r="EOM2" s="2205"/>
      <c r="EON2" s="2205"/>
      <c r="EOO2" s="2205"/>
      <c r="EOP2" s="2205"/>
      <c r="EOQ2" s="2205"/>
      <c r="EOR2" s="2205"/>
      <c r="EOS2" s="2205"/>
      <c r="EOT2" s="2205"/>
      <c r="EOU2" s="2205"/>
      <c r="EOV2" s="2205"/>
      <c r="EOW2" s="2205"/>
      <c r="EOX2" s="2205"/>
      <c r="EOY2" s="2205"/>
      <c r="EOZ2" s="2205"/>
      <c r="EPA2" s="2205"/>
      <c r="EPB2" s="2205"/>
      <c r="EPC2" s="2205"/>
      <c r="EPD2" s="2205"/>
      <c r="EPE2" s="2205"/>
      <c r="EPF2" s="2205"/>
      <c r="EPG2" s="2205"/>
      <c r="EPH2" s="2205"/>
      <c r="EPI2" s="2205"/>
      <c r="EPJ2" s="2205"/>
      <c r="EPK2" s="2205"/>
      <c r="EPL2" s="2205"/>
      <c r="EPM2" s="2205"/>
      <c r="EPN2" s="2205"/>
      <c r="EPO2" s="2205"/>
      <c r="EPP2" s="2205"/>
      <c r="EPQ2" s="2205"/>
      <c r="EPR2" s="2205"/>
      <c r="EPS2" s="2205"/>
      <c r="EPT2" s="2205"/>
      <c r="EPU2" s="2205"/>
      <c r="EPV2" s="2205"/>
      <c r="EPW2" s="2205"/>
      <c r="EPX2" s="2205"/>
      <c r="EPY2" s="2205"/>
      <c r="EPZ2" s="2205"/>
      <c r="EQA2" s="2205"/>
      <c r="EQB2" s="2205"/>
      <c r="EQC2" s="2205"/>
      <c r="EQD2" s="2205"/>
      <c r="EQE2" s="2205"/>
      <c r="EQF2" s="2205"/>
      <c r="EQG2" s="2205"/>
      <c r="EQH2" s="2205"/>
      <c r="EQI2" s="2205"/>
      <c r="EQJ2" s="2205"/>
      <c r="EQK2" s="2205"/>
      <c r="EQL2" s="2205"/>
      <c r="EQM2" s="2205"/>
      <c r="EQN2" s="2205"/>
      <c r="EQO2" s="2205"/>
      <c r="EQP2" s="2205"/>
      <c r="EQQ2" s="2205"/>
      <c r="EQR2" s="2205"/>
      <c r="EQS2" s="2205"/>
      <c r="EQT2" s="2205"/>
      <c r="EQU2" s="2205"/>
      <c r="EQV2" s="2205"/>
      <c r="EQW2" s="2205"/>
      <c r="EQX2" s="2205"/>
      <c r="EQY2" s="2205"/>
      <c r="EQZ2" s="2205"/>
      <c r="ERA2" s="2205"/>
      <c r="ERB2" s="2205"/>
      <c r="ERC2" s="2205"/>
      <c r="ERD2" s="2205"/>
      <c r="ERE2" s="2205"/>
      <c r="ERF2" s="2205"/>
      <c r="ERG2" s="2205"/>
      <c r="ERH2" s="2205"/>
      <c r="ERI2" s="2205"/>
      <c r="ERJ2" s="2205"/>
      <c r="ERK2" s="2205"/>
      <c r="ERL2" s="2205"/>
      <c r="ERM2" s="2205"/>
      <c r="ERN2" s="2205"/>
      <c r="ERO2" s="2205"/>
      <c r="ERP2" s="2205"/>
      <c r="ERQ2" s="2205"/>
      <c r="ERR2" s="2205"/>
      <c r="ERS2" s="2205"/>
      <c r="ERT2" s="2205"/>
      <c r="ERU2" s="2205"/>
      <c r="ERV2" s="2205"/>
      <c r="ERW2" s="2205"/>
      <c r="ERX2" s="2205"/>
      <c r="ERY2" s="2205"/>
      <c r="ERZ2" s="2205"/>
      <c r="ESA2" s="2205"/>
      <c r="ESB2" s="2205"/>
      <c r="ESC2" s="2205"/>
      <c r="ESD2" s="2205"/>
      <c r="ESE2" s="2205"/>
      <c r="ESF2" s="2205"/>
      <c r="ESG2" s="2205"/>
      <c r="ESH2" s="2205"/>
      <c r="ESI2" s="2205"/>
      <c r="ESJ2" s="2205"/>
      <c r="ESK2" s="2205"/>
      <c r="ESL2" s="2205"/>
      <c r="ESM2" s="2205"/>
      <c r="ESN2" s="2205"/>
      <c r="ESO2" s="2205"/>
      <c r="ESP2" s="2205"/>
      <c r="ESQ2" s="2205"/>
      <c r="ESR2" s="2205"/>
      <c r="ESS2" s="2205"/>
      <c r="EST2" s="2205"/>
      <c r="ESU2" s="2205"/>
      <c r="ESV2" s="2205"/>
      <c r="ESW2" s="2205"/>
      <c r="ESX2" s="2205"/>
      <c r="ESY2" s="2205"/>
      <c r="ESZ2" s="2205"/>
      <c r="ETA2" s="2205"/>
      <c r="ETB2" s="2205"/>
      <c r="ETC2" s="2205"/>
      <c r="ETD2" s="2205"/>
      <c r="ETE2" s="2205"/>
      <c r="ETF2" s="2205"/>
      <c r="ETG2" s="2205"/>
      <c r="ETH2" s="2205"/>
      <c r="ETI2" s="2205"/>
      <c r="ETJ2" s="2205"/>
      <c r="ETK2" s="2205"/>
      <c r="ETL2" s="2205"/>
      <c r="ETM2" s="2205"/>
      <c r="ETN2" s="2205"/>
      <c r="ETO2" s="2205"/>
      <c r="ETP2" s="2205"/>
      <c r="ETQ2" s="2205"/>
      <c r="ETR2" s="2205"/>
      <c r="ETS2" s="2205"/>
      <c r="ETT2" s="2205"/>
      <c r="ETU2" s="2205"/>
      <c r="ETV2" s="2205"/>
      <c r="ETW2" s="2205"/>
      <c r="ETX2" s="2205"/>
      <c r="ETY2" s="2205"/>
      <c r="ETZ2" s="2205"/>
      <c r="EUA2" s="2205"/>
      <c r="EUB2" s="2205"/>
      <c r="EUC2" s="2205"/>
      <c r="EUD2" s="2205"/>
      <c r="EUE2" s="2205"/>
      <c r="EUF2" s="2205"/>
      <c r="EUG2" s="2205"/>
      <c r="EUH2" s="2205"/>
      <c r="EUI2" s="2205"/>
      <c r="EUJ2" s="2205"/>
      <c r="EUK2" s="2205"/>
      <c r="EUL2" s="2205"/>
      <c r="EUM2" s="2205"/>
      <c r="EUN2" s="2205"/>
      <c r="EUO2" s="2205"/>
      <c r="EUP2" s="2205"/>
      <c r="EUQ2" s="2205"/>
      <c r="EUR2" s="2205"/>
      <c r="EUS2" s="2205"/>
      <c r="EUT2" s="2205"/>
      <c r="EUU2" s="2205"/>
      <c r="EUV2" s="2205"/>
      <c r="EUW2" s="2205"/>
      <c r="EUX2" s="2205"/>
      <c r="EUY2" s="2205"/>
      <c r="EUZ2" s="2205"/>
      <c r="EVA2" s="2205"/>
      <c r="EVB2" s="2205"/>
      <c r="EVC2" s="2205"/>
      <c r="EVD2" s="2205"/>
      <c r="EVE2" s="2205"/>
      <c r="EVF2" s="2205"/>
      <c r="EVG2" s="2205"/>
      <c r="EVH2" s="2205"/>
      <c r="EVI2" s="2205"/>
      <c r="EVJ2" s="2205"/>
      <c r="EVK2" s="2205"/>
      <c r="EVL2" s="2205"/>
      <c r="EVM2" s="2205"/>
      <c r="EVN2" s="2205"/>
      <c r="EVO2" s="2205"/>
      <c r="EVP2" s="2205"/>
      <c r="EVQ2" s="2205"/>
      <c r="EVR2" s="2205"/>
      <c r="EVS2" s="2205"/>
      <c r="EVT2" s="2205"/>
      <c r="EVU2" s="2205"/>
      <c r="EVV2" s="2205"/>
      <c r="EVW2" s="2205"/>
      <c r="EVX2" s="2205"/>
      <c r="EVY2" s="2205"/>
      <c r="EVZ2" s="2205"/>
      <c r="EWA2" s="2205"/>
      <c r="EWB2" s="2205"/>
      <c r="EWC2" s="2205"/>
      <c r="EWD2" s="2205"/>
      <c r="EWE2" s="2205"/>
      <c r="EWF2" s="2205"/>
      <c r="EWG2" s="2205"/>
      <c r="EWH2" s="2205"/>
      <c r="EWI2" s="2205"/>
      <c r="EWJ2" s="2205"/>
      <c r="EWK2" s="2205"/>
      <c r="EWL2" s="2205"/>
      <c r="EWM2" s="2205"/>
      <c r="EWN2" s="2205"/>
      <c r="EWO2" s="2205"/>
      <c r="EWP2" s="2205"/>
      <c r="EWQ2" s="2205"/>
      <c r="EWR2" s="2205"/>
      <c r="EWS2" s="2205"/>
      <c r="EWT2" s="2205"/>
      <c r="EWU2" s="2205"/>
      <c r="EWV2" s="2205"/>
      <c r="EWW2" s="2205"/>
      <c r="EWX2" s="2205"/>
      <c r="EWY2" s="2205"/>
      <c r="EWZ2" s="2205"/>
      <c r="EXA2" s="2205"/>
      <c r="EXB2" s="2205"/>
      <c r="EXC2" s="2205"/>
      <c r="EXD2" s="2205"/>
      <c r="EXE2" s="2205"/>
      <c r="EXF2" s="2205"/>
      <c r="EXG2" s="2205"/>
      <c r="EXH2" s="2205"/>
      <c r="EXI2" s="2205"/>
      <c r="EXJ2" s="2205"/>
      <c r="EXK2" s="2205"/>
      <c r="EXL2" s="2205"/>
      <c r="EXM2" s="2205"/>
      <c r="EXN2" s="2205"/>
      <c r="EXO2" s="2205"/>
      <c r="EXP2" s="2205"/>
      <c r="EXQ2" s="2205"/>
      <c r="EXR2" s="2205"/>
      <c r="EXS2" s="2205"/>
      <c r="EXT2" s="2205"/>
      <c r="EXU2" s="2205"/>
      <c r="EXV2" s="2205"/>
      <c r="EXW2" s="2205"/>
      <c r="EXX2" s="2205"/>
      <c r="EXY2" s="2205"/>
      <c r="EXZ2" s="2205"/>
      <c r="EYA2" s="2205"/>
      <c r="EYB2" s="2205"/>
      <c r="EYC2" s="2205"/>
      <c r="EYD2" s="2205"/>
      <c r="EYE2" s="2205"/>
      <c r="EYF2" s="2205"/>
      <c r="EYG2" s="2205"/>
      <c r="EYH2" s="2205"/>
      <c r="EYI2" s="2205"/>
      <c r="EYJ2" s="2205"/>
      <c r="EYK2" s="2205"/>
      <c r="EYL2" s="2205"/>
      <c r="EYM2" s="2205"/>
      <c r="EYN2" s="2205"/>
      <c r="EYO2" s="2205"/>
      <c r="EYP2" s="2205"/>
      <c r="EYQ2" s="2205"/>
      <c r="EYR2" s="2205"/>
      <c r="EYS2" s="2205"/>
      <c r="EYT2" s="2205"/>
      <c r="EYU2" s="2205"/>
      <c r="EYV2" s="2205"/>
      <c r="EYW2" s="2205"/>
      <c r="EYX2" s="2205"/>
      <c r="EYY2" s="2205"/>
      <c r="EYZ2" s="2205"/>
      <c r="EZA2" s="2205"/>
      <c r="EZB2" s="2205"/>
      <c r="EZC2" s="2205"/>
      <c r="EZD2" s="2205"/>
      <c r="EZE2" s="2205"/>
      <c r="EZF2" s="2205"/>
      <c r="EZG2" s="2205"/>
      <c r="EZH2" s="2205"/>
      <c r="EZI2" s="2205"/>
      <c r="EZJ2" s="2205"/>
      <c r="EZK2" s="2205"/>
      <c r="EZL2" s="2205"/>
      <c r="EZM2" s="2205"/>
      <c r="EZN2" s="2205"/>
      <c r="EZO2" s="2205"/>
      <c r="EZP2" s="2205"/>
      <c r="EZQ2" s="2205"/>
      <c r="EZR2" s="2205"/>
      <c r="EZS2" s="2205"/>
      <c r="EZT2" s="2205"/>
      <c r="EZU2" s="2205"/>
      <c r="EZV2" s="2205"/>
      <c r="EZW2" s="2205"/>
      <c r="EZX2" s="2205"/>
      <c r="EZY2" s="2205"/>
      <c r="EZZ2" s="2205"/>
      <c r="FAA2" s="2205"/>
      <c r="FAB2" s="2205"/>
      <c r="FAC2" s="2205"/>
      <c r="FAD2" s="2205"/>
      <c r="FAE2" s="2205"/>
      <c r="FAF2" s="2205"/>
      <c r="FAG2" s="2205"/>
      <c r="FAH2" s="2205"/>
      <c r="FAI2" s="2205"/>
      <c r="FAJ2" s="2205"/>
      <c r="FAK2" s="2205"/>
      <c r="FAL2" s="2205"/>
      <c r="FAM2" s="2205"/>
      <c r="FAN2" s="2205"/>
      <c r="FAO2" s="2205"/>
      <c r="FAP2" s="2205"/>
      <c r="FAQ2" s="2205"/>
      <c r="FAR2" s="2205"/>
      <c r="FAS2" s="2205"/>
      <c r="FAT2" s="2205"/>
      <c r="FAU2" s="2205"/>
      <c r="FAV2" s="2205"/>
      <c r="FAW2" s="2205"/>
      <c r="FAX2" s="2205"/>
      <c r="FAY2" s="2205"/>
      <c r="FAZ2" s="2205"/>
      <c r="FBA2" s="2205"/>
      <c r="FBB2" s="2205"/>
      <c r="FBC2" s="2205"/>
      <c r="FBD2" s="2205"/>
      <c r="FBE2" s="2205"/>
      <c r="FBF2" s="2205"/>
      <c r="FBG2" s="2205"/>
      <c r="FBH2" s="2205"/>
      <c r="FBI2" s="2205"/>
      <c r="FBJ2" s="2205"/>
      <c r="FBK2" s="2205"/>
      <c r="FBL2" s="2205"/>
      <c r="FBM2" s="2205"/>
      <c r="FBN2" s="2205"/>
      <c r="FBO2" s="2205"/>
      <c r="FBP2" s="2205"/>
      <c r="FBQ2" s="2205"/>
      <c r="FBR2" s="2205"/>
      <c r="FBS2" s="2205"/>
      <c r="FBT2" s="2205"/>
      <c r="FBU2" s="2205"/>
      <c r="FBV2" s="2205"/>
      <c r="FBW2" s="2205"/>
      <c r="FBX2" s="2205"/>
      <c r="FBY2" s="2205"/>
      <c r="FBZ2" s="2205"/>
      <c r="FCA2" s="2205"/>
      <c r="FCB2" s="2205"/>
      <c r="FCC2" s="2205"/>
      <c r="FCD2" s="2205"/>
      <c r="FCE2" s="2205"/>
      <c r="FCF2" s="2205"/>
      <c r="FCG2" s="2205"/>
      <c r="FCH2" s="2205"/>
      <c r="FCI2" s="2205"/>
      <c r="FCJ2" s="2205"/>
      <c r="FCK2" s="2205"/>
      <c r="FCL2" s="2205"/>
      <c r="FCM2" s="2205"/>
      <c r="FCN2" s="2205"/>
      <c r="FCO2" s="2205"/>
      <c r="FCP2" s="2205"/>
      <c r="FCQ2" s="2205"/>
      <c r="FCR2" s="2205"/>
      <c r="FCS2" s="2205"/>
      <c r="FCT2" s="2205"/>
      <c r="FCU2" s="2205"/>
      <c r="FCV2" s="2205"/>
      <c r="FCW2" s="2205"/>
      <c r="FCX2" s="2205"/>
      <c r="FCY2" s="2205"/>
      <c r="FCZ2" s="2205"/>
      <c r="FDA2" s="2205"/>
      <c r="FDB2" s="2205"/>
      <c r="FDC2" s="2205"/>
      <c r="FDD2" s="2205"/>
      <c r="FDE2" s="2205"/>
      <c r="FDF2" s="2205"/>
      <c r="FDG2" s="2205"/>
      <c r="FDH2" s="2205"/>
      <c r="FDI2" s="2205"/>
      <c r="FDJ2" s="2205"/>
      <c r="FDK2" s="2205"/>
      <c r="FDL2" s="2205"/>
      <c r="FDM2" s="2205"/>
      <c r="FDN2" s="2205"/>
      <c r="FDO2" s="2205"/>
      <c r="FDP2" s="2205"/>
      <c r="FDQ2" s="2205"/>
      <c r="FDR2" s="2205"/>
      <c r="FDS2" s="2205"/>
      <c r="FDT2" s="2205"/>
      <c r="FDU2" s="2205"/>
      <c r="FDV2" s="2205"/>
      <c r="FDW2" s="2205"/>
      <c r="FDX2" s="2205"/>
      <c r="FDY2" s="2205"/>
      <c r="FDZ2" s="2205"/>
      <c r="FEA2" s="2205"/>
      <c r="FEB2" s="2205"/>
      <c r="FEC2" s="2205"/>
      <c r="FED2" s="2205"/>
      <c r="FEE2" s="2205"/>
      <c r="FEF2" s="2205"/>
      <c r="FEG2" s="2205"/>
      <c r="FEH2" s="2205"/>
      <c r="FEI2" s="2205"/>
      <c r="FEJ2" s="2205"/>
      <c r="FEK2" s="2205"/>
      <c r="FEL2" s="2205"/>
      <c r="FEM2" s="2205"/>
      <c r="FEN2" s="2205"/>
      <c r="FEO2" s="2205"/>
      <c r="FEP2" s="2205"/>
      <c r="FEQ2" s="2205"/>
      <c r="FER2" s="2205"/>
      <c r="FES2" s="2205"/>
      <c r="FET2" s="2205"/>
      <c r="FEU2" s="2205"/>
      <c r="FEV2" s="2205"/>
      <c r="FEW2" s="2205"/>
      <c r="FEX2" s="2205"/>
      <c r="FEY2" s="2205"/>
      <c r="FEZ2" s="2205"/>
      <c r="FFA2" s="2205"/>
      <c r="FFB2" s="2205"/>
      <c r="FFC2" s="2205"/>
      <c r="FFD2" s="2205"/>
      <c r="FFE2" s="2205"/>
      <c r="FFF2" s="2205"/>
      <c r="FFG2" s="2205"/>
      <c r="FFH2" s="2205"/>
      <c r="FFI2" s="2205"/>
      <c r="FFJ2" s="2205"/>
      <c r="FFK2" s="2205"/>
      <c r="FFL2" s="2205"/>
      <c r="FFM2" s="2205"/>
      <c r="FFN2" s="2205"/>
      <c r="FFO2" s="2205"/>
      <c r="FFP2" s="2205"/>
      <c r="FFQ2" s="2205"/>
      <c r="FFR2" s="2205"/>
      <c r="FFS2" s="2205"/>
      <c r="FFT2" s="2205"/>
      <c r="FFU2" s="2205"/>
      <c r="FFV2" s="2205"/>
      <c r="FFW2" s="2205"/>
      <c r="FFX2" s="2205"/>
      <c r="FFY2" s="2205"/>
      <c r="FFZ2" s="2205"/>
      <c r="FGA2" s="2205"/>
      <c r="FGB2" s="2205"/>
      <c r="FGC2" s="2205"/>
      <c r="FGD2" s="2205"/>
      <c r="FGE2" s="2205"/>
      <c r="FGF2" s="2205"/>
      <c r="FGG2" s="2205"/>
      <c r="FGH2" s="2205"/>
      <c r="FGI2" s="2205"/>
      <c r="FGJ2" s="2205"/>
      <c r="FGK2" s="2205"/>
      <c r="FGL2" s="2205"/>
      <c r="FGM2" s="2205"/>
      <c r="FGN2" s="2205"/>
      <c r="FGO2" s="2205"/>
      <c r="FGP2" s="2205"/>
      <c r="FGQ2" s="2205"/>
      <c r="FGR2" s="2205"/>
      <c r="FGS2" s="2205"/>
      <c r="FGT2" s="2205"/>
      <c r="FGU2" s="2205"/>
      <c r="FGV2" s="2205"/>
      <c r="FGW2" s="2205"/>
      <c r="FGX2" s="2205"/>
      <c r="FGY2" s="2205"/>
      <c r="FGZ2" s="2205"/>
      <c r="FHA2" s="2205"/>
      <c r="FHB2" s="2205"/>
      <c r="FHC2" s="2205"/>
      <c r="FHD2" s="2205"/>
      <c r="FHE2" s="2205"/>
      <c r="FHF2" s="2205"/>
      <c r="FHG2" s="2205"/>
      <c r="FHH2" s="2205"/>
      <c r="FHI2" s="2205"/>
      <c r="FHJ2" s="2205"/>
      <c r="FHK2" s="2205"/>
      <c r="FHL2" s="2205"/>
      <c r="FHM2" s="2205"/>
      <c r="FHN2" s="2205"/>
      <c r="FHO2" s="2205"/>
      <c r="FHP2" s="2205"/>
      <c r="FHQ2" s="2205"/>
      <c r="FHR2" s="2205"/>
      <c r="FHS2" s="2205"/>
      <c r="FHT2" s="2205"/>
      <c r="FHU2" s="2205"/>
      <c r="FHV2" s="2205"/>
      <c r="FHW2" s="2205"/>
      <c r="FHX2" s="2205"/>
      <c r="FHY2" s="2205"/>
      <c r="FHZ2" s="2205"/>
      <c r="FIA2" s="2205"/>
      <c r="FIB2" s="2205"/>
      <c r="FIC2" s="2205"/>
      <c r="FID2" s="2205"/>
      <c r="FIE2" s="2205"/>
      <c r="FIF2" s="2205"/>
      <c r="FIG2" s="2205"/>
      <c r="FIH2" s="2205"/>
      <c r="FII2" s="2205"/>
      <c r="FIJ2" s="2205"/>
      <c r="FIK2" s="2205"/>
      <c r="FIL2" s="2205"/>
      <c r="FIM2" s="2205"/>
      <c r="FIN2" s="2205"/>
      <c r="FIO2" s="2205"/>
      <c r="FIP2" s="2205"/>
      <c r="FIQ2" s="2205"/>
      <c r="FIR2" s="2205"/>
      <c r="FIS2" s="2205"/>
      <c r="FIT2" s="2205"/>
      <c r="FIU2" s="2205"/>
      <c r="FIV2" s="2205"/>
      <c r="FIW2" s="2205"/>
      <c r="FIX2" s="2205"/>
      <c r="FIY2" s="2205"/>
      <c r="FIZ2" s="2205"/>
      <c r="FJA2" s="2205"/>
      <c r="FJB2" s="2205"/>
      <c r="FJC2" s="2205"/>
      <c r="FJD2" s="2205"/>
      <c r="FJE2" s="2205"/>
      <c r="FJF2" s="2205"/>
      <c r="FJG2" s="2205"/>
      <c r="FJH2" s="2205"/>
      <c r="FJI2" s="2205"/>
      <c r="FJJ2" s="2205"/>
      <c r="FJK2" s="2205"/>
      <c r="FJL2" s="2205"/>
      <c r="FJM2" s="2205"/>
      <c r="FJN2" s="2205"/>
      <c r="FJO2" s="2205"/>
      <c r="FJP2" s="2205"/>
      <c r="FJQ2" s="2205"/>
      <c r="FJR2" s="2205"/>
      <c r="FJS2" s="2205"/>
      <c r="FJT2" s="2205"/>
      <c r="FJU2" s="2205"/>
      <c r="FJV2" s="2205"/>
      <c r="FJW2" s="2205"/>
      <c r="FJX2" s="2205"/>
      <c r="FJY2" s="2205"/>
      <c r="FJZ2" s="2205"/>
      <c r="FKA2" s="2205"/>
      <c r="FKB2" s="2205"/>
      <c r="FKC2" s="2205"/>
      <c r="FKD2" s="2205"/>
      <c r="FKE2" s="2205"/>
      <c r="FKF2" s="2205"/>
      <c r="FKG2" s="2205"/>
      <c r="FKH2" s="2205"/>
      <c r="FKI2" s="2205"/>
      <c r="FKJ2" s="2205"/>
      <c r="FKK2" s="2205"/>
      <c r="FKL2" s="2205"/>
      <c r="FKM2" s="2205"/>
      <c r="FKN2" s="2205"/>
      <c r="FKO2" s="2205"/>
      <c r="FKP2" s="2205"/>
      <c r="FKQ2" s="2205"/>
      <c r="FKR2" s="2205"/>
      <c r="FKS2" s="2205"/>
      <c r="FKT2" s="2205"/>
      <c r="FKU2" s="2205"/>
      <c r="FKV2" s="2205"/>
      <c r="FKW2" s="2205"/>
      <c r="FKX2" s="2205"/>
      <c r="FKY2" s="2205"/>
      <c r="FKZ2" s="2205"/>
      <c r="FLA2" s="2205"/>
      <c r="FLB2" s="2205"/>
      <c r="FLC2" s="2205"/>
      <c r="FLD2" s="2205"/>
      <c r="FLE2" s="2205"/>
      <c r="FLF2" s="2205"/>
      <c r="FLG2" s="2205"/>
      <c r="FLH2" s="2205"/>
      <c r="FLI2" s="2205"/>
      <c r="FLJ2" s="2205"/>
      <c r="FLK2" s="2205"/>
      <c r="FLL2" s="2205"/>
      <c r="FLM2" s="2205"/>
      <c r="FLN2" s="2205"/>
      <c r="FLO2" s="2205"/>
      <c r="FLP2" s="2205"/>
      <c r="FLQ2" s="2205"/>
      <c r="FLR2" s="2205"/>
      <c r="FLS2" s="2205"/>
      <c r="FLT2" s="2205"/>
      <c r="FLU2" s="2205"/>
      <c r="FLV2" s="2205"/>
      <c r="FLW2" s="2205"/>
      <c r="FLX2" s="2205"/>
      <c r="FLY2" s="2205"/>
      <c r="FLZ2" s="2205"/>
      <c r="FMA2" s="2205"/>
      <c r="FMB2" s="2205"/>
      <c r="FMC2" s="2205"/>
      <c r="FMD2" s="2205"/>
      <c r="FME2" s="2205"/>
      <c r="FMF2" s="2205"/>
      <c r="FMG2" s="2205"/>
      <c r="FMH2" s="2205"/>
      <c r="FMI2" s="2205"/>
      <c r="FMJ2" s="2205"/>
      <c r="FMK2" s="2205"/>
      <c r="FML2" s="2205"/>
      <c r="FMM2" s="2205"/>
      <c r="FMN2" s="2205"/>
      <c r="FMO2" s="2205"/>
      <c r="FMP2" s="2205"/>
      <c r="FMQ2" s="2205"/>
      <c r="FMR2" s="2205"/>
      <c r="FMS2" s="2205"/>
      <c r="FMT2" s="2205"/>
      <c r="FMU2" s="2205"/>
      <c r="FMV2" s="2205"/>
      <c r="FMW2" s="2205"/>
      <c r="FMX2" s="2205"/>
      <c r="FMY2" s="2205"/>
      <c r="FMZ2" s="2205"/>
      <c r="FNA2" s="2205"/>
      <c r="FNB2" s="2205"/>
      <c r="FNC2" s="2205"/>
      <c r="FND2" s="2205"/>
      <c r="FNE2" s="2205"/>
      <c r="FNF2" s="2205"/>
      <c r="FNG2" s="2205"/>
      <c r="FNH2" s="2205"/>
      <c r="FNI2" s="2205"/>
      <c r="FNJ2" s="2205"/>
      <c r="FNK2" s="2205"/>
      <c r="FNL2" s="2205"/>
      <c r="FNM2" s="2205"/>
      <c r="FNN2" s="2205"/>
      <c r="FNO2" s="2205"/>
      <c r="FNP2" s="2205"/>
      <c r="FNQ2" s="2205"/>
      <c r="FNR2" s="2205"/>
      <c r="FNS2" s="2205"/>
      <c r="FNT2" s="2205"/>
      <c r="FNU2" s="2205"/>
      <c r="FNV2" s="2205"/>
      <c r="FNW2" s="2205"/>
      <c r="FNX2" s="2205"/>
      <c r="FNY2" s="2205"/>
      <c r="FNZ2" s="2205"/>
      <c r="FOA2" s="2205"/>
      <c r="FOB2" s="2205"/>
      <c r="FOC2" s="2205"/>
      <c r="FOD2" s="2205"/>
      <c r="FOE2" s="2205"/>
      <c r="FOF2" s="2205"/>
      <c r="FOG2" s="2205"/>
      <c r="FOH2" s="2205"/>
      <c r="FOI2" s="2205"/>
      <c r="FOJ2" s="2205"/>
      <c r="FOK2" s="2205"/>
      <c r="FOL2" s="2205"/>
      <c r="FOM2" s="2205"/>
      <c r="FON2" s="2205"/>
      <c r="FOO2" s="2205"/>
      <c r="FOP2" s="2205"/>
      <c r="FOQ2" s="2205"/>
      <c r="FOR2" s="2205"/>
      <c r="FOS2" s="2205"/>
      <c r="FOT2" s="2205"/>
      <c r="FOU2" s="2205"/>
      <c r="FOV2" s="2205"/>
      <c r="FOW2" s="2205"/>
      <c r="FOX2" s="2205"/>
      <c r="FOY2" s="2205"/>
      <c r="FOZ2" s="2205"/>
      <c r="FPA2" s="2205"/>
      <c r="FPB2" s="2205"/>
      <c r="FPC2" s="2205"/>
      <c r="FPD2" s="2205"/>
      <c r="FPE2" s="2205"/>
      <c r="FPF2" s="2205"/>
      <c r="FPG2" s="2205"/>
      <c r="FPH2" s="2205"/>
      <c r="FPI2" s="2205"/>
      <c r="FPJ2" s="2205"/>
      <c r="FPK2" s="2205"/>
      <c r="FPL2" s="2205"/>
      <c r="FPM2" s="2205"/>
      <c r="FPN2" s="2205"/>
      <c r="FPO2" s="2205"/>
      <c r="FPP2" s="2205"/>
      <c r="FPQ2" s="2205"/>
      <c r="FPR2" s="2205"/>
      <c r="FPS2" s="2205"/>
      <c r="FPT2" s="2205"/>
      <c r="FPU2" s="2205"/>
      <c r="FPV2" s="2205"/>
      <c r="FPW2" s="2205"/>
      <c r="FPX2" s="2205"/>
      <c r="FPY2" s="2205"/>
      <c r="FPZ2" s="2205"/>
      <c r="FQA2" s="2205"/>
      <c r="FQB2" s="2205"/>
      <c r="FQC2" s="2205"/>
      <c r="FQD2" s="2205"/>
      <c r="FQE2" s="2205"/>
      <c r="FQF2" s="2205"/>
      <c r="FQG2" s="2205"/>
      <c r="FQH2" s="2205"/>
      <c r="FQI2" s="2205"/>
      <c r="FQJ2" s="2205"/>
      <c r="FQK2" s="2205"/>
      <c r="FQL2" s="2205"/>
      <c r="FQM2" s="2205"/>
      <c r="FQN2" s="2205"/>
      <c r="FQO2" s="2205"/>
      <c r="FQP2" s="2205"/>
      <c r="FQQ2" s="2205"/>
      <c r="FQR2" s="2205"/>
      <c r="FQS2" s="2205"/>
      <c r="FQT2" s="2205"/>
      <c r="FQU2" s="2205"/>
      <c r="FQV2" s="2205"/>
      <c r="FQW2" s="2205"/>
      <c r="FQX2" s="2205"/>
      <c r="FQY2" s="2205"/>
      <c r="FQZ2" s="2205"/>
      <c r="FRA2" s="2205"/>
      <c r="FRB2" s="2205"/>
      <c r="FRC2" s="2205"/>
      <c r="FRD2" s="2205"/>
      <c r="FRE2" s="2205"/>
      <c r="FRF2" s="2205"/>
      <c r="FRG2" s="2205"/>
      <c r="FRH2" s="2205"/>
      <c r="FRI2" s="2205"/>
      <c r="FRJ2" s="2205"/>
      <c r="FRK2" s="2205"/>
      <c r="FRL2" s="2205"/>
      <c r="FRM2" s="2205"/>
      <c r="FRN2" s="2205"/>
      <c r="FRO2" s="2205"/>
      <c r="FRP2" s="2205"/>
      <c r="FRQ2" s="2205"/>
      <c r="FRR2" s="2205"/>
      <c r="FRS2" s="2205"/>
      <c r="FRT2" s="2205"/>
      <c r="FRU2" s="2205"/>
      <c r="FRV2" s="2205"/>
      <c r="FRW2" s="2205"/>
      <c r="FRX2" s="2205"/>
      <c r="FRY2" s="2205"/>
      <c r="FRZ2" s="2205"/>
      <c r="FSA2" s="2205"/>
      <c r="FSB2" s="2205"/>
      <c r="FSC2" s="2205"/>
      <c r="FSD2" s="2205"/>
      <c r="FSE2" s="2205"/>
      <c r="FSF2" s="2205"/>
      <c r="FSG2" s="2205"/>
      <c r="FSH2" s="2205"/>
      <c r="FSI2" s="2205"/>
      <c r="FSJ2" s="2205"/>
      <c r="FSK2" s="2205"/>
      <c r="FSL2" s="2205"/>
      <c r="FSM2" s="2205"/>
      <c r="FSN2" s="2205"/>
      <c r="FSO2" s="2205"/>
      <c r="FSP2" s="2205"/>
      <c r="FSQ2" s="2205"/>
      <c r="FSR2" s="2205"/>
      <c r="FSS2" s="2205"/>
      <c r="FST2" s="2205"/>
      <c r="FSU2" s="2205"/>
      <c r="FSV2" s="2205"/>
      <c r="FSW2" s="2205"/>
      <c r="FSX2" s="2205"/>
      <c r="FSY2" s="2205"/>
      <c r="FSZ2" s="2205"/>
      <c r="FTA2" s="2205"/>
      <c r="FTB2" s="2205"/>
      <c r="FTC2" s="2205"/>
      <c r="FTD2" s="2205"/>
      <c r="FTE2" s="2205"/>
      <c r="FTF2" s="2205"/>
      <c r="FTG2" s="2205"/>
      <c r="FTH2" s="2205"/>
      <c r="FTI2" s="2205"/>
      <c r="FTJ2" s="2205"/>
      <c r="FTK2" s="2205"/>
      <c r="FTL2" s="2205"/>
      <c r="FTM2" s="2205"/>
      <c r="FTN2" s="2205"/>
      <c r="FTO2" s="2205"/>
      <c r="FTP2" s="2205"/>
      <c r="FTQ2" s="2205"/>
      <c r="FTR2" s="2205"/>
      <c r="FTS2" s="2205"/>
      <c r="FTT2" s="2205"/>
      <c r="FTU2" s="2205"/>
      <c r="FTV2" s="2205"/>
      <c r="FTW2" s="2205"/>
      <c r="FTX2" s="2205"/>
      <c r="FTY2" s="2205"/>
      <c r="FTZ2" s="2205"/>
      <c r="FUA2" s="2205"/>
      <c r="FUB2" s="2205"/>
      <c r="FUC2" s="2205"/>
      <c r="FUD2" s="2205"/>
      <c r="FUE2" s="2205"/>
      <c r="FUF2" s="2205"/>
      <c r="FUG2" s="2205"/>
      <c r="FUH2" s="2205"/>
      <c r="FUI2" s="2205"/>
      <c r="FUJ2" s="2205"/>
      <c r="FUK2" s="2205"/>
      <c r="FUL2" s="2205"/>
      <c r="FUM2" s="2205"/>
      <c r="FUN2" s="2205"/>
      <c r="FUO2" s="2205"/>
      <c r="FUP2" s="2205"/>
      <c r="FUQ2" s="2205"/>
      <c r="FUR2" s="2205"/>
      <c r="FUS2" s="2205"/>
      <c r="FUT2" s="2205"/>
      <c r="FUU2" s="2205"/>
      <c r="FUV2" s="2205"/>
      <c r="FUW2" s="2205"/>
      <c r="FUX2" s="2205"/>
      <c r="FUY2" s="2205"/>
      <c r="FUZ2" s="2205"/>
      <c r="FVA2" s="2205"/>
      <c r="FVB2" s="2205"/>
      <c r="FVC2" s="2205"/>
      <c r="FVD2" s="2205"/>
      <c r="FVE2" s="2205"/>
      <c r="FVF2" s="2205"/>
      <c r="FVG2" s="2205"/>
      <c r="FVH2" s="2205"/>
      <c r="FVI2" s="2205"/>
      <c r="FVJ2" s="2205"/>
      <c r="FVK2" s="2205"/>
      <c r="FVL2" s="2205"/>
      <c r="FVM2" s="2205"/>
      <c r="FVN2" s="2205"/>
      <c r="FVO2" s="2205"/>
      <c r="FVP2" s="2205"/>
      <c r="FVQ2" s="2205"/>
      <c r="FVR2" s="2205"/>
      <c r="FVS2" s="2205"/>
      <c r="FVT2" s="2205"/>
      <c r="FVU2" s="2205"/>
      <c r="FVV2" s="2205"/>
      <c r="FVW2" s="2205"/>
      <c r="FVX2" s="2205"/>
      <c r="FVY2" s="2205"/>
      <c r="FVZ2" s="2205"/>
      <c r="FWA2" s="2205"/>
      <c r="FWB2" s="2205"/>
      <c r="FWC2" s="2205"/>
      <c r="FWD2" s="2205"/>
      <c r="FWE2" s="2205"/>
      <c r="FWF2" s="2205"/>
      <c r="FWG2" s="2205"/>
      <c r="FWH2" s="2205"/>
      <c r="FWI2" s="2205"/>
      <c r="FWJ2" s="2205"/>
      <c r="FWK2" s="2205"/>
      <c r="FWL2" s="2205"/>
      <c r="FWM2" s="2205"/>
      <c r="FWN2" s="2205"/>
      <c r="FWO2" s="2205"/>
      <c r="FWP2" s="2205"/>
      <c r="FWQ2" s="2205"/>
      <c r="FWR2" s="2205"/>
      <c r="FWS2" s="2205"/>
      <c r="FWT2" s="2205"/>
      <c r="FWU2" s="2205"/>
      <c r="FWV2" s="2205"/>
      <c r="FWW2" s="2205"/>
      <c r="FWX2" s="2205"/>
      <c r="FWY2" s="2205"/>
      <c r="FWZ2" s="2205"/>
      <c r="FXA2" s="2205"/>
      <c r="FXB2" s="2205"/>
      <c r="FXC2" s="2205"/>
      <c r="FXD2" s="2205"/>
      <c r="FXE2" s="2205"/>
      <c r="FXF2" s="2205"/>
      <c r="FXG2" s="2205"/>
      <c r="FXH2" s="2205"/>
      <c r="FXI2" s="2205"/>
      <c r="FXJ2" s="2205"/>
      <c r="FXK2" s="2205"/>
      <c r="FXL2" s="2205"/>
      <c r="FXM2" s="2205"/>
      <c r="FXN2" s="2205"/>
      <c r="FXO2" s="2205"/>
      <c r="FXP2" s="2205"/>
      <c r="FXQ2" s="2205"/>
      <c r="FXR2" s="2205"/>
      <c r="FXS2" s="2205"/>
      <c r="FXT2" s="2205"/>
      <c r="FXU2" s="2205"/>
      <c r="FXV2" s="2205"/>
      <c r="FXW2" s="2205"/>
      <c r="FXX2" s="2205"/>
      <c r="FXY2" s="2205"/>
      <c r="FXZ2" s="2205"/>
      <c r="FYA2" s="2205"/>
      <c r="FYB2" s="2205"/>
      <c r="FYC2" s="2205"/>
      <c r="FYD2" s="2205"/>
      <c r="FYE2" s="2205"/>
      <c r="FYF2" s="2205"/>
      <c r="FYG2" s="2205"/>
      <c r="FYH2" s="2205"/>
      <c r="FYI2" s="2205"/>
      <c r="FYJ2" s="2205"/>
      <c r="FYK2" s="2205"/>
      <c r="FYL2" s="2205"/>
      <c r="FYM2" s="2205"/>
      <c r="FYN2" s="2205"/>
      <c r="FYO2" s="2205"/>
      <c r="FYP2" s="2205"/>
      <c r="FYQ2" s="2205"/>
      <c r="FYR2" s="2205"/>
      <c r="FYS2" s="2205"/>
      <c r="FYT2" s="2205"/>
      <c r="FYU2" s="2205"/>
      <c r="FYV2" s="2205"/>
      <c r="FYW2" s="2205"/>
      <c r="FYX2" s="2205"/>
      <c r="FYY2" s="2205"/>
      <c r="FYZ2" s="2205"/>
      <c r="FZA2" s="2205"/>
      <c r="FZB2" s="2205"/>
      <c r="FZC2" s="2205"/>
      <c r="FZD2" s="2205"/>
      <c r="FZE2" s="2205"/>
      <c r="FZF2" s="2205"/>
      <c r="FZG2" s="2205"/>
      <c r="FZH2" s="2205"/>
      <c r="FZI2" s="2205"/>
      <c r="FZJ2" s="2205"/>
      <c r="FZK2" s="2205"/>
      <c r="FZL2" s="2205"/>
      <c r="FZM2" s="2205"/>
      <c r="FZN2" s="2205"/>
      <c r="FZO2" s="2205"/>
      <c r="FZP2" s="2205"/>
      <c r="FZQ2" s="2205"/>
      <c r="FZR2" s="2205"/>
      <c r="FZS2" s="2205"/>
      <c r="FZT2" s="2205"/>
      <c r="FZU2" s="2205"/>
      <c r="FZV2" s="2205"/>
      <c r="FZW2" s="2205"/>
      <c r="FZX2" s="2205"/>
      <c r="FZY2" s="2205"/>
      <c r="FZZ2" s="2205"/>
      <c r="GAA2" s="2205"/>
      <c r="GAB2" s="2205"/>
      <c r="GAC2" s="2205"/>
      <c r="GAD2" s="2205"/>
      <c r="GAE2" s="2205"/>
      <c r="GAF2" s="2205"/>
      <c r="GAG2" s="2205"/>
      <c r="GAH2" s="2205"/>
      <c r="GAI2" s="2205"/>
      <c r="GAJ2" s="2205"/>
      <c r="GAK2" s="2205"/>
      <c r="GAL2" s="2205"/>
      <c r="GAM2" s="2205"/>
      <c r="GAN2" s="2205"/>
      <c r="GAO2" s="2205"/>
      <c r="GAP2" s="2205"/>
      <c r="GAQ2" s="2205"/>
      <c r="GAR2" s="2205"/>
      <c r="GAS2" s="2205"/>
      <c r="GAT2" s="2205"/>
      <c r="GAU2" s="2205"/>
      <c r="GAV2" s="2205"/>
      <c r="GAW2" s="2205"/>
      <c r="GAX2" s="2205"/>
      <c r="GAY2" s="2205"/>
      <c r="GAZ2" s="2205"/>
      <c r="GBA2" s="2205"/>
      <c r="GBB2" s="2205"/>
      <c r="GBC2" s="2205"/>
      <c r="GBD2" s="2205"/>
      <c r="GBE2" s="2205"/>
      <c r="GBF2" s="2205"/>
      <c r="GBG2" s="2205"/>
      <c r="GBH2" s="2205"/>
      <c r="GBI2" s="2205"/>
      <c r="GBJ2" s="2205"/>
      <c r="GBK2" s="2205"/>
      <c r="GBL2" s="2205"/>
      <c r="GBM2" s="2205"/>
      <c r="GBN2" s="2205"/>
      <c r="GBO2" s="2205"/>
      <c r="GBP2" s="2205"/>
      <c r="GBQ2" s="2205"/>
      <c r="GBR2" s="2205"/>
      <c r="GBS2" s="2205"/>
      <c r="GBT2" s="2205"/>
      <c r="GBU2" s="2205"/>
      <c r="GBV2" s="2205"/>
      <c r="GBW2" s="2205"/>
      <c r="GBX2" s="2205"/>
      <c r="GBY2" s="2205"/>
      <c r="GBZ2" s="2205"/>
      <c r="GCA2" s="2205"/>
      <c r="GCB2" s="2205"/>
      <c r="GCC2" s="2205"/>
      <c r="GCD2" s="2205"/>
      <c r="GCE2" s="2205"/>
      <c r="GCF2" s="2205"/>
      <c r="GCG2" s="2205"/>
      <c r="GCH2" s="2205"/>
      <c r="GCI2" s="2205"/>
      <c r="GCJ2" s="2205"/>
      <c r="GCK2" s="2205"/>
      <c r="GCL2" s="2205"/>
      <c r="GCM2" s="2205"/>
      <c r="GCN2" s="2205"/>
      <c r="GCO2" s="2205"/>
      <c r="GCP2" s="2205"/>
      <c r="GCQ2" s="2205"/>
      <c r="GCR2" s="2205"/>
      <c r="GCS2" s="2205"/>
      <c r="GCT2" s="2205"/>
      <c r="GCU2" s="2205"/>
      <c r="GCV2" s="2205"/>
      <c r="GCW2" s="2205"/>
      <c r="GCX2" s="2205"/>
      <c r="GCY2" s="2205"/>
      <c r="GCZ2" s="2205"/>
      <c r="GDA2" s="2205"/>
      <c r="GDB2" s="2205"/>
      <c r="GDC2" s="2205"/>
      <c r="GDD2" s="2205"/>
      <c r="GDE2" s="2205"/>
      <c r="GDF2" s="2205"/>
      <c r="GDG2" s="2205"/>
      <c r="GDH2" s="2205"/>
      <c r="GDI2" s="2205"/>
      <c r="GDJ2" s="2205"/>
      <c r="GDK2" s="2205"/>
      <c r="GDL2" s="2205"/>
      <c r="GDM2" s="2205"/>
      <c r="GDN2" s="2205"/>
      <c r="GDO2" s="2205"/>
      <c r="GDP2" s="2205"/>
      <c r="GDQ2" s="2205"/>
      <c r="GDR2" s="2205"/>
      <c r="GDS2" s="2205"/>
      <c r="GDT2" s="2205"/>
      <c r="GDU2" s="2205"/>
      <c r="GDV2" s="2205"/>
      <c r="GDW2" s="2205"/>
      <c r="GDX2" s="2205"/>
      <c r="GDY2" s="2205"/>
      <c r="GDZ2" s="2205"/>
      <c r="GEA2" s="2205"/>
      <c r="GEB2" s="2205"/>
      <c r="GEC2" s="2205"/>
      <c r="GED2" s="2205"/>
      <c r="GEE2" s="2205"/>
      <c r="GEF2" s="2205"/>
      <c r="GEG2" s="2205"/>
      <c r="GEH2" s="2205"/>
      <c r="GEI2" s="2205"/>
      <c r="GEJ2" s="2205"/>
      <c r="GEK2" s="2205"/>
      <c r="GEL2" s="2205"/>
      <c r="GEM2" s="2205"/>
      <c r="GEN2" s="2205"/>
      <c r="GEO2" s="2205"/>
      <c r="GEP2" s="2205"/>
      <c r="GEQ2" s="2205"/>
      <c r="GER2" s="2205"/>
      <c r="GES2" s="2205"/>
      <c r="GET2" s="2205"/>
      <c r="GEU2" s="2205"/>
      <c r="GEV2" s="2205"/>
      <c r="GEW2" s="2205"/>
      <c r="GEX2" s="2205"/>
      <c r="GEY2" s="2205"/>
      <c r="GEZ2" s="2205"/>
      <c r="GFA2" s="2205"/>
      <c r="GFB2" s="2205"/>
      <c r="GFC2" s="2205"/>
      <c r="GFD2" s="2205"/>
      <c r="GFE2" s="2205"/>
      <c r="GFF2" s="2205"/>
      <c r="GFG2" s="2205"/>
      <c r="GFH2" s="2205"/>
      <c r="GFI2" s="2205"/>
      <c r="GFJ2" s="2205"/>
      <c r="GFK2" s="2205"/>
      <c r="GFL2" s="2205"/>
      <c r="GFM2" s="2205"/>
      <c r="GFN2" s="2205"/>
      <c r="GFO2" s="2205"/>
      <c r="GFP2" s="2205"/>
      <c r="GFQ2" s="2205"/>
      <c r="GFR2" s="2205"/>
      <c r="GFS2" s="2205"/>
      <c r="GFT2" s="2205"/>
      <c r="GFU2" s="2205"/>
      <c r="GFV2" s="2205"/>
      <c r="GFW2" s="2205"/>
      <c r="GFX2" s="2205"/>
      <c r="GFY2" s="2205"/>
      <c r="GFZ2" s="2205"/>
      <c r="GGA2" s="2205"/>
      <c r="GGB2" s="2205"/>
      <c r="GGC2" s="2205"/>
      <c r="GGD2" s="2205"/>
      <c r="GGE2" s="2205"/>
      <c r="GGF2" s="2205"/>
      <c r="GGG2" s="2205"/>
      <c r="GGH2" s="2205"/>
      <c r="GGI2" s="2205"/>
      <c r="GGJ2" s="2205"/>
      <c r="GGK2" s="2205"/>
      <c r="GGL2" s="2205"/>
      <c r="GGM2" s="2205"/>
      <c r="GGN2" s="2205"/>
      <c r="GGO2" s="2205"/>
      <c r="GGP2" s="2205"/>
      <c r="GGQ2" s="2205"/>
      <c r="GGR2" s="2205"/>
      <c r="GGS2" s="2205"/>
      <c r="GGT2" s="2205"/>
      <c r="GGU2" s="2205"/>
      <c r="GGV2" s="2205"/>
      <c r="GGW2" s="2205"/>
      <c r="GGX2" s="2205"/>
      <c r="GGY2" s="2205"/>
      <c r="GGZ2" s="2205"/>
      <c r="GHA2" s="2205"/>
      <c r="GHB2" s="2205"/>
      <c r="GHC2" s="2205"/>
      <c r="GHD2" s="2205"/>
      <c r="GHE2" s="2205"/>
      <c r="GHF2" s="2205"/>
      <c r="GHG2" s="2205"/>
      <c r="GHH2" s="2205"/>
      <c r="GHI2" s="2205"/>
      <c r="GHJ2" s="2205"/>
      <c r="GHK2" s="2205"/>
      <c r="GHL2" s="2205"/>
      <c r="GHM2" s="2205"/>
      <c r="GHN2" s="2205"/>
      <c r="GHO2" s="2205"/>
      <c r="GHP2" s="2205"/>
      <c r="GHQ2" s="2205"/>
      <c r="GHR2" s="2205"/>
      <c r="GHS2" s="2205"/>
      <c r="GHT2" s="2205"/>
      <c r="GHU2" s="2205"/>
      <c r="GHV2" s="2205"/>
      <c r="GHW2" s="2205"/>
      <c r="GHX2" s="2205"/>
      <c r="GHY2" s="2205"/>
      <c r="GHZ2" s="2205"/>
      <c r="GIA2" s="2205"/>
      <c r="GIB2" s="2205"/>
      <c r="GIC2" s="2205"/>
      <c r="GID2" s="2205"/>
      <c r="GIE2" s="2205"/>
      <c r="GIF2" s="2205"/>
      <c r="GIG2" s="2205"/>
      <c r="GIH2" s="2205"/>
      <c r="GII2" s="2205"/>
      <c r="GIJ2" s="2205"/>
      <c r="GIK2" s="2205"/>
      <c r="GIL2" s="2205"/>
      <c r="GIM2" s="2205"/>
      <c r="GIN2" s="2205"/>
      <c r="GIO2" s="2205"/>
      <c r="GIP2" s="2205"/>
      <c r="GIQ2" s="2205"/>
      <c r="GIR2" s="2205"/>
      <c r="GIS2" s="2205"/>
      <c r="GIT2" s="2205"/>
      <c r="GIU2" s="2205"/>
      <c r="GIV2" s="2205"/>
      <c r="GIW2" s="2205"/>
      <c r="GIX2" s="2205"/>
      <c r="GIY2" s="2205"/>
      <c r="GIZ2" s="2205"/>
      <c r="GJA2" s="2205"/>
      <c r="GJB2" s="2205"/>
      <c r="GJC2" s="2205"/>
      <c r="GJD2" s="2205"/>
      <c r="GJE2" s="2205"/>
      <c r="GJF2" s="2205"/>
      <c r="GJG2" s="2205"/>
      <c r="GJH2" s="2205"/>
      <c r="GJI2" s="2205"/>
      <c r="GJJ2" s="2205"/>
      <c r="GJK2" s="2205"/>
      <c r="GJL2" s="2205"/>
      <c r="GJM2" s="2205"/>
      <c r="GJN2" s="2205"/>
      <c r="GJO2" s="2205"/>
      <c r="GJP2" s="2205"/>
      <c r="GJQ2" s="2205"/>
      <c r="GJR2" s="2205"/>
      <c r="GJS2" s="2205"/>
      <c r="GJT2" s="2205"/>
      <c r="GJU2" s="2205"/>
      <c r="GJV2" s="2205"/>
      <c r="GJW2" s="2205"/>
      <c r="GJX2" s="2205"/>
      <c r="GJY2" s="2205"/>
      <c r="GJZ2" s="2205"/>
      <c r="GKA2" s="2205"/>
      <c r="GKB2" s="2205"/>
      <c r="GKC2" s="2205"/>
      <c r="GKD2" s="2205"/>
      <c r="GKE2" s="2205"/>
      <c r="GKF2" s="2205"/>
      <c r="GKG2" s="2205"/>
      <c r="GKH2" s="2205"/>
      <c r="GKI2" s="2205"/>
      <c r="GKJ2" s="2205"/>
      <c r="GKK2" s="2205"/>
      <c r="GKL2" s="2205"/>
      <c r="GKM2" s="2205"/>
      <c r="GKN2" s="2205"/>
      <c r="GKO2" s="2205"/>
      <c r="GKP2" s="2205"/>
      <c r="GKQ2" s="2205"/>
      <c r="GKR2" s="2205"/>
      <c r="GKS2" s="2205"/>
      <c r="GKT2" s="2205"/>
      <c r="GKU2" s="2205"/>
      <c r="GKV2" s="2205"/>
      <c r="GKW2" s="2205"/>
      <c r="GKX2" s="2205"/>
      <c r="GKY2" s="2205"/>
      <c r="GKZ2" s="2205"/>
      <c r="GLA2" s="2205"/>
      <c r="GLB2" s="2205"/>
      <c r="GLC2" s="2205"/>
      <c r="GLD2" s="2205"/>
      <c r="GLE2" s="2205"/>
      <c r="GLF2" s="2205"/>
      <c r="GLG2" s="2205"/>
      <c r="GLH2" s="2205"/>
      <c r="GLI2" s="2205"/>
      <c r="GLJ2" s="2205"/>
      <c r="GLK2" s="2205"/>
      <c r="GLL2" s="2205"/>
      <c r="GLM2" s="2205"/>
      <c r="GLN2" s="2205"/>
      <c r="GLO2" s="2205"/>
      <c r="GLP2" s="2205"/>
      <c r="GLQ2" s="2205"/>
      <c r="GLR2" s="2205"/>
      <c r="GLS2" s="2205"/>
      <c r="GLT2" s="2205"/>
      <c r="GLU2" s="2205"/>
      <c r="GLV2" s="2205"/>
      <c r="GLW2" s="2205"/>
      <c r="GLX2" s="2205"/>
      <c r="GLY2" s="2205"/>
      <c r="GLZ2" s="2205"/>
      <c r="GMA2" s="2205"/>
      <c r="GMB2" s="2205"/>
      <c r="GMC2" s="2205"/>
      <c r="GMD2" s="2205"/>
      <c r="GME2" s="2205"/>
      <c r="GMF2" s="2205"/>
      <c r="GMG2" s="2205"/>
      <c r="GMH2" s="2205"/>
      <c r="GMI2" s="2205"/>
      <c r="GMJ2" s="2205"/>
      <c r="GMK2" s="2205"/>
      <c r="GML2" s="2205"/>
      <c r="GMM2" s="2205"/>
      <c r="GMN2" s="2205"/>
      <c r="GMO2" s="2205"/>
      <c r="GMP2" s="2205"/>
      <c r="GMQ2" s="2205"/>
      <c r="GMR2" s="2205"/>
      <c r="GMS2" s="2205"/>
      <c r="GMT2" s="2205"/>
      <c r="GMU2" s="2205"/>
      <c r="GMV2" s="2205"/>
      <c r="GMW2" s="2205"/>
      <c r="GMX2" s="2205"/>
      <c r="GMY2" s="2205"/>
      <c r="GMZ2" s="2205"/>
      <c r="GNA2" s="2205"/>
      <c r="GNB2" s="2205"/>
      <c r="GNC2" s="2205"/>
      <c r="GND2" s="2205"/>
      <c r="GNE2" s="2205"/>
      <c r="GNF2" s="2205"/>
      <c r="GNG2" s="2205"/>
      <c r="GNH2" s="2205"/>
      <c r="GNI2" s="2205"/>
      <c r="GNJ2" s="2205"/>
      <c r="GNK2" s="2205"/>
      <c r="GNL2" s="2205"/>
      <c r="GNM2" s="2205"/>
      <c r="GNN2" s="2205"/>
      <c r="GNO2" s="2205"/>
      <c r="GNP2" s="2205"/>
      <c r="GNQ2" s="2205"/>
      <c r="GNR2" s="2205"/>
      <c r="GNS2" s="2205"/>
      <c r="GNT2" s="2205"/>
      <c r="GNU2" s="2205"/>
      <c r="GNV2" s="2205"/>
      <c r="GNW2" s="2205"/>
      <c r="GNX2" s="2205"/>
      <c r="GNY2" s="2205"/>
      <c r="GNZ2" s="2205"/>
      <c r="GOA2" s="2205"/>
      <c r="GOB2" s="2205"/>
      <c r="GOC2" s="2205"/>
      <c r="GOD2" s="2205"/>
      <c r="GOE2" s="2205"/>
      <c r="GOF2" s="2205"/>
      <c r="GOG2" s="2205"/>
      <c r="GOH2" s="2205"/>
      <c r="GOI2" s="2205"/>
      <c r="GOJ2" s="2205"/>
      <c r="GOK2" s="2205"/>
      <c r="GOL2" s="2205"/>
      <c r="GOM2" s="2205"/>
      <c r="GON2" s="2205"/>
      <c r="GOO2" s="2205"/>
      <c r="GOP2" s="2205"/>
      <c r="GOQ2" s="2205"/>
      <c r="GOR2" s="2205"/>
      <c r="GOS2" s="2205"/>
      <c r="GOT2" s="2205"/>
      <c r="GOU2" s="2205"/>
      <c r="GOV2" s="2205"/>
      <c r="GOW2" s="2205"/>
      <c r="GOX2" s="2205"/>
      <c r="GOY2" s="2205"/>
      <c r="GOZ2" s="2205"/>
      <c r="GPA2" s="2205"/>
      <c r="GPB2" s="2205"/>
      <c r="GPC2" s="2205"/>
      <c r="GPD2" s="2205"/>
      <c r="GPE2" s="2205"/>
      <c r="GPF2" s="2205"/>
      <c r="GPG2" s="2205"/>
      <c r="GPH2" s="2205"/>
      <c r="GPI2" s="2205"/>
      <c r="GPJ2" s="2205"/>
      <c r="GPK2" s="2205"/>
      <c r="GPL2" s="2205"/>
      <c r="GPM2" s="2205"/>
      <c r="GPN2" s="2205"/>
      <c r="GPO2" s="2205"/>
      <c r="GPP2" s="2205"/>
      <c r="GPQ2" s="2205"/>
      <c r="GPR2" s="2205"/>
      <c r="GPS2" s="2205"/>
      <c r="GPT2" s="2205"/>
      <c r="GPU2" s="2205"/>
      <c r="GPV2" s="2205"/>
      <c r="GPW2" s="2205"/>
      <c r="GPX2" s="2205"/>
      <c r="GPY2" s="2205"/>
      <c r="GPZ2" s="2205"/>
      <c r="GQA2" s="2205"/>
      <c r="GQB2" s="2205"/>
      <c r="GQC2" s="2205"/>
      <c r="GQD2" s="2205"/>
      <c r="GQE2" s="2205"/>
      <c r="GQF2" s="2205"/>
      <c r="GQG2" s="2205"/>
      <c r="GQH2" s="2205"/>
      <c r="GQI2" s="2205"/>
      <c r="GQJ2" s="2205"/>
      <c r="GQK2" s="2205"/>
      <c r="GQL2" s="2205"/>
      <c r="GQM2" s="2205"/>
      <c r="GQN2" s="2205"/>
      <c r="GQO2" s="2205"/>
      <c r="GQP2" s="2205"/>
      <c r="GQQ2" s="2205"/>
      <c r="GQR2" s="2205"/>
      <c r="GQS2" s="2205"/>
      <c r="GQT2" s="2205"/>
      <c r="GQU2" s="2205"/>
      <c r="GQV2" s="2205"/>
      <c r="GQW2" s="2205"/>
      <c r="GQX2" s="2205"/>
      <c r="GQY2" s="2205"/>
      <c r="GQZ2" s="2205"/>
      <c r="GRA2" s="2205"/>
      <c r="GRB2" s="2205"/>
      <c r="GRC2" s="2205"/>
      <c r="GRD2" s="2205"/>
      <c r="GRE2" s="2205"/>
      <c r="GRF2" s="2205"/>
      <c r="GRG2" s="2205"/>
      <c r="GRH2" s="2205"/>
      <c r="GRI2" s="2205"/>
      <c r="GRJ2" s="2205"/>
      <c r="GRK2" s="2205"/>
      <c r="GRL2" s="2205"/>
      <c r="GRM2" s="2205"/>
      <c r="GRN2" s="2205"/>
      <c r="GRO2" s="2205"/>
      <c r="GRP2" s="2205"/>
      <c r="GRQ2" s="2205"/>
      <c r="GRR2" s="2205"/>
      <c r="GRS2" s="2205"/>
      <c r="GRT2" s="2205"/>
      <c r="GRU2" s="2205"/>
      <c r="GRV2" s="2205"/>
      <c r="GRW2" s="2205"/>
      <c r="GRX2" s="2205"/>
      <c r="GRY2" s="2205"/>
      <c r="GRZ2" s="2205"/>
      <c r="GSA2" s="2205"/>
      <c r="GSB2" s="2205"/>
      <c r="GSC2" s="2205"/>
      <c r="GSD2" s="2205"/>
      <c r="GSE2" s="2205"/>
      <c r="GSF2" s="2205"/>
      <c r="GSG2" s="2205"/>
      <c r="GSH2" s="2205"/>
      <c r="GSI2" s="2205"/>
      <c r="GSJ2" s="2205"/>
      <c r="GSK2" s="2205"/>
      <c r="GSL2" s="2205"/>
      <c r="GSM2" s="2205"/>
      <c r="GSN2" s="2205"/>
      <c r="GSO2" s="2205"/>
      <c r="GSP2" s="2205"/>
      <c r="GSQ2" s="2205"/>
      <c r="GSR2" s="2205"/>
      <c r="GSS2" s="2205"/>
      <c r="GST2" s="2205"/>
      <c r="GSU2" s="2205"/>
      <c r="GSV2" s="2205"/>
      <c r="GSW2" s="2205"/>
      <c r="GSX2" s="2205"/>
      <c r="GSY2" s="2205"/>
      <c r="GSZ2" s="2205"/>
      <c r="GTA2" s="2205"/>
      <c r="GTB2" s="2205"/>
      <c r="GTC2" s="2205"/>
      <c r="GTD2" s="2205"/>
      <c r="GTE2" s="2205"/>
      <c r="GTF2" s="2205"/>
      <c r="GTG2" s="2205"/>
      <c r="GTH2" s="2205"/>
      <c r="GTI2" s="2205"/>
      <c r="GTJ2" s="2205"/>
      <c r="GTK2" s="2205"/>
      <c r="GTL2" s="2205"/>
      <c r="GTM2" s="2205"/>
      <c r="GTN2" s="2205"/>
      <c r="GTO2" s="2205"/>
      <c r="GTP2" s="2205"/>
      <c r="GTQ2" s="2205"/>
      <c r="GTR2" s="2205"/>
      <c r="GTS2" s="2205"/>
      <c r="GTT2" s="2205"/>
      <c r="GTU2" s="2205"/>
      <c r="GTV2" s="2205"/>
      <c r="GTW2" s="2205"/>
      <c r="GTX2" s="2205"/>
      <c r="GTY2" s="2205"/>
      <c r="GTZ2" s="2205"/>
      <c r="GUA2" s="2205"/>
      <c r="GUB2" s="2205"/>
      <c r="GUC2" s="2205"/>
      <c r="GUD2" s="2205"/>
      <c r="GUE2" s="2205"/>
      <c r="GUF2" s="2205"/>
      <c r="GUG2" s="2205"/>
      <c r="GUH2" s="2205"/>
      <c r="GUI2" s="2205"/>
      <c r="GUJ2" s="2205"/>
      <c r="GUK2" s="2205"/>
      <c r="GUL2" s="2205"/>
      <c r="GUM2" s="2205"/>
      <c r="GUN2" s="2205"/>
      <c r="GUO2" s="2205"/>
      <c r="GUP2" s="2205"/>
      <c r="GUQ2" s="2205"/>
      <c r="GUR2" s="2205"/>
      <c r="GUS2" s="2205"/>
      <c r="GUT2" s="2205"/>
      <c r="GUU2" s="2205"/>
      <c r="GUV2" s="2205"/>
      <c r="GUW2" s="2205"/>
      <c r="GUX2" s="2205"/>
      <c r="GUY2" s="2205"/>
      <c r="GUZ2" s="2205"/>
      <c r="GVA2" s="2205"/>
      <c r="GVB2" s="2205"/>
      <c r="GVC2" s="2205"/>
      <c r="GVD2" s="2205"/>
      <c r="GVE2" s="2205"/>
      <c r="GVF2" s="2205"/>
      <c r="GVG2" s="2205"/>
      <c r="GVH2" s="2205"/>
      <c r="GVI2" s="2205"/>
      <c r="GVJ2" s="2205"/>
      <c r="GVK2" s="2205"/>
      <c r="GVL2" s="2205"/>
      <c r="GVM2" s="2205"/>
      <c r="GVN2" s="2205"/>
      <c r="GVO2" s="2205"/>
      <c r="GVP2" s="2205"/>
      <c r="GVQ2" s="2205"/>
      <c r="GVR2" s="2205"/>
      <c r="GVS2" s="2205"/>
      <c r="GVT2" s="2205"/>
      <c r="GVU2" s="2205"/>
      <c r="GVV2" s="2205"/>
      <c r="GVW2" s="2205"/>
      <c r="GVX2" s="2205"/>
      <c r="GVY2" s="2205"/>
      <c r="GVZ2" s="2205"/>
      <c r="GWA2" s="2205"/>
      <c r="GWB2" s="2205"/>
      <c r="GWC2" s="2205"/>
      <c r="GWD2" s="2205"/>
      <c r="GWE2" s="2205"/>
      <c r="GWF2" s="2205"/>
      <c r="GWG2" s="2205"/>
      <c r="GWH2" s="2205"/>
      <c r="GWI2" s="2205"/>
      <c r="GWJ2" s="2205"/>
      <c r="GWK2" s="2205"/>
      <c r="GWL2" s="2205"/>
      <c r="GWM2" s="2205"/>
      <c r="GWN2" s="2205"/>
      <c r="GWO2" s="2205"/>
      <c r="GWP2" s="2205"/>
      <c r="GWQ2" s="2205"/>
      <c r="GWR2" s="2205"/>
      <c r="GWS2" s="2205"/>
      <c r="GWT2" s="2205"/>
      <c r="GWU2" s="2205"/>
      <c r="GWV2" s="2205"/>
      <c r="GWW2" s="2205"/>
      <c r="GWX2" s="2205"/>
      <c r="GWY2" s="2205"/>
      <c r="GWZ2" s="2205"/>
      <c r="GXA2" s="2205"/>
      <c r="GXB2" s="2205"/>
      <c r="GXC2" s="2205"/>
      <c r="GXD2" s="2205"/>
      <c r="GXE2" s="2205"/>
      <c r="GXF2" s="2205"/>
      <c r="GXG2" s="2205"/>
      <c r="GXH2" s="2205"/>
      <c r="GXI2" s="2205"/>
      <c r="GXJ2" s="2205"/>
      <c r="GXK2" s="2205"/>
      <c r="GXL2" s="2205"/>
      <c r="GXM2" s="2205"/>
      <c r="GXN2" s="2205"/>
      <c r="GXO2" s="2205"/>
      <c r="GXP2" s="2205"/>
      <c r="GXQ2" s="2205"/>
      <c r="GXR2" s="2205"/>
      <c r="GXS2" s="2205"/>
      <c r="GXT2" s="2205"/>
      <c r="GXU2" s="2205"/>
      <c r="GXV2" s="2205"/>
      <c r="GXW2" s="2205"/>
      <c r="GXX2" s="2205"/>
      <c r="GXY2" s="2205"/>
      <c r="GXZ2" s="2205"/>
      <c r="GYA2" s="2205"/>
      <c r="GYB2" s="2205"/>
      <c r="GYC2" s="2205"/>
      <c r="GYD2" s="2205"/>
      <c r="GYE2" s="2205"/>
      <c r="GYF2" s="2205"/>
      <c r="GYG2" s="2205"/>
      <c r="GYH2" s="2205"/>
      <c r="GYI2" s="2205"/>
      <c r="GYJ2" s="2205"/>
      <c r="GYK2" s="2205"/>
      <c r="GYL2" s="2205"/>
      <c r="GYM2" s="2205"/>
      <c r="GYN2" s="2205"/>
      <c r="GYO2" s="2205"/>
      <c r="GYP2" s="2205"/>
      <c r="GYQ2" s="2205"/>
      <c r="GYR2" s="2205"/>
      <c r="GYS2" s="2205"/>
      <c r="GYT2" s="2205"/>
      <c r="GYU2" s="2205"/>
      <c r="GYV2" s="2205"/>
      <c r="GYW2" s="2205"/>
      <c r="GYX2" s="2205"/>
      <c r="GYY2" s="2205"/>
      <c r="GYZ2" s="2205"/>
      <c r="GZA2" s="2205"/>
      <c r="GZB2" s="2205"/>
      <c r="GZC2" s="2205"/>
      <c r="GZD2" s="2205"/>
      <c r="GZE2" s="2205"/>
      <c r="GZF2" s="2205"/>
      <c r="GZG2" s="2205"/>
      <c r="GZH2" s="2205"/>
      <c r="GZI2" s="2205"/>
      <c r="GZJ2" s="2205"/>
      <c r="GZK2" s="2205"/>
      <c r="GZL2" s="2205"/>
      <c r="GZM2" s="2205"/>
      <c r="GZN2" s="2205"/>
      <c r="GZO2" s="2205"/>
      <c r="GZP2" s="2205"/>
      <c r="GZQ2" s="2205"/>
      <c r="GZR2" s="2205"/>
      <c r="GZS2" s="2205"/>
      <c r="GZT2" s="2205"/>
      <c r="GZU2" s="2205"/>
      <c r="GZV2" s="2205"/>
      <c r="GZW2" s="2205"/>
      <c r="GZX2" s="2205"/>
      <c r="GZY2" s="2205"/>
      <c r="GZZ2" s="2205"/>
      <c r="HAA2" s="2205"/>
      <c r="HAB2" s="2205"/>
      <c r="HAC2" s="2205"/>
      <c r="HAD2" s="2205"/>
      <c r="HAE2" s="2205"/>
      <c r="HAF2" s="2205"/>
      <c r="HAG2" s="2205"/>
      <c r="HAH2" s="2205"/>
      <c r="HAI2" s="2205"/>
      <c r="HAJ2" s="2205"/>
      <c r="HAK2" s="2205"/>
      <c r="HAL2" s="2205"/>
      <c r="HAM2" s="2205"/>
      <c r="HAN2" s="2205"/>
      <c r="HAO2" s="2205"/>
      <c r="HAP2" s="2205"/>
      <c r="HAQ2" s="2205"/>
      <c r="HAR2" s="2205"/>
      <c r="HAS2" s="2205"/>
      <c r="HAT2" s="2205"/>
      <c r="HAU2" s="2205"/>
      <c r="HAV2" s="2205"/>
      <c r="HAW2" s="2205"/>
      <c r="HAX2" s="2205"/>
      <c r="HAY2" s="2205"/>
      <c r="HAZ2" s="2205"/>
      <c r="HBA2" s="2205"/>
      <c r="HBB2" s="2205"/>
      <c r="HBC2" s="2205"/>
      <c r="HBD2" s="2205"/>
      <c r="HBE2" s="2205"/>
      <c r="HBF2" s="2205"/>
      <c r="HBG2" s="2205"/>
      <c r="HBH2" s="2205"/>
      <c r="HBI2" s="2205"/>
      <c r="HBJ2" s="2205"/>
      <c r="HBK2" s="2205"/>
      <c r="HBL2" s="2205"/>
      <c r="HBM2" s="2205"/>
      <c r="HBN2" s="2205"/>
      <c r="HBO2" s="2205"/>
      <c r="HBP2" s="2205"/>
      <c r="HBQ2" s="2205"/>
      <c r="HBR2" s="2205"/>
      <c r="HBS2" s="2205"/>
      <c r="HBT2" s="2205"/>
      <c r="HBU2" s="2205"/>
      <c r="HBV2" s="2205"/>
      <c r="HBW2" s="2205"/>
      <c r="HBX2" s="2205"/>
      <c r="HBY2" s="2205"/>
      <c r="HBZ2" s="2205"/>
      <c r="HCA2" s="2205"/>
      <c r="HCB2" s="2205"/>
      <c r="HCC2" s="2205"/>
      <c r="HCD2" s="2205"/>
      <c r="HCE2" s="2205"/>
      <c r="HCF2" s="2205"/>
      <c r="HCG2" s="2205"/>
      <c r="HCH2" s="2205"/>
      <c r="HCI2" s="2205"/>
      <c r="HCJ2" s="2205"/>
      <c r="HCK2" s="2205"/>
      <c r="HCL2" s="2205"/>
      <c r="HCM2" s="2205"/>
      <c r="HCN2" s="2205"/>
      <c r="HCO2" s="2205"/>
      <c r="HCP2" s="2205"/>
      <c r="HCQ2" s="2205"/>
      <c r="HCR2" s="2205"/>
      <c r="HCS2" s="2205"/>
      <c r="HCT2" s="2205"/>
      <c r="HCU2" s="2205"/>
      <c r="HCV2" s="2205"/>
      <c r="HCW2" s="2205"/>
      <c r="HCX2" s="2205"/>
      <c r="HCY2" s="2205"/>
      <c r="HCZ2" s="2205"/>
      <c r="HDA2" s="2205"/>
      <c r="HDB2" s="2205"/>
      <c r="HDC2" s="2205"/>
      <c r="HDD2" s="2205"/>
      <c r="HDE2" s="2205"/>
      <c r="HDF2" s="2205"/>
      <c r="HDG2" s="2205"/>
      <c r="HDH2" s="2205"/>
      <c r="HDI2" s="2205"/>
      <c r="HDJ2" s="2205"/>
      <c r="HDK2" s="2205"/>
      <c r="HDL2" s="2205"/>
      <c r="HDM2" s="2205"/>
      <c r="HDN2" s="2205"/>
      <c r="HDO2" s="2205"/>
      <c r="HDP2" s="2205"/>
      <c r="HDQ2" s="2205"/>
      <c r="HDR2" s="2205"/>
      <c r="HDS2" s="2205"/>
      <c r="HDT2" s="2205"/>
      <c r="HDU2" s="2205"/>
      <c r="HDV2" s="2205"/>
      <c r="HDW2" s="2205"/>
      <c r="HDX2" s="2205"/>
      <c r="HDY2" s="2205"/>
      <c r="HDZ2" s="2205"/>
      <c r="HEA2" s="2205"/>
      <c r="HEB2" s="2205"/>
      <c r="HEC2" s="2205"/>
      <c r="HED2" s="2205"/>
      <c r="HEE2" s="2205"/>
      <c r="HEF2" s="2205"/>
      <c r="HEG2" s="2205"/>
      <c r="HEH2" s="2205"/>
      <c r="HEI2" s="2205"/>
      <c r="HEJ2" s="2205"/>
      <c r="HEK2" s="2205"/>
      <c r="HEL2" s="2205"/>
      <c r="HEM2" s="2205"/>
      <c r="HEN2" s="2205"/>
      <c r="HEO2" s="2205"/>
      <c r="HEP2" s="2205"/>
      <c r="HEQ2" s="2205"/>
      <c r="HER2" s="2205"/>
      <c r="HES2" s="2205"/>
      <c r="HET2" s="2205"/>
      <c r="HEU2" s="2205"/>
      <c r="HEV2" s="2205"/>
      <c r="HEW2" s="2205"/>
      <c r="HEX2" s="2205"/>
      <c r="HEY2" s="2205"/>
      <c r="HEZ2" s="2205"/>
      <c r="HFA2" s="2205"/>
      <c r="HFB2" s="2205"/>
      <c r="HFC2" s="2205"/>
      <c r="HFD2" s="2205"/>
      <c r="HFE2" s="2205"/>
      <c r="HFF2" s="2205"/>
      <c r="HFG2" s="2205"/>
      <c r="HFH2" s="2205"/>
      <c r="HFI2" s="2205"/>
      <c r="HFJ2" s="2205"/>
      <c r="HFK2" s="2205"/>
      <c r="HFL2" s="2205"/>
      <c r="HFM2" s="2205"/>
      <c r="HFN2" s="2205"/>
      <c r="HFO2" s="2205"/>
      <c r="HFP2" s="2205"/>
      <c r="HFQ2" s="2205"/>
      <c r="HFR2" s="2205"/>
      <c r="HFS2" s="2205"/>
      <c r="HFT2" s="2205"/>
      <c r="HFU2" s="2205"/>
      <c r="HFV2" s="2205"/>
      <c r="HFW2" s="2205"/>
      <c r="HFX2" s="2205"/>
      <c r="HFY2" s="2205"/>
      <c r="HFZ2" s="2205"/>
      <c r="HGA2" s="2205"/>
      <c r="HGB2" s="2205"/>
      <c r="HGC2" s="2205"/>
      <c r="HGD2" s="2205"/>
      <c r="HGE2" s="2205"/>
      <c r="HGF2" s="2205"/>
      <c r="HGG2" s="2205"/>
      <c r="HGH2" s="2205"/>
      <c r="HGI2" s="2205"/>
      <c r="HGJ2" s="2205"/>
      <c r="HGK2" s="2205"/>
      <c r="HGL2" s="2205"/>
      <c r="HGM2" s="2205"/>
      <c r="HGN2" s="2205"/>
      <c r="HGO2" s="2205"/>
      <c r="HGP2" s="2205"/>
      <c r="HGQ2" s="2205"/>
      <c r="HGR2" s="2205"/>
      <c r="HGS2" s="2205"/>
      <c r="HGT2" s="2205"/>
      <c r="HGU2" s="2205"/>
      <c r="HGV2" s="2205"/>
      <c r="HGW2" s="2205"/>
      <c r="HGX2" s="2205"/>
      <c r="HGY2" s="2205"/>
      <c r="HGZ2" s="2205"/>
      <c r="HHA2" s="2205"/>
      <c r="HHB2" s="2205"/>
      <c r="HHC2" s="2205"/>
      <c r="HHD2" s="2205"/>
      <c r="HHE2" s="2205"/>
      <c r="HHF2" s="2205"/>
      <c r="HHG2" s="2205"/>
      <c r="HHH2" s="2205"/>
      <c r="HHI2" s="2205"/>
      <c r="HHJ2" s="2205"/>
      <c r="HHK2" s="2205"/>
      <c r="HHL2" s="2205"/>
      <c r="HHM2" s="2205"/>
      <c r="HHN2" s="2205"/>
      <c r="HHO2" s="2205"/>
      <c r="HHP2" s="2205"/>
      <c r="HHQ2" s="2205"/>
      <c r="HHR2" s="2205"/>
      <c r="HHS2" s="2205"/>
      <c r="HHT2" s="2205"/>
      <c r="HHU2" s="2205"/>
      <c r="HHV2" s="2205"/>
      <c r="HHW2" s="2205"/>
      <c r="HHX2" s="2205"/>
      <c r="HHY2" s="2205"/>
      <c r="HHZ2" s="2205"/>
      <c r="HIA2" s="2205"/>
      <c r="HIB2" s="2205"/>
      <c r="HIC2" s="2205"/>
      <c r="HID2" s="2205"/>
      <c r="HIE2" s="2205"/>
      <c r="HIF2" s="2205"/>
      <c r="HIG2" s="2205"/>
      <c r="HIH2" s="2205"/>
      <c r="HII2" s="2205"/>
      <c r="HIJ2" s="2205"/>
      <c r="HIK2" s="2205"/>
      <c r="HIL2" s="2205"/>
      <c r="HIM2" s="2205"/>
      <c r="HIN2" s="2205"/>
      <c r="HIO2" s="2205"/>
      <c r="HIP2" s="2205"/>
      <c r="HIQ2" s="2205"/>
      <c r="HIR2" s="2205"/>
      <c r="HIS2" s="2205"/>
      <c r="HIT2" s="2205"/>
      <c r="HIU2" s="2205"/>
      <c r="HIV2" s="2205"/>
      <c r="HIW2" s="2205"/>
      <c r="HIX2" s="2205"/>
      <c r="HIY2" s="2205"/>
      <c r="HIZ2" s="2205"/>
      <c r="HJA2" s="2205"/>
      <c r="HJB2" s="2205"/>
      <c r="HJC2" s="2205"/>
      <c r="HJD2" s="2205"/>
      <c r="HJE2" s="2205"/>
      <c r="HJF2" s="2205"/>
      <c r="HJG2" s="2205"/>
      <c r="HJH2" s="2205"/>
      <c r="HJI2" s="2205"/>
      <c r="HJJ2" s="2205"/>
      <c r="HJK2" s="2205"/>
      <c r="HJL2" s="2205"/>
      <c r="HJM2" s="2205"/>
      <c r="HJN2" s="2205"/>
      <c r="HJO2" s="2205"/>
      <c r="HJP2" s="2205"/>
      <c r="HJQ2" s="2205"/>
      <c r="HJR2" s="2205"/>
      <c r="HJS2" s="2205"/>
      <c r="HJT2" s="2205"/>
      <c r="HJU2" s="2205"/>
      <c r="HJV2" s="2205"/>
      <c r="HJW2" s="2205"/>
      <c r="HJX2" s="2205"/>
      <c r="HJY2" s="2205"/>
      <c r="HJZ2" s="2205"/>
      <c r="HKA2" s="2205"/>
      <c r="HKB2" s="2205"/>
      <c r="HKC2" s="2205"/>
      <c r="HKD2" s="2205"/>
      <c r="HKE2" s="2205"/>
      <c r="HKF2" s="2205"/>
      <c r="HKG2" s="2205"/>
      <c r="HKH2" s="2205"/>
      <c r="HKI2" s="2205"/>
      <c r="HKJ2" s="2205"/>
      <c r="HKK2" s="2205"/>
      <c r="HKL2" s="2205"/>
      <c r="HKM2" s="2205"/>
      <c r="HKN2" s="2205"/>
      <c r="HKO2" s="2205"/>
      <c r="HKP2" s="2205"/>
      <c r="HKQ2" s="2205"/>
      <c r="HKR2" s="2205"/>
      <c r="HKS2" s="2205"/>
      <c r="HKT2" s="2205"/>
      <c r="HKU2" s="2205"/>
      <c r="HKV2" s="2205"/>
      <c r="HKW2" s="2205"/>
      <c r="HKX2" s="2205"/>
      <c r="HKY2" s="2205"/>
      <c r="HKZ2" s="2205"/>
      <c r="HLA2" s="2205"/>
      <c r="HLB2" s="2205"/>
      <c r="HLC2" s="2205"/>
      <c r="HLD2" s="2205"/>
      <c r="HLE2" s="2205"/>
      <c r="HLF2" s="2205"/>
      <c r="HLG2" s="2205"/>
      <c r="HLH2" s="2205"/>
      <c r="HLI2" s="2205"/>
      <c r="HLJ2" s="2205"/>
      <c r="HLK2" s="2205"/>
      <c r="HLL2" s="2205"/>
      <c r="HLM2" s="2205"/>
      <c r="HLN2" s="2205"/>
      <c r="HLO2" s="2205"/>
      <c r="HLP2" s="2205"/>
      <c r="HLQ2" s="2205"/>
      <c r="HLR2" s="2205"/>
      <c r="HLS2" s="2205"/>
      <c r="HLT2" s="2205"/>
      <c r="HLU2" s="2205"/>
      <c r="HLV2" s="2205"/>
      <c r="HLW2" s="2205"/>
      <c r="HLX2" s="2205"/>
      <c r="HLY2" s="2205"/>
      <c r="HLZ2" s="2205"/>
      <c r="HMA2" s="2205"/>
      <c r="HMB2" s="2205"/>
      <c r="HMC2" s="2205"/>
      <c r="HMD2" s="2205"/>
      <c r="HME2" s="2205"/>
      <c r="HMF2" s="2205"/>
      <c r="HMG2" s="2205"/>
      <c r="HMH2" s="2205"/>
      <c r="HMI2" s="2205"/>
      <c r="HMJ2" s="2205"/>
      <c r="HMK2" s="2205"/>
      <c r="HML2" s="2205"/>
      <c r="HMM2" s="2205"/>
      <c r="HMN2" s="2205"/>
      <c r="HMO2" s="2205"/>
      <c r="HMP2" s="2205"/>
      <c r="HMQ2" s="2205"/>
      <c r="HMR2" s="2205"/>
      <c r="HMS2" s="2205"/>
      <c r="HMT2" s="2205"/>
      <c r="HMU2" s="2205"/>
      <c r="HMV2" s="2205"/>
      <c r="HMW2" s="2205"/>
      <c r="HMX2" s="2205"/>
      <c r="HMY2" s="2205"/>
      <c r="HMZ2" s="2205"/>
      <c r="HNA2" s="2205"/>
      <c r="HNB2" s="2205"/>
      <c r="HNC2" s="2205"/>
      <c r="HND2" s="2205"/>
      <c r="HNE2" s="2205"/>
      <c r="HNF2" s="2205"/>
      <c r="HNG2" s="2205"/>
      <c r="HNH2" s="2205"/>
      <c r="HNI2" s="2205"/>
      <c r="HNJ2" s="2205"/>
      <c r="HNK2" s="2205"/>
      <c r="HNL2" s="2205"/>
      <c r="HNM2" s="2205"/>
      <c r="HNN2" s="2205"/>
      <c r="HNO2" s="2205"/>
      <c r="HNP2" s="2205"/>
      <c r="HNQ2" s="2205"/>
      <c r="HNR2" s="2205"/>
      <c r="HNS2" s="2205"/>
      <c r="HNT2" s="2205"/>
      <c r="HNU2" s="2205"/>
      <c r="HNV2" s="2205"/>
      <c r="HNW2" s="2205"/>
      <c r="HNX2" s="2205"/>
      <c r="HNY2" s="2205"/>
      <c r="HNZ2" s="2205"/>
      <c r="HOA2" s="2205"/>
      <c r="HOB2" s="2205"/>
      <c r="HOC2" s="2205"/>
      <c r="HOD2" s="2205"/>
      <c r="HOE2" s="2205"/>
      <c r="HOF2" s="2205"/>
      <c r="HOG2" s="2205"/>
      <c r="HOH2" s="2205"/>
      <c r="HOI2" s="2205"/>
      <c r="HOJ2" s="2205"/>
      <c r="HOK2" s="2205"/>
      <c r="HOL2" s="2205"/>
      <c r="HOM2" s="2205"/>
      <c r="HON2" s="2205"/>
      <c r="HOO2" s="2205"/>
      <c r="HOP2" s="2205"/>
      <c r="HOQ2" s="2205"/>
      <c r="HOR2" s="2205"/>
      <c r="HOS2" s="2205"/>
      <c r="HOT2" s="2205"/>
      <c r="HOU2" s="2205"/>
      <c r="HOV2" s="2205"/>
      <c r="HOW2" s="2205"/>
      <c r="HOX2" s="2205"/>
      <c r="HOY2" s="2205"/>
      <c r="HOZ2" s="2205"/>
      <c r="HPA2" s="2205"/>
      <c r="HPB2" s="2205"/>
      <c r="HPC2" s="2205"/>
      <c r="HPD2" s="2205"/>
      <c r="HPE2" s="2205"/>
      <c r="HPF2" s="2205"/>
      <c r="HPG2" s="2205"/>
      <c r="HPH2" s="2205"/>
      <c r="HPI2" s="2205"/>
      <c r="HPJ2" s="2205"/>
      <c r="HPK2" s="2205"/>
      <c r="HPL2" s="2205"/>
      <c r="HPM2" s="2205"/>
      <c r="HPN2" s="2205"/>
      <c r="HPO2" s="2205"/>
      <c r="HPP2" s="2205"/>
      <c r="HPQ2" s="2205"/>
      <c r="HPR2" s="2205"/>
      <c r="HPS2" s="2205"/>
      <c r="HPT2" s="2205"/>
      <c r="HPU2" s="2205"/>
      <c r="HPV2" s="2205"/>
      <c r="HPW2" s="2205"/>
      <c r="HPX2" s="2205"/>
      <c r="HPY2" s="2205"/>
      <c r="HPZ2" s="2205"/>
      <c r="HQA2" s="2205"/>
      <c r="HQB2" s="2205"/>
      <c r="HQC2" s="2205"/>
      <c r="HQD2" s="2205"/>
      <c r="HQE2" s="2205"/>
      <c r="HQF2" s="2205"/>
      <c r="HQG2" s="2205"/>
      <c r="HQH2" s="2205"/>
      <c r="HQI2" s="2205"/>
      <c r="HQJ2" s="2205"/>
      <c r="HQK2" s="2205"/>
      <c r="HQL2" s="2205"/>
      <c r="HQM2" s="2205"/>
      <c r="HQN2" s="2205"/>
      <c r="HQO2" s="2205"/>
      <c r="HQP2" s="2205"/>
      <c r="HQQ2" s="2205"/>
      <c r="HQR2" s="2205"/>
      <c r="HQS2" s="2205"/>
      <c r="HQT2" s="2205"/>
      <c r="HQU2" s="2205"/>
      <c r="HQV2" s="2205"/>
      <c r="HQW2" s="2205"/>
      <c r="HQX2" s="2205"/>
      <c r="HQY2" s="2205"/>
      <c r="HQZ2" s="2205"/>
      <c r="HRA2" s="2205"/>
      <c r="HRB2" s="2205"/>
      <c r="HRC2" s="2205"/>
      <c r="HRD2" s="2205"/>
      <c r="HRE2" s="2205"/>
      <c r="HRF2" s="2205"/>
      <c r="HRG2" s="2205"/>
      <c r="HRH2" s="2205"/>
      <c r="HRI2" s="2205"/>
      <c r="HRJ2" s="2205"/>
      <c r="HRK2" s="2205"/>
      <c r="HRL2" s="2205"/>
      <c r="HRM2" s="2205"/>
      <c r="HRN2" s="2205"/>
      <c r="HRO2" s="2205"/>
      <c r="HRP2" s="2205"/>
      <c r="HRQ2" s="2205"/>
      <c r="HRR2" s="2205"/>
      <c r="HRS2" s="2205"/>
      <c r="HRT2" s="2205"/>
      <c r="HRU2" s="2205"/>
      <c r="HRV2" s="2205"/>
      <c r="HRW2" s="2205"/>
      <c r="HRX2" s="2205"/>
      <c r="HRY2" s="2205"/>
      <c r="HRZ2" s="2205"/>
      <c r="HSA2" s="2205"/>
      <c r="HSB2" s="2205"/>
      <c r="HSC2" s="2205"/>
      <c r="HSD2" s="2205"/>
      <c r="HSE2" s="2205"/>
      <c r="HSF2" s="2205"/>
      <c r="HSG2" s="2205"/>
      <c r="HSH2" s="2205"/>
      <c r="HSI2" s="2205"/>
      <c r="HSJ2" s="2205"/>
      <c r="HSK2" s="2205"/>
      <c r="HSL2" s="2205"/>
      <c r="HSM2" s="2205"/>
      <c r="HSN2" s="2205"/>
      <c r="HSO2" s="2205"/>
      <c r="HSP2" s="2205"/>
      <c r="HSQ2" s="2205"/>
      <c r="HSR2" s="2205"/>
      <c r="HSS2" s="2205"/>
      <c r="HST2" s="2205"/>
      <c r="HSU2" s="2205"/>
      <c r="HSV2" s="2205"/>
      <c r="HSW2" s="2205"/>
      <c r="HSX2" s="2205"/>
      <c r="HSY2" s="2205"/>
      <c r="HSZ2" s="2205"/>
      <c r="HTA2" s="2205"/>
      <c r="HTB2" s="2205"/>
      <c r="HTC2" s="2205"/>
      <c r="HTD2" s="2205"/>
      <c r="HTE2" s="2205"/>
      <c r="HTF2" s="2205"/>
      <c r="HTG2" s="2205"/>
      <c r="HTH2" s="2205"/>
      <c r="HTI2" s="2205"/>
      <c r="HTJ2" s="2205"/>
      <c r="HTK2" s="2205"/>
      <c r="HTL2" s="2205"/>
      <c r="HTM2" s="2205"/>
      <c r="HTN2" s="2205"/>
      <c r="HTO2" s="2205"/>
      <c r="HTP2" s="2205"/>
      <c r="HTQ2" s="2205"/>
      <c r="HTR2" s="2205"/>
      <c r="HTS2" s="2205"/>
      <c r="HTT2" s="2205"/>
      <c r="HTU2" s="2205"/>
      <c r="HTV2" s="2205"/>
      <c r="HTW2" s="2205"/>
      <c r="HTX2" s="2205"/>
      <c r="HTY2" s="2205"/>
      <c r="HTZ2" s="2205"/>
      <c r="HUA2" s="2205"/>
      <c r="HUB2" s="2205"/>
      <c r="HUC2" s="2205"/>
      <c r="HUD2" s="2205"/>
      <c r="HUE2" s="2205"/>
      <c r="HUF2" s="2205"/>
      <c r="HUG2" s="2205"/>
      <c r="HUH2" s="2205"/>
      <c r="HUI2" s="2205"/>
      <c r="HUJ2" s="2205"/>
      <c r="HUK2" s="2205"/>
      <c r="HUL2" s="2205"/>
      <c r="HUM2" s="2205"/>
      <c r="HUN2" s="2205"/>
      <c r="HUO2" s="2205"/>
      <c r="HUP2" s="2205"/>
      <c r="HUQ2" s="2205"/>
      <c r="HUR2" s="2205"/>
      <c r="HUS2" s="2205"/>
      <c r="HUT2" s="2205"/>
      <c r="HUU2" s="2205"/>
      <c r="HUV2" s="2205"/>
      <c r="HUW2" s="2205"/>
      <c r="HUX2" s="2205"/>
      <c r="HUY2" s="2205"/>
      <c r="HUZ2" s="2205"/>
      <c r="HVA2" s="2205"/>
      <c r="HVB2" s="2205"/>
      <c r="HVC2" s="2205"/>
      <c r="HVD2" s="2205"/>
      <c r="HVE2" s="2205"/>
      <c r="HVF2" s="2205"/>
      <c r="HVG2" s="2205"/>
      <c r="HVH2" s="2205"/>
      <c r="HVI2" s="2205"/>
      <c r="HVJ2" s="2205"/>
      <c r="HVK2" s="2205"/>
      <c r="HVL2" s="2205"/>
      <c r="HVM2" s="2205"/>
      <c r="HVN2" s="2205"/>
      <c r="HVO2" s="2205"/>
      <c r="HVP2" s="2205"/>
      <c r="HVQ2" s="2205"/>
      <c r="HVR2" s="2205"/>
      <c r="HVS2" s="2205"/>
      <c r="HVT2" s="2205"/>
      <c r="HVU2" s="2205"/>
      <c r="HVV2" s="2205"/>
      <c r="HVW2" s="2205"/>
      <c r="HVX2" s="2205"/>
      <c r="HVY2" s="2205"/>
      <c r="HVZ2" s="2205"/>
      <c r="HWA2" s="2205"/>
      <c r="HWB2" s="2205"/>
      <c r="HWC2" s="2205"/>
      <c r="HWD2" s="2205"/>
      <c r="HWE2" s="2205"/>
      <c r="HWF2" s="2205"/>
      <c r="HWG2" s="2205"/>
      <c r="HWH2" s="2205"/>
      <c r="HWI2" s="2205"/>
      <c r="HWJ2" s="2205"/>
      <c r="HWK2" s="2205"/>
      <c r="HWL2" s="2205"/>
      <c r="HWM2" s="2205"/>
      <c r="HWN2" s="2205"/>
      <c r="HWO2" s="2205"/>
      <c r="HWP2" s="2205"/>
      <c r="HWQ2" s="2205"/>
      <c r="HWR2" s="2205"/>
      <c r="HWS2" s="2205"/>
      <c r="HWT2" s="2205"/>
      <c r="HWU2" s="2205"/>
      <c r="HWV2" s="2205"/>
      <c r="HWW2" s="2205"/>
      <c r="HWX2" s="2205"/>
      <c r="HWY2" s="2205"/>
      <c r="HWZ2" s="2205"/>
      <c r="HXA2" s="2205"/>
      <c r="HXB2" s="2205"/>
      <c r="HXC2" s="2205"/>
      <c r="HXD2" s="2205"/>
      <c r="HXE2" s="2205"/>
      <c r="HXF2" s="2205"/>
      <c r="HXG2" s="2205"/>
      <c r="HXH2" s="2205"/>
      <c r="HXI2" s="2205"/>
      <c r="HXJ2" s="2205"/>
      <c r="HXK2" s="2205"/>
      <c r="HXL2" s="2205"/>
      <c r="HXM2" s="2205"/>
      <c r="HXN2" s="2205"/>
      <c r="HXO2" s="2205"/>
      <c r="HXP2" s="2205"/>
      <c r="HXQ2" s="2205"/>
      <c r="HXR2" s="2205"/>
      <c r="HXS2" s="2205"/>
      <c r="HXT2" s="2205"/>
      <c r="HXU2" s="2205"/>
      <c r="HXV2" s="2205"/>
      <c r="HXW2" s="2205"/>
      <c r="HXX2" s="2205"/>
      <c r="HXY2" s="2205"/>
      <c r="HXZ2" s="2205"/>
      <c r="HYA2" s="2205"/>
      <c r="HYB2" s="2205"/>
      <c r="HYC2" s="2205"/>
      <c r="HYD2" s="2205"/>
      <c r="HYE2" s="2205"/>
      <c r="HYF2" s="2205"/>
      <c r="HYG2" s="2205"/>
      <c r="HYH2" s="2205"/>
      <c r="HYI2" s="2205"/>
      <c r="HYJ2" s="2205"/>
      <c r="HYK2" s="2205"/>
      <c r="HYL2" s="2205"/>
      <c r="HYM2" s="2205"/>
      <c r="HYN2" s="2205"/>
      <c r="HYO2" s="2205"/>
      <c r="HYP2" s="2205"/>
      <c r="HYQ2" s="2205"/>
      <c r="HYR2" s="2205"/>
      <c r="HYS2" s="2205"/>
      <c r="HYT2" s="2205"/>
      <c r="HYU2" s="2205"/>
      <c r="HYV2" s="2205"/>
      <c r="HYW2" s="2205"/>
      <c r="HYX2" s="2205"/>
      <c r="HYY2" s="2205"/>
      <c r="HYZ2" s="2205"/>
      <c r="HZA2" s="2205"/>
      <c r="HZB2" s="2205"/>
      <c r="HZC2" s="2205"/>
      <c r="HZD2" s="2205"/>
      <c r="HZE2" s="2205"/>
      <c r="HZF2" s="2205"/>
      <c r="HZG2" s="2205"/>
      <c r="HZH2" s="2205"/>
      <c r="HZI2" s="2205"/>
      <c r="HZJ2" s="2205"/>
      <c r="HZK2" s="2205"/>
      <c r="HZL2" s="2205"/>
      <c r="HZM2" s="2205"/>
      <c r="HZN2" s="2205"/>
      <c r="HZO2" s="2205"/>
      <c r="HZP2" s="2205"/>
      <c r="HZQ2" s="2205"/>
      <c r="HZR2" s="2205"/>
      <c r="HZS2" s="2205"/>
      <c r="HZT2" s="2205"/>
      <c r="HZU2" s="2205"/>
      <c r="HZV2" s="2205"/>
      <c r="HZW2" s="2205"/>
      <c r="HZX2" s="2205"/>
      <c r="HZY2" s="2205"/>
      <c r="HZZ2" s="2205"/>
      <c r="IAA2" s="2205"/>
      <c r="IAB2" s="2205"/>
      <c r="IAC2" s="2205"/>
      <c r="IAD2" s="2205"/>
      <c r="IAE2" s="2205"/>
      <c r="IAF2" s="2205"/>
      <c r="IAG2" s="2205"/>
      <c r="IAH2" s="2205"/>
      <c r="IAI2" s="2205"/>
      <c r="IAJ2" s="2205"/>
      <c r="IAK2" s="2205"/>
      <c r="IAL2" s="2205"/>
      <c r="IAM2" s="2205"/>
      <c r="IAN2" s="2205"/>
      <c r="IAO2" s="2205"/>
      <c r="IAP2" s="2205"/>
      <c r="IAQ2" s="2205"/>
      <c r="IAR2" s="2205"/>
      <c r="IAS2" s="2205"/>
      <c r="IAT2" s="2205"/>
      <c r="IAU2" s="2205"/>
      <c r="IAV2" s="2205"/>
      <c r="IAW2" s="2205"/>
      <c r="IAX2" s="2205"/>
      <c r="IAY2" s="2205"/>
      <c r="IAZ2" s="2205"/>
      <c r="IBA2" s="2205"/>
      <c r="IBB2" s="2205"/>
      <c r="IBC2" s="2205"/>
      <c r="IBD2" s="2205"/>
      <c r="IBE2" s="2205"/>
      <c r="IBF2" s="2205"/>
      <c r="IBG2" s="2205"/>
      <c r="IBH2" s="2205"/>
      <c r="IBI2" s="2205"/>
      <c r="IBJ2" s="2205"/>
      <c r="IBK2" s="2205"/>
      <c r="IBL2" s="2205"/>
      <c r="IBM2" s="2205"/>
      <c r="IBN2" s="2205"/>
      <c r="IBO2" s="2205"/>
      <c r="IBP2" s="2205"/>
      <c r="IBQ2" s="2205"/>
      <c r="IBR2" s="2205"/>
      <c r="IBS2" s="2205"/>
      <c r="IBT2" s="2205"/>
      <c r="IBU2" s="2205"/>
      <c r="IBV2" s="2205"/>
      <c r="IBW2" s="2205"/>
      <c r="IBX2" s="2205"/>
      <c r="IBY2" s="2205"/>
      <c r="IBZ2" s="2205"/>
      <c r="ICA2" s="2205"/>
      <c r="ICB2" s="2205"/>
      <c r="ICC2" s="2205"/>
      <c r="ICD2" s="2205"/>
      <c r="ICE2" s="2205"/>
      <c r="ICF2" s="2205"/>
      <c r="ICG2" s="2205"/>
      <c r="ICH2" s="2205"/>
      <c r="ICI2" s="2205"/>
      <c r="ICJ2" s="2205"/>
      <c r="ICK2" s="2205"/>
      <c r="ICL2" s="2205"/>
      <c r="ICM2" s="2205"/>
      <c r="ICN2" s="2205"/>
      <c r="ICO2" s="2205"/>
      <c r="ICP2" s="2205"/>
      <c r="ICQ2" s="2205"/>
      <c r="ICR2" s="2205"/>
      <c r="ICS2" s="2205"/>
      <c r="ICT2" s="2205"/>
      <c r="ICU2" s="2205"/>
      <c r="ICV2" s="2205"/>
      <c r="ICW2" s="2205"/>
      <c r="ICX2" s="2205"/>
      <c r="ICY2" s="2205"/>
      <c r="ICZ2" s="2205"/>
      <c r="IDA2" s="2205"/>
      <c r="IDB2" s="2205"/>
      <c r="IDC2" s="2205"/>
      <c r="IDD2" s="2205"/>
      <c r="IDE2" s="2205"/>
      <c r="IDF2" s="2205"/>
      <c r="IDG2" s="2205"/>
      <c r="IDH2" s="2205"/>
      <c r="IDI2" s="2205"/>
      <c r="IDJ2" s="2205"/>
      <c r="IDK2" s="2205"/>
      <c r="IDL2" s="2205"/>
      <c r="IDM2" s="2205"/>
      <c r="IDN2" s="2205"/>
      <c r="IDO2" s="2205"/>
      <c r="IDP2" s="2205"/>
      <c r="IDQ2" s="2205"/>
      <c r="IDR2" s="2205"/>
      <c r="IDS2" s="2205"/>
      <c r="IDT2" s="2205"/>
      <c r="IDU2" s="2205"/>
      <c r="IDV2" s="2205"/>
      <c r="IDW2" s="2205"/>
      <c r="IDX2" s="2205"/>
      <c r="IDY2" s="2205"/>
      <c r="IDZ2" s="2205"/>
      <c r="IEA2" s="2205"/>
      <c r="IEB2" s="2205"/>
      <c r="IEC2" s="2205"/>
      <c r="IED2" s="2205"/>
      <c r="IEE2" s="2205"/>
      <c r="IEF2" s="2205"/>
      <c r="IEG2" s="2205"/>
      <c r="IEH2" s="2205"/>
      <c r="IEI2" s="2205"/>
      <c r="IEJ2" s="2205"/>
      <c r="IEK2" s="2205"/>
      <c r="IEL2" s="2205"/>
      <c r="IEM2" s="2205"/>
      <c r="IEN2" s="2205"/>
      <c r="IEO2" s="2205"/>
      <c r="IEP2" s="2205"/>
      <c r="IEQ2" s="2205"/>
      <c r="IER2" s="2205"/>
      <c r="IES2" s="2205"/>
      <c r="IET2" s="2205"/>
      <c r="IEU2" s="2205"/>
      <c r="IEV2" s="2205"/>
      <c r="IEW2" s="2205"/>
      <c r="IEX2" s="2205"/>
      <c r="IEY2" s="2205"/>
      <c r="IEZ2" s="2205"/>
      <c r="IFA2" s="2205"/>
      <c r="IFB2" s="2205"/>
      <c r="IFC2" s="2205"/>
      <c r="IFD2" s="2205"/>
      <c r="IFE2" s="2205"/>
      <c r="IFF2" s="2205"/>
      <c r="IFG2" s="2205"/>
      <c r="IFH2" s="2205"/>
      <c r="IFI2" s="2205"/>
      <c r="IFJ2" s="2205"/>
      <c r="IFK2" s="2205"/>
      <c r="IFL2" s="2205"/>
      <c r="IFM2" s="2205"/>
      <c r="IFN2" s="2205"/>
      <c r="IFO2" s="2205"/>
      <c r="IFP2" s="2205"/>
      <c r="IFQ2" s="2205"/>
      <c r="IFR2" s="2205"/>
      <c r="IFS2" s="2205"/>
      <c r="IFT2" s="2205"/>
      <c r="IFU2" s="2205"/>
      <c r="IFV2" s="2205"/>
      <c r="IFW2" s="2205"/>
      <c r="IFX2" s="2205"/>
      <c r="IFY2" s="2205"/>
      <c r="IFZ2" s="2205"/>
      <c r="IGA2" s="2205"/>
      <c r="IGB2" s="2205"/>
      <c r="IGC2" s="2205"/>
      <c r="IGD2" s="2205"/>
      <c r="IGE2" s="2205"/>
      <c r="IGF2" s="2205"/>
      <c r="IGG2" s="2205"/>
      <c r="IGH2" s="2205"/>
      <c r="IGI2" s="2205"/>
      <c r="IGJ2" s="2205"/>
      <c r="IGK2" s="2205"/>
      <c r="IGL2" s="2205"/>
      <c r="IGM2" s="2205"/>
      <c r="IGN2" s="2205"/>
      <c r="IGO2" s="2205"/>
      <c r="IGP2" s="2205"/>
      <c r="IGQ2" s="2205"/>
      <c r="IGR2" s="2205"/>
      <c r="IGS2" s="2205"/>
      <c r="IGT2" s="2205"/>
      <c r="IGU2" s="2205"/>
      <c r="IGV2" s="2205"/>
      <c r="IGW2" s="2205"/>
      <c r="IGX2" s="2205"/>
      <c r="IGY2" s="2205"/>
      <c r="IGZ2" s="2205"/>
      <c r="IHA2" s="2205"/>
      <c r="IHB2" s="2205"/>
      <c r="IHC2" s="2205"/>
      <c r="IHD2" s="2205"/>
      <c r="IHE2" s="2205"/>
      <c r="IHF2" s="2205"/>
      <c r="IHG2" s="2205"/>
      <c r="IHH2" s="2205"/>
      <c r="IHI2" s="2205"/>
      <c r="IHJ2" s="2205"/>
      <c r="IHK2" s="2205"/>
      <c r="IHL2" s="2205"/>
      <c r="IHM2" s="2205"/>
      <c r="IHN2" s="2205"/>
      <c r="IHO2" s="2205"/>
      <c r="IHP2" s="2205"/>
      <c r="IHQ2" s="2205"/>
      <c r="IHR2" s="2205"/>
      <c r="IHS2" s="2205"/>
      <c r="IHT2" s="2205"/>
      <c r="IHU2" s="2205"/>
      <c r="IHV2" s="2205"/>
      <c r="IHW2" s="2205"/>
      <c r="IHX2" s="2205"/>
      <c r="IHY2" s="2205"/>
      <c r="IHZ2" s="2205"/>
      <c r="IIA2" s="2205"/>
      <c r="IIB2" s="2205"/>
      <c r="IIC2" s="2205"/>
      <c r="IID2" s="2205"/>
      <c r="IIE2" s="2205"/>
      <c r="IIF2" s="2205"/>
      <c r="IIG2" s="2205"/>
      <c r="IIH2" s="2205"/>
      <c r="III2" s="2205"/>
      <c r="IIJ2" s="2205"/>
      <c r="IIK2" s="2205"/>
      <c r="IIL2" s="2205"/>
      <c r="IIM2" s="2205"/>
      <c r="IIN2" s="2205"/>
      <c r="IIO2" s="2205"/>
      <c r="IIP2" s="2205"/>
      <c r="IIQ2" s="2205"/>
      <c r="IIR2" s="2205"/>
      <c r="IIS2" s="2205"/>
      <c r="IIT2" s="2205"/>
      <c r="IIU2" s="2205"/>
      <c r="IIV2" s="2205"/>
      <c r="IIW2" s="2205"/>
      <c r="IIX2" s="2205"/>
      <c r="IIY2" s="2205"/>
      <c r="IIZ2" s="2205"/>
      <c r="IJA2" s="2205"/>
      <c r="IJB2" s="2205"/>
      <c r="IJC2" s="2205"/>
      <c r="IJD2" s="2205"/>
      <c r="IJE2" s="2205"/>
      <c r="IJF2" s="2205"/>
      <c r="IJG2" s="2205"/>
      <c r="IJH2" s="2205"/>
      <c r="IJI2" s="2205"/>
      <c r="IJJ2" s="2205"/>
      <c r="IJK2" s="2205"/>
      <c r="IJL2" s="2205"/>
      <c r="IJM2" s="2205"/>
      <c r="IJN2" s="2205"/>
      <c r="IJO2" s="2205"/>
      <c r="IJP2" s="2205"/>
      <c r="IJQ2" s="2205"/>
      <c r="IJR2" s="2205"/>
      <c r="IJS2" s="2205"/>
      <c r="IJT2" s="2205"/>
      <c r="IJU2" s="2205"/>
      <c r="IJV2" s="2205"/>
      <c r="IJW2" s="2205"/>
      <c r="IJX2" s="2205"/>
      <c r="IJY2" s="2205"/>
      <c r="IJZ2" s="2205"/>
      <c r="IKA2" s="2205"/>
      <c r="IKB2" s="2205"/>
      <c r="IKC2" s="2205"/>
      <c r="IKD2" s="2205"/>
      <c r="IKE2" s="2205"/>
      <c r="IKF2" s="2205"/>
      <c r="IKG2" s="2205"/>
      <c r="IKH2" s="2205"/>
      <c r="IKI2" s="2205"/>
      <c r="IKJ2" s="2205"/>
      <c r="IKK2" s="2205"/>
      <c r="IKL2" s="2205"/>
      <c r="IKM2" s="2205"/>
      <c r="IKN2" s="2205"/>
      <c r="IKO2" s="2205"/>
      <c r="IKP2" s="2205"/>
      <c r="IKQ2" s="2205"/>
      <c r="IKR2" s="2205"/>
      <c r="IKS2" s="2205"/>
      <c r="IKT2" s="2205"/>
      <c r="IKU2" s="2205"/>
      <c r="IKV2" s="2205"/>
      <c r="IKW2" s="2205"/>
      <c r="IKX2" s="2205"/>
      <c r="IKY2" s="2205"/>
      <c r="IKZ2" s="2205"/>
      <c r="ILA2" s="2205"/>
      <c r="ILB2" s="2205"/>
      <c r="ILC2" s="2205"/>
      <c r="ILD2" s="2205"/>
      <c r="ILE2" s="2205"/>
      <c r="ILF2" s="2205"/>
      <c r="ILG2" s="2205"/>
      <c r="ILH2" s="2205"/>
      <c r="ILI2" s="2205"/>
      <c r="ILJ2" s="2205"/>
      <c r="ILK2" s="2205"/>
      <c r="ILL2" s="2205"/>
      <c r="ILM2" s="2205"/>
      <c r="ILN2" s="2205"/>
      <c r="ILO2" s="2205"/>
      <c r="ILP2" s="2205"/>
      <c r="ILQ2" s="2205"/>
      <c r="ILR2" s="2205"/>
      <c r="ILS2" s="2205"/>
      <c r="ILT2" s="2205"/>
      <c r="ILU2" s="2205"/>
      <c r="ILV2" s="2205"/>
      <c r="ILW2" s="2205"/>
      <c r="ILX2" s="2205"/>
      <c r="ILY2" s="2205"/>
      <c r="ILZ2" s="2205"/>
      <c r="IMA2" s="2205"/>
      <c r="IMB2" s="2205"/>
      <c r="IMC2" s="2205"/>
      <c r="IMD2" s="2205"/>
      <c r="IME2" s="2205"/>
      <c r="IMF2" s="2205"/>
      <c r="IMG2" s="2205"/>
      <c r="IMH2" s="2205"/>
      <c r="IMI2" s="2205"/>
      <c r="IMJ2" s="2205"/>
      <c r="IMK2" s="2205"/>
      <c r="IML2" s="2205"/>
      <c r="IMM2" s="2205"/>
      <c r="IMN2" s="2205"/>
      <c r="IMO2" s="2205"/>
      <c r="IMP2" s="2205"/>
      <c r="IMQ2" s="2205"/>
      <c r="IMR2" s="2205"/>
      <c r="IMS2" s="2205"/>
      <c r="IMT2" s="2205"/>
      <c r="IMU2" s="2205"/>
      <c r="IMV2" s="2205"/>
      <c r="IMW2" s="2205"/>
      <c r="IMX2" s="2205"/>
      <c r="IMY2" s="2205"/>
      <c r="IMZ2" s="2205"/>
      <c r="INA2" s="2205"/>
      <c r="INB2" s="2205"/>
      <c r="INC2" s="2205"/>
      <c r="IND2" s="2205"/>
      <c r="INE2" s="2205"/>
      <c r="INF2" s="2205"/>
      <c r="ING2" s="2205"/>
      <c r="INH2" s="2205"/>
      <c r="INI2" s="2205"/>
      <c r="INJ2" s="2205"/>
      <c r="INK2" s="2205"/>
      <c r="INL2" s="2205"/>
      <c r="INM2" s="2205"/>
      <c r="INN2" s="2205"/>
      <c r="INO2" s="2205"/>
      <c r="INP2" s="2205"/>
      <c r="INQ2" s="2205"/>
      <c r="INR2" s="2205"/>
      <c r="INS2" s="2205"/>
      <c r="INT2" s="2205"/>
      <c r="INU2" s="2205"/>
      <c r="INV2" s="2205"/>
      <c r="INW2" s="2205"/>
      <c r="INX2" s="2205"/>
      <c r="INY2" s="2205"/>
      <c r="INZ2" s="2205"/>
      <c r="IOA2" s="2205"/>
      <c r="IOB2" s="2205"/>
      <c r="IOC2" s="2205"/>
      <c r="IOD2" s="2205"/>
      <c r="IOE2" s="2205"/>
      <c r="IOF2" s="2205"/>
      <c r="IOG2" s="2205"/>
      <c r="IOH2" s="2205"/>
      <c r="IOI2" s="2205"/>
      <c r="IOJ2" s="2205"/>
      <c r="IOK2" s="2205"/>
      <c r="IOL2" s="2205"/>
      <c r="IOM2" s="2205"/>
      <c r="ION2" s="2205"/>
      <c r="IOO2" s="2205"/>
      <c r="IOP2" s="2205"/>
      <c r="IOQ2" s="2205"/>
      <c r="IOR2" s="2205"/>
      <c r="IOS2" s="2205"/>
      <c r="IOT2" s="2205"/>
      <c r="IOU2" s="2205"/>
      <c r="IOV2" s="2205"/>
      <c r="IOW2" s="2205"/>
      <c r="IOX2" s="2205"/>
      <c r="IOY2" s="2205"/>
      <c r="IOZ2" s="2205"/>
      <c r="IPA2" s="2205"/>
      <c r="IPB2" s="2205"/>
      <c r="IPC2" s="2205"/>
      <c r="IPD2" s="2205"/>
      <c r="IPE2" s="2205"/>
      <c r="IPF2" s="2205"/>
      <c r="IPG2" s="2205"/>
      <c r="IPH2" s="2205"/>
      <c r="IPI2" s="2205"/>
      <c r="IPJ2" s="2205"/>
      <c r="IPK2" s="2205"/>
      <c r="IPL2" s="2205"/>
      <c r="IPM2" s="2205"/>
      <c r="IPN2" s="2205"/>
      <c r="IPO2" s="2205"/>
      <c r="IPP2" s="2205"/>
      <c r="IPQ2" s="2205"/>
      <c r="IPR2" s="2205"/>
      <c r="IPS2" s="2205"/>
      <c r="IPT2" s="2205"/>
      <c r="IPU2" s="2205"/>
      <c r="IPV2" s="2205"/>
      <c r="IPW2" s="2205"/>
      <c r="IPX2" s="2205"/>
      <c r="IPY2" s="2205"/>
      <c r="IPZ2" s="2205"/>
      <c r="IQA2" s="2205"/>
      <c r="IQB2" s="2205"/>
      <c r="IQC2" s="2205"/>
      <c r="IQD2" s="2205"/>
      <c r="IQE2" s="2205"/>
      <c r="IQF2" s="2205"/>
      <c r="IQG2" s="2205"/>
      <c r="IQH2" s="2205"/>
      <c r="IQI2" s="2205"/>
      <c r="IQJ2" s="2205"/>
      <c r="IQK2" s="2205"/>
      <c r="IQL2" s="2205"/>
      <c r="IQM2" s="2205"/>
      <c r="IQN2" s="2205"/>
      <c r="IQO2" s="2205"/>
      <c r="IQP2" s="2205"/>
      <c r="IQQ2" s="2205"/>
      <c r="IQR2" s="2205"/>
      <c r="IQS2" s="2205"/>
      <c r="IQT2" s="2205"/>
      <c r="IQU2" s="2205"/>
      <c r="IQV2" s="2205"/>
      <c r="IQW2" s="2205"/>
      <c r="IQX2" s="2205"/>
      <c r="IQY2" s="2205"/>
      <c r="IQZ2" s="2205"/>
      <c r="IRA2" s="2205"/>
      <c r="IRB2" s="2205"/>
      <c r="IRC2" s="2205"/>
      <c r="IRD2" s="2205"/>
      <c r="IRE2" s="2205"/>
      <c r="IRF2" s="2205"/>
      <c r="IRG2" s="2205"/>
      <c r="IRH2" s="2205"/>
      <c r="IRI2" s="2205"/>
      <c r="IRJ2" s="2205"/>
      <c r="IRK2" s="2205"/>
      <c r="IRL2" s="2205"/>
      <c r="IRM2" s="2205"/>
      <c r="IRN2" s="2205"/>
      <c r="IRO2" s="2205"/>
      <c r="IRP2" s="2205"/>
      <c r="IRQ2" s="2205"/>
      <c r="IRR2" s="2205"/>
      <c r="IRS2" s="2205"/>
      <c r="IRT2" s="2205"/>
      <c r="IRU2" s="2205"/>
      <c r="IRV2" s="2205"/>
      <c r="IRW2" s="2205"/>
      <c r="IRX2" s="2205"/>
      <c r="IRY2" s="2205"/>
      <c r="IRZ2" s="2205"/>
      <c r="ISA2" s="2205"/>
      <c r="ISB2" s="2205"/>
      <c r="ISC2" s="2205"/>
      <c r="ISD2" s="2205"/>
      <c r="ISE2" s="2205"/>
      <c r="ISF2" s="2205"/>
      <c r="ISG2" s="2205"/>
      <c r="ISH2" s="2205"/>
      <c r="ISI2" s="2205"/>
      <c r="ISJ2" s="2205"/>
      <c r="ISK2" s="2205"/>
      <c r="ISL2" s="2205"/>
      <c r="ISM2" s="2205"/>
      <c r="ISN2" s="2205"/>
      <c r="ISO2" s="2205"/>
      <c r="ISP2" s="2205"/>
      <c r="ISQ2" s="2205"/>
      <c r="ISR2" s="2205"/>
      <c r="ISS2" s="2205"/>
      <c r="IST2" s="2205"/>
      <c r="ISU2" s="2205"/>
      <c r="ISV2" s="2205"/>
      <c r="ISW2" s="2205"/>
      <c r="ISX2" s="2205"/>
      <c r="ISY2" s="2205"/>
      <c r="ISZ2" s="2205"/>
      <c r="ITA2" s="2205"/>
      <c r="ITB2" s="2205"/>
      <c r="ITC2" s="2205"/>
      <c r="ITD2" s="2205"/>
      <c r="ITE2" s="2205"/>
      <c r="ITF2" s="2205"/>
      <c r="ITG2" s="2205"/>
      <c r="ITH2" s="2205"/>
      <c r="ITI2" s="2205"/>
      <c r="ITJ2" s="2205"/>
      <c r="ITK2" s="2205"/>
      <c r="ITL2" s="2205"/>
      <c r="ITM2" s="2205"/>
      <c r="ITN2" s="2205"/>
      <c r="ITO2" s="2205"/>
      <c r="ITP2" s="2205"/>
      <c r="ITQ2" s="2205"/>
      <c r="ITR2" s="2205"/>
      <c r="ITS2" s="2205"/>
      <c r="ITT2" s="2205"/>
      <c r="ITU2" s="2205"/>
      <c r="ITV2" s="2205"/>
      <c r="ITW2" s="2205"/>
      <c r="ITX2" s="2205"/>
      <c r="ITY2" s="2205"/>
      <c r="ITZ2" s="2205"/>
      <c r="IUA2" s="2205"/>
      <c r="IUB2" s="2205"/>
      <c r="IUC2" s="2205"/>
      <c r="IUD2" s="2205"/>
      <c r="IUE2" s="2205"/>
      <c r="IUF2" s="2205"/>
      <c r="IUG2" s="2205"/>
      <c r="IUH2" s="2205"/>
      <c r="IUI2" s="2205"/>
      <c r="IUJ2" s="2205"/>
      <c r="IUK2" s="2205"/>
      <c r="IUL2" s="2205"/>
      <c r="IUM2" s="2205"/>
      <c r="IUN2" s="2205"/>
      <c r="IUO2" s="2205"/>
      <c r="IUP2" s="2205"/>
      <c r="IUQ2" s="2205"/>
      <c r="IUR2" s="2205"/>
      <c r="IUS2" s="2205"/>
      <c r="IUT2" s="2205"/>
      <c r="IUU2" s="2205"/>
      <c r="IUV2" s="2205"/>
      <c r="IUW2" s="2205"/>
      <c r="IUX2" s="2205"/>
      <c r="IUY2" s="2205"/>
      <c r="IUZ2" s="2205"/>
      <c r="IVA2" s="2205"/>
      <c r="IVB2" s="2205"/>
      <c r="IVC2" s="2205"/>
      <c r="IVD2" s="2205"/>
      <c r="IVE2" s="2205"/>
      <c r="IVF2" s="2205"/>
      <c r="IVG2" s="2205"/>
      <c r="IVH2" s="2205"/>
      <c r="IVI2" s="2205"/>
      <c r="IVJ2" s="2205"/>
      <c r="IVK2" s="2205"/>
      <c r="IVL2" s="2205"/>
      <c r="IVM2" s="2205"/>
      <c r="IVN2" s="2205"/>
      <c r="IVO2" s="2205"/>
      <c r="IVP2" s="2205"/>
      <c r="IVQ2" s="2205"/>
      <c r="IVR2" s="2205"/>
      <c r="IVS2" s="2205"/>
      <c r="IVT2" s="2205"/>
      <c r="IVU2" s="2205"/>
      <c r="IVV2" s="2205"/>
      <c r="IVW2" s="2205"/>
      <c r="IVX2" s="2205"/>
      <c r="IVY2" s="2205"/>
      <c r="IVZ2" s="2205"/>
      <c r="IWA2" s="2205"/>
      <c r="IWB2" s="2205"/>
      <c r="IWC2" s="2205"/>
      <c r="IWD2" s="2205"/>
      <c r="IWE2" s="2205"/>
      <c r="IWF2" s="2205"/>
      <c r="IWG2" s="2205"/>
      <c r="IWH2" s="2205"/>
      <c r="IWI2" s="2205"/>
      <c r="IWJ2" s="2205"/>
      <c r="IWK2" s="2205"/>
      <c r="IWL2" s="2205"/>
      <c r="IWM2" s="2205"/>
      <c r="IWN2" s="2205"/>
      <c r="IWO2" s="2205"/>
      <c r="IWP2" s="2205"/>
      <c r="IWQ2" s="2205"/>
      <c r="IWR2" s="2205"/>
      <c r="IWS2" s="2205"/>
      <c r="IWT2" s="2205"/>
      <c r="IWU2" s="2205"/>
      <c r="IWV2" s="2205"/>
      <c r="IWW2" s="2205"/>
      <c r="IWX2" s="2205"/>
      <c r="IWY2" s="2205"/>
      <c r="IWZ2" s="2205"/>
      <c r="IXA2" s="2205"/>
      <c r="IXB2" s="2205"/>
      <c r="IXC2" s="2205"/>
      <c r="IXD2" s="2205"/>
      <c r="IXE2" s="2205"/>
      <c r="IXF2" s="2205"/>
      <c r="IXG2" s="2205"/>
      <c r="IXH2" s="2205"/>
      <c r="IXI2" s="2205"/>
      <c r="IXJ2" s="2205"/>
      <c r="IXK2" s="2205"/>
      <c r="IXL2" s="2205"/>
      <c r="IXM2" s="2205"/>
      <c r="IXN2" s="2205"/>
      <c r="IXO2" s="2205"/>
      <c r="IXP2" s="2205"/>
      <c r="IXQ2" s="2205"/>
      <c r="IXR2" s="2205"/>
      <c r="IXS2" s="2205"/>
      <c r="IXT2" s="2205"/>
      <c r="IXU2" s="2205"/>
      <c r="IXV2" s="2205"/>
      <c r="IXW2" s="2205"/>
      <c r="IXX2" s="2205"/>
      <c r="IXY2" s="2205"/>
      <c r="IXZ2" s="2205"/>
      <c r="IYA2" s="2205"/>
      <c r="IYB2" s="2205"/>
      <c r="IYC2" s="2205"/>
      <c r="IYD2" s="2205"/>
      <c r="IYE2" s="2205"/>
      <c r="IYF2" s="2205"/>
      <c r="IYG2" s="2205"/>
      <c r="IYH2" s="2205"/>
      <c r="IYI2" s="2205"/>
      <c r="IYJ2" s="2205"/>
      <c r="IYK2" s="2205"/>
      <c r="IYL2" s="2205"/>
      <c r="IYM2" s="2205"/>
      <c r="IYN2" s="2205"/>
      <c r="IYO2" s="2205"/>
      <c r="IYP2" s="2205"/>
      <c r="IYQ2" s="2205"/>
      <c r="IYR2" s="2205"/>
      <c r="IYS2" s="2205"/>
      <c r="IYT2" s="2205"/>
      <c r="IYU2" s="2205"/>
      <c r="IYV2" s="2205"/>
      <c r="IYW2" s="2205"/>
      <c r="IYX2" s="2205"/>
      <c r="IYY2" s="2205"/>
      <c r="IYZ2" s="2205"/>
      <c r="IZA2" s="2205"/>
      <c r="IZB2" s="2205"/>
      <c r="IZC2" s="2205"/>
      <c r="IZD2" s="2205"/>
      <c r="IZE2" s="2205"/>
      <c r="IZF2" s="2205"/>
      <c r="IZG2" s="2205"/>
      <c r="IZH2" s="2205"/>
      <c r="IZI2" s="2205"/>
      <c r="IZJ2" s="2205"/>
      <c r="IZK2" s="2205"/>
      <c r="IZL2" s="2205"/>
      <c r="IZM2" s="2205"/>
      <c r="IZN2" s="2205"/>
      <c r="IZO2" s="2205"/>
      <c r="IZP2" s="2205"/>
      <c r="IZQ2" s="2205"/>
      <c r="IZR2" s="2205"/>
      <c r="IZS2" s="2205"/>
      <c r="IZT2" s="2205"/>
      <c r="IZU2" s="2205"/>
      <c r="IZV2" s="2205"/>
      <c r="IZW2" s="2205"/>
      <c r="IZX2" s="2205"/>
      <c r="IZY2" s="2205"/>
      <c r="IZZ2" s="2205"/>
      <c r="JAA2" s="2205"/>
      <c r="JAB2" s="2205"/>
      <c r="JAC2" s="2205"/>
      <c r="JAD2" s="2205"/>
      <c r="JAE2" s="2205"/>
      <c r="JAF2" s="2205"/>
      <c r="JAG2" s="2205"/>
      <c r="JAH2" s="2205"/>
      <c r="JAI2" s="2205"/>
      <c r="JAJ2" s="2205"/>
      <c r="JAK2" s="2205"/>
      <c r="JAL2" s="2205"/>
      <c r="JAM2" s="2205"/>
      <c r="JAN2" s="2205"/>
      <c r="JAO2" s="2205"/>
      <c r="JAP2" s="2205"/>
      <c r="JAQ2" s="2205"/>
      <c r="JAR2" s="2205"/>
      <c r="JAS2" s="2205"/>
      <c r="JAT2" s="2205"/>
      <c r="JAU2" s="2205"/>
      <c r="JAV2" s="2205"/>
      <c r="JAW2" s="2205"/>
      <c r="JAX2" s="2205"/>
      <c r="JAY2" s="2205"/>
      <c r="JAZ2" s="2205"/>
      <c r="JBA2" s="2205"/>
      <c r="JBB2" s="2205"/>
      <c r="JBC2" s="2205"/>
      <c r="JBD2" s="2205"/>
      <c r="JBE2" s="2205"/>
      <c r="JBF2" s="2205"/>
      <c r="JBG2" s="2205"/>
      <c r="JBH2" s="2205"/>
      <c r="JBI2" s="2205"/>
      <c r="JBJ2" s="2205"/>
      <c r="JBK2" s="2205"/>
      <c r="JBL2" s="2205"/>
      <c r="JBM2" s="2205"/>
      <c r="JBN2" s="2205"/>
      <c r="JBO2" s="2205"/>
      <c r="JBP2" s="2205"/>
      <c r="JBQ2" s="2205"/>
      <c r="JBR2" s="2205"/>
      <c r="JBS2" s="2205"/>
      <c r="JBT2" s="2205"/>
      <c r="JBU2" s="2205"/>
      <c r="JBV2" s="2205"/>
      <c r="JBW2" s="2205"/>
      <c r="JBX2" s="2205"/>
      <c r="JBY2" s="2205"/>
      <c r="JBZ2" s="2205"/>
      <c r="JCA2" s="2205"/>
      <c r="JCB2" s="2205"/>
      <c r="JCC2" s="2205"/>
      <c r="JCD2" s="2205"/>
      <c r="JCE2" s="2205"/>
      <c r="JCF2" s="2205"/>
      <c r="JCG2" s="2205"/>
      <c r="JCH2" s="2205"/>
      <c r="JCI2" s="2205"/>
      <c r="JCJ2" s="2205"/>
      <c r="JCK2" s="2205"/>
      <c r="JCL2" s="2205"/>
      <c r="JCM2" s="2205"/>
      <c r="JCN2" s="2205"/>
      <c r="JCO2" s="2205"/>
      <c r="JCP2" s="2205"/>
      <c r="JCQ2" s="2205"/>
      <c r="JCR2" s="2205"/>
      <c r="JCS2" s="2205"/>
      <c r="JCT2" s="2205"/>
      <c r="JCU2" s="2205"/>
      <c r="JCV2" s="2205"/>
      <c r="JCW2" s="2205"/>
      <c r="JCX2" s="2205"/>
      <c r="JCY2" s="2205"/>
      <c r="JCZ2" s="2205"/>
      <c r="JDA2" s="2205"/>
      <c r="JDB2" s="2205"/>
      <c r="JDC2" s="2205"/>
      <c r="JDD2" s="2205"/>
      <c r="JDE2" s="2205"/>
      <c r="JDF2" s="2205"/>
      <c r="JDG2" s="2205"/>
      <c r="JDH2" s="2205"/>
      <c r="JDI2" s="2205"/>
      <c r="JDJ2" s="2205"/>
      <c r="JDK2" s="2205"/>
      <c r="JDL2" s="2205"/>
      <c r="JDM2" s="2205"/>
      <c r="JDN2" s="2205"/>
      <c r="JDO2" s="2205"/>
      <c r="JDP2" s="2205"/>
      <c r="JDQ2" s="2205"/>
      <c r="JDR2" s="2205"/>
      <c r="JDS2" s="2205"/>
      <c r="JDT2" s="2205"/>
      <c r="JDU2" s="2205"/>
      <c r="JDV2" s="2205"/>
      <c r="JDW2" s="2205"/>
      <c r="JDX2" s="2205"/>
      <c r="JDY2" s="2205"/>
      <c r="JDZ2" s="2205"/>
      <c r="JEA2" s="2205"/>
      <c r="JEB2" s="2205"/>
      <c r="JEC2" s="2205"/>
      <c r="JED2" s="2205"/>
      <c r="JEE2" s="2205"/>
      <c r="JEF2" s="2205"/>
      <c r="JEG2" s="2205"/>
      <c r="JEH2" s="2205"/>
      <c r="JEI2" s="2205"/>
      <c r="JEJ2" s="2205"/>
      <c r="JEK2" s="2205"/>
      <c r="JEL2" s="2205"/>
      <c r="JEM2" s="2205"/>
      <c r="JEN2" s="2205"/>
      <c r="JEO2" s="2205"/>
      <c r="JEP2" s="2205"/>
      <c r="JEQ2" s="2205"/>
      <c r="JER2" s="2205"/>
      <c r="JES2" s="2205"/>
      <c r="JET2" s="2205"/>
      <c r="JEU2" s="2205"/>
      <c r="JEV2" s="2205"/>
      <c r="JEW2" s="2205"/>
      <c r="JEX2" s="2205"/>
      <c r="JEY2" s="2205"/>
      <c r="JEZ2" s="2205"/>
      <c r="JFA2" s="2205"/>
      <c r="JFB2" s="2205"/>
      <c r="JFC2" s="2205"/>
      <c r="JFD2" s="2205"/>
      <c r="JFE2" s="2205"/>
      <c r="JFF2" s="2205"/>
      <c r="JFG2" s="2205"/>
      <c r="JFH2" s="2205"/>
      <c r="JFI2" s="2205"/>
      <c r="JFJ2" s="2205"/>
      <c r="JFK2" s="2205"/>
      <c r="JFL2" s="2205"/>
      <c r="JFM2" s="2205"/>
      <c r="JFN2" s="2205"/>
      <c r="JFO2" s="2205"/>
      <c r="JFP2" s="2205"/>
      <c r="JFQ2" s="2205"/>
      <c r="JFR2" s="2205"/>
      <c r="JFS2" s="2205"/>
      <c r="JFT2" s="2205"/>
      <c r="JFU2" s="2205"/>
      <c r="JFV2" s="2205"/>
      <c r="JFW2" s="2205"/>
      <c r="JFX2" s="2205"/>
      <c r="JFY2" s="2205"/>
      <c r="JFZ2" s="2205"/>
      <c r="JGA2" s="2205"/>
      <c r="JGB2" s="2205"/>
      <c r="JGC2" s="2205"/>
      <c r="JGD2" s="2205"/>
      <c r="JGE2" s="2205"/>
      <c r="JGF2" s="2205"/>
      <c r="JGG2" s="2205"/>
      <c r="JGH2" s="2205"/>
      <c r="JGI2" s="2205"/>
      <c r="JGJ2" s="2205"/>
      <c r="JGK2" s="2205"/>
      <c r="JGL2" s="2205"/>
      <c r="JGM2" s="2205"/>
      <c r="JGN2" s="2205"/>
      <c r="JGO2" s="2205"/>
      <c r="JGP2" s="2205"/>
      <c r="JGQ2" s="2205"/>
      <c r="JGR2" s="2205"/>
      <c r="JGS2" s="2205"/>
      <c r="JGT2" s="2205"/>
      <c r="JGU2" s="2205"/>
      <c r="JGV2" s="2205"/>
      <c r="JGW2" s="2205"/>
      <c r="JGX2" s="2205"/>
      <c r="JGY2" s="2205"/>
      <c r="JGZ2" s="2205"/>
      <c r="JHA2" s="2205"/>
      <c r="JHB2" s="2205"/>
      <c r="JHC2" s="2205"/>
      <c r="JHD2" s="2205"/>
      <c r="JHE2" s="2205"/>
      <c r="JHF2" s="2205"/>
      <c r="JHG2" s="2205"/>
      <c r="JHH2" s="2205"/>
      <c r="JHI2" s="2205"/>
      <c r="JHJ2" s="2205"/>
      <c r="JHK2" s="2205"/>
      <c r="JHL2" s="2205"/>
      <c r="JHM2" s="2205"/>
      <c r="JHN2" s="2205"/>
      <c r="JHO2" s="2205"/>
      <c r="JHP2" s="2205"/>
      <c r="JHQ2" s="2205"/>
      <c r="JHR2" s="2205"/>
      <c r="JHS2" s="2205"/>
      <c r="JHT2" s="2205"/>
      <c r="JHU2" s="2205"/>
      <c r="JHV2" s="2205"/>
      <c r="JHW2" s="2205"/>
      <c r="JHX2" s="2205"/>
      <c r="JHY2" s="2205"/>
      <c r="JHZ2" s="2205"/>
      <c r="JIA2" s="2205"/>
      <c r="JIB2" s="2205"/>
      <c r="JIC2" s="2205"/>
      <c r="JID2" s="2205"/>
      <c r="JIE2" s="2205"/>
      <c r="JIF2" s="2205"/>
      <c r="JIG2" s="2205"/>
      <c r="JIH2" s="2205"/>
      <c r="JII2" s="2205"/>
      <c r="JIJ2" s="2205"/>
      <c r="JIK2" s="2205"/>
      <c r="JIL2" s="2205"/>
      <c r="JIM2" s="2205"/>
      <c r="JIN2" s="2205"/>
      <c r="JIO2" s="2205"/>
      <c r="JIP2" s="2205"/>
      <c r="JIQ2" s="2205"/>
      <c r="JIR2" s="2205"/>
      <c r="JIS2" s="2205"/>
      <c r="JIT2" s="2205"/>
      <c r="JIU2" s="2205"/>
      <c r="JIV2" s="2205"/>
      <c r="JIW2" s="2205"/>
      <c r="JIX2" s="2205"/>
      <c r="JIY2" s="2205"/>
      <c r="JIZ2" s="2205"/>
      <c r="JJA2" s="2205"/>
      <c r="JJB2" s="2205"/>
      <c r="JJC2" s="2205"/>
      <c r="JJD2" s="2205"/>
      <c r="JJE2" s="2205"/>
      <c r="JJF2" s="2205"/>
      <c r="JJG2" s="2205"/>
      <c r="JJH2" s="2205"/>
      <c r="JJI2" s="2205"/>
      <c r="JJJ2" s="2205"/>
      <c r="JJK2" s="2205"/>
      <c r="JJL2" s="2205"/>
      <c r="JJM2" s="2205"/>
      <c r="JJN2" s="2205"/>
      <c r="JJO2" s="2205"/>
      <c r="JJP2" s="2205"/>
      <c r="JJQ2" s="2205"/>
      <c r="JJR2" s="2205"/>
      <c r="JJS2" s="2205"/>
      <c r="JJT2" s="2205"/>
      <c r="JJU2" s="2205"/>
      <c r="JJV2" s="2205"/>
      <c r="JJW2" s="2205"/>
      <c r="JJX2" s="2205"/>
      <c r="JJY2" s="2205"/>
      <c r="JJZ2" s="2205"/>
      <c r="JKA2" s="2205"/>
      <c r="JKB2" s="2205"/>
      <c r="JKC2" s="2205"/>
      <c r="JKD2" s="2205"/>
      <c r="JKE2" s="2205"/>
      <c r="JKF2" s="2205"/>
      <c r="JKG2" s="2205"/>
      <c r="JKH2" s="2205"/>
      <c r="JKI2" s="2205"/>
      <c r="JKJ2" s="2205"/>
      <c r="JKK2" s="2205"/>
      <c r="JKL2" s="2205"/>
      <c r="JKM2" s="2205"/>
      <c r="JKN2" s="2205"/>
      <c r="JKO2" s="2205"/>
      <c r="JKP2" s="2205"/>
      <c r="JKQ2" s="2205"/>
      <c r="JKR2" s="2205"/>
      <c r="JKS2" s="2205"/>
      <c r="JKT2" s="2205"/>
      <c r="JKU2" s="2205"/>
      <c r="JKV2" s="2205"/>
      <c r="JKW2" s="2205"/>
      <c r="JKX2" s="2205"/>
      <c r="JKY2" s="2205"/>
      <c r="JKZ2" s="2205"/>
      <c r="JLA2" s="2205"/>
      <c r="JLB2" s="2205"/>
      <c r="JLC2" s="2205"/>
      <c r="JLD2" s="2205"/>
      <c r="JLE2" s="2205"/>
      <c r="JLF2" s="2205"/>
      <c r="JLG2" s="2205"/>
      <c r="JLH2" s="2205"/>
      <c r="JLI2" s="2205"/>
      <c r="JLJ2" s="2205"/>
      <c r="JLK2" s="2205"/>
      <c r="JLL2" s="2205"/>
      <c r="JLM2" s="2205"/>
      <c r="JLN2" s="2205"/>
      <c r="JLO2" s="2205"/>
      <c r="JLP2" s="2205"/>
      <c r="JLQ2" s="2205"/>
      <c r="JLR2" s="2205"/>
      <c r="JLS2" s="2205"/>
      <c r="JLT2" s="2205"/>
      <c r="JLU2" s="2205"/>
      <c r="JLV2" s="2205"/>
      <c r="JLW2" s="2205"/>
      <c r="JLX2" s="2205"/>
      <c r="JLY2" s="2205"/>
      <c r="JLZ2" s="2205"/>
      <c r="JMA2" s="2205"/>
      <c r="JMB2" s="2205"/>
      <c r="JMC2" s="2205"/>
      <c r="JMD2" s="2205"/>
      <c r="JME2" s="2205"/>
      <c r="JMF2" s="2205"/>
      <c r="JMG2" s="2205"/>
      <c r="JMH2" s="2205"/>
      <c r="JMI2" s="2205"/>
      <c r="JMJ2" s="2205"/>
      <c r="JMK2" s="2205"/>
      <c r="JML2" s="2205"/>
      <c r="JMM2" s="2205"/>
      <c r="JMN2" s="2205"/>
      <c r="JMO2" s="2205"/>
      <c r="JMP2" s="2205"/>
      <c r="JMQ2" s="2205"/>
      <c r="JMR2" s="2205"/>
      <c r="JMS2" s="2205"/>
      <c r="JMT2" s="2205"/>
      <c r="JMU2" s="2205"/>
      <c r="JMV2" s="2205"/>
      <c r="JMW2" s="2205"/>
      <c r="JMX2" s="2205"/>
      <c r="JMY2" s="2205"/>
      <c r="JMZ2" s="2205"/>
      <c r="JNA2" s="2205"/>
      <c r="JNB2" s="2205"/>
      <c r="JNC2" s="2205"/>
      <c r="JND2" s="2205"/>
      <c r="JNE2" s="2205"/>
      <c r="JNF2" s="2205"/>
      <c r="JNG2" s="2205"/>
      <c r="JNH2" s="2205"/>
      <c r="JNI2" s="2205"/>
      <c r="JNJ2" s="2205"/>
      <c r="JNK2" s="2205"/>
      <c r="JNL2" s="2205"/>
      <c r="JNM2" s="2205"/>
      <c r="JNN2" s="2205"/>
      <c r="JNO2" s="2205"/>
      <c r="JNP2" s="2205"/>
      <c r="JNQ2" s="2205"/>
      <c r="JNR2" s="2205"/>
      <c r="JNS2" s="2205"/>
      <c r="JNT2" s="2205"/>
      <c r="JNU2" s="2205"/>
      <c r="JNV2" s="2205"/>
      <c r="JNW2" s="2205"/>
      <c r="JNX2" s="2205"/>
      <c r="JNY2" s="2205"/>
      <c r="JNZ2" s="2205"/>
      <c r="JOA2" s="2205"/>
      <c r="JOB2" s="2205"/>
      <c r="JOC2" s="2205"/>
      <c r="JOD2" s="2205"/>
      <c r="JOE2" s="2205"/>
      <c r="JOF2" s="2205"/>
      <c r="JOG2" s="2205"/>
      <c r="JOH2" s="2205"/>
      <c r="JOI2" s="2205"/>
      <c r="JOJ2" s="2205"/>
      <c r="JOK2" s="2205"/>
      <c r="JOL2" s="2205"/>
      <c r="JOM2" s="2205"/>
      <c r="JON2" s="2205"/>
      <c r="JOO2" s="2205"/>
      <c r="JOP2" s="2205"/>
      <c r="JOQ2" s="2205"/>
      <c r="JOR2" s="2205"/>
      <c r="JOS2" s="2205"/>
      <c r="JOT2" s="2205"/>
      <c r="JOU2" s="2205"/>
      <c r="JOV2" s="2205"/>
      <c r="JOW2" s="2205"/>
      <c r="JOX2" s="2205"/>
      <c r="JOY2" s="2205"/>
      <c r="JOZ2" s="2205"/>
      <c r="JPA2" s="2205"/>
      <c r="JPB2" s="2205"/>
      <c r="JPC2" s="2205"/>
      <c r="JPD2" s="2205"/>
      <c r="JPE2" s="2205"/>
      <c r="JPF2" s="2205"/>
      <c r="JPG2" s="2205"/>
      <c r="JPH2" s="2205"/>
      <c r="JPI2" s="2205"/>
      <c r="JPJ2" s="2205"/>
      <c r="JPK2" s="2205"/>
      <c r="JPL2" s="2205"/>
      <c r="JPM2" s="2205"/>
      <c r="JPN2" s="2205"/>
      <c r="JPO2" s="2205"/>
      <c r="JPP2" s="2205"/>
      <c r="JPQ2" s="2205"/>
      <c r="JPR2" s="2205"/>
      <c r="JPS2" s="2205"/>
      <c r="JPT2" s="2205"/>
      <c r="JPU2" s="2205"/>
      <c r="JPV2" s="2205"/>
      <c r="JPW2" s="2205"/>
      <c r="JPX2" s="2205"/>
      <c r="JPY2" s="2205"/>
      <c r="JPZ2" s="2205"/>
      <c r="JQA2" s="2205"/>
      <c r="JQB2" s="2205"/>
      <c r="JQC2" s="2205"/>
      <c r="JQD2" s="2205"/>
      <c r="JQE2" s="2205"/>
      <c r="JQF2" s="2205"/>
      <c r="JQG2" s="2205"/>
      <c r="JQH2" s="2205"/>
      <c r="JQI2" s="2205"/>
      <c r="JQJ2" s="2205"/>
      <c r="JQK2" s="2205"/>
      <c r="JQL2" s="2205"/>
      <c r="JQM2" s="2205"/>
      <c r="JQN2" s="2205"/>
      <c r="JQO2" s="2205"/>
      <c r="JQP2" s="2205"/>
      <c r="JQQ2" s="2205"/>
      <c r="JQR2" s="2205"/>
      <c r="JQS2" s="2205"/>
      <c r="JQT2" s="2205"/>
      <c r="JQU2" s="2205"/>
      <c r="JQV2" s="2205"/>
      <c r="JQW2" s="2205"/>
      <c r="JQX2" s="2205"/>
      <c r="JQY2" s="2205"/>
      <c r="JQZ2" s="2205"/>
      <c r="JRA2" s="2205"/>
      <c r="JRB2" s="2205"/>
      <c r="JRC2" s="2205"/>
      <c r="JRD2" s="2205"/>
      <c r="JRE2" s="2205"/>
      <c r="JRF2" s="2205"/>
      <c r="JRG2" s="2205"/>
      <c r="JRH2" s="2205"/>
      <c r="JRI2" s="2205"/>
      <c r="JRJ2" s="2205"/>
      <c r="JRK2" s="2205"/>
      <c r="JRL2" s="2205"/>
      <c r="JRM2" s="2205"/>
      <c r="JRN2" s="2205"/>
      <c r="JRO2" s="2205"/>
      <c r="JRP2" s="2205"/>
      <c r="JRQ2" s="2205"/>
      <c r="JRR2" s="2205"/>
      <c r="JRS2" s="2205"/>
      <c r="JRT2" s="2205"/>
      <c r="JRU2" s="2205"/>
      <c r="JRV2" s="2205"/>
      <c r="JRW2" s="2205"/>
      <c r="JRX2" s="2205"/>
      <c r="JRY2" s="2205"/>
      <c r="JRZ2" s="2205"/>
      <c r="JSA2" s="2205"/>
      <c r="JSB2" s="2205"/>
      <c r="JSC2" s="2205"/>
      <c r="JSD2" s="2205"/>
      <c r="JSE2" s="2205"/>
      <c r="JSF2" s="2205"/>
      <c r="JSG2" s="2205"/>
      <c r="JSH2" s="2205"/>
      <c r="JSI2" s="2205"/>
      <c r="JSJ2" s="2205"/>
      <c r="JSK2" s="2205"/>
      <c r="JSL2" s="2205"/>
      <c r="JSM2" s="2205"/>
      <c r="JSN2" s="2205"/>
      <c r="JSO2" s="2205"/>
      <c r="JSP2" s="2205"/>
      <c r="JSQ2" s="2205"/>
      <c r="JSR2" s="2205"/>
      <c r="JSS2" s="2205"/>
      <c r="JST2" s="2205"/>
      <c r="JSU2" s="2205"/>
      <c r="JSV2" s="2205"/>
      <c r="JSW2" s="2205"/>
      <c r="JSX2" s="2205"/>
      <c r="JSY2" s="2205"/>
      <c r="JSZ2" s="2205"/>
      <c r="JTA2" s="2205"/>
      <c r="JTB2" s="2205"/>
      <c r="JTC2" s="2205"/>
      <c r="JTD2" s="2205"/>
      <c r="JTE2" s="2205"/>
      <c r="JTF2" s="2205"/>
      <c r="JTG2" s="2205"/>
      <c r="JTH2" s="2205"/>
      <c r="JTI2" s="2205"/>
      <c r="JTJ2" s="2205"/>
      <c r="JTK2" s="2205"/>
      <c r="JTL2" s="2205"/>
      <c r="JTM2" s="2205"/>
      <c r="JTN2" s="2205"/>
      <c r="JTO2" s="2205"/>
      <c r="JTP2" s="2205"/>
      <c r="JTQ2" s="2205"/>
      <c r="JTR2" s="2205"/>
      <c r="JTS2" s="2205"/>
      <c r="JTT2" s="2205"/>
      <c r="JTU2" s="2205"/>
      <c r="JTV2" s="2205"/>
      <c r="JTW2" s="2205"/>
      <c r="JTX2" s="2205"/>
      <c r="JTY2" s="2205"/>
      <c r="JTZ2" s="2205"/>
      <c r="JUA2" s="2205"/>
      <c r="JUB2" s="2205"/>
      <c r="JUC2" s="2205"/>
      <c r="JUD2" s="2205"/>
      <c r="JUE2" s="2205"/>
      <c r="JUF2" s="2205"/>
      <c r="JUG2" s="2205"/>
      <c r="JUH2" s="2205"/>
      <c r="JUI2" s="2205"/>
      <c r="JUJ2" s="2205"/>
      <c r="JUK2" s="2205"/>
      <c r="JUL2" s="2205"/>
      <c r="JUM2" s="2205"/>
      <c r="JUN2" s="2205"/>
      <c r="JUO2" s="2205"/>
      <c r="JUP2" s="2205"/>
      <c r="JUQ2" s="2205"/>
      <c r="JUR2" s="2205"/>
      <c r="JUS2" s="2205"/>
      <c r="JUT2" s="2205"/>
      <c r="JUU2" s="2205"/>
      <c r="JUV2" s="2205"/>
      <c r="JUW2" s="2205"/>
      <c r="JUX2" s="2205"/>
      <c r="JUY2" s="2205"/>
      <c r="JUZ2" s="2205"/>
      <c r="JVA2" s="2205"/>
      <c r="JVB2" s="2205"/>
      <c r="JVC2" s="2205"/>
      <c r="JVD2" s="2205"/>
      <c r="JVE2" s="2205"/>
      <c r="JVF2" s="2205"/>
      <c r="JVG2" s="2205"/>
      <c r="JVH2" s="2205"/>
      <c r="JVI2" s="2205"/>
      <c r="JVJ2" s="2205"/>
      <c r="JVK2" s="2205"/>
      <c r="JVL2" s="2205"/>
      <c r="JVM2" s="2205"/>
      <c r="JVN2" s="2205"/>
      <c r="JVO2" s="2205"/>
      <c r="JVP2" s="2205"/>
      <c r="JVQ2" s="2205"/>
      <c r="JVR2" s="2205"/>
      <c r="JVS2" s="2205"/>
      <c r="JVT2" s="2205"/>
      <c r="JVU2" s="2205"/>
      <c r="JVV2" s="2205"/>
      <c r="JVW2" s="2205"/>
      <c r="JVX2" s="2205"/>
      <c r="JVY2" s="2205"/>
      <c r="JVZ2" s="2205"/>
      <c r="JWA2" s="2205"/>
      <c r="JWB2" s="2205"/>
      <c r="JWC2" s="2205"/>
      <c r="JWD2" s="2205"/>
      <c r="JWE2" s="2205"/>
      <c r="JWF2" s="2205"/>
      <c r="JWG2" s="2205"/>
      <c r="JWH2" s="2205"/>
      <c r="JWI2" s="2205"/>
      <c r="JWJ2" s="2205"/>
      <c r="JWK2" s="2205"/>
      <c r="JWL2" s="2205"/>
      <c r="JWM2" s="2205"/>
      <c r="JWN2" s="2205"/>
      <c r="JWO2" s="2205"/>
      <c r="JWP2" s="2205"/>
      <c r="JWQ2" s="2205"/>
      <c r="JWR2" s="2205"/>
      <c r="JWS2" s="2205"/>
      <c r="JWT2" s="2205"/>
      <c r="JWU2" s="2205"/>
      <c r="JWV2" s="2205"/>
      <c r="JWW2" s="2205"/>
      <c r="JWX2" s="2205"/>
      <c r="JWY2" s="2205"/>
      <c r="JWZ2" s="2205"/>
      <c r="JXA2" s="2205"/>
      <c r="JXB2" s="2205"/>
      <c r="JXC2" s="2205"/>
      <c r="JXD2" s="2205"/>
      <c r="JXE2" s="2205"/>
      <c r="JXF2" s="2205"/>
      <c r="JXG2" s="2205"/>
      <c r="JXH2" s="2205"/>
      <c r="JXI2" s="2205"/>
      <c r="JXJ2" s="2205"/>
      <c r="JXK2" s="2205"/>
      <c r="JXL2" s="2205"/>
      <c r="JXM2" s="2205"/>
      <c r="JXN2" s="2205"/>
      <c r="JXO2" s="2205"/>
      <c r="JXP2" s="2205"/>
      <c r="JXQ2" s="2205"/>
      <c r="JXR2" s="2205"/>
      <c r="JXS2" s="2205"/>
      <c r="JXT2" s="2205"/>
      <c r="JXU2" s="2205"/>
      <c r="JXV2" s="2205"/>
      <c r="JXW2" s="2205"/>
      <c r="JXX2" s="2205"/>
      <c r="JXY2" s="2205"/>
      <c r="JXZ2" s="2205"/>
      <c r="JYA2" s="2205"/>
      <c r="JYB2" s="2205"/>
      <c r="JYC2" s="2205"/>
      <c r="JYD2" s="2205"/>
      <c r="JYE2" s="2205"/>
      <c r="JYF2" s="2205"/>
      <c r="JYG2" s="2205"/>
      <c r="JYH2" s="2205"/>
      <c r="JYI2" s="2205"/>
      <c r="JYJ2" s="2205"/>
      <c r="JYK2" s="2205"/>
      <c r="JYL2" s="2205"/>
      <c r="JYM2" s="2205"/>
      <c r="JYN2" s="2205"/>
      <c r="JYO2" s="2205"/>
      <c r="JYP2" s="2205"/>
      <c r="JYQ2" s="2205"/>
      <c r="JYR2" s="2205"/>
      <c r="JYS2" s="2205"/>
      <c r="JYT2" s="2205"/>
      <c r="JYU2" s="2205"/>
      <c r="JYV2" s="2205"/>
      <c r="JYW2" s="2205"/>
      <c r="JYX2" s="2205"/>
      <c r="JYY2" s="2205"/>
      <c r="JYZ2" s="2205"/>
      <c r="JZA2" s="2205"/>
      <c r="JZB2" s="2205"/>
      <c r="JZC2" s="2205"/>
      <c r="JZD2" s="2205"/>
      <c r="JZE2" s="2205"/>
      <c r="JZF2" s="2205"/>
      <c r="JZG2" s="2205"/>
      <c r="JZH2" s="2205"/>
      <c r="JZI2" s="2205"/>
      <c r="JZJ2" s="2205"/>
      <c r="JZK2" s="2205"/>
      <c r="JZL2" s="2205"/>
      <c r="JZM2" s="2205"/>
      <c r="JZN2" s="2205"/>
      <c r="JZO2" s="2205"/>
      <c r="JZP2" s="2205"/>
      <c r="JZQ2" s="2205"/>
      <c r="JZR2" s="2205"/>
      <c r="JZS2" s="2205"/>
      <c r="JZT2" s="2205"/>
      <c r="JZU2" s="2205"/>
      <c r="JZV2" s="2205"/>
      <c r="JZW2" s="2205"/>
      <c r="JZX2" s="2205"/>
      <c r="JZY2" s="2205"/>
      <c r="JZZ2" s="2205"/>
      <c r="KAA2" s="2205"/>
      <c r="KAB2" s="2205"/>
      <c r="KAC2" s="2205"/>
      <c r="KAD2" s="2205"/>
      <c r="KAE2" s="2205"/>
      <c r="KAF2" s="2205"/>
      <c r="KAG2" s="2205"/>
      <c r="KAH2" s="2205"/>
      <c r="KAI2" s="2205"/>
      <c r="KAJ2" s="2205"/>
      <c r="KAK2" s="2205"/>
      <c r="KAL2" s="2205"/>
      <c r="KAM2" s="2205"/>
      <c r="KAN2" s="2205"/>
      <c r="KAO2" s="2205"/>
      <c r="KAP2" s="2205"/>
      <c r="KAQ2" s="2205"/>
      <c r="KAR2" s="2205"/>
      <c r="KAS2" s="2205"/>
      <c r="KAT2" s="2205"/>
      <c r="KAU2" s="2205"/>
      <c r="KAV2" s="2205"/>
      <c r="KAW2" s="2205"/>
      <c r="KAX2" s="2205"/>
      <c r="KAY2" s="2205"/>
      <c r="KAZ2" s="2205"/>
      <c r="KBA2" s="2205"/>
      <c r="KBB2" s="2205"/>
      <c r="KBC2" s="2205"/>
      <c r="KBD2" s="2205"/>
      <c r="KBE2" s="2205"/>
      <c r="KBF2" s="2205"/>
      <c r="KBG2" s="2205"/>
      <c r="KBH2" s="2205"/>
      <c r="KBI2" s="2205"/>
      <c r="KBJ2" s="2205"/>
      <c r="KBK2" s="2205"/>
      <c r="KBL2" s="2205"/>
      <c r="KBM2" s="2205"/>
      <c r="KBN2" s="2205"/>
      <c r="KBO2" s="2205"/>
      <c r="KBP2" s="2205"/>
      <c r="KBQ2" s="2205"/>
      <c r="KBR2" s="2205"/>
      <c r="KBS2" s="2205"/>
      <c r="KBT2" s="2205"/>
      <c r="KBU2" s="2205"/>
      <c r="KBV2" s="2205"/>
      <c r="KBW2" s="2205"/>
      <c r="KBX2" s="2205"/>
      <c r="KBY2" s="2205"/>
      <c r="KBZ2" s="2205"/>
      <c r="KCA2" s="2205"/>
      <c r="KCB2" s="2205"/>
      <c r="KCC2" s="2205"/>
      <c r="KCD2" s="2205"/>
      <c r="KCE2" s="2205"/>
      <c r="KCF2" s="2205"/>
      <c r="KCG2" s="2205"/>
      <c r="KCH2" s="2205"/>
      <c r="KCI2" s="2205"/>
      <c r="KCJ2" s="2205"/>
      <c r="KCK2" s="2205"/>
      <c r="KCL2" s="2205"/>
      <c r="KCM2" s="2205"/>
      <c r="KCN2" s="2205"/>
      <c r="KCO2" s="2205"/>
      <c r="KCP2" s="2205"/>
      <c r="KCQ2" s="2205"/>
      <c r="KCR2" s="2205"/>
      <c r="KCS2" s="2205"/>
      <c r="KCT2" s="2205"/>
      <c r="KCU2" s="2205"/>
      <c r="KCV2" s="2205"/>
      <c r="KCW2" s="2205"/>
      <c r="KCX2" s="2205"/>
      <c r="KCY2" s="2205"/>
      <c r="KCZ2" s="2205"/>
      <c r="KDA2" s="2205"/>
      <c r="KDB2" s="2205"/>
      <c r="KDC2" s="2205"/>
      <c r="KDD2" s="2205"/>
      <c r="KDE2" s="2205"/>
      <c r="KDF2" s="2205"/>
      <c r="KDG2" s="2205"/>
      <c r="KDH2" s="2205"/>
      <c r="KDI2" s="2205"/>
      <c r="KDJ2" s="2205"/>
      <c r="KDK2" s="2205"/>
      <c r="KDL2" s="2205"/>
      <c r="KDM2" s="2205"/>
      <c r="KDN2" s="2205"/>
      <c r="KDO2" s="2205"/>
      <c r="KDP2" s="2205"/>
      <c r="KDQ2" s="2205"/>
      <c r="KDR2" s="2205"/>
      <c r="KDS2" s="2205"/>
      <c r="KDT2" s="2205"/>
      <c r="KDU2" s="2205"/>
      <c r="KDV2" s="2205"/>
      <c r="KDW2" s="2205"/>
      <c r="KDX2" s="2205"/>
      <c r="KDY2" s="2205"/>
      <c r="KDZ2" s="2205"/>
      <c r="KEA2" s="2205"/>
      <c r="KEB2" s="2205"/>
      <c r="KEC2" s="2205"/>
      <c r="KED2" s="2205"/>
      <c r="KEE2" s="2205"/>
      <c r="KEF2" s="2205"/>
      <c r="KEG2" s="2205"/>
      <c r="KEH2" s="2205"/>
      <c r="KEI2" s="2205"/>
      <c r="KEJ2" s="2205"/>
      <c r="KEK2" s="2205"/>
      <c r="KEL2" s="2205"/>
      <c r="KEM2" s="2205"/>
      <c r="KEN2" s="2205"/>
      <c r="KEO2" s="2205"/>
      <c r="KEP2" s="2205"/>
      <c r="KEQ2" s="2205"/>
      <c r="KER2" s="2205"/>
      <c r="KES2" s="2205"/>
      <c r="KET2" s="2205"/>
      <c r="KEU2" s="2205"/>
      <c r="KEV2" s="2205"/>
      <c r="KEW2" s="2205"/>
      <c r="KEX2" s="2205"/>
      <c r="KEY2" s="2205"/>
      <c r="KEZ2" s="2205"/>
      <c r="KFA2" s="2205"/>
      <c r="KFB2" s="2205"/>
      <c r="KFC2" s="2205"/>
      <c r="KFD2" s="2205"/>
      <c r="KFE2" s="2205"/>
      <c r="KFF2" s="2205"/>
      <c r="KFG2" s="2205"/>
      <c r="KFH2" s="2205"/>
      <c r="KFI2" s="2205"/>
      <c r="KFJ2" s="2205"/>
      <c r="KFK2" s="2205"/>
      <c r="KFL2" s="2205"/>
      <c r="KFM2" s="2205"/>
      <c r="KFN2" s="2205"/>
      <c r="KFO2" s="2205"/>
      <c r="KFP2" s="2205"/>
      <c r="KFQ2" s="2205"/>
      <c r="KFR2" s="2205"/>
      <c r="KFS2" s="2205"/>
      <c r="KFT2" s="2205"/>
      <c r="KFU2" s="2205"/>
      <c r="KFV2" s="2205"/>
      <c r="KFW2" s="2205"/>
      <c r="KFX2" s="2205"/>
      <c r="KFY2" s="2205"/>
      <c r="KFZ2" s="2205"/>
      <c r="KGA2" s="2205"/>
      <c r="KGB2" s="2205"/>
      <c r="KGC2" s="2205"/>
      <c r="KGD2" s="2205"/>
      <c r="KGE2" s="2205"/>
      <c r="KGF2" s="2205"/>
      <c r="KGG2" s="2205"/>
      <c r="KGH2" s="2205"/>
      <c r="KGI2" s="2205"/>
      <c r="KGJ2" s="2205"/>
      <c r="KGK2" s="2205"/>
      <c r="KGL2" s="2205"/>
      <c r="KGM2" s="2205"/>
      <c r="KGN2" s="2205"/>
      <c r="KGO2" s="2205"/>
      <c r="KGP2" s="2205"/>
      <c r="KGQ2" s="2205"/>
      <c r="KGR2" s="2205"/>
      <c r="KGS2" s="2205"/>
      <c r="KGT2" s="2205"/>
      <c r="KGU2" s="2205"/>
      <c r="KGV2" s="2205"/>
      <c r="KGW2" s="2205"/>
      <c r="KGX2" s="2205"/>
      <c r="KGY2" s="2205"/>
      <c r="KGZ2" s="2205"/>
      <c r="KHA2" s="2205"/>
      <c r="KHB2" s="2205"/>
      <c r="KHC2" s="2205"/>
      <c r="KHD2" s="2205"/>
      <c r="KHE2" s="2205"/>
      <c r="KHF2" s="2205"/>
      <c r="KHG2" s="2205"/>
      <c r="KHH2" s="2205"/>
      <c r="KHI2" s="2205"/>
      <c r="KHJ2" s="2205"/>
      <c r="KHK2" s="2205"/>
      <c r="KHL2" s="2205"/>
      <c r="KHM2" s="2205"/>
      <c r="KHN2" s="2205"/>
      <c r="KHO2" s="2205"/>
      <c r="KHP2" s="2205"/>
      <c r="KHQ2" s="2205"/>
      <c r="KHR2" s="2205"/>
      <c r="KHS2" s="2205"/>
      <c r="KHT2" s="2205"/>
      <c r="KHU2" s="2205"/>
      <c r="KHV2" s="2205"/>
      <c r="KHW2" s="2205"/>
      <c r="KHX2" s="2205"/>
      <c r="KHY2" s="2205"/>
      <c r="KHZ2" s="2205"/>
      <c r="KIA2" s="2205"/>
      <c r="KIB2" s="2205"/>
      <c r="KIC2" s="2205"/>
      <c r="KID2" s="2205"/>
      <c r="KIE2" s="2205"/>
      <c r="KIF2" s="2205"/>
      <c r="KIG2" s="2205"/>
      <c r="KIH2" s="2205"/>
      <c r="KII2" s="2205"/>
      <c r="KIJ2" s="2205"/>
      <c r="KIK2" s="2205"/>
      <c r="KIL2" s="2205"/>
      <c r="KIM2" s="2205"/>
      <c r="KIN2" s="2205"/>
      <c r="KIO2" s="2205"/>
      <c r="KIP2" s="2205"/>
      <c r="KIQ2" s="2205"/>
      <c r="KIR2" s="2205"/>
      <c r="KIS2" s="2205"/>
      <c r="KIT2" s="2205"/>
      <c r="KIU2" s="2205"/>
      <c r="KIV2" s="2205"/>
      <c r="KIW2" s="2205"/>
      <c r="KIX2" s="2205"/>
      <c r="KIY2" s="2205"/>
      <c r="KIZ2" s="2205"/>
      <c r="KJA2" s="2205"/>
      <c r="KJB2" s="2205"/>
      <c r="KJC2" s="2205"/>
      <c r="KJD2" s="2205"/>
      <c r="KJE2" s="2205"/>
      <c r="KJF2" s="2205"/>
      <c r="KJG2" s="2205"/>
      <c r="KJH2" s="2205"/>
      <c r="KJI2" s="2205"/>
      <c r="KJJ2" s="2205"/>
      <c r="KJK2" s="2205"/>
      <c r="KJL2" s="2205"/>
      <c r="KJM2" s="2205"/>
      <c r="KJN2" s="2205"/>
      <c r="KJO2" s="2205"/>
      <c r="KJP2" s="2205"/>
      <c r="KJQ2" s="2205"/>
      <c r="KJR2" s="2205"/>
      <c r="KJS2" s="2205"/>
      <c r="KJT2" s="2205"/>
      <c r="KJU2" s="2205"/>
      <c r="KJV2" s="2205"/>
      <c r="KJW2" s="2205"/>
      <c r="KJX2" s="2205"/>
      <c r="KJY2" s="2205"/>
      <c r="KJZ2" s="2205"/>
      <c r="KKA2" s="2205"/>
      <c r="KKB2" s="2205"/>
      <c r="KKC2" s="2205"/>
      <c r="KKD2" s="2205"/>
      <c r="KKE2" s="2205"/>
      <c r="KKF2" s="2205"/>
      <c r="KKG2" s="2205"/>
      <c r="KKH2" s="2205"/>
      <c r="KKI2" s="2205"/>
      <c r="KKJ2" s="2205"/>
      <c r="KKK2" s="2205"/>
      <c r="KKL2" s="2205"/>
      <c r="KKM2" s="2205"/>
      <c r="KKN2" s="2205"/>
      <c r="KKO2" s="2205"/>
      <c r="KKP2" s="2205"/>
      <c r="KKQ2" s="2205"/>
      <c r="KKR2" s="2205"/>
      <c r="KKS2" s="2205"/>
      <c r="KKT2" s="2205"/>
      <c r="KKU2" s="2205"/>
      <c r="KKV2" s="2205"/>
      <c r="KKW2" s="2205"/>
      <c r="KKX2" s="2205"/>
      <c r="KKY2" s="2205"/>
      <c r="KKZ2" s="2205"/>
      <c r="KLA2" s="2205"/>
      <c r="KLB2" s="2205"/>
      <c r="KLC2" s="2205"/>
      <c r="KLD2" s="2205"/>
      <c r="KLE2" s="2205"/>
      <c r="KLF2" s="2205"/>
      <c r="KLG2" s="2205"/>
      <c r="KLH2" s="2205"/>
      <c r="KLI2" s="2205"/>
      <c r="KLJ2" s="2205"/>
      <c r="KLK2" s="2205"/>
      <c r="KLL2" s="2205"/>
      <c r="KLM2" s="2205"/>
      <c r="KLN2" s="2205"/>
      <c r="KLO2" s="2205"/>
      <c r="KLP2" s="2205"/>
      <c r="KLQ2" s="2205"/>
      <c r="KLR2" s="2205"/>
      <c r="KLS2" s="2205"/>
      <c r="KLT2" s="2205"/>
      <c r="KLU2" s="2205"/>
      <c r="KLV2" s="2205"/>
      <c r="KLW2" s="2205"/>
      <c r="KLX2" s="2205"/>
      <c r="KLY2" s="2205"/>
      <c r="KLZ2" s="2205"/>
      <c r="KMA2" s="2205"/>
      <c r="KMB2" s="2205"/>
      <c r="KMC2" s="2205"/>
      <c r="KMD2" s="2205"/>
      <c r="KME2" s="2205"/>
      <c r="KMF2" s="2205"/>
      <c r="KMG2" s="2205"/>
      <c r="KMH2" s="2205"/>
      <c r="KMI2" s="2205"/>
      <c r="KMJ2" s="2205"/>
      <c r="KMK2" s="2205"/>
      <c r="KML2" s="2205"/>
      <c r="KMM2" s="2205"/>
      <c r="KMN2" s="2205"/>
      <c r="KMO2" s="2205"/>
      <c r="KMP2" s="2205"/>
      <c r="KMQ2" s="2205"/>
      <c r="KMR2" s="2205"/>
      <c r="KMS2" s="2205"/>
      <c r="KMT2" s="2205"/>
      <c r="KMU2" s="2205"/>
      <c r="KMV2" s="2205"/>
      <c r="KMW2" s="2205"/>
      <c r="KMX2" s="2205"/>
      <c r="KMY2" s="2205"/>
      <c r="KMZ2" s="2205"/>
      <c r="KNA2" s="2205"/>
      <c r="KNB2" s="2205"/>
      <c r="KNC2" s="2205"/>
      <c r="KND2" s="2205"/>
      <c r="KNE2" s="2205"/>
      <c r="KNF2" s="2205"/>
      <c r="KNG2" s="2205"/>
      <c r="KNH2" s="2205"/>
      <c r="KNI2" s="2205"/>
      <c r="KNJ2" s="2205"/>
      <c r="KNK2" s="2205"/>
      <c r="KNL2" s="2205"/>
      <c r="KNM2" s="2205"/>
      <c r="KNN2" s="2205"/>
      <c r="KNO2" s="2205"/>
      <c r="KNP2" s="2205"/>
      <c r="KNQ2" s="2205"/>
      <c r="KNR2" s="2205"/>
      <c r="KNS2" s="2205"/>
      <c r="KNT2" s="2205"/>
      <c r="KNU2" s="2205"/>
      <c r="KNV2" s="2205"/>
      <c r="KNW2" s="2205"/>
      <c r="KNX2" s="2205"/>
      <c r="KNY2" s="2205"/>
      <c r="KNZ2" s="2205"/>
      <c r="KOA2" s="2205"/>
      <c r="KOB2" s="2205"/>
      <c r="KOC2" s="2205"/>
      <c r="KOD2" s="2205"/>
      <c r="KOE2" s="2205"/>
      <c r="KOF2" s="2205"/>
      <c r="KOG2" s="2205"/>
      <c r="KOH2" s="2205"/>
      <c r="KOI2" s="2205"/>
      <c r="KOJ2" s="2205"/>
      <c r="KOK2" s="2205"/>
      <c r="KOL2" s="2205"/>
      <c r="KOM2" s="2205"/>
      <c r="KON2" s="2205"/>
      <c r="KOO2" s="2205"/>
      <c r="KOP2" s="2205"/>
      <c r="KOQ2" s="2205"/>
      <c r="KOR2" s="2205"/>
      <c r="KOS2" s="2205"/>
      <c r="KOT2" s="2205"/>
      <c r="KOU2" s="2205"/>
      <c r="KOV2" s="2205"/>
      <c r="KOW2" s="2205"/>
      <c r="KOX2" s="2205"/>
      <c r="KOY2" s="2205"/>
      <c r="KOZ2" s="2205"/>
      <c r="KPA2" s="2205"/>
      <c r="KPB2" s="2205"/>
      <c r="KPC2" s="2205"/>
      <c r="KPD2" s="2205"/>
      <c r="KPE2" s="2205"/>
      <c r="KPF2" s="2205"/>
      <c r="KPG2" s="2205"/>
      <c r="KPH2" s="2205"/>
      <c r="KPI2" s="2205"/>
      <c r="KPJ2" s="2205"/>
      <c r="KPK2" s="2205"/>
      <c r="KPL2" s="2205"/>
      <c r="KPM2" s="2205"/>
      <c r="KPN2" s="2205"/>
      <c r="KPO2" s="2205"/>
      <c r="KPP2" s="2205"/>
      <c r="KPQ2" s="2205"/>
      <c r="KPR2" s="2205"/>
      <c r="KPS2" s="2205"/>
      <c r="KPT2" s="2205"/>
      <c r="KPU2" s="2205"/>
      <c r="KPV2" s="2205"/>
      <c r="KPW2" s="2205"/>
      <c r="KPX2" s="2205"/>
      <c r="KPY2" s="2205"/>
      <c r="KPZ2" s="2205"/>
      <c r="KQA2" s="2205"/>
      <c r="KQB2" s="2205"/>
      <c r="KQC2" s="2205"/>
      <c r="KQD2" s="2205"/>
      <c r="KQE2" s="2205"/>
      <c r="KQF2" s="2205"/>
      <c r="KQG2" s="2205"/>
      <c r="KQH2" s="2205"/>
      <c r="KQI2" s="2205"/>
      <c r="KQJ2" s="2205"/>
      <c r="KQK2" s="2205"/>
      <c r="KQL2" s="2205"/>
      <c r="KQM2" s="2205"/>
      <c r="KQN2" s="2205"/>
      <c r="KQO2" s="2205"/>
      <c r="KQP2" s="2205"/>
      <c r="KQQ2" s="2205"/>
      <c r="KQR2" s="2205"/>
      <c r="KQS2" s="2205"/>
      <c r="KQT2" s="2205"/>
      <c r="KQU2" s="2205"/>
      <c r="KQV2" s="2205"/>
      <c r="KQW2" s="2205"/>
      <c r="KQX2" s="2205"/>
      <c r="KQY2" s="2205"/>
      <c r="KQZ2" s="2205"/>
      <c r="KRA2" s="2205"/>
      <c r="KRB2" s="2205"/>
      <c r="KRC2" s="2205"/>
      <c r="KRD2" s="2205"/>
      <c r="KRE2" s="2205"/>
      <c r="KRF2" s="2205"/>
      <c r="KRG2" s="2205"/>
      <c r="KRH2" s="2205"/>
      <c r="KRI2" s="2205"/>
      <c r="KRJ2" s="2205"/>
      <c r="KRK2" s="2205"/>
      <c r="KRL2" s="2205"/>
      <c r="KRM2" s="2205"/>
      <c r="KRN2" s="2205"/>
      <c r="KRO2" s="2205"/>
      <c r="KRP2" s="2205"/>
      <c r="KRQ2" s="2205"/>
      <c r="KRR2" s="2205"/>
      <c r="KRS2" s="2205"/>
      <c r="KRT2" s="2205"/>
      <c r="KRU2" s="2205"/>
      <c r="KRV2" s="2205"/>
      <c r="KRW2" s="2205"/>
      <c r="KRX2" s="2205"/>
      <c r="KRY2" s="2205"/>
      <c r="KRZ2" s="2205"/>
      <c r="KSA2" s="2205"/>
      <c r="KSB2" s="2205"/>
      <c r="KSC2" s="2205"/>
      <c r="KSD2" s="2205"/>
      <c r="KSE2" s="2205"/>
      <c r="KSF2" s="2205"/>
      <c r="KSG2" s="2205"/>
      <c r="KSH2" s="2205"/>
      <c r="KSI2" s="2205"/>
      <c r="KSJ2" s="2205"/>
      <c r="KSK2" s="2205"/>
      <c r="KSL2" s="2205"/>
      <c r="KSM2" s="2205"/>
      <c r="KSN2" s="2205"/>
      <c r="KSO2" s="2205"/>
      <c r="KSP2" s="2205"/>
      <c r="KSQ2" s="2205"/>
      <c r="KSR2" s="2205"/>
      <c r="KSS2" s="2205"/>
      <c r="KST2" s="2205"/>
      <c r="KSU2" s="2205"/>
      <c r="KSV2" s="2205"/>
      <c r="KSW2" s="2205"/>
      <c r="KSX2" s="2205"/>
      <c r="KSY2" s="2205"/>
      <c r="KSZ2" s="2205"/>
      <c r="KTA2" s="2205"/>
      <c r="KTB2" s="2205"/>
      <c r="KTC2" s="2205"/>
      <c r="KTD2" s="2205"/>
      <c r="KTE2" s="2205"/>
      <c r="KTF2" s="2205"/>
      <c r="KTG2" s="2205"/>
      <c r="KTH2" s="2205"/>
      <c r="KTI2" s="2205"/>
      <c r="KTJ2" s="2205"/>
      <c r="KTK2" s="2205"/>
      <c r="KTL2" s="2205"/>
      <c r="KTM2" s="2205"/>
      <c r="KTN2" s="2205"/>
      <c r="KTO2" s="2205"/>
      <c r="KTP2" s="2205"/>
      <c r="KTQ2" s="2205"/>
      <c r="KTR2" s="2205"/>
      <c r="KTS2" s="2205"/>
      <c r="KTT2" s="2205"/>
      <c r="KTU2" s="2205"/>
      <c r="KTV2" s="2205"/>
      <c r="KTW2" s="2205"/>
      <c r="KTX2" s="2205"/>
      <c r="KTY2" s="2205"/>
      <c r="KTZ2" s="2205"/>
      <c r="KUA2" s="2205"/>
      <c r="KUB2" s="2205"/>
      <c r="KUC2" s="2205"/>
      <c r="KUD2" s="2205"/>
      <c r="KUE2" s="2205"/>
      <c r="KUF2" s="2205"/>
      <c r="KUG2" s="2205"/>
      <c r="KUH2" s="2205"/>
      <c r="KUI2" s="2205"/>
      <c r="KUJ2" s="2205"/>
      <c r="KUK2" s="2205"/>
      <c r="KUL2" s="2205"/>
      <c r="KUM2" s="2205"/>
      <c r="KUN2" s="2205"/>
      <c r="KUO2" s="2205"/>
      <c r="KUP2" s="2205"/>
      <c r="KUQ2" s="2205"/>
      <c r="KUR2" s="2205"/>
      <c r="KUS2" s="2205"/>
      <c r="KUT2" s="2205"/>
      <c r="KUU2" s="2205"/>
      <c r="KUV2" s="2205"/>
      <c r="KUW2" s="2205"/>
      <c r="KUX2" s="2205"/>
      <c r="KUY2" s="2205"/>
      <c r="KUZ2" s="2205"/>
      <c r="KVA2" s="2205"/>
      <c r="KVB2" s="2205"/>
      <c r="KVC2" s="2205"/>
      <c r="KVD2" s="2205"/>
      <c r="KVE2" s="2205"/>
      <c r="KVF2" s="2205"/>
      <c r="KVG2" s="2205"/>
      <c r="KVH2" s="2205"/>
      <c r="KVI2" s="2205"/>
      <c r="KVJ2" s="2205"/>
      <c r="KVK2" s="2205"/>
      <c r="KVL2" s="2205"/>
      <c r="KVM2" s="2205"/>
      <c r="KVN2" s="2205"/>
      <c r="KVO2" s="2205"/>
      <c r="KVP2" s="2205"/>
      <c r="KVQ2" s="2205"/>
      <c r="KVR2" s="2205"/>
      <c r="KVS2" s="2205"/>
      <c r="KVT2" s="2205"/>
      <c r="KVU2" s="2205"/>
      <c r="KVV2" s="2205"/>
      <c r="KVW2" s="2205"/>
      <c r="KVX2" s="2205"/>
      <c r="KVY2" s="2205"/>
      <c r="KVZ2" s="2205"/>
      <c r="KWA2" s="2205"/>
      <c r="KWB2" s="2205"/>
      <c r="KWC2" s="2205"/>
      <c r="KWD2" s="2205"/>
      <c r="KWE2" s="2205"/>
      <c r="KWF2" s="2205"/>
      <c r="KWG2" s="2205"/>
      <c r="KWH2" s="2205"/>
      <c r="KWI2" s="2205"/>
      <c r="KWJ2" s="2205"/>
      <c r="KWK2" s="2205"/>
      <c r="KWL2" s="2205"/>
      <c r="KWM2" s="2205"/>
      <c r="KWN2" s="2205"/>
      <c r="KWO2" s="2205"/>
      <c r="KWP2" s="2205"/>
      <c r="KWQ2" s="2205"/>
      <c r="KWR2" s="2205"/>
      <c r="KWS2" s="2205"/>
      <c r="KWT2" s="2205"/>
      <c r="KWU2" s="2205"/>
      <c r="KWV2" s="2205"/>
      <c r="KWW2" s="2205"/>
      <c r="KWX2" s="2205"/>
      <c r="KWY2" s="2205"/>
      <c r="KWZ2" s="2205"/>
      <c r="KXA2" s="2205"/>
      <c r="KXB2" s="2205"/>
      <c r="KXC2" s="2205"/>
      <c r="KXD2" s="2205"/>
      <c r="KXE2" s="2205"/>
      <c r="KXF2" s="2205"/>
      <c r="KXG2" s="2205"/>
      <c r="KXH2" s="2205"/>
      <c r="KXI2" s="2205"/>
      <c r="KXJ2" s="2205"/>
      <c r="KXK2" s="2205"/>
      <c r="KXL2" s="2205"/>
      <c r="KXM2" s="2205"/>
      <c r="KXN2" s="2205"/>
      <c r="KXO2" s="2205"/>
      <c r="KXP2" s="2205"/>
      <c r="KXQ2" s="2205"/>
      <c r="KXR2" s="2205"/>
      <c r="KXS2" s="2205"/>
      <c r="KXT2" s="2205"/>
      <c r="KXU2" s="2205"/>
      <c r="KXV2" s="2205"/>
      <c r="KXW2" s="2205"/>
      <c r="KXX2" s="2205"/>
      <c r="KXY2" s="2205"/>
      <c r="KXZ2" s="2205"/>
      <c r="KYA2" s="2205"/>
      <c r="KYB2" s="2205"/>
      <c r="KYC2" s="2205"/>
      <c r="KYD2" s="2205"/>
      <c r="KYE2" s="2205"/>
      <c r="KYF2" s="2205"/>
      <c r="KYG2" s="2205"/>
      <c r="KYH2" s="2205"/>
      <c r="KYI2" s="2205"/>
      <c r="KYJ2" s="2205"/>
      <c r="KYK2" s="2205"/>
      <c r="KYL2" s="2205"/>
      <c r="KYM2" s="2205"/>
      <c r="KYN2" s="2205"/>
      <c r="KYO2" s="2205"/>
      <c r="KYP2" s="2205"/>
      <c r="KYQ2" s="2205"/>
      <c r="KYR2" s="2205"/>
      <c r="KYS2" s="2205"/>
      <c r="KYT2" s="2205"/>
      <c r="KYU2" s="2205"/>
      <c r="KYV2" s="2205"/>
      <c r="KYW2" s="2205"/>
      <c r="KYX2" s="2205"/>
      <c r="KYY2" s="2205"/>
      <c r="KYZ2" s="2205"/>
      <c r="KZA2" s="2205"/>
      <c r="KZB2" s="2205"/>
      <c r="KZC2" s="2205"/>
      <c r="KZD2" s="2205"/>
      <c r="KZE2" s="2205"/>
      <c r="KZF2" s="2205"/>
      <c r="KZG2" s="2205"/>
      <c r="KZH2" s="2205"/>
      <c r="KZI2" s="2205"/>
      <c r="KZJ2" s="2205"/>
      <c r="KZK2" s="2205"/>
      <c r="KZL2" s="2205"/>
      <c r="KZM2" s="2205"/>
      <c r="KZN2" s="2205"/>
      <c r="KZO2" s="2205"/>
      <c r="KZP2" s="2205"/>
      <c r="KZQ2" s="2205"/>
      <c r="KZR2" s="2205"/>
      <c r="KZS2" s="2205"/>
      <c r="KZT2" s="2205"/>
      <c r="KZU2" s="2205"/>
      <c r="KZV2" s="2205"/>
      <c r="KZW2" s="2205"/>
      <c r="KZX2" s="2205"/>
      <c r="KZY2" s="2205"/>
      <c r="KZZ2" s="2205"/>
      <c r="LAA2" s="2205"/>
      <c r="LAB2" s="2205"/>
      <c r="LAC2" s="2205"/>
      <c r="LAD2" s="2205"/>
      <c r="LAE2" s="2205"/>
      <c r="LAF2" s="2205"/>
      <c r="LAG2" s="2205"/>
      <c r="LAH2" s="2205"/>
      <c r="LAI2" s="2205"/>
      <c r="LAJ2" s="2205"/>
      <c r="LAK2" s="2205"/>
      <c r="LAL2" s="2205"/>
      <c r="LAM2" s="2205"/>
      <c r="LAN2" s="2205"/>
      <c r="LAO2" s="2205"/>
      <c r="LAP2" s="2205"/>
      <c r="LAQ2" s="2205"/>
      <c r="LAR2" s="2205"/>
      <c r="LAS2" s="2205"/>
      <c r="LAT2" s="2205"/>
      <c r="LAU2" s="2205"/>
      <c r="LAV2" s="2205"/>
      <c r="LAW2" s="2205"/>
      <c r="LAX2" s="2205"/>
      <c r="LAY2" s="2205"/>
      <c r="LAZ2" s="2205"/>
      <c r="LBA2" s="2205"/>
      <c r="LBB2" s="2205"/>
      <c r="LBC2" s="2205"/>
      <c r="LBD2" s="2205"/>
      <c r="LBE2" s="2205"/>
      <c r="LBF2" s="2205"/>
      <c r="LBG2" s="2205"/>
      <c r="LBH2" s="2205"/>
      <c r="LBI2" s="2205"/>
      <c r="LBJ2" s="2205"/>
      <c r="LBK2" s="2205"/>
      <c r="LBL2" s="2205"/>
      <c r="LBM2" s="2205"/>
      <c r="LBN2" s="2205"/>
      <c r="LBO2" s="2205"/>
      <c r="LBP2" s="2205"/>
      <c r="LBQ2" s="2205"/>
      <c r="LBR2" s="2205"/>
      <c r="LBS2" s="2205"/>
      <c r="LBT2" s="2205"/>
      <c r="LBU2" s="2205"/>
      <c r="LBV2" s="2205"/>
      <c r="LBW2" s="2205"/>
      <c r="LBX2" s="2205"/>
      <c r="LBY2" s="2205"/>
      <c r="LBZ2" s="2205"/>
      <c r="LCA2" s="2205"/>
      <c r="LCB2" s="2205"/>
      <c r="LCC2" s="2205"/>
      <c r="LCD2" s="2205"/>
      <c r="LCE2" s="2205"/>
      <c r="LCF2" s="2205"/>
      <c r="LCG2" s="2205"/>
      <c r="LCH2" s="2205"/>
      <c r="LCI2" s="2205"/>
      <c r="LCJ2" s="2205"/>
      <c r="LCK2" s="2205"/>
      <c r="LCL2" s="2205"/>
      <c r="LCM2" s="2205"/>
      <c r="LCN2" s="2205"/>
      <c r="LCO2" s="2205"/>
      <c r="LCP2" s="2205"/>
      <c r="LCQ2" s="2205"/>
      <c r="LCR2" s="2205"/>
      <c r="LCS2" s="2205"/>
      <c r="LCT2" s="2205"/>
      <c r="LCU2" s="2205"/>
      <c r="LCV2" s="2205"/>
      <c r="LCW2" s="2205"/>
      <c r="LCX2" s="2205"/>
      <c r="LCY2" s="2205"/>
      <c r="LCZ2" s="2205"/>
      <c r="LDA2" s="2205"/>
      <c r="LDB2" s="2205"/>
      <c r="LDC2" s="2205"/>
      <c r="LDD2" s="2205"/>
      <c r="LDE2" s="2205"/>
      <c r="LDF2" s="2205"/>
      <c r="LDG2" s="2205"/>
      <c r="LDH2" s="2205"/>
      <c r="LDI2" s="2205"/>
      <c r="LDJ2" s="2205"/>
      <c r="LDK2" s="2205"/>
      <c r="LDL2" s="2205"/>
      <c r="LDM2" s="2205"/>
      <c r="LDN2" s="2205"/>
      <c r="LDO2" s="2205"/>
      <c r="LDP2" s="2205"/>
      <c r="LDQ2" s="2205"/>
      <c r="LDR2" s="2205"/>
      <c r="LDS2" s="2205"/>
      <c r="LDT2" s="2205"/>
      <c r="LDU2" s="2205"/>
      <c r="LDV2" s="2205"/>
      <c r="LDW2" s="2205"/>
      <c r="LDX2" s="2205"/>
      <c r="LDY2" s="2205"/>
      <c r="LDZ2" s="2205"/>
      <c r="LEA2" s="2205"/>
      <c r="LEB2" s="2205"/>
      <c r="LEC2" s="2205"/>
      <c r="LED2" s="2205"/>
      <c r="LEE2" s="2205"/>
      <c r="LEF2" s="2205"/>
      <c r="LEG2" s="2205"/>
      <c r="LEH2" s="2205"/>
      <c r="LEI2" s="2205"/>
      <c r="LEJ2" s="2205"/>
      <c r="LEK2" s="2205"/>
      <c r="LEL2" s="2205"/>
      <c r="LEM2" s="2205"/>
      <c r="LEN2" s="2205"/>
      <c r="LEO2" s="2205"/>
      <c r="LEP2" s="2205"/>
      <c r="LEQ2" s="2205"/>
      <c r="LER2" s="2205"/>
      <c r="LES2" s="2205"/>
      <c r="LET2" s="2205"/>
      <c r="LEU2" s="2205"/>
      <c r="LEV2" s="2205"/>
      <c r="LEW2" s="2205"/>
      <c r="LEX2" s="2205"/>
      <c r="LEY2" s="2205"/>
      <c r="LEZ2" s="2205"/>
      <c r="LFA2" s="2205"/>
      <c r="LFB2" s="2205"/>
      <c r="LFC2" s="2205"/>
      <c r="LFD2" s="2205"/>
      <c r="LFE2" s="2205"/>
      <c r="LFF2" s="2205"/>
      <c r="LFG2" s="2205"/>
      <c r="LFH2" s="2205"/>
      <c r="LFI2" s="2205"/>
      <c r="LFJ2" s="2205"/>
      <c r="LFK2" s="2205"/>
      <c r="LFL2" s="2205"/>
      <c r="LFM2" s="2205"/>
      <c r="LFN2" s="2205"/>
      <c r="LFO2" s="2205"/>
      <c r="LFP2" s="2205"/>
      <c r="LFQ2" s="2205"/>
      <c r="LFR2" s="2205"/>
      <c r="LFS2" s="2205"/>
      <c r="LFT2" s="2205"/>
      <c r="LFU2" s="2205"/>
      <c r="LFV2" s="2205"/>
      <c r="LFW2" s="2205"/>
      <c r="LFX2" s="2205"/>
      <c r="LFY2" s="2205"/>
      <c r="LFZ2" s="2205"/>
      <c r="LGA2" s="2205"/>
      <c r="LGB2" s="2205"/>
      <c r="LGC2" s="2205"/>
      <c r="LGD2" s="2205"/>
      <c r="LGE2" s="2205"/>
      <c r="LGF2" s="2205"/>
      <c r="LGG2" s="2205"/>
      <c r="LGH2" s="2205"/>
      <c r="LGI2" s="2205"/>
      <c r="LGJ2" s="2205"/>
      <c r="LGK2" s="2205"/>
      <c r="LGL2" s="2205"/>
      <c r="LGM2" s="2205"/>
      <c r="LGN2" s="2205"/>
      <c r="LGO2" s="2205"/>
      <c r="LGP2" s="2205"/>
      <c r="LGQ2" s="2205"/>
      <c r="LGR2" s="2205"/>
      <c r="LGS2" s="2205"/>
      <c r="LGT2" s="2205"/>
      <c r="LGU2" s="2205"/>
      <c r="LGV2" s="2205"/>
      <c r="LGW2" s="2205"/>
      <c r="LGX2" s="2205"/>
      <c r="LGY2" s="2205"/>
      <c r="LGZ2" s="2205"/>
      <c r="LHA2" s="2205"/>
      <c r="LHB2" s="2205"/>
      <c r="LHC2" s="2205"/>
      <c r="LHD2" s="2205"/>
      <c r="LHE2" s="2205"/>
      <c r="LHF2" s="2205"/>
      <c r="LHG2" s="2205"/>
      <c r="LHH2" s="2205"/>
      <c r="LHI2" s="2205"/>
      <c r="LHJ2" s="2205"/>
      <c r="LHK2" s="2205"/>
      <c r="LHL2" s="2205"/>
      <c r="LHM2" s="2205"/>
      <c r="LHN2" s="2205"/>
      <c r="LHO2" s="2205"/>
      <c r="LHP2" s="2205"/>
      <c r="LHQ2" s="2205"/>
      <c r="LHR2" s="2205"/>
      <c r="LHS2" s="2205"/>
      <c r="LHT2" s="2205"/>
      <c r="LHU2" s="2205"/>
      <c r="LHV2" s="2205"/>
      <c r="LHW2" s="2205"/>
      <c r="LHX2" s="2205"/>
      <c r="LHY2" s="2205"/>
      <c r="LHZ2" s="2205"/>
      <c r="LIA2" s="2205"/>
      <c r="LIB2" s="2205"/>
      <c r="LIC2" s="2205"/>
      <c r="LID2" s="2205"/>
      <c r="LIE2" s="2205"/>
      <c r="LIF2" s="2205"/>
      <c r="LIG2" s="2205"/>
      <c r="LIH2" s="2205"/>
      <c r="LII2" s="2205"/>
      <c r="LIJ2" s="2205"/>
      <c r="LIK2" s="2205"/>
      <c r="LIL2" s="2205"/>
      <c r="LIM2" s="2205"/>
      <c r="LIN2" s="2205"/>
      <c r="LIO2" s="2205"/>
      <c r="LIP2" s="2205"/>
      <c r="LIQ2" s="2205"/>
      <c r="LIR2" s="2205"/>
      <c r="LIS2" s="2205"/>
      <c r="LIT2" s="2205"/>
      <c r="LIU2" s="2205"/>
      <c r="LIV2" s="2205"/>
      <c r="LIW2" s="2205"/>
      <c r="LIX2" s="2205"/>
      <c r="LIY2" s="2205"/>
      <c r="LIZ2" s="2205"/>
      <c r="LJA2" s="2205"/>
      <c r="LJB2" s="2205"/>
      <c r="LJC2" s="2205"/>
      <c r="LJD2" s="2205"/>
      <c r="LJE2" s="2205"/>
      <c r="LJF2" s="2205"/>
      <c r="LJG2" s="2205"/>
      <c r="LJH2" s="2205"/>
      <c r="LJI2" s="2205"/>
      <c r="LJJ2" s="2205"/>
      <c r="LJK2" s="2205"/>
      <c r="LJL2" s="2205"/>
      <c r="LJM2" s="2205"/>
      <c r="LJN2" s="2205"/>
      <c r="LJO2" s="2205"/>
      <c r="LJP2" s="2205"/>
      <c r="LJQ2" s="2205"/>
      <c r="LJR2" s="2205"/>
      <c r="LJS2" s="2205"/>
      <c r="LJT2" s="2205"/>
      <c r="LJU2" s="2205"/>
      <c r="LJV2" s="2205"/>
      <c r="LJW2" s="2205"/>
      <c r="LJX2" s="2205"/>
      <c r="LJY2" s="2205"/>
      <c r="LJZ2" s="2205"/>
      <c r="LKA2" s="2205"/>
      <c r="LKB2" s="2205"/>
      <c r="LKC2" s="2205"/>
      <c r="LKD2" s="2205"/>
      <c r="LKE2" s="2205"/>
      <c r="LKF2" s="2205"/>
      <c r="LKG2" s="2205"/>
      <c r="LKH2" s="2205"/>
      <c r="LKI2" s="2205"/>
      <c r="LKJ2" s="2205"/>
      <c r="LKK2" s="2205"/>
      <c r="LKL2" s="2205"/>
      <c r="LKM2" s="2205"/>
      <c r="LKN2" s="2205"/>
      <c r="LKO2" s="2205"/>
      <c r="LKP2" s="2205"/>
      <c r="LKQ2" s="2205"/>
      <c r="LKR2" s="2205"/>
      <c r="LKS2" s="2205"/>
      <c r="LKT2" s="2205"/>
      <c r="LKU2" s="2205"/>
      <c r="LKV2" s="2205"/>
      <c r="LKW2" s="2205"/>
      <c r="LKX2" s="2205"/>
      <c r="LKY2" s="2205"/>
      <c r="LKZ2" s="2205"/>
      <c r="LLA2" s="2205"/>
      <c r="LLB2" s="2205"/>
      <c r="LLC2" s="2205"/>
      <c r="LLD2" s="2205"/>
      <c r="LLE2" s="2205"/>
      <c r="LLF2" s="2205"/>
      <c r="LLG2" s="2205"/>
      <c r="LLH2" s="2205"/>
      <c r="LLI2" s="2205"/>
      <c r="LLJ2" s="2205"/>
      <c r="LLK2" s="2205"/>
      <c r="LLL2" s="2205"/>
      <c r="LLM2" s="2205"/>
      <c r="LLN2" s="2205"/>
      <c r="LLO2" s="2205"/>
      <c r="LLP2" s="2205"/>
      <c r="LLQ2" s="2205"/>
      <c r="LLR2" s="2205"/>
      <c r="LLS2" s="2205"/>
      <c r="LLT2" s="2205"/>
      <c r="LLU2" s="2205"/>
      <c r="LLV2" s="2205"/>
      <c r="LLW2" s="2205"/>
      <c r="LLX2" s="2205"/>
      <c r="LLY2" s="2205"/>
      <c r="LLZ2" s="2205"/>
      <c r="LMA2" s="2205"/>
      <c r="LMB2" s="2205"/>
      <c r="LMC2" s="2205"/>
      <c r="LMD2" s="2205"/>
      <c r="LME2" s="2205"/>
      <c r="LMF2" s="2205"/>
      <c r="LMG2" s="2205"/>
      <c r="LMH2" s="2205"/>
      <c r="LMI2" s="2205"/>
      <c r="LMJ2" s="2205"/>
      <c r="LMK2" s="2205"/>
      <c r="LML2" s="2205"/>
      <c r="LMM2" s="2205"/>
      <c r="LMN2" s="2205"/>
      <c r="LMO2" s="2205"/>
      <c r="LMP2" s="2205"/>
      <c r="LMQ2" s="2205"/>
      <c r="LMR2" s="2205"/>
      <c r="LMS2" s="2205"/>
      <c r="LMT2" s="2205"/>
      <c r="LMU2" s="2205"/>
      <c r="LMV2" s="2205"/>
      <c r="LMW2" s="2205"/>
      <c r="LMX2" s="2205"/>
      <c r="LMY2" s="2205"/>
      <c r="LMZ2" s="2205"/>
      <c r="LNA2" s="2205"/>
      <c r="LNB2" s="2205"/>
      <c r="LNC2" s="2205"/>
      <c r="LND2" s="2205"/>
      <c r="LNE2" s="2205"/>
      <c r="LNF2" s="2205"/>
      <c r="LNG2" s="2205"/>
      <c r="LNH2" s="2205"/>
      <c r="LNI2" s="2205"/>
      <c r="LNJ2" s="2205"/>
      <c r="LNK2" s="2205"/>
      <c r="LNL2" s="2205"/>
      <c r="LNM2" s="2205"/>
      <c r="LNN2" s="2205"/>
      <c r="LNO2" s="2205"/>
      <c r="LNP2" s="2205"/>
      <c r="LNQ2" s="2205"/>
      <c r="LNR2" s="2205"/>
      <c r="LNS2" s="2205"/>
      <c r="LNT2" s="2205"/>
      <c r="LNU2" s="2205"/>
      <c r="LNV2" s="2205"/>
      <c r="LNW2" s="2205"/>
      <c r="LNX2" s="2205"/>
      <c r="LNY2" s="2205"/>
      <c r="LNZ2" s="2205"/>
      <c r="LOA2" s="2205"/>
      <c r="LOB2" s="2205"/>
      <c r="LOC2" s="2205"/>
      <c r="LOD2" s="2205"/>
      <c r="LOE2" s="2205"/>
      <c r="LOF2" s="2205"/>
      <c r="LOG2" s="2205"/>
      <c r="LOH2" s="2205"/>
      <c r="LOI2" s="2205"/>
      <c r="LOJ2" s="2205"/>
      <c r="LOK2" s="2205"/>
      <c r="LOL2" s="2205"/>
      <c r="LOM2" s="2205"/>
      <c r="LON2" s="2205"/>
      <c r="LOO2" s="2205"/>
      <c r="LOP2" s="2205"/>
      <c r="LOQ2" s="2205"/>
      <c r="LOR2" s="2205"/>
      <c r="LOS2" s="2205"/>
      <c r="LOT2" s="2205"/>
      <c r="LOU2" s="2205"/>
      <c r="LOV2" s="2205"/>
      <c r="LOW2" s="2205"/>
      <c r="LOX2" s="2205"/>
      <c r="LOY2" s="2205"/>
      <c r="LOZ2" s="2205"/>
      <c r="LPA2" s="2205"/>
      <c r="LPB2" s="2205"/>
      <c r="LPC2" s="2205"/>
      <c r="LPD2" s="2205"/>
      <c r="LPE2" s="2205"/>
      <c r="LPF2" s="2205"/>
      <c r="LPG2" s="2205"/>
      <c r="LPH2" s="2205"/>
      <c r="LPI2" s="2205"/>
      <c r="LPJ2" s="2205"/>
      <c r="LPK2" s="2205"/>
      <c r="LPL2" s="2205"/>
      <c r="LPM2" s="2205"/>
      <c r="LPN2" s="2205"/>
      <c r="LPO2" s="2205"/>
      <c r="LPP2" s="2205"/>
      <c r="LPQ2" s="2205"/>
      <c r="LPR2" s="2205"/>
      <c r="LPS2" s="2205"/>
      <c r="LPT2" s="2205"/>
      <c r="LPU2" s="2205"/>
      <c r="LPV2" s="2205"/>
      <c r="LPW2" s="2205"/>
      <c r="LPX2" s="2205"/>
      <c r="LPY2" s="2205"/>
      <c r="LPZ2" s="2205"/>
      <c r="LQA2" s="2205"/>
      <c r="LQB2" s="2205"/>
      <c r="LQC2" s="2205"/>
      <c r="LQD2" s="2205"/>
      <c r="LQE2" s="2205"/>
      <c r="LQF2" s="2205"/>
      <c r="LQG2" s="2205"/>
      <c r="LQH2" s="2205"/>
      <c r="LQI2" s="2205"/>
      <c r="LQJ2" s="2205"/>
      <c r="LQK2" s="2205"/>
      <c r="LQL2" s="2205"/>
      <c r="LQM2" s="2205"/>
      <c r="LQN2" s="2205"/>
      <c r="LQO2" s="2205"/>
      <c r="LQP2" s="2205"/>
      <c r="LQQ2" s="2205"/>
      <c r="LQR2" s="2205"/>
      <c r="LQS2" s="2205"/>
      <c r="LQT2" s="2205"/>
      <c r="LQU2" s="2205"/>
      <c r="LQV2" s="2205"/>
      <c r="LQW2" s="2205"/>
      <c r="LQX2" s="2205"/>
      <c r="LQY2" s="2205"/>
      <c r="LQZ2" s="2205"/>
      <c r="LRA2" s="2205"/>
      <c r="LRB2" s="2205"/>
      <c r="LRC2" s="2205"/>
      <c r="LRD2" s="2205"/>
      <c r="LRE2" s="2205"/>
      <c r="LRF2" s="2205"/>
      <c r="LRG2" s="2205"/>
      <c r="LRH2" s="2205"/>
      <c r="LRI2" s="2205"/>
      <c r="LRJ2" s="2205"/>
      <c r="LRK2" s="2205"/>
      <c r="LRL2" s="2205"/>
      <c r="LRM2" s="2205"/>
      <c r="LRN2" s="2205"/>
      <c r="LRO2" s="2205"/>
      <c r="LRP2" s="2205"/>
      <c r="LRQ2" s="2205"/>
      <c r="LRR2" s="2205"/>
      <c r="LRS2" s="2205"/>
      <c r="LRT2" s="2205"/>
      <c r="LRU2" s="2205"/>
      <c r="LRV2" s="2205"/>
      <c r="LRW2" s="2205"/>
      <c r="LRX2" s="2205"/>
      <c r="LRY2" s="2205"/>
      <c r="LRZ2" s="2205"/>
      <c r="LSA2" s="2205"/>
      <c r="LSB2" s="2205"/>
      <c r="LSC2" s="2205"/>
      <c r="LSD2" s="2205"/>
      <c r="LSE2" s="2205"/>
      <c r="LSF2" s="2205"/>
      <c r="LSG2" s="2205"/>
      <c r="LSH2" s="2205"/>
      <c r="LSI2" s="2205"/>
      <c r="LSJ2" s="2205"/>
      <c r="LSK2" s="2205"/>
      <c r="LSL2" s="2205"/>
      <c r="LSM2" s="2205"/>
      <c r="LSN2" s="2205"/>
      <c r="LSO2" s="2205"/>
      <c r="LSP2" s="2205"/>
      <c r="LSQ2" s="2205"/>
      <c r="LSR2" s="2205"/>
      <c r="LSS2" s="2205"/>
      <c r="LST2" s="2205"/>
      <c r="LSU2" s="2205"/>
      <c r="LSV2" s="2205"/>
      <c r="LSW2" s="2205"/>
      <c r="LSX2" s="2205"/>
      <c r="LSY2" s="2205"/>
      <c r="LSZ2" s="2205"/>
      <c r="LTA2" s="2205"/>
      <c r="LTB2" s="2205"/>
      <c r="LTC2" s="2205"/>
      <c r="LTD2" s="2205"/>
      <c r="LTE2" s="2205"/>
      <c r="LTF2" s="2205"/>
      <c r="LTG2" s="2205"/>
      <c r="LTH2" s="2205"/>
      <c r="LTI2" s="2205"/>
      <c r="LTJ2" s="2205"/>
      <c r="LTK2" s="2205"/>
      <c r="LTL2" s="2205"/>
      <c r="LTM2" s="2205"/>
      <c r="LTN2" s="2205"/>
      <c r="LTO2" s="2205"/>
      <c r="LTP2" s="2205"/>
      <c r="LTQ2" s="2205"/>
      <c r="LTR2" s="2205"/>
      <c r="LTS2" s="2205"/>
      <c r="LTT2" s="2205"/>
      <c r="LTU2" s="2205"/>
      <c r="LTV2" s="2205"/>
      <c r="LTW2" s="2205"/>
      <c r="LTX2" s="2205"/>
      <c r="LTY2" s="2205"/>
      <c r="LTZ2" s="2205"/>
      <c r="LUA2" s="2205"/>
      <c r="LUB2" s="2205"/>
      <c r="LUC2" s="2205"/>
      <c r="LUD2" s="2205"/>
      <c r="LUE2" s="2205"/>
      <c r="LUF2" s="2205"/>
      <c r="LUG2" s="2205"/>
      <c r="LUH2" s="2205"/>
      <c r="LUI2" s="2205"/>
      <c r="LUJ2" s="2205"/>
      <c r="LUK2" s="2205"/>
      <c r="LUL2" s="2205"/>
      <c r="LUM2" s="2205"/>
      <c r="LUN2" s="2205"/>
      <c r="LUO2" s="2205"/>
      <c r="LUP2" s="2205"/>
      <c r="LUQ2" s="2205"/>
      <c r="LUR2" s="2205"/>
      <c r="LUS2" s="2205"/>
      <c r="LUT2" s="2205"/>
      <c r="LUU2" s="2205"/>
      <c r="LUV2" s="2205"/>
      <c r="LUW2" s="2205"/>
      <c r="LUX2" s="2205"/>
      <c r="LUY2" s="2205"/>
      <c r="LUZ2" s="2205"/>
      <c r="LVA2" s="2205"/>
      <c r="LVB2" s="2205"/>
      <c r="LVC2" s="2205"/>
      <c r="LVD2" s="2205"/>
      <c r="LVE2" s="2205"/>
      <c r="LVF2" s="2205"/>
      <c r="LVG2" s="2205"/>
      <c r="LVH2" s="2205"/>
      <c r="LVI2" s="2205"/>
      <c r="LVJ2" s="2205"/>
      <c r="LVK2" s="2205"/>
      <c r="LVL2" s="2205"/>
      <c r="LVM2" s="2205"/>
      <c r="LVN2" s="2205"/>
      <c r="LVO2" s="2205"/>
      <c r="LVP2" s="2205"/>
      <c r="LVQ2" s="2205"/>
      <c r="LVR2" s="2205"/>
      <c r="LVS2" s="2205"/>
      <c r="LVT2" s="2205"/>
      <c r="LVU2" s="2205"/>
      <c r="LVV2" s="2205"/>
      <c r="LVW2" s="2205"/>
      <c r="LVX2" s="2205"/>
      <c r="LVY2" s="2205"/>
      <c r="LVZ2" s="2205"/>
      <c r="LWA2" s="2205"/>
      <c r="LWB2" s="2205"/>
      <c r="LWC2" s="2205"/>
      <c r="LWD2" s="2205"/>
      <c r="LWE2" s="2205"/>
      <c r="LWF2" s="2205"/>
      <c r="LWG2" s="2205"/>
      <c r="LWH2" s="2205"/>
      <c r="LWI2" s="2205"/>
      <c r="LWJ2" s="2205"/>
      <c r="LWK2" s="2205"/>
      <c r="LWL2" s="2205"/>
      <c r="LWM2" s="2205"/>
      <c r="LWN2" s="2205"/>
      <c r="LWO2" s="2205"/>
      <c r="LWP2" s="2205"/>
      <c r="LWQ2" s="2205"/>
      <c r="LWR2" s="2205"/>
      <c r="LWS2" s="2205"/>
      <c r="LWT2" s="2205"/>
      <c r="LWU2" s="2205"/>
      <c r="LWV2" s="2205"/>
      <c r="LWW2" s="2205"/>
      <c r="LWX2" s="2205"/>
      <c r="LWY2" s="2205"/>
      <c r="LWZ2" s="2205"/>
      <c r="LXA2" s="2205"/>
      <c r="LXB2" s="2205"/>
      <c r="LXC2" s="2205"/>
      <c r="LXD2" s="2205"/>
      <c r="LXE2" s="2205"/>
      <c r="LXF2" s="2205"/>
      <c r="LXG2" s="2205"/>
      <c r="LXH2" s="2205"/>
      <c r="LXI2" s="2205"/>
      <c r="LXJ2" s="2205"/>
      <c r="LXK2" s="2205"/>
      <c r="LXL2" s="2205"/>
      <c r="LXM2" s="2205"/>
      <c r="LXN2" s="2205"/>
      <c r="LXO2" s="2205"/>
      <c r="LXP2" s="2205"/>
      <c r="LXQ2" s="2205"/>
      <c r="LXR2" s="2205"/>
      <c r="LXS2" s="2205"/>
      <c r="LXT2" s="2205"/>
      <c r="LXU2" s="2205"/>
      <c r="LXV2" s="2205"/>
      <c r="LXW2" s="2205"/>
      <c r="LXX2" s="2205"/>
      <c r="LXY2" s="2205"/>
      <c r="LXZ2" s="2205"/>
      <c r="LYA2" s="2205"/>
      <c r="LYB2" s="2205"/>
      <c r="LYC2" s="2205"/>
      <c r="LYD2" s="2205"/>
      <c r="LYE2" s="2205"/>
      <c r="LYF2" s="2205"/>
      <c r="LYG2" s="2205"/>
      <c r="LYH2" s="2205"/>
      <c r="LYI2" s="2205"/>
      <c r="LYJ2" s="2205"/>
      <c r="LYK2" s="2205"/>
      <c r="LYL2" s="2205"/>
      <c r="LYM2" s="2205"/>
      <c r="LYN2" s="2205"/>
      <c r="LYO2" s="2205"/>
      <c r="LYP2" s="2205"/>
      <c r="LYQ2" s="2205"/>
      <c r="LYR2" s="2205"/>
      <c r="LYS2" s="2205"/>
      <c r="LYT2" s="2205"/>
      <c r="LYU2" s="2205"/>
      <c r="LYV2" s="2205"/>
      <c r="LYW2" s="2205"/>
      <c r="LYX2" s="2205"/>
      <c r="LYY2" s="2205"/>
      <c r="LYZ2" s="2205"/>
      <c r="LZA2" s="2205"/>
      <c r="LZB2" s="2205"/>
      <c r="LZC2" s="2205"/>
      <c r="LZD2" s="2205"/>
      <c r="LZE2" s="2205"/>
      <c r="LZF2" s="2205"/>
      <c r="LZG2" s="2205"/>
      <c r="LZH2" s="2205"/>
      <c r="LZI2" s="2205"/>
      <c r="LZJ2" s="2205"/>
      <c r="LZK2" s="2205"/>
      <c r="LZL2" s="2205"/>
      <c r="LZM2" s="2205"/>
      <c r="LZN2" s="2205"/>
      <c r="LZO2" s="2205"/>
      <c r="LZP2" s="2205"/>
      <c r="LZQ2" s="2205"/>
      <c r="LZR2" s="2205"/>
      <c r="LZS2" s="2205"/>
      <c r="LZT2" s="2205"/>
      <c r="LZU2" s="2205"/>
      <c r="LZV2" s="2205"/>
      <c r="LZW2" s="2205"/>
      <c r="LZX2" s="2205"/>
      <c r="LZY2" s="2205"/>
      <c r="LZZ2" s="2205"/>
      <c r="MAA2" s="2205"/>
      <c r="MAB2" s="2205"/>
      <c r="MAC2" s="2205"/>
      <c r="MAD2" s="2205"/>
      <c r="MAE2" s="2205"/>
      <c r="MAF2" s="2205"/>
      <c r="MAG2" s="2205"/>
      <c r="MAH2" s="2205"/>
      <c r="MAI2" s="2205"/>
      <c r="MAJ2" s="2205"/>
      <c r="MAK2" s="2205"/>
      <c r="MAL2" s="2205"/>
      <c r="MAM2" s="2205"/>
      <c r="MAN2" s="2205"/>
      <c r="MAO2" s="2205"/>
      <c r="MAP2" s="2205"/>
      <c r="MAQ2" s="2205"/>
      <c r="MAR2" s="2205"/>
      <c r="MAS2" s="2205"/>
      <c r="MAT2" s="2205"/>
      <c r="MAU2" s="2205"/>
      <c r="MAV2" s="2205"/>
      <c r="MAW2" s="2205"/>
      <c r="MAX2" s="2205"/>
      <c r="MAY2" s="2205"/>
      <c r="MAZ2" s="2205"/>
      <c r="MBA2" s="2205"/>
      <c r="MBB2" s="2205"/>
      <c r="MBC2" s="2205"/>
      <c r="MBD2" s="2205"/>
      <c r="MBE2" s="2205"/>
      <c r="MBF2" s="2205"/>
      <c r="MBG2" s="2205"/>
      <c r="MBH2" s="2205"/>
      <c r="MBI2" s="2205"/>
      <c r="MBJ2" s="2205"/>
      <c r="MBK2" s="2205"/>
      <c r="MBL2" s="2205"/>
      <c r="MBM2" s="2205"/>
      <c r="MBN2" s="2205"/>
      <c r="MBO2" s="2205"/>
      <c r="MBP2" s="2205"/>
      <c r="MBQ2" s="2205"/>
      <c r="MBR2" s="2205"/>
      <c r="MBS2" s="2205"/>
      <c r="MBT2" s="2205"/>
      <c r="MBU2" s="2205"/>
      <c r="MBV2" s="2205"/>
      <c r="MBW2" s="2205"/>
      <c r="MBX2" s="2205"/>
      <c r="MBY2" s="2205"/>
      <c r="MBZ2" s="2205"/>
      <c r="MCA2" s="2205"/>
      <c r="MCB2" s="2205"/>
      <c r="MCC2" s="2205"/>
      <c r="MCD2" s="2205"/>
      <c r="MCE2" s="2205"/>
      <c r="MCF2" s="2205"/>
      <c r="MCG2" s="2205"/>
      <c r="MCH2" s="2205"/>
      <c r="MCI2" s="2205"/>
      <c r="MCJ2" s="2205"/>
      <c r="MCK2" s="2205"/>
      <c r="MCL2" s="2205"/>
      <c r="MCM2" s="2205"/>
      <c r="MCN2" s="2205"/>
      <c r="MCO2" s="2205"/>
      <c r="MCP2" s="2205"/>
      <c r="MCQ2" s="2205"/>
      <c r="MCR2" s="2205"/>
      <c r="MCS2" s="2205"/>
      <c r="MCT2" s="2205"/>
      <c r="MCU2" s="2205"/>
      <c r="MCV2" s="2205"/>
      <c r="MCW2" s="2205"/>
      <c r="MCX2" s="2205"/>
      <c r="MCY2" s="2205"/>
      <c r="MCZ2" s="2205"/>
      <c r="MDA2" s="2205"/>
      <c r="MDB2" s="2205"/>
      <c r="MDC2" s="2205"/>
      <c r="MDD2" s="2205"/>
      <c r="MDE2" s="2205"/>
      <c r="MDF2" s="2205"/>
      <c r="MDG2" s="2205"/>
      <c r="MDH2" s="2205"/>
      <c r="MDI2" s="2205"/>
      <c r="MDJ2" s="2205"/>
      <c r="MDK2" s="2205"/>
      <c r="MDL2" s="2205"/>
      <c r="MDM2" s="2205"/>
      <c r="MDN2" s="2205"/>
      <c r="MDO2" s="2205"/>
      <c r="MDP2" s="2205"/>
      <c r="MDQ2" s="2205"/>
      <c r="MDR2" s="2205"/>
      <c r="MDS2" s="2205"/>
      <c r="MDT2" s="2205"/>
      <c r="MDU2" s="2205"/>
      <c r="MDV2" s="2205"/>
      <c r="MDW2" s="2205"/>
      <c r="MDX2" s="2205"/>
      <c r="MDY2" s="2205"/>
      <c r="MDZ2" s="2205"/>
      <c r="MEA2" s="2205"/>
      <c r="MEB2" s="2205"/>
      <c r="MEC2" s="2205"/>
      <c r="MED2" s="2205"/>
      <c r="MEE2" s="2205"/>
      <c r="MEF2" s="2205"/>
      <c r="MEG2" s="2205"/>
      <c r="MEH2" s="2205"/>
      <c r="MEI2" s="2205"/>
      <c r="MEJ2" s="2205"/>
      <c r="MEK2" s="2205"/>
      <c r="MEL2" s="2205"/>
      <c r="MEM2" s="2205"/>
      <c r="MEN2" s="2205"/>
      <c r="MEO2" s="2205"/>
      <c r="MEP2" s="2205"/>
      <c r="MEQ2" s="2205"/>
      <c r="MER2" s="2205"/>
      <c r="MES2" s="2205"/>
      <c r="MET2" s="2205"/>
      <c r="MEU2" s="2205"/>
      <c r="MEV2" s="2205"/>
      <c r="MEW2" s="2205"/>
      <c r="MEX2" s="2205"/>
      <c r="MEY2" s="2205"/>
      <c r="MEZ2" s="2205"/>
      <c r="MFA2" s="2205"/>
      <c r="MFB2" s="2205"/>
      <c r="MFC2" s="2205"/>
      <c r="MFD2" s="2205"/>
      <c r="MFE2" s="2205"/>
      <c r="MFF2" s="2205"/>
      <c r="MFG2" s="2205"/>
      <c r="MFH2" s="2205"/>
      <c r="MFI2" s="2205"/>
      <c r="MFJ2" s="2205"/>
      <c r="MFK2" s="2205"/>
      <c r="MFL2" s="2205"/>
      <c r="MFM2" s="2205"/>
      <c r="MFN2" s="2205"/>
      <c r="MFO2" s="2205"/>
      <c r="MFP2" s="2205"/>
      <c r="MFQ2" s="2205"/>
      <c r="MFR2" s="2205"/>
      <c r="MFS2" s="2205"/>
      <c r="MFT2" s="2205"/>
      <c r="MFU2" s="2205"/>
      <c r="MFV2" s="2205"/>
      <c r="MFW2" s="2205"/>
      <c r="MFX2" s="2205"/>
      <c r="MFY2" s="2205"/>
      <c r="MFZ2" s="2205"/>
      <c r="MGA2" s="2205"/>
      <c r="MGB2" s="2205"/>
      <c r="MGC2" s="2205"/>
      <c r="MGD2" s="2205"/>
      <c r="MGE2" s="2205"/>
      <c r="MGF2" s="2205"/>
      <c r="MGG2" s="2205"/>
      <c r="MGH2" s="2205"/>
      <c r="MGI2" s="2205"/>
      <c r="MGJ2" s="2205"/>
      <c r="MGK2" s="2205"/>
      <c r="MGL2" s="2205"/>
      <c r="MGM2" s="2205"/>
      <c r="MGN2" s="2205"/>
      <c r="MGO2" s="2205"/>
      <c r="MGP2" s="2205"/>
      <c r="MGQ2" s="2205"/>
      <c r="MGR2" s="2205"/>
      <c r="MGS2" s="2205"/>
      <c r="MGT2" s="2205"/>
      <c r="MGU2" s="2205"/>
      <c r="MGV2" s="2205"/>
      <c r="MGW2" s="2205"/>
      <c r="MGX2" s="2205"/>
      <c r="MGY2" s="2205"/>
      <c r="MGZ2" s="2205"/>
      <c r="MHA2" s="2205"/>
      <c r="MHB2" s="2205"/>
      <c r="MHC2" s="2205"/>
      <c r="MHD2" s="2205"/>
      <c r="MHE2" s="2205"/>
      <c r="MHF2" s="2205"/>
      <c r="MHG2" s="2205"/>
      <c r="MHH2" s="2205"/>
      <c r="MHI2" s="2205"/>
      <c r="MHJ2" s="2205"/>
      <c r="MHK2" s="2205"/>
      <c r="MHL2" s="2205"/>
      <c r="MHM2" s="2205"/>
      <c r="MHN2" s="2205"/>
      <c r="MHO2" s="2205"/>
      <c r="MHP2" s="2205"/>
      <c r="MHQ2" s="2205"/>
      <c r="MHR2" s="2205"/>
      <c r="MHS2" s="2205"/>
      <c r="MHT2" s="2205"/>
      <c r="MHU2" s="2205"/>
      <c r="MHV2" s="2205"/>
      <c r="MHW2" s="2205"/>
      <c r="MHX2" s="2205"/>
      <c r="MHY2" s="2205"/>
      <c r="MHZ2" s="2205"/>
      <c r="MIA2" s="2205"/>
      <c r="MIB2" s="2205"/>
      <c r="MIC2" s="2205"/>
      <c r="MID2" s="2205"/>
      <c r="MIE2" s="2205"/>
      <c r="MIF2" s="2205"/>
      <c r="MIG2" s="2205"/>
      <c r="MIH2" s="2205"/>
      <c r="MII2" s="2205"/>
      <c r="MIJ2" s="2205"/>
      <c r="MIK2" s="2205"/>
      <c r="MIL2" s="2205"/>
      <c r="MIM2" s="2205"/>
      <c r="MIN2" s="2205"/>
      <c r="MIO2" s="2205"/>
      <c r="MIP2" s="2205"/>
      <c r="MIQ2" s="2205"/>
      <c r="MIR2" s="2205"/>
      <c r="MIS2" s="2205"/>
      <c r="MIT2" s="2205"/>
      <c r="MIU2" s="2205"/>
      <c r="MIV2" s="2205"/>
      <c r="MIW2" s="2205"/>
      <c r="MIX2" s="2205"/>
      <c r="MIY2" s="2205"/>
      <c r="MIZ2" s="2205"/>
      <c r="MJA2" s="2205"/>
      <c r="MJB2" s="2205"/>
      <c r="MJC2" s="2205"/>
      <c r="MJD2" s="2205"/>
      <c r="MJE2" s="2205"/>
      <c r="MJF2" s="2205"/>
      <c r="MJG2" s="2205"/>
      <c r="MJH2" s="2205"/>
      <c r="MJI2" s="2205"/>
      <c r="MJJ2" s="2205"/>
      <c r="MJK2" s="2205"/>
      <c r="MJL2" s="2205"/>
      <c r="MJM2" s="2205"/>
      <c r="MJN2" s="2205"/>
      <c r="MJO2" s="2205"/>
      <c r="MJP2" s="2205"/>
      <c r="MJQ2" s="2205"/>
      <c r="MJR2" s="2205"/>
      <c r="MJS2" s="2205"/>
      <c r="MJT2" s="2205"/>
      <c r="MJU2" s="2205"/>
      <c r="MJV2" s="2205"/>
      <c r="MJW2" s="2205"/>
      <c r="MJX2" s="2205"/>
      <c r="MJY2" s="2205"/>
      <c r="MJZ2" s="2205"/>
      <c r="MKA2" s="2205"/>
      <c r="MKB2" s="2205"/>
      <c r="MKC2" s="2205"/>
      <c r="MKD2" s="2205"/>
      <c r="MKE2" s="2205"/>
      <c r="MKF2" s="2205"/>
      <c r="MKG2" s="2205"/>
      <c r="MKH2" s="2205"/>
      <c r="MKI2" s="2205"/>
      <c r="MKJ2" s="2205"/>
      <c r="MKK2" s="2205"/>
      <c r="MKL2" s="2205"/>
      <c r="MKM2" s="2205"/>
      <c r="MKN2" s="2205"/>
      <c r="MKO2" s="2205"/>
      <c r="MKP2" s="2205"/>
      <c r="MKQ2" s="2205"/>
      <c r="MKR2" s="2205"/>
      <c r="MKS2" s="2205"/>
      <c r="MKT2" s="2205"/>
      <c r="MKU2" s="2205"/>
      <c r="MKV2" s="2205"/>
      <c r="MKW2" s="2205"/>
      <c r="MKX2" s="2205"/>
      <c r="MKY2" s="2205"/>
      <c r="MKZ2" s="2205"/>
      <c r="MLA2" s="2205"/>
      <c r="MLB2" s="2205"/>
      <c r="MLC2" s="2205"/>
      <c r="MLD2" s="2205"/>
      <c r="MLE2" s="2205"/>
      <c r="MLF2" s="2205"/>
      <c r="MLG2" s="2205"/>
      <c r="MLH2" s="2205"/>
      <c r="MLI2" s="2205"/>
      <c r="MLJ2" s="2205"/>
      <c r="MLK2" s="2205"/>
      <c r="MLL2" s="2205"/>
      <c r="MLM2" s="2205"/>
      <c r="MLN2" s="2205"/>
      <c r="MLO2" s="2205"/>
      <c r="MLP2" s="2205"/>
      <c r="MLQ2" s="2205"/>
      <c r="MLR2" s="2205"/>
      <c r="MLS2" s="2205"/>
      <c r="MLT2" s="2205"/>
      <c r="MLU2" s="2205"/>
      <c r="MLV2" s="2205"/>
      <c r="MLW2" s="2205"/>
      <c r="MLX2" s="2205"/>
      <c r="MLY2" s="2205"/>
      <c r="MLZ2" s="2205"/>
      <c r="MMA2" s="2205"/>
      <c r="MMB2" s="2205"/>
      <c r="MMC2" s="2205"/>
      <c r="MMD2" s="2205"/>
      <c r="MME2" s="2205"/>
      <c r="MMF2" s="2205"/>
      <c r="MMG2" s="2205"/>
      <c r="MMH2" s="2205"/>
      <c r="MMI2" s="2205"/>
      <c r="MMJ2" s="2205"/>
      <c r="MMK2" s="2205"/>
      <c r="MML2" s="2205"/>
      <c r="MMM2" s="2205"/>
      <c r="MMN2" s="2205"/>
      <c r="MMO2" s="2205"/>
      <c r="MMP2" s="2205"/>
      <c r="MMQ2" s="2205"/>
      <c r="MMR2" s="2205"/>
      <c r="MMS2" s="2205"/>
      <c r="MMT2" s="2205"/>
      <c r="MMU2" s="2205"/>
      <c r="MMV2" s="2205"/>
      <c r="MMW2" s="2205"/>
      <c r="MMX2" s="2205"/>
      <c r="MMY2" s="2205"/>
      <c r="MMZ2" s="2205"/>
      <c r="MNA2" s="2205"/>
      <c r="MNB2" s="2205"/>
      <c r="MNC2" s="2205"/>
      <c r="MND2" s="2205"/>
      <c r="MNE2" s="2205"/>
      <c r="MNF2" s="2205"/>
      <c r="MNG2" s="2205"/>
      <c r="MNH2" s="2205"/>
      <c r="MNI2" s="2205"/>
      <c r="MNJ2" s="2205"/>
      <c r="MNK2" s="2205"/>
      <c r="MNL2" s="2205"/>
      <c r="MNM2" s="2205"/>
      <c r="MNN2" s="2205"/>
      <c r="MNO2" s="2205"/>
      <c r="MNP2" s="2205"/>
      <c r="MNQ2" s="2205"/>
      <c r="MNR2" s="2205"/>
      <c r="MNS2" s="2205"/>
      <c r="MNT2" s="2205"/>
      <c r="MNU2" s="2205"/>
      <c r="MNV2" s="2205"/>
      <c r="MNW2" s="2205"/>
      <c r="MNX2" s="2205"/>
      <c r="MNY2" s="2205"/>
      <c r="MNZ2" s="2205"/>
      <c r="MOA2" s="2205"/>
      <c r="MOB2" s="2205"/>
      <c r="MOC2" s="2205"/>
      <c r="MOD2" s="2205"/>
      <c r="MOE2" s="2205"/>
      <c r="MOF2" s="2205"/>
      <c r="MOG2" s="2205"/>
      <c r="MOH2" s="2205"/>
      <c r="MOI2" s="2205"/>
      <c r="MOJ2" s="2205"/>
      <c r="MOK2" s="2205"/>
      <c r="MOL2" s="2205"/>
      <c r="MOM2" s="2205"/>
      <c r="MON2" s="2205"/>
      <c r="MOO2" s="2205"/>
      <c r="MOP2" s="2205"/>
      <c r="MOQ2" s="2205"/>
      <c r="MOR2" s="2205"/>
      <c r="MOS2" s="2205"/>
      <c r="MOT2" s="2205"/>
      <c r="MOU2" s="2205"/>
      <c r="MOV2" s="2205"/>
      <c r="MOW2" s="2205"/>
      <c r="MOX2" s="2205"/>
      <c r="MOY2" s="2205"/>
      <c r="MOZ2" s="2205"/>
      <c r="MPA2" s="2205"/>
      <c r="MPB2" s="2205"/>
      <c r="MPC2" s="2205"/>
      <c r="MPD2" s="2205"/>
      <c r="MPE2" s="2205"/>
      <c r="MPF2" s="2205"/>
      <c r="MPG2" s="2205"/>
      <c r="MPH2" s="2205"/>
      <c r="MPI2" s="2205"/>
      <c r="MPJ2" s="2205"/>
      <c r="MPK2" s="2205"/>
      <c r="MPL2" s="2205"/>
      <c r="MPM2" s="2205"/>
      <c r="MPN2" s="2205"/>
      <c r="MPO2" s="2205"/>
      <c r="MPP2" s="2205"/>
      <c r="MPQ2" s="2205"/>
      <c r="MPR2" s="2205"/>
      <c r="MPS2" s="2205"/>
      <c r="MPT2" s="2205"/>
      <c r="MPU2" s="2205"/>
      <c r="MPV2" s="2205"/>
      <c r="MPW2" s="2205"/>
      <c r="MPX2" s="2205"/>
      <c r="MPY2" s="2205"/>
      <c r="MPZ2" s="2205"/>
      <c r="MQA2" s="2205"/>
      <c r="MQB2" s="2205"/>
      <c r="MQC2" s="2205"/>
      <c r="MQD2" s="2205"/>
      <c r="MQE2" s="2205"/>
      <c r="MQF2" s="2205"/>
      <c r="MQG2" s="2205"/>
      <c r="MQH2" s="2205"/>
      <c r="MQI2" s="2205"/>
      <c r="MQJ2" s="2205"/>
      <c r="MQK2" s="2205"/>
      <c r="MQL2" s="2205"/>
      <c r="MQM2" s="2205"/>
      <c r="MQN2" s="2205"/>
      <c r="MQO2" s="2205"/>
      <c r="MQP2" s="2205"/>
      <c r="MQQ2" s="2205"/>
      <c r="MQR2" s="2205"/>
      <c r="MQS2" s="2205"/>
      <c r="MQT2" s="2205"/>
      <c r="MQU2" s="2205"/>
      <c r="MQV2" s="2205"/>
      <c r="MQW2" s="2205"/>
      <c r="MQX2" s="2205"/>
      <c r="MQY2" s="2205"/>
      <c r="MQZ2" s="2205"/>
      <c r="MRA2" s="2205"/>
      <c r="MRB2" s="2205"/>
      <c r="MRC2" s="2205"/>
      <c r="MRD2" s="2205"/>
      <c r="MRE2" s="2205"/>
      <c r="MRF2" s="2205"/>
      <c r="MRG2" s="2205"/>
      <c r="MRH2" s="2205"/>
      <c r="MRI2" s="2205"/>
      <c r="MRJ2" s="2205"/>
      <c r="MRK2" s="2205"/>
      <c r="MRL2" s="2205"/>
      <c r="MRM2" s="2205"/>
      <c r="MRN2" s="2205"/>
      <c r="MRO2" s="2205"/>
      <c r="MRP2" s="2205"/>
      <c r="MRQ2" s="2205"/>
      <c r="MRR2" s="2205"/>
      <c r="MRS2" s="2205"/>
      <c r="MRT2" s="2205"/>
      <c r="MRU2" s="2205"/>
      <c r="MRV2" s="2205"/>
      <c r="MRW2" s="2205"/>
      <c r="MRX2" s="2205"/>
      <c r="MRY2" s="2205"/>
      <c r="MRZ2" s="2205"/>
      <c r="MSA2" s="2205"/>
      <c r="MSB2" s="2205"/>
      <c r="MSC2" s="2205"/>
      <c r="MSD2" s="2205"/>
      <c r="MSE2" s="2205"/>
      <c r="MSF2" s="2205"/>
      <c r="MSG2" s="2205"/>
      <c r="MSH2" s="2205"/>
      <c r="MSI2" s="2205"/>
      <c r="MSJ2" s="2205"/>
      <c r="MSK2" s="2205"/>
      <c r="MSL2" s="2205"/>
      <c r="MSM2" s="2205"/>
      <c r="MSN2" s="2205"/>
      <c r="MSO2" s="2205"/>
      <c r="MSP2" s="2205"/>
      <c r="MSQ2" s="2205"/>
      <c r="MSR2" s="2205"/>
      <c r="MSS2" s="2205"/>
      <c r="MST2" s="2205"/>
      <c r="MSU2" s="2205"/>
      <c r="MSV2" s="2205"/>
      <c r="MSW2" s="2205"/>
      <c r="MSX2" s="2205"/>
      <c r="MSY2" s="2205"/>
      <c r="MSZ2" s="2205"/>
      <c r="MTA2" s="2205"/>
      <c r="MTB2" s="2205"/>
      <c r="MTC2" s="2205"/>
      <c r="MTD2" s="2205"/>
      <c r="MTE2" s="2205"/>
      <c r="MTF2" s="2205"/>
      <c r="MTG2" s="2205"/>
      <c r="MTH2" s="2205"/>
      <c r="MTI2" s="2205"/>
      <c r="MTJ2" s="2205"/>
      <c r="MTK2" s="2205"/>
      <c r="MTL2" s="2205"/>
      <c r="MTM2" s="2205"/>
      <c r="MTN2" s="2205"/>
      <c r="MTO2" s="2205"/>
      <c r="MTP2" s="2205"/>
      <c r="MTQ2" s="2205"/>
      <c r="MTR2" s="2205"/>
      <c r="MTS2" s="2205"/>
      <c r="MTT2" s="2205"/>
      <c r="MTU2" s="2205"/>
      <c r="MTV2" s="2205"/>
      <c r="MTW2" s="2205"/>
      <c r="MTX2" s="2205"/>
      <c r="MTY2" s="2205"/>
      <c r="MTZ2" s="2205"/>
      <c r="MUA2" s="2205"/>
      <c r="MUB2" s="2205"/>
      <c r="MUC2" s="2205"/>
      <c r="MUD2" s="2205"/>
      <c r="MUE2" s="2205"/>
      <c r="MUF2" s="2205"/>
      <c r="MUG2" s="2205"/>
      <c r="MUH2" s="2205"/>
      <c r="MUI2" s="2205"/>
      <c r="MUJ2" s="2205"/>
      <c r="MUK2" s="2205"/>
      <c r="MUL2" s="2205"/>
      <c r="MUM2" s="2205"/>
      <c r="MUN2" s="2205"/>
      <c r="MUO2" s="2205"/>
      <c r="MUP2" s="2205"/>
      <c r="MUQ2" s="2205"/>
      <c r="MUR2" s="2205"/>
      <c r="MUS2" s="2205"/>
      <c r="MUT2" s="2205"/>
      <c r="MUU2" s="2205"/>
      <c r="MUV2" s="2205"/>
      <c r="MUW2" s="2205"/>
      <c r="MUX2" s="2205"/>
      <c r="MUY2" s="2205"/>
      <c r="MUZ2" s="2205"/>
      <c r="MVA2" s="2205"/>
      <c r="MVB2" s="2205"/>
      <c r="MVC2" s="2205"/>
      <c r="MVD2" s="2205"/>
      <c r="MVE2" s="2205"/>
      <c r="MVF2" s="2205"/>
      <c r="MVG2" s="2205"/>
      <c r="MVH2" s="2205"/>
      <c r="MVI2" s="2205"/>
      <c r="MVJ2" s="2205"/>
      <c r="MVK2" s="2205"/>
      <c r="MVL2" s="2205"/>
      <c r="MVM2" s="2205"/>
      <c r="MVN2" s="2205"/>
      <c r="MVO2" s="2205"/>
      <c r="MVP2" s="2205"/>
      <c r="MVQ2" s="2205"/>
      <c r="MVR2" s="2205"/>
      <c r="MVS2" s="2205"/>
      <c r="MVT2" s="2205"/>
      <c r="MVU2" s="2205"/>
      <c r="MVV2" s="2205"/>
      <c r="MVW2" s="2205"/>
      <c r="MVX2" s="2205"/>
      <c r="MVY2" s="2205"/>
      <c r="MVZ2" s="2205"/>
      <c r="MWA2" s="2205"/>
      <c r="MWB2" s="2205"/>
      <c r="MWC2" s="2205"/>
      <c r="MWD2" s="2205"/>
      <c r="MWE2" s="2205"/>
      <c r="MWF2" s="2205"/>
      <c r="MWG2" s="2205"/>
      <c r="MWH2" s="2205"/>
      <c r="MWI2" s="2205"/>
      <c r="MWJ2" s="2205"/>
      <c r="MWK2" s="2205"/>
      <c r="MWL2" s="2205"/>
      <c r="MWM2" s="2205"/>
      <c r="MWN2" s="2205"/>
      <c r="MWO2" s="2205"/>
      <c r="MWP2" s="2205"/>
      <c r="MWQ2" s="2205"/>
      <c r="MWR2" s="2205"/>
      <c r="MWS2" s="2205"/>
      <c r="MWT2" s="2205"/>
      <c r="MWU2" s="2205"/>
      <c r="MWV2" s="2205"/>
      <c r="MWW2" s="2205"/>
      <c r="MWX2" s="2205"/>
      <c r="MWY2" s="2205"/>
      <c r="MWZ2" s="2205"/>
      <c r="MXA2" s="2205"/>
      <c r="MXB2" s="2205"/>
      <c r="MXC2" s="2205"/>
      <c r="MXD2" s="2205"/>
      <c r="MXE2" s="2205"/>
      <c r="MXF2" s="2205"/>
      <c r="MXG2" s="2205"/>
      <c r="MXH2" s="2205"/>
      <c r="MXI2" s="2205"/>
      <c r="MXJ2" s="2205"/>
      <c r="MXK2" s="2205"/>
      <c r="MXL2" s="2205"/>
      <c r="MXM2" s="2205"/>
      <c r="MXN2" s="2205"/>
      <c r="MXO2" s="2205"/>
      <c r="MXP2" s="2205"/>
      <c r="MXQ2" s="2205"/>
      <c r="MXR2" s="2205"/>
      <c r="MXS2" s="2205"/>
      <c r="MXT2" s="2205"/>
      <c r="MXU2" s="2205"/>
      <c r="MXV2" s="2205"/>
      <c r="MXW2" s="2205"/>
      <c r="MXX2" s="2205"/>
      <c r="MXY2" s="2205"/>
      <c r="MXZ2" s="2205"/>
      <c r="MYA2" s="2205"/>
      <c r="MYB2" s="2205"/>
      <c r="MYC2" s="2205"/>
      <c r="MYD2" s="2205"/>
      <c r="MYE2" s="2205"/>
      <c r="MYF2" s="2205"/>
      <c r="MYG2" s="2205"/>
      <c r="MYH2" s="2205"/>
      <c r="MYI2" s="2205"/>
      <c r="MYJ2" s="2205"/>
      <c r="MYK2" s="2205"/>
      <c r="MYL2" s="2205"/>
      <c r="MYM2" s="2205"/>
      <c r="MYN2" s="2205"/>
      <c r="MYO2" s="2205"/>
      <c r="MYP2" s="2205"/>
      <c r="MYQ2" s="2205"/>
      <c r="MYR2" s="2205"/>
      <c r="MYS2" s="2205"/>
      <c r="MYT2" s="2205"/>
      <c r="MYU2" s="2205"/>
      <c r="MYV2" s="2205"/>
      <c r="MYW2" s="2205"/>
      <c r="MYX2" s="2205"/>
      <c r="MYY2" s="2205"/>
      <c r="MYZ2" s="2205"/>
      <c r="MZA2" s="2205"/>
      <c r="MZB2" s="2205"/>
      <c r="MZC2" s="2205"/>
      <c r="MZD2" s="2205"/>
      <c r="MZE2" s="2205"/>
      <c r="MZF2" s="2205"/>
      <c r="MZG2" s="2205"/>
      <c r="MZH2" s="2205"/>
      <c r="MZI2" s="2205"/>
      <c r="MZJ2" s="2205"/>
      <c r="MZK2" s="2205"/>
      <c r="MZL2" s="2205"/>
      <c r="MZM2" s="2205"/>
      <c r="MZN2" s="2205"/>
      <c r="MZO2" s="2205"/>
      <c r="MZP2" s="2205"/>
      <c r="MZQ2" s="2205"/>
      <c r="MZR2" s="2205"/>
      <c r="MZS2" s="2205"/>
      <c r="MZT2" s="2205"/>
      <c r="MZU2" s="2205"/>
      <c r="MZV2" s="2205"/>
      <c r="MZW2" s="2205"/>
      <c r="MZX2" s="2205"/>
      <c r="MZY2" s="2205"/>
      <c r="MZZ2" s="2205"/>
      <c r="NAA2" s="2205"/>
      <c r="NAB2" s="2205"/>
      <c r="NAC2" s="2205"/>
      <c r="NAD2" s="2205"/>
      <c r="NAE2" s="2205"/>
      <c r="NAF2" s="2205"/>
      <c r="NAG2" s="2205"/>
      <c r="NAH2" s="2205"/>
      <c r="NAI2" s="2205"/>
      <c r="NAJ2" s="2205"/>
      <c r="NAK2" s="2205"/>
      <c r="NAL2" s="2205"/>
      <c r="NAM2" s="2205"/>
      <c r="NAN2" s="2205"/>
      <c r="NAO2" s="2205"/>
      <c r="NAP2" s="2205"/>
      <c r="NAQ2" s="2205"/>
      <c r="NAR2" s="2205"/>
      <c r="NAS2" s="2205"/>
      <c r="NAT2" s="2205"/>
      <c r="NAU2" s="2205"/>
      <c r="NAV2" s="2205"/>
      <c r="NAW2" s="2205"/>
      <c r="NAX2" s="2205"/>
      <c r="NAY2" s="2205"/>
      <c r="NAZ2" s="2205"/>
      <c r="NBA2" s="2205"/>
      <c r="NBB2" s="2205"/>
      <c r="NBC2" s="2205"/>
      <c r="NBD2" s="2205"/>
      <c r="NBE2" s="2205"/>
      <c r="NBF2" s="2205"/>
      <c r="NBG2" s="2205"/>
      <c r="NBH2" s="2205"/>
      <c r="NBI2" s="2205"/>
      <c r="NBJ2" s="2205"/>
      <c r="NBK2" s="2205"/>
      <c r="NBL2" s="2205"/>
      <c r="NBM2" s="2205"/>
      <c r="NBN2" s="2205"/>
      <c r="NBO2" s="2205"/>
      <c r="NBP2" s="2205"/>
      <c r="NBQ2" s="2205"/>
      <c r="NBR2" s="2205"/>
      <c r="NBS2" s="2205"/>
      <c r="NBT2" s="2205"/>
      <c r="NBU2" s="2205"/>
      <c r="NBV2" s="2205"/>
      <c r="NBW2" s="2205"/>
      <c r="NBX2" s="2205"/>
      <c r="NBY2" s="2205"/>
      <c r="NBZ2" s="2205"/>
      <c r="NCA2" s="2205"/>
      <c r="NCB2" s="2205"/>
      <c r="NCC2" s="2205"/>
      <c r="NCD2" s="2205"/>
      <c r="NCE2" s="2205"/>
      <c r="NCF2" s="2205"/>
      <c r="NCG2" s="2205"/>
      <c r="NCH2" s="2205"/>
      <c r="NCI2" s="2205"/>
      <c r="NCJ2" s="2205"/>
      <c r="NCK2" s="2205"/>
      <c r="NCL2" s="2205"/>
      <c r="NCM2" s="2205"/>
      <c r="NCN2" s="2205"/>
      <c r="NCO2" s="2205"/>
      <c r="NCP2" s="2205"/>
      <c r="NCQ2" s="2205"/>
      <c r="NCR2" s="2205"/>
      <c r="NCS2" s="2205"/>
      <c r="NCT2" s="2205"/>
      <c r="NCU2" s="2205"/>
      <c r="NCV2" s="2205"/>
      <c r="NCW2" s="2205"/>
      <c r="NCX2" s="2205"/>
      <c r="NCY2" s="2205"/>
      <c r="NCZ2" s="2205"/>
      <c r="NDA2" s="2205"/>
      <c r="NDB2" s="2205"/>
      <c r="NDC2" s="2205"/>
      <c r="NDD2" s="2205"/>
      <c r="NDE2" s="2205"/>
      <c r="NDF2" s="2205"/>
      <c r="NDG2" s="2205"/>
      <c r="NDH2" s="2205"/>
      <c r="NDI2" s="2205"/>
      <c r="NDJ2" s="2205"/>
      <c r="NDK2" s="2205"/>
      <c r="NDL2" s="2205"/>
      <c r="NDM2" s="2205"/>
      <c r="NDN2" s="2205"/>
      <c r="NDO2" s="2205"/>
      <c r="NDP2" s="2205"/>
      <c r="NDQ2" s="2205"/>
      <c r="NDR2" s="2205"/>
      <c r="NDS2" s="2205"/>
      <c r="NDT2" s="2205"/>
      <c r="NDU2" s="2205"/>
      <c r="NDV2" s="2205"/>
      <c r="NDW2" s="2205"/>
      <c r="NDX2" s="2205"/>
      <c r="NDY2" s="2205"/>
      <c r="NDZ2" s="2205"/>
      <c r="NEA2" s="2205"/>
      <c r="NEB2" s="2205"/>
      <c r="NEC2" s="2205"/>
      <c r="NED2" s="2205"/>
      <c r="NEE2" s="2205"/>
      <c r="NEF2" s="2205"/>
      <c r="NEG2" s="2205"/>
      <c r="NEH2" s="2205"/>
      <c r="NEI2" s="2205"/>
      <c r="NEJ2" s="2205"/>
      <c r="NEK2" s="2205"/>
      <c r="NEL2" s="2205"/>
      <c r="NEM2" s="2205"/>
      <c r="NEN2" s="2205"/>
      <c r="NEO2" s="2205"/>
      <c r="NEP2" s="2205"/>
      <c r="NEQ2" s="2205"/>
      <c r="NER2" s="2205"/>
      <c r="NES2" s="2205"/>
      <c r="NET2" s="2205"/>
      <c r="NEU2" s="2205"/>
      <c r="NEV2" s="2205"/>
      <c r="NEW2" s="2205"/>
      <c r="NEX2" s="2205"/>
      <c r="NEY2" s="2205"/>
      <c r="NEZ2" s="2205"/>
      <c r="NFA2" s="2205"/>
      <c r="NFB2" s="2205"/>
      <c r="NFC2" s="2205"/>
      <c r="NFD2" s="2205"/>
      <c r="NFE2" s="2205"/>
      <c r="NFF2" s="2205"/>
      <c r="NFG2" s="2205"/>
      <c r="NFH2" s="2205"/>
      <c r="NFI2" s="2205"/>
      <c r="NFJ2" s="2205"/>
      <c r="NFK2" s="2205"/>
      <c r="NFL2" s="2205"/>
      <c r="NFM2" s="2205"/>
      <c r="NFN2" s="2205"/>
      <c r="NFO2" s="2205"/>
      <c r="NFP2" s="2205"/>
      <c r="NFQ2" s="2205"/>
      <c r="NFR2" s="2205"/>
      <c r="NFS2" s="2205"/>
      <c r="NFT2" s="2205"/>
      <c r="NFU2" s="2205"/>
      <c r="NFV2" s="2205"/>
      <c r="NFW2" s="2205"/>
      <c r="NFX2" s="2205"/>
      <c r="NFY2" s="2205"/>
      <c r="NFZ2" s="2205"/>
      <c r="NGA2" s="2205"/>
      <c r="NGB2" s="2205"/>
      <c r="NGC2" s="2205"/>
      <c r="NGD2" s="2205"/>
      <c r="NGE2" s="2205"/>
      <c r="NGF2" s="2205"/>
      <c r="NGG2" s="2205"/>
      <c r="NGH2" s="2205"/>
      <c r="NGI2" s="2205"/>
      <c r="NGJ2" s="2205"/>
      <c r="NGK2" s="2205"/>
      <c r="NGL2" s="2205"/>
      <c r="NGM2" s="2205"/>
      <c r="NGN2" s="2205"/>
      <c r="NGO2" s="2205"/>
      <c r="NGP2" s="2205"/>
      <c r="NGQ2" s="2205"/>
      <c r="NGR2" s="2205"/>
      <c r="NGS2" s="2205"/>
      <c r="NGT2" s="2205"/>
      <c r="NGU2" s="2205"/>
      <c r="NGV2" s="2205"/>
      <c r="NGW2" s="2205"/>
      <c r="NGX2" s="2205"/>
      <c r="NGY2" s="2205"/>
      <c r="NGZ2" s="2205"/>
      <c r="NHA2" s="2205"/>
      <c r="NHB2" s="2205"/>
      <c r="NHC2" s="2205"/>
      <c r="NHD2" s="2205"/>
      <c r="NHE2" s="2205"/>
      <c r="NHF2" s="2205"/>
      <c r="NHG2" s="2205"/>
      <c r="NHH2" s="2205"/>
      <c r="NHI2" s="2205"/>
      <c r="NHJ2" s="2205"/>
      <c r="NHK2" s="2205"/>
      <c r="NHL2" s="2205"/>
      <c r="NHM2" s="2205"/>
      <c r="NHN2" s="2205"/>
      <c r="NHO2" s="2205"/>
      <c r="NHP2" s="2205"/>
      <c r="NHQ2" s="2205"/>
      <c r="NHR2" s="2205"/>
      <c r="NHS2" s="2205"/>
      <c r="NHT2" s="2205"/>
      <c r="NHU2" s="2205"/>
      <c r="NHV2" s="2205"/>
      <c r="NHW2" s="2205"/>
      <c r="NHX2" s="2205"/>
      <c r="NHY2" s="2205"/>
      <c r="NHZ2" s="2205"/>
      <c r="NIA2" s="2205"/>
      <c r="NIB2" s="2205"/>
      <c r="NIC2" s="2205"/>
      <c r="NID2" s="2205"/>
      <c r="NIE2" s="2205"/>
      <c r="NIF2" s="2205"/>
      <c r="NIG2" s="2205"/>
      <c r="NIH2" s="2205"/>
      <c r="NII2" s="2205"/>
      <c r="NIJ2" s="2205"/>
      <c r="NIK2" s="2205"/>
      <c r="NIL2" s="2205"/>
      <c r="NIM2" s="2205"/>
      <c r="NIN2" s="2205"/>
      <c r="NIO2" s="2205"/>
      <c r="NIP2" s="2205"/>
      <c r="NIQ2" s="2205"/>
      <c r="NIR2" s="2205"/>
      <c r="NIS2" s="2205"/>
      <c r="NIT2" s="2205"/>
      <c r="NIU2" s="2205"/>
      <c r="NIV2" s="2205"/>
      <c r="NIW2" s="2205"/>
      <c r="NIX2" s="2205"/>
      <c r="NIY2" s="2205"/>
      <c r="NIZ2" s="2205"/>
      <c r="NJA2" s="2205"/>
      <c r="NJB2" s="2205"/>
      <c r="NJC2" s="2205"/>
      <c r="NJD2" s="2205"/>
      <c r="NJE2" s="2205"/>
      <c r="NJF2" s="2205"/>
      <c r="NJG2" s="2205"/>
      <c r="NJH2" s="2205"/>
      <c r="NJI2" s="2205"/>
      <c r="NJJ2" s="2205"/>
      <c r="NJK2" s="2205"/>
      <c r="NJL2" s="2205"/>
      <c r="NJM2" s="2205"/>
      <c r="NJN2" s="2205"/>
      <c r="NJO2" s="2205"/>
      <c r="NJP2" s="2205"/>
      <c r="NJQ2" s="2205"/>
      <c r="NJR2" s="2205"/>
      <c r="NJS2" s="2205"/>
      <c r="NJT2" s="2205"/>
      <c r="NJU2" s="2205"/>
      <c r="NJV2" s="2205"/>
      <c r="NJW2" s="2205"/>
      <c r="NJX2" s="2205"/>
      <c r="NJY2" s="2205"/>
      <c r="NJZ2" s="2205"/>
      <c r="NKA2" s="2205"/>
      <c r="NKB2" s="2205"/>
      <c r="NKC2" s="2205"/>
      <c r="NKD2" s="2205"/>
      <c r="NKE2" s="2205"/>
      <c r="NKF2" s="2205"/>
      <c r="NKG2" s="2205"/>
      <c r="NKH2" s="2205"/>
      <c r="NKI2" s="2205"/>
      <c r="NKJ2" s="2205"/>
      <c r="NKK2" s="2205"/>
      <c r="NKL2" s="2205"/>
      <c r="NKM2" s="2205"/>
      <c r="NKN2" s="2205"/>
      <c r="NKO2" s="2205"/>
      <c r="NKP2" s="2205"/>
      <c r="NKQ2" s="2205"/>
      <c r="NKR2" s="2205"/>
      <c r="NKS2" s="2205"/>
      <c r="NKT2" s="2205"/>
      <c r="NKU2" s="2205"/>
      <c r="NKV2" s="2205"/>
      <c r="NKW2" s="2205"/>
      <c r="NKX2" s="2205"/>
      <c r="NKY2" s="2205"/>
      <c r="NKZ2" s="2205"/>
      <c r="NLA2" s="2205"/>
      <c r="NLB2" s="2205"/>
      <c r="NLC2" s="2205"/>
      <c r="NLD2" s="2205"/>
      <c r="NLE2" s="2205"/>
      <c r="NLF2" s="2205"/>
      <c r="NLG2" s="2205"/>
      <c r="NLH2" s="2205"/>
      <c r="NLI2" s="2205"/>
      <c r="NLJ2" s="2205"/>
      <c r="NLK2" s="2205"/>
      <c r="NLL2" s="2205"/>
      <c r="NLM2" s="2205"/>
      <c r="NLN2" s="2205"/>
      <c r="NLO2" s="2205"/>
      <c r="NLP2" s="2205"/>
      <c r="NLQ2" s="2205"/>
      <c r="NLR2" s="2205"/>
      <c r="NLS2" s="2205"/>
      <c r="NLT2" s="2205"/>
      <c r="NLU2" s="2205"/>
      <c r="NLV2" s="2205"/>
      <c r="NLW2" s="2205"/>
      <c r="NLX2" s="2205"/>
      <c r="NLY2" s="2205"/>
      <c r="NLZ2" s="2205"/>
      <c r="NMA2" s="2205"/>
      <c r="NMB2" s="2205"/>
      <c r="NMC2" s="2205"/>
      <c r="NMD2" s="2205"/>
      <c r="NME2" s="2205"/>
      <c r="NMF2" s="2205"/>
      <c r="NMG2" s="2205"/>
      <c r="NMH2" s="2205"/>
      <c r="NMI2" s="2205"/>
      <c r="NMJ2" s="2205"/>
      <c r="NMK2" s="2205"/>
      <c r="NML2" s="2205"/>
      <c r="NMM2" s="2205"/>
      <c r="NMN2" s="2205"/>
      <c r="NMO2" s="2205"/>
      <c r="NMP2" s="2205"/>
      <c r="NMQ2" s="2205"/>
      <c r="NMR2" s="2205"/>
      <c r="NMS2" s="2205"/>
      <c r="NMT2" s="2205"/>
      <c r="NMU2" s="2205"/>
      <c r="NMV2" s="2205"/>
      <c r="NMW2" s="2205"/>
      <c r="NMX2" s="2205"/>
      <c r="NMY2" s="2205"/>
      <c r="NMZ2" s="2205"/>
      <c r="NNA2" s="2205"/>
      <c r="NNB2" s="2205"/>
      <c r="NNC2" s="2205"/>
      <c r="NND2" s="2205"/>
      <c r="NNE2" s="2205"/>
      <c r="NNF2" s="2205"/>
      <c r="NNG2" s="2205"/>
      <c r="NNH2" s="2205"/>
      <c r="NNI2" s="2205"/>
      <c r="NNJ2" s="2205"/>
      <c r="NNK2" s="2205"/>
      <c r="NNL2" s="2205"/>
      <c r="NNM2" s="2205"/>
      <c r="NNN2" s="2205"/>
      <c r="NNO2" s="2205"/>
      <c r="NNP2" s="2205"/>
      <c r="NNQ2" s="2205"/>
      <c r="NNR2" s="2205"/>
      <c r="NNS2" s="2205"/>
      <c r="NNT2" s="2205"/>
      <c r="NNU2" s="2205"/>
      <c r="NNV2" s="2205"/>
      <c r="NNW2" s="2205"/>
      <c r="NNX2" s="2205"/>
      <c r="NNY2" s="2205"/>
      <c r="NNZ2" s="2205"/>
      <c r="NOA2" s="2205"/>
      <c r="NOB2" s="2205"/>
      <c r="NOC2" s="2205"/>
      <c r="NOD2" s="2205"/>
      <c r="NOE2" s="2205"/>
      <c r="NOF2" s="2205"/>
      <c r="NOG2" s="2205"/>
      <c r="NOH2" s="2205"/>
      <c r="NOI2" s="2205"/>
      <c r="NOJ2" s="2205"/>
      <c r="NOK2" s="2205"/>
      <c r="NOL2" s="2205"/>
      <c r="NOM2" s="2205"/>
      <c r="NON2" s="2205"/>
      <c r="NOO2" s="2205"/>
      <c r="NOP2" s="2205"/>
      <c r="NOQ2" s="2205"/>
      <c r="NOR2" s="2205"/>
      <c r="NOS2" s="2205"/>
      <c r="NOT2" s="2205"/>
      <c r="NOU2" s="2205"/>
      <c r="NOV2" s="2205"/>
      <c r="NOW2" s="2205"/>
      <c r="NOX2" s="2205"/>
      <c r="NOY2" s="2205"/>
      <c r="NOZ2" s="2205"/>
      <c r="NPA2" s="2205"/>
      <c r="NPB2" s="2205"/>
      <c r="NPC2" s="2205"/>
      <c r="NPD2" s="2205"/>
      <c r="NPE2" s="2205"/>
      <c r="NPF2" s="2205"/>
      <c r="NPG2" s="2205"/>
      <c r="NPH2" s="2205"/>
      <c r="NPI2" s="2205"/>
      <c r="NPJ2" s="2205"/>
      <c r="NPK2" s="2205"/>
      <c r="NPL2" s="2205"/>
      <c r="NPM2" s="2205"/>
      <c r="NPN2" s="2205"/>
      <c r="NPO2" s="2205"/>
      <c r="NPP2" s="2205"/>
      <c r="NPQ2" s="2205"/>
      <c r="NPR2" s="2205"/>
      <c r="NPS2" s="2205"/>
      <c r="NPT2" s="2205"/>
      <c r="NPU2" s="2205"/>
      <c r="NPV2" s="2205"/>
      <c r="NPW2" s="2205"/>
      <c r="NPX2" s="2205"/>
      <c r="NPY2" s="2205"/>
      <c r="NPZ2" s="2205"/>
      <c r="NQA2" s="2205"/>
      <c r="NQB2" s="2205"/>
      <c r="NQC2" s="2205"/>
      <c r="NQD2" s="2205"/>
      <c r="NQE2" s="2205"/>
      <c r="NQF2" s="2205"/>
      <c r="NQG2" s="2205"/>
      <c r="NQH2" s="2205"/>
      <c r="NQI2" s="2205"/>
      <c r="NQJ2" s="2205"/>
      <c r="NQK2" s="2205"/>
      <c r="NQL2" s="2205"/>
      <c r="NQM2" s="2205"/>
      <c r="NQN2" s="2205"/>
      <c r="NQO2" s="2205"/>
      <c r="NQP2" s="2205"/>
      <c r="NQQ2" s="2205"/>
      <c r="NQR2" s="2205"/>
      <c r="NQS2" s="2205"/>
      <c r="NQT2" s="2205"/>
      <c r="NQU2" s="2205"/>
      <c r="NQV2" s="2205"/>
      <c r="NQW2" s="2205"/>
      <c r="NQX2" s="2205"/>
      <c r="NQY2" s="2205"/>
      <c r="NQZ2" s="2205"/>
      <c r="NRA2" s="2205"/>
      <c r="NRB2" s="2205"/>
      <c r="NRC2" s="2205"/>
      <c r="NRD2" s="2205"/>
      <c r="NRE2" s="2205"/>
      <c r="NRF2" s="2205"/>
      <c r="NRG2" s="2205"/>
      <c r="NRH2" s="2205"/>
      <c r="NRI2" s="2205"/>
      <c r="NRJ2" s="2205"/>
      <c r="NRK2" s="2205"/>
      <c r="NRL2" s="2205"/>
      <c r="NRM2" s="2205"/>
      <c r="NRN2" s="2205"/>
      <c r="NRO2" s="2205"/>
      <c r="NRP2" s="2205"/>
      <c r="NRQ2" s="2205"/>
      <c r="NRR2" s="2205"/>
      <c r="NRS2" s="2205"/>
      <c r="NRT2" s="2205"/>
      <c r="NRU2" s="2205"/>
      <c r="NRV2" s="2205"/>
      <c r="NRW2" s="2205"/>
      <c r="NRX2" s="2205"/>
      <c r="NRY2" s="2205"/>
      <c r="NRZ2" s="2205"/>
      <c r="NSA2" s="2205"/>
      <c r="NSB2" s="2205"/>
      <c r="NSC2" s="2205"/>
      <c r="NSD2" s="2205"/>
      <c r="NSE2" s="2205"/>
      <c r="NSF2" s="2205"/>
      <c r="NSG2" s="2205"/>
      <c r="NSH2" s="2205"/>
      <c r="NSI2" s="2205"/>
      <c r="NSJ2" s="2205"/>
      <c r="NSK2" s="2205"/>
      <c r="NSL2" s="2205"/>
      <c r="NSM2" s="2205"/>
      <c r="NSN2" s="2205"/>
      <c r="NSO2" s="2205"/>
      <c r="NSP2" s="2205"/>
      <c r="NSQ2" s="2205"/>
      <c r="NSR2" s="2205"/>
      <c r="NSS2" s="2205"/>
      <c r="NST2" s="2205"/>
      <c r="NSU2" s="2205"/>
      <c r="NSV2" s="2205"/>
      <c r="NSW2" s="2205"/>
      <c r="NSX2" s="2205"/>
      <c r="NSY2" s="2205"/>
      <c r="NSZ2" s="2205"/>
      <c r="NTA2" s="2205"/>
      <c r="NTB2" s="2205"/>
      <c r="NTC2" s="2205"/>
      <c r="NTD2" s="2205"/>
      <c r="NTE2" s="2205"/>
      <c r="NTF2" s="2205"/>
      <c r="NTG2" s="2205"/>
      <c r="NTH2" s="2205"/>
      <c r="NTI2" s="2205"/>
      <c r="NTJ2" s="2205"/>
      <c r="NTK2" s="2205"/>
      <c r="NTL2" s="2205"/>
      <c r="NTM2" s="2205"/>
      <c r="NTN2" s="2205"/>
      <c r="NTO2" s="2205"/>
      <c r="NTP2" s="2205"/>
      <c r="NTQ2" s="2205"/>
      <c r="NTR2" s="2205"/>
      <c r="NTS2" s="2205"/>
      <c r="NTT2" s="2205"/>
      <c r="NTU2" s="2205"/>
      <c r="NTV2" s="2205"/>
      <c r="NTW2" s="2205"/>
      <c r="NTX2" s="2205"/>
      <c r="NTY2" s="2205"/>
      <c r="NTZ2" s="2205"/>
      <c r="NUA2" s="2205"/>
      <c r="NUB2" s="2205"/>
      <c r="NUC2" s="2205"/>
      <c r="NUD2" s="2205"/>
      <c r="NUE2" s="2205"/>
      <c r="NUF2" s="2205"/>
      <c r="NUG2" s="2205"/>
      <c r="NUH2" s="2205"/>
      <c r="NUI2" s="2205"/>
      <c r="NUJ2" s="2205"/>
      <c r="NUK2" s="2205"/>
      <c r="NUL2" s="2205"/>
      <c r="NUM2" s="2205"/>
      <c r="NUN2" s="2205"/>
      <c r="NUO2" s="2205"/>
      <c r="NUP2" s="2205"/>
      <c r="NUQ2" s="2205"/>
      <c r="NUR2" s="2205"/>
      <c r="NUS2" s="2205"/>
      <c r="NUT2" s="2205"/>
      <c r="NUU2" s="2205"/>
      <c r="NUV2" s="2205"/>
      <c r="NUW2" s="2205"/>
      <c r="NUX2" s="2205"/>
      <c r="NUY2" s="2205"/>
      <c r="NUZ2" s="2205"/>
      <c r="NVA2" s="2205"/>
      <c r="NVB2" s="2205"/>
      <c r="NVC2" s="2205"/>
      <c r="NVD2" s="2205"/>
      <c r="NVE2" s="2205"/>
      <c r="NVF2" s="2205"/>
      <c r="NVG2" s="2205"/>
      <c r="NVH2" s="2205"/>
      <c r="NVI2" s="2205"/>
      <c r="NVJ2" s="2205"/>
      <c r="NVK2" s="2205"/>
      <c r="NVL2" s="2205"/>
      <c r="NVM2" s="2205"/>
      <c r="NVN2" s="2205"/>
      <c r="NVO2" s="2205"/>
      <c r="NVP2" s="2205"/>
      <c r="NVQ2" s="2205"/>
      <c r="NVR2" s="2205"/>
      <c r="NVS2" s="2205"/>
      <c r="NVT2" s="2205"/>
      <c r="NVU2" s="2205"/>
      <c r="NVV2" s="2205"/>
      <c r="NVW2" s="2205"/>
      <c r="NVX2" s="2205"/>
      <c r="NVY2" s="2205"/>
      <c r="NVZ2" s="2205"/>
      <c r="NWA2" s="2205"/>
      <c r="NWB2" s="2205"/>
      <c r="NWC2" s="2205"/>
      <c r="NWD2" s="2205"/>
      <c r="NWE2" s="2205"/>
      <c r="NWF2" s="2205"/>
      <c r="NWG2" s="2205"/>
      <c r="NWH2" s="2205"/>
      <c r="NWI2" s="2205"/>
      <c r="NWJ2" s="2205"/>
      <c r="NWK2" s="2205"/>
      <c r="NWL2" s="2205"/>
      <c r="NWM2" s="2205"/>
      <c r="NWN2" s="2205"/>
      <c r="NWO2" s="2205"/>
      <c r="NWP2" s="2205"/>
      <c r="NWQ2" s="2205"/>
      <c r="NWR2" s="2205"/>
      <c r="NWS2" s="2205"/>
      <c r="NWT2" s="2205"/>
      <c r="NWU2" s="2205"/>
      <c r="NWV2" s="2205"/>
      <c r="NWW2" s="2205"/>
      <c r="NWX2" s="2205"/>
      <c r="NWY2" s="2205"/>
      <c r="NWZ2" s="2205"/>
      <c r="NXA2" s="2205"/>
      <c r="NXB2" s="2205"/>
      <c r="NXC2" s="2205"/>
      <c r="NXD2" s="2205"/>
      <c r="NXE2" s="2205"/>
      <c r="NXF2" s="2205"/>
      <c r="NXG2" s="2205"/>
      <c r="NXH2" s="2205"/>
      <c r="NXI2" s="2205"/>
      <c r="NXJ2" s="2205"/>
      <c r="NXK2" s="2205"/>
      <c r="NXL2" s="2205"/>
      <c r="NXM2" s="2205"/>
      <c r="NXN2" s="2205"/>
      <c r="NXO2" s="2205"/>
      <c r="NXP2" s="2205"/>
      <c r="NXQ2" s="2205"/>
      <c r="NXR2" s="2205"/>
      <c r="NXS2" s="2205"/>
      <c r="NXT2" s="2205"/>
      <c r="NXU2" s="2205"/>
      <c r="NXV2" s="2205"/>
      <c r="NXW2" s="2205"/>
      <c r="NXX2" s="2205"/>
      <c r="NXY2" s="2205"/>
      <c r="NXZ2" s="2205"/>
      <c r="NYA2" s="2205"/>
      <c r="NYB2" s="2205"/>
      <c r="NYC2" s="2205"/>
      <c r="NYD2" s="2205"/>
      <c r="NYE2" s="2205"/>
      <c r="NYF2" s="2205"/>
      <c r="NYG2" s="2205"/>
      <c r="NYH2" s="2205"/>
      <c r="NYI2" s="2205"/>
      <c r="NYJ2" s="2205"/>
      <c r="NYK2" s="2205"/>
      <c r="NYL2" s="2205"/>
      <c r="NYM2" s="2205"/>
      <c r="NYN2" s="2205"/>
      <c r="NYO2" s="2205"/>
      <c r="NYP2" s="2205"/>
      <c r="NYQ2" s="2205"/>
      <c r="NYR2" s="2205"/>
      <c r="NYS2" s="2205"/>
      <c r="NYT2" s="2205"/>
      <c r="NYU2" s="2205"/>
      <c r="NYV2" s="2205"/>
      <c r="NYW2" s="2205"/>
      <c r="NYX2" s="2205"/>
      <c r="NYY2" s="2205"/>
      <c r="NYZ2" s="2205"/>
      <c r="NZA2" s="2205"/>
      <c r="NZB2" s="2205"/>
      <c r="NZC2" s="2205"/>
      <c r="NZD2" s="2205"/>
      <c r="NZE2" s="2205"/>
      <c r="NZF2" s="2205"/>
      <c r="NZG2" s="2205"/>
      <c r="NZH2" s="2205"/>
      <c r="NZI2" s="2205"/>
      <c r="NZJ2" s="2205"/>
      <c r="NZK2" s="2205"/>
      <c r="NZL2" s="2205"/>
      <c r="NZM2" s="2205"/>
      <c r="NZN2" s="2205"/>
      <c r="NZO2" s="2205"/>
      <c r="NZP2" s="2205"/>
      <c r="NZQ2" s="2205"/>
      <c r="NZR2" s="2205"/>
      <c r="NZS2" s="2205"/>
      <c r="NZT2" s="2205"/>
      <c r="NZU2" s="2205"/>
      <c r="NZV2" s="2205"/>
      <c r="NZW2" s="2205"/>
      <c r="NZX2" s="2205"/>
      <c r="NZY2" s="2205"/>
      <c r="NZZ2" s="2205"/>
      <c r="OAA2" s="2205"/>
      <c r="OAB2" s="2205"/>
      <c r="OAC2" s="2205"/>
      <c r="OAD2" s="2205"/>
      <c r="OAE2" s="2205"/>
      <c r="OAF2" s="2205"/>
      <c r="OAG2" s="2205"/>
      <c r="OAH2" s="2205"/>
      <c r="OAI2" s="2205"/>
      <c r="OAJ2" s="2205"/>
      <c r="OAK2" s="2205"/>
      <c r="OAL2" s="2205"/>
      <c r="OAM2" s="2205"/>
      <c r="OAN2" s="2205"/>
      <c r="OAO2" s="2205"/>
      <c r="OAP2" s="2205"/>
      <c r="OAQ2" s="2205"/>
      <c r="OAR2" s="2205"/>
      <c r="OAS2" s="2205"/>
      <c r="OAT2" s="2205"/>
      <c r="OAU2" s="2205"/>
      <c r="OAV2" s="2205"/>
      <c r="OAW2" s="2205"/>
      <c r="OAX2" s="2205"/>
      <c r="OAY2" s="2205"/>
      <c r="OAZ2" s="2205"/>
      <c r="OBA2" s="2205"/>
      <c r="OBB2" s="2205"/>
      <c r="OBC2" s="2205"/>
      <c r="OBD2" s="2205"/>
      <c r="OBE2" s="2205"/>
      <c r="OBF2" s="2205"/>
      <c r="OBG2" s="2205"/>
      <c r="OBH2" s="2205"/>
      <c r="OBI2" s="2205"/>
      <c r="OBJ2" s="2205"/>
      <c r="OBK2" s="2205"/>
      <c r="OBL2" s="2205"/>
      <c r="OBM2" s="2205"/>
      <c r="OBN2" s="2205"/>
      <c r="OBO2" s="2205"/>
      <c r="OBP2" s="2205"/>
      <c r="OBQ2" s="2205"/>
      <c r="OBR2" s="2205"/>
      <c r="OBS2" s="2205"/>
      <c r="OBT2" s="2205"/>
      <c r="OBU2" s="2205"/>
      <c r="OBV2" s="2205"/>
      <c r="OBW2" s="2205"/>
      <c r="OBX2" s="2205"/>
      <c r="OBY2" s="2205"/>
      <c r="OBZ2" s="2205"/>
      <c r="OCA2" s="2205"/>
      <c r="OCB2" s="2205"/>
      <c r="OCC2" s="2205"/>
      <c r="OCD2" s="2205"/>
      <c r="OCE2" s="2205"/>
      <c r="OCF2" s="2205"/>
      <c r="OCG2" s="2205"/>
      <c r="OCH2" s="2205"/>
      <c r="OCI2" s="2205"/>
      <c r="OCJ2" s="2205"/>
      <c r="OCK2" s="2205"/>
      <c r="OCL2" s="2205"/>
      <c r="OCM2" s="2205"/>
      <c r="OCN2" s="2205"/>
      <c r="OCO2" s="2205"/>
      <c r="OCP2" s="2205"/>
      <c r="OCQ2" s="2205"/>
      <c r="OCR2" s="2205"/>
      <c r="OCS2" s="2205"/>
      <c r="OCT2" s="2205"/>
      <c r="OCU2" s="2205"/>
      <c r="OCV2" s="2205"/>
      <c r="OCW2" s="2205"/>
      <c r="OCX2" s="2205"/>
      <c r="OCY2" s="2205"/>
      <c r="OCZ2" s="2205"/>
      <c r="ODA2" s="2205"/>
      <c r="ODB2" s="2205"/>
      <c r="ODC2" s="2205"/>
      <c r="ODD2" s="2205"/>
      <c r="ODE2" s="2205"/>
      <c r="ODF2" s="2205"/>
      <c r="ODG2" s="2205"/>
      <c r="ODH2" s="2205"/>
      <c r="ODI2" s="2205"/>
      <c r="ODJ2" s="2205"/>
      <c r="ODK2" s="2205"/>
      <c r="ODL2" s="2205"/>
      <c r="ODM2" s="2205"/>
      <c r="ODN2" s="2205"/>
      <c r="ODO2" s="2205"/>
      <c r="ODP2" s="2205"/>
      <c r="ODQ2" s="2205"/>
      <c r="ODR2" s="2205"/>
      <c r="ODS2" s="2205"/>
      <c r="ODT2" s="2205"/>
      <c r="ODU2" s="2205"/>
      <c r="ODV2" s="2205"/>
      <c r="ODW2" s="2205"/>
      <c r="ODX2" s="2205"/>
      <c r="ODY2" s="2205"/>
      <c r="ODZ2" s="2205"/>
      <c r="OEA2" s="2205"/>
      <c r="OEB2" s="2205"/>
      <c r="OEC2" s="2205"/>
      <c r="OED2" s="2205"/>
      <c r="OEE2" s="2205"/>
      <c r="OEF2" s="2205"/>
      <c r="OEG2" s="2205"/>
      <c r="OEH2" s="2205"/>
      <c r="OEI2" s="2205"/>
      <c r="OEJ2" s="2205"/>
      <c r="OEK2" s="2205"/>
      <c r="OEL2" s="2205"/>
      <c r="OEM2" s="2205"/>
      <c r="OEN2" s="2205"/>
      <c r="OEO2" s="2205"/>
      <c r="OEP2" s="2205"/>
      <c r="OEQ2" s="2205"/>
      <c r="OER2" s="2205"/>
      <c r="OES2" s="2205"/>
      <c r="OET2" s="2205"/>
      <c r="OEU2" s="2205"/>
      <c r="OEV2" s="2205"/>
      <c r="OEW2" s="2205"/>
      <c r="OEX2" s="2205"/>
      <c r="OEY2" s="2205"/>
      <c r="OEZ2" s="2205"/>
      <c r="OFA2" s="2205"/>
      <c r="OFB2" s="2205"/>
      <c r="OFC2" s="2205"/>
      <c r="OFD2" s="2205"/>
      <c r="OFE2" s="2205"/>
      <c r="OFF2" s="2205"/>
      <c r="OFG2" s="2205"/>
      <c r="OFH2" s="2205"/>
      <c r="OFI2" s="2205"/>
      <c r="OFJ2" s="2205"/>
      <c r="OFK2" s="2205"/>
      <c r="OFL2" s="2205"/>
      <c r="OFM2" s="2205"/>
      <c r="OFN2" s="2205"/>
      <c r="OFO2" s="2205"/>
      <c r="OFP2" s="2205"/>
      <c r="OFQ2" s="2205"/>
      <c r="OFR2" s="2205"/>
      <c r="OFS2" s="2205"/>
      <c r="OFT2" s="2205"/>
      <c r="OFU2" s="2205"/>
      <c r="OFV2" s="2205"/>
      <c r="OFW2" s="2205"/>
      <c r="OFX2" s="2205"/>
      <c r="OFY2" s="2205"/>
      <c r="OFZ2" s="2205"/>
      <c r="OGA2" s="2205"/>
      <c r="OGB2" s="2205"/>
      <c r="OGC2" s="2205"/>
      <c r="OGD2" s="2205"/>
      <c r="OGE2" s="2205"/>
      <c r="OGF2" s="2205"/>
      <c r="OGG2" s="2205"/>
      <c r="OGH2" s="2205"/>
      <c r="OGI2" s="2205"/>
      <c r="OGJ2" s="2205"/>
      <c r="OGK2" s="2205"/>
      <c r="OGL2" s="2205"/>
      <c r="OGM2" s="2205"/>
      <c r="OGN2" s="2205"/>
      <c r="OGO2" s="2205"/>
      <c r="OGP2" s="2205"/>
      <c r="OGQ2" s="2205"/>
      <c r="OGR2" s="2205"/>
      <c r="OGS2" s="2205"/>
      <c r="OGT2" s="2205"/>
      <c r="OGU2" s="2205"/>
      <c r="OGV2" s="2205"/>
      <c r="OGW2" s="2205"/>
      <c r="OGX2" s="2205"/>
      <c r="OGY2" s="2205"/>
      <c r="OGZ2" s="2205"/>
      <c r="OHA2" s="2205"/>
      <c r="OHB2" s="2205"/>
      <c r="OHC2" s="2205"/>
      <c r="OHD2" s="2205"/>
      <c r="OHE2" s="2205"/>
      <c r="OHF2" s="2205"/>
      <c r="OHG2" s="2205"/>
      <c r="OHH2" s="2205"/>
      <c r="OHI2" s="2205"/>
      <c r="OHJ2" s="2205"/>
      <c r="OHK2" s="2205"/>
      <c r="OHL2" s="2205"/>
      <c r="OHM2" s="2205"/>
      <c r="OHN2" s="2205"/>
      <c r="OHO2" s="2205"/>
      <c r="OHP2" s="2205"/>
      <c r="OHQ2" s="2205"/>
      <c r="OHR2" s="2205"/>
      <c r="OHS2" s="2205"/>
      <c r="OHT2" s="2205"/>
      <c r="OHU2" s="2205"/>
      <c r="OHV2" s="2205"/>
      <c r="OHW2" s="2205"/>
      <c r="OHX2" s="2205"/>
      <c r="OHY2" s="2205"/>
      <c r="OHZ2" s="2205"/>
      <c r="OIA2" s="2205"/>
      <c r="OIB2" s="2205"/>
      <c r="OIC2" s="2205"/>
      <c r="OID2" s="2205"/>
      <c r="OIE2" s="2205"/>
      <c r="OIF2" s="2205"/>
      <c r="OIG2" s="2205"/>
      <c r="OIH2" s="2205"/>
      <c r="OII2" s="2205"/>
      <c r="OIJ2" s="2205"/>
      <c r="OIK2" s="2205"/>
      <c r="OIL2" s="2205"/>
      <c r="OIM2" s="2205"/>
      <c r="OIN2" s="2205"/>
      <c r="OIO2" s="2205"/>
      <c r="OIP2" s="2205"/>
      <c r="OIQ2" s="2205"/>
      <c r="OIR2" s="2205"/>
      <c r="OIS2" s="2205"/>
      <c r="OIT2" s="2205"/>
      <c r="OIU2" s="2205"/>
      <c r="OIV2" s="2205"/>
      <c r="OIW2" s="2205"/>
      <c r="OIX2" s="2205"/>
      <c r="OIY2" s="2205"/>
      <c r="OIZ2" s="2205"/>
      <c r="OJA2" s="2205"/>
      <c r="OJB2" s="2205"/>
      <c r="OJC2" s="2205"/>
      <c r="OJD2" s="2205"/>
      <c r="OJE2" s="2205"/>
      <c r="OJF2" s="2205"/>
      <c r="OJG2" s="2205"/>
      <c r="OJH2" s="2205"/>
      <c r="OJI2" s="2205"/>
      <c r="OJJ2" s="2205"/>
      <c r="OJK2" s="2205"/>
      <c r="OJL2" s="2205"/>
      <c r="OJM2" s="2205"/>
      <c r="OJN2" s="2205"/>
      <c r="OJO2" s="2205"/>
      <c r="OJP2" s="2205"/>
      <c r="OJQ2" s="2205"/>
      <c r="OJR2" s="2205"/>
      <c r="OJS2" s="2205"/>
      <c r="OJT2" s="2205"/>
      <c r="OJU2" s="2205"/>
      <c r="OJV2" s="2205"/>
      <c r="OJW2" s="2205"/>
      <c r="OJX2" s="2205"/>
      <c r="OJY2" s="2205"/>
      <c r="OJZ2" s="2205"/>
      <c r="OKA2" s="2205"/>
      <c r="OKB2" s="2205"/>
      <c r="OKC2" s="2205"/>
      <c r="OKD2" s="2205"/>
      <c r="OKE2" s="2205"/>
      <c r="OKF2" s="2205"/>
      <c r="OKG2" s="2205"/>
      <c r="OKH2" s="2205"/>
      <c r="OKI2" s="2205"/>
      <c r="OKJ2" s="2205"/>
      <c r="OKK2" s="2205"/>
      <c r="OKL2" s="2205"/>
      <c r="OKM2" s="2205"/>
      <c r="OKN2" s="2205"/>
      <c r="OKO2" s="2205"/>
      <c r="OKP2" s="2205"/>
      <c r="OKQ2" s="2205"/>
      <c r="OKR2" s="2205"/>
      <c r="OKS2" s="2205"/>
      <c r="OKT2" s="2205"/>
      <c r="OKU2" s="2205"/>
      <c r="OKV2" s="2205"/>
      <c r="OKW2" s="2205"/>
      <c r="OKX2" s="2205"/>
      <c r="OKY2" s="2205"/>
      <c r="OKZ2" s="2205"/>
      <c r="OLA2" s="2205"/>
      <c r="OLB2" s="2205"/>
      <c r="OLC2" s="2205"/>
      <c r="OLD2" s="2205"/>
      <c r="OLE2" s="2205"/>
      <c r="OLF2" s="2205"/>
      <c r="OLG2" s="2205"/>
      <c r="OLH2" s="2205"/>
      <c r="OLI2" s="2205"/>
      <c r="OLJ2" s="2205"/>
      <c r="OLK2" s="2205"/>
      <c r="OLL2" s="2205"/>
      <c r="OLM2" s="2205"/>
      <c r="OLN2" s="2205"/>
      <c r="OLO2" s="2205"/>
      <c r="OLP2" s="2205"/>
      <c r="OLQ2" s="2205"/>
      <c r="OLR2" s="2205"/>
      <c r="OLS2" s="2205"/>
      <c r="OLT2" s="2205"/>
      <c r="OLU2" s="2205"/>
      <c r="OLV2" s="2205"/>
      <c r="OLW2" s="2205"/>
      <c r="OLX2" s="2205"/>
      <c r="OLY2" s="2205"/>
      <c r="OLZ2" s="2205"/>
      <c r="OMA2" s="2205"/>
      <c r="OMB2" s="2205"/>
      <c r="OMC2" s="2205"/>
      <c r="OMD2" s="2205"/>
      <c r="OME2" s="2205"/>
      <c r="OMF2" s="2205"/>
      <c r="OMG2" s="2205"/>
      <c r="OMH2" s="2205"/>
      <c r="OMI2" s="2205"/>
      <c r="OMJ2" s="2205"/>
      <c r="OMK2" s="2205"/>
      <c r="OML2" s="2205"/>
      <c r="OMM2" s="2205"/>
      <c r="OMN2" s="2205"/>
      <c r="OMO2" s="2205"/>
      <c r="OMP2" s="2205"/>
      <c r="OMQ2" s="2205"/>
      <c r="OMR2" s="2205"/>
      <c r="OMS2" s="2205"/>
      <c r="OMT2" s="2205"/>
      <c r="OMU2" s="2205"/>
      <c r="OMV2" s="2205"/>
      <c r="OMW2" s="2205"/>
      <c r="OMX2" s="2205"/>
      <c r="OMY2" s="2205"/>
      <c r="OMZ2" s="2205"/>
      <c r="ONA2" s="2205"/>
      <c r="ONB2" s="2205"/>
      <c r="ONC2" s="2205"/>
      <c r="OND2" s="2205"/>
      <c r="ONE2" s="2205"/>
      <c r="ONF2" s="2205"/>
      <c r="ONG2" s="2205"/>
      <c r="ONH2" s="2205"/>
      <c r="ONI2" s="2205"/>
      <c r="ONJ2" s="2205"/>
      <c r="ONK2" s="2205"/>
      <c r="ONL2" s="2205"/>
      <c r="ONM2" s="2205"/>
      <c r="ONN2" s="2205"/>
      <c r="ONO2" s="2205"/>
      <c r="ONP2" s="2205"/>
      <c r="ONQ2" s="2205"/>
      <c r="ONR2" s="2205"/>
      <c r="ONS2" s="2205"/>
      <c r="ONT2" s="2205"/>
      <c r="ONU2" s="2205"/>
      <c r="ONV2" s="2205"/>
      <c r="ONW2" s="2205"/>
      <c r="ONX2" s="2205"/>
      <c r="ONY2" s="2205"/>
      <c r="ONZ2" s="2205"/>
      <c r="OOA2" s="2205"/>
      <c r="OOB2" s="2205"/>
      <c r="OOC2" s="2205"/>
      <c r="OOD2" s="2205"/>
      <c r="OOE2" s="2205"/>
      <c r="OOF2" s="2205"/>
      <c r="OOG2" s="2205"/>
      <c r="OOH2" s="2205"/>
      <c r="OOI2" s="2205"/>
      <c r="OOJ2" s="2205"/>
      <c r="OOK2" s="2205"/>
      <c r="OOL2" s="2205"/>
      <c r="OOM2" s="2205"/>
      <c r="OON2" s="2205"/>
      <c r="OOO2" s="2205"/>
      <c r="OOP2" s="2205"/>
      <c r="OOQ2" s="2205"/>
      <c r="OOR2" s="2205"/>
      <c r="OOS2" s="2205"/>
      <c r="OOT2" s="2205"/>
      <c r="OOU2" s="2205"/>
      <c r="OOV2" s="2205"/>
      <c r="OOW2" s="2205"/>
      <c r="OOX2" s="2205"/>
      <c r="OOY2" s="2205"/>
      <c r="OOZ2" s="2205"/>
      <c r="OPA2" s="2205"/>
      <c r="OPB2" s="2205"/>
      <c r="OPC2" s="2205"/>
      <c r="OPD2" s="2205"/>
      <c r="OPE2" s="2205"/>
      <c r="OPF2" s="2205"/>
      <c r="OPG2" s="2205"/>
      <c r="OPH2" s="2205"/>
      <c r="OPI2" s="2205"/>
      <c r="OPJ2" s="2205"/>
      <c r="OPK2" s="2205"/>
      <c r="OPL2" s="2205"/>
      <c r="OPM2" s="2205"/>
      <c r="OPN2" s="2205"/>
      <c r="OPO2" s="2205"/>
      <c r="OPP2" s="2205"/>
      <c r="OPQ2" s="2205"/>
      <c r="OPR2" s="2205"/>
      <c r="OPS2" s="2205"/>
      <c r="OPT2" s="2205"/>
      <c r="OPU2" s="2205"/>
      <c r="OPV2" s="2205"/>
      <c r="OPW2" s="2205"/>
      <c r="OPX2" s="2205"/>
      <c r="OPY2" s="2205"/>
      <c r="OPZ2" s="2205"/>
      <c r="OQA2" s="2205"/>
      <c r="OQB2" s="2205"/>
      <c r="OQC2" s="2205"/>
      <c r="OQD2" s="2205"/>
      <c r="OQE2" s="2205"/>
      <c r="OQF2" s="2205"/>
      <c r="OQG2" s="2205"/>
      <c r="OQH2" s="2205"/>
      <c r="OQI2" s="2205"/>
      <c r="OQJ2" s="2205"/>
      <c r="OQK2" s="2205"/>
      <c r="OQL2" s="2205"/>
      <c r="OQM2" s="2205"/>
      <c r="OQN2" s="2205"/>
      <c r="OQO2" s="2205"/>
      <c r="OQP2" s="2205"/>
      <c r="OQQ2" s="2205"/>
      <c r="OQR2" s="2205"/>
      <c r="OQS2" s="2205"/>
      <c r="OQT2" s="2205"/>
      <c r="OQU2" s="2205"/>
      <c r="OQV2" s="2205"/>
      <c r="OQW2" s="2205"/>
      <c r="OQX2" s="2205"/>
      <c r="OQY2" s="2205"/>
      <c r="OQZ2" s="2205"/>
      <c r="ORA2" s="2205"/>
      <c r="ORB2" s="2205"/>
      <c r="ORC2" s="2205"/>
      <c r="ORD2" s="2205"/>
      <c r="ORE2" s="2205"/>
      <c r="ORF2" s="2205"/>
      <c r="ORG2" s="2205"/>
      <c r="ORH2" s="2205"/>
      <c r="ORI2" s="2205"/>
      <c r="ORJ2" s="2205"/>
      <c r="ORK2" s="2205"/>
      <c r="ORL2" s="2205"/>
      <c r="ORM2" s="2205"/>
      <c r="ORN2" s="2205"/>
      <c r="ORO2" s="2205"/>
      <c r="ORP2" s="2205"/>
      <c r="ORQ2" s="2205"/>
      <c r="ORR2" s="2205"/>
      <c r="ORS2" s="2205"/>
      <c r="ORT2" s="2205"/>
      <c r="ORU2" s="2205"/>
      <c r="ORV2" s="2205"/>
      <c r="ORW2" s="2205"/>
      <c r="ORX2" s="2205"/>
      <c r="ORY2" s="2205"/>
      <c r="ORZ2" s="2205"/>
      <c r="OSA2" s="2205"/>
      <c r="OSB2" s="2205"/>
      <c r="OSC2" s="2205"/>
      <c r="OSD2" s="2205"/>
      <c r="OSE2" s="2205"/>
      <c r="OSF2" s="2205"/>
      <c r="OSG2" s="2205"/>
      <c r="OSH2" s="2205"/>
      <c r="OSI2" s="2205"/>
      <c r="OSJ2" s="2205"/>
      <c r="OSK2" s="2205"/>
      <c r="OSL2" s="2205"/>
      <c r="OSM2" s="2205"/>
      <c r="OSN2" s="2205"/>
      <c r="OSO2" s="2205"/>
      <c r="OSP2" s="2205"/>
      <c r="OSQ2" s="2205"/>
      <c r="OSR2" s="2205"/>
      <c r="OSS2" s="2205"/>
      <c r="OST2" s="2205"/>
      <c r="OSU2" s="2205"/>
      <c r="OSV2" s="2205"/>
      <c r="OSW2" s="2205"/>
      <c r="OSX2" s="2205"/>
      <c r="OSY2" s="2205"/>
      <c r="OSZ2" s="2205"/>
      <c r="OTA2" s="2205"/>
      <c r="OTB2" s="2205"/>
      <c r="OTC2" s="2205"/>
      <c r="OTD2" s="2205"/>
      <c r="OTE2" s="2205"/>
      <c r="OTF2" s="2205"/>
      <c r="OTG2" s="2205"/>
      <c r="OTH2" s="2205"/>
      <c r="OTI2" s="2205"/>
      <c r="OTJ2" s="2205"/>
      <c r="OTK2" s="2205"/>
      <c r="OTL2" s="2205"/>
      <c r="OTM2" s="2205"/>
      <c r="OTN2" s="2205"/>
      <c r="OTO2" s="2205"/>
      <c r="OTP2" s="2205"/>
      <c r="OTQ2" s="2205"/>
      <c r="OTR2" s="2205"/>
      <c r="OTS2" s="2205"/>
      <c r="OTT2" s="2205"/>
      <c r="OTU2" s="2205"/>
      <c r="OTV2" s="2205"/>
      <c r="OTW2" s="2205"/>
      <c r="OTX2" s="2205"/>
      <c r="OTY2" s="2205"/>
      <c r="OTZ2" s="2205"/>
      <c r="OUA2" s="2205"/>
      <c r="OUB2" s="2205"/>
      <c r="OUC2" s="2205"/>
      <c r="OUD2" s="2205"/>
      <c r="OUE2" s="2205"/>
      <c r="OUF2" s="2205"/>
      <c r="OUG2" s="2205"/>
      <c r="OUH2" s="2205"/>
      <c r="OUI2" s="2205"/>
      <c r="OUJ2" s="2205"/>
      <c r="OUK2" s="2205"/>
      <c r="OUL2" s="2205"/>
      <c r="OUM2" s="2205"/>
      <c r="OUN2" s="2205"/>
      <c r="OUO2" s="2205"/>
      <c r="OUP2" s="2205"/>
      <c r="OUQ2" s="2205"/>
      <c r="OUR2" s="2205"/>
      <c r="OUS2" s="2205"/>
      <c r="OUT2" s="2205"/>
      <c r="OUU2" s="2205"/>
      <c r="OUV2" s="2205"/>
      <c r="OUW2" s="2205"/>
      <c r="OUX2" s="2205"/>
      <c r="OUY2" s="2205"/>
      <c r="OUZ2" s="2205"/>
      <c r="OVA2" s="2205"/>
      <c r="OVB2" s="2205"/>
      <c r="OVC2" s="2205"/>
      <c r="OVD2" s="2205"/>
      <c r="OVE2" s="2205"/>
      <c r="OVF2" s="2205"/>
      <c r="OVG2" s="2205"/>
      <c r="OVH2" s="2205"/>
      <c r="OVI2" s="2205"/>
      <c r="OVJ2" s="2205"/>
      <c r="OVK2" s="2205"/>
      <c r="OVL2" s="2205"/>
      <c r="OVM2" s="2205"/>
      <c r="OVN2" s="2205"/>
      <c r="OVO2" s="2205"/>
      <c r="OVP2" s="2205"/>
      <c r="OVQ2" s="2205"/>
      <c r="OVR2" s="2205"/>
      <c r="OVS2" s="2205"/>
      <c r="OVT2" s="2205"/>
      <c r="OVU2" s="2205"/>
      <c r="OVV2" s="2205"/>
      <c r="OVW2" s="2205"/>
      <c r="OVX2" s="2205"/>
      <c r="OVY2" s="2205"/>
      <c r="OVZ2" s="2205"/>
      <c r="OWA2" s="2205"/>
      <c r="OWB2" s="2205"/>
      <c r="OWC2" s="2205"/>
      <c r="OWD2" s="2205"/>
      <c r="OWE2" s="2205"/>
      <c r="OWF2" s="2205"/>
      <c r="OWG2" s="2205"/>
      <c r="OWH2" s="2205"/>
      <c r="OWI2" s="2205"/>
      <c r="OWJ2" s="2205"/>
      <c r="OWK2" s="2205"/>
      <c r="OWL2" s="2205"/>
      <c r="OWM2" s="2205"/>
      <c r="OWN2" s="2205"/>
      <c r="OWO2" s="2205"/>
      <c r="OWP2" s="2205"/>
      <c r="OWQ2" s="2205"/>
      <c r="OWR2" s="2205"/>
      <c r="OWS2" s="2205"/>
      <c r="OWT2" s="2205"/>
      <c r="OWU2" s="2205"/>
      <c r="OWV2" s="2205"/>
      <c r="OWW2" s="2205"/>
      <c r="OWX2" s="2205"/>
      <c r="OWY2" s="2205"/>
      <c r="OWZ2" s="2205"/>
      <c r="OXA2" s="2205"/>
      <c r="OXB2" s="2205"/>
      <c r="OXC2" s="2205"/>
      <c r="OXD2" s="2205"/>
      <c r="OXE2" s="2205"/>
      <c r="OXF2" s="2205"/>
      <c r="OXG2" s="2205"/>
      <c r="OXH2" s="2205"/>
      <c r="OXI2" s="2205"/>
      <c r="OXJ2" s="2205"/>
      <c r="OXK2" s="2205"/>
      <c r="OXL2" s="2205"/>
      <c r="OXM2" s="2205"/>
      <c r="OXN2" s="2205"/>
      <c r="OXO2" s="2205"/>
      <c r="OXP2" s="2205"/>
      <c r="OXQ2" s="2205"/>
      <c r="OXR2" s="2205"/>
      <c r="OXS2" s="2205"/>
      <c r="OXT2" s="2205"/>
      <c r="OXU2" s="2205"/>
      <c r="OXV2" s="2205"/>
      <c r="OXW2" s="2205"/>
      <c r="OXX2" s="2205"/>
      <c r="OXY2" s="2205"/>
      <c r="OXZ2" s="2205"/>
      <c r="OYA2" s="2205"/>
      <c r="OYB2" s="2205"/>
      <c r="OYC2" s="2205"/>
      <c r="OYD2" s="2205"/>
      <c r="OYE2" s="2205"/>
      <c r="OYF2" s="2205"/>
      <c r="OYG2" s="2205"/>
      <c r="OYH2" s="2205"/>
      <c r="OYI2" s="2205"/>
      <c r="OYJ2" s="2205"/>
      <c r="OYK2" s="2205"/>
      <c r="OYL2" s="2205"/>
      <c r="OYM2" s="2205"/>
      <c r="OYN2" s="2205"/>
      <c r="OYO2" s="2205"/>
      <c r="OYP2" s="2205"/>
      <c r="OYQ2" s="2205"/>
      <c r="OYR2" s="2205"/>
      <c r="OYS2" s="2205"/>
      <c r="OYT2" s="2205"/>
      <c r="OYU2" s="2205"/>
      <c r="OYV2" s="2205"/>
      <c r="OYW2" s="2205"/>
      <c r="OYX2" s="2205"/>
      <c r="OYY2" s="2205"/>
      <c r="OYZ2" s="2205"/>
      <c r="OZA2" s="2205"/>
      <c r="OZB2" s="2205"/>
      <c r="OZC2" s="2205"/>
      <c r="OZD2" s="2205"/>
      <c r="OZE2" s="2205"/>
      <c r="OZF2" s="2205"/>
      <c r="OZG2" s="2205"/>
      <c r="OZH2" s="2205"/>
      <c r="OZI2" s="2205"/>
      <c r="OZJ2" s="2205"/>
      <c r="OZK2" s="2205"/>
      <c r="OZL2" s="2205"/>
      <c r="OZM2" s="2205"/>
      <c r="OZN2" s="2205"/>
      <c r="OZO2" s="2205"/>
      <c r="OZP2" s="2205"/>
      <c r="OZQ2" s="2205"/>
      <c r="OZR2" s="2205"/>
      <c r="OZS2" s="2205"/>
      <c r="OZT2" s="2205"/>
      <c r="OZU2" s="2205"/>
      <c r="OZV2" s="2205"/>
      <c r="OZW2" s="2205"/>
      <c r="OZX2" s="2205"/>
      <c r="OZY2" s="2205"/>
      <c r="OZZ2" s="2205"/>
      <c r="PAA2" s="2205"/>
      <c r="PAB2" s="2205"/>
      <c r="PAC2" s="2205"/>
      <c r="PAD2" s="2205"/>
      <c r="PAE2" s="2205"/>
      <c r="PAF2" s="2205"/>
      <c r="PAG2" s="2205"/>
      <c r="PAH2" s="2205"/>
      <c r="PAI2" s="2205"/>
      <c r="PAJ2" s="2205"/>
      <c r="PAK2" s="2205"/>
      <c r="PAL2" s="2205"/>
      <c r="PAM2" s="2205"/>
      <c r="PAN2" s="2205"/>
      <c r="PAO2" s="2205"/>
      <c r="PAP2" s="2205"/>
      <c r="PAQ2" s="2205"/>
      <c r="PAR2" s="2205"/>
      <c r="PAS2" s="2205"/>
      <c r="PAT2" s="2205"/>
      <c r="PAU2" s="2205"/>
      <c r="PAV2" s="2205"/>
      <c r="PAW2" s="2205"/>
      <c r="PAX2" s="2205"/>
      <c r="PAY2" s="2205"/>
      <c r="PAZ2" s="2205"/>
      <c r="PBA2" s="2205"/>
      <c r="PBB2" s="2205"/>
      <c r="PBC2" s="2205"/>
      <c r="PBD2" s="2205"/>
      <c r="PBE2" s="2205"/>
      <c r="PBF2" s="2205"/>
      <c r="PBG2" s="2205"/>
      <c r="PBH2" s="2205"/>
      <c r="PBI2" s="2205"/>
      <c r="PBJ2" s="2205"/>
      <c r="PBK2" s="2205"/>
      <c r="PBL2" s="2205"/>
      <c r="PBM2" s="2205"/>
      <c r="PBN2" s="2205"/>
      <c r="PBO2" s="2205"/>
      <c r="PBP2" s="2205"/>
      <c r="PBQ2" s="2205"/>
      <c r="PBR2" s="2205"/>
      <c r="PBS2" s="2205"/>
      <c r="PBT2" s="2205"/>
      <c r="PBU2" s="2205"/>
      <c r="PBV2" s="2205"/>
      <c r="PBW2" s="2205"/>
      <c r="PBX2" s="2205"/>
      <c r="PBY2" s="2205"/>
      <c r="PBZ2" s="2205"/>
      <c r="PCA2" s="2205"/>
      <c r="PCB2" s="2205"/>
      <c r="PCC2" s="2205"/>
      <c r="PCD2" s="2205"/>
      <c r="PCE2" s="2205"/>
      <c r="PCF2" s="2205"/>
      <c r="PCG2" s="2205"/>
      <c r="PCH2" s="2205"/>
      <c r="PCI2" s="2205"/>
      <c r="PCJ2" s="2205"/>
      <c r="PCK2" s="2205"/>
      <c r="PCL2" s="2205"/>
      <c r="PCM2" s="2205"/>
      <c r="PCN2" s="2205"/>
      <c r="PCO2" s="2205"/>
      <c r="PCP2" s="2205"/>
      <c r="PCQ2" s="2205"/>
      <c r="PCR2" s="2205"/>
      <c r="PCS2" s="2205"/>
      <c r="PCT2" s="2205"/>
      <c r="PCU2" s="2205"/>
      <c r="PCV2" s="2205"/>
      <c r="PCW2" s="2205"/>
      <c r="PCX2" s="2205"/>
      <c r="PCY2" s="2205"/>
      <c r="PCZ2" s="2205"/>
      <c r="PDA2" s="2205"/>
      <c r="PDB2" s="2205"/>
      <c r="PDC2" s="2205"/>
      <c r="PDD2" s="2205"/>
      <c r="PDE2" s="2205"/>
      <c r="PDF2" s="2205"/>
      <c r="PDG2" s="2205"/>
      <c r="PDH2" s="2205"/>
      <c r="PDI2" s="2205"/>
      <c r="PDJ2" s="2205"/>
      <c r="PDK2" s="2205"/>
      <c r="PDL2" s="2205"/>
      <c r="PDM2" s="2205"/>
      <c r="PDN2" s="2205"/>
      <c r="PDO2" s="2205"/>
      <c r="PDP2" s="2205"/>
      <c r="PDQ2" s="2205"/>
      <c r="PDR2" s="2205"/>
      <c r="PDS2" s="2205"/>
      <c r="PDT2" s="2205"/>
      <c r="PDU2" s="2205"/>
      <c r="PDV2" s="2205"/>
      <c r="PDW2" s="2205"/>
      <c r="PDX2" s="2205"/>
      <c r="PDY2" s="2205"/>
      <c r="PDZ2" s="2205"/>
      <c r="PEA2" s="2205"/>
      <c r="PEB2" s="2205"/>
      <c r="PEC2" s="2205"/>
      <c r="PED2" s="2205"/>
      <c r="PEE2" s="2205"/>
      <c r="PEF2" s="2205"/>
      <c r="PEG2" s="2205"/>
      <c r="PEH2" s="2205"/>
      <c r="PEI2" s="2205"/>
      <c r="PEJ2" s="2205"/>
      <c r="PEK2" s="2205"/>
      <c r="PEL2" s="2205"/>
      <c r="PEM2" s="2205"/>
      <c r="PEN2" s="2205"/>
      <c r="PEO2" s="2205"/>
      <c r="PEP2" s="2205"/>
      <c r="PEQ2" s="2205"/>
      <c r="PER2" s="2205"/>
      <c r="PES2" s="2205"/>
      <c r="PET2" s="2205"/>
      <c r="PEU2" s="2205"/>
      <c r="PEV2" s="2205"/>
      <c r="PEW2" s="2205"/>
      <c r="PEX2" s="2205"/>
      <c r="PEY2" s="2205"/>
      <c r="PEZ2" s="2205"/>
      <c r="PFA2" s="2205"/>
      <c r="PFB2" s="2205"/>
      <c r="PFC2" s="2205"/>
      <c r="PFD2" s="2205"/>
      <c r="PFE2" s="2205"/>
      <c r="PFF2" s="2205"/>
      <c r="PFG2" s="2205"/>
      <c r="PFH2" s="2205"/>
      <c r="PFI2" s="2205"/>
      <c r="PFJ2" s="2205"/>
      <c r="PFK2" s="2205"/>
      <c r="PFL2" s="2205"/>
      <c r="PFM2" s="2205"/>
      <c r="PFN2" s="2205"/>
      <c r="PFO2" s="2205"/>
      <c r="PFP2" s="2205"/>
      <c r="PFQ2" s="2205"/>
      <c r="PFR2" s="2205"/>
      <c r="PFS2" s="2205"/>
      <c r="PFT2" s="2205"/>
      <c r="PFU2" s="2205"/>
      <c r="PFV2" s="2205"/>
      <c r="PFW2" s="2205"/>
      <c r="PFX2" s="2205"/>
      <c r="PFY2" s="2205"/>
      <c r="PFZ2" s="2205"/>
      <c r="PGA2" s="2205"/>
      <c r="PGB2" s="2205"/>
      <c r="PGC2" s="2205"/>
      <c r="PGD2" s="2205"/>
      <c r="PGE2" s="2205"/>
      <c r="PGF2" s="2205"/>
      <c r="PGG2" s="2205"/>
      <c r="PGH2" s="2205"/>
      <c r="PGI2" s="2205"/>
      <c r="PGJ2" s="2205"/>
      <c r="PGK2" s="2205"/>
      <c r="PGL2" s="2205"/>
      <c r="PGM2" s="2205"/>
      <c r="PGN2" s="2205"/>
      <c r="PGO2" s="2205"/>
      <c r="PGP2" s="2205"/>
      <c r="PGQ2" s="2205"/>
      <c r="PGR2" s="2205"/>
      <c r="PGS2" s="2205"/>
      <c r="PGT2" s="2205"/>
      <c r="PGU2" s="2205"/>
      <c r="PGV2" s="2205"/>
      <c r="PGW2" s="2205"/>
      <c r="PGX2" s="2205"/>
      <c r="PGY2" s="2205"/>
      <c r="PGZ2" s="2205"/>
      <c r="PHA2" s="2205"/>
      <c r="PHB2" s="2205"/>
      <c r="PHC2" s="2205"/>
      <c r="PHD2" s="2205"/>
      <c r="PHE2" s="2205"/>
      <c r="PHF2" s="2205"/>
      <c r="PHG2" s="2205"/>
      <c r="PHH2" s="2205"/>
      <c r="PHI2" s="2205"/>
      <c r="PHJ2" s="2205"/>
      <c r="PHK2" s="2205"/>
      <c r="PHL2" s="2205"/>
      <c r="PHM2" s="2205"/>
      <c r="PHN2" s="2205"/>
      <c r="PHO2" s="2205"/>
      <c r="PHP2" s="2205"/>
      <c r="PHQ2" s="2205"/>
      <c r="PHR2" s="2205"/>
      <c r="PHS2" s="2205"/>
      <c r="PHT2" s="2205"/>
      <c r="PHU2" s="2205"/>
      <c r="PHV2" s="2205"/>
      <c r="PHW2" s="2205"/>
      <c r="PHX2" s="2205"/>
      <c r="PHY2" s="2205"/>
      <c r="PHZ2" s="2205"/>
      <c r="PIA2" s="2205"/>
      <c r="PIB2" s="2205"/>
      <c r="PIC2" s="2205"/>
      <c r="PID2" s="2205"/>
      <c r="PIE2" s="2205"/>
      <c r="PIF2" s="2205"/>
      <c r="PIG2" s="2205"/>
      <c r="PIH2" s="2205"/>
      <c r="PII2" s="2205"/>
      <c r="PIJ2" s="2205"/>
      <c r="PIK2" s="2205"/>
      <c r="PIL2" s="2205"/>
      <c r="PIM2" s="2205"/>
      <c r="PIN2" s="2205"/>
      <c r="PIO2" s="2205"/>
      <c r="PIP2" s="2205"/>
      <c r="PIQ2" s="2205"/>
      <c r="PIR2" s="2205"/>
      <c r="PIS2" s="2205"/>
      <c r="PIT2" s="2205"/>
      <c r="PIU2" s="2205"/>
      <c r="PIV2" s="2205"/>
      <c r="PIW2" s="2205"/>
      <c r="PIX2" s="2205"/>
      <c r="PIY2" s="2205"/>
      <c r="PIZ2" s="2205"/>
      <c r="PJA2" s="2205"/>
      <c r="PJB2" s="2205"/>
      <c r="PJC2" s="2205"/>
      <c r="PJD2" s="2205"/>
      <c r="PJE2" s="2205"/>
      <c r="PJF2" s="2205"/>
      <c r="PJG2" s="2205"/>
      <c r="PJH2" s="2205"/>
      <c r="PJI2" s="2205"/>
      <c r="PJJ2" s="2205"/>
      <c r="PJK2" s="2205"/>
      <c r="PJL2" s="2205"/>
      <c r="PJM2" s="2205"/>
      <c r="PJN2" s="2205"/>
      <c r="PJO2" s="2205"/>
      <c r="PJP2" s="2205"/>
      <c r="PJQ2" s="2205"/>
      <c r="PJR2" s="2205"/>
      <c r="PJS2" s="2205"/>
      <c r="PJT2" s="2205"/>
      <c r="PJU2" s="2205"/>
      <c r="PJV2" s="2205"/>
      <c r="PJW2" s="2205"/>
      <c r="PJX2" s="2205"/>
      <c r="PJY2" s="2205"/>
      <c r="PJZ2" s="2205"/>
      <c r="PKA2" s="2205"/>
      <c r="PKB2" s="2205"/>
      <c r="PKC2" s="2205"/>
      <c r="PKD2" s="2205"/>
      <c r="PKE2" s="2205"/>
      <c r="PKF2" s="2205"/>
      <c r="PKG2" s="2205"/>
      <c r="PKH2" s="2205"/>
      <c r="PKI2" s="2205"/>
      <c r="PKJ2" s="2205"/>
      <c r="PKK2" s="2205"/>
      <c r="PKL2" s="2205"/>
      <c r="PKM2" s="2205"/>
      <c r="PKN2" s="2205"/>
      <c r="PKO2" s="2205"/>
      <c r="PKP2" s="2205"/>
      <c r="PKQ2" s="2205"/>
      <c r="PKR2" s="2205"/>
      <c r="PKS2" s="2205"/>
      <c r="PKT2" s="2205"/>
      <c r="PKU2" s="2205"/>
      <c r="PKV2" s="2205"/>
      <c r="PKW2" s="2205"/>
      <c r="PKX2" s="2205"/>
      <c r="PKY2" s="2205"/>
      <c r="PKZ2" s="2205"/>
      <c r="PLA2" s="2205"/>
      <c r="PLB2" s="2205"/>
      <c r="PLC2" s="2205"/>
      <c r="PLD2" s="2205"/>
      <c r="PLE2" s="2205"/>
      <c r="PLF2" s="2205"/>
      <c r="PLG2" s="2205"/>
      <c r="PLH2" s="2205"/>
      <c r="PLI2" s="2205"/>
      <c r="PLJ2" s="2205"/>
      <c r="PLK2" s="2205"/>
      <c r="PLL2" s="2205"/>
      <c r="PLM2" s="2205"/>
      <c r="PLN2" s="2205"/>
      <c r="PLO2" s="2205"/>
      <c r="PLP2" s="2205"/>
      <c r="PLQ2" s="2205"/>
      <c r="PLR2" s="2205"/>
      <c r="PLS2" s="2205"/>
      <c r="PLT2" s="2205"/>
      <c r="PLU2" s="2205"/>
      <c r="PLV2" s="2205"/>
      <c r="PLW2" s="2205"/>
      <c r="PLX2" s="2205"/>
      <c r="PLY2" s="2205"/>
      <c r="PLZ2" s="2205"/>
      <c r="PMA2" s="2205"/>
      <c r="PMB2" s="2205"/>
      <c r="PMC2" s="2205"/>
      <c r="PMD2" s="2205"/>
      <c r="PME2" s="2205"/>
      <c r="PMF2" s="2205"/>
      <c r="PMG2" s="2205"/>
      <c r="PMH2" s="2205"/>
      <c r="PMI2" s="2205"/>
      <c r="PMJ2" s="2205"/>
      <c r="PMK2" s="2205"/>
      <c r="PML2" s="2205"/>
      <c r="PMM2" s="2205"/>
      <c r="PMN2" s="2205"/>
      <c r="PMO2" s="2205"/>
      <c r="PMP2" s="2205"/>
      <c r="PMQ2" s="2205"/>
      <c r="PMR2" s="2205"/>
      <c r="PMS2" s="2205"/>
      <c r="PMT2" s="2205"/>
      <c r="PMU2" s="2205"/>
      <c r="PMV2" s="2205"/>
      <c r="PMW2" s="2205"/>
      <c r="PMX2" s="2205"/>
      <c r="PMY2" s="2205"/>
      <c r="PMZ2" s="2205"/>
      <c r="PNA2" s="2205"/>
      <c r="PNB2" s="2205"/>
      <c r="PNC2" s="2205"/>
      <c r="PND2" s="2205"/>
      <c r="PNE2" s="2205"/>
      <c r="PNF2" s="2205"/>
      <c r="PNG2" s="2205"/>
      <c r="PNH2" s="2205"/>
      <c r="PNI2" s="2205"/>
      <c r="PNJ2" s="2205"/>
      <c r="PNK2" s="2205"/>
      <c r="PNL2" s="2205"/>
      <c r="PNM2" s="2205"/>
      <c r="PNN2" s="2205"/>
      <c r="PNO2" s="2205"/>
      <c r="PNP2" s="2205"/>
      <c r="PNQ2" s="2205"/>
      <c r="PNR2" s="2205"/>
      <c r="PNS2" s="2205"/>
      <c r="PNT2" s="2205"/>
      <c r="PNU2" s="2205"/>
      <c r="PNV2" s="2205"/>
      <c r="PNW2" s="2205"/>
      <c r="PNX2" s="2205"/>
      <c r="PNY2" s="2205"/>
      <c r="PNZ2" s="2205"/>
      <c r="POA2" s="2205"/>
      <c r="POB2" s="2205"/>
      <c r="POC2" s="2205"/>
      <c r="POD2" s="2205"/>
      <c r="POE2" s="2205"/>
      <c r="POF2" s="2205"/>
      <c r="POG2" s="2205"/>
      <c r="POH2" s="2205"/>
      <c r="POI2" s="2205"/>
      <c r="POJ2" s="2205"/>
      <c r="POK2" s="2205"/>
      <c r="POL2" s="2205"/>
      <c r="POM2" s="2205"/>
      <c r="PON2" s="2205"/>
      <c r="POO2" s="2205"/>
      <c r="POP2" s="2205"/>
      <c r="POQ2" s="2205"/>
      <c r="POR2" s="2205"/>
      <c r="POS2" s="2205"/>
      <c r="POT2" s="2205"/>
      <c r="POU2" s="2205"/>
      <c r="POV2" s="2205"/>
      <c r="POW2" s="2205"/>
      <c r="POX2" s="2205"/>
      <c r="POY2" s="2205"/>
      <c r="POZ2" s="2205"/>
      <c r="PPA2" s="2205"/>
      <c r="PPB2" s="2205"/>
      <c r="PPC2" s="2205"/>
      <c r="PPD2" s="2205"/>
      <c r="PPE2" s="2205"/>
      <c r="PPF2" s="2205"/>
      <c r="PPG2" s="2205"/>
      <c r="PPH2" s="2205"/>
      <c r="PPI2" s="2205"/>
      <c r="PPJ2" s="2205"/>
      <c r="PPK2" s="2205"/>
      <c r="PPL2" s="2205"/>
      <c r="PPM2" s="2205"/>
      <c r="PPN2" s="2205"/>
      <c r="PPO2" s="2205"/>
      <c r="PPP2" s="2205"/>
      <c r="PPQ2" s="2205"/>
      <c r="PPR2" s="2205"/>
      <c r="PPS2" s="2205"/>
      <c r="PPT2" s="2205"/>
      <c r="PPU2" s="2205"/>
      <c r="PPV2" s="2205"/>
      <c r="PPW2" s="2205"/>
      <c r="PPX2" s="2205"/>
      <c r="PPY2" s="2205"/>
      <c r="PPZ2" s="2205"/>
      <c r="PQA2" s="2205"/>
      <c r="PQB2" s="2205"/>
      <c r="PQC2" s="2205"/>
      <c r="PQD2" s="2205"/>
      <c r="PQE2" s="2205"/>
      <c r="PQF2" s="2205"/>
      <c r="PQG2" s="2205"/>
      <c r="PQH2" s="2205"/>
      <c r="PQI2" s="2205"/>
      <c r="PQJ2" s="2205"/>
      <c r="PQK2" s="2205"/>
      <c r="PQL2" s="2205"/>
      <c r="PQM2" s="2205"/>
      <c r="PQN2" s="2205"/>
      <c r="PQO2" s="2205"/>
      <c r="PQP2" s="2205"/>
      <c r="PQQ2" s="2205"/>
      <c r="PQR2" s="2205"/>
      <c r="PQS2" s="2205"/>
      <c r="PQT2" s="2205"/>
      <c r="PQU2" s="2205"/>
      <c r="PQV2" s="2205"/>
      <c r="PQW2" s="2205"/>
      <c r="PQX2" s="2205"/>
      <c r="PQY2" s="2205"/>
      <c r="PQZ2" s="2205"/>
      <c r="PRA2" s="2205"/>
      <c r="PRB2" s="2205"/>
      <c r="PRC2" s="2205"/>
      <c r="PRD2" s="2205"/>
      <c r="PRE2" s="2205"/>
      <c r="PRF2" s="2205"/>
      <c r="PRG2" s="2205"/>
      <c r="PRH2" s="2205"/>
      <c r="PRI2" s="2205"/>
      <c r="PRJ2" s="2205"/>
      <c r="PRK2" s="2205"/>
      <c r="PRL2" s="2205"/>
      <c r="PRM2" s="2205"/>
      <c r="PRN2" s="2205"/>
      <c r="PRO2" s="2205"/>
      <c r="PRP2" s="2205"/>
      <c r="PRQ2" s="2205"/>
      <c r="PRR2" s="2205"/>
      <c r="PRS2" s="2205"/>
      <c r="PRT2" s="2205"/>
      <c r="PRU2" s="2205"/>
      <c r="PRV2" s="2205"/>
      <c r="PRW2" s="2205"/>
      <c r="PRX2" s="2205"/>
      <c r="PRY2" s="2205"/>
      <c r="PRZ2" s="2205"/>
      <c r="PSA2" s="2205"/>
      <c r="PSB2" s="2205"/>
      <c r="PSC2" s="2205"/>
      <c r="PSD2" s="2205"/>
      <c r="PSE2" s="2205"/>
      <c r="PSF2" s="2205"/>
      <c r="PSG2" s="2205"/>
      <c r="PSH2" s="2205"/>
      <c r="PSI2" s="2205"/>
      <c r="PSJ2" s="2205"/>
      <c r="PSK2" s="2205"/>
      <c r="PSL2" s="2205"/>
      <c r="PSM2" s="2205"/>
      <c r="PSN2" s="2205"/>
      <c r="PSO2" s="2205"/>
      <c r="PSP2" s="2205"/>
      <c r="PSQ2" s="2205"/>
      <c r="PSR2" s="2205"/>
      <c r="PSS2" s="2205"/>
      <c r="PST2" s="2205"/>
      <c r="PSU2" s="2205"/>
      <c r="PSV2" s="2205"/>
      <c r="PSW2" s="2205"/>
      <c r="PSX2" s="2205"/>
      <c r="PSY2" s="2205"/>
      <c r="PSZ2" s="2205"/>
      <c r="PTA2" s="2205"/>
      <c r="PTB2" s="2205"/>
      <c r="PTC2" s="2205"/>
      <c r="PTD2" s="2205"/>
      <c r="PTE2" s="2205"/>
      <c r="PTF2" s="2205"/>
      <c r="PTG2" s="2205"/>
      <c r="PTH2" s="2205"/>
      <c r="PTI2" s="2205"/>
      <c r="PTJ2" s="2205"/>
      <c r="PTK2" s="2205"/>
      <c r="PTL2" s="2205"/>
      <c r="PTM2" s="2205"/>
      <c r="PTN2" s="2205"/>
      <c r="PTO2" s="2205"/>
      <c r="PTP2" s="2205"/>
      <c r="PTQ2" s="2205"/>
      <c r="PTR2" s="2205"/>
      <c r="PTS2" s="2205"/>
      <c r="PTT2" s="2205"/>
      <c r="PTU2" s="2205"/>
      <c r="PTV2" s="2205"/>
      <c r="PTW2" s="2205"/>
      <c r="PTX2" s="2205"/>
      <c r="PTY2" s="2205"/>
      <c r="PTZ2" s="2205"/>
      <c r="PUA2" s="2205"/>
      <c r="PUB2" s="2205"/>
      <c r="PUC2" s="2205"/>
      <c r="PUD2" s="2205"/>
      <c r="PUE2" s="2205"/>
      <c r="PUF2" s="2205"/>
      <c r="PUG2" s="2205"/>
      <c r="PUH2" s="2205"/>
      <c r="PUI2" s="2205"/>
      <c r="PUJ2" s="2205"/>
      <c r="PUK2" s="2205"/>
      <c r="PUL2" s="2205"/>
      <c r="PUM2" s="2205"/>
      <c r="PUN2" s="2205"/>
      <c r="PUO2" s="2205"/>
      <c r="PUP2" s="2205"/>
      <c r="PUQ2" s="2205"/>
      <c r="PUR2" s="2205"/>
      <c r="PUS2" s="2205"/>
      <c r="PUT2" s="2205"/>
      <c r="PUU2" s="2205"/>
      <c r="PUV2" s="2205"/>
      <c r="PUW2" s="2205"/>
      <c r="PUX2" s="2205"/>
      <c r="PUY2" s="2205"/>
      <c r="PUZ2" s="2205"/>
      <c r="PVA2" s="2205"/>
      <c r="PVB2" s="2205"/>
      <c r="PVC2" s="2205"/>
      <c r="PVD2" s="2205"/>
      <c r="PVE2" s="2205"/>
      <c r="PVF2" s="2205"/>
      <c r="PVG2" s="2205"/>
      <c r="PVH2" s="2205"/>
      <c r="PVI2" s="2205"/>
      <c r="PVJ2" s="2205"/>
      <c r="PVK2" s="2205"/>
      <c r="PVL2" s="2205"/>
      <c r="PVM2" s="2205"/>
      <c r="PVN2" s="2205"/>
      <c r="PVO2" s="2205"/>
      <c r="PVP2" s="2205"/>
      <c r="PVQ2" s="2205"/>
      <c r="PVR2" s="2205"/>
      <c r="PVS2" s="2205"/>
      <c r="PVT2" s="2205"/>
      <c r="PVU2" s="2205"/>
      <c r="PVV2" s="2205"/>
      <c r="PVW2" s="2205"/>
      <c r="PVX2" s="2205"/>
      <c r="PVY2" s="2205"/>
      <c r="PVZ2" s="2205"/>
      <c r="PWA2" s="2205"/>
      <c r="PWB2" s="2205"/>
      <c r="PWC2" s="2205"/>
      <c r="PWD2" s="2205"/>
      <c r="PWE2" s="2205"/>
      <c r="PWF2" s="2205"/>
      <c r="PWG2" s="2205"/>
      <c r="PWH2" s="2205"/>
      <c r="PWI2" s="2205"/>
      <c r="PWJ2" s="2205"/>
      <c r="PWK2" s="2205"/>
      <c r="PWL2" s="2205"/>
      <c r="PWM2" s="2205"/>
      <c r="PWN2" s="2205"/>
      <c r="PWO2" s="2205"/>
      <c r="PWP2" s="2205"/>
      <c r="PWQ2" s="2205"/>
      <c r="PWR2" s="2205"/>
      <c r="PWS2" s="2205"/>
      <c r="PWT2" s="2205"/>
      <c r="PWU2" s="2205"/>
      <c r="PWV2" s="2205"/>
      <c r="PWW2" s="2205"/>
      <c r="PWX2" s="2205"/>
      <c r="PWY2" s="2205"/>
      <c r="PWZ2" s="2205"/>
      <c r="PXA2" s="2205"/>
      <c r="PXB2" s="2205"/>
      <c r="PXC2" s="2205"/>
      <c r="PXD2" s="2205"/>
      <c r="PXE2" s="2205"/>
      <c r="PXF2" s="2205"/>
      <c r="PXG2" s="2205"/>
      <c r="PXH2" s="2205"/>
      <c r="PXI2" s="2205"/>
      <c r="PXJ2" s="2205"/>
      <c r="PXK2" s="2205"/>
      <c r="PXL2" s="2205"/>
      <c r="PXM2" s="2205"/>
      <c r="PXN2" s="2205"/>
      <c r="PXO2" s="2205"/>
      <c r="PXP2" s="2205"/>
      <c r="PXQ2" s="2205"/>
      <c r="PXR2" s="2205"/>
      <c r="PXS2" s="2205"/>
      <c r="PXT2" s="2205"/>
      <c r="PXU2" s="2205"/>
      <c r="PXV2" s="2205"/>
      <c r="PXW2" s="2205"/>
      <c r="PXX2" s="2205"/>
      <c r="PXY2" s="2205"/>
      <c r="PXZ2" s="2205"/>
      <c r="PYA2" s="2205"/>
      <c r="PYB2" s="2205"/>
      <c r="PYC2" s="2205"/>
      <c r="PYD2" s="2205"/>
      <c r="PYE2" s="2205"/>
      <c r="PYF2" s="2205"/>
      <c r="PYG2" s="2205"/>
      <c r="PYH2" s="2205"/>
      <c r="PYI2" s="2205"/>
      <c r="PYJ2" s="2205"/>
      <c r="PYK2" s="2205"/>
      <c r="PYL2" s="2205"/>
      <c r="PYM2" s="2205"/>
      <c r="PYN2" s="2205"/>
      <c r="PYO2" s="2205"/>
      <c r="PYP2" s="2205"/>
      <c r="PYQ2" s="2205"/>
      <c r="PYR2" s="2205"/>
      <c r="PYS2" s="2205"/>
      <c r="PYT2" s="2205"/>
      <c r="PYU2" s="2205"/>
      <c r="PYV2" s="2205"/>
      <c r="PYW2" s="2205"/>
      <c r="PYX2" s="2205"/>
      <c r="PYY2" s="2205"/>
      <c r="PYZ2" s="2205"/>
      <c r="PZA2" s="2205"/>
      <c r="PZB2" s="2205"/>
      <c r="PZC2" s="2205"/>
      <c r="PZD2" s="2205"/>
      <c r="PZE2" s="2205"/>
      <c r="PZF2" s="2205"/>
      <c r="PZG2" s="2205"/>
      <c r="PZH2" s="2205"/>
      <c r="PZI2" s="2205"/>
      <c r="PZJ2" s="2205"/>
      <c r="PZK2" s="2205"/>
      <c r="PZL2" s="2205"/>
      <c r="PZM2" s="2205"/>
      <c r="PZN2" s="2205"/>
      <c r="PZO2" s="2205"/>
      <c r="PZP2" s="2205"/>
      <c r="PZQ2" s="2205"/>
      <c r="PZR2" s="2205"/>
      <c r="PZS2" s="2205"/>
      <c r="PZT2" s="2205"/>
      <c r="PZU2" s="2205"/>
      <c r="PZV2" s="2205"/>
      <c r="PZW2" s="2205"/>
      <c r="PZX2" s="2205"/>
      <c r="PZY2" s="2205"/>
      <c r="PZZ2" s="2205"/>
      <c r="QAA2" s="2205"/>
      <c r="QAB2" s="2205"/>
      <c r="QAC2" s="2205"/>
      <c r="QAD2" s="2205"/>
      <c r="QAE2" s="2205"/>
      <c r="QAF2" s="2205"/>
      <c r="QAG2" s="2205"/>
      <c r="QAH2" s="2205"/>
      <c r="QAI2" s="2205"/>
      <c r="QAJ2" s="2205"/>
      <c r="QAK2" s="2205"/>
      <c r="QAL2" s="2205"/>
      <c r="QAM2" s="2205"/>
      <c r="QAN2" s="2205"/>
      <c r="QAO2" s="2205"/>
      <c r="QAP2" s="2205"/>
      <c r="QAQ2" s="2205"/>
      <c r="QAR2" s="2205"/>
      <c r="QAS2" s="2205"/>
      <c r="QAT2" s="2205"/>
      <c r="QAU2" s="2205"/>
      <c r="QAV2" s="2205"/>
      <c r="QAW2" s="2205"/>
      <c r="QAX2" s="2205"/>
      <c r="QAY2" s="2205"/>
      <c r="QAZ2" s="2205"/>
      <c r="QBA2" s="2205"/>
      <c r="QBB2" s="2205"/>
      <c r="QBC2" s="2205"/>
      <c r="QBD2" s="2205"/>
      <c r="QBE2" s="2205"/>
      <c r="QBF2" s="2205"/>
      <c r="QBG2" s="2205"/>
      <c r="QBH2" s="2205"/>
      <c r="QBI2" s="2205"/>
      <c r="QBJ2" s="2205"/>
      <c r="QBK2" s="2205"/>
      <c r="QBL2" s="2205"/>
      <c r="QBM2" s="2205"/>
      <c r="QBN2" s="2205"/>
      <c r="QBO2" s="2205"/>
      <c r="QBP2" s="2205"/>
      <c r="QBQ2" s="2205"/>
      <c r="QBR2" s="2205"/>
      <c r="QBS2" s="2205"/>
      <c r="QBT2" s="2205"/>
      <c r="QBU2" s="2205"/>
      <c r="QBV2" s="2205"/>
      <c r="QBW2" s="2205"/>
      <c r="QBX2" s="2205"/>
      <c r="QBY2" s="2205"/>
      <c r="QBZ2" s="2205"/>
      <c r="QCA2" s="2205"/>
      <c r="QCB2" s="2205"/>
      <c r="QCC2" s="2205"/>
      <c r="QCD2" s="2205"/>
      <c r="QCE2" s="2205"/>
      <c r="QCF2" s="2205"/>
      <c r="QCG2" s="2205"/>
      <c r="QCH2" s="2205"/>
      <c r="QCI2" s="2205"/>
      <c r="QCJ2" s="2205"/>
      <c r="QCK2" s="2205"/>
      <c r="QCL2" s="2205"/>
      <c r="QCM2" s="2205"/>
      <c r="QCN2" s="2205"/>
      <c r="QCO2" s="2205"/>
      <c r="QCP2" s="2205"/>
      <c r="QCQ2" s="2205"/>
      <c r="QCR2" s="2205"/>
      <c r="QCS2" s="2205"/>
      <c r="QCT2" s="2205"/>
      <c r="QCU2" s="2205"/>
      <c r="QCV2" s="2205"/>
      <c r="QCW2" s="2205"/>
      <c r="QCX2" s="2205"/>
      <c r="QCY2" s="2205"/>
      <c r="QCZ2" s="2205"/>
      <c r="QDA2" s="2205"/>
      <c r="QDB2" s="2205"/>
      <c r="QDC2" s="2205"/>
      <c r="QDD2" s="2205"/>
      <c r="QDE2" s="2205"/>
      <c r="QDF2" s="2205"/>
      <c r="QDG2" s="2205"/>
      <c r="QDH2" s="2205"/>
      <c r="QDI2" s="2205"/>
      <c r="QDJ2" s="2205"/>
      <c r="QDK2" s="2205"/>
      <c r="QDL2" s="2205"/>
      <c r="QDM2" s="2205"/>
      <c r="QDN2" s="2205"/>
      <c r="QDO2" s="2205"/>
      <c r="QDP2" s="2205"/>
      <c r="QDQ2" s="2205"/>
      <c r="QDR2" s="2205"/>
      <c r="QDS2" s="2205"/>
      <c r="QDT2" s="2205"/>
      <c r="QDU2" s="2205"/>
      <c r="QDV2" s="2205"/>
      <c r="QDW2" s="2205"/>
      <c r="QDX2" s="2205"/>
      <c r="QDY2" s="2205"/>
      <c r="QDZ2" s="2205"/>
      <c r="QEA2" s="2205"/>
      <c r="QEB2" s="2205"/>
      <c r="QEC2" s="2205"/>
      <c r="QED2" s="2205"/>
      <c r="QEE2" s="2205"/>
      <c r="QEF2" s="2205"/>
      <c r="QEG2" s="2205"/>
      <c r="QEH2" s="2205"/>
      <c r="QEI2" s="2205"/>
      <c r="QEJ2" s="2205"/>
      <c r="QEK2" s="2205"/>
      <c r="QEL2" s="2205"/>
      <c r="QEM2" s="2205"/>
      <c r="QEN2" s="2205"/>
      <c r="QEO2" s="2205"/>
      <c r="QEP2" s="2205"/>
      <c r="QEQ2" s="2205"/>
      <c r="QER2" s="2205"/>
      <c r="QES2" s="2205"/>
      <c r="QET2" s="2205"/>
      <c r="QEU2" s="2205"/>
      <c r="QEV2" s="2205"/>
      <c r="QEW2" s="2205"/>
      <c r="QEX2" s="2205"/>
      <c r="QEY2" s="2205"/>
      <c r="QEZ2" s="2205"/>
      <c r="QFA2" s="2205"/>
      <c r="QFB2" s="2205"/>
      <c r="QFC2" s="2205"/>
      <c r="QFD2" s="2205"/>
      <c r="QFE2" s="2205"/>
      <c r="QFF2" s="2205"/>
      <c r="QFG2" s="2205"/>
      <c r="QFH2" s="2205"/>
      <c r="QFI2" s="2205"/>
      <c r="QFJ2" s="2205"/>
      <c r="QFK2" s="2205"/>
      <c r="QFL2" s="2205"/>
      <c r="QFM2" s="2205"/>
      <c r="QFN2" s="2205"/>
      <c r="QFO2" s="2205"/>
      <c r="QFP2" s="2205"/>
      <c r="QFQ2" s="2205"/>
      <c r="QFR2" s="2205"/>
      <c r="QFS2" s="2205"/>
      <c r="QFT2" s="2205"/>
      <c r="QFU2" s="2205"/>
      <c r="QFV2" s="2205"/>
      <c r="QFW2" s="2205"/>
      <c r="QFX2" s="2205"/>
      <c r="QFY2" s="2205"/>
      <c r="QFZ2" s="2205"/>
      <c r="QGA2" s="2205"/>
      <c r="QGB2" s="2205"/>
      <c r="QGC2" s="2205"/>
      <c r="QGD2" s="2205"/>
      <c r="QGE2" s="2205"/>
      <c r="QGF2" s="2205"/>
      <c r="QGG2" s="2205"/>
      <c r="QGH2" s="2205"/>
      <c r="QGI2" s="2205"/>
      <c r="QGJ2" s="2205"/>
      <c r="QGK2" s="2205"/>
      <c r="QGL2" s="2205"/>
      <c r="QGM2" s="2205"/>
      <c r="QGN2" s="2205"/>
      <c r="QGO2" s="2205"/>
      <c r="QGP2" s="2205"/>
      <c r="QGQ2" s="2205"/>
      <c r="QGR2" s="2205"/>
      <c r="QGS2" s="2205"/>
      <c r="QGT2" s="2205"/>
      <c r="QGU2" s="2205"/>
      <c r="QGV2" s="2205"/>
      <c r="QGW2" s="2205"/>
      <c r="QGX2" s="2205"/>
      <c r="QGY2" s="2205"/>
      <c r="QGZ2" s="2205"/>
      <c r="QHA2" s="2205"/>
      <c r="QHB2" s="2205"/>
      <c r="QHC2" s="2205"/>
      <c r="QHD2" s="2205"/>
      <c r="QHE2" s="2205"/>
      <c r="QHF2" s="2205"/>
      <c r="QHG2" s="2205"/>
      <c r="QHH2" s="2205"/>
      <c r="QHI2" s="2205"/>
      <c r="QHJ2" s="2205"/>
      <c r="QHK2" s="2205"/>
      <c r="QHL2" s="2205"/>
      <c r="QHM2" s="2205"/>
      <c r="QHN2" s="2205"/>
      <c r="QHO2" s="2205"/>
      <c r="QHP2" s="2205"/>
      <c r="QHQ2" s="2205"/>
      <c r="QHR2" s="2205"/>
      <c r="QHS2" s="2205"/>
      <c r="QHT2" s="2205"/>
      <c r="QHU2" s="2205"/>
      <c r="QHV2" s="2205"/>
      <c r="QHW2" s="2205"/>
      <c r="QHX2" s="2205"/>
      <c r="QHY2" s="2205"/>
      <c r="QHZ2" s="2205"/>
      <c r="QIA2" s="2205"/>
      <c r="QIB2" s="2205"/>
      <c r="QIC2" s="2205"/>
      <c r="QID2" s="2205"/>
      <c r="QIE2" s="2205"/>
      <c r="QIF2" s="2205"/>
      <c r="QIG2" s="2205"/>
      <c r="QIH2" s="2205"/>
      <c r="QII2" s="2205"/>
      <c r="QIJ2" s="2205"/>
      <c r="QIK2" s="2205"/>
      <c r="QIL2" s="2205"/>
      <c r="QIM2" s="2205"/>
      <c r="QIN2" s="2205"/>
      <c r="QIO2" s="2205"/>
      <c r="QIP2" s="2205"/>
      <c r="QIQ2" s="2205"/>
      <c r="QIR2" s="2205"/>
      <c r="QIS2" s="2205"/>
      <c r="QIT2" s="2205"/>
      <c r="QIU2" s="2205"/>
      <c r="QIV2" s="2205"/>
      <c r="QIW2" s="2205"/>
      <c r="QIX2" s="2205"/>
      <c r="QIY2" s="2205"/>
      <c r="QIZ2" s="2205"/>
      <c r="QJA2" s="2205"/>
      <c r="QJB2" s="2205"/>
      <c r="QJC2" s="2205"/>
      <c r="QJD2" s="2205"/>
      <c r="QJE2" s="2205"/>
      <c r="QJF2" s="2205"/>
      <c r="QJG2" s="2205"/>
      <c r="QJH2" s="2205"/>
      <c r="QJI2" s="2205"/>
      <c r="QJJ2" s="2205"/>
      <c r="QJK2" s="2205"/>
      <c r="QJL2" s="2205"/>
      <c r="QJM2" s="2205"/>
      <c r="QJN2" s="2205"/>
      <c r="QJO2" s="2205"/>
      <c r="QJP2" s="2205"/>
      <c r="QJQ2" s="2205"/>
      <c r="QJR2" s="2205"/>
      <c r="QJS2" s="2205"/>
      <c r="QJT2" s="2205"/>
      <c r="QJU2" s="2205"/>
      <c r="QJV2" s="2205"/>
      <c r="QJW2" s="2205"/>
      <c r="QJX2" s="2205"/>
      <c r="QJY2" s="2205"/>
      <c r="QJZ2" s="2205"/>
      <c r="QKA2" s="2205"/>
      <c r="QKB2" s="2205"/>
      <c r="QKC2" s="2205"/>
      <c r="QKD2" s="2205"/>
      <c r="QKE2" s="2205"/>
      <c r="QKF2" s="2205"/>
      <c r="QKG2" s="2205"/>
      <c r="QKH2" s="2205"/>
      <c r="QKI2" s="2205"/>
      <c r="QKJ2" s="2205"/>
      <c r="QKK2" s="2205"/>
      <c r="QKL2" s="2205"/>
      <c r="QKM2" s="2205"/>
      <c r="QKN2" s="2205"/>
      <c r="QKO2" s="2205"/>
      <c r="QKP2" s="2205"/>
      <c r="QKQ2" s="2205"/>
      <c r="QKR2" s="2205"/>
      <c r="QKS2" s="2205"/>
      <c r="QKT2" s="2205"/>
      <c r="QKU2" s="2205"/>
      <c r="QKV2" s="2205"/>
      <c r="QKW2" s="2205"/>
      <c r="QKX2" s="2205"/>
      <c r="QKY2" s="2205"/>
      <c r="QKZ2" s="2205"/>
      <c r="QLA2" s="2205"/>
      <c r="QLB2" s="2205"/>
      <c r="QLC2" s="2205"/>
      <c r="QLD2" s="2205"/>
      <c r="QLE2" s="2205"/>
      <c r="QLF2" s="2205"/>
      <c r="QLG2" s="2205"/>
      <c r="QLH2" s="2205"/>
      <c r="QLI2" s="2205"/>
      <c r="QLJ2" s="2205"/>
      <c r="QLK2" s="2205"/>
      <c r="QLL2" s="2205"/>
      <c r="QLM2" s="2205"/>
      <c r="QLN2" s="2205"/>
      <c r="QLO2" s="2205"/>
      <c r="QLP2" s="2205"/>
      <c r="QLQ2" s="2205"/>
      <c r="QLR2" s="2205"/>
      <c r="QLS2" s="2205"/>
      <c r="QLT2" s="2205"/>
      <c r="QLU2" s="2205"/>
      <c r="QLV2" s="2205"/>
      <c r="QLW2" s="2205"/>
      <c r="QLX2" s="2205"/>
      <c r="QLY2" s="2205"/>
      <c r="QLZ2" s="2205"/>
      <c r="QMA2" s="2205"/>
      <c r="QMB2" s="2205"/>
      <c r="QMC2" s="2205"/>
      <c r="QMD2" s="2205"/>
      <c r="QME2" s="2205"/>
      <c r="QMF2" s="2205"/>
      <c r="QMG2" s="2205"/>
      <c r="QMH2" s="2205"/>
      <c r="QMI2" s="2205"/>
      <c r="QMJ2" s="2205"/>
      <c r="QMK2" s="2205"/>
      <c r="QML2" s="2205"/>
      <c r="QMM2" s="2205"/>
      <c r="QMN2" s="2205"/>
      <c r="QMO2" s="2205"/>
      <c r="QMP2" s="2205"/>
      <c r="QMQ2" s="2205"/>
      <c r="QMR2" s="2205"/>
      <c r="QMS2" s="2205"/>
      <c r="QMT2" s="2205"/>
      <c r="QMU2" s="2205"/>
      <c r="QMV2" s="2205"/>
      <c r="QMW2" s="2205"/>
      <c r="QMX2" s="2205"/>
      <c r="QMY2" s="2205"/>
      <c r="QMZ2" s="2205"/>
      <c r="QNA2" s="2205"/>
      <c r="QNB2" s="2205"/>
      <c r="QNC2" s="2205"/>
      <c r="QND2" s="2205"/>
      <c r="QNE2" s="2205"/>
      <c r="QNF2" s="2205"/>
      <c r="QNG2" s="2205"/>
      <c r="QNH2" s="2205"/>
      <c r="QNI2" s="2205"/>
      <c r="QNJ2" s="2205"/>
      <c r="QNK2" s="2205"/>
      <c r="QNL2" s="2205"/>
      <c r="QNM2" s="2205"/>
      <c r="QNN2" s="2205"/>
      <c r="QNO2" s="2205"/>
      <c r="QNP2" s="2205"/>
      <c r="QNQ2" s="2205"/>
      <c r="QNR2" s="2205"/>
      <c r="QNS2" s="2205"/>
      <c r="QNT2" s="2205"/>
      <c r="QNU2" s="2205"/>
      <c r="QNV2" s="2205"/>
      <c r="QNW2" s="2205"/>
      <c r="QNX2" s="2205"/>
      <c r="QNY2" s="2205"/>
      <c r="QNZ2" s="2205"/>
      <c r="QOA2" s="2205"/>
      <c r="QOB2" s="2205"/>
      <c r="QOC2" s="2205"/>
      <c r="QOD2" s="2205"/>
      <c r="QOE2" s="2205"/>
      <c r="QOF2" s="2205"/>
      <c r="QOG2" s="2205"/>
      <c r="QOH2" s="2205"/>
      <c r="QOI2" s="2205"/>
      <c r="QOJ2" s="2205"/>
      <c r="QOK2" s="2205"/>
      <c r="QOL2" s="2205"/>
      <c r="QOM2" s="2205"/>
      <c r="QON2" s="2205"/>
      <c r="QOO2" s="2205"/>
      <c r="QOP2" s="2205"/>
      <c r="QOQ2" s="2205"/>
      <c r="QOR2" s="2205"/>
      <c r="QOS2" s="2205"/>
      <c r="QOT2" s="2205"/>
      <c r="QOU2" s="2205"/>
      <c r="QOV2" s="2205"/>
      <c r="QOW2" s="2205"/>
      <c r="QOX2" s="2205"/>
      <c r="QOY2" s="2205"/>
      <c r="QOZ2" s="2205"/>
      <c r="QPA2" s="2205"/>
      <c r="QPB2" s="2205"/>
      <c r="QPC2" s="2205"/>
      <c r="QPD2" s="2205"/>
      <c r="QPE2" s="2205"/>
      <c r="QPF2" s="2205"/>
      <c r="QPG2" s="2205"/>
      <c r="QPH2" s="2205"/>
      <c r="QPI2" s="2205"/>
      <c r="QPJ2" s="2205"/>
      <c r="QPK2" s="2205"/>
      <c r="QPL2" s="2205"/>
      <c r="QPM2" s="2205"/>
      <c r="QPN2" s="2205"/>
      <c r="QPO2" s="2205"/>
      <c r="QPP2" s="2205"/>
      <c r="QPQ2" s="2205"/>
      <c r="QPR2" s="2205"/>
      <c r="QPS2" s="2205"/>
      <c r="QPT2" s="2205"/>
      <c r="QPU2" s="2205"/>
      <c r="QPV2" s="2205"/>
      <c r="QPW2" s="2205"/>
      <c r="QPX2" s="2205"/>
      <c r="QPY2" s="2205"/>
      <c r="QPZ2" s="2205"/>
      <c r="QQA2" s="2205"/>
      <c r="QQB2" s="2205"/>
      <c r="QQC2" s="2205"/>
      <c r="QQD2" s="2205"/>
      <c r="QQE2" s="2205"/>
      <c r="QQF2" s="2205"/>
      <c r="QQG2" s="2205"/>
      <c r="QQH2" s="2205"/>
      <c r="QQI2" s="2205"/>
      <c r="QQJ2" s="2205"/>
      <c r="QQK2" s="2205"/>
      <c r="QQL2" s="2205"/>
      <c r="QQM2" s="2205"/>
      <c r="QQN2" s="2205"/>
      <c r="QQO2" s="2205"/>
      <c r="QQP2" s="2205"/>
      <c r="QQQ2" s="2205"/>
      <c r="QQR2" s="2205"/>
      <c r="QQS2" s="2205"/>
      <c r="QQT2" s="2205"/>
      <c r="QQU2" s="2205"/>
      <c r="QQV2" s="2205"/>
      <c r="QQW2" s="2205"/>
      <c r="QQX2" s="2205"/>
      <c r="QQY2" s="2205"/>
      <c r="QQZ2" s="2205"/>
      <c r="QRA2" s="2205"/>
      <c r="QRB2" s="2205"/>
      <c r="QRC2" s="2205"/>
      <c r="QRD2" s="2205"/>
      <c r="QRE2" s="2205"/>
      <c r="QRF2" s="2205"/>
      <c r="QRG2" s="2205"/>
      <c r="QRH2" s="2205"/>
      <c r="QRI2" s="2205"/>
      <c r="QRJ2" s="2205"/>
      <c r="QRK2" s="2205"/>
      <c r="QRL2" s="2205"/>
      <c r="QRM2" s="2205"/>
      <c r="QRN2" s="2205"/>
      <c r="QRO2" s="2205"/>
      <c r="QRP2" s="2205"/>
      <c r="QRQ2" s="2205"/>
      <c r="QRR2" s="2205"/>
      <c r="QRS2" s="2205"/>
      <c r="QRT2" s="2205"/>
      <c r="QRU2" s="2205"/>
      <c r="QRV2" s="2205"/>
      <c r="QRW2" s="2205"/>
      <c r="QRX2" s="2205"/>
      <c r="QRY2" s="2205"/>
      <c r="QRZ2" s="2205"/>
      <c r="QSA2" s="2205"/>
      <c r="QSB2" s="2205"/>
      <c r="QSC2" s="2205"/>
      <c r="QSD2" s="2205"/>
      <c r="QSE2" s="2205"/>
      <c r="QSF2" s="2205"/>
      <c r="QSG2" s="2205"/>
      <c r="QSH2" s="2205"/>
      <c r="QSI2" s="2205"/>
      <c r="QSJ2" s="2205"/>
      <c r="QSK2" s="2205"/>
      <c r="QSL2" s="2205"/>
      <c r="QSM2" s="2205"/>
      <c r="QSN2" s="2205"/>
      <c r="QSO2" s="2205"/>
      <c r="QSP2" s="2205"/>
      <c r="QSQ2" s="2205"/>
      <c r="QSR2" s="2205"/>
      <c r="QSS2" s="2205"/>
      <c r="QST2" s="2205"/>
      <c r="QSU2" s="2205"/>
      <c r="QSV2" s="2205"/>
      <c r="QSW2" s="2205"/>
      <c r="QSX2" s="2205"/>
      <c r="QSY2" s="2205"/>
      <c r="QSZ2" s="2205"/>
      <c r="QTA2" s="2205"/>
      <c r="QTB2" s="2205"/>
      <c r="QTC2" s="2205"/>
      <c r="QTD2" s="2205"/>
      <c r="QTE2" s="2205"/>
      <c r="QTF2" s="2205"/>
      <c r="QTG2" s="2205"/>
      <c r="QTH2" s="2205"/>
      <c r="QTI2" s="2205"/>
      <c r="QTJ2" s="2205"/>
      <c r="QTK2" s="2205"/>
      <c r="QTL2" s="2205"/>
      <c r="QTM2" s="2205"/>
      <c r="QTN2" s="2205"/>
      <c r="QTO2" s="2205"/>
      <c r="QTP2" s="2205"/>
      <c r="QTQ2" s="2205"/>
      <c r="QTR2" s="2205"/>
      <c r="QTS2" s="2205"/>
      <c r="QTT2" s="2205"/>
      <c r="QTU2" s="2205"/>
      <c r="QTV2" s="2205"/>
      <c r="QTW2" s="2205"/>
      <c r="QTX2" s="2205"/>
      <c r="QTY2" s="2205"/>
      <c r="QTZ2" s="2205"/>
      <c r="QUA2" s="2205"/>
      <c r="QUB2" s="2205"/>
      <c r="QUC2" s="2205"/>
      <c r="QUD2" s="2205"/>
      <c r="QUE2" s="2205"/>
      <c r="QUF2" s="2205"/>
      <c r="QUG2" s="2205"/>
      <c r="QUH2" s="2205"/>
      <c r="QUI2" s="2205"/>
      <c r="QUJ2" s="2205"/>
      <c r="QUK2" s="2205"/>
      <c r="QUL2" s="2205"/>
      <c r="QUM2" s="2205"/>
      <c r="QUN2" s="2205"/>
      <c r="QUO2" s="2205"/>
      <c r="QUP2" s="2205"/>
      <c r="QUQ2" s="2205"/>
      <c r="QUR2" s="2205"/>
      <c r="QUS2" s="2205"/>
      <c r="QUT2" s="2205"/>
      <c r="QUU2" s="2205"/>
      <c r="QUV2" s="2205"/>
      <c r="QUW2" s="2205"/>
      <c r="QUX2" s="2205"/>
      <c r="QUY2" s="2205"/>
      <c r="QUZ2" s="2205"/>
      <c r="QVA2" s="2205"/>
      <c r="QVB2" s="2205"/>
      <c r="QVC2" s="2205"/>
      <c r="QVD2" s="2205"/>
      <c r="QVE2" s="2205"/>
      <c r="QVF2" s="2205"/>
      <c r="QVG2" s="2205"/>
      <c r="QVH2" s="2205"/>
      <c r="QVI2" s="2205"/>
      <c r="QVJ2" s="2205"/>
      <c r="QVK2" s="2205"/>
      <c r="QVL2" s="2205"/>
      <c r="QVM2" s="2205"/>
      <c r="QVN2" s="2205"/>
      <c r="QVO2" s="2205"/>
      <c r="QVP2" s="2205"/>
      <c r="QVQ2" s="2205"/>
      <c r="QVR2" s="2205"/>
      <c r="QVS2" s="2205"/>
      <c r="QVT2" s="2205"/>
      <c r="QVU2" s="2205"/>
      <c r="QVV2" s="2205"/>
      <c r="QVW2" s="2205"/>
      <c r="QVX2" s="2205"/>
      <c r="QVY2" s="2205"/>
      <c r="QVZ2" s="2205"/>
      <c r="QWA2" s="2205"/>
      <c r="QWB2" s="2205"/>
      <c r="QWC2" s="2205"/>
      <c r="QWD2" s="2205"/>
      <c r="QWE2" s="2205"/>
      <c r="QWF2" s="2205"/>
      <c r="QWG2" s="2205"/>
      <c r="QWH2" s="2205"/>
      <c r="QWI2" s="2205"/>
      <c r="QWJ2" s="2205"/>
      <c r="QWK2" s="2205"/>
      <c r="QWL2" s="2205"/>
      <c r="QWM2" s="2205"/>
      <c r="QWN2" s="2205"/>
      <c r="QWO2" s="2205"/>
      <c r="QWP2" s="2205"/>
      <c r="QWQ2" s="2205"/>
      <c r="QWR2" s="2205"/>
      <c r="QWS2" s="2205"/>
      <c r="QWT2" s="2205"/>
      <c r="QWU2" s="2205"/>
      <c r="QWV2" s="2205"/>
      <c r="QWW2" s="2205"/>
      <c r="QWX2" s="2205"/>
      <c r="QWY2" s="2205"/>
      <c r="QWZ2" s="2205"/>
      <c r="QXA2" s="2205"/>
      <c r="QXB2" s="2205"/>
      <c r="QXC2" s="2205"/>
      <c r="QXD2" s="2205"/>
      <c r="QXE2" s="2205"/>
      <c r="QXF2" s="2205"/>
      <c r="QXG2" s="2205"/>
      <c r="QXH2" s="2205"/>
      <c r="QXI2" s="2205"/>
      <c r="QXJ2" s="2205"/>
      <c r="QXK2" s="2205"/>
      <c r="QXL2" s="2205"/>
      <c r="QXM2" s="2205"/>
      <c r="QXN2" s="2205"/>
      <c r="QXO2" s="2205"/>
      <c r="QXP2" s="2205"/>
      <c r="QXQ2" s="2205"/>
      <c r="QXR2" s="2205"/>
      <c r="QXS2" s="2205"/>
      <c r="QXT2" s="2205"/>
      <c r="QXU2" s="2205"/>
      <c r="QXV2" s="2205"/>
      <c r="QXW2" s="2205"/>
      <c r="QXX2" s="2205"/>
      <c r="QXY2" s="2205"/>
      <c r="QXZ2" s="2205"/>
      <c r="QYA2" s="2205"/>
      <c r="QYB2" s="2205"/>
      <c r="QYC2" s="2205"/>
      <c r="QYD2" s="2205"/>
      <c r="QYE2" s="2205"/>
      <c r="QYF2" s="2205"/>
      <c r="QYG2" s="2205"/>
      <c r="QYH2" s="2205"/>
      <c r="QYI2" s="2205"/>
      <c r="QYJ2" s="2205"/>
      <c r="QYK2" s="2205"/>
      <c r="QYL2" s="2205"/>
      <c r="QYM2" s="2205"/>
      <c r="QYN2" s="2205"/>
      <c r="QYO2" s="2205"/>
      <c r="QYP2" s="2205"/>
      <c r="QYQ2" s="2205"/>
      <c r="QYR2" s="2205"/>
      <c r="QYS2" s="2205"/>
      <c r="QYT2" s="2205"/>
      <c r="QYU2" s="2205"/>
      <c r="QYV2" s="2205"/>
      <c r="QYW2" s="2205"/>
      <c r="QYX2" s="2205"/>
      <c r="QYY2" s="2205"/>
      <c r="QYZ2" s="2205"/>
      <c r="QZA2" s="2205"/>
      <c r="QZB2" s="2205"/>
      <c r="QZC2" s="2205"/>
      <c r="QZD2" s="2205"/>
      <c r="QZE2" s="2205"/>
      <c r="QZF2" s="2205"/>
      <c r="QZG2" s="2205"/>
      <c r="QZH2" s="2205"/>
      <c r="QZI2" s="2205"/>
      <c r="QZJ2" s="2205"/>
      <c r="QZK2" s="2205"/>
      <c r="QZL2" s="2205"/>
      <c r="QZM2" s="2205"/>
      <c r="QZN2" s="2205"/>
      <c r="QZO2" s="2205"/>
      <c r="QZP2" s="2205"/>
      <c r="QZQ2" s="2205"/>
      <c r="QZR2" s="2205"/>
      <c r="QZS2" s="2205"/>
      <c r="QZT2" s="2205"/>
      <c r="QZU2" s="2205"/>
      <c r="QZV2" s="2205"/>
      <c r="QZW2" s="2205"/>
      <c r="QZX2" s="2205"/>
      <c r="QZY2" s="2205"/>
      <c r="QZZ2" s="2205"/>
      <c r="RAA2" s="2205"/>
      <c r="RAB2" s="2205"/>
      <c r="RAC2" s="2205"/>
      <c r="RAD2" s="2205"/>
      <c r="RAE2" s="2205"/>
      <c r="RAF2" s="2205"/>
      <c r="RAG2" s="2205"/>
      <c r="RAH2" s="2205"/>
      <c r="RAI2" s="2205"/>
      <c r="RAJ2" s="2205"/>
      <c r="RAK2" s="2205"/>
      <c r="RAL2" s="2205"/>
      <c r="RAM2" s="2205"/>
      <c r="RAN2" s="2205"/>
      <c r="RAO2" s="2205"/>
      <c r="RAP2" s="2205"/>
      <c r="RAQ2" s="2205"/>
      <c r="RAR2" s="2205"/>
      <c r="RAS2" s="2205"/>
      <c r="RAT2" s="2205"/>
      <c r="RAU2" s="2205"/>
      <c r="RAV2" s="2205"/>
      <c r="RAW2" s="2205"/>
      <c r="RAX2" s="2205"/>
      <c r="RAY2" s="2205"/>
      <c r="RAZ2" s="2205"/>
      <c r="RBA2" s="2205"/>
      <c r="RBB2" s="2205"/>
      <c r="RBC2" s="2205"/>
      <c r="RBD2" s="2205"/>
      <c r="RBE2" s="2205"/>
      <c r="RBF2" s="2205"/>
      <c r="RBG2" s="2205"/>
      <c r="RBH2" s="2205"/>
      <c r="RBI2" s="2205"/>
      <c r="RBJ2" s="2205"/>
      <c r="RBK2" s="2205"/>
      <c r="RBL2" s="2205"/>
      <c r="RBM2" s="2205"/>
      <c r="RBN2" s="2205"/>
      <c r="RBO2" s="2205"/>
      <c r="RBP2" s="2205"/>
      <c r="RBQ2" s="2205"/>
      <c r="RBR2" s="2205"/>
      <c r="RBS2" s="2205"/>
      <c r="RBT2" s="2205"/>
      <c r="RBU2" s="2205"/>
      <c r="RBV2" s="2205"/>
      <c r="RBW2" s="2205"/>
      <c r="RBX2" s="2205"/>
      <c r="RBY2" s="2205"/>
      <c r="RBZ2" s="2205"/>
      <c r="RCA2" s="2205"/>
      <c r="RCB2" s="2205"/>
      <c r="RCC2" s="2205"/>
      <c r="RCD2" s="2205"/>
      <c r="RCE2" s="2205"/>
      <c r="RCF2" s="2205"/>
      <c r="RCG2" s="2205"/>
      <c r="RCH2" s="2205"/>
      <c r="RCI2" s="2205"/>
      <c r="RCJ2" s="2205"/>
      <c r="RCK2" s="2205"/>
      <c r="RCL2" s="2205"/>
      <c r="RCM2" s="2205"/>
      <c r="RCN2" s="2205"/>
      <c r="RCO2" s="2205"/>
      <c r="RCP2" s="2205"/>
      <c r="RCQ2" s="2205"/>
      <c r="RCR2" s="2205"/>
      <c r="RCS2" s="2205"/>
      <c r="RCT2" s="2205"/>
      <c r="RCU2" s="2205"/>
      <c r="RCV2" s="2205"/>
      <c r="RCW2" s="2205"/>
      <c r="RCX2" s="2205"/>
      <c r="RCY2" s="2205"/>
      <c r="RCZ2" s="2205"/>
      <c r="RDA2" s="2205"/>
      <c r="RDB2" s="2205"/>
      <c r="RDC2" s="2205"/>
      <c r="RDD2" s="2205"/>
      <c r="RDE2" s="2205"/>
      <c r="RDF2" s="2205"/>
      <c r="RDG2" s="2205"/>
      <c r="RDH2" s="2205"/>
      <c r="RDI2" s="2205"/>
      <c r="RDJ2" s="2205"/>
      <c r="RDK2" s="2205"/>
      <c r="RDL2" s="2205"/>
      <c r="RDM2" s="2205"/>
      <c r="RDN2" s="2205"/>
      <c r="RDO2" s="2205"/>
      <c r="RDP2" s="2205"/>
      <c r="RDQ2" s="2205"/>
      <c r="RDR2" s="2205"/>
      <c r="RDS2" s="2205"/>
      <c r="RDT2" s="2205"/>
      <c r="RDU2" s="2205"/>
      <c r="RDV2" s="2205"/>
      <c r="RDW2" s="2205"/>
      <c r="RDX2" s="2205"/>
      <c r="RDY2" s="2205"/>
      <c r="RDZ2" s="2205"/>
      <c r="REA2" s="2205"/>
      <c r="REB2" s="2205"/>
      <c r="REC2" s="2205"/>
      <c r="RED2" s="2205"/>
      <c r="REE2" s="2205"/>
      <c r="REF2" s="2205"/>
      <c r="REG2" s="2205"/>
      <c r="REH2" s="2205"/>
      <c r="REI2" s="2205"/>
      <c r="REJ2" s="2205"/>
      <c r="REK2" s="2205"/>
      <c r="REL2" s="2205"/>
      <c r="REM2" s="2205"/>
      <c r="REN2" s="2205"/>
      <c r="REO2" s="2205"/>
      <c r="REP2" s="2205"/>
      <c r="REQ2" s="2205"/>
      <c r="RER2" s="2205"/>
      <c r="RES2" s="2205"/>
      <c r="RET2" s="2205"/>
      <c r="REU2" s="2205"/>
      <c r="REV2" s="2205"/>
      <c r="REW2" s="2205"/>
      <c r="REX2" s="2205"/>
      <c r="REY2" s="2205"/>
      <c r="REZ2" s="2205"/>
      <c r="RFA2" s="2205"/>
      <c r="RFB2" s="2205"/>
      <c r="RFC2" s="2205"/>
      <c r="RFD2" s="2205"/>
      <c r="RFE2" s="2205"/>
      <c r="RFF2" s="2205"/>
      <c r="RFG2" s="2205"/>
      <c r="RFH2" s="2205"/>
      <c r="RFI2" s="2205"/>
      <c r="RFJ2" s="2205"/>
      <c r="RFK2" s="2205"/>
      <c r="RFL2" s="2205"/>
      <c r="RFM2" s="2205"/>
      <c r="RFN2" s="2205"/>
      <c r="RFO2" s="2205"/>
      <c r="RFP2" s="2205"/>
      <c r="RFQ2" s="2205"/>
      <c r="RFR2" s="2205"/>
      <c r="RFS2" s="2205"/>
      <c r="RFT2" s="2205"/>
      <c r="RFU2" s="2205"/>
      <c r="RFV2" s="2205"/>
      <c r="RFW2" s="2205"/>
      <c r="RFX2" s="2205"/>
      <c r="RFY2" s="2205"/>
      <c r="RFZ2" s="2205"/>
      <c r="RGA2" s="2205"/>
      <c r="RGB2" s="2205"/>
      <c r="RGC2" s="2205"/>
      <c r="RGD2" s="2205"/>
      <c r="RGE2" s="2205"/>
      <c r="RGF2" s="2205"/>
      <c r="RGG2" s="2205"/>
      <c r="RGH2" s="2205"/>
      <c r="RGI2" s="2205"/>
      <c r="RGJ2" s="2205"/>
      <c r="RGK2" s="2205"/>
      <c r="RGL2" s="2205"/>
      <c r="RGM2" s="2205"/>
      <c r="RGN2" s="2205"/>
      <c r="RGO2" s="2205"/>
      <c r="RGP2" s="2205"/>
      <c r="RGQ2" s="2205"/>
      <c r="RGR2" s="2205"/>
      <c r="RGS2" s="2205"/>
      <c r="RGT2" s="2205"/>
      <c r="RGU2" s="2205"/>
      <c r="RGV2" s="2205"/>
      <c r="RGW2" s="2205"/>
      <c r="RGX2" s="2205"/>
      <c r="RGY2" s="2205"/>
      <c r="RGZ2" s="2205"/>
      <c r="RHA2" s="2205"/>
      <c r="RHB2" s="2205"/>
      <c r="RHC2" s="2205"/>
      <c r="RHD2" s="2205"/>
      <c r="RHE2" s="2205"/>
      <c r="RHF2" s="2205"/>
      <c r="RHG2" s="2205"/>
      <c r="RHH2" s="2205"/>
      <c r="RHI2" s="2205"/>
      <c r="RHJ2" s="2205"/>
      <c r="RHK2" s="2205"/>
      <c r="RHL2" s="2205"/>
      <c r="RHM2" s="2205"/>
      <c r="RHN2" s="2205"/>
      <c r="RHO2" s="2205"/>
      <c r="RHP2" s="2205"/>
      <c r="RHQ2" s="2205"/>
      <c r="RHR2" s="2205"/>
      <c r="RHS2" s="2205"/>
      <c r="RHT2" s="2205"/>
      <c r="RHU2" s="2205"/>
      <c r="RHV2" s="2205"/>
      <c r="RHW2" s="2205"/>
      <c r="RHX2" s="2205"/>
      <c r="RHY2" s="2205"/>
      <c r="RHZ2" s="2205"/>
      <c r="RIA2" s="2205"/>
      <c r="RIB2" s="2205"/>
      <c r="RIC2" s="2205"/>
      <c r="RID2" s="2205"/>
      <c r="RIE2" s="2205"/>
      <c r="RIF2" s="2205"/>
      <c r="RIG2" s="2205"/>
      <c r="RIH2" s="2205"/>
      <c r="RII2" s="2205"/>
      <c r="RIJ2" s="2205"/>
      <c r="RIK2" s="2205"/>
      <c r="RIL2" s="2205"/>
      <c r="RIM2" s="2205"/>
      <c r="RIN2" s="2205"/>
      <c r="RIO2" s="2205"/>
      <c r="RIP2" s="2205"/>
      <c r="RIQ2" s="2205"/>
      <c r="RIR2" s="2205"/>
      <c r="RIS2" s="2205"/>
      <c r="RIT2" s="2205"/>
      <c r="RIU2" s="2205"/>
      <c r="RIV2" s="2205"/>
      <c r="RIW2" s="2205"/>
      <c r="RIX2" s="2205"/>
      <c r="RIY2" s="2205"/>
      <c r="RIZ2" s="2205"/>
      <c r="RJA2" s="2205"/>
      <c r="RJB2" s="2205"/>
      <c r="RJC2" s="2205"/>
      <c r="RJD2" s="2205"/>
      <c r="RJE2" s="2205"/>
      <c r="RJF2" s="2205"/>
      <c r="RJG2" s="2205"/>
      <c r="RJH2" s="2205"/>
      <c r="RJI2" s="2205"/>
      <c r="RJJ2" s="2205"/>
      <c r="RJK2" s="2205"/>
      <c r="RJL2" s="2205"/>
      <c r="RJM2" s="2205"/>
      <c r="RJN2" s="2205"/>
      <c r="RJO2" s="2205"/>
      <c r="RJP2" s="2205"/>
      <c r="RJQ2" s="2205"/>
      <c r="RJR2" s="2205"/>
      <c r="RJS2" s="2205"/>
      <c r="RJT2" s="2205"/>
      <c r="RJU2" s="2205"/>
      <c r="RJV2" s="2205"/>
      <c r="RJW2" s="2205"/>
      <c r="RJX2" s="2205"/>
      <c r="RJY2" s="2205"/>
      <c r="RJZ2" s="2205"/>
      <c r="RKA2" s="2205"/>
      <c r="RKB2" s="2205"/>
      <c r="RKC2" s="2205"/>
      <c r="RKD2" s="2205"/>
      <c r="RKE2" s="2205"/>
      <c r="RKF2" s="2205"/>
      <c r="RKG2" s="2205"/>
      <c r="RKH2" s="2205"/>
      <c r="RKI2" s="2205"/>
      <c r="RKJ2" s="2205"/>
      <c r="RKK2" s="2205"/>
      <c r="RKL2" s="2205"/>
      <c r="RKM2" s="2205"/>
      <c r="RKN2" s="2205"/>
      <c r="RKO2" s="2205"/>
      <c r="RKP2" s="2205"/>
      <c r="RKQ2" s="2205"/>
      <c r="RKR2" s="2205"/>
      <c r="RKS2" s="2205"/>
      <c r="RKT2" s="2205"/>
      <c r="RKU2" s="2205"/>
      <c r="RKV2" s="2205"/>
      <c r="RKW2" s="2205"/>
      <c r="RKX2" s="2205"/>
      <c r="RKY2" s="2205"/>
      <c r="RKZ2" s="2205"/>
      <c r="RLA2" s="2205"/>
      <c r="RLB2" s="2205"/>
      <c r="RLC2" s="2205"/>
      <c r="RLD2" s="2205"/>
      <c r="RLE2" s="2205"/>
      <c r="RLF2" s="2205"/>
      <c r="RLG2" s="2205"/>
      <c r="RLH2" s="2205"/>
      <c r="RLI2" s="2205"/>
      <c r="RLJ2" s="2205"/>
      <c r="RLK2" s="2205"/>
      <c r="RLL2" s="2205"/>
      <c r="RLM2" s="2205"/>
      <c r="RLN2" s="2205"/>
      <c r="RLO2" s="2205"/>
      <c r="RLP2" s="2205"/>
      <c r="RLQ2" s="2205"/>
      <c r="RLR2" s="2205"/>
      <c r="RLS2" s="2205"/>
      <c r="RLT2" s="2205"/>
      <c r="RLU2" s="2205"/>
      <c r="RLV2" s="2205"/>
      <c r="RLW2" s="2205"/>
      <c r="RLX2" s="2205"/>
      <c r="RLY2" s="2205"/>
      <c r="RLZ2" s="2205"/>
      <c r="RMA2" s="2205"/>
      <c r="RMB2" s="2205"/>
      <c r="RMC2" s="2205"/>
      <c r="RMD2" s="2205"/>
      <c r="RME2" s="2205"/>
      <c r="RMF2" s="2205"/>
      <c r="RMG2" s="2205"/>
      <c r="RMH2" s="2205"/>
      <c r="RMI2" s="2205"/>
      <c r="RMJ2" s="2205"/>
      <c r="RMK2" s="2205"/>
      <c r="RML2" s="2205"/>
      <c r="RMM2" s="2205"/>
      <c r="RMN2" s="2205"/>
      <c r="RMO2" s="2205"/>
      <c r="RMP2" s="2205"/>
      <c r="RMQ2" s="2205"/>
      <c r="RMR2" s="2205"/>
      <c r="RMS2" s="2205"/>
      <c r="RMT2" s="2205"/>
      <c r="RMU2" s="2205"/>
      <c r="RMV2" s="2205"/>
      <c r="RMW2" s="2205"/>
      <c r="RMX2" s="2205"/>
      <c r="RMY2" s="2205"/>
      <c r="RMZ2" s="2205"/>
      <c r="RNA2" s="2205"/>
      <c r="RNB2" s="2205"/>
      <c r="RNC2" s="2205"/>
      <c r="RND2" s="2205"/>
      <c r="RNE2" s="2205"/>
      <c r="RNF2" s="2205"/>
      <c r="RNG2" s="2205"/>
      <c r="RNH2" s="2205"/>
      <c r="RNI2" s="2205"/>
      <c r="RNJ2" s="2205"/>
      <c r="RNK2" s="2205"/>
      <c r="RNL2" s="2205"/>
      <c r="RNM2" s="2205"/>
      <c r="RNN2" s="2205"/>
      <c r="RNO2" s="2205"/>
      <c r="RNP2" s="2205"/>
      <c r="RNQ2" s="2205"/>
      <c r="RNR2" s="2205"/>
      <c r="RNS2" s="2205"/>
      <c r="RNT2" s="2205"/>
      <c r="RNU2" s="2205"/>
      <c r="RNV2" s="2205"/>
      <c r="RNW2" s="2205"/>
      <c r="RNX2" s="2205"/>
      <c r="RNY2" s="2205"/>
      <c r="RNZ2" s="2205"/>
      <c r="ROA2" s="2205"/>
      <c r="ROB2" s="2205"/>
      <c r="ROC2" s="2205"/>
      <c r="ROD2" s="2205"/>
      <c r="ROE2" s="2205"/>
      <c r="ROF2" s="2205"/>
      <c r="ROG2" s="2205"/>
      <c r="ROH2" s="2205"/>
      <c r="ROI2" s="2205"/>
      <c r="ROJ2" s="2205"/>
      <c r="ROK2" s="2205"/>
      <c r="ROL2" s="2205"/>
      <c r="ROM2" s="2205"/>
      <c r="RON2" s="2205"/>
      <c r="ROO2" s="2205"/>
      <c r="ROP2" s="2205"/>
      <c r="ROQ2" s="2205"/>
      <c r="ROR2" s="2205"/>
      <c r="ROS2" s="2205"/>
      <c r="ROT2" s="2205"/>
      <c r="ROU2" s="2205"/>
      <c r="ROV2" s="2205"/>
      <c r="ROW2" s="2205"/>
      <c r="ROX2" s="2205"/>
      <c r="ROY2" s="2205"/>
      <c r="ROZ2" s="2205"/>
      <c r="RPA2" s="2205"/>
      <c r="RPB2" s="2205"/>
      <c r="RPC2" s="2205"/>
      <c r="RPD2" s="2205"/>
      <c r="RPE2" s="2205"/>
      <c r="RPF2" s="2205"/>
      <c r="RPG2" s="2205"/>
      <c r="RPH2" s="2205"/>
      <c r="RPI2" s="2205"/>
      <c r="RPJ2" s="2205"/>
      <c r="RPK2" s="2205"/>
      <c r="RPL2" s="2205"/>
      <c r="RPM2" s="2205"/>
      <c r="RPN2" s="2205"/>
      <c r="RPO2" s="2205"/>
      <c r="RPP2" s="2205"/>
      <c r="RPQ2" s="2205"/>
      <c r="RPR2" s="2205"/>
      <c r="RPS2" s="2205"/>
      <c r="RPT2" s="2205"/>
      <c r="RPU2" s="2205"/>
      <c r="RPV2" s="2205"/>
      <c r="RPW2" s="2205"/>
      <c r="RPX2" s="2205"/>
      <c r="RPY2" s="2205"/>
      <c r="RPZ2" s="2205"/>
      <c r="RQA2" s="2205"/>
      <c r="RQB2" s="2205"/>
      <c r="RQC2" s="2205"/>
      <c r="RQD2" s="2205"/>
      <c r="RQE2" s="2205"/>
      <c r="RQF2" s="2205"/>
      <c r="RQG2" s="2205"/>
      <c r="RQH2" s="2205"/>
      <c r="RQI2" s="2205"/>
      <c r="RQJ2" s="2205"/>
      <c r="RQK2" s="2205"/>
      <c r="RQL2" s="2205"/>
      <c r="RQM2" s="2205"/>
      <c r="RQN2" s="2205"/>
      <c r="RQO2" s="2205"/>
      <c r="RQP2" s="2205"/>
      <c r="RQQ2" s="2205"/>
      <c r="RQR2" s="2205"/>
      <c r="RQS2" s="2205"/>
      <c r="RQT2" s="2205"/>
      <c r="RQU2" s="2205"/>
      <c r="RQV2" s="2205"/>
      <c r="RQW2" s="2205"/>
      <c r="RQX2" s="2205"/>
      <c r="RQY2" s="2205"/>
      <c r="RQZ2" s="2205"/>
      <c r="RRA2" s="2205"/>
      <c r="RRB2" s="2205"/>
      <c r="RRC2" s="2205"/>
      <c r="RRD2" s="2205"/>
      <c r="RRE2" s="2205"/>
      <c r="RRF2" s="2205"/>
      <c r="RRG2" s="2205"/>
      <c r="RRH2" s="2205"/>
      <c r="RRI2" s="2205"/>
      <c r="RRJ2" s="2205"/>
      <c r="RRK2" s="2205"/>
      <c r="RRL2" s="2205"/>
      <c r="RRM2" s="2205"/>
      <c r="RRN2" s="2205"/>
      <c r="RRO2" s="2205"/>
      <c r="RRP2" s="2205"/>
      <c r="RRQ2" s="2205"/>
      <c r="RRR2" s="2205"/>
      <c r="RRS2" s="2205"/>
      <c r="RRT2" s="2205"/>
      <c r="RRU2" s="2205"/>
      <c r="RRV2" s="2205"/>
      <c r="RRW2" s="2205"/>
      <c r="RRX2" s="2205"/>
      <c r="RRY2" s="2205"/>
      <c r="RRZ2" s="2205"/>
      <c r="RSA2" s="2205"/>
      <c r="RSB2" s="2205"/>
      <c r="RSC2" s="2205"/>
      <c r="RSD2" s="2205"/>
      <c r="RSE2" s="2205"/>
      <c r="RSF2" s="2205"/>
      <c r="RSG2" s="2205"/>
      <c r="RSH2" s="2205"/>
      <c r="RSI2" s="2205"/>
      <c r="RSJ2" s="2205"/>
      <c r="RSK2" s="2205"/>
      <c r="RSL2" s="2205"/>
      <c r="RSM2" s="2205"/>
      <c r="RSN2" s="2205"/>
      <c r="RSO2" s="2205"/>
      <c r="RSP2" s="2205"/>
      <c r="RSQ2" s="2205"/>
      <c r="RSR2" s="2205"/>
      <c r="RSS2" s="2205"/>
      <c r="RST2" s="2205"/>
      <c r="RSU2" s="2205"/>
      <c r="RSV2" s="2205"/>
      <c r="RSW2" s="2205"/>
      <c r="RSX2" s="2205"/>
      <c r="RSY2" s="2205"/>
      <c r="RSZ2" s="2205"/>
      <c r="RTA2" s="2205"/>
      <c r="RTB2" s="2205"/>
      <c r="RTC2" s="2205"/>
      <c r="RTD2" s="2205"/>
      <c r="RTE2" s="2205"/>
      <c r="RTF2" s="2205"/>
      <c r="RTG2" s="2205"/>
      <c r="RTH2" s="2205"/>
      <c r="RTI2" s="2205"/>
      <c r="RTJ2" s="2205"/>
      <c r="RTK2" s="2205"/>
      <c r="RTL2" s="2205"/>
      <c r="RTM2" s="2205"/>
      <c r="RTN2" s="2205"/>
      <c r="RTO2" s="2205"/>
      <c r="RTP2" s="2205"/>
      <c r="RTQ2" s="2205"/>
      <c r="RTR2" s="2205"/>
      <c r="RTS2" s="2205"/>
      <c r="RTT2" s="2205"/>
      <c r="RTU2" s="2205"/>
      <c r="RTV2" s="2205"/>
      <c r="RTW2" s="2205"/>
      <c r="RTX2" s="2205"/>
      <c r="RTY2" s="2205"/>
      <c r="RTZ2" s="2205"/>
      <c r="RUA2" s="2205"/>
      <c r="RUB2" s="2205"/>
      <c r="RUC2" s="2205"/>
      <c r="RUD2" s="2205"/>
      <c r="RUE2" s="2205"/>
      <c r="RUF2" s="2205"/>
      <c r="RUG2" s="2205"/>
      <c r="RUH2" s="2205"/>
      <c r="RUI2" s="2205"/>
      <c r="RUJ2" s="2205"/>
      <c r="RUK2" s="2205"/>
      <c r="RUL2" s="2205"/>
      <c r="RUM2" s="2205"/>
      <c r="RUN2" s="2205"/>
      <c r="RUO2" s="2205"/>
      <c r="RUP2" s="2205"/>
      <c r="RUQ2" s="2205"/>
      <c r="RUR2" s="2205"/>
      <c r="RUS2" s="2205"/>
      <c r="RUT2" s="2205"/>
      <c r="RUU2" s="2205"/>
      <c r="RUV2" s="2205"/>
      <c r="RUW2" s="2205"/>
      <c r="RUX2" s="2205"/>
      <c r="RUY2" s="2205"/>
      <c r="RUZ2" s="2205"/>
      <c r="RVA2" s="2205"/>
      <c r="RVB2" s="2205"/>
      <c r="RVC2" s="2205"/>
      <c r="RVD2" s="2205"/>
      <c r="RVE2" s="2205"/>
      <c r="RVF2" s="2205"/>
      <c r="RVG2" s="2205"/>
      <c r="RVH2" s="2205"/>
      <c r="RVI2" s="2205"/>
      <c r="RVJ2" s="2205"/>
      <c r="RVK2" s="2205"/>
      <c r="RVL2" s="2205"/>
      <c r="RVM2" s="2205"/>
      <c r="RVN2" s="2205"/>
      <c r="RVO2" s="2205"/>
      <c r="RVP2" s="2205"/>
      <c r="RVQ2" s="2205"/>
      <c r="RVR2" s="2205"/>
      <c r="RVS2" s="2205"/>
      <c r="RVT2" s="2205"/>
      <c r="RVU2" s="2205"/>
      <c r="RVV2" s="2205"/>
      <c r="RVW2" s="2205"/>
      <c r="RVX2" s="2205"/>
      <c r="RVY2" s="2205"/>
      <c r="RVZ2" s="2205"/>
      <c r="RWA2" s="2205"/>
      <c r="RWB2" s="2205"/>
      <c r="RWC2" s="2205"/>
      <c r="RWD2" s="2205"/>
      <c r="RWE2" s="2205"/>
      <c r="RWF2" s="2205"/>
      <c r="RWG2" s="2205"/>
      <c r="RWH2" s="2205"/>
      <c r="RWI2" s="2205"/>
      <c r="RWJ2" s="2205"/>
      <c r="RWK2" s="2205"/>
      <c r="RWL2" s="2205"/>
      <c r="RWM2" s="2205"/>
      <c r="RWN2" s="2205"/>
      <c r="RWO2" s="2205"/>
      <c r="RWP2" s="2205"/>
      <c r="RWQ2" s="2205"/>
      <c r="RWR2" s="2205"/>
      <c r="RWS2" s="2205"/>
      <c r="RWT2" s="2205"/>
      <c r="RWU2" s="2205"/>
      <c r="RWV2" s="2205"/>
      <c r="RWW2" s="2205"/>
      <c r="RWX2" s="2205"/>
      <c r="RWY2" s="2205"/>
      <c r="RWZ2" s="2205"/>
      <c r="RXA2" s="2205"/>
      <c r="RXB2" s="2205"/>
      <c r="RXC2" s="2205"/>
      <c r="RXD2" s="2205"/>
      <c r="RXE2" s="2205"/>
      <c r="RXF2" s="2205"/>
      <c r="RXG2" s="2205"/>
      <c r="RXH2" s="2205"/>
      <c r="RXI2" s="2205"/>
      <c r="RXJ2" s="2205"/>
      <c r="RXK2" s="2205"/>
      <c r="RXL2" s="2205"/>
      <c r="RXM2" s="2205"/>
      <c r="RXN2" s="2205"/>
      <c r="RXO2" s="2205"/>
      <c r="RXP2" s="2205"/>
      <c r="RXQ2" s="2205"/>
      <c r="RXR2" s="2205"/>
      <c r="RXS2" s="2205"/>
      <c r="RXT2" s="2205"/>
      <c r="RXU2" s="2205"/>
      <c r="RXV2" s="2205"/>
      <c r="RXW2" s="2205"/>
      <c r="RXX2" s="2205"/>
      <c r="RXY2" s="2205"/>
      <c r="RXZ2" s="2205"/>
      <c r="RYA2" s="2205"/>
      <c r="RYB2" s="2205"/>
      <c r="RYC2" s="2205"/>
      <c r="RYD2" s="2205"/>
      <c r="RYE2" s="2205"/>
      <c r="RYF2" s="2205"/>
      <c r="RYG2" s="2205"/>
      <c r="RYH2" s="2205"/>
      <c r="RYI2" s="2205"/>
      <c r="RYJ2" s="2205"/>
      <c r="RYK2" s="2205"/>
      <c r="RYL2" s="2205"/>
      <c r="RYM2" s="2205"/>
      <c r="RYN2" s="2205"/>
      <c r="RYO2" s="2205"/>
      <c r="RYP2" s="2205"/>
      <c r="RYQ2" s="2205"/>
      <c r="RYR2" s="2205"/>
      <c r="RYS2" s="2205"/>
      <c r="RYT2" s="2205"/>
      <c r="RYU2" s="2205"/>
      <c r="RYV2" s="2205"/>
      <c r="RYW2" s="2205"/>
      <c r="RYX2" s="2205"/>
      <c r="RYY2" s="2205"/>
      <c r="RYZ2" s="2205"/>
      <c r="RZA2" s="2205"/>
      <c r="RZB2" s="2205"/>
      <c r="RZC2" s="2205"/>
      <c r="RZD2" s="2205"/>
      <c r="RZE2" s="2205"/>
      <c r="RZF2" s="2205"/>
      <c r="RZG2" s="2205"/>
      <c r="RZH2" s="2205"/>
      <c r="RZI2" s="2205"/>
      <c r="RZJ2" s="2205"/>
      <c r="RZK2" s="2205"/>
      <c r="RZL2" s="2205"/>
      <c r="RZM2" s="2205"/>
      <c r="RZN2" s="2205"/>
      <c r="RZO2" s="2205"/>
      <c r="RZP2" s="2205"/>
      <c r="RZQ2" s="2205"/>
      <c r="RZR2" s="2205"/>
      <c r="RZS2" s="2205"/>
      <c r="RZT2" s="2205"/>
      <c r="RZU2" s="2205"/>
      <c r="RZV2" s="2205"/>
      <c r="RZW2" s="2205"/>
      <c r="RZX2" s="2205"/>
      <c r="RZY2" s="2205"/>
      <c r="RZZ2" s="2205"/>
      <c r="SAA2" s="2205"/>
      <c r="SAB2" s="2205"/>
      <c r="SAC2" s="2205"/>
      <c r="SAD2" s="2205"/>
      <c r="SAE2" s="2205"/>
      <c r="SAF2" s="2205"/>
      <c r="SAG2" s="2205"/>
      <c r="SAH2" s="2205"/>
      <c r="SAI2" s="2205"/>
      <c r="SAJ2" s="2205"/>
      <c r="SAK2" s="2205"/>
      <c r="SAL2" s="2205"/>
      <c r="SAM2" s="2205"/>
      <c r="SAN2" s="2205"/>
      <c r="SAO2" s="2205"/>
      <c r="SAP2" s="2205"/>
      <c r="SAQ2" s="2205"/>
      <c r="SAR2" s="2205"/>
      <c r="SAS2" s="2205"/>
      <c r="SAT2" s="2205"/>
      <c r="SAU2" s="2205"/>
      <c r="SAV2" s="2205"/>
      <c r="SAW2" s="2205"/>
      <c r="SAX2" s="2205"/>
      <c r="SAY2" s="2205"/>
      <c r="SAZ2" s="2205"/>
      <c r="SBA2" s="2205"/>
      <c r="SBB2" s="2205"/>
      <c r="SBC2" s="2205"/>
      <c r="SBD2" s="2205"/>
      <c r="SBE2" s="2205"/>
      <c r="SBF2" s="2205"/>
      <c r="SBG2" s="2205"/>
      <c r="SBH2" s="2205"/>
      <c r="SBI2" s="2205"/>
      <c r="SBJ2" s="2205"/>
      <c r="SBK2" s="2205"/>
      <c r="SBL2" s="2205"/>
      <c r="SBM2" s="2205"/>
      <c r="SBN2" s="2205"/>
      <c r="SBO2" s="2205"/>
      <c r="SBP2" s="2205"/>
      <c r="SBQ2" s="2205"/>
      <c r="SBR2" s="2205"/>
      <c r="SBS2" s="2205"/>
      <c r="SBT2" s="2205"/>
      <c r="SBU2" s="2205"/>
      <c r="SBV2" s="2205"/>
      <c r="SBW2" s="2205"/>
      <c r="SBX2" s="2205"/>
      <c r="SBY2" s="2205"/>
      <c r="SBZ2" s="2205"/>
      <c r="SCA2" s="2205"/>
      <c r="SCB2" s="2205"/>
      <c r="SCC2" s="2205"/>
      <c r="SCD2" s="2205"/>
      <c r="SCE2" s="2205"/>
      <c r="SCF2" s="2205"/>
      <c r="SCG2" s="2205"/>
      <c r="SCH2" s="2205"/>
      <c r="SCI2" s="2205"/>
      <c r="SCJ2" s="2205"/>
      <c r="SCK2" s="2205"/>
      <c r="SCL2" s="2205"/>
      <c r="SCM2" s="2205"/>
      <c r="SCN2" s="2205"/>
      <c r="SCO2" s="2205"/>
      <c r="SCP2" s="2205"/>
      <c r="SCQ2" s="2205"/>
      <c r="SCR2" s="2205"/>
      <c r="SCS2" s="2205"/>
      <c r="SCT2" s="2205"/>
      <c r="SCU2" s="2205"/>
      <c r="SCV2" s="2205"/>
      <c r="SCW2" s="2205"/>
      <c r="SCX2" s="2205"/>
      <c r="SCY2" s="2205"/>
      <c r="SCZ2" s="2205"/>
      <c r="SDA2" s="2205"/>
      <c r="SDB2" s="2205"/>
      <c r="SDC2" s="2205"/>
      <c r="SDD2" s="2205"/>
      <c r="SDE2" s="2205"/>
      <c r="SDF2" s="2205"/>
      <c r="SDG2" s="2205"/>
      <c r="SDH2" s="2205"/>
      <c r="SDI2" s="2205"/>
      <c r="SDJ2" s="2205"/>
      <c r="SDK2" s="2205"/>
      <c r="SDL2" s="2205"/>
      <c r="SDM2" s="2205"/>
      <c r="SDN2" s="2205"/>
      <c r="SDO2" s="2205"/>
      <c r="SDP2" s="2205"/>
      <c r="SDQ2" s="2205"/>
      <c r="SDR2" s="2205"/>
      <c r="SDS2" s="2205"/>
      <c r="SDT2" s="2205"/>
      <c r="SDU2" s="2205"/>
      <c r="SDV2" s="2205"/>
      <c r="SDW2" s="2205"/>
      <c r="SDX2" s="2205"/>
      <c r="SDY2" s="2205"/>
      <c r="SDZ2" s="2205"/>
      <c r="SEA2" s="2205"/>
      <c r="SEB2" s="2205"/>
      <c r="SEC2" s="2205"/>
      <c r="SED2" s="2205"/>
      <c r="SEE2" s="2205"/>
      <c r="SEF2" s="2205"/>
      <c r="SEG2" s="2205"/>
      <c r="SEH2" s="2205"/>
      <c r="SEI2" s="2205"/>
      <c r="SEJ2" s="2205"/>
      <c r="SEK2" s="2205"/>
      <c r="SEL2" s="2205"/>
      <c r="SEM2" s="2205"/>
      <c r="SEN2" s="2205"/>
      <c r="SEO2" s="2205"/>
      <c r="SEP2" s="2205"/>
      <c r="SEQ2" s="2205"/>
      <c r="SER2" s="2205"/>
      <c r="SES2" s="2205"/>
      <c r="SET2" s="2205"/>
      <c r="SEU2" s="2205"/>
      <c r="SEV2" s="2205"/>
      <c r="SEW2" s="2205"/>
      <c r="SEX2" s="2205"/>
      <c r="SEY2" s="2205"/>
      <c r="SEZ2" s="2205"/>
      <c r="SFA2" s="2205"/>
      <c r="SFB2" s="2205"/>
      <c r="SFC2" s="2205"/>
      <c r="SFD2" s="2205"/>
      <c r="SFE2" s="2205"/>
      <c r="SFF2" s="2205"/>
      <c r="SFG2" s="2205"/>
      <c r="SFH2" s="2205"/>
      <c r="SFI2" s="2205"/>
      <c r="SFJ2" s="2205"/>
      <c r="SFK2" s="2205"/>
      <c r="SFL2" s="2205"/>
      <c r="SFM2" s="2205"/>
      <c r="SFN2" s="2205"/>
      <c r="SFO2" s="2205"/>
      <c r="SFP2" s="2205"/>
      <c r="SFQ2" s="2205"/>
      <c r="SFR2" s="2205"/>
      <c r="SFS2" s="2205"/>
      <c r="SFT2" s="2205"/>
      <c r="SFU2" s="2205"/>
      <c r="SFV2" s="2205"/>
      <c r="SFW2" s="2205"/>
      <c r="SFX2" s="2205"/>
      <c r="SFY2" s="2205"/>
      <c r="SFZ2" s="2205"/>
      <c r="SGA2" s="2205"/>
      <c r="SGB2" s="2205"/>
      <c r="SGC2" s="2205"/>
      <c r="SGD2" s="2205"/>
      <c r="SGE2" s="2205"/>
      <c r="SGF2" s="2205"/>
      <c r="SGG2" s="2205"/>
      <c r="SGH2" s="2205"/>
      <c r="SGI2" s="2205"/>
      <c r="SGJ2" s="2205"/>
      <c r="SGK2" s="2205"/>
      <c r="SGL2" s="2205"/>
      <c r="SGM2" s="2205"/>
      <c r="SGN2" s="2205"/>
      <c r="SGO2" s="2205"/>
      <c r="SGP2" s="2205"/>
      <c r="SGQ2" s="2205"/>
      <c r="SGR2" s="2205"/>
      <c r="SGS2" s="2205"/>
      <c r="SGT2" s="2205"/>
      <c r="SGU2" s="2205"/>
      <c r="SGV2" s="2205"/>
      <c r="SGW2" s="2205"/>
      <c r="SGX2" s="2205"/>
      <c r="SGY2" s="2205"/>
      <c r="SGZ2" s="2205"/>
      <c r="SHA2" s="2205"/>
      <c r="SHB2" s="2205"/>
      <c r="SHC2" s="2205"/>
      <c r="SHD2" s="2205"/>
      <c r="SHE2" s="2205"/>
      <c r="SHF2" s="2205"/>
      <c r="SHG2" s="2205"/>
      <c r="SHH2" s="2205"/>
      <c r="SHI2" s="2205"/>
      <c r="SHJ2" s="2205"/>
      <c r="SHK2" s="2205"/>
      <c r="SHL2" s="2205"/>
      <c r="SHM2" s="2205"/>
      <c r="SHN2" s="2205"/>
      <c r="SHO2" s="2205"/>
      <c r="SHP2" s="2205"/>
      <c r="SHQ2" s="2205"/>
      <c r="SHR2" s="2205"/>
      <c r="SHS2" s="2205"/>
      <c r="SHT2" s="2205"/>
      <c r="SHU2" s="2205"/>
      <c r="SHV2" s="2205"/>
      <c r="SHW2" s="2205"/>
      <c r="SHX2" s="2205"/>
      <c r="SHY2" s="2205"/>
      <c r="SHZ2" s="2205"/>
      <c r="SIA2" s="2205"/>
      <c r="SIB2" s="2205"/>
      <c r="SIC2" s="2205"/>
      <c r="SID2" s="2205"/>
      <c r="SIE2" s="2205"/>
      <c r="SIF2" s="2205"/>
      <c r="SIG2" s="2205"/>
      <c r="SIH2" s="2205"/>
      <c r="SII2" s="2205"/>
      <c r="SIJ2" s="2205"/>
      <c r="SIK2" s="2205"/>
      <c r="SIL2" s="2205"/>
      <c r="SIM2" s="2205"/>
      <c r="SIN2" s="2205"/>
      <c r="SIO2" s="2205"/>
      <c r="SIP2" s="2205"/>
      <c r="SIQ2" s="2205"/>
      <c r="SIR2" s="2205"/>
      <c r="SIS2" s="2205"/>
      <c r="SIT2" s="2205"/>
      <c r="SIU2" s="2205"/>
      <c r="SIV2" s="2205"/>
      <c r="SIW2" s="2205"/>
      <c r="SIX2" s="2205"/>
      <c r="SIY2" s="2205"/>
      <c r="SIZ2" s="2205"/>
      <c r="SJA2" s="2205"/>
      <c r="SJB2" s="2205"/>
      <c r="SJC2" s="2205"/>
      <c r="SJD2" s="2205"/>
      <c r="SJE2" s="2205"/>
      <c r="SJF2" s="2205"/>
      <c r="SJG2" s="2205"/>
      <c r="SJH2" s="2205"/>
      <c r="SJI2" s="2205"/>
      <c r="SJJ2" s="2205"/>
      <c r="SJK2" s="2205"/>
      <c r="SJL2" s="2205"/>
      <c r="SJM2" s="2205"/>
      <c r="SJN2" s="2205"/>
      <c r="SJO2" s="2205"/>
      <c r="SJP2" s="2205"/>
      <c r="SJQ2" s="2205"/>
      <c r="SJR2" s="2205"/>
      <c r="SJS2" s="2205"/>
      <c r="SJT2" s="2205"/>
      <c r="SJU2" s="2205"/>
      <c r="SJV2" s="2205"/>
      <c r="SJW2" s="2205"/>
      <c r="SJX2" s="2205"/>
      <c r="SJY2" s="2205"/>
      <c r="SJZ2" s="2205"/>
      <c r="SKA2" s="2205"/>
      <c r="SKB2" s="2205"/>
      <c r="SKC2" s="2205"/>
      <c r="SKD2" s="2205"/>
      <c r="SKE2" s="2205"/>
      <c r="SKF2" s="2205"/>
      <c r="SKG2" s="2205"/>
      <c r="SKH2" s="2205"/>
      <c r="SKI2" s="2205"/>
      <c r="SKJ2" s="2205"/>
      <c r="SKK2" s="2205"/>
      <c r="SKL2" s="2205"/>
      <c r="SKM2" s="2205"/>
      <c r="SKN2" s="2205"/>
      <c r="SKO2" s="2205"/>
      <c r="SKP2" s="2205"/>
      <c r="SKQ2" s="2205"/>
      <c r="SKR2" s="2205"/>
      <c r="SKS2" s="2205"/>
      <c r="SKT2" s="2205"/>
      <c r="SKU2" s="2205"/>
      <c r="SKV2" s="2205"/>
      <c r="SKW2" s="2205"/>
      <c r="SKX2" s="2205"/>
      <c r="SKY2" s="2205"/>
      <c r="SKZ2" s="2205"/>
      <c r="SLA2" s="2205"/>
      <c r="SLB2" s="2205"/>
      <c r="SLC2" s="2205"/>
      <c r="SLD2" s="2205"/>
      <c r="SLE2" s="2205"/>
      <c r="SLF2" s="2205"/>
      <c r="SLG2" s="2205"/>
      <c r="SLH2" s="2205"/>
      <c r="SLI2" s="2205"/>
      <c r="SLJ2" s="2205"/>
      <c r="SLK2" s="2205"/>
      <c r="SLL2" s="2205"/>
      <c r="SLM2" s="2205"/>
      <c r="SLN2" s="2205"/>
      <c r="SLO2" s="2205"/>
      <c r="SLP2" s="2205"/>
      <c r="SLQ2" s="2205"/>
      <c r="SLR2" s="2205"/>
      <c r="SLS2" s="2205"/>
      <c r="SLT2" s="2205"/>
      <c r="SLU2" s="2205"/>
      <c r="SLV2" s="2205"/>
      <c r="SLW2" s="2205"/>
      <c r="SLX2" s="2205"/>
      <c r="SLY2" s="2205"/>
      <c r="SLZ2" s="2205"/>
      <c r="SMA2" s="2205"/>
      <c r="SMB2" s="2205"/>
      <c r="SMC2" s="2205"/>
      <c r="SMD2" s="2205"/>
      <c r="SME2" s="2205"/>
      <c r="SMF2" s="2205"/>
      <c r="SMG2" s="2205"/>
      <c r="SMH2" s="2205"/>
      <c r="SMI2" s="2205"/>
      <c r="SMJ2" s="2205"/>
      <c r="SMK2" s="2205"/>
      <c r="SML2" s="2205"/>
      <c r="SMM2" s="2205"/>
      <c r="SMN2" s="2205"/>
      <c r="SMO2" s="2205"/>
      <c r="SMP2" s="2205"/>
      <c r="SMQ2" s="2205"/>
      <c r="SMR2" s="2205"/>
      <c r="SMS2" s="2205"/>
      <c r="SMT2" s="2205"/>
      <c r="SMU2" s="2205"/>
      <c r="SMV2" s="2205"/>
      <c r="SMW2" s="2205"/>
      <c r="SMX2" s="2205"/>
      <c r="SMY2" s="2205"/>
      <c r="SMZ2" s="2205"/>
      <c r="SNA2" s="2205"/>
      <c r="SNB2" s="2205"/>
      <c r="SNC2" s="2205"/>
      <c r="SND2" s="2205"/>
      <c r="SNE2" s="2205"/>
      <c r="SNF2" s="2205"/>
      <c r="SNG2" s="2205"/>
      <c r="SNH2" s="2205"/>
      <c r="SNI2" s="2205"/>
      <c r="SNJ2" s="2205"/>
      <c r="SNK2" s="2205"/>
      <c r="SNL2" s="2205"/>
      <c r="SNM2" s="2205"/>
      <c r="SNN2" s="2205"/>
      <c r="SNO2" s="2205"/>
      <c r="SNP2" s="2205"/>
      <c r="SNQ2" s="2205"/>
      <c r="SNR2" s="2205"/>
      <c r="SNS2" s="2205"/>
      <c r="SNT2" s="2205"/>
      <c r="SNU2" s="2205"/>
      <c r="SNV2" s="2205"/>
      <c r="SNW2" s="2205"/>
      <c r="SNX2" s="2205"/>
      <c r="SNY2" s="2205"/>
      <c r="SNZ2" s="2205"/>
      <c r="SOA2" s="2205"/>
      <c r="SOB2" s="2205"/>
      <c r="SOC2" s="2205"/>
      <c r="SOD2" s="2205"/>
      <c r="SOE2" s="2205"/>
      <c r="SOF2" s="2205"/>
      <c r="SOG2" s="2205"/>
      <c r="SOH2" s="2205"/>
      <c r="SOI2" s="2205"/>
      <c r="SOJ2" s="2205"/>
      <c r="SOK2" s="2205"/>
      <c r="SOL2" s="2205"/>
      <c r="SOM2" s="2205"/>
      <c r="SON2" s="2205"/>
      <c r="SOO2" s="2205"/>
      <c r="SOP2" s="2205"/>
      <c r="SOQ2" s="2205"/>
      <c r="SOR2" s="2205"/>
      <c r="SOS2" s="2205"/>
      <c r="SOT2" s="2205"/>
      <c r="SOU2" s="2205"/>
      <c r="SOV2" s="2205"/>
      <c r="SOW2" s="2205"/>
      <c r="SOX2" s="2205"/>
      <c r="SOY2" s="2205"/>
      <c r="SOZ2" s="2205"/>
      <c r="SPA2" s="2205"/>
      <c r="SPB2" s="2205"/>
      <c r="SPC2" s="2205"/>
      <c r="SPD2" s="2205"/>
      <c r="SPE2" s="2205"/>
      <c r="SPF2" s="2205"/>
      <c r="SPG2" s="2205"/>
      <c r="SPH2" s="2205"/>
      <c r="SPI2" s="2205"/>
      <c r="SPJ2" s="2205"/>
      <c r="SPK2" s="2205"/>
      <c r="SPL2" s="2205"/>
      <c r="SPM2" s="2205"/>
      <c r="SPN2" s="2205"/>
      <c r="SPO2" s="2205"/>
      <c r="SPP2" s="2205"/>
      <c r="SPQ2" s="2205"/>
      <c r="SPR2" s="2205"/>
      <c r="SPS2" s="2205"/>
      <c r="SPT2" s="2205"/>
      <c r="SPU2" s="2205"/>
      <c r="SPV2" s="2205"/>
      <c r="SPW2" s="2205"/>
      <c r="SPX2" s="2205"/>
      <c r="SPY2" s="2205"/>
      <c r="SPZ2" s="2205"/>
      <c r="SQA2" s="2205"/>
      <c r="SQB2" s="2205"/>
      <c r="SQC2" s="2205"/>
      <c r="SQD2" s="2205"/>
      <c r="SQE2" s="2205"/>
      <c r="SQF2" s="2205"/>
      <c r="SQG2" s="2205"/>
      <c r="SQH2" s="2205"/>
      <c r="SQI2" s="2205"/>
      <c r="SQJ2" s="2205"/>
      <c r="SQK2" s="2205"/>
      <c r="SQL2" s="2205"/>
      <c r="SQM2" s="2205"/>
      <c r="SQN2" s="2205"/>
      <c r="SQO2" s="2205"/>
      <c r="SQP2" s="2205"/>
      <c r="SQQ2" s="2205"/>
      <c r="SQR2" s="2205"/>
      <c r="SQS2" s="2205"/>
      <c r="SQT2" s="2205"/>
      <c r="SQU2" s="2205"/>
      <c r="SQV2" s="2205"/>
      <c r="SQW2" s="2205"/>
      <c r="SQX2" s="2205"/>
      <c r="SQY2" s="2205"/>
      <c r="SQZ2" s="2205"/>
      <c r="SRA2" s="2205"/>
      <c r="SRB2" s="2205"/>
      <c r="SRC2" s="2205"/>
      <c r="SRD2" s="2205"/>
      <c r="SRE2" s="2205"/>
      <c r="SRF2" s="2205"/>
      <c r="SRG2" s="2205"/>
      <c r="SRH2" s="2205"/>
      <c r="SRI2" s="2205"/>
      <c r="SRJ2" s="2205"/>
      <c r="SRK2" s="2205"/>
      <c r="SRL2" s="2205"/>
      <c r="SRM2" s="2205"/>
      <c r="SRN2" s="2205"/>
      <c r="SRO2" s="2205"/>
      <c r="SRP2" s="2205"/>
      <c r="SRQ2" s="2205"/>
      <c r="SRR2" s="2205"/>
      <c r="SRS2" s="2205"/>
      <c r="SRT2" s="2205"/>
      <c r="SRU2" s="2205"/>
      <c r="SRV2" s="2205"/>
      <c r="SRW2" s="2205"/>
      <c r="SRX2" s="2205"/>
      <c r="SRY2" s="2205"/>
      <c r="SRZ2" s="2205"/>
      <c r="SSA2" s="2205"/>
      <c r="SSB2" s="2205"/>
      <c r="SSC2" s="2205"/>
      <c r="SSD2" s="2205"/>
      <c r="SSE2" s="2205"/>
      <c r="SSF2" s="2205"/>
      <c r="SSG2" s="2205"/>
      <c r="SSH2" s="2205"/>
      <c r="SSI2" s="2205"/>
      <c r="SSJ2" s="2205"/>
      <c r="SSK2" s="2205"/>
      <c r="SSL2" s="2205"/>
      <c r="SSM2" s="2205"/>
      <c r="SSN2" s="2205"/>
      <c r="SSO2" s="2205"/>
      <c r="SSP2" s="2205"/>
      <c r="SSQ2" s="2205"/>
      <c r="SSR2" s="2205"/>
      <c r="SSS2" s="2205"/>
      <c r="SST2" s="2205"/>
      <c r="SSU2" s="2205"/>
      <c r="SSV2" s="2205"/>
      <c r="SSW2" s="2205"/>
      <c r="SSX2" s="2205"/>
      <c r="SSY2" s="2205"/>
      <c r="SSZ2" s="2205"/>
      <c r="STA2" s="2205"/>
      <c r="STB2" s="2205"/>
      <c r="STC2" s="2205"/>
      <c r="STD2" s="2205"/>
      <c r="STE2" s="2205"/>
      <c r="STF2" s="2205"/>
      <c r="STG2" s="2205"/>
      <c r="STH2" s="2205"/>
      <c r="STI2" s="2205"/>
      <c r="STJ2" s="2205"/>
      <c r="STK2" s="2205"/>
      <c r="STL2" s="2205"/>
      <c r="STM2" s="2205"/>
      <c r="STN2" s="2205"/>
      <c r="STO2" s="2205"/>
      <c r="STP2" s="2205"/>
      <c r="STQ2" s="2205"/>
      <c r="STR2" s="2205"/>
      <c r="STS2" s="2205"/>
      <c r="STT2" s="2205"/>
      <c r="STU2" s="2205"/>
      <c r="STV2" s="2205"/>
      <c r="STW2" s="2205"/>
      <c r="STX2" s="2205"/>
      <c r="STY2" s="2205"/>
      <c r="STZ2" s="2205"/>
      <c r="SUA2" s="2205"/>
      <c r="SUB2" s="2205"/>
      <c r="SUC2" s="2205"/>
      <c r="SUD2" s="2205"/>
      <c r="SUE2" s="2205"/>
      <c r="SUF2" s="2205"/>
      <c r="SUG2" s="2205"/>
      <c r="SUH2" s="2205"/>
      <c r="SUI2" s="2205"/>
      <c r="SUJ2" s="2205"/>
      <c r="SUK2" s="2205"/>
      <c r="SUL2" s="2205"/>
      <c r="SUM2" s="2205"/>
      <c r="SUN2" s="2205"/>
      <c r="SUO2" s="2205"/>
      <c r="SUP2" s="2205"/>
      <c r="SUQ2" s="2205"/>
      <c r="SUR2" s="2205"/>
      <c r="SUS2" s="2205"/>
      <c r="SUT2" s="2205"/>
      <c r="SUU2" s="2205"/>
      <c r="SUV2" s="2205"/>
      <c r="SUW2" s="2205"/>
      <c r="SUX2" s="2205"/>
      <c r="SUY2" s="2205"/>
      <c r="SUZ2" s="2205"/>
      <c r="SVA2" s="2205"/>
      <c r="SVB2" s="2205"/>
      <c r="SVC2" s="2205"/>
      <c r="SVD2" s="2205"/>
      <c r="SVE2" s="2205"/>
      <c r="SVF2" s="2205"/>
      <c r="SVG2" s="2205"/>
      <c r="SVH2" s="2205"/>
      <c r="SVI2" s="2205"/>
      <c r="SVJ2" s="2205"/>
      <c r="SVK2" s="2205"/>
      <c r="SVL2" s="2205"/>
      <c r="SVM2" s="2205"/>
      <c r="SVN2" s="2205"/>
      <c r="SVO2" s="2205"/>
      <c r="SVP2" s="2205"/>
      <c r="SVQ2" s="2205"/>
      <c r="SVR2" s="2205"/>
      <c r="SVS2" s="2205"/>
      <c r="SVT2" s="2205"/>
      <c r="SVU2" s="2205"/>
      <c r="SVV2" s="2205"/>
      <c r="SVW2" s="2205"/>
      <c r="SVX2" s="2205"/>
      <c r="SVY2" s="2205"/>
      <c r="SVZ2" s="2205"/>
      <c r="SWA2" s="2205"/>
      <c r="SWB2" s="2205"/>
      <c r="SWC2" s="2205"/>
      <c r="SWD2" s="2205"/>
      <c r="SWE2" s="2205"/>
      <c r="SWF2" s="2205"/>
      <c r="SWG2" s="2205"/>
      <c r="SWH2" s="2205"/>
      <c r="SWI2" s="2205"/>
      <c r="SWJ2" s="2205"/>
      <c r="SWK2" s="2205"/>
      <c r="SWL2" s="2205"/>
      <c r="SWM2" s="2205"/>
      <c r="SWN2" s="2205"/>
      <c r="SWO2" s="2205"/>
      <c r="SWP2" s="2205"/>
      <c r="SWQ2" s="2205"/>
      <c r="SWR2" s="2205"/>
      <c r="SWS2" s="2205"/>
      <c r="SWT2" s="2205"/>
      <c r="SWU2" s="2205"/>
      <c r="SWV2" s="2205"/>
      <c r="SWW2" s="2205"/>
      <c r="SWX2" s="2205"/>
      <c r="SWY2" s="2205"/>
      <c r="SWZ2" s="2205"/>
      <c r="SXA2" s="2205"/>
      <c r="SXB2" s="2205"/>
      <c r="SXC2" s="2205"/>
      <c r="SXD2" s="2205"/>
      <c r="SXE2" s="2205"/>
      <c r="SXF2" s="2205"/>
      <c r="SXG2" s="2205"/>
      <c r="SXH2" s="2205"/>
      <c r="SXI2" s="2205"/>
      <c r="SXJ2" s="2205"/>
      <c r="SXK2" s="2205"/>
      <c r="SXL2" s="2205"/>
      <c r="SXM2" s="2205"/>
      <c r="SXN2" s="2205"/>
      <c r="SXO2" s="2205"/>
      <c r="SXP2" s="2205"/>
      <c r="SXQ2" s="2205"/>
      <c r="SXR2" s="2205"/>
      <c r="SXS2" s="2205"/>
      <c r="SXT2" s="2205"/>
      <c r="SXU2" s="2205"/>
      <c r="SXV2" s="2205"/>
      <c r="SXW2" s="2205"/>
      <c r="SXX2" s="2205"/>
      <c r="SXY2" s="2205"/>
      <c r="SXZ2" s="2205"/>
      <c r="SYA2" s="2205"/>
      <c r="SYB2" s="2205"/>
      <c r="SYC2" s="2205"/>
      <c r="SYD2" s="2205"/>
      <c r="SYE2" s="2205"/>
      <c r="SYF2" s="2205"/>
      <c r="SYG2" s="2205"/>
      <c r="SYH2" s="2205"/>
      <c r="SYI2" s="2205"/>
      <c r="SYJ2" s="2205"/>
      <c r="SYK2" s="2205"/>
      <c r="SYL2" s="2205"/>
      <c r="SYM2" s="2205"/>
      <c r="SYN2" s="2205"/>
      <c r="SYO2" s="2205"/>
      <c r="SYP2" s="2205"/>
      <c r="SYQ2" s="2205"/>
      <c r="SYR2" s="2205"/>
      <c r="SYS2" s="2205"/>
      <c r="SYT2" s="2205"/>
      <c r="SYU2" s="2205"/>
      <c r="SYV2" s="2205"/>
      <c r="SYW2" s="2205"/>
      <c r="SYX2" s="2205"/>
      <c r="SYY2" s="2205"/>
      <c r="SYZ2" s="2205"/>
      <c r="SZA2" s="2205"/>
      <c r="SZB2" s="2205"/>
      <c r="SZC2" s="2205"/>
      <c r="SZD2" s="2205"/>
      <c r="SZE2" s="2205"/>
      <c r="SZF2" s="2205"/>
      <c r="SZG2" s="2205"/>
      <c r="SZH2" s="2205"/>
      <c r="SZI2" s="2205"/>
      <c r="SZJ2" s="2205"/>
      <c r="SZK2" s="2205"/>
      <c r="SZL2" s="2205"/>
      <c r="SZM2" s="2205"/>
      <c r="SZN2" s="2205"/>
      <c r="SZO2" s="2205"/>
      <c r="SZP2" s="2205"/>
      <c r="SZQ2" s="2205"/>
      <c r="SZR2" s="2205"/>
      <c r="SZS2" s="2205"/>
      <c r="SZT2" s="2205"/>
      <c r="SZU2" s="2205"/>
      <c r="SZV2" s="2205"/>
      <c r="SZW2" s="2205"/>
      <c r="SZX2" s="2205"/>
      <c r="SZY2" s="2205"/>
      <c r="SZZ2" s="2205"/>
      <c r="TAA2" s="2205"/>
      <c r="TAB2" s="2205"/>
      <c r="TAC2" s="2205"/>
      <c r="TAD2" s="2205"/>
      <c r="TAE2" s="2205"/>
      <c r="TAF2" s="2205"/>
      <c r="TAG2" s="2205"/>
      <c r="TAH2" s="2205"/>
      <c r="TAI2" s="2205"/>
      <c r="TAJ2" s="2205"/>
      <c r="TAK2" s="2205"/>
      <c r="TAL2" s="2205"/>
      <c r="TAM2" s="2205"/>
      <c r="TAN2" s="2205"/>
      <c r="TAO2" s="2205"/>
      <c r="TAP2" s="2205"/>
      <c r="TAQ2" s="2205"/>
      <c r="TAR2" s="2205"/>
      <c r="TAS2" s="2205"/>
      <c r="TAT2" s="2205"/>
      <c r="TAU2" s="2205"/>
      <c r="TAV2" s="2205"/>
      <c r="TAW2" s="2205"/>
      <c r="TAX2" s="2205"/>
      <c r="TAY2" s="2205"/>
      <c r="TAZ2" s="2205"/>
      <c r="TBA2" s="2205"/>
      <c r="TBB2" s="2205"/>
      <c r="TBC2" s="2205"/>
      <c r="TBD2" s="2205"/>
      <c r="TBE2" s="2205"/>
      <c r="TBF2" s="2205"/>
      <c r="TBG2" s="2205"/>
      <c r="TBH2" s="2205"/>
      <c r="TBI2" s="2205"/>
      <c r="TBJ2" s="2205"/>
      <c r="TBK2" s="2205"/>
      <c r="TBL2" s="2205"/>
      <c r="TBM2" s="2205"/>
      <c r="TBN2" s="2205"/>
      <c r="TBO2" s="2205"/>
      <c r="TBP2" s="2205"/>
      <c r="TBQ2" s="2205"/>
      <c r="TBR2" s="2205"/>
      <c r="TBS2" s="2205"/>
      <c r="TBT2" s="2205"/>
      <c r="TBU2" s="2205"/>
      <c r="TBV2" s="2205"/>
      <c r="TBW2" s="2205"/>
      <c r="TBX2" s="2205"/>
      <c r="TBY2" s="2205"/>
      <c r="TBZ2" s="2205"/>
      <c r="TCA2" s="2205"/>
      <c r="TCB2" s="2205"/>
      <c r="TCC2" s="2205"/>
      <c r="TCD2" s="2205"/>
      <c r="TCE2" s="2205"/>
      <c r="TCF2" s="2205"/>
      <c r="TCG2" s="2205"/>
      <c r="TCH2" s="2205"/>
      <c r="TCI2" s="2205"/>
      <c r="TCJ2" s="2205"/>
      <c r="TCK2" s="2205"/>
      <c r="TCL2" s="2205"/>
      <c r="TCM2" s="2205"/>
      <c r="TCN2" s="2205"/>
      <c r="TCO2" s="2205"/>
      <c r="TCP2" s="2205"/>
      <c r="TCQ2" s="2205"/>
      <c r="TCR2" s="2205"/>
      <c r="TCS2" s="2205"/>
      <c r="TCT2" s="2205"/>
      <c r="TCU2" s="2205"/>
      <c r="TCV2" s="2205"/>
      <c r="TCW2" s="2205"/>
      <c r="TCX2" s="2205"/>
      <c r="TCY2" s="2205"/>
      <c r="TCZ2" s="2205"/>
      <c r="TDA2" s="2205"/>
      <c r="TDB2" s="2205"/>
      <c r="TDC2" s="2205"/>
      <c r="TDD2" s="2205"/>
      <c r="TDE2" s="2205"/>
      <c r="TDF2" s="2205"/>
      <c r="TDG2" s="2205"/>
      <c r="TDH2" s="2205"/>
      <c r="TDI2" s="2205"/>
      <c r="TDJ2" s="2205"/>
      <c r="TDK2" s="2205"/>
      <c r="TDL2" s="2205"/>
      <c r="TDM2" s="2205"/>
      <c r="TDN2" s="2205"/>
      <c r="TDO2" s="2205"/>
      <c r="TDP2" s="2205"/>
      <c r="TDQ2" s="2205"/>
      <c r="TDR2" s="2205"/>
      <c r="TDS2" s="2205"/>
      <c r="TDT2" s="2205"/>
      <c r="TDU2" s="2205"/>
      <c r="TDV2" s="2205"/>
      <c r="TDW2" s="2205"/>
      <c r="TDX2" s="2205"/>
      <c r="TDY2" s="2205"/>
      <c r="TDZ2" s="2205"/>
      <c r="TEA2" s="2205"/>
      <c r="TEB2" s="2205"/>
      <c r="TEC2" s="2205"/>
      <c r="TED2" s="2205"/>
      <c r="TEE2" s="2205"/>
      <c r="TEF2" s="2205"/>
      <c r="TEG2" s="2205"/>
      <c r="TEH2" s="2205"/>
      <c r="TEI2" s="2205"/>
      <c r="TEJ2" s="2205"/>
      <c r="TEK2" s="2205"/>
      <c r="TEL2" s="2205"/>
      <c r="TEM2" s="2205"/>
      <c r="TEN2" s="2205"/>
      <c r="TEO2" s="2205"/>
      <c r="TEP2" s="2205"/>
      <c r="TEQ2" s="2205"/>
      <c r="TER2" s="2205"/>
      <c r="TES2" s="2205"/>
      <c r="TET2" s="2205"/>
      <c r="TEU2" s="2205"/>
      <c r="TEV2" s="2205"/>
      <c r="TEW2" s="2205"/>
      <c r="TEX2" s="2205"/>
      <c r="TEY2" s="2205"/>
      <c r="TEZ2" s="2205"/>
      <c r="TFA2" s="2205"/>
      <c r="TFB2" s="2205"/>
      <c r="TFC2" s="2205"/>
      <c r="TFD2" s="2205"/>
      <c r="TFE2" s="2205"/>
      <c r="TFF2" s="2205"/>
      <c r="TFG2" s="2205"/>
      <c r="TFH2" s="2205"/>
      <c r="TFI2" s="2205"/>
      <c r="TFJ2" s="2205"/>
      <c r="TFK2" s="2205"/>
      <c r="TFL2" s="2205"/>
      <c r="TFM2" s="2205"/>
      <c r="TFN2" s="2205"/>
      <c r="TFO2" s="2205"/>
      <c r="TFP2" s="2205"/>
      <c r="TFQ2" s="2205"/>
      <c r="TFR2" s="2205"/>
      <c r="TFS2" s="2205"/>
      <c r="TFT2" s="2205"/>
      <c r="TFU2" s="2205"/>
      <c r="TFV2" s="2205"/>
      <c r="TFW2" s="2205"/>
      <c r="TFX2" s="2205"/>
      <c r="TFY2" s="2205"/>
      <c r="TFZ2" s="2205"/>
      <c r="TGA2" s="2205"/>
      <c r="TGB2" s="2205"/>
      <c r="TGC2" s="2205"/>
      <c r="TGD2" s="2205"/>
      <c r="TGE2" s="2205"/>
      <c r="TGF2" s="2205"/>
      <c r="TGG2" s="2205"/>
      <c r="TGH2" s="2205"/>
      <c r="TGI2" s="2205"/>
      <c r="TGJ2" s="2205"/>
      <c r="TGK2" s="2205"/>
      <c r="TGL2" s="2205"/>
      <c r="TGM2" s="2205"/>
      <c r="TGN2" s="2205"/>
      <c r="TGO2" s="2205"/>
      <c r="TGP2" s="2205"/>
      <c r="TGQ2" s="2205"/>
      <c r="TGR2" s="2205"/>
      <c r="TGS2" s="2205"/>
      <c r="TGT2" s="2205"/>
      <c r="TGU2" s="2205"/>
      <c r="TGV2" s="2205"/>
      <c r="TGW2" s="2205"/>
      <c r="TGX2" s="2205"/>
      <c r="TGY2" s="2205"/>
      <c r="TGZ2" s="2205"/>
      <c r="THA2" s="2205"/>
      <c r="THB2" s="2205"/>
      <c r="THC2" s="2205"/>
      <c r="THD2" s="2205"/>
      <c r="THE2" s="2205"/>
      <c r="THF2" s="2205"/>
      <c r="THG2" s="2205"/>
      <c r="THH2" s="2205"/>
      <c r="THI2" s="2205"/>
      <c r="THJ2" s="2205"/>
      <c r="THK2" s="2205"/>
      <c r="THL2" s="2205"/>
      <c r="THM2" s="2205"/>
      <c r="THN2" s="2205"/>
      <c r="THO2" s="2205"/>
      <c r="THP2" s="2205"/>
      <c r="THQ2" s="2205"/>
      <c r="THR2" s="2205"/>
      <c r="THS2" s="2205"/>
      <c r="THT2" s="2205"/>
      <c r="THU2" s="2205"/>
      <c r="THV2" s="2205"/>
      <c r="THW2" s="2205"/>
      <c r="THX2" s="2205"/>
      <c r="THY2" s="2205"/>
      <c r="THZ2" s="2205"/>
      <c r="TIA2" s="2205"/>
      <c r="TIB2" s="2205"/>
      <c r="TIC2" s="2205"/>
      <c r="TID2" s="2205"/>
      <c r="TIE2" s="2205"/>
      <c r="TIF2" s="2205"/>
      <c r="TIG2" s="2205"/>
      <c r="TIH2" s="2205"/>
      <c r="TII2" s="2205"/>
      <c r="TIJ2" s="2205"/>
      <c r="TIK2" s="2205"/>
      <c r="TIL2" s="2205"/>
      <c r="TIM2" s="2205"/>
      <c r="TIN2" s="2205"/>
      <c r="TIO2" s="2205"/>
      <c r="TIP2" s="2205"/>
      <c r="TIQ2" s="2205"/>
      <c r="TIR2" s="2205"/>
      <c r="TIS2" s="2205"/>
      <c r="TIT2" s="2205"/>
      <c r="TIU2" s="2205"/>
      <c r="TIV2" s="2205"/>
      <c r="TIW2" s="2205"/>
      <c r="TIX2" s="2205"/>
      <c r="TIY2" s="2205"/>
      <c r="TIZ2" s="2205"/>
      <c r="TJA2" s="2205"/>
      <c r="TJB2" s="2205"/>
      <c r="TJC2" s="2205"/>
      <c r="TJD2" s="2205"/>
      <c r="TJE2" s="2205"/>
      <c r="TJF2" s="2205"/>
      <c r="TJG2" s="2205"/>
      <c r="TJH2" s="2205"/>
      <c r="TJI2" s="2205"/>
      <c r="TJJ2" s="2205"/>
      <c r="TJK2" s="2205"/>
      <c r="TJL2" s="2205"/>
      <c r="TJM2" s="2205"/>
      <c r="TJN2" s="2205"/>
      <c r="TJO2" s="2205"/>
      <c r="TJP2" s="2205"/>
      <c r="TJQ2" s="2205"/>
      <c r="TJR2" s="2205"/>
      <c r="TJS2" s="2205"/>
      <c r="TJT2" s="2205"/>
      <c r="TJU2" s="2205"/>
      <c r="TJV2" s="2205"/>
      <c r="TJW2" s="2205"/>
      <c r="TJX2" s="2205"/>
      <c r="TJY2" s="2205"/>
      <c r="TJZ2" s="2205"/>
      <c r="TKA2" s="2205"/>
      <c r="TKB2" s="2205"/>
      <c r="TKC2" s="2205"/>
      <c r="TKD2" s="2205"/>
      <c r="TKE2" s="2205"/>
      <c r="TKF2" s="2205"/>
      <c r="TKG2" s="2205"/>
      <c r="TKH2" s="2205"/>
      <c r="TKI2" s="2205"/>
      <c r="TKJ2" s="2205"/>
      <c r="TKK2" s="2205"/>
      <c r="TKL2" s="2205"/>
      <c r="TKM2" s="2205"/>
      <c r="TKN2" s="2205"/>
      <c r="TKO2" s="2205"/>
      <c r="TKP2" s="2205"/>
      <c r="TKQ2" s="2205"/>
      <c r="TKR2" s="2205"/>
      <c r="TKS2" s="2205"/>
      <c r="TKT2" s="2205"/>
      <c r="TKU2" s="2205"/>
      <c r="TKV2" s="2205"/>
      <c r="TKW2" s="2205"/>
      <c r="TKX2" s="2205"/>
      <c r="TKY2" s="2205"/>
      <c r="TKZ2" s="2205"/>
      <c r="TLA2" s="2205"/>
      <c r="TLB2" s="2205"/>
      <c r="TLC2" s="2205"/>
      <c r="TLD2" s="2205"/>
      <c r="TLE2" s="2205"/>
      <c r="TLF2" s="2205"/>
      <c r="TLG2" s="2205"/>
      <c r="TLH2" s="2205"/>
      <c r="TLI2" s="2205"/>
      <c r="TLJ2" s="2205"/>
      <c r="TLK2" s="2205"/>
      <c r="TLL2" s="2205"/>
      <c r="TLM2" s="2205"/>
      <c r="TLN2" s="2205"/>
      <c r="TLO2" s="2205"/>
      <c r="TLP2" s="2205"/>
      <c r="TLQ2" s="2205"/>
      <c r="TLR2" s="2205"/>
      <c r="TLS2" s="2205"/>
      <c r="TLT2" s="2205"/>
      <c r="TLU2" s="2205"/>
      <c r="TLV2" s="2205"/>
      <c r="TLW2" s="2205"/>
      <c r="TLX2" s="2205"/>
      <c r="TLY2" s="2205"/>
      <c r="TLZ2" s="2205"/>
      <c r="TMA2" s="2205"/>
      <c r="TMB2" s="2205"/>
      <c r="TMC2" s="2205"/>
      <c r="TMD2" s="2205"/>
      <c r="TME2" s="2205"/>
      <c r="TMF2" s="2205"/>
      <c r="TMG2" s="2205"/>
      <c r="TMH2" s="2205"/>
      <c r="TMI2" s="2205"/>
      <c r="TMJ2" s="2205"/>
      <c r="TMK2" s="2205"/>
      <c r="TML2" s="2205"/>
      <c r="TMM2" s="2205"/>
      <c r="TMN2" s="2205"/>
      <c r="TMO2" s="2205"/>
      <c r="TMP2" s="2205"/>
      <c r="TMQ2" s="2205"/>
      <c r="TMR2" s="2205"/>
      <c r="TMS2" s="2205"/>
      <c r="TMT2" s="2205"/>
      <c r="TMU2" s="2205"/>
      <c r="TMV2" s="2205"/>
      <c r="TMW2" s="2205"/>
      <c r="TMX2" s="2205"/>
      <c r="TMY2" s="2205"/>
      <c r="TMZ2" s="2205"/>
      <c r="TNA2" s="2205"/>
      <c r="TNB2" s="2205"/>
      <c r="TNC2" s="2205"/>
      <c r="TND2" s="2205"/>
      <c r="TNE2" s="2205"/>
      <c r="TNF2" s="2205"/>
      <c r="TNG2" s="2205"/>
      <c r="TNH2" s="2205"/>
      <c r="TNI2" s="2205"/>
      <c r="TNJ2" s="2205"/>
      <c r="TNK2" s="2205"/>
      <c r="TNL2" s="2205"/>
      <c r="TNM2" s="2205"/>
      <c r="TNN2" s="2205"/>
      <c r="TNO2" s="2205"/>
      <c r="TNP2" s="2205"/>
      <c r="TNQ2" s="2205"/>
      <c r="TNR2" s="2205"/>
      <c r="TNS2" s="2205"/>
      <c r="TNT2" s="2205"/>
      <c r="TNU2" s="2205"/>
      <c r="TNV2" s="2205"/>
      <c r="TNW2" s="2205"/>
      <c r="TNX2" s="2205"/>
      <c r="TNY2" s="2205"/>
      <c r="TNZ2" s="2205"/>
      <c r="TOA2" s="2205"/>
      <c r="TOB2" s="2205"/>
      <c r="TOC2" s="2205"/>
      <c r="TOD2" s="2205"/>
      <c r="TOE2" s="2205"/>
      <c r="TOF2" s="2205"/>
      <c r="TOG2" s="2205"/>
      <c r="TOH2" s="2205"/>
      <c r="TOI2" s="2205"/>
      <c r="TOJ2" s="2205"/>
      <c r="TOK2" s="2205"/>
      <c r="TOL2" s="2205"/>
      <c r="TOM2" s="2205"/>
      <c r="TON2" s="2205"/>
      <c r="TOO2" s="2205"/>
      <c r="TOP2" s="2205"/>
      <c r="TOQ2" s="2205"/>
      <c r="TOR2" s="2205"/>
      <c r="TOS2" s="2205"/>
      <c r="TOT2" s="2205"/>
      <c r="TOU2" s="2205"/>
      <c r="TOV2" s="2205"/>
      <c r="TOW2" s="2205"/>
      <c r="TOX2" s="2205"/>
      <c r="TOY2" s="2205"/>
      <c r="TOZ2" s="2205"/>
      <c r="TPA2" s="2205"/>
      <c r="TPB2" s="2205"/>
      <c r="TPC2" s="2205"/>
      <c r="TPD2" s="2205"/>
      <c r="TPE2" s="2205"/>
      <c r="TPF2" s="2205"/>
      <c r="TPG2" s="2205"/>
      <c r="TPH2" s="2205"/>
      <c r="TPI2" s="2205"/>
      <c r="TPJ2" s="2205"/>
      <c r="TPK2" s="2205"/>
      <c r="TPL2" s="2205"/>
      <c r="TPM2" s="2205"/>
      <c r="TPN2" s="2205"/>
      <c r="TPO2" s="2205"/>
      <c r="TPP2" s="2205"/>
      <c r="TPQ2" s="2205"/>
      <c r="TPR2" s="2205"/>
      <c r="TPS2" s="2205"/>
      <c r="TPT2" s="2205"/>
      <c r="TPU2" s="2205"/>
      <c r="TPV2" s="2205"/>
      <c r="TPW2" s="2205"/>
      <c r="TPX2" s="2205"/>
      <c r="TPY2" s="2205"/>
      <c r="TPZ2" s="2205"/>
      <c r="TQA2" s="2205"/>
      <c r="TQB2" s="2205"/>
      <c r="TQC2" s="2205"/>
      <c r="TQD2" s="2205"/>
      <c r="TQE2" s="2205"/>
      <c r="TQF2" s="2205"/>
      <c r="TQG2" s="2205"/>
      <c r="TQH2" s="2205"/>
      <c r="TQI2" s="2205"/>
      <c r="TQJ2" s="2205"/>
      <c r="TQK2" s="2205"/>
      <c r="TQL2" s="2205"/>
      <c r="TQM2" s="2205"/>
      <c r="TQN2" s="2205"/>
      <c r="TQO2" s="2205"/>
      <c r="TQP2" s="2205"/>
      <c r="TQQ2" s="2205"/>
      <c r="TQR2" s="2205"/>
      <c r="TQS2" s="2205"/>
      <c r="TQT2" s="2205"/>
      <c r="TQU2" s="2205"/>
      <c r="TQV2" s="2205"/>
      <c r="TQW2" s="2205"/>
      <c r="TQX2" s="2205"/>
      <c r="TQY2" s="2205"/>
      <c r="TQZ2" s="2205"/>
      <c r="TRA2" s="2205"/>
      <c r="TRB2" s="2205"/>
      <c r="TRC2" s="2205"/>
      <c r="TRD2" s="2205"/>
      <c r="TRE2" s="2205"/>
      <c r="TRF2" s="2205"/>
      <c r="TRG2" s="2205"/>
      <c r="TRH2" s="2205"/>
      <c r="TRI2" s="2205"/>
      <c r="TRJ2" s="2205"/>
      <c r="TRK2" s="2205"/>
      <c r="TRL2" s="2205"/>
      <c r="TRM2" s="2205"/>
      <c r="TRN2" s="2205"/>
      <c r="TRO2" s="2205"/>
      <c r="TRP2" s="2205"/>
      <c r="TRQ2" s="2205"/>
      <c r="TRR2" s="2205"/>
      <c r="TRS2" s="2205"/>
      <c r="TRT2" s="2205"/>
      <c r="TRU2" s="2205"/>
      <c r="TRV2" s="2205"/>
      <c r="TRW2" s="2205"/>
      <c r="TRX2" s="2205"/>
      <c r="TRY2" s="2205"/>
      <c r="TRZ2" s="2205"/>
      <c r="TSA2" s="2205"/>
      <c r="TSB2" s="2205"/>
      <c r="TSC2" s="2205"/>
      <c r="TSD2" s="2205"/>
      <c r="TSE2" s="2205"/>
      <c r="TSF2" s="2205"/>
      <c r="TSG2" s="2205"/>
      <c r="TSH2" s="2205"/>
      <c r="TSI2" s="2205"/>
      <c r="TSJ2" s="2205"/>
      <c r="TSK2" s="2205"/>
      <c r="TSL2" s="2205"/>
      <c r="TSM2" s="2205"/>
      <c r="TSN2" s="2205"/>
      <c r="TSO2" s="2205"/>
      <c r="TSP2" s="2205"/>
      <c r="TSQ2" s="2205"/>
      <c r="TSR2" s="2205"/>
      <c r="TSS2" s="2205"/>
      <c r="TST2" s="2205"/>
      <c r="TSU2" s="2205"/>
      <c r="TSV2" s="2205"/>
      <c r="TSW2" s="2205"/>
      <c r="TSX2" s="2205"/>
      <c r="TSY2" s="2205"/>
      <c r="TSZ2" s="2205"/>
      <c r="TTA2" s="2205"/>
      <c r="TTB2" s="2205"/>
      <c r="TTC2" s="2205"/>
      <c r="TTD2" s="2205"/>
      <c r="TTE2" s="2205"/>
      <c r="TTF2" s="2205"/>
      <c r="TTG2" s="2205"/>
      <c r="TTH2" s="2205"/>
      <c r="TTI2" s="2205"/>
      <c r="TTJ2" s="2205"/>
      <c r="TTK2" s="2205"/>
      <c r="TTL2" s="2205"/>
      <c r="TTM2" s="2205"/>
      <c r="TTN2" s="2205"/>
      <c r="TTO2" s="2205"/>
      <c r="TTP2" s="2205"/>
      <c r="TTQ2" s="2205"/>
      <c r="TTR2" s="2205"/>
      <c r="TTS2" s="2205"/>
      <c r="TTT2" s="2205"/>
      <c r="TTU2" s="2205"/>
      <c r="TTV2" s="2205"/>
      <c r="TTW2" s="2205"/>
      <c r="TTX2" s="2205"/>
      <c r="TTY2" s="2205"/>
      <c r="TTZ2" s="2205"/>
      <c r="TUA2" s="2205"/>
      <c r="TUB2" s="2205"/>
      <c r="TUC2" s="2205"/>
      <c r="TUD2" s="2205"/>
      <c r="TUE2" s="2205"/>
      <c r="TUF2" s="2205"/>
      <c r="TUG2" s="2205"/>
      <c r="TUH2" s="2205"/>
      <c r="TUI2" s="2205"/>
      <c r="TUJ2" s="2205"/>
      <c r="TUK2" s="2205"/>
      <c r="TUL2" s="2205"/>
      <c r="TUM2" s="2205"/>
      <c r="TUN2" s="2205"/>
      <c r="TUO2" s="2205"/>
      <c r="TUP2" s="2205"/>
      <c r="TUQ2" s="2205"/>
      <c r="TUR2" s="2205"/>
      <c r="TUS2" s="2205"/>
      <c r="TUT2" s="2205"/>
      <c r="TUU2" s="2205"/>
      <c r="TUV2" s="2205"/>
      <c r="TUW2" s="2205"/>
      <c r="TUX2" s="2205"/>
      <c r="TUY2" s="2205"/>
      <c r="TUZ2" s="2205"/>
      <c r="TVA2" s="2205"/>
      <c r="TVB2" s="2205"/>
      <c r="TVC2" s="2205"/>
      <c r="TVD2" s="2205"/>
      <c r="TVE2" s="2205"/>
      <c r="TVF2" s="2205"/>
      <c r="TVG2" s="2205"/>
      <c r="TVH2" s="2205"/>
      <c r="TVI2" s="2205"/>
      <c r="TVJ2" s="2205"/>
      <c r="TVK2" s="2205"/>
      <c r="TVL2" s="2205"/>
      <c r="TVM2" s="2205"/>
      <c r="TVN2" s="2205"/>
      <c r="TVO2" s="2205"/>
      <c r="TVP2" s="2205"/>
      <c r="TVQ2" s="2205"/>
      <c r="TVR2" s="2205"/>
      <c r="TVS2" s="2205"/>
      <c r="TVT2" s="2205"/>
      <c r="TVU2" s="2205"/>
      <c r="TVV2" s="2205"/>
      <c r="TVW2" s="2205"/>
      <c r="TVX2" s="2205"/>
      <c r="TVY2" s="2205"/>
      <c r="TVZ2" s="2205"/>
      <c r="TWA2" s="2205"/>
      <c r="TWB2" s="2205"/>
      <c r="TWC2" s="2205"/>
      <c r="TWD2" s="2205"/>
      <c r="TWE2" s="2205"/>
      <c r="TWF2" s="2205"/>
      <c r="TWG2" s="2205"/>
      <c r="TWH2" s="2205"/>
      <c r="TWI2" s="2205"/>
      <c r="TWJ2" s="2205"/>
      <c r="TWK2" s="2205"/>
      <c r="TWL2" s="2205"/>
      <c r="TWM2" s="2205"/>
      <c r="TWN2" s="2205"/>
      <c r="TWO2" s="2205"/>
      <c r="TWP2" s="2205"/>
      <c r="TWQ2" s="2205"/>
      <c r="TWR2" s="2205"/>
      <c r="TWS2" s="2205"/>
      <c r="TWT2" s="2205"/>
      <c r="TWU2" s="2205"/>
      <c r="TWV2" s="2205"/>
      <c r="TWW2" s="2205"/>
      <c r="TWX2" s="2205"/>
      <c r="TWY2" s="2205"/>
      <c r="TWZ2" s="2205"/>
      <c r="TXA2" s="2205"/>
      <c r="TXB2" s="2205"/>
      <c r="TXC2" s="2205"/>
      <c r="TXD2" s="2205"/>
      <c r="TXE2" s="2205"/>
      <c r="TXF2" s="2205"/>
      <c r="TXG2" s="2205"/>
      <c r="TXH2" s="2205"/>
      <c r="TXI2" s="2205"/>
      <c r="TXJ2" s="2205"/>
      <c r="TXK2" s="2205"/>
      <c r="TXL2" s="2205"/>
      <c r="TXM2" s="2205"/>
      <c r="TXN2" s="2205"/>
      <c r="TXO2" s="2205"/>
      <c r="TXP2" s="2205"/>
      <c r="TXQ2" s="2205"/>
      <c r="TXR2" s="2205"/>
      <c r="TXS2" s="2205"/>
      <c r="TXT2" s="2205"/>
      <c r="TXU2" s="2205"/>
      <c r="TXV2" s="2205"/>
      <c r="TXW2" s="2205"/>
      <c r="TXX2" s="2205"/>
      <c r="TXY2" s="2205"/>
      <c r="TXZ2" s="2205"/>
      <c r="TYA2" s="2205"/>
      <c r="TYB2" s="2205"/>
      <c r="TYC2" s="2205"/>
      <c r="TYD2" s="2205"/>
      <c r="TYE2" s="2205"/>
      <c r="TYF2" s="2205"/>
      <c r="TYG2" s="2205"/>
      <c r="TYH2" s="2205"/>
      <c r="TYI2" s="2205"/>
      <c r="TYJ2" s="2205"/>
      <c r="TYK2" s="2205"/>
      <c r="TYL2" s="2205"/>
      <c r="TYM2" s="2205"/>
      <c r="TYN2" s="2205"/>
      <c r="TYO2" s="2205"/>
      <c r="TYP2" s="2205"/>
      <c r="TYQ2" s="2205"/>
      <c r="TYR2" s="2205"/>
      <c r="TYS2" s="2205"/>
      <c r="TYT2" s="2205"/>
      <c r="TYU2" s="2205"/>
      <c r="TYV2" s="2205"/>
      <c r="TYW2" s="2205"/>
      <c r="TYX2" s="2205"/>
      <c r="TYY2" s="2205"/>
      <c r="TYZ2" s="2205"/>
      <c r="TZA2" s="2205"/>
      <c r="TZB2" s="2205"/>
      <c r="TZC2" s="2205"/>
      <c r="TZD2" s="2205"/>
      <c r="TZE2" s="2205"/>
      <c r="TZF2" s="2205"/>
      <c r="TZG2" s="2205"/>
      <c r="TZH2" s="2205"/>
      <c r="TZI2" s="2205"/>
      <c r="TZJ2" s="2205"/>
      <c r="TZK2" s="2205"/>
      <c r="TZL2" s="2205"/>
      <c r="TZM2" s="2205"/>
      <c r="TZN2" s="2205"/>
      <c r="TZO2" s="2205"/>
      <c r="TZP2" s="2205"/>
      <c r="TZQ2" s="2205"/>
      <c r="TZR2" s="2205"/>
      <c r="TZS2" s="2205"/>
      <c r="TZT2" s="2205"/>
      <c r="TZU2" s="2205"/>
      <c r="TZV2" s="2205"/>
      <c r="TZW2" s="2205"/>
      <c r="TZX2" s="2205"/>
      <c r="TZY2" s="2205"/>
      <c r="TZZ2" s="2205"/>
      <c r="UAA2" s="2205"/>
      <c r="UAB2" s="2205"/>
      <c r="UAC2" s="2205"/>
      <c r="UAD2" s="2205"/>
      <c r="UAE2" s="2205"/>
      <c r="UAF2" s="2205"/>
      <c r="UAG2" s="2205"/>
      <c r="UAH2" s="2205"/>
      <c r="UAI2" s="2205"/>
      <c r="UAJ2" s="2205"/>
      <c r="UAK2" s="2205"/>
      <c r="UAL2" s="2205"/>
      <c r="UAM2" s="2205"/>
      <c r="UAN2" s="2205"/>
      <c r="UAO2" s="2205"/>
      <c r="UAP2" s="2205"/>
      <c r="UAQ2" s="2205"/>
      <c r="UAR2" s="2205"/>
      <c r="UAS2" s="2205"/>
      <c r="UAT2" s="2205"/>
      <c r="UAU2" s="2205"/>
      <c r="UAV2" s="2205"/>
      <c r="UAW2" s="2205"/>
      <c r="UAX2" s="2205"/>
      <c r="UAY2" s="2205"/>
      <c r="UAZ2" s="2205"/>
      <c r="UBA2" s="2205"/>
      <c r="UBB2" s="2205"/>
      <c r="UBC2" s="2205"/>
      <c r="UBD2" s="2205"/>
      <c r="UBE2" s="2205"/>
      <c r="UBF2" s="2205"/>
      <c r="UBG2" s="2205"/>
      <c r="UBH2" s="2205"/>
      <c r="UBI2" s="2205"/>
      <c r="UBJ2" s="2205"/>
      <c r="UBK2" s="2205"/>
      <c r="UBL2" s="2205"/>
      <c r="UBM2" s="2205"/>
      <c r="UBN2" s="2205"/>
      <c r="UBO2" s="2205"/>
      <c r="UBP2" s="2205"/>
      <c r="UBQ2" s="2205"/>
      <c r="UBR2" s="2205"/>
      <c r="UBS2" s="2205"/>
      <c r="UBT2" s="2205"/>
      <c r="UBU2" s="2205"/>
      <c r="UBV2" s="2205"/>
      <c r="UBW2" s="2205"/>
      <c r="UBX2" s="2205"/>
      <c r="UBY2" s="2205"/>
      <c r="UBZ2" s="2205"/>
      <c r="UCA2" s="2205"/>
      <c r="UCB2" s="2205"/>
      <c r="UCC2" s="2205"/>
      <c r="UCD2" s="2205"/>
      <c r="UCE2" s="2205"/>
      <c r="UCF2" s="2205"/>
      <c r="UCG2" s="2205"/>
      <c r="UCH2" s="2205"/>
      <c r="UCI2" s="2205"/>
      <c r="UCJ2" s="2205"/>
      <c r="UCK2" s="2205"/>
      <c r="UCL2" s="2205"/>
      <c r="UCM2" s="2205"/>
      <c r="UCN2" s="2205"/>
      <c r="UCO2" s="2205"/>
      <c r="UCP2" s="2205"/>
      <c r="UCQ2" s="2205"/>
      <c r="UCR2" s="2205"/>
      <c r="UCS2" s="2205"/>
      <c r="UCT2" s="2205"/>
      <c r="UCU2" s="2205"/>
      <c r="UCV2" s="2205"/>
      <c r="UCW2" s="2205"/>
      <c r="UCX2" s="2205"/>
      <c r="UCY2" s="2205"/>
      <c r="UCZ2" s="2205"/>
      <c r="UDA2" s="2205"/>
      <c r="UDB2" s="2205"/>
      <c r="UDC2" s="2205"/>
      <c r="UDD2" s="2205"/>
      <c r="UDE2" s="2205"/>
      <c r="UDF2" s="2205"/>
      <c r="UDG2" s="2205"/>
      <c r="UDH2" s="2205"/>
      <c r="UDI2" s="2205"/>
      <c r="UDJ2" s="2205"/>
      <c r="UDK2" s="2205"/>
      <c r="UDL2" s="2205"/>
      <c r="UDM2" s="2205"/>
      <c r="UDN2" s="2205"/>
      <c r="UDO2" s="2205"/>
      <c r="UDP2" s="2205"/>
      <c r="UDQ2" s="2205"/>
      <c r="UDR2" s="2205"/>
      <c r="UDS2" s="2205"/>
      <c r="UDT2" s="2205"/>
      <c r="UDU2" s="2205"/>
      <c r="UDV2" s="2205"/>
      <c r="UDW2" s="2205"/>
      <c r="UDX2" s="2205"/>
      <c r="UDY2" s="2205"/>
      <c r="UDZ2" s="2205"/>
      <c r="UEA2" s="2205"/>
      <c r="UEB2" s="2205"/>
      <c r="UEC2" s="2205"/>
      <c r="UED2" s="2205"/>
      <c r="UEE2" s="2205"/>
      <c r="UEF2" s="2205"/>
      <c r="UEG2" s="2205"/>
      <c r="UEH2" s="2205"/>
      <c r="UEI2" s="2205"/>
      <c r="UEJ2" s="2205"/>
      <c r="UEK2" s="2205"/>
      <c r="UEL2" s="2205"/>
      <c r="UEM2" s="2205"/>
      <c r="UEN2" s="2205"/>
      <c r="UEO2" s="2205"/>
      <c r="UEP2" s="2205"/>
      <c r="UEQ2" s="2205"/>
      <c r="UER2" s="2205"/>
      <c r="UES2" s="2205"/>
      <c r="UET2" s="2205"/>
      <c r="UEU2" s="2205"/>
      <c r="UEV2" s="2205"/>
      <c r="UEW2" s="2205"/>
      <c r="UEX2" s="2205"/>
      <c r="UEY2" s="2205"/>
      <c r="UEZ2" s="2205"/>
      <c r="UFA2" s="2205"/>
      <c r="UFB2" s="2205"/>
      <c r="UFC2" s="2205"/>
      <c r="UFD2" s="2205"/>
      <c r="UFE2" s="2205"/>
      <c r="UFF2" s="2205"/>
      <c r="UFG2" s="2205"/>
      <c r="UFH2" s="2205"/>
      <c r="UFI2" s="2205"/>
      <c r="UFJ2" s="2205"/>
      <c r="UFK2" s="2205"/>
      <c r="UFL2" s="2205"/>
      <c r="UFM2" s="2205"/>
      <c r="UFN2" s="2205"/>
      <c r="UFO2" s="2205"/>
      <c r="UFP2" s="2205"/>
      <c r="UFQ2" s="2205"/>
      <c r="UFR2" s="2205"/>
      <c r="UFS2" s="2205"/>
      <c r="UFT2" s="2205"/>
      <c r="UFU2" s="2205"/>
      <c r="UFV2" s="2205"/>
      <c r="UFW2" s="2205"/>
      <c r="UFX2" s="2205"/>
      <c r="UFY2" s="2205"/>
      <c r="UFZ2" s="2205"/>
      <c r="UGA2" s="2205"/>
      <c r="UGB2" s="2205"/>
      <c r="UGC2" s="2205"/>
      <c r="UGD2" s="2205"/>
      <c r="UGE2" s="2205"/>
      <c r="UGF2" s="2205"/>
      <c r="UGG2" s="2205"/>
      <c r="UGH2" s="2205"/>
      <c r="UGI2" s="2205"/>
      <c r="UGJ2" s="2205"/>
      <c r="UGK2" s="2205"/>
      <c r="UGL2" s="2205"/>
      <c r="UGM2" s="2205"/>
      <c r="UGN2" s="2205"/>
      <c r="UGO2" s="2205"/>
      <c r="UGP2" s="2205"/>
      <c r="UGQ2" s="2205"/>
      <c r="UGR2" s="2205"/>
      <c r="UGS2" s="2205"/>
      <c r="UGT2" s="2205"/>
      <c r="UGU2" s="2205"/>
      <c r="UGV2" s="2205"/>
      <c r="UGW2" s="2205"/>
      <c r="UGX2" s="2205"/>
      <c r="UGY2" s="2205"/>
      <c r="UGZ2" s="2205"/>
      <c r="UHA2" s="2205"/>
      <c r="UHB2" s="2205"/>
      <c r="UHC2" s="2205"/>
      <c r="UHD2" s="2205"/>
      <c r="UHE2" s="2205"/>
      <c r="UHF2" s="2205"/>
      <c r="UHG2" s="2205"/>
      <c r="UHH2" s="2205"/>
      <c r="UHI2" s="2205"/>
      <c r="UHJ2" s="2205"/>
      <c r="UHK2" s="2205"/>
      <c r="UHL2" s="2205"/>
      <c r="UHM2" s="2205"/>
      <c r="UHN2" s="2205"/>
      <c r="UHO2" s="2205"/>
      <c r="UHP2" s="2205"/>
      <c r="UHQ2" s="2205"/>
      <c r="UHR2" s="2205"/>
      <c r="UHS2" s="2205"/>
      <c r="UHT2" s="2205"/>
      <c r="UHU2" s="2205"/>
      <c r="UHV2" s="2205"/>
      <c r="UHW2" s="2205"/>
      <c r="UHX2" s="2205"/>
      <c r="UHY2" s="2205"/>
      <c r="UHZ2" s="2205"/>
      <c r="UIA2" s="2205"/>
      <c r="UIB2" s="2205"/>
      <c r="UIC2" s="2205"/>
      <c r="UID2" s="2205"/>
      <c r="UIE2" s="2205"/>
      <c r="UIF2" s="2205"/>
      <c r="UIG2" s="2205"/>
      <c r="UIH2" s="2205"/>
      <c r="UII2" s="2205"/>
      <c r="UIJ2" s="2205"/>
      <c r="UIK2" s="2205"/>
      <c r="UIL2" s="2205"/>
      <c r="UIM2" s="2205"/>
      <c r="UIN2" s="2205"/>
      <c r="UIO2" s="2205"/>
      <c r="UIP2" s="2205"/>
      <c r="UIQ2" s="2205"/>
      <c r="UIR2" s="2205"/>
      <c r="UIS2" s="2205"/>
      <c r="UIT2" s="2205"/>
      <c r="UIU2" s="2205"/>
      <c r="UIV2" s="2205"/>
      <c r="UIW2" s="2205"/>
      <c r="UIX2" s="2205"/>
      <c r="UIY2" s="2205"/>
      <c r="UIZ2" s="2205"/>
      <c r="UJA2" s="2205"/>
      <c r="UJB2" s="2205"/>
      <c r="UJC2" s="2205"/>
      <c r="UJD2" s="2205"/>
      <c r="UJE2" s="2205"/>
      <c r="UJF2" s="2205"/>
      <c r="UJG2" s="2205"/>
      <c r="UJH2" s="2205"/>
      <c r="UJI2" s="2205"/>
      <c r="UJJ2" s="2205"/>
      <c r="UJK2" s="2205"/>
      <c r="UJL2" s="2205"/>
      <c r="UJM2" s="2205"/>
      <c r="UJN2" s="2205"/>
      <c r="UJO2" s="2205"/>
      <c r="UJP2" s="2205"/>
      <c r="UJQ2" s="2205"/>
      <c r="UJR2" s="2205"/>
      <c r="UJS2" s="2205"/>
      <c r="UJT2" s="2205"/>
      <c r="UJU2" s="2205"/>
      <c r="UJV2" s="2205"/>
      <c r="UJW2" s="2205"/>
      <c r="UJX2" s="2205"/>
      <c r="UJY2" s="2205"/>
      <c r="UJZ2" s="2205"/>
      <c r="UKA2" s="2205"/>
      <c r="UKB2" s="2205"/>
      <c r="UKC2" s="2205"/>
      <c r="UKD2" s="2205"/>
      <c r="UKE2" s="2205"/>
      <c r="UKF2" s="2205"/>
      <c r="UKG2" s="2205"/>
      <c r="UKH2" s="2205"/>
      <c r="UKI2" s="2205"/>
      <c r="UKJ2" s="2205"/>
      <c r="UKK2" s="2205"/>
      <c r="UKL2" s="2205"/>
      <c r="UKM2" s="2205"/>
      <c r="UKN2" s="2205"/>
      <c r="UKO2" s="2205"/>
      <c r="UKP2" s="2205"/>
      <c r="UKQ2" s="2205"/>
      <c r="UKR2" s="2205"/>
      <c r="UKS2" s="2205"/>
      <c r="UKT2" s="2205"/>
      <c r="UKU2" s="2205"/>
      <c r="UKV2" s="2205"/>
      <c r="UKW2" s="2205"/>
      <c r="UKX2" s="2205"/>
      <c r="UKY2" s="2205"/>
      <c r="UKZ2" s="2205"/>
      <c r="ULA2" s="2205"/>
      <c r="ULB2" s="2205"/>
      <c r="ULC2" s="2205"/>
      <c r="ULD2" s="2205"/>
      <c r="ULE2" s="2205"/>
      <c r="ULF2" s="2205"/>
      <c r="ULG2" s="2205"/>
      <c r="ULH2" s="2205"/>
      <c r="ULI2" s="2205"/>
      <c r="ULJ2" s="2205"/>
      <c r="ULK2" s="2205"/>
      <c r="ULL2" s="2205"/>
      <c r="ULM2" s="2205"/>
      <c r="ULN2" s="2205"/>
      <c r="ULO2" s="2205"/>
      <c r="ULP2" s="2205"/>
      <c r="ULQ2" s="2205"/>
      <c r="ULR2" s="2205"/>
      <c r="ULS2" s="2205"/>
      <c r="ULT2" s="2205"/>
      <c r="ULU2" s="2205"/>
      <c r="ULV2" s="2205"/>
      <c r="ULW2" s="2205"/>
      <c r="ULX2" s="2205"/>
      <c r="ULY2" s="2205"/>
      <c r="ULZ2" s="2205"/>
      <c r="UMA2" s="2205"/>
      <c r="UMB2" s="2205"/>
      <c r="UMC2" s="2205"/>
      <c r="UMD2" s="2205"/>
      <c r="UME2" s="2205"/>
      <c r="UMF2" s="2205"/>
      <c r="UMG2" s="2205"/>
      <c r="UMH2" s="2205"/>
      <c r="UMI2" s="2205"/>
      <c r="UMJ2" s="2205"/>
      <c r="UMK2" s="2205"/>
      <c r="UML2" s="2205"/>
      <c r="UMM2" s="2205"/>
      <c r="UMN2" s="2205"/>
      <c r="UMO2" s="2205"/>
      <c r="UMP2" s="2205"/>
      <c r="UMQ2" s="2205"/>
      <c r="UMR2" s="2205"/>
      <c r="UMS2" s="2205"/>
      <c r="UMT2" s="2205"/>
      <c r="UMU2" s="2205"/>
      <c r="UMV2" s="2205"/>
      <c r="UMW2" s="2205"/>
      <c r="UMX2" s="2205"/>
      <c r="UMY2" s="2205"/>
      <c r="UMZ2" s="2205"/>
      <c r="UNA2" s="2205"/>
      <c r="UNB2" s="2205"/>
      <c r="UNC2" s="2205"/>
      <c r="UND2" s="2205"/>
      <c r="UNE2" s="2205"/>
      <c r="UNF2" s="2205"/>
      <c r="UNG2" s="2205"/>
      <c r="UNH2" s="2205"/>
      <c r="UNI2" s="2205"/>
      <c r="UNJ2" s="2205"/>
      <c r="UNK2" s="2205"/>
      <c r="UNL2" s="2205"/>
      <c r="UNM2" s="2205"/>
      <c r="UNN2" s="2205"/>
      <c r="UNO2" s="2205"/>
      <c r="UNP2" s="2205"/>
      <c r="UNQ2" s="2205"/>
      <c r="UNR2" s="2205"/>
      <c r="UNS2" s="2205"/>
      <c r="UNT2" s="2205"/>
      <c r="UNU2" s="2205"/>
      <c r="UNV2" s="2205"/>
      <c r="UNW2" s="2205"/>
      <c r="UNX2" s="2205"/>
      <c r="UNY2" s="2205"/>
      <c r="UNZ2" s="2205"/>
      <c r="UOA2" s="2205"/>
      <c r="UOB2" s="2205"/>
      <c r="UOC2" s="2205"/>
      <c r="UOD2" s="2205"/>
      <c r="UOE2" s="2205"/>
      <c r="UOF2" s="2205"/>
      <c r="UOG2" s="2205"/>
      <c r="UOH2" s="2205"/>
      <c r="UOI2" s="2205"/>
      <c r="UOJ2" s="2205"/>
      <c r="UOK2" s="2205"/>
      <c r="UOL2" s="2205"/>
      <c r="UOM2" s="2205"/>
      <c r="UON2" s="2205"/>
      <c r="UOO2" s="2205"/>
      <c r="UOP2" s="2205"/>
      <c r="UOQ2" s="2205"/>
      <c r="UOR2" s="2205"/>
      <c r="UOS2" s="2205"/>
      <c r="UOT2" s="2205"/>
      <c r="UOU2" s="2205"/>
      <c r="UOV2" s="2205"/>
      <c r="UOW2" s="2205"/>
      <c r="UOX2" s="2205"/>
      <c r="UOY2" s="2205"/>
      <c r="UOZ2" s="2205"/>
      <c r="UPA2" s="2205"/>
      <c r="UPB2" s="2205"/>
      <c r="UPC2" s="2205"/>
      <c r="UPD2" s="2205"/>
      <c r="UPE2" s="2205"/>
      <c r="UPF2" s="2205"/>
      <c r="UPG2" s="2205"/>
      <c r="UPH2" s="2205"/>
      <c r="UPI2" s="2205"/>
      <c r="UPJ2" s="2205"/>
      <c r="UPK2" s="2205"/>
      <c r="UPL2" s="2205"/>
      <c r="UPM2" s="2205"/>
      <c r="UPN2" s="2205"/>
      <c r="UPO2" s="2205"/>
      <c r="UPP2" s="2205"/>
      <c r="UPQ2" s="2205"/>
      <c r="UPR2" s="2205"/>
      <c r="UPS2" s="2205"/>
      <c r="UPT2" s="2205"/>
      <c r="UPU2" s="2205"/>
      <c r="UPV2" s="2205"/>
      <c r="UPW2" s="2205"/>
      <c r="UPX2" s="2205"/>
      <c r="UPY2" s="2205"/>
      <c r="UPZ2" s="2205"/>
      <c r="UQA2" s="2205"/>
      <c r="UQB2" s="2205"/>
      <c r="UQC2" s="2205"/>
      <c r="UQD2" s="2205"/>
      <c r="UQE2" s="2205"/>
      <c r="UQF2" s="2205"/>
      <c r="UQG2" s="2205"/>
      <c r="UQH2" s="2205"/>
      <c r="UQI2" s="2205"/>
      <c r="UQJ2" s="2205"/>
      <c r="UQK2" s="2205"/>
      <c r="UQL2" s="2205"/>
      <c r="UQM2" s="2205"/>
      <c r="UQN2" s="2205"/>
      <c r="UQO2" s="2205"/>
      <c r="UQP2" s="2205"/>
      <c r="UQQ2" s="2205"/>
      <c r="UQR2" s="2205"/>
      <c r="UQS2" s="2205"/>
      <c r="UQT2" s="2205"/>
      <c r="UQU2" s="2205"/>
      <c r="UQV2" s="2205"/>
      <c r="UQW2" s="2205"/>
      <c r="UQX2" s="2205"/>
      <c r="UQY2" s="2205"/>
      <c r="UQZ2" s="2205"/>
      <c r="URA2" s="2205"/>
      <c r="URB2" s="2205"/>
      <c r="URC2" s="2205"/>
      <c r="URD2" s="2205"/>
      <c r="URE2" s="2205"/>
      <c r="URF2" s="2205"/>
      <c r="URG2" s="2205"/>
      <c r="URH2" s="2205"/>
      <c r="URI2" s="2205"/>
      <c r="URJ2" s="2205"/>
      <c r="URK2" s="2205"/>
      <c r="URL2" s="2205"/>
      <c r="URM2" s="2205"/>
      <c r="URN2" s="2205"/>
      <c r="URO2" s="2205"/>
      <c r="URP2" s="2205"/>
      <c r="URQ2" s="2205"/>
      <c r="URR2" s="2205"/>
      <c r="URS2" s="2205"/>
      <c r="URT2" s="2205"/>
      <c r="URU2" s="2205"/>
      <c r="URV2" s="2205"/>
      <c r="URW2" s="2205"/>
      <c r="URX2" s="2205"/>
      <c r="URY2" s="2205"/>
      <c r="URZ2" s="2205"/>
      <c r="USA2" s="2205"/>
      <c r="USB2" s="2205"/>
      <c r="USC2" s="2205"/>
      <c r="USD2" s="2205"/>
      <c r="USE2" s="2205"/>
      <c r="USF2" s="2205"/>
      <c r="USG2" s="2205"/>
      <c r="USH2" s="2205"/>
      <c r="USI2" s="2205"/>
      <c r="USJ2" s="2205"/>
      <c r="USK2" s="2205"/>
      <c r="USL2" s="2205"/>
      <c r="USM2" s="2205"/>
      <c r="USN2" s="2205"/>
      <c r="USO2" s="2205"/>
      <c r="USP2" s="2205"/>
      <c r="USQ2" s="2205"/>
      <c r="USR2" s="2205"/>
      <c r="USS2" s="2205"/>
      <c r="UST2" s="2205"/>
      <c r="USU2" s="2205"/>
      <c r="USV2" s="2205"/>
      <c r="USW2" s="2205"/>
      <c r="USX2" s="2205"/>
      <c r="USY2" s="2205"/>
      <c r="USZ2" s="2205"/>
      <c r="UTA2" s="2205"/>
      <c r="UTB2" s="2205"/>
      <c r="UTC2" s="2205"/>
      <c r="UTD2" s="2205"/>
      <c r="UTE2" s="2205"/>
      <c r="UTF2" s="2205"/>
      <c r="UTG2" s="2205"/>
      <c r="UTH2" s="2205"/>
      <c r="UTI2" s="2205"/>
      <c r="UTJ2" s="2205"/>
      <c r="UTK2" s="2205"/>
      <c r="UTL2" s="2205"/>
      <c r="UTM2" s="2205"/>
      <c r="UTN2" s="2205"/>
      <c r="UTO2" s="2205"/>
      <c r="UTP2" s="2205"/>
      <c r="UTQ2" s="2205"/>
      <c r="UTR2" s="2205"/>
      <c r="UTS2" s="2205"/>
      <c r="UTT2" s="2205"/>
      <c r="UTU2" s="2205"/>
      <c r="UTV2" s="2205"/>
      <c r="UTW2" s="2205"/>
      <c r="UTX2" s="2205"/>
      <c r="UTY2" s="2205"/>
      <c r="UTZ2" s="2205"/>
      <c r="UUA2" s="2205"/>
      <c r="UUB2" s="2205"/>
      <c r="UUC2" s="2205"/>
      <c r="UUD2" s="2205"/>
      <c r="UUE2" s="2205"/>
      <c r="UUF2" s="2205"/>
      <c r="UUG2" s="2205"/>
      <c r="UUH2" s="2205"/>
      <c r="UUI2" s="2205"/>
      <c r="UUJ2" s="2205"/>
      <c r="UUK2" s="2205"/>
      <c r="UUL2" s="2205"/>
      <c r="UUM2" s="2205"/>
      <c r="UUN2" s="2205"/>
      <c r="UUO2" s="2205"/>
      <c r="UUP2" s="2205"/>
      <c r="UUQ2" s="2205"/>
      <c r="UUR2" s="2205"/>
      <c r="UUS2" s="2205"/>
      <c r="UUT2" s="2205"/>
      <c r="UUU2" s="2205"/>
      <c r="UUV2" s="2205"/>
      <c r="UUW2" s="2205"/>
      <c r="UUX2" s="2205"/>
      <c r="UUY2" s="2205"/>
      <c r="UUZ2" s="2205"/>
      <c r="UVA2" s="2205"/>
      <c r="UVB2" s="2205"/>
      <c r="UVC2" s="2205"/>
      <c r="UVD2" s="2205"/>
      <c r="UVE2" s="2205"/>
      <c r="UVF2" s="2205"/>
      <c r="UVG2" s="2205"/>
      <c r="UVH2" s="2205"/>
      <c r="UVI2" s="2205"/>
      <c r="UVJ2" s="2205"/>
      <c r="UVK2" s="2205"/>
      <c r="UVL2" s="2205"/>
      <c r="UVM2" s="2205"/>
      <c r="UVN2" s="2205"/>
      <c r="UVO2" s="2205"/>
      <c r="UVP2" s="2205"/>
      <c r="UVQ2" s="2205"/>
      <c r="UVR2" s="2205"/>
      <c r="UVS2" s="2205"/>
      <c r="UVT2" s="2205"/>
      <c r="UVU2" s="2205"/>
      <c r="UVV2" s="2205"/>
      <c r="UVW2" s="2205"/>
      <c r="UVX2" s="2205"/>
      <c r="UVY2" s="2205"/>
      <c r="UVZ2" s="2205"/>
      <c r="UWA2" s="2205"/>
      <c r="UWB2" s="2205"/>
      <c r="UWC2" s="2205"/>
      <c r="UWD2" s="2205"/>
      <c r="UWE2" s="2205"/>
      <c r="UWF2" s="2205"/>
      <c r="UWG2" s="2205"/>
      <c r="UWH2" s="2205"/>
      <c r="UWI2" s="2205"/>
      <c r="UWJ2" s="2205"/>
      <c r="UWK2" s="2205"/>
      <c r="UWL2" s="2205"/>
      <c r="UWM2" s="2205"/>
      <c r="UWN2" s="2205"/>
      <c r="UWO2" s="2205"/>
      <c r="UWP2" s="2205"/>
      <c r="UWQ2" s="2205"/>
      <c r="UWR2" s="2205"/>
      <c r="UWS2" s="2205"/>
      <c r="UWT2" s="2205"/>
      <c r="UWU2" s="2205"/>
      <c r="UWV2" s="2205"/>
      <c r="UWW2" s="2205"/>
      <c r="UWX2" s="2205"/>
      <c r="UWY2" s="2205"/>
      <c r="UWZ2" s="2205"/>
      <c r="UXA2" s="2205"/>
      <c r="UXB2" s="2205"/>
      <c r="UXC2" s="2205"/>
      <c r="UXD2" s="2205"/>
      <c r="UXE2" s="2205"/>
      <c r="UXF2" s="2205"/>
      <c r="UXG2" s="2205"/>
      <c r="UXH2" s="2205"/>
      <c r="UXI2" s="2205"/>
      <c r="UXJ2" s="2205"/>
      <c r="UXK2" s="2205"/>
      <c r="UXL2" s="2205"/>
      <c r="UXM2" s="2205"/>
      <c r="UXN2" s="2205"/>
      <c r="UXO2" s="2205"/>
      <c r="UXP2" s="2205"/>
      <c r="UXQ2" s="2205"/>
      <c r="UXR2" s="2205"/>
      <c r="UXS2" s="2205"/>
      <c r="UXT2" s="2205"/>
      <c r="UXU2" s="2205"/>
      <c r="UXV2" s="2205"/>
      <c r="UXW2" s="2205"/>
      <c r="UXX2" s="2205"/>
      <c r="UXY2" s="2205"/>
      <c r="UXZ2" s="2205"/>
      <c r="UYA2" s="2205"/>
      <c r="UYB2" s="2205"/>
      <c r="UYC2" s="2205"/>
      <c r="UYD2" s="2205"/>
      <c r="UYE2" s="2205"/>
      <c r="UYF2" s="2205"/>
      <c r="UYG2" s="2205"/>
      <c r="UYH2" s="2205"/>
      <c r="UYI2" s="2205"/>
      <c r="UYJ2" s="2205"/>
      <c r="UYK2" s="2205"/>
      <c r="UYL2" s="2205"/>
      <c r="UYM2" s="2205"/>
      <c r="UYN2" s="2205"/>
      <c r="UYO2" s="2205"/>
      <c r="UYP2" s="2205"/>
      <c r="UYQ2" s="2205"/>
      <c r="UYR2" s="2205"/>
      <c r="UYS2" s="2205"/>
      <c r="UYT2" s="2205"/>
      <c r="UYU2" s="2205"/>
      <c r="UYV2" s="2205"/>
      <c r="UYW2" s="2205"/>
      <c r="UYX2" s="2205"/>
      <c r="UYY2" s="2205"/>
      <c r="UYZ2" s="2205"/>
      <c r="UZA2" s="2205"/>
      <c r="UZB2" s="2205"/>
      <c r="UZC2" s="2205"/>
      <c r="UZD2" s="2205"/>
      <c r="UZE2" s="2205"/>
      <c r="UZF2" s="2205"/>
      <c r="UZG2" s="2205"/>
      <c r="UZH2" s="2205"/>
      <c r="UZI2" s="2205"/>
      <c r="UZJ2" s="2205"/>
      <c r="UZK2" s="2205"/>
      <c r="UZL2" s="2205"/>
      <c r="UZM2" s="2205"/>
      <c r="UZN2" s="2205"/>
      <c r="UZO2" s="2205"/>
      <c r="UZP2" s="2205"/>
      <c r="UZQ2" s="2205"/>
      <c r="UZR2" s="2205"/>
      <c r="UZS2" s="2205"/>
      <c r="UZT2" s="2205"/>
      <c r="UZU2" s="2205"/>
      <c r="UZV2" s="2205"/>
      <c r="UZW2" s="2205"/>
      <c r="UZX2" s="2205"/>
      <c r="UZY2" s="2205"/>
      <c r="UZZ2" s="2205"/>
      <c r="VAA2" s="2205"/>
      <c r="VAB2" s="2205"/>
      <c r="VAC2" s="2205"/>
      <c r="VAD2" s="2205"/>
      <c r="VAE2" s="2205"/>
      <c r="VAF2" s="2205"/>
      <c r="VAG2" s="2205"/>
      <c r="VAH2" s="2205"/>
      <c r="VAI2" s="2205"/>
      <c r="VAJ2" s="2205"/>
      <c r="VAK2" s="2205"/>
      <c r="VAL2" s="2205"/>
      <c r="VAM2" s="2205"/>
      <c r="VAN2" s="2205"/>
      <c r="VAO2" s="2205"/>
      <c r="VAP2" s="2205"/>
      <c r="VAQ2" s="2205"/>
      <c r="VAR2" s="2205"/>
      <c r="VAS2" s="2205"/>
      <c r="VAT2" s="2205"/>
      <c r="VAU2" s="2205"/>
      <c r="VAV2" s="2205"/>
      <c r="VAW2" s="2205"/>
      <c r="VAX2" s="2205"/>
      <c r="VAY2" s="2205"/>
      <c r="VAZ2" s="2205"/>
      <c r="VBA2" s="2205"/>
      <c r="VBB2" s="2205"/>
      <c r="VBC2" s="2205"/>
      <c r="VBD2" s="2205"/>
      <c r="VBE2" s="2205"/>
      <c r="VBF2" s="2205"/>
      <c r="VBG2" s="2205"/>
      <c r="VBH2" s="2205"/>
      <c r="VBI2" s="2205"/>
      <c r="VBJ2" s="2205"/>
      <c r="VBK2" s="2205"/>
      <c r="VBL2" s="2205"/>
      <c r="VBM2" s="2205"/>
      <c r="VBN2" s="2205"/>
      <c r="VBO2" s="2205"/>
      <c r="VBP2" s="2205"/>
      <c r="VBQ2" s="2205"/>
      <c r="VBR2" s="2205"/>
      <c r="VBS2" s="2205"/>
      <c r="VBT2" s="2205"/>
      <c r="VBU2" s="2205"/>
      <c r="VBV2" s="2205"/>
      <c r="VBW2" s="2205"/>
      <c r="VBX2" s="2205"/>
      <c r="VBY2" s="2205"/>
      <c r="VBZ2" s="2205"/>
      <c r="VCA2" s="2205"/>
      <c r="VCB2" s="2205"/>
      <c r="VCC2" s="2205"/>
      <c r="VCD2" s="2205"/>
      <c r="VCE2" s="2205"/>
      <c r="VCF2" s="2205"/>
      <c r="VCG2" s="2205"/>
      <c r="VCH2" s="2205"/>
      <c r="VCI2" s="2205"/>
      <c r="VCJ2" s="2205"/>
      <c r="VCK2" s="2205"/>
      <c r="VCL2" s="2205"/>
      <c r="VCM2" s="2205"/>
      <c r="VCN2" s="2205"/>
      <c r="VCO2" s="2205"/>
      <c r="VCP2" s="2205"/>
      <c r="VCQ2" s="2205"/>
      <c r="VCR2" s="2205"/>
      <c r="VCS2" s="2205"/>
      <c r="VCT2" s="2205"/>
      <c r="VCU2" s="2205"/>
      <c r="VCV2" s="2205"/>
      <c r="VCW2" s="2205"/>
      <c r="VCX2" s="2205"/>
      <c r="VCY2" s="2205"/>
      <c r="VCZ2" s="2205"/>
      <c r="VDA2" s="2205"/>
      <c r="VDB2" s="2205"/>
      <c r="VDC2" s="2205"/>
      <c r="VDD2" s="2205"/>
      <c r="VDE2" s="2205"/>
      <c r="VDF2" s="2205"/>
      <c r="VDG2" s="2205"/>
      <c r="VDH2" s="2205"/>
      <c r="VDI2" s="2205"/>
      <c r="VDJ2" s="2205"/>
      <c r="VDK2" s="2205"/>
      <c r="VDL2" s="2205"/>
      <c r="VDM2" s="2205"/>
      <c r="VDN2" s="2205"/>
      <c r="VDO2" s="2205"/>
      <c r="VDP2" s="2205"/>
      <c r="VDQ2" s="2205"/>
      <c r="VDR2" s="2205"/>
      <c r="VDS2" s="2205"/>
      <c r="VDT2" s="2205"/>
      <c r="VDU2" s="2205"/>
      <c r="VDV2" s="2205"/>
      <c r="VDW2" s="2205"/>
      <c r="VDX2" s="2205"/>
      <c r="VDY2" s="2205"/>
      <c r="VDZ2" s="2205"/>
      <c r="VEA2" s="2205"/>
      <c r="VEB2" s="2205"/>
      <c r="VEC2" s="2205"/>
      <c r="VED2" s="2205"/>
      <c r="VEE2" s="2205"/>
      <c r="VEF2" s="2205"/>
      <c r="VEG2" s="2205"/>
      <c r="VEH2" s="2205"/>
      <c r="VEI2" s="2205"/>
      <c r="VEJ2" s="2205"/>
      <c r="VEK2" s="2205"/>
      <c r="VEL2" s="2205"/>
      <c r="VEM2" s="2205"/>
      <c r="VEN2" s="2205"/>
      <c r="VEO2" s="2205"/>
      <c r="VEP2" s="2205"/>
      <c r="VEQ2" s="2205"/>
      <c r="VER2" s="2205"/>
      <c r="VES2" s="2205"/>
      <c r="VET2" s="2205"/>
      <c r="VEU2" s="2205"/>
      <c r="VEV2" s="2205"/>
      <c r="VEW2" s="2205"/>
      <c r="VEX2" s="2205"/>
      <c r="VEY2" s="2205"/>
      <c r="VEZ2" s="2205"/>
      <c r="VFA2" s="2205"/>
      <c r="VFB2" s="2205"/>
      <c r="VFC2" s="2205"/>
      <c r="VFD2" s="2205"/>
      <c r="VFE2" s="2205"/>
      <c r="VFF2" s="2205"/>
      <c r="VFG2" s="2205"/>
      <c r="VFH2" s="2205"/>
      <c r="VFI2" s="2205"/>
      <c r="VFJ2" s="2205"/>
      <c r="VFK2" s="2205"/>
      <c r="VFL2" s="2205"/>
      <c r="VFM2" s="2205"/>
      <c r="VFN2" s="2205"/>
      <c r="VFO2" s="2205"/>
      <c r="VFP2" s="2205"/>
      <c r="VFQ2" s="2205"/>
      <c r="VFR2" s="2205"/>
      <c r="VFS2" s="2205"/>
      <c r="VFT2" s="2205"/>
      <c r="VFU2" s="2205"/>
      <c r="VFV2" s="2205"/>
      <c r="VFW2" s="2205"/>
      <c r="VFX2" s="2205"/>
      <c r="VFY2" s="2205"/>
      <c r="VFZ2" s="2205"/>
      <c r="VGA2" s="2205"/>
      <c r="VGB2" s="2205"/>
      <c r="VGC2" s="2205"/>
      <c r="VGD2" s="2205"/>
      <c r="VGE2" s="2205"/>
      <c r="VGF2" s="2205"/>
      <c r="VGG2" s="2205"/>
      <c r="VGH2" s="2205"/>
      <c r="VGI2" s="2205"/>
      <c r="VGJ2" s="2205"/>
      <c r="VGK2" s="2205"/>
      <c r="VGL2" s="2205"/>
      <c r="VGM2" s="2205"/>
      <c r="VGN2" s="2205"/>
      <c r="VGO2" s="2205"/>
      <c r="VGP2" s="2205"/>
      <c r="VGQ2" s="2205"/>
      <c r="VGR2" s="2205"/>
      <c r="VGS2" s="2205"/>
      <c r="VGT2" s="2205"/>
      <c r="VGU2" s="2205"/>
      <c r="VGV2" s="2205"/>
      <c r="VGW2" s="2205"/>
      <c r="VGX2" s="2205"/>
      <c r="VGY2" s="2205"/>
      <c r="VGZ2" s="2205"/>
      <c r="VHA2" s="2205"/>
      <c r="VHB2" s="2205"/>
      <c r="VHC2" s="2205"/>
      <c r="VHD2" s="2205"/>
      <c r="VHE2" s="2205"/>
      <c r="VHF2" s="2205"/>
      <c r="VHG2" s="2205"/>
      <c r="VHH2" s="2205"/>
      <c r="VHI2" s="2205"/>
      <c r="VHJ2" s="2205"/>
      <c r="VHK2" s="2205"/>
      <c r="VHL2" s="2205"/>
      <c r="VHM2" s="2205"/>
      <c r="VHN2" s="2205"/>
      <c r="VHO2" s="2205"/>
      <c r="VHP2" s="2205"/>
      <c r="VHQ2" s="2205"/>
      <c r="VHR2" s="2205"/>
      <c r="VHS2" s="2205"/>
      <c r="VHT2" s="2205"/>
      <c r="VHU2" s="2205"/>
      <c r="VHV2" s="2205"/>
      <c r="VHW2" s="2205"/>
      <c r="VHX2" s="2205"/>
      <c r="VHY2" s="2205"/>
      <c r="VHZ2" s="2205"/>
      <c r="VIA2" s="2205"/>
      <c r="VIB2" s="2205"/>
      <c r="VIC2" s="2205"/>
      <c r="VID2" s="2205"/>
      <c r="VIE2" s="2205"/>
      <c r="VIF2" s="2205"/>
      <c r="VIG2" s="2205"/>
      <c r="VIH2" s="2205"/>
      <c r="VII2" s="2205"/>
      <c r="VIJ2" s="2205"/>
      <c r="VIK2" s="2205"/>
      <c r="VIL2" s="2205"/>
      <c r="VIM2" s="2205"/>
      <c r="VIN2" s="2205"/>
      <c r="VIO2" s="2205"/>
      <c r="VIP2" s="2205"/>
      <c r="VIQ2" s="2205"/>
      <c r="VIR2" s="2205"/>
      <c r="VIS2" s="2205"/>
      <c r="VIT2" s="2205"/>
      <c r="VIU2" s="2205"/>
      <c r="VIV2" s="2205"/>
      <c r="VIW2" s="2205"/>
      <c r="VIX2" s="2205"/>
      <c r="VIY2" s="2205"/>
      <c r="VIZ2" s="2205"/>
      <c r="VJA2" s="2205"/>
      <c r="VJB2" s="2205"/>
      <c r="VJC2" s="2205"/>
      <c r="VJD2" s="2205"/>
      <c r="VJE2" s="2205"/>
      <c r="VJF2" s="2205"/>
      <c r="VJG2" s="2205"/>
      <c r="VJH2" s="2205"/>
      <c r="VJI2" s="2205"/>
      <c r="VJJ2" s="2205"/>
      <c r="VJK2" s="2205"/>
      <c r="VJL2" s="2205"/>
      <c r="VJM2" s="2205"/>
      <c r="VJN2" s="2205"/>
      <c r="VJO2" s="2205"/>
      <c r="VJP2" s="2205"/>
      <c r="VJQ2" s="2205"/>
      <c r="VJR2" s="2205"/>
      <c r="VJS2" s="2205"/>
      <c r="VJT2" s="2205"/>
      <c r="VJU2" s="2205"/>
      <c r="VJV2" s="2205"/>
      <c r="VJW2" s="2205"/>
      <c r="VJX2" s="2205"/>
      <c r="VJY2" s="2205"/>
      <c r="VJZ2" s="2205"/>
      <c r="VKA2" s="2205"/>
      <c r="VKB2" s="2205"/>
      <c r="VKC2" s="2205"/>
      <c r="VKD2" s="2205"/>
      <c r="VKE2" s="2205"/>
      <c r="VKF2" s="2205"/>
      <c r="VKG2" s="2205"/>
      <c r="VKH2" s="2205"/>
      <c r="VKI2" s="2205"/>
      <c r="VKJ2" s="2205"/>
      <c r="VKK2" s="2205"/>
      <c r="VKL2" s="2205"/>
      <c r="VKM2" s="2205"/>
      <c r="VKN2" s="2205"/>
      <c r="VKO2" s="2205"/>
      <c r="VKP2" s="2205"/>
      <c r="VKQ2" s="2205"/>
      <c r="VKR2" s="2205"/>
      <c r="VKS2" s="2205"/>
      <c r="VKT2" s="2205"/>
      <c r="VKU2" s="2205"/>
      <c r="VKV2" s="2205"/>
      <c r="VKW2" s="2205"/>
      <c r="VKX2" s="2205"/>
      <c r="VKY2" s="2205"/>
      <c r="VKZ2" s="2205"/>
      <c r="VLA2" s="2205"/>
      <c r="VLB2" s="2205"/>
      <c r="VLC2" s="2205"/>
      <c r="VLD2" s="2205"/>
      <c r="VLE2" s="2205"/>
      <c r="VLF2" s="2205"/>
      <c r="VLG2" s="2205"/>
      <c r="VLH2" s="2205"/>
      <c r="VLI2" s="2205"/>
      <c r="VLJ2" s="2205"/>
      <c r="VLK2" s="2205"/>
      <c r="VLL2" s="2205"/>
      <c r="VLM2" s="2205"/>
      <c r="VLN2" s="2205"/>
      <c r="VLO2" s="2205"/>
      <c r="VLP2" s="2205"/>
      <c r="VLQ2" s="2205"/>
      <c r="VLR2" s="2205"/>
      <c r="VLS2" s="2205"/>
      <c r="VLT2" s="2205"/>
      <c r="VLU2" s="2205"/>
      <c r="VLV2" s="2205"/>
      <c r="VLW2" s="2205"/>
      <c r="VLX2" s="2205"/>
      <c r="VLY2" s="2205"/>
      <c r="VLZ2" s="2205"/>
      <c r="VMA2" s="2205"/>
      <c r="VMB2" s="2205"/>
      <c r="VMC2" s="2205"/>
      <c r="VMD2" s="2205"/>
      <c r="VME2" s="2205"/>
      <c r="VMF2" s="2205"/>
      <c r="VMG2" s="2205"/>
      <c r="VMH2" s="2205"/>
      <c r="VMI2" s="2205"/>
      <c r="VMJ2" s="2205"/>
      <c r="VMK2" s="2205"/>
      <c r="VML2" s="2205"/>
      <c r="VMM2" s="2205"/>
      <c r="VMN2" s="2205"/>
      <c r="VMO2" s="2205"/>
      <c r="VMP2" s="2205"/>
      <c r="VMQ2" s="2205"/>
      <c r="VMR2" s="2205"/>
      <c r="VMS2" s="2205"/>
      <c r="VMT2" s="2205"/>
      <c r="VMU2" s="2205"/>
      <c r="VMV2" s="2205"/>
      <c r="VMW2" s="2205"/>
      <c r="VMX2" s="2205"/>
      <c r="VMY2" s="2205"/>
      <c r="VMZ2" s="2205"/>
      <c r="VNA2" s="2205"/>
      <c r="VNB2" s="2205"/>
      <c r="VNC2" s="2205"/>
      <c r="VND2" s="2205"/>
      <c r="VNE2" s="2205"/>
      <c r="VNF2" s="2205"/>
      <c r="VNG2" s="2205"/>
      <c r="VNH2" s="2205"/>
      <c r="VNI2" s="2205"/>
      <c r="VNJ2" s="2205"/>
      <c r="VNK2" s="2205"/>
      <c r="VNL2" s="2205"/>
      <c r="VNM2" s="2205"/>
      <c r="VNN2" s="2205"/>
      <c r="VNO2" s="2205"/>
      <c r="VNP2" s="2205"/>
      <c r="VNQ2" s="2205"/>
      <c r="VNR2" s="2205"/>
      <c r="VNS2" s="2205"/>
      <c r="VNT2" s="2205"/>
      <c r="VNU2" s="2205"/>
      <c r="VNV2" s="2205"/>
      <c r="VNW2" s="2205"/>
      <c r="VNX2" s="2205"/>
      <c r="VNY2" s="2205"/>
      <c r="VNZ2" s="2205"/>
      <c r="VOA2" s="2205"/>
      <c r="VOB2" s="2205"/>
      <c r="VOC2" s="2205"/>
      <c r="VOD2" s="2205"/>
      <c r="VOE2" s="2205"/>
      <c r="VOF2" s="2205"/>
      <c r="VOG2" s="2205"/>
      <c r="VOH2" s="2205"/>
      <c r="VOI2" s="2205"/>
      <c r="VOJ2" s="2205"/>
      <c r="VOK2" s="2205"/>
      <c r="VOL2" s="2205"/>
      <c r="VOM2" s="2205"/>
      <c r="VON2" s="2205"/>
      <c r="VOO2" s="2205"/>
      <c r="VOP2" s="2205"/>
      <c r="VOQ2" s="2205"/>
      <c r="VOR2" s="2205"/>
      <c r="VOS2" s="2205"/>
      <c r="VOT2" s="2205"/>
      <c r="VOU2" s="2205"/>
      <c r="VOV2" s="2205"/>
      <c r="VOW2" s="2205"/>
      <c r="VOX2" s="2205"/>
      <c r="VOY2" s="2205"/>
      <c r="VOZ2" s="2205"/>
      <c r="VPA2" s="2205"/>
      <c r="VPB2" s="2205"/>
      <c r="VPC2" s="2205"/>
      <c r="VPD2" s="2205"/>
      <c r="VPE2" s="2205"/>
      <c r="VPF2" s="2205"/>
      <c r="VPG2" s="2205"/>
      <c r="VPH2" s="2205"/>
      <c r="VPI2" s="2205"/>
      <c r="VPJ2" s="2205"/>
      <c r="VPK2" s="2205"/>
      <c r="VPL2" s="2205"/>
      <c r="VPM2" s="2205"/>
      <c r="VPN2" s="2205"/>
      <c r="VPO2" s="2205"/>
      <c r="VPP2" s="2205"/>
      <c r="VPQ2" s="2205"/>
      <c r="VPR2" s="2205"/>
      <c r="VPS2" s="2205"/>
      <c r="VPT2" s="2205"/>
      <c r="VPU2" s="2205"/>
      <c r="VPV2" s="2205"/>
      <c r="VPW2" s="2205"/>
      <c r="VPX2" s="2205"/>
      <c r="VPY2" s="2205"/>
      <c r="VPZ2" s="2205"/>
      <c r="VQA2" s="2205"/>
      <c r="VQB2" s="2205"/>
      <c r="VQC2" s="2205"/>
      <c r="VQD2" s="2205"/>
      <c r="VQE2" s="2205"/>
      <c r="VQF2" s="2205"/>
      <c r="VQG2" s="2205"/>
      <c r="VQH2" s="2205"/>
      <c r="VQI2" s="2205"/>
      <c r="VQJ2" s="2205"/>
      <c r="VQK2" s="2205"/>
      <c r="VQL2" s="2205"/>
      <c r="VQM2" s="2205"/>
      <c r="VQN2" s="2205"/>
      <c r="VQO2" s="2205"/>
      <c r="VQP2" s="2205"/>
      <c r="VQQ2" s="2205"/>
      <c r="VQR2" s="2205"/>
      <c r="VQS2" s="2205"/>
      <c r="VQT2" s="2205"/>
      <c r="VQU2" s="2205"/>
      <c r="VQV2" s="2205"/>
      <c r="VQW2" s="2205"/>
      <c r="VQX2" s="2205"/>
      <c r="VQY2" s="2205"/>
      <c r="VQZ2" s="2205"/>
      <c r="VRA2" s="2205"/>
      <c r="VRB2" s="2205"/>
      <c r="VRC2" s="2205"/>
      <c r="VRD2" s="2205"/>
      <c r="VRE2" s="2205"/>
      <c r="VRF2" s="2205"/>
      <c r="VRG2" s="2205"/>
      <c r="VRH2" s="2205"/>
      <c r="VRI2" s="2205"/>
      <c r="VRJ2" s="2205"/>
      <c r="VRK2" s="2205"/>
      <c r="VRL2" s="2205"/>
      <c r="VRM2" s="2205"/>
      <c r="VRN2" s="2205"/>
      <c r="VRO2" s="2205"/>
      <c r="VRP2" s="2205"/>
      <c r="VRQ2" s="2205"/>
      <c r="VRR2" s="2205"/>
      <c r="VRS2" s="2205"/>
      <c r="VRT2" s="2205"/>
      <c r="VRU2" s="2205"/>
      <c r="VRV2" s="2205"/>
      <c r="VRW2" s="2205"/>
      <c r="VRX2" s="2205"/>
      <c r="VRY2" s="2205"/>
      <c r="VRZ2" s="2205"/>
      <c r="VSA2" s="2205"/>
      <c r="VSB2" s="2205"/>
      <c r="VSC2" s="2205"/>
      <c r="VSD2" s="2205"/>
      <c r="VSE2" s="2205"/>
      <c r="VSF2" s="2205"/>
      <c r="VSG2" s="2205"/>
      <c r="VSH2" s="2205"/>
      <c r="VSI2" s="2205"/>
      <c r="VSJ2" s="2205"/>
      <c r="VSK2" s="2205"/>
      <c r="VSL2" s="2205"/>
      <c r="VSM2" s="2205"/>
      <c r="VSN2" s="2205"/>
      <c r="VSO2" s="2205"/>
      <c r="VSP2" s="2205"/>
      <c r="VSQ2" s="2205"/>
      <c r="VSR2" s="2205"/>
      <c r="VSS2" s="2205"/>
      <c r="VST2" s="2205"/>
      <c r="VSU2" s="2205"/>
      <c r="VSV2" s="2205"/>
      <c r="VSW2" s="2205"/>
      <c r="VSX2" s="2205"/>
      <c r="VSY2" s="2205"/>
      <c r="VSZ2" s="2205"/>
      <c r="VTA2" s="2205"/>
      <c r="VTB2" s="2205"/>
      <c r="VTC2" s="2205"/>
      <c r="VTD2" s="2205"/>
      <c r="VTE2" s="2205"/>
      <c r="VTF2" s="2205"/>
      <c r="VTG2" s="2205"/>
      <c r="VTH2" s="2205"/>
      <c r="VTI2" s="2205"/>
      <c r="VTJ2" s="2205"/>
      <c r="VTK2" s="2205"/>
      <c r="VTL2" s="2205"/>
      <c r="VTM2" s="2205"/>
      <c r="VTN2" s="2205"/>
      <c r="VTO2" s="2205"/>
      <c r="VTP2" s="2205"/>
      <c r="VTQ2" s="2205"/>
      <c r="VTR2" s="2205"/>
      <c r="VTS2" s="2205"/>
      <c r="VTT2" s="2205"/>
      <c r="VTU2" s="2205"/>
      <c r="VTV2" s="2205"/>
      <c r="VTW2" s="2205"/>
      <c r="VTX2" s="2205"/>
      <c r="VTY2" s="2205"/>
      <c r="VTZ2" s="2205"/>
      <c r="VUA2" s="2205"/>
      <c r="VUB2" s="2205"/>
      <c r="VUC2" s="2205"/>
      <c r="VUD2" s="2205"/>
      <c r="VUE2" s="2205"/>
      <c r="VUF2" s="2205"/>
      <c r="VUG2" s="2205"/>
      <c r="VUH2" s="2205"/>
      <c r="VUI2" s="2205"/>
      <c r="VUJ2" s="2205"/>
      <c r="VUK2" s="2205"/>
      <c r="VUL2" s="2205"/>
      <c r="VUM2" s="2205"/>
      <c r="VUN2" s="2205"/>
      <c r="VUO2" s="2205"/>
      <c r="VUP2" s="2205"/>
      <c r="VUQ2" s="2205"/>
      <c r="VUR2" s="2205"/>
      <c r="VUS2" s="2205"/>
      <c r="VUT2" s="2205"/>
      <c r="VUU2" s="2205"/>
      <c r="VUV2" s="2205"/>
      <c r="VUW2" s="2205"/>
      <c r="VUX2" s="2205"/>
      <c r="VUY2" s="2205"/>
      <c r="VUZ2" s="2205"/>
      <c r="VVA2" s="2205"/>
      <c r="VVB2" s="2205"/>
      <c r="VVC2" s="2205"/>
      <c r="VVD2" s="2205"/>
      <c r="VVE2" s="2205"/>
      <c r="VVF2" s="2205"/>
      <c r="VVG2" s="2205"/>
      <c r="VVH2" s="2205"/>
      <c r="VVI2" s="2205"/>
      <c r="VVJ2" s="2205"/>
      <c r="VVK2" s="2205"/>
      <c r="VVL2" s="2205"/>
      <c r="VVM2" s="2205"/>
      <c r="VVN2" s="2205"/>
      <c r="VVO2" s="2205"/>
      <c r="VVP2" s="2205"/>
      <c r="VVQ2" s="2205"/>
      <c r="VVR2" s="2205"/>
      <c r="VVS2" s="2205"/>
      <c r="VVT2" s="2205"/>
      <c r="VVU2" s="2205"/>
      <c r="VVV2" s="2205"/>
      <c r="VVW2" s="2205"/>
      <c r="VVX2" s="2205"/>
      <c r="VVY2" s="2205"/>
      <c r="VVZ2" s="2205"/>
      <c r="VWA2" s="2205"/>
      <c r="VWB2" s="2205"/>
      <c r="VWC2" s="2205"/>
      <c r="VWD2" s="2205"/>
      <c r="VWE2" s="2205"/>
      <c r="VWF2" s="2205"/>
      <c r="VWG2" s="2205"/>
      <c r="VWH2" s="2205"/>
      <c r="VWI2" s="2205"/>
      <c r="VWJ2" s="2205"/>
      <c r="VWK2" s="2205"/>
      <c r="VWL2" s="2205"/>
      <c r="VWM2" s="2205"/>
      <c r="VWN2" s="2205"/>
      <c r="VWO2" s="2205"/>
      <c r="VWP2" s="2205"/>
      <c r="VWQ2" s="2205"/>
      <c r="VWR2" s="2205"/>
      <c r="VWS2" s="2205"/>
      <c r="VWT2" s="2205"/>
      <c r="VWU2" s="2205"/>
      <c r="VWV2" s="2205"/>
      <c r="VWW2" s="2205"/>
      <c r="VWX2" s="2205"/>
      <c r="VWY2" s="2205"/>
      <c r="VWZ2" s="2205"/>
      <c r="VXA2" s="2205"/>
      <c r="VXB2" s="2205"/>
      <c r="VXC2" s="2205"/>
      <c r="VXD2" s="2205"/>
      <c r="VXE2" s="2205"/>
      <c r="VXF2" s="2205"/>
      <c r="VXG2" s="2205"/>
      <c r="VXH2" s="2205"/>
      <c r="VXI2" s="2205"/>
      <c r="VXJ2" s="2205"/>
      <c r="VXK2" s="2205"/>
      <c r="VXL2" s="2205"/>
      <c r="VXM2" s="2205"/>
      <c r="VXN2" s="2205"/>
      <c r="VXO2" s="2205"/>
      <c r="VXP2" s="2205"/>
      <c r="VXQ2" s="2205"/>
      <c r="VXR2" s="2205"/>
      <c r="VXS2" s="2205"/>
      <c r="VXT2" s="2205"/>
      <c r="VXU2" s="2205"/>
      <c r="VXV2" s="2205"/>
      <c r="VXW2" s="2205"/>
      <c r="VXX2" s="2205"/>
      <c r="VXY2" s="2205"/>
      <c r="VXZ2" s="2205"/>
      <c r="VYA2" s="2205"/>
      <c r="VYB2" s="2205"/>
      <c r="VYC2" s="2205"/>
      <c r="VYD2" s="2205"/>
      <c r="VYE2" s="2205"/>
      <c r="VYF2" s="2205"/>
      <c r="VYG2" s="2205"/>
      <c r="VYH2" s="2205"/>
      <c r="VYI2" s="2205"/>
      <c r="VYJ2" s="2205"/>
      <c r="VYK2" s="2205"/>
      <c r="VYL2" s="2205"/>
      <c r="VYM2" s="2205"/>
      <c r="VYN2" s="2205"/>
      <c r="VYO2" s="2205"/>
      <c r="VYP2" s="2205"/>
      <c r="VYQ2" s="2205"/>
      <c r="VYR2" s="2205"/>
      <c r="VYS2" s="2205"/>
      <c r="VYT2" s="2205"/>
      <c r="VYU2" s="2205"/>
      <c r="VYV2" s="2205"/>
      <c r="VYW2" s="2205"/>
      <c r="VYX2" s="2205"/>
      <c r="VYY2" s="2205"/>
      <c r="VYZ2" s="2205"/>
      <c r="VZA2" s="2205"/>
      <c r="VZB2" s="2205"/>
      <c r="VZC2" s="2205"/>
      <c r="VZD2" s="2205"/>
      <c r="VZE2" s="2205"/>
      <c r="VZF2" s="2205"/>
      <c r="VZG2" s="2205"/>
      <c r="VZH2" s="2205"/>
      <c r="VZI2" s="2205"/>
      <c r="VZJ2" s="2205"/>
      <c r="VZK2" s="2205"/>
      <c r="VZL2" s="2205"/>
      <c r="VZM2" s="2205"/>
      <c r="VZN2" s="2205"/>
      <c r="VZO2" s="2205"/>
      <c r="VZP2" s="2205"/>
      <c r="VZQ2" s="2205"/>
      <c r="VZR2" s="2205"/>
      <c r="VZS2" s="2205"/>
      <c r="VZT2" s="2205"/>
      <c r="VZU2" s="2205"/>
      <c r="VZV2" s="2205"/>
      <c r="VZW2" s="2205"/>
      <c r="VZX2" s="2205"/>
      <c r="VZY2" s="2205"/>
      <c r="VZZ2" s="2205"/>
      <c r="WAA2" s="2205"/>
      <c r="WAB2" s="2205"/>
      <c r="WAC2" s="2205"/>
      <c r="WAD2" s="2205"/>
      <c r="WAE2" s="2205"/>
      <c r="WAF2" s="2205"/>
      <c r="WAG2" s="2205"/>
      <c r="WAH2" s="2205"/>
      <c r="WAI2" s="2205"/>
      <c r="WAJ2" s="2205"/>
      <c r="WAK2" s="2205"/>
      <c r="WAL2" s="2205"/>
      <c r="WAM2" s="2205"/>
      <c r="WAN2" s="2205"/>
      <c r="WAO2" s="2205"/>
      <c r="WAP2" s="2205"/>
      <c r="WAQ2" s="2205"/>
      <c r="WAR2" s="2205"/>
      <c r="WAS2" s="2205"/>
      <c r="WAT2" s="2205"/>
      <c r="WAU2" s="2205"/>
      <c r="WAV2" s="2205"/>
      <c r="WAW2" s="2205"/>
      <c r="WAX2" s="2205"/>
      <c r="WAY2" s="2205"/>
      <c r="WAZ2" s="2205"/>
      <c r="WBA2" s="2205"/>
      <c r="WBB2" s="2205"/>
      <c r="WBC2" s="2205"/>
      <c r="WBD2" s="2205"/>
      <c r="WBE2" s="2205"/>
      <c r="WBF2" s="2205"/>
      <c r="WBG2" s="2205"/>
      <c r="WBH2" s="2205"/>
      <c r="WBI2" s="2205"/>
      <c r="WBJ2" s="2205"/>
      <c r="WBK2" s="2205"/>
      <c r="WBL2" s="2205"/>
      <c r="WBM2" s="2205"/>
      <c r="WBN2" s="2205"/>
      <c r="WBO2" s="2205"/>
      <c r="WBP2" s="2205"/>
      <c r="WBQ2" s="2205"/>
      <c r="WBR2" s="2205"/>
      <c r="WBS2" s="2205"/>
      <c r="WBT2" s="2205"/>
      <c r="WBU2" s="2205"/>
      <c r="WBV2" s="2205"/>
      <c r="WBW2" s="2205"/>
      <c r="WBX2" s="2205"/>
      <c r="WBY2" s="2205"/>
      <c r="WBZ2" s="2205"/>
      <c r="WCA2" s="2205"/>
      <c r="WCB2" s="2205"/>
      <c r="WCC2" s="2205"/>
      <c r="WCD2" s="2205"/>
      <c r="WCE2" s="2205"/>
      <c r="WCF2" s="2205"/>
      <c r="WCG2" s="2205"/>
      <c r="WCH2" s="2205"/>
      <c r="WCI2" s="2205"/>
      <c r="WCJ2" s="2205"/>
      <c r="WCK2" s="2205"/>
      <c r="WCL2" s="2205"/>
      <c r="WCM2" s="2205"/>
      <c r="WCN2" s="2205"/>
      <c r="WCO2" s="2205"/>
      <c r="WCP2" s="2205"/>
      <c r="WCQ2" s="2205"/>
      <c r="WCR2" s="2205"/>
      <c r="WCS2" s="2205"/>
      <c r="WCT2" s="2205"/>
      <c r="WCU2" s="2205"/>
      <c r="WCV2" s="2205"/>
      <c r="WCW2" s="2205"/>
      <c r="WCX2" s="2205"/>
      <c r="WCY2" s="2205"/>
      <c r="WCZ2" s="2205"/>
      <c r="WDA2" s="2205"/>
      <c r="WDB2" s="2205"/>
      <c r="WDC2" s="2205"/>
      <c r="WDD2" s="2205"/>
      <c r="WDE2" s="2205"/>
      <c r="WDF2" s="2205"/>
      <c r="WDG2" s="2205"/>
      <c r="WDH2" s="2205"/>
      <c r="WDI2" s="2205"/>
      <c r="WDJ2" s="2205"/>
      <c r="WDK2" s="2205"/>
      <c r="WDL2" s="2205"/>
      <c r="WDM2" s="2205"/>
      <c r="WDN2" s="2205"/>
      <c r="WDO2" s="2205"/>
      <c r="WDP2" s="2205"/>
      <c r="WDQ2" s="2205"/>
      <c r="WDR2" s="2205"/>
      <c r="WDS2" s="2205"/>
      <c r="WDT2" s="2205"/>
      <c r="WDU2" s="2205"/>
      <c r="WDV2" s="2205"/>
      <c r="WDW2" s="2205"/>
      <c r="WDX2" s="2205"/>
      <c r="WDY2" s="2205"/>
      <c r="WDZ2" s="2205"/>
      <c r="WEA2" s="2205"/>
      <c r="WEB2" s="2205"/>
      <c r="WEC2" s="2205"/>
      <c r="WED2" s="2205"/>
      <c r="WEE2" s="2205"/>
      <c r="WEF2" s="2205"/>
      <c r="WEG2" s="2205"/>
      <c r="WEH2" s="2205"/>
      <c r="WEI2" s="2205"/>
      <c r="WEJ2" s="2205"/>
      <c r="WEK2" s="2205"/>
      <c r="WEL2" s="2205"/>
      <c r="WEM2" s="2205"/>
      <c r="WEN2" s="2205"/>
      <c r="WEO2" s="2205"/>
      <c r="WEP2" s="2205"/>
      <c r="WEQ2" s="2205"/>
      <c r="WER2" s="2205"/>
      <c r="WES2" s="2205"/>
      <c r="WET2" s="2205"/>
      <c r="WEU2" s="2205"/>
      <c r="WEV2" s="2205"/>
      <c r="WEW2" s="2205"/>
      <c r="WEX2" s="2205"/>
      <c r="WEY2" s="2205"/>
      <c r="WEZ2" s="2205"/>
      <c r="WFA2" s="2205"/>
      <c r="WFB2" s="2205"/>
      <c r="WFC2" s="2205"/>
      <c r="WFD2" s="2205"/>
      <c r="WFE2" s="2205"/>
      <c r="WFF2" s="2205"/>
      <c r="WFG2" s="2205"/>
      <c r="WFH2" s="2205"/>
      <c r="WFI2" s="2205"/>
      <c r="WFJ2" s="2205"/>
      <c r="WFK2" s="2205"/>
      <c r="WFL2" s="2205"/>
      <c r="WFM2" s="2205"/>
      <c r="WFN2" s="2205"/>
      <c r="WFO2" s="2205"/>
      <c r="WFP2" s="2205"/>
      <c r="WFQ2" s="2205"/>
      <c r="WFR2" s="2205"/>
      <c r="WFS2" s="2205"/>
      <c r="WFT2" s="2205"/>
      <c r="WFU2" s="2205"/>
      <c r="WFV2" s="2205"/>
      <c r="WFW2" s="2205"/>
      <c r="WFX2" s="2205"/>
      <c r="WFY2" s="2205"/>
      <c r="WFZ2" s="2205"/>
      <c r="WGA2" s="2205"/>
      <c r="WGB2" s="2205"/>
      <c r="WGC2" s="2205"/>
      <c r="WGD2" s="2205"/>
      <c r="WGE2" s="2205"/>
      <c r="WGF2" s="2205"/>
      <c r="WGG2" s="2205"/>
      <c r="WGH2" s="2205"/>
      <c r="WGI2" s="2205"/>
      <c r="WGJ2" s="2205"/>
      <c r="WGK2" s="2205"/>
      <c r="WGL2" s="2205"/>
      <c r="WGM2" s="2205"/>
      <c r="WGN2" s="2205"/>
      <c r="WGO2" s="2205"/>
      <c r="WGP2" s="2205"/>
      <c r="WGQ2" s="2205"/>
      <c r="WGR2" s="2205"/>
      <c r="WGS2" s="2205"/>
      <c r="WGT2" s="2205"/>
      <c r="WGU2" s="2205"/>
      <c r="WGV2" s="2205"/>
      <c r="WGW2" s="2205"/>
      <c r="WGX2" s="2205"/>
      <c r="WGY2" s="2205"/>
      <c r="WGZ2" s="2205"/>
      <c r="WHA2" s="2205"/>
      <c r="WHB2" s="2205"/>
      <c r="WHC2" s="2205"/>
      <c r="WHD2" s="2205"/>
      <c r="WHE2" s="2205"/>
      <c r="WHF2" s="2205"/>
      <c r="WHG2" s="2205"/>
      <c r="WHH2" s="2205"/>
      <c r="WHI2" s="2205"/>
      <c r="WHJ2" s="2205"/>
      <c r="WHK2" s="2205"/>
      <c r="WHL2" s="2205"/>
      <c r="WHM2" s="2205"/>
      <c r="WHN2" s="2205"/>
      <c r="WHO2" s="2205"/>
      <c r="WHP2" s="2205"/>
      <c r="WHQ2" s="2205"/>
      <c r="WHR2" s="2205"/>
      <c r="WHS2" s="2205"/>
      <c r="WHT2" s="2205"/>
      <c r="WHU2" s="2205"/>
      <c r="WHV2" s="2205"/>
      <c r="WHW2" s="2205"/>
      <c r="WHX2" s="2205"/>
      <c r="WHY2" s="2205"/>
      <c r="WHZ2" s="2205"/>
      <c r="WIA2" s="2205"/>
      <c r="WIB2" s="2205"/>
      <c r="WIC2" s="2205"/>
      <c r="WID2" s="2205"/>
      <c r="WIE2" s="2205"/>
      <c r="WIF2" s="2205"/>
      <c r="WIG2" s="2205"/>
      <c r="WIH2" s="2205"/>
      <c r="WII2" s="2205"/>
      <c r="WIJ2" s="2205"/>
      <c r="WIK2" s="2205"/>
      <c r="WIL2" s="2205"/>
      <c r="WIM2" s="2205"/>
      <c r="WIN2" s="2205"/>
      <c r="WIO2" s="2205"/>
      <c r="WIP2" s="2205"/>
      <c r="WIQ2" s="2205"/>
      <c r="WIR2" s="2205"/>
      <c r="WIS2" s="2205"/>
      <c r="WIT2" s="2205"/>
      <c r="WIU2" s="2205"/>
      <c r="WIV2" s="2205"/>
      <c r="WIW2" s="2205"/>
      <c r="WIX2" s="2205"/>
      <c r="WIY2" s="2205"/>
      <c r="WIZ2" s="2205"/>
      <c r="WJA2" s="2205"/>
      <c r="WJB2" s="2205"/>
      <c r="WJC2" s="2205"/>
      <c r="WJD2" s="2205"/>
      <c r="WJE2" s="2205"/>
      <c r="WJF2" s="2205"/>
      <c r="WJG2" s="2205"/>
      <c r="WJH2" s="2205"/>
      <c r="WJI2" s="2205"/>
      <c r="WJJ2" s="2205"/>
      <c r="WJK2" s="2205"/>
      <c r="WJL2" s="2205"/>
      <c r="WJM2" s="2205"/>
      <c r="WJN2" s="2205"/>
      <c r="WJO2" s="2205"/>
      <c r="WJP2" s="2205"/>
      <c r="WJQ2" s="2205"/>
      <c r="WJR2" s="2205"/>
      <c r="WJS2" s="2205"/>
      <c r="WJT2" s="2205"/>
      <c r="WJU2" s="2205"/>
      <c r="WJV2" s="2205"/>
      <c r="WJW2" s="2205"/>
      <c r="WJX2" s="2205"/>
      <c r="WJY2" s="2205"/>
      <c r="WJZ2" s="2205"/>
      <c r="WKA2" s="2205"/>
      <c r="WKB2" s="2205"/>
      <c r="WKC2" s="2205"/>
      <c r="WKD2" s="2205"/>
      <c r="WKE2" s="2205"/>
      <c r="WKF2" s="2205"/>
      <c r="WKG2" s="2205"/>
      <c r="WKH2" s="2205"/>
      <c r="WKI2" s="2205"/>
      <c r="WKJ2" s="2205"/>
      <c r="WKK2" s="2205"/>
      <c r="WKL2" s="2205"/>
      <c r="WKM2" s="2205"/>
      <c r="WKN2" s="2205"/>
      <c r="WKO2" s="2205"/>
      <c r="WKP2" s="2205"/>
      <c r="WKQ2" s="2205"/>
      <c r="WKR2" s="2205"/>
      <c r="WKS2" s="2205"/>
      <c r="WKT2" s="2205"/>
      <c r="WKU2" s="2205"/>
      <c r="WKV2" s="2205"/>
      <c r="WKW2" s="2205"/>
      <c r="WKX2" s="2205"/>
      <c r="WKY2" s="2205"/>
      <c r="WKZ2" s="2205"/>
      <c r="WLA2" s="2205"/>
      <c r="WLB2" s="2205"/>
      <c r="WLC2" s="2205"/>
      <c r="WLD2" s="2205"/>
      <c r="WLE2" s="2205"/>
      <c r="WLF2" s="2205"/>
      <c r="WLG2" s="2205"/>
      <c r="WLH2" s="2205"/>
      <c r="WLI2" s="2205"/>
      <c r="WLJ2" s="2205"/>
      <c r="WLK2" s="2205"/>
      <c r="WLL2" s="2205"/>
      <c r="WLM2" s="2205"/>
      <c r="WLN2" s="2205"/>
      <c r="WLO2" s="2205"/>
      <c r="WLP2" s="2205"/>
      <c r="WLQ2" s="2205"/>
      <c r="WLR2" s="2205"/>
      <c r="WLS2" s="2205"/>
      <c r="WLT2" s="2205"/>
      <c r="WLU2" s="2205"/>
      <c r="WLV2" s="2205"/>
      <c r="WLW2" s="2205"/>
      <c r="WLX2" s="2205"/>
      <c r="WLY2" s="2205"/>
      <c r="WLZ2" s="2205"/>
      <c r="WMA2" s="2205"/>
      <c r="WMB2" s="2205"/>
      <c r="WMC2" s="2205"/>
      <c r="WMD2" s="2205"/>
      <c r="WME2" s="2205"/>
      <c r="WMF2" s="2205"/>
      <c r="WMG2" s="2205"/>
      <c r="WMH2" s="2205"/>
      <c r="WMI2" s="2205"/>
      <c r="WMJ2" s="2205"/>
      <c r="WMK2" s="2205"/>
      <c r="WML2" s="2205"/>
      <c r="WMM2" s="2205"/>
      <c r="WMN2" s="2205"/>
      <c r="WMO2" s="2205"/>
      <c r="WMP2" s="2205"/>
      <c r="WMQ2" s="2205"/>
      <c r="WMR2" s="2205"/>
      <c r="WMS2" s="2205"/>
      <c r="WMT2" s="2205"/>
      <c r="WMU2" s="2205"/>
      <c r="WMV2" s="2205"/>
      <c r="WMW2" s="2205"/>
      <c r="WMX2" s="2205"/>
      <c r="WMY2" s="2205"/>
      <c r="WMZ2" s="2205"/>
      <c r="WNA2" s="2205"/>
      <c r="WNB2" s="2205"/>
      <c r="WNC2" s="2205"/>
      <c r="WND2" s="2205"/>
      <c r="WNE2" s="2205"/>
      <c r="WNF2" s="2205"/>
      <c r="WNG2" s="2205"/>
      <c r="WNH2" s="2205"/>
      <c r="WNI2" s="2205"/>
      <c r="WNJ2" s="2205"/>
      <c r="WNK2" s="2205"/>
      <c r="WNL2" s="2205"/>
      <c r="WNM2" s="2205"/>
      <c r="WNN2" s="2205"/>
      <c r="WNO2" s="2205"/>
      <c r="WNP2" s="2205"/>
      <c r="WNQ2" s="2205"/>
      <c r="WNR2" s="2205"/>
      <c r="WNS2" s="2205"/>
      <c r="WNT2" s="2205"/>
      <c r="WNU2" s="2205"/>
      <c r="WNV2" s="2205"/>
      <c r="WNW2" s="2205"/>
      <c r="WNX2" s="2205"/>
      <c r="WNY2" s="2205"/>
      <c r="WNZ2" s="2205"/>
      <c r="WOA2" s="2205"/>
      <c r="WOB2" s="2205"/>
      <c r="WOC2" s="2205"/>
      <c r="WOD2" s="2205"/>
      <c r="WOE2" s="2205"/>
      <c r="WOF2" s="2205"/>
      <c r="WOG2" s="2205"/>
      <c r="WOH2" s="2205"/>
      <c r="WOI2" s="2205"/>
      <c r="WOJ2" s="2205"/>
      <c r="WOK2" s="2205"/>
      <c r="WOL2" s="2205"/>
      <c r="WOM2" s="2205"/>
      <c r="WON2" s="2205"/>
      <c r="WOO2" s="2205"/>
      <c r="WOP2" s="2205"/>
      <c r="WOQ2" s="2205"/>
      <c r="WOR2" s="2205"/>
      <c r="WOS2" s="2205"/>
      <c r="WOT2" s="2205"/>
      <c r="WOU2" s="2205"/>
      <c r="WOV2" s="2205"/>
      <c r="WOW2" s="2205"/>
      <c r="WOX2" s="2205"/>
      <c r="WOY2" s="2205"/>
      <c r="WOZ2" s="2205"/>
      <c r="WPA2" s="2205"/>
      <c r="WPB2" s="2205"/>
      <c r="WPC2" s="2205"/>
      <c r="WPD2" s="2205"/>
      <c r="WPE2" s="2205"/>
      <c r="WPF2" s="2205"/>
      <c r="WPG2" s="2205"/>
      <c r="WPH2" s="2205"/>
      <c r="WPI2" s="2205"/>
      <c r="WPJ2" s="2205"/>
      <c r="WPK2" s="2205"/>
      <c r="WPL2" s="2205"/>
      <c r="WPM2" s="2205"/>
      <c r="WPN2" s="2205"/>
      <c r="WPO2" s="2205"/>
      <c r="WPP2" s="2205"/>
      <c r="WPQ2" s="2205"/>
      <c r="WPR2" s="2205"/>
      <c r="WPS2" s="2205"/>
      <c r="WPT2" s="2205"/>
      <c r="WPU2" s="2205"/>
      <c r="WPV2" s="2205"/>
      <c r="WPW2" s="2205"/>
      <c r="WPX2" s="2205"/>
      <c r="WPY2" s="2205"/>
      <c r="WPZ2" s="2205"/>
      <c r="WQA2" s="2205"/>
      <c r="WQB2" s="2205"/>
      <c r="WQC2" s="2205"/>
      <c r="WQD2" s="2205"/>
      <c r="WQE2" s="2205"/>
      <c r="WQF2" s="2205"/>
      <c r="WQG2" s="2205"/>
      <c r="WQH2" s="2205"/>
      <c r="WQI2" s="2205"/>
      <c r="WQJ2" s="2205"/>
      <c r="WQK2" s="2205"/>
      <c r="WQL2" s="2205"/>
      <c r="WQM2" s="2205"/>
      <c r="WQN2" s="2205"/>
      <c r="WQO2" s="2205"/>
      <c r="WQP2" s="2205"/>
      <c r="WQQ2" s="2205"/>
      <c r="WQR2" s="2205"/>
      <c r="WQS2" s="2205"/>
      <c r="WQT2" s="2205"/>
      <c r="WQU2" s="2205"/>
      <c r="WQV2" s="2205"/>
      <c r="WQW2" s="2205"/>
      <c r="WQX2" s="2205"/>
      <c r="WQY2" s="2205"/>
      <c r="WQZ2" s="2205"/>
      <c r="WRA2" s="2205"/>
      <c r="WRB2" s="2205"/>
      <c r="WRC2" s="2205"/>
      <c r="WRD2" s="2205"/>
      <c r="WRE2" s="2205"/>
      <c r="WRF2" s="2205"/>
      <c r="WRG2" s="2205"/>
      <c r="WRH2" s="2205"/>
      <c r="WRI2" s="2205"/>
      <c r="WRJ2" s="2205"/>
      <c r="WRK2" s="2205"/>
      <c r="WRL2" s="2205"/>
      <c r="WRM2" s="2205"/>
      <c r="WRN2" s="2205"/>
      <c r="WRO2" s="2205"/>
      <c r="WRP2" s="2205"/>
      <c r="WRQ2" s="2205"/>
      <c r="WRR2" s="2205"/>
      <c r="WRS2" s="2205"/>
      <c r="WRT2" s="2205"/>
      <c r="WRU2" s="2205"/>
      <c r="WRV2" s="2205"/>
      <c r="WRW2" s="2205"/>
      <c r="WRX2" s="2205"/>
      <c r="WRY2" s="2205"/>
      <c r="WRZ2" s="2205"/>
      <c r="WSA2" s="2205"/>
      <c r="WSB2" s="2205"/>
      <c r="WSC2" s="2205"/>
      <c r="WSD2" s="2205"/>
      <c r="WSE2" s="2205"/>
      <c r="WSF2" s="2205"/>
      <c r="WSG2" s="2205"/>
      <c r="WSH2" s="2205"/>
      <c r="WSI2" s="2205"/>
      <c r="WSJ2" s="2205"/>
      <c r="WSK2" s="2205"/>
      <c r="WSL2" s="2205"/>
      <c r="WSM2" s="2205"/>
      <c r="WSN2" s="2205"/>
      <c r="WSO2" s="2205"/>
      <c r="WSP2" s="2205"/>
      <c r="WSQ2" s="2205"/>
      <c r="WSR2" s="2205"/>
      <c r="WSS2" s="2205"/>
      <c r="WST2" s="2205"/>
      <c r="WSU2" s="2205"/>
      <c r="WSV2" s="2205"/>
      <c r="WSW2" s="2205"/>
      <c r="WSX2" s="2205"/>
      <c r="WSY2" s="2205"/>
      <c r="WSZ2" s="2205"/>
      <c r="WTA2" s="2205"/>
      <c r="WTB2" s="2205"/>
      <c r="WTC2" s="2205"/>
      <c r="WTD2" s="2205"/>
      <c r="WTE2" s="2205"/>
      <c r="WTF2" s="2205"/>
      <c r="WTG2" s="2205"/>
      <c r="WTH2" s="2205"/>
      <c r="WTI2" s="2205"/>
      <c r="WTJ2" s="2205"/>
      <c r="WTK2" s="2205"/>
      <c r="WTL2" s="2205"/>
      <c r="WTM2" s="2205"/>
      <c r="WTN2" s="2205"/>
      <c r="WTO2" s="2205"/>
      <c r="WTP2" s="2205"/>
      <c r="WTQ2" s="2205"/>
      <c r="WTR2" s="2205"/>
      <c r="WTS2" s="2205"/>
      <c r="WTT2" s="2205"/>
      <c r="WTU2" s="2205"/>
      <c r="WTV2" s="2205"/>
      <c r="WTW2" s="2205"/>
      <c r="WTX2" s="2205"/>
      <c r="WTY2" s="2205"/>
      <c r="WTZ2" s="2205"/>
      <c r="WUA2" s="2205"/>
      <c r="WUB2" s="2205"/>
      <c r="WUC2" s="2205"/>
      <c r="WUD2" s="2205"/>
      <c r="WUE2" s="2205"/>
      <c r="WUF2" s="2205"/>
      <c r="WUG2" s="2205"/>
      <c r="WUH2" s="2205"/>
      <c r="WUI2" s="2205"/>
      <c r="WUJ2" s="2205"/>
      <c r="WUK2" s="2205"/>
      <c r="WUL2" s="2205"/>
      <c r="WUM2" s="2205"/>
      <c r="WUN2" s="2205"/>
      <c r="WUO2" s="2205"/>
      <c r="WUP2" s="2205"/>
      <c r="WUQ2" s="2205"/>
      <c r="WUR2" s="2205"/>
      <c r="WUS2" s="2205"/>
      <c r="WUT2" s="2205"/>
      <c r="WUU2" s="2205"/>
      <c r="WUV2" s="2205"/>
      <c r="WUW2" s="2205"/>
      <c r="WUX2" s="2205"/>
      <c r="WUY2" s="2205"/>
      <c r="WUZ2" s="2205"/>
      <c r="WVA2" s="2205"/>
      <c r="WVB2" s="2205"/>
      <c r="WVC2" s="2205"/>
      <c r="WVD2" s="2205"/>
      <c r="WVE2" s="2205"/>
      <c r="WVF2" s="2205"/>
      <c r="WVG2" s="2205"/>
      <c r="WVH2" s="2205"/>
      <c r="WVI2" s="2205"/>
      <c r="WVJ2" s="2205"/>
      <c r="WVK2" s="2205"/>
      <c r="WVL2" s="2205"/>
      <c r="WVM2" s="2205"/>
      <c r="WVN2" s="2205"/>
      <c r="WVO2" s="2205"/>
      <c r="WVP2" s="2205"/>
      <c r="WVQ2" s="2205"/>
      <c r="WVR2" s="2205"/>
      <c r="WVS2" s="2205"/>
      <c r="WVT2" s="2205"/>
      <c r="WVU2" s="2205"/>
      <c r="WVV2" s="2205"/>
      <c r="WVW2" s="2205"/>
      <c r="WVX2" s="2205"/>
      <c r="WVY2" s="2205"/>
      <c r="WVZ2" s="2205"/>
      <c r="WWA2" s="2205"/>
      <c r="WWB2" s="2205"/>
      <c r="WWC2" s="2205"/>
      <c r="WWD2" s="2205"/>
      <c r="WWE2" s="2205"/>
      <c r="WWF2" s="2205"/>
      <c r="WWG2" s="2205"/>
      <c r="WWH2" s="2205"/>
      <c r="WWI2" s="2205"/>
      <c r="WWJ2" s="2205"/>
      <c r="WWK2" s="2205"/>
      <c r="WWL2" s="2205"/>
      <c r="WWM2" s="2205"/>
      <c r="WWN2" s="2205"/>
      <c r="WWO2" s="2205"/>
      <c r="WWP2" s="2205"/>
      <c r="WWQ2" s="2205"/>
      <c r="WWR2" s="2205"/>
      <c r="WWS2" s="2205"/>
      <c r="WWT2" s="2205"/>
      <c r="WWU2" s="2205"/>
      <c r="WWV2" s="2205"/>
      <c r="WWW2" s="2205"/>
      <c r="WWX2" s="2205"/>
      <c r="WWY2" s="2205"/>
      <c r="WWZ2" s="2205"/>
      <c r="WXA2" s="2205"/>
      <c r="WXB2" s="2205"/>
      <c r="WXC2" s="2205"/>
      <c r="WXD2" s="2205"/>
      <c r="WXE2" s="2205"/>
      <c r="WXF2" s="2205"/>
      <c r="WXG2" s="2205"/>
      <c r="WXH2" s="2205"/>
      <c r="WXI2" s="2205"/>
      <c r="WXJ2" s="2205"/>
      <c r="WXK2" s="2205"/>
      <c r="WXL2" s="2205"/>
      <c r="WXM2" s="2205"/>
      <c r="WXN2" s="2205"/>
      <c r="WXO2" s="2205"/>
      <c r="WXP2" s="2205"/>
      <c r="WXQ2" s="2205"/>
      <c r="WXR2" s="2205"/>
      <c r="WXS2" s="2205"/>
      <c r="WXT2" s="2205"/>
      <c r="WXU2" s="2205"/>
      <c r="WXV2" s="2205"/>
      <c r="WXW2" s="2205"/>
      <c r="WXX2" s="2205"/>
      <c r="WXY2" s="2205"/>
      <c r="WXZ2" s="2205"/>
      <c r="WYA2" s="2205"/>
      <c r="WYB2" s="2205"/>
      <c r="WYC2" s="2205"/>
      <c r="WYD2" s="2205"/>
      <c r="WYE2" s="2205"/>
      <c r="WYF2" s="2205"/>
      <c r="WYG2" s="2205"/>
      <c r="WYH2" s="2205"/>
      <c r="WYI2" s="2205"/>
      <c r="WYJ2" s="2205"/>
      <c r="WYK2" s="2205"/>
      <c r="WYL2" s="2205"/>
      <c r="WYM2" s="2205"/>
      <c r="WYN2" s="2205"/>
      <c r="WYO2" s="2205"/>
      <c r="WYP2" s="2205"/>
      <c r="WYQ2" s="2205"/>
      <c r="WYR2" s="2205"/>
      <c r="WYS2" s="2205"/>
      <c r="WYT2" s="2205"/>
      <c r="WYU2" s="2205"/>
      <c r="WYV2" s="2205"/>
      <c r="WYW2" s="2205"/>
      <c r="WYX2" s="2205"/>
      <c r="WYY2" s="2205"/>
      <c r="WYZ2" s="2205"/>
      <c r="WZA2" s="2205"/>
      <c r="WZB2" s="2205"/>
      <c r="WZC2" s="2205"/>
      <c r="WZD2" s="2205"/>
      <c r="WZE2" s="2205"/>
      <c r="WZF2" s="2205"/>
      <c r="WZG2" s="2205"/>
      <c r="WZH2" s="2205"/>
      <c r="WZI2" s="2205"/>
      <c r="WZJ2" s="2205"/>
      <c r="WZK2" s="2205"/>
      <c r="WZL2" s="2205"/>
      <c r="WZM2" s="2205"/>
      <c r="WZN2" s="2205"/>
      <c r="WZO2" s="2205"/>
      <c r="WZP2" s="2205"/>
      <c r="WZQ2" s="2205"/>
      <c r="WZR2" s="2205"/>
      <c r="WZS2" s="2205"/>
      <c r="WZT2" s="2205"/>
      <c r="WZU2" s="2205"/>
      <c r="WZV2" s="2205"/>
      <c r="WZW2" s="2205"/>
      <c r="WZX2" s="2205"/>
      <c r="WZY2" s="2205"/>
      <c r="WZZ2" s="2205"/>
      <c r="XAA2" s="2205"/>
      <c r="XAB2" s="2205"/>
      <c r="XAC2" s="2205"/>
      <c r="XAD2" s="2205"/>
      <c r="XAE2" s="2205"/>
      <c r="XAF2" s="2205"/>
      <c r="XAG2" s="2205"/>
      <c r="XAH2" s="2205"/>
      <c r="XAI2" s="2205"/>
      <c r="XAJ2" s="2205"/>
      <c r="XAK2" s="2205"/>
      <c r="XAL2" s="2205"/>
      <c r="XAM2" s="2205"/>
      <c r="XAN2" s="2205"/>
      <c r="XAO2" s="2205"/>
      <c r="XAP2" s="2205"/>
      <c r="XAQ2" s="2205"/>
      <c r="XAR2" s="2205"/>
      <c r="XAS2" s="2205"/>
      <c r="XAT2" s="2205"/>
      <c r="XAU2" s="2205"/>
      <c r="XAV2" s="2205"/>
      <c r="XAW2" s="2205"/>
      <c r="XAX2" s="2205"/>
      <c r="XAY2" s="2205"/>
      <c r="XAZ2" s="2205"/>
      <c r="XBA2" s="2205"/>
      <c r="XBB2" s="2205"/>
      <c r="XBC2" s="2205"/>
      <c r="XBD2" s="2205"/>
      <c r="XBE2" s="2205"/>
      <c r="XBF2" s="2205"/>
      <c r="XBG2" s="2205"/>
      <c r="XBH2" s="2205"/>
      <c r="XBI2" s="2205"/>
      <c r="XBJ2" s="2205"/>
      <c r="XBK2" s="2205"/>
      <c r="XBL2" s="2205"/>
      <c r="XBM2" s="2205"/>
      <c r="XBN2" s="2205"/>
      <c r="XBO2" s="2205"/>
      <c r="XBP2" s="2205"/>
      <c r="XBQ2" s="2205"/>
      <c r="XBR2" s="2205"/>
      <c r="XBS2" s="2205"/>
      <c r="XBT2" s="2205"/>
      <c r="XBU2" s="2205"/>
      <c r="XBV2" s="2205"/>
      <c r="XBW2" s="2205"/>
      <c r="XBX2" s="2205"/>
      <c r="XBY2" s="2205"/>
      <c r="XBZ2" s="2205"/>
      <c r="XCA2" s="2205"/>
      <c r="XCB2" s="2205"/>
      <c r="XCC2" s="2205"/>
      <c r="XCD2" s="2205"/>
      <c r="XCE2" s="2205"/>
      <c r="XCF2" s="2205"/>
      <c r="XCG2" s="2205"/>
      <c r="XCH2" s="2205"/>
      <c r="XCI2" s="2205"/>
      <c r="XCJ2" s="2205"/>
      <c r="XCK2" s="2205"/>
      <c r="XCL2" s="2205"/>
      <c r="XCM2" s="2205"/>
      <c r="XCN2" s="2205"/>
      <c r="XCO2" s="2205"/>
      <c r="XCP2" s="2205"/>
      <c r="XCQ2" s="2205"/>
      <c r="XCR2" s="2205"/>
      <c r="XCS2" s="2205"/>
      <c r="XCT2" s="2205"/>
      <c r="XCU2" s="2205"/>
      <c r="XCV2" s="2205"/>
      <c r="XCW2" s="2205"/>
      <c r="XCX2" s="2205"/>
      <c r="XCY2" s="2205"/>
      <c r="XCZ2" s="2205"/>
      <c r="XDA2" s="2205"/>
      <c r="XDB2" s="2205"/>
      <c r="XDC2" s="2205"/>
      <c r="XDD2" s="2205"/>
      <c r="XDE2" s="2205"/>
      <c r="XDF2" s="2205"/>
      <c r="XDG2" s="2205"/>
      <c r="XDH2" s="2205"/>
      <c r="XDI2" s="2205"/>
      <c r="XDJ2" s="2205"/>
      <c r="XDK2" s="2205"/>
      <c r="XDL2" s="2205"/>
      <c r="XDM2" s="2205"/>
      <c r="XDN2" s="2205"/>
      <c r="XDO2" s="2205"/>
      <c r="XDP2" s="2205"/>
      <c r="XDQ2" s="2205"/>
      <c r="XDR2" s="2205"/>
      <c r="XDS2" s="2205"/>
      <c r="XDT2" s="2205"/>
      <c r="XDU2" s="2205"/>
      <c r="XDV2" s="2205"/>
      <c r="XDW2" s="2205"/>
      <c r="XDX2" s="2205"/>
      <c r="XDY2" s="2205"/>
      <c r="XDZ2" s="2205"/>
      <c r="XEA2" s="2205"/>
      <c r="XEB2" s="2205"/>
      <c r="XEC2" s="2205"/>
      <c r="XED2" s="2205"/>
      <c r="XEE2" s="2205"/>
      <c r="XEF2" s="2205"/>
      <c r="XEG2" s="2205"/>
      <c r="XEH2" s="2205"/>
      <c r="XEI2" s="2205"/>
      <c r="XEJ2" s="2205"/>
      <c r="XEK2" s="2205"/>
      <c r="XEL2" s="2205"/>
      <c r="XEM2" s="2205"/>
      <c r="XEN2" s="2205"/>
      <c r="XEO2" s="2205"/>
      <c r="XEP2" s="2205"/>
      <c r="XEQ2" s="2205"/>
      <c r="XER2" s="2205"/>
      <c r="XES2" s="2205"/>
      <c r="XET2" s="2205"/>
      <c r="XEU2" s="2205"/>
      <c r="XEV2" s="2205"/>
      <c r="XEW2" s="2205"/>
      <c r="XEX2" s="2205"/>
      <c r="XEY2" s="2205"/>
      <c r="XEZ2" s="2205"/>
      <c r="XFA2" s="2205"/>
      <c r="XFB2" s="2205"/>
      <c r="XFC2" s="2205"/>
    </row>
    <row r="3" spans="1:16383" ht="24.75" customHeight="1" x14ac:dyDescent="0.2">
      <c r="I3" s="1402"/>
    </row>
    <row r="4" spans="1:16383" ht="25.5" customHeight="1" x14ac:dyDescent="0.2">
      <c r="A4" s="2214" t="s">
        <v>784</v>
      </c>
      <c r="B4" s="2214"/>
      <c r="C4" s="2214"/>
      <c r="D4" s="2214"/>
      <c r="E4" s="2214"/>
      <c r="F4" s="2214"/>
      <c r="G4" s="2214"/>
      <c r="H4" s="2214"/>
      <c r="I4" s="2214"/>
    </row>
    <row r="5" spans="1:16383" ht="17.25" customHeight="1" thickBot="1" x14ac:dyDescent="0.25">
      <c r="A5" s="20"/>
      <c r="B5" s="19"/>
      <c r="C5" s="19"/>
      <c r="D5" s="19"/>
      <c r="E5" s="19"/>
      <c r="F5" s="19"/>
      <c r="G5" s="19"/>
      <c r="H5" s="19"/>
      <c r="I5" s="1543" t="s">
        <v>366</v>
      </c>
    </row>
    <row r="6" spans="1:16383" s="1547" customFormat="1" ht="51.75" customHeight="1" thickBot="1" x14ac:dyDescent="0.25">
      <c r="A6" s="1544" t="s">
        <v>419</v>
      </c>
      <c r="B6" s="1545" t="str">
        <f>'16.beruh.'!B6</f>
        <v>Teljes költség</v>
      </c>
      <c r="C6" s="1545" t="str">
        <f>'16.beruh.'!C6</f>
        <v>Kivitelezés kezdési és befejezési éve</v>
      </c>
      <c r="D6" s="1545" t="str">
        <f>'16.beruh.'!D6</f>
        <v>Felhasználás          2021. 12.31-ig</v>
      </c>
      <c r="E6" s="1545" t="str">
        <f>'16.beruh.'!E6</f>
        <v>2022. évi eredeti előirányzat</v>
      </c>
      <c r="F6" s="1545" t="str">
        <f>'16.beruh.'!F6</f>
        <v>Eddigi módosítások összege 2022. évben</v>
      </c>
      <c r="G6" s="1545" t="str">
        <f>'16.beruh.'!G6</f>
        <v>2022. évi módosított előirányzat</v>
      </c>
      <c r="H6" s="1546" t="str">
        <f>'16.beruh.'!H6</f>
        <v>Teljesítés
2022. évben</v>
      </c>
      <c r="I6" s="1579" t="str">
        <f>'16.beruh.'!I6</f>
        <v>Összes teljesítés
2022.12.31-ig</v>
      </c>
    </row>
    <row r="7" spans="1:16383" s="1553" customFormat="1" ht="15" customHeight="1" thickBot="1" x14ac:dyDescent="0.25">
      <c r="A7" s="1548" t="s">
        <v>302</v>
      </c>
      <c r="B7" s="1549" t="s">
        <v>303</v>
      </c>
      <c r="C7" s="1549" t="s">
        <v>304</v>
      </c>
      <c r="D7" s="1549" t="s">
        <v>305</v>
      </c>
      <c r="E7" s="1549" t="s">
        <v>306</v>
      </c>
      <c r="F7" s="1550" t="s">
        <v>392</v>
      </c>
      <c r="G7" s="1549" t="s">
        <v>306</v>
      </c>
      <c r="H7" s="1551" t="s">
        <v>392</v>
      </c>
      <c r="I7" s="1552" t="s">
        <v>781</v>
      </c>
    </row>
    <row r="8" spans="1:16383" s="1560" customFormat="1" ht="30" customHeight="1" x14ac:dyDescent="0.2">
      <c r="A8" s="1554" t="s">
        <v>420</v>
      </c>
      <c r="B8" s="1555"/>
      <c r="C8" s="1556"/>
      <c r="D8" s="1555"/>
      <c r="E8" s="1555"/>
      <c r="F8" s="1557"/>
      <c r="G8" s="1555"/>
      <c r="H8" s="1558"/>
      <c r="I8" s="1559">
        <f>B8-D8-E8</f>
        <v>0</v>
      </c>
    </row>
    <row r="9" spans="1:16383" s="1560" customFormat="1" ht="21.95" customHeight="1" x14ac:dyDescent="0.2">
      <c r="A9" s="1561" t="str">
        <f>'15.felh.felúj.'!B31</f>
        <v>Ivóvíz közmű felújítások</v>
      </c>
      <c r="B9" s="1555">
        <f>I9+23438174</f>
        <v>77378664</v>
      </c>
      <c r="C9" s="1556" t="s">
        <v>760</v>
      </c>
      <c r="D9" s="1555"/>
      <c r="E9" s="1555">
        <f>'15.felh.felúj.'!C31</f>
        <v>138109000</v>
      </c>
      <c r="F9" s="1557">
        <f>+G9-E9</f>
        <v>0</v>
      </c>
      <c r="G9" s="1555">
        <f>+'15.felh.felúj.'!G31</f>
        <v>138109000</v>
      </c>
      <c r="H9" s="1558">
        <f>'15.felh.felúj.'!K31</f>
        <v>53940490</v>
      </c>
      <c r="I9" s="1559">
        <f>+D9+H9</f>
        <v>53940490</v>
      </c>
      <c r="J9" s="1592" t="s">
        <v>1052</v>
      </c>
      <c r="K9" s="1560">
        <v>23438174</v>
      </c>
    </row>
    <row r="10" spans="1:16383" s="1560" customFormat="1" ht="21.95" customHeight="1" x14ac:dyDescent="0.2">
      <c r="A10" s="1561" t="str">
        <f>'15.felh.felúj.'!B32</f>
        <v>Szennyvíz közmű felújítások</v>
      </c>
      <c r="B10" s="1555">
        <f>I10+6474292</f>
        <v>70884345</v>
      </c>
      <c r="C10" s="1556" t="s">
        <v>760</v>
      </c>
      <c r="D10" s="1555"/>
      <c r="E10" s="1555">
        <f>'15.felh.felúj.'!C32</f>
        <v>251263000</v>
      </c>
      <c r="F10" s="1557">
        <f t="shared" ref="F10:F25" si="0">+G10-E10</f>
        <v>0</v>
      </c>
      <c r="G10" s="1555">
        <f>+'15.felh.felúj.'!G32</f>
        <v>251263000</v>
      </c>
      <c r="H10" s="1558">
        <f>'15.felh.felúj.'!K32</f>
        <v>64410053</v>
      </c>
      <c r="I10" s="1559">
        <f t="shared" ref="I10:I38" si="1">+D10+H10</f>
        <v>64410053</v>
      </c>
      <c r="J10" s="1592" t="s">
        <v>1052</v>
      </c>
      <c r="K10" s="1560">
        <v>6474292</v>
      </c>
    </row>
    <row r="11" spans="1:16383" s="1560" customFormat="1" ht="25.5" x14ac:dyDescent="0.2">
      <c r="A11" s="1561" t="str">
        <f>'15.felh.felúj.'!B33</f>
        <v>Műszaki tervezés</v>
      </c>
      <c r="B11" s="1555">
        <f>I11+2603500</f>
        <v>13997700</v>
      </c>
      <c r="C11" s="1556" t="s">
        <v>764</v>
      </c>
      <c r="D11" s="1555">
        <v>7721600</v>
      </c>
      <c r="E11" s="1555">
        <f>'15.felh.felúj.'!C33</f>
        <v>11047000</v>
      </c>
      <c r="F11" s="1557">
        <f t="shared" si="0"/>
        <v>0</v>
      </c>
      <c r="G11" s="1555">
        <f>+'15.felh.felúj.'!G33</f>
        <v>11047000</v>
      </c>
      <c r="H11" s="1558">
        <f>'15.felh.felúj.'!K33</f>
        <v>3672600</v>
      </c>
      <c r="I11" s="1559">
        <f t="shared" si="1"/>
        <v>11394200</v>
      </c>
      <c r="J11" s="1592" t="s">
        <v>1052</v>
      </c>
      <c r="K11" s="1560">
        <v>2603500</v>
      </c>
    </row>
    <row r="12" spans="1:16383" s="1560" customFormat="1" ht="21.95" customHeight="1" x14ac:dyDescent="0.2">
      <c r="A12" s="1561" t="str">
        <f>'15.felh.felúj.'!B34</f>
        <v>Piac- és Vásárcsarnokban világító ablakok cseréje</v>
      </c>
      <c r="B12" s="1555">
        <f t="shared" ref="B12:B37" si="2">I12</f>
        <v>2733584</v>
      </c>
      <c r="C12" s="1556" t="s">
        <v>666</v>
      </c>
      <c r="D12" s="1555"/>
      <c r="E12" s="1555">
        <f>'15.felh.felúj.'!C34</f>
        <v>3500000</v>
      </c>
      <c r="F12" s="1557">
        <f>+G12-E12</f>
        <v>-766416</v>
      </c>
      <c r="G12" s="1555">
        <f>+'15.felh.felúj.'!G34</f>
        <v>2733584</v>
      </c>
      <c r="H12" s="1558">
        <f>'15.felh.felúj.'!K34</f>
        <v>2733584</v>
      </c>
      <c r="I12" s="1559">
        <f t="shared" si="1"/>
        <v>2733584</v>
      </c>
    </row>
    <row r="13" spans="1:16383" s="1560" customFormat="1" ht="21.95" customHeight="1" x14ac:dyDescent="0.2">
      <c r="A13" s="1561" t="str">
        <f>'15.felh.felúj.'!B35</f>
        <v>Technikai távfelügyelet rekonstrukciója</v>
      </c>
      <c r="B13" s="1555">
        <f>I13+3038948</f>
        <v>3930367</v>
      </c>
      <c r="C13" s="1556" t="s">
        <v>760</v>
      </c>
      <c r="D13" s="1555"/>
      <c r="E13" s="1555">
        <f>'15.felh.felúj.'!C35</f>
        <v>3963000</v>
      </c>
      <c r="F13" s="1557">
        <f t="shared" si="0"/>
        <v>0</v>
      </c>
      <c r="G13" s="1555">
        <f>+'15.felh.felúj.'!G35</f>
        <v>3963000</v>
      </c>
      <c r="H13" s="1558">
        <f>'15.felh.felúj.'!K35</f>
        <v>891419</v>
      </c>
      <c r="I13" s="1559">
        <f t="shared" si="1"/>
        <v>891419</v>
      </c>
      <c r="J13" s="1592" t="s">
        <v>1052</v>
      </c>
      <c r="K13" s="1560">
        <v>3038948</v>
      </c>
    </row>
    <row r="14" spans="1:16383" s="1560" customFormat="1" ht="21.95" customHeight="1" x14ac:dyDescent="0.2">
      <c r="A14" s="1561" t="str">
        <f>'15.felh.felúj.'!B36</f>
        <v>Városközponti tó rézsűvédelme</v>
      </c>
      <c r="B14" s="1555">
        <f>I14+5461000</f>
        <v>11557000</v>
      </c>
      <c r="C14" s="1556" t="s">
        <v>764</v>
      </c>
      <c r="D14" s="1555"/>
      <c r="E14" s="1555">
        <f>'15.felh.felúj.'!C36</f>
        <v>112014000</v>
      </c>
      <c r="F14" s="1557">
        <f t="shared" si="0"/>
        <v>0</v>
      </c>
      <c r="G14" s="1555">
        <f>+'15.felh.felúj.'!G36</f>
        <v>112014000</v>
      </c>
      <c r="H14" s="1558">
        <f>'15.felh.felúj.'!K36</f>
        <v>6096000</v>
      </c>
      <c r="I14" s="1559">
        <f t="shared" si="1"/>
        <v>6096000</v>
      </c>
      <c r="J14" s="1592" t="s">
        <v>1052</v>
      </c>
      <c r="K14" s="1560">
        <v>5461000</v>
      </c>
    </row>
    <row r="15" spans="1:16383" s="1560" customFormat="1" ht="21.95" customHeight="1" x14ac:dyDescent="0.2">
      <c r="A15" s="1561" t="str">
        <f>'15.felh.felúj.'!B37</f>
        <v>Önkormányzati szolgálati lakás felújítása</v>
      </c>
      <c r="B15" s="1555">
        <f t="shared" si="2"/>
        <v>0</v>
      </c>
      <c r="C15" s="1556" t="s">
        <v>666</v>
      </c>
      <c r="D15" s="1555"/>
      <c r="E15" s="1555">
        <f>'15.felh.felúj.'!C37</f>
        <v>4000000</v>
      </c>
      <c r="F15" s="1557">
        <f t="shared" si="0"/>
        <v>0</v>
      </c>
      <c r="G15" s="1555">
        <f>+'15.felh.felúj.'!G37</f>
        <v>4000000</v>
      </c>
      <c r="H15" s="2147">
        <f>'15.felh.felúj.'!K37</f>
        <v>0</v>
      </c>
      <c r="I15" s="1559">
        <f t="shared" si="1"/>
        <v>0</v>
      </c>
    </row>
    <row r="16" spans="1:16383" s="1560" customFormat="1" ht="21.95" customHeight="1" x14ac:dyDescent="0.2">
      <c r="A16" s="1561" t="str">
        <f>'15.felh.felúj.'!B38</f>
        <v>"Okos járda" rendszer kiépítése az Örösi úton Tesco bekötő útnál</v>
      </c>
      <c r="B16" s="1555">
        <f t="shared" si="2"/>
        <v>1832422</v>
      </c>
      <c r="C16" s="1556" t="s">
        <v>667</v>
      </c>
      <c r="D16" s="1555"/>
      <c r="E16" s="1555">
        <f>'15.felh.felúj.'!C38</f>
        <v>1833000</v>
      </c>
      <c r="F16" s="1557">
        <f t="shared" si="0"/>
        <v>0</v>
      </c>
      <c r="G16" s="1555">
        <f>+'15.felh.felúj.'!G38</f>
        <v>1833000</v>
      </c>
      <c r="H16" s="1558">
        <f>'15.felh.felúj.'!K38</f>
        <v>1832422</v>
      </c>
      <c r="I16" s="1559">
        <f t="shared" si="1"/>
        <v>1832422</v>
      </c>
    </row>
    <row r="17" spans="1:11" s="1560" customFormat="1" ht="21.95" customHeight="1" x14ac:dyDescent="0.2">
      <c r="A17" s="1561" t="str">
        <f>'15.felh.felúj.'!B39</f>
        <v>Csapadékvíz elvezető hálózat nyomvonalának áthelyezése</v>
      </c>
      <c r="B17" s="1555">
        <f t="shared" si="2"/>
        <v>0</v>
      </c>
      <c r="C17" s="1556" t="s">
        <v>666</v>
      </c>
      <c r="D17" s="1555"/>
      <c r="E17" s="1555">
        <f>'15.felh.felúj.'!C39</f>
        <v>13653000</v>
      </c>
      <c r="F17" s="1557">
        <f t="shared" si="0"/>
        <v>0</v>
      </c>
      <c r="G17" s="1555">
        <f>+'15.felh.felúj.'!G39</f>
        <v>13653000</v>
      </c>
      <c r="H17" s="2147">
        <f>'15.felh.felúj.'!K39</f>
        <v>0</v>
      </c>
      <c r="I17" s="1559">
        <f t="shared" si="1"/>
        <v>0</v>
      </c>
    </row>
    <row r="18" spans="1:11" s="1560" customFormat="1" ht="21.95" customHeight="1" x14ac:dyDescent="0.2">
      <c r="A18" s="1561" t="str">
        <f>'15.felh.felúj.'!B40</f>
        <v>Szent István úton meglévő parkoló állások felújítása</v>
      </c>
      <c r="B18" s="1555">
        <f t="shared" si="2"/>
        <v>9269463</v>
      </c>
      <c r="C18" s="1556" t="s">
        <v>666</v>
      </c>
      <c r="D18" s="1555"/>
      <c r="E18" s="1555">
        <f>'15.felh.felúj.'!C40</f>
        <v>4327000</v>
      </c>
      <c r="F18" s="1557">
        <f t="shared" si="0"/>
        <v>4942463</v>
      </c>
      <c r="G18" s="1555">
        <f>+'15.felh.felúj.'!G40</f>
        <v>9269463</v>
      </c>
      <c r="H18" s="1558">
        <f>'15.felh.felúj.'!K40</f>
        <v>9269463</v>
      </c>
      <c r="I18" s="1559">
        <f t="shared" si="1"/>
        <v>9269463</v>
      </c>
    </row>
    <row r="19" spans="1:11" s="1560" customFormat="1" ht="21.95" customHeight="1" x14ac:dyDescent="0.2">
      <c r="A19" s="1561" t="str">
        <f>'15.felh.felúj.'!B41</f>
        <v>Árpád út 9-19. sz. épület keleti részén járda, lépcső, támfal felújítása</v>
      </c>
      <c r="B19" s="1555">
        <f t="shared" si="2"/>
        <v>10745944</v>
      </c>
      <c r="C19" s="1556" t="s">
        <v>666</v>
      </c>
      <c r="D19" s="1555"/>
      <c r="E19" s="1555">
        <f>'15.felh.felúj.'!C41</f>
        <v>7239000</v>
      </c>
      <c r="F19" s="1557">
        <f t="shared" si="0"/>
        <v>3506944</v>
      </c>
      <c r="G19" s="1555">
        <f>+'15.felh.felúj.'!G41</f>
        <v>10745944</v>
      </c>
      <c r="H19" s="1558">
        <f>'15.felh.felúj.'!K41</f>
        <v>10745944</v>
      </c>
      <c r="I19" s="1559">
        <f t="shared" si="1"/>
        <v>10745944</v>
      </c>
    </row>
    <row r="20" spans="1:11" s="1560" customFormat="1" ht="21.95" customHeight="1" x14ac:dyDescent="0.2">
      <c r="A20" s="1561" t="str">
        <f>'15.felh.felúj.'!B42</f>
        <v>Verebély László utca 9. sz. előtti terület burkolatának felújítása</v>
      </c>
      <c r="B20" s="1555">
        <f t="shared" si="2"/>
        <v>16487602</v>
      </c>
      <c r="C20" s="1556" t="s">
        <v>666</v>
      </c>
      <c r="D20" s="1555"/>
      <c r="E20" s="1555">
        <f>'15.felh.felúj.'!C42</f>
        <v>9800000</v>
      </c>
      <c r="F20" s="1557">
        <f t="shared" si="0"/>
        <v>6687602</v>
      </c>
      <c r="G20" s="1555">
        <f>+'15.felh.felúj.'!G42</f>
        <v>16487602</v>
      </c>
      <c r="H20" s="1558">
        <f>'15.felh.felúj.'!K42</f>
        <v>16487602</v>
      </c>
      <c r="I20" s="1559">
        <f t="shared" si="1"/>
        <v>16487602</v>
      </c>
    </row>
    <row r="21" spans="1:11" s="1560" customFormat="1" ht="21.95" customHeight="1" x14ac:dyDescent="0.2">
      <c r="A21" s="1561" t="str">
        <f>'15.felh.felúj.'!B43</f>
        <v>Verebély László utca burkolatának felújítása</v>
      </c>
      <c r="B21" s="1555">
        <f t="shared" si="2"/>
        <v>42647987</v>
      </c>
      <c r="C21" s="1556" t="s">
        <v>666</v>
      </c>
      <c r="D21" s="1555"/>
      <c r="E21" s="1555">
        <f>'15.felh.felúj.'!C43</f>
        <v>39802000</v>
      </c>
      <c r="F21" s="1557">
        <f t="shared" si="0"/>
        <v>2845987</v>
      </c>
      <c r="G21" s="1555">
        <f>+'15.felh.felúj.'!G43</f>
        <v>42647987</v>
      </c>
      <c r="H21" s="1558">
        <f>'15.felh.felúj.'!K43</f>
        <v>42647987</v>
      </c>
      <c r="I21" s="1559">
        <f t="shared" si="1"/>
        <v>42647987</v>
      </c>
    </row>
    <row r="22" spans="1:11" s="1560" customFormat="1" ht="21.95" customHeight="1" x14ac:dyDescent="0.2">
      <c r="A22" s="1561" t="str">
        <f>'15.felh.felúj.'!B44</f>
        <v>Deés felé vezető földút felújítása</v>
      </c>
      <c r="B22" s="1555">
        <f t="shared" si="2"/>
        <v>41824834</v>
      </c>
      <c r="C22" s="1556" t="s">
        <v>666</v>
      </c>
      <c r="D22" s="1555"/>
      <c r="E22" s="1555">
        <f>'15.felh.felúj.'!C44</f>
        <v>17000000</v>
      </c>
      <c r="F22" s="1557">
        <f t="shared" si="0"/>
        <v>24824834</v>
      </c>
      <c r="G22" s="1555">
        <f>+'15.felh.felúj.'!G44</f>
        <v>41824834</v>
      </c>
      <c r="H22" s="1558">
        <f>'15.felh.felúj.'!K44</f>
        <v>41824834</v>
      </c>
      <c r="I22" s="1559">
        <f t="shared" si="1"/>
        <v>41824834</v>
      </c>
    </row>
    <row r="23" spans="1:11" s="1560" customFormat="1" ht="30" customHeight="1" x14ac:dyDescent="0.2">
      <c r="A23" s="1561" t="str">
        <f>'15.felh.felúj.'!B45</f>
        <v>Városi köztemetővel kapcsolatos beruházási munkák (Városi köztemető ravatalozójához előtető készítése, parcellaelválasztó járda építése)</v>
      </c>
      <c r="B23" s="1555">
        <f t="shared" si="2"/>
        <v>1333500</v>
      </c>
      <c r="C23" s="1556" t="s">
        <v>666</v>
      </c>
      <c r="D23" s="1555"/>
      <c r="E23" s="1555">
        <f>'15.felh.felúj.'!C45</f>
        <v>0</v>
      </c>
      <c r="F23" s="1557">
        <f t="shared" si="0"/>
        <v>1333500</v>
      </c>
      <c r="G23" s="1555">
        <f>+'15.felh.felúj.'!G45</f>
        <v>1333500</v>
      </c>
      <c r="H23" s="1558">
        <f>'15.felh.felúj.'!K45</f>
        <v>1333500</v>
      </c>
      <c r="I23" s="1559">
        <f t="shared" si="1"/>
        <v>1333500</v>
      </c>
    </row>
    <row r="24" spans="1:11" s="1560" customFormat="1" ht="21.95" customHeight="1" x14ac:dyDescent="0.2">
      <c r="A24" s="1561" t="str">
        <f>'15.felh.felúj.'!B46</f>
        <v>Játszótéri elemek cseréje</v>
      </c>
      <c r="B24" s="1555">
        <f t="shared" si="2"/>
        <v>304800</v>
      </c>
      <c r="C24" s="1556" t="s">
        <v>667</v>
      </c>
      <c r="D24" s="1555"/>
      <c r="E24" s="1555">
        <f>'15.felh.felúj.'!C46</f>
        <v>0</v>
      </c>
      <c r="F24" s="1557">
        <f t="shared" si="0"/>
        <v>304800</v>
      </c>
      <c r="G24" s="1555">
        <f>+'15.felh.felúj.'!G46</f>
        <v>304800</v>
      </c>
      <c r="H24" s="1558">
        <f>'15.felh.felúj.'!K46</f>
        <v>304800</v>
      </c>
      <c r="I24" s="1559">
        <f t="shared" si="1"/>
        <v>304800</v>
      </c>
    </row>
    <row r="25" spans="1:11" s="1560" customFormat="1" ht="21.95" customHeight="1" x14ac:dyDescent="0.2">
      <c r="A25" s="1561" t="str">
        <f>'15.felh.felúj.'!B47</f>
        <v>Lévai úti közvilágítás bővítése</v>
      </c>
      <c r="B25" s="1555">
        <f t="shared" si="2"/>
        <v>2739417</v>
      </c>
      <c r="C25" s="1556" t="s">
        <v>666</v>
      </c>
      <c r="D25" s="1555"/>
      <c r="E25" s="1555">
        <f>'15.felh.felúj.'!C47</f>
        <v>0</v>
      </c>
      <c r="F25" s="1557">
        <f t="shared" si="0"/>
        <v>2959393</v>
      </c>
      <c r="G25" s="1555">
        <f>+'15.felh.felúj.'!G47</f>
        <v>2959393</v>
      </c>
      <c r="H25" s="1558">
        <f>'15.felh.felúj.'!K47</f>
        <v>2739417</v>
      </c>
      <c r="I25" s="1559">
        <f t="shared" si="1"/>
        <v>2739417</v>
      </c>
    </row>
    <row r="26" spans="1:11" s="1560" customFormat="1" ht="21.95" customHeight="1" x14ac:dyDescent="0.2">
      <c r="A26" s="1561" t="str">
        <f>'15.felh.felúj.'!B48</f>
        <v>Tisza-part városrészben található teniszpálya burkolatának felújítása</v>
      </c>
      <c r="B26" s="1555">
        <f t="shared" si="2"/>
        <v>8499221</v>
      </c>
      <c r="C26" s="1556" t="s">
        <v>666</v>
      </c>
      <c r="D26" s="1555"/>
      <c r="E26" s="1555">
        <f>'15.felh.felúj.'!C48</f>
        <v>0</v>
      </c>
      <c r="F26" s="1557">
        <f t="shared" ref="F26:F27" si="3">+G26-E26</f>
        <v>8500000</v>
      </c>
      <c r="G26" s="1555">
        <f>+'15.felh.felúj.'!G48</f>
        <v>8500000</v>
      </c>
      <c r="H26" s="1558">
        <f>'15.felh.felúj.'!K48</f>
        <v>8499221</v>
      </c>
      <c r="I26" s="1559">
        <f t="shared" si="1"/>
        <v>8499221</v>
      </c>
    </row>
    <row r="27" spans="1:11" s="1560" customFormat="1" ht="21.95" customHeight="1" x14ac:dyDescent="0.2">
      <c r="A27" s="1561" t="str">
        <f>'15.felh.felúj.'!B49</f>
        <v>Deák téri Tanuszoda alagsori helyiségeinek felújítása</v>
      </c>
      <c r="B27" s="1555">
        <f>I27+6053508</f>
        <v>6053508</v>
      </c>
      <c r="C27" s="1556" t="s">
        <v>760</v>
      </c>
      <c r="D27" s="1555"/>
      <c r="E27" s="1555">
        <f>'15.felh.felúj.'!C49</f>
        <v>0</v>
      </c>
      <c r="F27" s="1557">
        <f t="shared" si="3"/>
        <v>10000000</v>
      </c>
      <c r="G27" s="1555">
        <f>+'15.felh.felúj.'!G49</f>
        <v>10000000</v>
      </c>
      <c r="H27" s="2147">
        <f>'15.felh.felúj.'!K49</f>
        <v>0</v>
      </c>
      <c r="I27" s="1559">
        <f t="shared" si="1"/>
        <v>0</v>
      </c>
      <c r="J27" s="1592" t="s">
        <v>1052</v>
      </c>
      <c r="K27" s="1560">
        <v>6053508</v>
      </c>
    </row>
    <row r="28" spans="1:11" s="1560" customFormat="1" ht="21.95" customHeight="1" x14ac:dyDescent="0.2">
      <c r="A28" s="1561"/>
      <c r="B28" s="1555">
        <f t="shared" si="2"/>
        <v>0</v>
      </c>
      <c r="C28" s="1556"/>
      <c r="D28" s="1555"/>
      <c r="E28" s="1555"/>
      <c r="F28" s="1557"/>
      <c r="G28" s="1555">
        <f>+'15.felh.felúj.'!E49</f>
        <v>0</v>
      </c>
      <c r="H28" s="1558"/>
      <c r="I28" s="1559">
        <f t="shared" si="1"/>
        <v>0</v>
      </c>
    </row>
    <row r="29" spans="1:11" s="1560" customFormat="1" ht="30" customHeight="1" x14ac:dyDescent="0.2">
      <c r="A29" s="1562" t="s">
        <v>615</v>
      </c>
      <c r="B29" s="1555">
        <f t="shared" si="2"/>
        <v>0</v>
      </c>
      <c r="C29" s="1556"/>
      <c r="D29" s="1555"/>
      <c r="E29" s="1555"/>
      <c r="F29" s="1557"/>
      <c r="G29" s="1555"/>
      <c r="H29" s="1558">
        <f t="shared" ref="H29:H38" si="4">+F29+G29</f>
        <v>0</v>
      </c>
      <c r="I29" s="1559">
        <f t="shared" si="1"/>
        <v>0</v>
      </c>
    </row>
    <row r="30" spans="1:11" s="1560" customFormat="1" ht="24" customHeight="1" x14ac:dyDescent="0.2">
      <c r="A30" s="1561" t="str">
        <f>'15.felh.felúj.'!B61</f>
        <v xml:space="preserve"> Harangjáték felújítása</v>
      </c>
      <c r="B30" s="1555">
        <f t="shared" si="2"/>
        <v>3605975</v>
      </c>
      <c r="C30" s="1556" t="s">
        <v>666</v>
      </c>
      <c r="D30" s="1555"/>
      <c r="E30" s="1555">
        <f>'15.felh.felúj.'!C61</f>
        <v>3700000</v>
      </c>
      <c r="F30" s="1557">
        <f>+G30-E30</f>
        <v>0</v>
      </c>
      <c r="G30" s="1555">
        <f>+'15.felh.felúj.'!G61</f>
        <v>3700000</v>
      </c>
      <c r="H30" s="1558">
        <f>'15.felh.felúj.'!K61</f>
        <v>3605975</v>
      </c>
      <c r="I30" s="1559">
        <f t="shared" si="1"/>
        <v>3605975</v>
      </c>
    </row>
    <row r="31" spans="1:11" s="1560" customFormat="1" ht="24" customHeight="1" x14ac:dyDescent="0.2">
      <c r="A31" s="1561"/>
      <c r="B31" s="1555">
        <f t="shared" si="2"/>
        <v>0</v>
      </c>
      <c r="C31" s="1556"/>
      <c r="D31" s="1555"/>
      <c r="E31" s="1555">
        <f>'15.felh.felúj.'!C45</f>
        <v>0</v>
      </c>
      <c r="F31" s="1557">
        <f t="shared" ref="F31:F38" si="5">+G31-E31</f>
        <v>0</v>
      </c>
      <c r="G31" s="1555"/>
      <c r="H31" s="1558">
        <f t="shared" si="4"/>
        <v>0</v>
      </c>
      <c r="I31" s="1559">
        <f t="shared" si="1"/>
        <v>0</v>
      </c>
    </row>
    <row r="32" spans="1:11" s="1560" customFormat="1" ht="30" customHeight="1" x14ac:dyDescent="0.2">
      <c r="A32" s="1554" t="s">
        <v>421</v>
      </c>
      <c r="B32" s="1555">
        <f t="shared" si="2"/>
        <v>0</v>
      </c>
      <c r="C32" s="1556"/>
      <c r="D32" s="1555"/>
      <c r="E32" s="1555"/>
      <c r="F32" s="1557">
        <f t="shared" si="5"/>
        <v>0</v>
      </c>
      <c r="G32" s="1555"/>
      <c r="H32" s="1558">
        <f t="shared" si="4"/>
        <v>0</v>
      </c>
      <c r="I32" s="1559">
        <f t="shared" si="1"/>
        <v>0</v>
      </c>
    </row>
    <row r="33" spans="1:9" s="1560" customFormat="1" ht="24" customHeight="1" x14ac:dyDescent="0.2">
      <c r="A33" s="1563" t="str">
        <f>'15.felh.felúj.'!B74</f>
        <v>Ingatlan felújítás (váratlan meghibásodások miatt szükséges felújítások)</v>
      </c>
      <c r="B33" s="1555">
        <f t="shared" si="2"/>
        <v>0</v>
      </c>
      <c r="C33" s="1556" t="s">
        <v>666</v>
      </c>
      <c r="D33" s="1564"/>
      <c r="E33" s="1564">
        <f>'15.felh.felúj.'!C74</f>
        <v>1000000</v>
      </c>
      <c r="F33" s="1557">
        <f t="shared" si="5"/>
        <v>-37314</v>
      </c>
      <c r="G33" s="1555">
        <f>+'15.felh.felúj.'!G74</f>
        <v>962686</v>
      </c>
      <c r="H33" s="2147">
        <f>'15.felh.felúj.'!K74</f>
        <v>0</v>
      </c>
      <c r="I33" s="1559">
        <f t="shared" si="1"/>
        <v>0</v>
      </c>
    </row>
    <row r="34" spans="1:9" s="1560" customFormat="1" ht="24" customHeight="1" x14ac:dyDescent="0.2">
      <c r="A34" s="1566" t="str">
        <f>'15.felh.felúj.'!B75</f>
        <v>Épületek felújítása</v>
      </c>
      <c r="B34" s="1555">
        <f t="shared" si="2"/>
        <v>71037314</v>
      </c>
      <c r="C34" s="1556" t="s">
        <v>666</v>
      </c>
      <c r="D34" s="1555"/>
      <c r="E34" s="1555">
        <f>'15.felh.felúj.'!C75</f>
        <v>50000000</v>
      </c>
      <c r="F34" s="1557">
        <f t="shared" si="5"/>
        <v>21037314</v>
      </c>
      <c r="G34" s="1555">
        <f>+'15.felh.felúj.'!G75</f>
        <v>71037314</v>
      </c>
      <c r="H34" s="1565">
        <f>'15.felh.felúj.'!K75</f>
        <v>71037314</v>
      </c>
      <c r="I34" s="1559">
        <f t="shared" si="1"/>
        <v>71037314</v>
      </c>
    </row>
    <row r="35" spans="1:9" s="1560" customFormat="1" ht="24" customHeight="1" x14ac:dyDescent="0.2">
      <c r="A35" s="1566"/>
      <c r="B35" s="1555">
        <f t="shared" si="2"/>
        <v>0</v>
      </c>
      <c r="C35" s="1556"/>
      <c r="D35" s="1564"/>
      <c r="E35" s="1564">
        <f>'15.felh.felúj.'!C76</f>
        <v>0</v>
      </c>
      <c r="F35" s="1557">
        <f t="shared" si="5"/>
        <v>0</v>
      </c>
      <c r="G35" s="1555"/>
      <c r="H35" s="1565">
        <f t="shared" si="4"/>
        <v>0</v>
      </c>
      <c r="I35" s="1559">
        <f t="shared" si="1"/>
        <v>0</v>
      </c>
    </row>
    <row r="36" spans="1:9" s="1560" customFormat="1" ht="30" customHeight="1" x14ac:dyDescent="0.2">
      <c r="A36" s="1554" t="s">
        <v>422</v>
      </c>
      <c r="B36" s="1555">
        <f t="shared" si="2"/>
        <v>0</v>
      </c>
      <c r="C36" s="1556"/>
      <c r="D36" s="1564"/>
      <c r="E36" s="1567"/>
      <c r="F36" s="1557">
        <f t="shared" si="5"/>
        <v>0</v>
      </c>
      <c r="G36" s="1555"/>
      <c r="H36" s="1568">
        <f t="shared" si="4"/>
        <v>0</v>
      </c>
      <c r="I36" s="1559">
        <f t="shared" si="1"/>
        <v>0</v>
      </c>
    </row>
    <row r="37" spans="1:9" s="1560" customFormat="1" ht="24" customHeight="1" x14ac:dyDescent="0.2">
      <c r="A37" s="1569" t="str">
        <f>'15.felh.felúj.'!B116</f>
        <v>Ingatlanok felújítása</v>
      </c>
      <c r="B37" s="1555">
        <f t="shared" si="2"/>
        <v>3140469</v>
      </c>
      <c r="C37" s="1556" t="s">
        <v>666</v>
      </c>
      <c r="D37" s="1564"/>
      <c r="E37" s="1555">
        <f>'15.felh.felúj.'!C116</f>
        <v>4445000</v>
      </c>
      <c r="F37" s="1557">
        <f>+G37-E37</f>
        <v>0</v>
      </c>
      <c r="G37" s="1555">
        <f>+'15.felh.felúj.'!G116</f>
        <v>4445000</v>
      </c>
      <c r="H37" s="1558">
        <f>'15.felh.felúj.'!K116</f>
        <v>3140469</v>
      </c>
      <c r="I37" s="1559">
        <f t="shared" si="1"/>
        <v>3140469</v>
      </c>
    </row>
    <row r="38" spans="1:9" s="1560" customFormat="1" ht="24" customHeight="1" thickBot="1" x14ac:dyDescent="0.25">
      <c r="A38" s="1569">
        <f>'15.felh.felúj.'!B117</f>
        <v>0</v>
      </c>
      <c r="B38" s="1555">
        <f t="shared" ref="B38" si="6">+I38</f>
        <v>0</v>
      </c>
      <c r="C38" s="1556"/>
      <c r="D38" s="1555"/>
      <c r="E38" s="1555"/>
      <c r="F38" s="1557">
        <f t="shared" si="5"/>
        <v>0</v>
      </c>
      <c r="G38" s="1555"/>
      <c r="H38" s="1558">
        <f t="shared" si="4"/>
        <v>0</v>
      </c>
      <c r="I38" s="1559">
        <f t="shared" si="1"/>
        <v>0</v>
      </c>
    </row>
    <row r="39" spans="1:9" s="1574" customFormat="1" ht="30" customHeight="1" thickBot="1" x14ac:dyDescent="0.25">
      <c r="A39" s="1570" t="s">
        <v>418</v>
      </c>
      <c r="B39" s="1571">
        <f>SUM(B8:B38)</f>
        <v>400004116</v>
      </c>
      <c r="C39" s="1571"/>
      <c r="D39" s="1571">
        <f>SUM(D8:D38)</f>
        <v>7721600</v>
      </c>
      <c r="E39" s="1571">
        <f>SUM(E8:E38)</f>
        <v>676695000</v>
      </c>
      <c r="F39" s="1571">
        <f>SUM(F8:F38)</f>
        <v>86139107</v>
      </c>
      <c r="G39" s="1571">
        <f>SUM(G8:G38)</f>
        <v>762834107</v>
      </c>
      <c r="H39" s="1572">
        <f t="shared" ref="H39" si="7">SUM(H8:H38)</f>
        <v>345213094</v>
      </c>
      <c r="I39" s="1573">
        <f t="shared" ref="I39" si="8">+D39+H39</f>
        <v>352934694</v>
      </c>
    </row>
    <row r="40" spans="1:9" x14ac:dyDescent="0.2">
      <c r="G40" s="1575"/>
      <c r="I40" s="1575"/>
    </row>
  </sheetData>
  <mergeCells count="1641">
    <mergeCell ref="A4:I4"/>
    <mergeCell ref="A2:I2"/>
    <mergeCell ref="A1:I1"/>
    <mergeCell ref="J2:S2"/>
    <mergeCell ref="FN2:FW2"/>
    <mergeCell ref="FX2:GG2"/>
    <mergeCell ref="GH2:GQ2"/>
    <mergeCell ref="GR2:HA2"/>
    <mergeCell ref="HB2:HK2"/>
    <mergeCell ref="DP2:DY2"/>
    <mergeCell ref="DZ2:EI2"/>
    <mergeCell ref="EJ2:ES2"/>
    <mergeCell ref="ET2:FC2"/>
    <mergeCell ref="FD2:FM2"/>
    <mergeCell ref="BR2:CA2"/>
    <mergeCell ref="CB2:CK2"/>
    <mergeCell ref="CL2:CU2"/>
    <mergeCell ref="CV2:DE2"/>
    <mergeCell ref="DF2:DO2"/>
    <mergeCell ref="T2:AC2"/>
    <mergeCell ref="AD2:AM2"/>
    <mergeCell ref="AN2:AW2"/>
    <mergeCell ref="AX2:BG2"/>
    <mergeCell ref="BH2:BQ2"/>
    <mergeCell ref="NF2:NO2"/>
    <mergeCell ref="NP2:NY2"/>
    <mergeCell ref="NZ2:OI2"/>
    <mergeCell ref="OJ2:OS2"/>
    <mergeCell ref="OT2:PC2"/>
    <mergeCell ref="LH2:LQ2"/>
    <mergeCell ref="LR2:MA2"/>
    <mergeCell ref="MB2:MK2"/>
    <mergeCell ref="ML2:MU2"/>
    <mergeCell ref="MV2:NE2"/>
    <mergeCell ref="JJ2:JS2"/>
    <mergeCell ref="JT2:KC2"/>
    <mergeCell ref="KD2:KM2"/>
    <mergeCell ref="KN2:KW2"/>
    <mergeCell ref="KX2:LG2"/>
    <mergeCell ref="HL2:HU2"/>
    <mergeCell ref="HV2:IE2"/>
    <mergeCell ref="IF2:IO2"/>
    <mergeCell ref="IP2:IY2"/>
    <mergeCell ref="IZ2:JI2"/>
    <mergeCell ref="UX2:VG2"/>
    <mergeCell ref="VH2:VQ2"/>
    <mergeCell ref="VR2:WA2"/>
    <mergeCell ref="WB2:WK2"/>
    <mergeCell ref="WL2:WU2"/>
    <mergeCell ref="SZ2:TI2"/>
    <mergeCell ref="TJ2:TS2"/>
    <mergeCell ref="TT2:UC2"/>
    <mergeCell ref="UD2:UM2"/>
    <mergeCell ref="UN2:UW2"/>
    <mergeCell ref="RB2:RK2"/>
    <mergeCell ref="RL2:RU2"/>
    <mergeCell ref="RV2:SE2"/>
    <mergeCell ref="SF2:SO2"/>
    <mergeCell ref="SP2:SY2"/>
    <mergeCell ref="PD2:PM2"/>
    <mergeCell ref="PN2:PW2"/>
    <mergeCell ref="PX2:QG2"/>
    <mergeCell ref="QH2:QQ2"/>
    <mergeCell ref="QR2:RA2"/>
    <mergeCell ref="ACP2:ACY2"/>
    <mergeCell ref="ACZ2:ADI2"/>
    <mergeCell ref="ADJ2:ADS2"/>
    <mergeCell ref="ADT2:AEC2"/>
    <mergeCell ref="AED2:AEM2"/>
    <mergeCell ref="AAR2:ABA2"/>
    <mergeCell ref="ABB2:ABK2"/>
    <mergeCell ref="ABL2:ABU2"/>
    <mergeCell ref="ABV2:ACE2"/>
    <mergeCell ref="ACF2:ACO2"/>
    <mergeCell ref="YT2:ZC2"/>
    <mergeCell ref="ZD2:ZM2"/>
    <mergeCell ref="ZN2:ZW2"/>
    <mergeCell ref="ZX2:AAG2"/>
    <mergeCell ref="AAH2:AAQ2"/>
    <mergeCell ref="WV2:XE2"/>
    <mergeCell ref="XF2:XO2"/>
    <mergeCell ref="XP2:XY2"/>
    <mergeCell ref="XZ2:YI2"/>
    <mergeCell ref="YJ2:YS2"/>
    <mergeCell ref="AKH2:AKQ2"/>
    <mergeCell ref="AKR2:ALA2"/>
    <mergeCell ref="ALB2:ALK2"/>
    <mergeCell ref="ALL2:ALU2"/>
    <mergeCell ref="ALV2:AME2"/>
    <mergeCell ref="AIJ2:AIS2"/>
    <mergeCell ref="AIT2:AJC2"/>
    <mergeCell ref="AJD2:AJM2"/>
    <mergeCell ref="AJN2:AJW2"/>
    <mergeCell ref="AJX2:AKG2"/>
    <mergeCell ref="AGL2:AGU2"/>
    <mergeCell ref="AGV2:AHE2"/>
    <mergeCell ref="AHF2:AHO2"/>
    <mergeCell ref="AHP2:AHY2"/>
    <mergeCell ref="AHZ2:AII2"/>
    <mergeCell ref="AEN2:AEW2"/>
    <mergeCell ref="AEX2:AFG2"/>
    <mergeCell ref="AFH2:AFQ2"/>
    <mergeCell ref="AFR2:AGA2"/>
    <mergeCell ref="AGB2:AGK2"/>
    <mergeCell ref="ARZ2:ASI2"/>
    <mergeCell ref="ASJ2:ASS2"/>
    <mergeCell ref="AST2:ATC2"/>
    <mergeCell ref="ATD2:ATM2"/>
    <mergeCell ref="ATN2:ATW2"/>
    <mergeCell ref="AQB2:AQK2"/>
    <mergeCell ref="AQL2:AQU2"/>
    <mergeCell ref="AQV2:ARE2"/>
    <mergeCell ref="ARF2:ARO2"/>
    <mergeCell ref="ARP2:ARY2"/>
    <mergeCell ref="AOD2:AOM2"/>
    <mergeCell ref="AON2:AOW2"/>
    <mergeCell ref="AOX2:APG2"/>
    <mergeCell ref="APH2:APQ2"/>
    <mergeCell ref="APR2:AQA2"/>
    <mergeCell ref="AMF2:AMO2"/>
    <mergeCell ref="AMP2:AMY2"/>
    <mergeCell ref="AMZ2:ANI2"/>
    <mergeCell ref="ANJ2:ANS2"/>
    <mergeCell ref="ANT2:AOC2"/>
    <mergeCell ref="AZR2:BAA2"/>
    <mergeCell ref="BAB2:BAK2"/>
    <mergeCell ref="BAL2:BAU2"/>
    <mergeCell ref="BAV2:BBE2"/>
    <mergeCell ref="BBF2:BBO2"/>
    <mergeCell ref="AXT2:AYC2"/>
    <mergeCell ref="AYD2:AYM2"/>
    <mergeCell ref="AYN2:AYW2"/>
    <mergeCell ref="AYX2:AZG2"/>
    <mergeCell ref="AZH2:AZQ2"/>
    <mergeCell ref="AVV2:AWE2"/>
    <mergeCell ref="AWF2:AWO2"/>
    <mergeCell ref="AWP2:AWY2"/>
    <mergeCell ref="AWZ2:AXI2"/>
    <mergeCell ref="AXJ2:AXS2"/>
    <mergeCell ref="ATX2:AUG2"/>
    <mergeCell ref="AUH2:AUQ2"/>
    <mergeCell ref="AUR2:AVA2"/>
    <mergeCell ref="AVB2:AVK2"/>
    <mergeCell ref="AVL2:AVU2"/>
    <mergeCell ref="BHJ2:BHS2"/>
    <mergeCell ref="BHT2:BIC2"/>
    <mergeCell ref="BID2:BIM2"/>
    <mergeCell ref="BIN2:BIW2"/>
    <mergeCell ref="BIX2:BJG2"/>
    <mergeCell ref="BFL2:BFU2"/>
    <mergeCell ref="BFV2:BGE2"/>
    <mergeCell ref="BGF2:BGO2"/>
    <mergeCell ref="BGP2:BGY2"/>
    <mergeCell ref="BGZ2:BHI2"/>
    <mergeCell ref="BDN2:BDW2"/>
    <mergeCell ref="BDX2:BEG2"/>
    <mergeCell ref="BEH2:BEQ2"/>
    <mergeCell ref="BER2:BFA2"/>
    <mergeCell ref="BFB2:BFK2"/>
    <mergeCell ref="BBP2:BBY2"/>
    <mergeCell ref="BBZ2:BCI2"/>
    <mergeCell ref="BCJ2:BCS2"/>
    <mergeCell ref="BCT2:BDC2"/>
    <mergeCell ref="BDD2:BDM2"/>
    <mergeCell ref="BPB2:BPK2"/>
    <mergeCell ref="BPL2:BPU2"/>
    <mergeCell ref="BPV2:BQE2"/>
    <mergeCell ref="BQF2:BQO2"/>
    <mergeCell ref="BQP2:BQY2"/>
    <mergeCell ref="BND2:BNM2"/>
    <mergeCell ref="BNN2:BNW2"/>
    <mergeCell ref="BNX2:BOG2"/>
    <mergeCell ref="BOH2:BOQ2"/>
    <mergeCell ref="BOR2:BPA2"/>
    <mergeCell ref="BLF2:BLO2"/>
    <mergeCell ref="BLP2:BLY2"/>
    <mergeCell ref="BLZ2:BMI2"/>
    <mergeCell ref="BMJ2:BMS2"/>
    <mergeCell ref="BMT2:BNC2"/>
    <mergeCell ref="BJH2:BJQ2"/>
    <mergeCell ref="BJR2:BKA2"/>
    <mergeCell ref="BKB2:BKK2"/>
    <mergeCell ref="BKL2:BKU2"/>
    <mergeCell ref="BKV2:BLE2"/>
    <mergeCell ref="BWT2:BXC2"/>
    <mergeCell ref="BXD2:BXM2"/>
    <mergeCell ref="BXN2:BXW2"/>
    <mergeCell ref="BXX2:BYG2"/>
    <mergeCell ref="BYH2:BYQ2"/>
    <mergeCell ref="BUV2:BVE2"/>
    <mergeCell ref="BVF2:BVO2"/>
    <mergeCell ref="BVP2:BVY2"/>
    <mergeCell ref="BVZ2:BWI2"/>
    <mergeCell ref="BWJ2:BWS2"/>
    <mergeCell ref="BSX2:BTG2"/>
    <mergeCell ref="BTH2:BTQ2"/>
    <mergeCell ref="BTR2:BUA2"/>
    <mergeCell ref="BUB2:BUK2"/>
    <mergeCell ref="BUL2:BUU2"/>
    <mergeCell ref="BQZ2:BRI2"/>
    <mergeCell ref="BRJ2:BRS2"/>
    <mergeCell ref="BRT2:BSC2"/>
    <mergeCell ref="BSD2:BSM2"/>
    <mergeCell ref="BSN2:BSW2"/>
    <mergeCell ref="CEL2:CEU2"/>
    <mergeCell ref="CEV2:CFE2"/>
    <mergeCell ref="CFF2:CFO2"/>
    <mergeCell ref="CFP2:CFY2"/>
    <mergeCell ref="CFZ2:CGI2"/>
    <mergeCell ref="CCN2:CCW2"/>
    <mergeCell ref="CCX2:CDG2"/>
    <mergeCell ref="CDH2:CDQ2"/>
    <mergeCell ref="CDR2:CEA2"/>
    <mergeCell ref="CEB2:CEK2"/>
    <mergeCell ref="CAP2:CAY2"/>
    <mergeCell ref="CAZ2:CBI2"/>
    <mergeCell ref="CBJ2:CBS2"/>
    <mergeCell ref="CBT2:CCC2"/>
    <mergeCell ref="CCD2:CCM2"/>
    <mergeCell ref="BYR2:BZA2"/>
    <mergeCell ref="BZB2:BZK2"/>
    <mergeCell ref="BZL2:BZU2"/>
    <mergeCell ref="BZV2:CAE2"/>
    <mergeCell ref="CAF2:CAO2"/>
    <mergeCell ref="CMD2:CMM2"/>
    <mergeCell ref="CMN2:CMW2"/>
    <mergeCell ref="CMX2:CNG2"/>
    <mergeCell ref="CNH2:CNQ2"/>
    <mergeCell ref="CNR2:COA2"/>
    <mergeCell ref="CKF2:CKO2"/>
    <mergeCell ref="CKP2:CKY2"/>
    <mergeCell ref="CKZ2:CLI2"/>
    <mergeCell ref="CLJ2:CLS2"/>
    <mergeCell ref="CLT2:CMC2"/>
    <mergeCell ref="CIH2:CIQ2"/>
    <mergeCell ref="CIR2:CJA2"/>
    <mergeCell ref="CJB2:CJK2"/>
    <mergeCell ref="CJL2:CJU2"/>
    <mergeCell ref="CJV2:CKE2"/>
    <mergeCell ref="CGJ2:CGS2"/>
    <mergeCell ref="CGT2:CHC2"/>
    <mergeCell ref="CHD2:CHM2"/>
    <mergeCell ref="CHN2:CHW2"/>
    <mergeCell ref="CHX2:CIG2"/>
    <mergeCell ref="CTV2:CUE2"/>
    <mergeCell ref="CUF2:CUO2"/>
    <mergeCell ref="CUP2:CUY2"/>
    <mergeCell ref="CUZ2:CVI2"/>
    <mergeCell ref="CVJ2:CVS2"/>
    <mergeCell ref="CRX2:CSG2"/>
    <mergeCell ref="CSH2:CSQ2"/>
    <mergeCell ref="CSR2:CTA2"/>
    <mergeCell ref="CTB2:CTK2"/>
    <mergeCell ref="CTL2:CTU2"/>
    <mergeCell ref="CPZ2:CQI2"/>
    <mergeCell ref="CQJ2:CQS2"/>
    <mergeCell ref="CQT2:CRC2"/>
    <mergeCell ref="CRD2:CRM2"/>
    <mergeCell ref="CRN2:CRW2"/>
    <mergeCell ref="COB2:COK2"/>
    <mergeCell ref="COL2:COU2"/>
    <mergeCell ref="COV2:CPE2"/>
    <mergeCell ref="CPF2:CPO2"/>
    <mergeCell ref="CPP2:CPY2"/>
    <mergeCell ref="DBN2:DBW2"/>
    <mergeCell ref="DBX2:DCG2"/>
    <mergeCell ref="DCH2:DCQ2"/>
    <mergeCell ref="DCR2:DDA2"/>
    <mergeCell ref="DDB2:DDK2"/>
    <mergeCell ref="CZP2:CZY2"/>
    <mergeCell ref="CZZ2:DAI2"/>
    <mergeCell ref="DAJ2:DAS2"/>
    <mergeCell ref="DAT2:DBC2"/>
    <mergeCell ref="DBD2:DBM2"/>
    <mergeCell ref="CXR2:CYA2"/>
    <mergeCell ref="CYB2:CYK2"/>
    <mergeCell ref="CYL2:CYU2"/>
    <mergeCell ref="CYV2:CZE2"/>
    <mergeCell ref="CZF2:CZO2"/>
    <mergeCell ref="CVT2:CWC2"/>
    <mergeCell ref="CWD2:CWM2"/>
    <mergeCell ref="CWN2:CWW2"/>
    <mergeCell ref="CWX2:CXG2"/>
    <mergeCell ref="CXH2:CXQ2"/>
    <mergeCell ref="DJF2:DJO2"/>
    <mergeCell ref="DJP2:DJY2"/>
    <mergeCell ref="DJZ2:DKI2"/>
    <mergeCell ref="DKJ2:DKS2"/>
    <mergeCell ref="DKT2:DLC2"/>
    <mergeCell ref="DHH2:DHQ2"/>
    <mergeCell ref="DHR2:DIA2"/>
    <mergeCell ref="DIB2:DIK2"/>
    <mergeCell ref="DIL2:DIU2"/>
    <mergeCell ref="DIV2:DJE2"/>
    <mergeCell ref="DFJ2:DFS2"/>
    <mergeCell ref="DFT2:DGC2"/>
    <mergeCell ref="DGD2:DGM2"/>
    <mergeCell ref="DGN2:DGW2"/>
    <mergeCell ref="DGX2:DHG2"/>
    <mergeCell ref="DDL2:DDU2"/>
    <mergeCell ref="DDV2:DEE2"/>
    <mergeCell ref="DEF2:DEO2"/>
    <mergeCell ref="DEP2:DEY2"/>
    <mergeCell ref="DEZ2:DFI2"/>
    <mergeCell ref="DQX2:DRG2"/>
    <mergeCell ref="DRH2:DRQ2"/>
    <mergeCell ref="DRR2:DSA2"/>
    <mergeCell ref="DSB2:DSK2"/>
    <mergeCell ref="DSL2:DSU2"/>
    <mergeCell ref="DOZ2:DPI2"/>
    <mergeCell ref="DPJ2:DPS2"/>
    <mergeCell ref="DPT2:DQC2"/>
    <mergeCell ref="DQD2:DQM2"/>
    <mergeCell ref="DQN2:DQW2"/>
    <mergeCell ref="DNB2:DNK2"/>
    <mergeCell ref="DNL2:DNU2"/>
    <mergeCell ref="DNV2:DOE2"/>
    <mergeCell ref="DOF2:DOO2"/>
    <mergeCell ref="DOP2:DOY2"/>
    <mergeCell ref="DLD2:DLM2"/>
    <mergeCell ref="DLN2:DLW2"/>
    <mergeCell ref="DLX2:DMG2"/>
    <mergeCell ref="DMH2:DMQ2"/>
    <mergeCell ref="DMR2:DNA2"/>
    <mergeCell ref="DYP2:DYY2"/>
    <mergeCell ref="DYZ2:DZI2"/>
    <mergeCell ref="DZJ2:DZS2"/>
    <mergeCell ref="DZT2:EAC2"/>
    <mergeCell ref="EAD2:EAM2"/>
    <mergeCell ref="DWR2:DXA2"/>
    <mergeCell ref="DXB2:DXK2"/>
    <mergeCell ref="DXL2:DXU2"/>
    <mergeCell ref="DXV2:DYE2"/>
    <mergeCell ref="DYF2:DYO2"/>
    <mergeCell ref="DUT2:DVC2"/>
    <mergeCell ref="DVD2:DVM2"/>
    <mergeCell ref="DVN2:DVW2"/>
    <mergeCell ref="DVX2:DWG2"/>
    <mergeCell ref="DWH2:DWQ2"/>
    <mergeCell ref="DSV2:DTE2"/>
    <mergeCell ref="DTF2:DTO2"/>
    <mergeCell ref="DTP2:DTY2"/>
    <mergeCell ref="DTZ2:DUI2"/>
    <mergeCell ref="DUJ2:DUS2"/>
    <mergeCell ref="EGH2:EGQ2"/>
    <mergeCell ref="EGR2:EHA2"/>
    <mergeCell ref="EHB2:EHK2"/>
    <mergeCell ref="EHL2:EHU2"/>
    <mergeCell ref="EHV2:EIE2"/>
    <mergeCell ref="EEJ2:EES2"/>
    <mergeCell ref="EET2:EFC2"/>
    <mergeCell ref="EFD2:EFM2"/>
    <mergeCell ref="EFN2:EFW2"/>
    <mergeCell ref="EFX2:EGG2"/>
    <mergeCell ref="ECL2:ECU2"/>
    <mergeCell ref="ECV2:EDE2"/>
    <mergeCell ref="EDF2:EDO2"/>
    <mergeCell ref="EDP2:EDY2"/>
    <mergeCell ref="EDZ2:EEI2"/>
    <mergeCell ref="EAN2:EAW2"/>
    <mergeCell ref="EAX2:EBG2"/>
    <mergeCell ref="EBH2:EBQ2"/>
    <mergeCell ref="EBR2:ECA2"/>
    <mergeCell ref="ECB2:ECK2"/>
    <mergeCell ref="ENZ2:EOI2"/>
    <mergeCell ref="EOJ2:EOS2"/>
    <mergeCell ref="EOT2:EPC2"/>
    <mergeCell ref="EPD2:EPM2"/>
    <mergeCell ref="EPN2:EPW2"/>
    <mergeCell ref="EMB2:EMK2"/>
    <mergeCell ref="EML2:EMU2"/>
    <mergeCell ref="EMV2:ENE2"/>
    <mergeCell ref="ENF2:ENO2"/>
    <mergeCell ref="ENP2:ENY2"/>
    <mergeCell ref="EKD2:EKM2"/>
    <mergeCell ref="EKN2:EKW2"/>
    <mergeCell ref="EKX2:ELG2"/>
    <mergeCell ref="ELH2:ELQ2"/>
    <mergeCell ref="ELR2:EMA2"/>
    <mergeCell ref="EIF2:EIO2"/>
    <mergeCell ref="EIP2:EIY2"/>
    <mergeCell ref="EIZ2:EJI2"/>
    <mergeCell ref="EJJ2:EJS2"/>
    <mergeCell ref="EJT2:EKC2"/>
    <mergeCell ref="EVR2:EWA2"/>
    <mergeCell ref="EWB2:EWK2"/>
    <mergeCell ref="EWL2:EWU2"/>
    <mergeCell ref="EWV2:EXE2"/>
    <mergeCell ref="EXF2:EXO2"/>
    <mergeCell ref="ETT2:EUC2"/>
    <mergeCell ref="EUD2:EUM2"/>
    <mergeCell ref="EUN2:EUW2"/>
    <mergeCell ref="EUX2:EVG2"/>
    <mergeCell ref="EVH2:EVQ2"/>
    <mergeCell ref="ERV2:ESE2"/>
    <mergeCell ref="ESF2:ESO2"/>
    <mergeCell ref="ESP2:ESY2"/>
    <mergeCell ref="ESZ2:ETI2"/>
    <mergeCell ref="ETJ2:ETS2"/>
    <mergeCell ref="EPX2:EQG2"/>
    <mergeCell ref="EQH2:EQQ2"/>
    <mergeCell ref="EQR2:ERA2"/>
    <mergeCell ref="ERB2:ERK2"/>
    <mergeCell ref="ERL2:ERU2"/>
    <mergeCell ref="FDJ2:FDS2"/>
    <mergeCell ref="FDT2:FEC2"/>
    <mergeCell ref="FED2:FEM2"/>
    <mergeCell ref="FEN2:FEW2"/>
    <mergeCell ref="FEX2:FFG2"/>
    <mergeCell ref="FBL2:FBU2"/>
    <mergeCell ref="FBV2:FCE2"/>
    <mergeCell ref="FCF2:FCO2"/>
    <mergeCell ref="FCP2:FCY2"/>
    <mergeCell ref="FCZ2:FDI2"/>
    <mergeCell ref="EZN2:EZW2"/>
    <mergeCell ref="EZX2:FAG2"/>
    <mergeCell ref="FAH2:FAQ2"/>
    <mergeCell ref="FAR2:FBA2"/>
    <mergeCell ref="FBB2:FBK2"/>
    <mergeCell ref="EXP2:EXY2"/>
    <mergeCell ref="EXZ2:EYI2"/>
    <mergeCell ref="EYJ2:EYS2"/>
    <mergeCell ref="EYT2:EZC2"/>
    <mergeCell ref="EZD2:EZM2"/>
    <mergeCell ref="FLB2:FLK2"/>
    <mergeCell ref="FLL2:FLU2"/>
    <mergeCell ref="FLV2:FME2"/>
    <mergeCell ref="FMF2:FMO2"/>
    <mergeCell ref="FMP2:FMY2"/>
    <mergeCell ref="FJD2:FJM2"/>
    <mergeCell ref="FJN2:FJW2"/>
    <mergeCell ref="FJX2:FKG2"/>
    <mergeCell ref="FKH2:FKQ2"/>
    <mergeCell ref="FKR2:FLA2"/>
    <mergeCell ref="FHF2:FHO2"/>
    <mergeCell ref="FHP2:FHY2"/>
    <mergeCell ref="FHZ2:FII2"/>
    <mergeCell ref="FIJ2:FIS2"/>
    <mergeCell ref="FIT2:FJC2"/>
    <mergeCell ref="FFH2:FFQ2"/>
    <mergeCell ref="FFR2:FGA2"/>
    <mergeCell ref="FGB2:FGK2"/>
    <mergeCell ref="FGL2:FGU2"/>
    <mergeCell ref="FGV2:FHE2"/>
    <mergeCell ref="FST2:FTC2"/>
    <mergeCell ref="FTD2:FTM2"/>
    <mergeCell ref="FTN2:FTW2"/>
    <mergeCell ref="FTX2:FUG2"/>
    <mergeCell ref="FUH2:FUQ2"/>
    <mergeCell ref="FQV2:FRE2"/>
    <mergeCell ref="FRF2:FRO2"/>
    <mergeCell ref="FRP2:FRY2"/>
    <mergeCell ref="FRZ2:FSI2"/>
    <mergeCell ref="FSJ2:FSS2"/>
    <mergeCell ref="FOX2:FPG2"/>
    <mergeCell ref="FPH2:FPQ2"/>
    <mergeCell ref="FPR2:FQA2"/>
    <mergeCell ref="FQB2:FQK2"/>
    <mergeCell ref="FQL2:FQU2"/>
    <mergeCell ref="FMZ2:FNI2"/>
    <mergeCell ref="FNJ2:FNS2"/>
    <mergeCell ref="FNT2:FOC2"/>
    <mergeCell ref="FOD2:FOM2"/>
    <mergeCell ref="FON2:FOW2"/>
    <mergeCell ref="GAL2:GAU2"/>
    <mergeCell ref="GAV2:GBE2"/>
    <mergeCell ref="GBF2:GBO2"/>
    <mergeCell ref="GBP2:GBY2"/>
    <mergeCell ref="GBZ2:GCI2"/>
    <mergeCell ref="FYN2:FYW2"/>
    <mergeCell ref="FYX2:FZG2"/>
    <mergeCell ref="FZH2:FZQ2"/>
    <mergeCell ref="FZR2:GAA2"/>
    <mergeCell ref="GAB2:GAK2"/>
    <mergeCell ref="FWP2:FWY2"/>
    <mergeCell ref="FWZ2:FXI2"/>
    <mergeCell ref="FXJ2:FXS2"/>
    <mergeCell ref="FXT2:FYC2"/>
    <mergeCell ref="FYD2:FYM2"/>
    <mergeCell ref="FUR2:FVA2"/>
    <mergeCell ref="FVB2:FVK2"/>
    <mergeCell ref="FVL2:FVU2"/>
    <mergeCell ref="FVV2:FWE2"/>
    <mergeCell ref="FWF2:FWO2"/>
    <mergeCell ref="GID2:GIM2"/>
    <mergeCell ref="GIN2:GIW2"/>
    <mergeCell ref="GIX2:GJG2"/>
    <mergeCell ref="GJH2:GJQ2"/>
    <mergeCell ref="GJR2:GKA2"/>
    <mergeCell ref="GGF2:GGO2"/>
    <mergeCell ref="GGP2:GGY2"/>
    <mergeCell ref="GGZ2:GHI2"/>
    <mergeCell ref="GHJ2:GHS2"/>
    <mergeCell ref="GHT2:GIC2"/>
    <mergeCell ref="GEH2:GEQ2"/>
    <mergeCell ref="GER2:GFA2"/>
    <mergeCell ref="GFB2:GFK2"/>
    <mergeCell ref="GFL2:GFU2"/>
    <mergeCell ref="GFV2:GGE2"/>
    <mergeCell ref="GCJ2:GCS2"/>
    <mergeCell ref="GCT2:GDC2"/>
    <mergeCell ref="GDD2:GDM2"/>
    <mergeCell ref="GDN2:GDW2"/>
    <mergeCell ref="GDX2:GEG2"/>
    <mergeCell ref="GPV2:GQE2"/>
    <mergeCell ref="GQF2:GQO2"/>
    <mergeCell ref="GQP2:GQY2"/>
    <mergeCell ref="GQZ2:GRI2"/>
    <mergeCell ref="GRJ2:GRS2"/>
    <mergeCell ref="GNX2:GOG2"/>
    <mergeCell ref="GOH2:GOQ2"/>
    <mergeCell ref="GOR2:GPA2"/>
    <mergeCell ref="GPB2:GPK2"/>
    <mergeCell ref="GPL2:GPU2"/>
    <mergeCell ref="GLZ2:GMI2"/>
    <mergeCell ref="GMJ2:GMS2"/>
    <mergeCell ref="GMT2:GNC2"/>
    <mergeCell ref="GND2:GNM2"/>
    <mergeCell ref="GNN2:GNW2"/>
    <mergeCell ref="GKB2:GKK2"/>
    <mergeCell ref="GKL2:GKU2"/>
    <mergeCell ref="GKV2:GLE2"/>
    <mergeCell ref="GLF2:GLO2"/>
    <mergeCell ref="GLP2:GLY2"/>
    <mergeCell ref="GXN2:GXW2"/>
    <mergeCell ref="GXX2:GYG2"/>
    <mergeCell ref="GYH2:GYQ2"/>
    <mergeCell ref="GYR2:GZA2"/>
    <mergeCell ref="GZB2:GZK2"/>
    <mergeCell ref="GVP2:GVY2"/>
    <mergeCell ref="GVZ2:GWI2"/>
    <mergeCell ref="GWJ2:GWS2"/>
    <mergeCell ref="GWT2:GXC2"/>
    <mergeCell ref="GXD2:GXM2"/>
    <mergeCell ref="GTR2:GUA2"/>
    <mergeCell ref="GUB2:GUK2"/>
    <mergeCell ref="GUL2:GUU2"/>
    <mergeCell ref="GUV2:GVE2"/>
    <mergeCell ref="GVF2:GVO2"/>
    <mergeCell ref="GRT2:GSC2"/>
    <mergeCell ref="GSD2:GSM2"/>
    <mergeCell ref="GSN2:GSW2"/>
    <mergeCell ref="GSX2:GTG2"/>
    <mergeCell ref="GTH2:GTQ2"/>
    <mergeCell ref="HFF2:HFO2"/>
    <mergeCell ref="HFP2:HFY2"/>
    <mergeCell ref="HFZ2:HGI2"/>
    <mergeCell ref="HGJ2:HGS2"/>
    <mergeCell ref="HGT2:HHC2"/>
    <mergeCell ref="HDH2:HDQ2"/>
    <mergeCell ref="HDR2:HEA2"/>
    <mergeCell ref="HEB2:HEK2"/>
    <mergeCell ref="HEL2:HEU2"/>
    <mergeCell ref="HEV2:HFE2"/>
    <mergeCell ref="HBJ2:HBS2"/>
    <mergeCell ref="HBT2:HCC2"/>
    <mergeCell ref="HCD2:HCM2"/>
    <mergeCell ref="HCN2:HCW2"/>
    <mergeCell ref="HCX2:HDG2"/>
    <mergeCell ref="GZL2:GZU2"/>
    <mergeCell ref="GZV2:HAE2"/>
    <mergeCell ref="HAF2:HAO2"/>
    <mergeCell ref="HAP2:HAY2"/>
    <mergeCell ref="HAZ2:HBI2"/>
    <mergeCell ref="HMX2:HNG2"/>
    <mergeCell ref="HNH2:HNQ2"/>
    <mergeCell ref="HNR2:HOA2"/>
    <mergeCell ref="HOB2:HOK2"/>
    <mergeCell ref="HOL2:HOU2"/>
    <mergeCell ref="HKZ2:HLI2"/>
    <mergeCell ref="HLJ2:HLS2"/>
    <mergeCell ref="HLT2:HMC2"/>
    <mergeCell ref="HMD2:HMM2"/>
    <mergeCell ref="HMN2:HMW2"/>
    <mergeCell ref="HJB2:HJK2"/>
    <mergeCell ref="HJL2:HJU2"/>
    <mergeCell ref="HJV2:HKE2"/>
    <mergeCell ref="HKF2:HKO2"/>
    <mergeCell ref="HKP2:HKY2"/>
    <mergeCell ref="HHD2:HHM2"/>
    <mergeCell ref="HHN2:HHW2"/>
    <mergeCell ref="HHX2:HIG2"/>
    <mergeCell ref="HIH2:HIQ2"/>
    <mergeCell ref="HIR2:HJA2"/>
    <mergeCell ref="HUP2:HUY2"/>
    <mergeCell ref="HUZ2:HVI2"/>
    <mergeCell ref="HVJ2:HVS2"/>
    <mergeCell ref="HVT2:HWC2"/>
    <mergeCell ref="HWD2:HWM2"/>
    <mergeCell ref="HSR2:HTA2"/>
    <mergeCell ref="HTB2:HTK2"/>
    <mergeCell ref="HTL2:HTU2"/>
    <mergeCell ref="HTV2:HUE2"/>
    <mergeCell ref="HUF2:HUO2"/>
    <mergeCell ref="HQT2:HRC2"/>
    <mergeCell ref="HRD2:HRM2"/>
    <mergeCell ref="HRN2:HRW2"/>
    <mergeCell ref="HRX2:HSG2"/>
    <mergeCell ref="HSH2:HSQ2"/>
    <mergeCell ref="HOV2:HPE2"/>
    <mergeCell ref="HPF2:HPO2"/>
    <mergeCell ref="HPP2:HPY2"/>
    <mergeCell ref="HPZ2:HQI2"/>
    <mergeCell ref="HQJ2:HQS2"/>
    <mergeCell ref="ICH2:ICQ2"/>
    <mergeCell ref="ICR2:IDA2"/>
    <mergeCell ref="IDB2:IDK2"/>
    <mergeCell ref="IDL2:IDU2"/>
    <mergeCell ref="IDV2:IEE2"/>
    <mergeCell ref="IAJ2:IAS2"/>
    <mergeCell ref="IAT2:IBC2"/>
    <mergeCell ref="IBD2:IBM2"/>
    <mergeCell ref="IBN2:IBW2"/>
    <mergeCell ref="IBX2:ICG2"/>
    <mergeCell ref="HYL2:HYU2"/>
    <mergeCell ref="HYV2:HZE2"/>
    <mergeCell ref="HZF2:HZO2"/>
    <mergeCell ref="HZP2:HZY2"/>
    <mergeCell ref="HZZ2:IAI2"/>
    <mergeCell ref="HWN2:HWW2"/>
    <mergeCell ref="HWX2:HXG2"/>
    <mergeCell ref="HXH2:HXQ2"/>
    <mergeCell ref="HXR2:HYA2"/>
    <mergeCell ref="HYB2:HYK2"/>
    <mergeCell ref="IJZ2:IKI2"/>
    <mergeCell ref="IKJ2:IKS2"/>
    <mergeCell ref="IKT2:ILC2"/>
    <mergeCell ref="ILD2:ILM2"/>
    <mergeCell ref="ILN2:ILW2"/>
    <mergeCell ref="IIB2:IIK2"/>
    <mergeCell ref="IIL2:IIU2"/>
    <mergeCell ref="IIV2:IJE2"/>
    <mergeCell ref="IJF2:IJO2"/>
    <mergeCell ref="IJP2:IJY2"/>
    <mergeCell ref="IGD2:IGM2"/>
    <mergeCell ref="IGN2:IGW2"/>
    <mergeCell ref="IGX2:IHG2"/>
    <mergeCell ref="IHH2:IHQ2"/>
    <mergeCell ref="IHR2:IIA2"/>
    <mergeCell ref="IEF2:IEO2"/>
    <mergeCell ref="IEP2:IEY2"/>
    <mergeCell ref="IEZ2:IFI2"/>
    <mergeCell ref="IFJ2:IFS2"/>
    <mergeCell ref="IFT2:IGC2"/>
    <mergeCell ref="IRR2:ISA2"/>
    <mergeCell ref="ISB2:ISK2"/>
    <mergeCell ref="ISL2:ISU2"/>
    <mergeCell ref="ISV2:ITE2"/>
    <mergeCell ref="ITF2:ITO2"/>
    <mergeCell ref="IPT2:IQC2"/>
    <mergeCell ref="IQD2:IQM2"/>
    <mergeCell ref="IQN2:IQW2"/>
    <mergeCell ref="IQX2:IRG2"/>
    <mergeCell ref="IRH2:IRQ2"/>
    <mergeCell ref="INV2:IOE2"/>
    <mergeCell ref="IOF2:IOO2"/>
    <mergeCell ref="IOP2:IOY2"/>
    <mergeCell ref="IOZ2:IPI2"/>
    <mergeCell ref="IPJ2:IPS2"/>
    <mergeCell ref="ILX2:IMG2"/>
    <mergeCell ref="IMH2:IMQ2"/>
    <mergeCell ref="IMR2:INA2"/>
    <mergeCell ref="INB2:INK2"/>
    <mergeCell ref="INL2:INU2"/>
    <mergeCell ref="IZJ2:IZS2"/>
    <mergeCell ref="IZT2:JAC2"/>
    <mergeCell ref="JAD2:JAM2"/>
    <mergeCell ref="JAN2:JAW2"/>
    <mergeCell ref="JAX2:JBG2"/>
    <mergeCell ref="IXL2:IXU2"/>
    <mergeCell ref="IXV2:IYE2"/>
    <mergeCell ref="IYF2:IYO2"/>
    <mergeCell ref="IYP2:IYY2"/>
    <mergeCell ref="IYZ2:IZI2"/>
    <mergeCell ref="IVN2:IVW2"/>
    <mergeCell ref="IVX2:IWG2"/>
    <mergeCell ref="IWH2:IWQ2"/>
    <mergeCell ref="IWR2:IXA2"/>
    <mergeCell ref="IXB2:IXK2"/>
    <mergeCell ref="ITP2:ITY2"/>
    <mergeCell ref="ITZ2:IUI2"/>
    <mergeCell ref="IUJ2:IUS2"/>
    <mergeCell ref="IUT2:IVC2"/>
    <mergeCell ref="IVD2:IVM2"/>
    <mergeCell ref="JHB2:JHK2"/>
    <mergeCell ref="JHL2:JHU2"/>
    <mergeCell ref="JHV2:JIE2"/>
    <mergeCell ref="JIF2:JIO2"/>
    <mergeCell ref="JIP2:JIY2"/>
    <mergeCell ref="JFD2:JFM2"/>
    <mergeCell ref="JFN2:JFW2"/>
    <mergeCell ref="JFX2:JGG2"/>
    <mergeCell ref="JGH2:JGQ2"/>
    <mergeCell ref="JGR2:JHA2"/>
    <mergeCell ref="JDF2:JDO2"/>
    <mergeCell ref="JDP2:JDY2"/>
    <mergeCell ref="JDZ2:JEI2"/>
    <mergeCell ref="JEJ2:JES2"/>
    <mergeCell ref="JET2:JFC2"/>
    <mergeCell ref="JBH2:JBQ2"/>
    <mergeCell ref="JBR2:JCA2"/>
    <mergeCell ref="JCB2:JCK2"/>
    <mergeCell ref="JCL2:JCU2"/>
    <mergeCell ref="JCV2:JDE2"/>
    <mergeCell ref="JOT2:JPC2"/>
    <mergeCell ref="JPD2:JPM2"/>
    <mergeCell ref="JPN2:JPW2"/>
    <mergeCell ref="JPX2:JQG2"/>
    <mergeCell ref="JQH2:JQQ2"/>
    <mergeCell ref="JMV2:JNE2"/>
    <mergeCell ref="JNF2:JNO2"/>
    <mergeCell ref="JNP2:JNY2"/>
    <mergeCell ref="JNZ2:JOI2"/>
    <mergeCell ref="JOJ2:JOS2"/>
    <mergeCell ref="JKX2:JLG2"/>
    <mergeCell ref="JLH2:JLQ2"/>
    <mergeCell ref="JLR2:JMA2"/>
    <mergeCell ref="JMB2:JMK2"/>
    <mergeCell ref="JML2:JMU2"/>
    <mergeCell ref="JIZ2:JJI2"/>
    <mergeCell ref="JJJ2:JJS2"/>
    <mergeCell ref="JJT2:JKC2"/>
    <mergeCell ref="JKD2:JKM2"/>
    <mergeCell ref="JKN2:JKW2"/>
    <mergeCell ref="JWL2:JWU2"/>
    <mergeCell ref="JWV2:JXE2"/>
    <mergeCell ref="JXF2:JXO2"/>
    <mergeCell ref="JXP2:JXY2"/>
    <mergeCell ref="JXZ2:JYI2"/>
    <mergeCell ref="JUN2:JUW2"/>
    <mergeCell ref="JUX2:JVG2"/>
    <mergeCell ref="JVH2:JVQ2"/>
    <mergeCell ref="JVR2:JWA2"/>
    <mergeCell ref="JWB2:JWK2"/>
    <mergeCell ref="JSP2:JSY2"/>
    <mergeCell ref="JSZ2:JTI2"/>
    <mergeCell ref="JTJ2:JTS2"/>
    <mergeCell ref="JTT2:JUC2"/>
    <mergeCell ref="JUD2:JUM2"/>
    <mergeCell ref="JQR2:JRA2"/>
    <mergeCell ref="JRB2:JRK2"/>
    <mergeCell ref="JRL2:JRU2"/>
    <mergeCell ref="JRV2:JSE2"/>
    <mergeCell ref="JSF2:JSO2"/>
    <mergeCell ref="KED2:KEM2"/>
    <mergeCell ref="KEN2:KEW2"/>
    <mergeCell ref="KEX2:KFG2"/>
    <mergeCell ref="KFH2:KFQ2"/>
    <mergeCell ref="KFR2:KGA2"/>
    <mergeCell ref="KCF2:KCO2"/>
    <mergeCell ref="KCP2:KCY2"/>
    <mergeCell ref="KCZ2:KDI2"/>
    <mergeCell ref="KDJ2:KDS2"/>
    <mergeCell ref="KDT2:KEC2"/>
    <mergeCell ref="KAH2:KAQ2"/>
    <mergeCell ref="KAR2:KBA2"/>
    <mergeCell ref="KBB2:KBK2"/>
    <mergeCell ref="KBL2:KBU2"/>
    <mergeCell ref="KBV2:KCE2"/>
    <mergeCell ref="JYJ2:JYS2"/>
    <mergeCell ref="JYT2:JZC2"/>
    <mergeCell ref="JZD2:JZM2"/>
    <mergeCell ref="JZN2:JZW2"/>
    <mergeCell ref="JZX2:KAG2"/>
    <mergeCell ref="KLV2:KME2"/>
    <mergeCell ref="KMF2:KMO2"/>
    <mergeCell ref="KMP2:KMY2"/>
    <mergeCell ref="KMZ2:KNI2"/>
    <mergeCell ref="KNJ2:KNS2"/>
    <mergeCell ref="KJX2:KKG2"/>
    <mergeCell ref="KKH2:KKQ2"/>
    <mergeCell ref="KKR2:KLA2"/>
    <mergeCell ref="KLB2:KLK2"/>
    <mergeCell ref="KLL2:KLU2"/>
    <mergeCell ref="KHZ2:KII2"/>
    <mergeCell ref="KIJ2:KIS2"/>
    <mergeCell ref="KIT2:KJC2"/>
    <mergeCell ref="KJD2:KJM2"/>
    <mergeCell ref="KJN2:KJW2"/>
    <mergeCell ref="KGB2:KGK2"/>
    <mergeCell ref="KGL2:KGU2"/>
    <mergeCell ref="KGV2:KHE2"/>
    <mergeCell ref="KHF2:KHO2"/>
    <mergeCell ref="KHP2:KHY2"/>
    <mergeCell ref="KTN2:KTW2"/>
    <mergeCell ref="KTX2:KUG2"/>
    <mergeCell ref="KUH2:KUQ2"/>
    <mergeCell ref="KUR2:KVA2"/>
    <mergeCell ref="KVB2:KVK2"/>
    <mergeCell ref="KRP2:KRY2"/>
    <mergeCell ref="KRZ2:KSI2"/>
    <mergeCell ref="KSJ2:KSS2"/>
    <mergeCell ref="KST2:KTC2"/>
    <mergeCell ref="KTD2:KTM2"/>
    <mergeCell ref="KPR2:KQA2"/>
    <mergeCell ref="KQB2:KQK2"/>
    <mergeCell ref="KQL2:KQU2"/>
    <mergeCell ref="KQV2:KRE2"/>
    <mergeCell ref="KRF2:KRO2"/>
    <mergeCell ref="KNT2:KOC2"/>
    <mergeCell ref="KOD2:KOM2"/>
    <mergeCell ref="KON2:KOW2"/>
    <mergeCell ref="KOX2:KPG2"/>
    <mergeCell ref="KPH2:KPQ2"/>
    <mergeCell ref="LBF2:LBO2"/>
    <mergeCell ref="LBP2:LBY2"/>
    <mergeCell ref="LBZ2:LCI2"/>
    <mergeCell ref="LCJ2:LCS2"/>
    <mergeCell ref="LCT2:LDC2"/>
    <mergeCell ref="KZH2:KZQ2"/>
    <mergeCell ref="KZR2:LAA2"/>
    <mergeCell ref="LAB2:LAK2"/>
    <mergeCell ref="LAL2:LAU2"/>
    <mergeCell ref="LAV2:LBE2"/>
    <mergeCell ref="KXJ2:KXS2"/>
    <mergeCell ref="KXT2:KYC2"/>
    <mergeCell ref="KYD2:KYM2"/>
    <mergeCell ref="KYN2:KYW2"/>
    <mergeCell ref="KYX2:KZG2"/>
    <mergeCell ref="KVL2:KVU2"/>
    <mergeCell ref="KVV2:KWE2"/>
    <mergeCell ref="KWF2:KWO2"/>
    <mergeCell ref="KWP2:KWY2"/>
    <mergeCell ref="KWZ2:KXI2"/>
    <mergeCell ref="LIX2:LJG2"/>
    <mergeCell ref="LJH2:LJQ2"/>
    <mergeCell ref="LJR2:LKA2"/>
    <mergeCell ref="LKB2:LKK2"/>
    <mergeCell ref="LKL2:LKU2"/>
    <mergeCell ref="LGZ2:LHI2"/>
    <mergeCell ref="LHJ2:LHS2"/>
    <mergeCell ref="LHT2:LIC2"/>
    <mergeCell ref="LID2:LIM2"/>
    <mergeCell ref="LIN2:LIW2"/>
    <mergeCell ref="LFB2:LFK2"/>
    <mergeCell ref="LFL2:LFU2"/>
    <mergeCell ref="LFV2:LGE2"/>
    <mergeCell ref="LGF2:LGO2"/>
    <mergeCell ref="LGP2:LGY2"/>
    <mergeCell ref="LDD2:LDM2"/>
    <mergeCell ref="LDN2:LDW2"/>
    <mergeCell ref="LDX2:LEG2"/>
    <mergeCell ref="LEH2:LEQ2"/>
    <mergeCell ref="LER2:LFA2"/>
    <mergeCell ref="LQP2:LQY2"/>
    <mergeCell ref="LQZ2:LRI2"/>
    <mergeCell ref="LRJ2:LRS2"/>
    <mergeCell ref="LRT2:LSC2"/>
    <mergeCell ref="LSD2:LSM2"/>
    <mergeCell ref="LOR2:LPA2"/>
    <mergeCell ref="LPB2:LPK2"/>
    <mergeCell ref="LPL2:LPU2"/>
    <mergeCell ref="LPV2:LQE2"/>
    <mergeCell ref="LQF2:LQO2"/>
    <mergeCell ref="LMT2:LNC2"/>
    <mergeCell ref="LND2:LNM2"/>
    <mergeCell ref="LNN2:LNW2"/>
    <mergeCell ref="LNX2:LOG2"/>
    <mergeCell ref="LOH2:LOQ2"/>
    <mergeCell ref="LKV2:LLE2"/>
    <mergeCell ref="LLF2:LLO2"/>
    <mergeCell ref="LLP2:LLY2"/>
    <mergeCell ref="LLZ2:LMI2"/>
    <mergeCell ref="LMJ2:LMS2"/>
    <mergeCell ref="LYH2:LYQ2"/>
    <mergeCell ref="LYR2:LZA2"/>
    <mergeCell ref="LZB2:LZK2"/>
    <mergeCell ref="LZL2:LZU2"/>
    <mergeCell ref="LZV2:MAE2"/>
    <mergeCell ref="LWJ2:LWS2"/>
    <mergeCell ref="LWT2:LXC2"/>
    <mergeCell ref="LXD2:LXM2"/>
    <mergeCell ref="LXN2:LXW2"/>
    <mergeCell ref="LXX2:LYG2"/>
    <mergeCell ref="LUL2:LUU2"/>
    <mergeCell ref="LUV2:LVE2"/>
    <mergeCell ref="LVF2:LVO2"/>
    <mergeCell ref="LVP2:LVY2"/>
    <mergeCell ref="LVZ2:LWI2"/>
    <mergeCell ref="LSN2:LSW2"/>
    <mergeCell ref="LSX2:LTG2"/>
    <mergeCell ref="LTH2:LTQ2"/>
    <mergeCell ref="LTR2:LUA2"/>
    <mergeCell ref="LUB2:LUK2"/>
    <mergeCell ref="MFZ2:MGI2"/>
    <mergeCell ref="MGJ2:MGS2"/>
    <mergeCell ref="MGT2:MHC2"/>
    <mergeCell ref="MHD2:MHM2"/>
    <mergeCell ref="MHN2:MHW2"/>
    <mergeCell ref="MEB2:MEK2"/>
    <mergeCell ref="MEL2:MEU2"/>
    <mergeCell ref="MEV2:MFE2"/>
    <mergeCell ref="MFF2:MFO2"/>
    <mergeCell ref="MFP2:MFY2"/>
    <mergeCell ref="MCD2:MCM2"/>
    <mergeCell ref="MCN2:MCW2"/>
    <mergeCell ref="MCX2:MDG2"/>
    <mergeCell ref="MDH2:MDQ2"/>
    <mergeCell ref="MDR2:MEA2"/>
    <mergeCell ref="MAF2:MAO2"/>
    <mergeCell ref="MAP2:MAY2"/>
    <mergeCell ref="MAZ2:MBI2"/>
    <mergeCell ref="MBJ2:MBS2"/>
    <mergeCell ref="MBT2:MCC2"/>
    <mergeCell ref="MNR2:MOA2"/>
    <mergeCell ref="MOB2:MOK2"/>
    <mergeCell ref="MOL2:MOU2"/>
    <mergeCell ref="MOV2:MPE2"/>
    <mergeCell ref="MPF2:MPO2"/>
    <mergeCell ref="MLT2:MMC2"/>
    <mergeCell ref="MMD2:MMM2"/>
    <mergeCell ref="MMN2:MMW2"/>
    <mergeCell ref="MMX2:MNG2"/>
    <mergeCell ref="MNH2:MNQ2"/>
    <mergeCell ref="MJV2:MKE2"/>
    <mergeCell ref="MKF2:MKO2"/>
    <mergeCell ref="MKP2:MKY2"/>
    <mergeCell ref="MKZ2:MLI2"/>
    <mergeCell ref="MLJ2:MLS2"/>
    <mergeCell ref="MHX2:MIG2"/>
    <mergeCell ref="MIH2:MIQ2"/>
    <mergeCell ref="MIR2:MJA2"/>
    <mergeCell ref="MJB2:MJK2"/>
    <mergeCell ref="MJL2:MJU2"/>
    <mergeCell ref="MVJ2:MVS2"/>
    <mergeCell ref="MVT2:MWC2"/>
    <mergeCell ref="MWD2:MWM2"/>
    <mergeCell ref="MWN2:MWW2"/>
    <mergeCell ref="MWX2:MXG2"/>
    <mergeCell ref="MTL2:MTU2"/>
    <mergeCell ref="MTV2:MUE2"/>
    <mergeCell ref="MUF2:MUO2"/>
    <mergeCell ref="MUP2:MUY2"/>
    <mergeCell ref="MUZ2:MVI2"/>
    <mergeCell ref="MRN2:MRW2"/>
    <mergeCell ref="MRX2:MSG2"/>
    <mergeCell ref="MSH2:MSQ2"/>
    <mergeCell ref="MSR2:MTA2"/>
    <mergeCell ref="MTB2:MTK2"/>
    <mergeCell ref="MPP2:MPY2"/>
    <mergeCell ref="MPZ2:MQI2"/>
    <mergeCell ref="MQJ2:MQS2"/>
    <mergeCell ref="MQT2:MRC2"/>
    <mergeCell ref="MRD2:MRM2"/>
    <mergeCell ref="NDB2:NDK2"/>
    <mergeCell ref="NDL2:NDU2"/>
    <mergeCell ref="NDV2:NEE2"/>
    <mergeCell ref="NEF2:NEO2"/>
    <mergeCell ref="NEP2:NEY2"/>
    <mergeCell ref="NBD2:NBM2"/>
    <mergeCell ref="NBN2:NBW2"/>
    <mergeCell ref="NBX2:NCG2"/>
    <mergeCell ref="NCH2:NCQ2"/>
    <mergeCell ref="NCR2:NDA2"/>
    <mergeCell ref="MZF2:MZO2"/>
    <mergeCell ref="MZP2:MZY2"/>
    <mergeCell ref="MZZ2:NAI2"/>
    <mergeCell ref="NAJ2:NAS2"/>
    <mergeCell ref="NAT2:NBC2"/>
    <mergeCell ref="MXH2:MXQ2"/>
    <mergeCell ref="MXR2:MYA2"/>
    <mergeCell ref="MYB2:MYK2"/>
    <mergeCell ref="MYL2:MYU2"/>
    <mergeCell ref="MYV2:MZE2"/>
    <mergeCell ref="NKT2:NLC2"/>
    <mergeCell ref="NLD2:NLM2"/>
    <mergeCell ref="NLN2:NLW2"/>
    <mergeCell ref="NLX2:NMG2"/>
    <mergeCell ref="NMH2:NMQ2"/>
    <mergeCell ref="NIV2:NJE2"/>
    <mergeCell ref="NJF2:NJO2"/>
    <mergeCell ref="NJP2:NJY2"/>
    <mergeCell ref="NJZ2:NKI2"/>
    <mergeCell ref="NKJ2:NKS2"/>
    <mergeCell ref="NGX2:NHG2"/>
    <mergeCell ref="NHH2:NHQ2"/>
    <mergeCell ref="NHR2:NIA2"/>
    <mergeCell ref="NIB2:NIK2"/>
    <mergeCell ref="NIL2:NIU2"/>
    <mergeCell ref="NEZ2:NFI2"/>
    <mergeCell ref="NFJ2:NFS2"/>
    <mergeCell ref="NFT2:NGC2"/>
    <mergeCell ref="NGD2:NGM2"/>
    <mergeCell ref="NGN2:NGW2"/>
    <mergeCell ref="NSL2:NSU2"/>
    <mergeCell ref="NSV2:NTE2"/>
    <mergeCell ref="NTF2:NTO2"/>
    <mergeCell ref="NTP2:NTY2"/>
    <mergeCell ref="NTZ2:NUI2"/>
    <mergeCell ref="NQN2:NQW2"/>
    <mergeCell ref="NQX2:NRG2"/>
    <mergeCell ref="NRH2:NRQ2"/>
    <mergeCell ref="NRR2:NSA2"/>
    <mergeCell ref="NSB2:NSK2"/>
    <mergeCell ref="NOP2:NOY2"/>
    <mergeCell ref="NOZ2:NPI2"/>
    <mergeCell ref="NPJ2:NPS2"/>
    <mergeCell ref="NPT2:NQC2"/>
    <mergeCell ref="NQD2:NQM2"/>
    <mergeCell ref="NMR2:NNA2"/>
    <mergeCell ref="NNB2:NNK2"/>
    <mergeCell ref="NNL2:NNU2"/>
    <mergeCell ref="NNV2:NOE2"/>
    <mergeCell ref="NOF2:NOO2"/>
    <mergeCell ref="OAD2:OAM2"/>
    <mergeCell ref="OAN2:OAW2"/>
    <mergeCell ref="OAX2:OBG2"/>
    <mergeCell ref="OBH2:OBQ2"/>
    <mergeCell ref="OBR2:OCA2"/>
    <mergeCell ref="NYF2:NYO2"/>
    <mergeCell ref="NYP2:NYY2"/>
    <mergeCell ref="NYZ2:NZI2"/>
    <mergeCell ref="NZJ2:NZS2"/>
    <mergeCell ref="NZT2:OAC2"/>
    <mergeCell ref="NWH2:NWQ2"/>
    <mergeCell ref="NWR2:NXA2"/>
    <mergeCell ref="NXB2:NXK2"/>
    <mergeCell ref="NXL2:NXU2"/>
    <mergeCell ref="NXV2:NYE2"/>
    <mergeCell ref="NUJ2:NUS2"/>
    <mergeCell ref="NUT2:NVC2"/>
    <mergeCell ref="NVD2:NVM2"/>
    <mergeCell ref="NVN2:NVW2"/>
    <mergeCell ref="NVX2:NWG2"/>
    <mergeCell ref="OHV2:OIE2"/>
    <mergeCell ref="OIF2:OIO2"/>
    <mergeCell ref="OIP2:OIY2"/>
    <mergeCell ref="OIZ2:OJI2"/>
    <mergeCell ref="OJJ2:OJS2"/>
    <mergeCell ref="OFX2:OGG2"/>
    <mergeCell ref="OGH2:OGQ2"/>
    <mergeCell ref="OGR2:OHA2"/>
    <mergeCell ref="OHB2:OHK2"/>
    <mergeCell ref="OHL2:OHU2"/>
    <mergeCell ref="ODZ2:OEI2"/>
    <mergeCell ref="OEJ2:OES2"/>
    <mergeCell ref="OET2:OFC2"/>
    <mergeCell ref="OFD2:OFM2"/>
    <mergeCell ref="OFN2:OFW2"/>
    <mergeCell ref="OCB2:OCK2"/>
    <mergeCell ref="OCL2:OCU2"/>
    <mergeCell ref="OCV2:ODE2"/>
    <mergeCell ref="ODF2:ODO2"/>
    <mergeCell ref="ODP2:ODY2"/>
    <mergeCell ref="OPN2:OPW2"/>
    <mergeCell ref="OPX2:OQG2"/>
    <mergeCell ref="OQH2:OQQ2"/>
    <mergeCell ref="OQR2:ORA2"/>
    <mergeCell ref="ORB2:ORK2"/>
    <mergeCell ref="ONP2:ONY2"/>
    <mergeCell ref="ONZ2:OOI2"/>
    <mergeCell ref="OOJ2:OOS2"/>
    <mergeCell ref="OOT2:OPC2"/>
    <mergeCell ref="OPD2:OPM2"/>
    <mergeCell ref="OLR2:OMA2"/>
    <mergeCell ref="OMB2:OMK2"/>
    <mergeCell ref="OML2:OMU2"/>
    <mergeCell ref="OMV2:ONE2"/>
    <mergeCell ref="ONF2:ONO2"/>
    <mergeCell ref="OJT2:OKC2"/>
    <mergeCell ref="OKD2:OKM2"/>
    <mergeCell ref="OKN2:OKW2"/>
    <mergeCell ref="OKX2:OLG2"/>
    <mergeCell ref="OLH2:OLQ2"/>
    <mergeCell ref="OXF2:OXO2"/>
    <mergeCell ref="OXP2:OXY2"/>
    <mergeCell ref="OXZ2:OYI2"/>
    <mergeCell ref="OYJ2:OYS2"/>
    <mergeCell ref="OYT2:OZC2"/>
    <mergeCell ref="OVH2:OVQ2"/>
    <mergeCell ref="OVR2:OWA2"/>
    <mergeCell ref="OWB2:OWK2"/>
    <mergeCell ref="OWL2:OWU2"/>
    <mergeCell ref="OWV2:OXE2"/>
    <mergeCell ref="OTJ2:OTS2"/>
    <mergeCell ref="OTT2:OUC2"/>
    <mergeCell ref="OUD2:OUM2"/>
    <mergeCell ref="OUN2:OUW2"/>
    <mergeCell ref="OUX2:OVG2"/>
    <mergeCell ref="ORL2:ORU2"/>
    <mergeCell ref="ORV2:OSE2"/>
    <mergeCell ref="OSF2:OSO2"/>
    <mergeCell ref="OSP2:OSY2"/>
    <mergeCell ref="OSZ2:OTI2"/>
    <mergeCell ref="PEX2:PFG2"/>
    <mergeCell ref="PFH2:PFQ2"/>
    <mergeCell ref="PFR2:PGA2"/>
    <mergeCell ref="PGB2:PGK2"/>
    <mergeCell ref="PGL2:PGU2"/>
    <mergeCell ref="PCZ2:PDI2"/>
    <mergeCell ref="PDJ2:PDS2"/>
    <mergeCell ref="PDT2:PEC2"/>
    <mergeCell ref="PED2:PEM2"/>
    <mergeCell ref="PEN2:PEW2"/>
    <mergeCell ref="PBB2:PBK2"/>
    <mergeCell ref="PBL2:PBU2"/>
    <mergeCell ref="PBV2:PCE2"/>
    <mergeCell ref="PCF2:PCO2"/>
    <mergeCell ref="PCP2:PCY2"/>
    <mergeCell ref="OZD2:OZM2"/>
    <mergeCell ref="OZN2:OZW2"/>
    <mergeCell ref="OZX2:PAG2"/>
    <mergeCell ref="PAH2:PAQ2"/>
    <mergeCell ref="PAR2:PBA2"/>
    <mergeCell ref="PMP2:PMY2"/>
    <mergeCell ref="PMZ2:PNI2"/>
    <mergeCell ref="PNJ2:PNS2"/>
    <mergeCell ref="PNT2:POC2"/>
    <mergeCell ref="POD2:POM2"/>
    <mergeCell ref="PKR2:PLA2"/>
    <mergeCell ref="PLB2:PLK2"/>
    <mergeCell ref="PLL2:PLU2"/>
    <mergeCell ref="PLV2:PME2"/>
    <mergeCell ref="PMF2:PMO2"/>
    <mergeCell ref="PIT2:PJC2"/>
    <mergeCell ref="PJD2:PJM2"/>
    <mergeCell ref="PJN2:PJW2"/>
    <mergeCell ref="PJX2:PKG2"/>
    <mergeCell ref="PKH2:PKQ2"/>
    <mergeCell ref="PGV2:PHE2"/>
    <mergeCell ref="PHF2:PHO2"/>
    <mergeCell ref="PHP2:PHY2"/>
    <mergeCell ref="PHZ2:PII2"/>
    <mergeCell ref="PIJ2:PIS2"/>
    <mergeCell ref="PUH2:PUQ2"/>
    <mergeCell ref="PUR2:PVA2"/>
    <mergeCell ref="PVB2:PVK2"/>
    <mergeCell ref="PVL2:PVU2"/>
    <mergeCell ref="PVV2:PWE2"/>
    <mergeCell ref="PSJ2:PSS2"/>
    <mergeCell ref="PST2:PTC2"/>
    <mergeCell ref="PTD2:PTM2"/>
    <mergeCell ref="PTN2:PTW2"/>
    <mergeCell ref="PTX2:PUG2"/>
    <mergeCell ref="PQL2:PQU2"/>
    <mergeCell ref="PQV2:PRE2"/>
    <mergeCell ref="PRF2:PRO2"/>
    <mergeCell ref="PRP2:PRY2"/>
    <mergeCell ref="PRZ2:PSI2"/>
    <mergeCell ref="PON2:POW2"/>
    <mergeCell ref="POX2:PPG2"/>
    <mergeCell ref="PPH2:PPQ2"/>
    <mergeCell ref="PPR2:PQA2"/>
    <mergeCell ref="PQB2:PQK2"/>
    <mergeCell ref="QBZ2:QCI2"/>
    <mergeCell ref="QCJ2:QCS2"/>
    <mergeCell ref="QCT2:QDC2"/>
    <mergeCell ref="QDD2:QDM2"/>
    <mergeCell ref="QDN2:QDW2"/>
    <mergeCell ref="QAB2:QAK2"/>
    <mergeCell ref="QAL2:QAU2"/>
    <mergeCell ref="QAV2:QBE2"/>
    <mergeCell ref="QBF2:QBO2"/>
    <mergeCell ref="QBP2:QBY2"/>
    <mergeCell ref="PYD2:PYM2"/>
    <mergeCell ref="PYN2:PYW2"/>
    <mergeCell ref="PYX2:PZG2"/>
    <mergeCell ref="PZH2:PZQ2"/>
    <mergeCell ref="PZR2:QAA2"/>
    <mergeCell ref="PWF2:PWO2"/>
    <mergeCell ref="PWP2:PWY2"/>
    <mergeCell ref="PWZ2:PXI2"/>
    <mergeCell ref="PXJ2:PXS2"/>
    <mergeCell ref="PXT2:PYC2"/>
    <mergeCell ref="QJR2:QKA2"/>
    <mergeCell ref="QKB2:QKK2"/>
    <mergeCell ref="QKL2:QKU2"/>
    <mergeCell ref="QKV2:QLE2"/>
    <mergeCell ref="QLF2:QLO2"/>
    <mergeCell ref="QHT2:QIC2"/>
    <mergeCell ref="QID2:QIM2"/>
    <mergeCell ref="QIN2:QIW2"/>
    <mergeCell ref="QIX2:QJG2"/>
    <mergeCell ref="QJH2:QJQ2"/>
    <mergeCell ref="QFV2:QGE2"/>
    <mergeCell ref="QGF2:QGO2"/>
    <mergeCell ref="QGP2:QGY2"/>
    <mergeCell ref="QGZ2:QHI2"/>
    <mergeCell ref="QHJ2:QHS2"/>
    <mergeCell ref="QDX2:QEG2"/>
    <mergeCell ref="QEH2:QEQ2"/>
    <mergeCell ref="QER2:QFA2"/>
    <mergeCell ref="QFB2:QFK2"/>
    <mergeCell ref="QFL2:QFU2"/>
    <mergeCell ref="QRJ2:QRS2"/>
    <mergeCell ref="QRT2:QSC2"/>
    <mergeCell ref="QSD2:QSM2"/>
    <mergeCell ref="QSN2:QSW2"/>
    <mergeCell ref="QSX2:QTG2"/>
    <mergeCell ref="QPL2:QPU2"/>
    <mergeCell ref="QPV2:QQE2"/>
    <mergeCell ref="QQF2:QQO2"/>
    <mergeCell ref="QQP2:QQY2"/>
    <mergeCell ref="QQZ2:QRI2"/>
    <mergeCell ref="QNN2:QNW2"/>
    <mergeCell ref="QNX2:QOG2"/>
    <mergeCell ref="QOH2:QOQ2"/>
    <mergeCell ref="QOR2:QPA2"/>
    <mergeCell ref="QPB2:QPK2"/>
    <mergeCell ref="QLP2:QLY2"/>
    <mergeCell ref="QLZ2:QMI2"/>
    <mergeCell ref="QMJ2:QMS2"/>
    <mergeCell ref="QMT2:QNC2"/>
    <mergeCell ref="QND2:QNM2"/>
    <mergeCell ref="QZB2:QZK2"/>
    <mergeCell ref="QZL2:QZU2"/>
    <mergeCell ref="QZV2:RAE2"/>
    <mergeCell ref="RAF2:RAO2"/>
    <mergeCell ref="RAP2:RAY2"/>
    <mergeCell ref="QXD2:QXM2"/>
    <mergeCell ref="QXN2:QXW2"/>
    <mergeCell ref="QXX2:QYG2"/>
    <mergeCell ref="QYH2:QYQ2"/>
    <mergeCell ref="QYR2:QZA2"/>
    <mergeCell ref="QVF2:QVO2"/>
    <mergeCell ref="QVP2:QVY2"/>
    <mergeCell ref="QVZ2:QWI2"/>
    <mergeCell ref="QWJ2:QWS2"/>
    <mergeCell ref="QWT2:QXC2"/>
    <mergeCell ref="QTH2:QTQ2"/>
    <mergeCell ref="QTR2:QUA2"/>
    <mergeCell ref="QUB2:QUK2"/>
    <mergeCell ref="QUL2:QUU2"/>
    <mergeCell ref="QUV2:QVE2"/>
    <mergeCell ref="RGT2:RHC2"/>
    <mergeCell ref="RHD2:RHM2"/>
    <mergeCell ref="RHN2:RHW2"/>
    <mergeCell ref="RHX2:RIG2"/>
    <mergeCell ref="RIH2:RIQ2"/>
    <mergeCell ref="REV2:RFE2"/>
    <mergeCell ref="RFF2:RFO2"/>
    <mergeCell ref="RFP2:RFY2"/>
    <mergeCell ref="RFZ2:RGI2"/>
    <mergeCell ref="RGJ2:RGS2"/>
    <mergeCell ref="RCX2:RDG2"/>
    <mergeCell ref="RDH2:RDQ2"/>
    <mergeCell ref="RDR2:REA2"/>
    <mergeCell ref="REB2:REK2"/>
    <mergeCell ref="REL2:REU2"/>
    <mergeCell ref="RAZ2:RBI2"/>
    <mergeCell ref="RBJ2:RBS2"/>
    <mergeCell ref="RBT2:RCC2"/>
    <mergeCell ref="RCD2:RCM2"/>
    <mergeCell ref="RCN2:RCW2"/>
    <mergeCell ref="ROL2:ROU2"/>
    <mergeCell ref="ROV2:RPE2"/>
    <mergeCell ref="RPF2:RPO2"/>
    <mergeCell ref="RPP2:RPY2"/>
    <mergeCell ref="RPZ2:RQI2"/>
    <mergeCell ref="RMN2:RMW2"/>
    <mergeCell ref="RMX2:RNG2"/>
    <mergeCell ref="RNH2:RNQ2"/>
    <mergeCell ref="RNR2:ROA2"/>
    <mergeCell ref="ROB2:ROK2"/>
    <mergeCell ref="RKP2:RKY2"/>
    <mergeCell ref="RKZ2:RLI2"/>
    <mergeCell ref="RLJ2:RLS2"/>
    <mergeCell ref="RLT2:RMC2"/>
    <mergeCell ref="RMD2:RMM2"/>
    <mergeCell ref="RIR2:RJA2"/>
    <mergeCell ref="RJB2:RJK2"/>
    <mergeCell ref="RJL2:RJU2"/>
    <mergeCell ref="RJV2:RKE2"/>
    <mergeCell ref="RKF2:RKO2"/>
    <mergeCell ref="RWD2:RWM2"/>
    <mergeCell ref="RWN2:RWW2"/>
    <mergeCell ref="RWX2:RXG2"/>
    <mergeCell ref="RXH2:RXQ2"/>
    <mergeCell ref="RXR2:RYA2"/>
    <mergeCell ref="RUF2:RUO2"/>
    <mergeCell ref="RUP2:RUY2"/>
    <mergeCell ref="RUZ2:RVI2"/>
    <mergeCell ref="RVJ2:RVS2"/>
    <mergeCell ref="RVT2:RWC2"/>
    <mergeCell ref="RSH2:RSQ2"/>
    <mergeCell ref="RSR2:RTA2"/>
    <mergeCell ref="RTB2:RTK2"/>
    <mergeCell ref="RTL2:RTU2"/>
    <mergeCell ref="RTV2:RUE2"/>
    <mergeCell ref="RQJ2:RQS2"/>
    <mergeCell ref="RQT2:RRC2"/>
    <mergeCell ref="RRD2:RRM2"/>
    <mergeCell ref="RRN2:RRW2"/>
    <mergeCell ref="RRX2:RSG2"/>
    <mergeCell ref="SDV2:SEE2"/>
    <mergeCell ref="SEF2:SEO2"/>
    <mergeCell ref="SEP2:SEY2"/>
    <mergeCell ref="SEZ2:SFI2"/>
    <mergeCell ref="SFJ2:SFS2"/>
    <mergeCell ref="SBX2:SCG2"/>
    <mergeCell ref="SCH2:SCQ2"/>
    <mergeCell ref="SCR2:SDA2"/>
    <mergeCell ref="SDB2:SDK2"/>
    <mergeCell ref="SDL2:SDU2"/>
    <mergeCell ref="RZZ2:SAI2"/>
    <mergeCell ref="SAJ2:SAS2"/>
    <mergeCell ref="SAT2:SBC2"/>
    <mergeCell ref="SBD2:SBM2"/>
    <mergeCell ref="SBN2:SBW2"/>
    <mergeCell ref="RYB2:RYK2"/>
    <mergeCell ref="RYL2:RYU2"/>
    <mergeCell ref="RYV2:RZE2"/>
    <mergeCell ref="RZF2:RZO2"/>
    <mergeCell ref="RZP2:RZY2"/>
    <mergeCell ref="SLN2:SLW2"/>
    <mergeCell ref="SLX2:SMG2"/>
    <mergeCell ref="SMH2:SMQ2"/>
    <mergeCell ref="SMR2:SNA2"/>
    <mergeCell ref="SNB2:SNK2"/>
    <mergeCell ref="SJP2:SJY2"/>
    <mergeCell ref="SJZ2:SKI2"/>
    <mergeCell ref="SKJ2:SKS2"/>
    <mergeCell ref="SKT2:SLC2"/>
    <mergeCell ref="SLD2:SLM2"/>
    <mergeCell ref="SHR2:SIA2"/>
    <mergeCell ref="SIB2:SIK2"/>
    <mergeCell ref="SIL2:SIU2"/>
    <mergeCell ref="SIV2:SJE2"/>
    <mergeCell ref="SJF2:SJO2"/>
    <mergeCell ref="SFT2:SGC2"/>
    <mergeCell ref="SGD2:SGM2"/>
    <mergeCell ref="SGN2:SGW2"/>
    <mergeCell ref="SGX2:SHG2"/>
    <mergeCell ref="SHH2:SHQ2"/>
    <mergeCell ref="STF2:STO2"/>
    <mergeCell ref="STP2:STY2"/>
    <mergeCell ref="STZ2:SUI2"/>
    <mergeCell ref="SUJ2:SUS2"/>
    <mergeCell ref="SUT2:SVC2"/>
    <mergeCell ref="SRH2:SRQ2"/>
    <mergeCell ref="SRR2:SSA2"/>
    <mergeCell ref="SSB2:SSK2"/>
    <mergeCell ref="SSL2:SSU2"/>
    <mergeCell ref="SSV2:STE2"/>
    <mergeCell ref="SPJ2:SPS2"/>
    <mergeCell ref="SPT2:SQC2"/>
    <mergeCell ref="SQD2:SQM2"/>
    <mergeCell ref="SQN2:SQW2"/>
    <mergeCell ref="SQX2:SRG2"/>
    <mergeCell ref="SNL2:SNU2"/>
    <mergeCell ref="SNV2:SOE2"/>
    <mergeCell ref="SOF2:SOO2"/>
    <mergeCell ref="SOP2:SOY2"/>
    <mergeCell ref="SOZ2:SPI2"/>
    <mergeCell ref="TAX2:TBG2"/>
    <mergeCell ref="TBH2:TBQ2"/>
    <mergeCell ref="TBR2:TCA2"/>
    <mergeCell ref="TCB2:TCK2"/>
    <mergeCell ref="TCL2:TCU2"/>
    <mergeCell ref="SYZ2:SZI2"/>
    <mergeCell ref="SZJ2:SZS2"/>
    <mergeCell ref="SZT2:TAC2"/>
    <mergeCell ref="TAD2:TAM2"/>
    <mergeCell ref="TAN2:TAW2"/>
    <mergeCell ref="SXB2:SXK2"/>
    <mergeCell ref="SXL2:SXU2"/>
    <mergeCell ref="SXV2:SYE2"/>
    <mergeCell ref="SYF2:SYO2"/>
    <mergeCell ref="SYP2:SYY2"/>
    <mergeCell ref="SVD2:SVM2"/>
    <mergeCell ref="SVN2:SVW2"/>
    <mergeCell ref="SVX2:SWG2"/>
    <mergeCell ref="SWH2:SWQ2"/>
    <mergeCell ref="SWR2:SXA2"/>
    <mergeCell ref="TIP2:TIY2"/>
    <mergeCell ref="TIZ2:TJI2"/>
    <mergeCell ref="TJJ2:TJS2"/>
    <mergeCell ref="TJT2:TKC2"/>
    <mergeCell ref="TKD2:TKM2"/>
    <mergeCell ref="TGR2:THA2"/>
    <mergeCell ref="THB2:THK2"/>
    <mergeCell ref="THL2:THU2"/>
    <mergeCell ref="THV2:TIE2"/>
    <mergeCell ref="TIF2:TIO2"/>
    <mergeCell ref="TET2:TFC2"/>
    <mergeCell ref="TFD2:TFM2"/>
    <mergeCell ref="TFN2:TFW2"/>
    <mergeCell ref="TFX2:TGG2"/>
    <mergeCell ref="TGH2:TGQ2"/>
    <mergeCell ref="TCV2:TDE2"/>
    <mergeCell ref="TDF2:TDO2"/>
    <mergeCell ref="TDP2:TDY2"/>
    <mergeCell ref="TDZ2:TEI2"/>
    <mergeCell ref="TEJ2:TES2"/>
    <mergeCell ref="TQH2:TQQ2"/>
    <mergeCell ref="TQR2:TRA2"/>
    <mergeCell ref="TRB2:TRK2"/>
    <mergeCell ref="TRL2:TRU2"/>
    <mergeCell ref="TRV2:TSE2"/>
    <mergeCell ref="TOJ2:TOS2"/>
    <mergeCell ref="TOT2:TPC2"/>
    <mergeCell ref="TPD2:TPM2"/>
    <mergeCell ref="TPN2:TPW2"/>
    <mergeCell ref="TPX2:TQG2"/>
    <mergeCell ref="TML2:TMU2"/>
    <mergeCell ref="TMV2:TNE2"/>
    <mergeCell ref="TNF2:TNO2"/>
    <mergeCell ref="TNP2:TNY2"/>
    <mergeCell ref="TNZ2:TOI2"/>
    <mergeCell ref="TKN2:TKW2"/>
    <mergeCell ref="TKX2:TLG2"/>
    <mergeCell ref="TLH2:TLQ2"/>
    <mergeCell ref="TLR2:TMA2"/>
    <mergeCell ref="TMB2:TMK2"/>
    <mergeCell ref="TXZ2:TYI2"/>
    <mergeCell ref="TYJ2:TYS2"/>
    <mergeCell ref="TYT2:TZC2"/>
    <mergeCell ref="TZD2:TZM2"/>
    <mergeCell ref="TZN2:TZW2"/>
    <mergeCell ref="TWB2:TWK2"/>
    <mergeCell ref="TWL2:TWU2"/>
    <mergeCell ref="TWV2:TXE2"/>
    <mergeCell ref="TXF2:TXO2"/>
    <mergeCell ref="TXP2:TXY2"/>
    <mergeCell ref="TUD2:TUM2"/>
    <mergeCell ref="TUN2:TUW2"/>
    <mergeCell ref="TUX2:TVG2"/>
    <mergeCell ref="TVH2:TVQ2"/>
    <mergeCell ref="TVR2:TWA2"/>
    <mergeCell ref="TSF2:TSO2"/>
    <mergeCell ref="TSP2:TSY2"/>
    <mergeCell ref="TSZ2:TTI2"/>
    <mergeCell ref="TTJ2:TTS2"/>
    <mergeCell ref="TTT2:TUC2"/>
    <mergeCell ref="UFR2:UGA2"/>
    <mergeCell ref="UGB2:UGK2"/>
    <mergeCell ref="UGL2:UGU2"/>
    <mergeCell ref="UGV2:UHE2"/>
    <mergeCell ref="UHF2:UHO2"/>
    <mergeCell ref="UDT2:UEC2"/>
    <mergeCell ref="UED2:UEM2"/>
    <mergeCell ref="UEN2:UEW2"/>
    <mergeCell ref="UEX2:UFG2"/>
    <mergeCell ref="UFH2:UFQ2"/>
    <mergeCell ref="UBV2:UCE2"/>
    <mergeCell ref="UCF2:UCO2"/>
    <mergeCell ref="UCP2:UCY2"/>
    <mergeCell ref="UCZ2:UDI2"/>
    <mergeCell ref="UDJ2:UDS2"/>
    <mergeCell ref="TZX2:UAG2"/>
    <mergeCell ref="UAH2:UAQ2"/>
    <mergeCell ref="UAR2:UBA2"/>
    <mergeCell ref="UBB2:UBK2"/>
    <mergeCell ref="UBL2:UBU2"/>
    <mergeCell ref="UNJ2:UNS2"/>
    <mergeCell ref="UNT2:UOC2"/>
    <mergeCell ref="UOD2:UOM2"/>
    <mergeCell ref="UON2:UOW2"/>
    <mergeCell ref="UOX2:UPG2"/>
    <mergeCell ref="ULL2:ULU2"/>
    <mergeCell ref="ULV2:UME2"/>
    <mergeCell ref="UMF2:UMO2"/>
    <mergeCell ref="UMP2:UMY2"/>
    <mergeCell ref="UMZ2:UNI2"/>
    <mergeCell ref="UJN2:UJW2"/>
    <mergeCell ref="UJX2:UKG2"/>
    <mergeCell ref="UKH2:UKQ2"/>
    <mergeCell ref="UKR2:ULA2"/>
    <mergeCell ref="ULB2:ULK2"/>
    <mergeCell ref="UHP2:UHY2"/>
    <mergeCell ref="UHZ2:UII2"/>
    <mergeCell ref="UIJ2:UIS2"/>
    <mergeCell ref="UIT2:UJC2"/>
    <mergeCell ref="UJD2:UJM2"/>
    <mergeCell ref="UVB2:UVK2"/>
    <mergeCell ref="UVL2:UVU2"/>
    <mergeCell ref="UVV2:UWE2"/>
    <mergeCell ref="UWF2:UWO2"/>
    <mergeCell ref="UWP2:UWY2"/>
    <mergeCell ref="UTD2:UTM2"/>
    <mergeCell ref="UTN2:UTW2"/>
    <mergeCell ref="UTX2:UUG2"/>
    <mergeCell ref="UUH2:UUQ2"/>
    <mergeCell ref="UUR2:UVA2"/>
    <mergeCell ref="URF2:URO2"/>
    <mergeCell ref="URP2:URY2"/>
    <mergeCell ref="URZ2:USI2"/>
    <mergeCell ref="USJ2:USS2"/>
    <mergeCell ref="UST2:UTC2"/>
    <mergeCell ref="UPH2:UPQ2"/>
    <mergeCell ref="UPR2:UQA2"/>
    <mergeCell ref="UQB2:UQK2"/>
    <mergeCell ref="UQL2:UQU2"/>
    <mergeCell ref="UQV2:URE2"/>
    <mergeCell ref="VCT2:VDC2"/>
    <mergeCell ref="VDD2:VDM2"/>
    <mergeCell ref="VDN2:VDW2"/>
    <mergeCell ref="VDX2:VEG2"/>
    <mergeCell ref="VEH2:VEQ2"/>
    <mergeCell ref="VAV2:VBE2"/>
    <mergeCell ref="VBF2:VBO2"/>
    <mergeCell ref="VBP2:VBY2"/>
    <mergeCell ref="VBZ2:VCI2"/>
    <mergeCell ref="VCJ2:VCS2"/>
    <mergeCell ref="UYX2:UZG2"/>
    <mergeCell ref="UZH2:UZQ2"/>
    <mergeCell ref="UZR2:VAA2"/>
    <mergeCell ref="VAB2:VAK2"/>
    <mergeCell ref="VAL2:VAU2"/>
    <mergeCell ref="UWZ2:UXI2"/>
    <mergeCell ref="UXJ2:UXS2"/>
    <mergeCell ref="UXT2:UYC2"/>
    <mergeCell ref="UYD2:UYM2"/>
    <mergeCell ref="UYN2:UYW2"/>
    <mergeCell ref="VKL2:VKU2"/>
    <mergeCell ref="VKV2:VLE2"/>
    <mergeCell ref="VLF2:VLO2"/>
    <mergeCell ref="VLP2:VLY2"/>
    <mergeCell ref="VLZ2:VMI2"/>
    <mergeCell ref="VIN2:VIW2"/>
    <mergeCell ref="VIX2:VJG2"/>
    <mergeCell ref="VJH2:VJQ2"/>
    <mergeCell ref="VJR2:VKA2"/>
    <mergeCell ref="VKB2:VKK2"/>
    <mergeCell ref="VGP2:VGY2"/>
    <mergeCell ref="VGZ2:VHI2"/>
    <mergeCell ref="VHJ2:VHS2"/>
    <mergeCell ref="VHT2:VIC2"/>
    <mergeCell ref="VID2:VIM2"/>
    <mergeCell ref="VER2:VFA2"/>
    <mergeCell ref="VFB2:VFK2"/>
    <mergeCell ref="VFL2:VFU2"/>
    <mergeCell ref="VFV2:VGE2"/>
    <mergeCell ref="VGF2:VGO2"/>
    <mergeCell ref="VSD2:VSM2"/>
    <mergeCell ref="VSN2:VSW2"/>
    <mergeCell ref="VSX2:VTG2"/>
    <mergeCell ref="VTH2:VTQ2"/>
    <mergeCell ref="VTR2:VUA2"/>
    <mergeCell ref="VQF2:VQO2"/>
    <mergeCell ref="VQP2:VQY2"/>
    <mergeCell ref="VQZ2:VRI2"/>
    <mergeCell ref="VRJ2:VRS2"/>
    <mergeCell ref="VRT2:VSC2"/>
    <mergeCell ref="VOH2:VOQ2"/>
    <mergeCell ref="VOR2:VPA2"/>
    <mergeCell ref="VPB2:VPK2"/>
    <mergeCell ref="VPL2:VPU2"/>
    <mergeCell ref="VPV2:VQE2"/>
    <mergeCell ref="VMJ2:VMS2"/>
    <mergeCell ref="VMT2:VNC2"/>
    <mergeCell ref="VND2:VNM2"/>
    <mergeCell ref="VNN2:VNW2"/>
    <mergeCell ref="VNX2:VOG2"/>
    <mergeCell ref="VZV2:WAE2"/>
    <mergeCell ref="WAF2:WAO2"/>
    <mergeCell ref="WAP2:WAY2"/>
    <mergeCell ref="WAZ2:WBI2"/>
    <mergeCell ref="WBJ2:WBS2"/>
    <mergeCell ref="VXX2:VYG2"/>
    <mergeCell ref="VYH2:VYQ2"/>
    <mergeCell ref="VYR2:VZA2"/>
    <mergeCell ref="VZB2:VZK2"/>
    <mergeCell ref="VZL2:VZU2"/>
    <mergeCell ref="VVZ2:VWI2"/>
    <mergeCell ref="VWJ2:VWS2"/>
    <mergeCell ref="VWT2:VXC2"/>
    <mergeCell ref="VXD2:VXM2"/>
    <mergeCell ref="VXN2:VXW2"/>
    <mergeCell ref="VUB2:VUK2"/>
    <mergeCell ref="VUL2:VUU2"/>
    <mergeCell ref="VUV2:VVE2"/>
    <mergeCell ref="VVF2:VVO2"/>
    <mergeCell ref="VVP2:VVY2"/>
    <mergeCell ref="WHN2:WHW2"/>
    <mergeCell ref="WHX2:WIG2"/>
    <mergeCell ref="WIH2:WIQ2"/>
    <mergeCell ref="WIR2:WJA2"/>
    <mergeCell ref="WJB2:WJK2"/>
    <mergeCell ref="WFP2:WFY2"/>
    <mergeCell ref="WFZ2:WGI2"/>
    <mergeCell ref="WGJ2:WGS2"/>
    <mergeCell ref="WGT2:WHC2"/>
    <mergeCell ref="WHD2:WHM2"/>
    <mergeCell ref="WDR2:WEA2"/>
    <mergeCell ref="WEB2:WEK2"/>
    <mergeCell ref="WEL2:WEU2"/>
    <mergeCell ref="WEV2:WFE2"/>
    <mergeCell ref="WFF2:WFO2"/>
    <mergeCell ref="WBT2:WCC2"/>
    <mergeCell ref="WCD2:WCM2"/>
    <mergeCell ref="WCN2:WCW2"/>
    <mergeCell ref="WCX2:WDG2"/>
    <mergeCell ref="WDH2:WDQ2"/>
    <mergeCell ref="WPF2:WPO2"/>
    <mergeCell ref="WPP2:WPY2"/>
    <mergeCell ref="WPZ2:WQI2"/>
    <mergeCell ref="WQJ2:WQS2"/>
    <mergeCell ref="WQT2:WRC2"/>
    <mergeCell ref="WNH2:WNQ2"/>
    <mergeCell ref="WNR2:WOA2"/>
    <mergeCell ref="WOB2:WOK2"/>
    <mergeCell ref="WOL2:WOU2"/>
    <mergeCell ref="WOV2:WPE2"/>
    <mergeCell ref="WLJ2:WLS2"/>
    <mergeCell ref="WLT2:WMC2"/>
    <mergeCell ref="WMD2:WMM2"/>
    <mergeCell ref="WMN2:WMW2"/>
    <mergeCell ref="WMX2:WNG2"/>
    <mergeCell ref="WJL2:WJU2"/>
    <mergeCell ref="WJV2:WKE2"/>
    <mergeCell ref="WKF2:WKO2"/>
    <mergeCell ref="WKP2:WKY2"/>
    <mergeCell ref="WKZ2:WLI2"/>
    <mergeCell ref="WWX2:WXG2"/>
    <mergeCell ref="WXH2:WXQ2"/>
    <mergeCell ref="WXR2:WYA2"/>
    <mergeCell ref="WYB2:WYK2"/>
    <mergeCell ref="WYL2:WYU2"/>
    <mergeCell ref="WUZ2:WVI2"/>
    <mergeCell ref="WVJ2:WVS2"/>
    <mergeCell ref="WVT2:WWC2"/>
    <mergeCell ref="WWD2:WWM2"/>
    <mergeCell ref="WWN2:WWW2"/>
    <mergeCell ref="WTB2:WTK2"/>
    <mergeCell ref="WTL2:WTU2"/>
    <mergeCell ref="WTV2:WUE2"/>
    <mergeCell ref="WUF2:WUO2"/>
    <mergeCell ref="WUP2:WUY2"/>
    <mergeCell ref="WRD2:WRM2"/>
    <mergeCell ref="WRN2:WRW2"/>
    <mergeCell ref="WRX2:WSG2"/>
    <mergeCell ref="WSH2:WSQ2"/>
    <mergeCell ref="WSR2:WTA2"/>
    <mergeCell ref="XEP2:XEY2"/>
    <mergeCell ref="XEZ2:XFC2"/>
    <mergeCell ref="XCR2:XDA2"/>
    <mergeCell ref="XDB2:XDK2"/>
    <mergeCell ref="XDL2:XDU2"/>
    <mergeCell ref="XDV2:XEE2"/>
    <mergeCell ref="XEF2:XEO2"/>
    <mergeCell ref="XAT2:XBC2"/>
    <mergeCell ref="XBD2:XBM2"/>
    <mergeCell ref="XBN2:XBW2"/>
    <mergeCell ref="XBX2:XCG2"/>
    <mergeCell ref="XCH2:XCQ2"/>
    <mergeCell ref="WYV2:WZE2"/>
    <mergeCell ref="WZF2:WZO2"/>
    <mergeCell ref="WZP2:WZY2"/>
    <mergeCell ref="WZZ2:XAI2"/>
    <mergeCell ref="XAJ2:XAS2"/>
  </mergeCells>
  <printOptions horizontalCentered="1"/>
  <pageMargins left="0.70866141732283472" right="0.70866141732283472" top="0.59055118110236227" bottom="0.59055118110236227" header="0.70866141732283472" footer="0.31496062992125984"/>
  <pageSetup paperSize="9" scale="80" orientation="landscape" r:id="rId1"/>
  <headerFooter alignWithMargins="0">
    <oddFooter>&amp;C&amp;P</oddFooter>
  </headerFooter>
  <rowBreaks count="1" manualBreakCount="1">
    <brk id="27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9.33203125" style="276"/>
    <col min="2" max="2" width="48" style="276" bestFit="1" customWidth="1"/>
    <col min="3" max="6" width="15.83203125" style="276" customWidth="1"/>
    <col min="7" max="7" width="19.1640625" style="276" customWidth="1"/>
    <col min="8" max="12" width="15.83203125" style="276" customWidth="1"/>
    <col min="13" max="256" width="9.33203125" style="276"/>
    <col min="257" max="257" width="5.6640625" style="276" customWidth="1"/>
    <col min="258" max="258" width="44.6640625" style="276" customWidth="1"/>
    <col min="259" max="262" width="14" style="276" customWidth="1"/>
    <col min="263" max="263" width="15.83203125" style="276" customWidth="1"/>
    <col min="264" max="512" width="9.33203125" style="276"/>
    <col min="513" max="513" width="5.6640625" style="276" customWidth="1"/>
    <col min="514" max="514" width="44.6640625" style="276" customWidth="1"/>
    <col min="515" max="518" width="14" style="276" customWidth="1"/>
    <col min="519" max="519" width="15.83203125" style="276" customWidth="1"/>
    <col min="520" max="768" width="9.33203125" style="276"/>
    <col min="769" max="769" width="5.6640625" style="276" customWidth="1"/>
    <col min="770" max="770" width="44.6640625" style="276" customWidth="1"/>
    <col min="771" max="774" width="14" style="276" customWidth="1"/>
    <col min="775" max="775" width="15.83203125" style="276" customWidth="1"/>
    <col min="776" max="1024" width="9.33203125" style="276"/>
    <col min="1025" max="1025" width="5.6640625" style="276" customWidth="1"/>
    <col min="1026" max="1026" width="44.6640625" style="276" customWidth="1"/>
    <col min="1027" max="1030" width="14" style="276" customWidth="1"/>
    <col min="1031" max="1031" width="15.83203125" style="276" customWidth="1"/>
    <col min="1032" max="1280" width="9.33203125" style="276"/>
    <col min="1281" max="1281" width="5.6640625" style="276" customWidth="1"/>
    <col min="1282" max="1282" width="44.6640625" style="276" customWidth="1"/>
    <col min="1283" max="1286" width="14" style="276" customWidth="1"/>
    <col min="1287" max="1287" width="15.83203125" style="276" customWidth="1"/>
    <col min="1288" max="1536" width="9.33203125" style="276"/>
    <col min="1537" max="1537" width="5.6640625" style="276" customWidth="1"/>
    <col min="1538" max="1538" width="44.6640625" style="276" customWidth="1"/>
    <col min="1539" max="1542" width="14" style="276" customWidth="1"/>
    <col min="1543" max="1543" width="15.83203125" style="276" customWidth="1"/>
    <col min="1544" max="1792" width="9.33203125" style="276"/>
    <col min="1793" max="1793" width="5.6640625" style="276" customWidth="1"/>
    <col min="1794" max="1794" width="44.6640625" style="276" customWidth="1"/>
    <col min="1795" max="1798" width="14" style="276" customWidth="1"/>
    <col min="1799" max="1799" width="15.83203125" style="276" customWidth="1"/>
    <col min="1800" max="2048" width="9.33203125" style="276"/>
    <col min="2049" max="2049" width="5.6640625" style="276" customWidth="1"/>
    <col min="2050" max="2050" width="44.6640625" style="276" customWidth="1"/>
    <col min="2051" max="2054" width="14" style="276" customWidth="1"/>
    <col min="2055" max="2055" width="15.83203125" style="276" customWidth="1"/>
    <col min="2056" max="2304" width="9.33203125" style="276"/>
    <col min="2305" max="2305" width="5.6640625" style="276" customWidth="1"/>
    <col min="2306" max="2306" width="44.6640625" style="276" customWidth="1"/>
    <col min="2307" max="2310" width="14" style="276" customWidth="1"/>
    <col min="2311" max="2311" width="15.83203125" style="276" customWidth="1"/>
    <col min="2312" max="2560" width="9.33203125" style="276"/>
    <col min="2561" max="2561" width="5.6640625" style="276" customWidth="1"/>
    <col min="2562" max="2562" width="44.6640625" style="276" customWidth="1"/>
    <col min="2563" max="2566" width="14" style="276" customWidth="1"/>
    <col min="2567" max="2567" width="15.83203125" style="276" customWidth="1"/>
    <col min="2568" max="2816" width="9.33203125" style="276"/>
    <col min="2817" max="2817" width="5.6640625" style="276" customWidth="1"/>
    <col min="2818" max="2818" width="44.6640625" style="276" customWidth="1"/>
    <col min="2819" max="2822" width="14" style="276" customWidth="1"/>
    <col min="2823" max="2823" width="15.83203125" style="276" customWidth="1"/>
    <col min="2824" max="3072" width="9.33203125" style="276"/>
    <col min="3073" max="3073" width="5.6640625" style="276" customWidth="1"/>
    <col min="3074" max="3074" width="44.6640625" style="276" customWidth="1"/>
    <col min="3075" max="3078" width="14" style="276" customWidth="1"/>
    <col min="3079" max="3079" width="15.83203125" style="276" customWidth="1"/>
    <col min="3080" max="3328" width="9.33203125" style="276"/>
    <col min="3329" max="3329" width="5.6640625" style="276" customWidth="1"/>
    <col min="3330" max="3330" width="44.6640625" style="276" customWidth="1"/>
    <col min="3331" max="3334" width="14" style="276" customWidth="1"/>
    <col min="3335" max="3335" width="15.83203125" style="276" customWidth="1"/>
    <col min="3336" max="3584" width="9.33203125" style="276"/>
    <col min="3585" max="3585" width="5.6640625" style="276" customWidth="1"/>
    <col min="3586" max="3586" width="44.6640625" style="276" customWidth="1"/>
    <col min="3587" max="3590" width="14" style="276" customWidth="1"/>
    <col min="3591" max="3591" width="15.83203125" style="276" customWidth="1"/>
    <col min="3592" max="3840" width="9.33203125" style="276"/>
    <col min="3841" max="3841" width="5.6640625" style="276" customWidth="1"/>
    <col min="3842" max="3842" width="44.6640625" style="276" customWidth="1"/>
    <col min="3843" max="3846" width="14" style="276" customWidth="1"/>
    <col min="3847" max="3847" width="15.83203125" style="276" customWidth="1"/>
    <col min="3848" max="4096" width="9.33203125" style="276"/>
    <col min="4097" max="4097" width="5.6640625" style="276" customWidth="1"/>
    <col min="4098" max="4098" width="44.6640625" style="276" customWidth="1"/>
    <col min="4099" max="4102" width="14" style="276" customWidth="1"/>
    <col min="4103" max="4103" width="15.83203125" style="276" customWidth="1"/>
    <col min="4104" max="4352" width="9.33203125" style="276"/>
    <col min="4353" max="4353" width="5.6640625" style="276" customWidth="1"/>
    <col min="4354" max="4354" width="44.6640625" style="276" customWidth="1"/>
    <col min="4355" max="4358" width="14" style="276" customWidth="1"/>
    <col min="4359" max="4359" width="15.83203125" style="276" customWidth="1"/>
    <col min="4360" max="4608" width="9.33203125" style="276"/>
    <col min="4609" max="4609" width="5.6640625" style="276" customWidth="1"/>
    <col min="4610" max="4610" width="44.6640625" style="276" customWidth="1"/>
    <col min="4611" max="4614" width="14" style="276" customWidth="1"/>
    <col min="4615" max="4615" width="15.83203125" style="276" customWidth="1"/>
    <col min="4616" max="4864" width="9.33203125" style="276"/>
    <col min="4865" max="4865" width="5.6640625" style="276" customWidth="1"/>
    <col min="4866" max="4866" width="44.6640625" style="276" customWidth="1"/>
    <col min="4867" max="4870" width="14" style="276" customWidth="1"/>
    <col min="4871" max="4871" width="15.83203125" style="276" customWidth="1"/>
    <col min="4872" max="5120" width="9.33203125" style="276"/>
    <col min="5121" max="5121" width="5.6640625" style="276" customWidth="1"/>
    <col min="5122" max="5122" width="44.6640625" style="276" customWidth="1"/>
    <col min="5123" max="5126" width="14" style="276" customWidth="1"/>
    <col min="5127" max="5127" width="15.83203125" style="276" customWidth="1"/>
    <col min="5128" max="5376" width="9.33203125" style="276"/>
    <col min="5377" max="5377" width="5.6640625" style="276" customWidth="1"/>
    <col min="5378" max="5378" width="44.6640625" style="276" customWidth="1"/>
    <col min="5379" max="5382" width="14" style="276" customWidth="1"/>
    <col min="5383" max="5383" width="15.83203125" style="276" customWidth="1"/>
    <col min="5384" max="5632" width="9.33203125" style="276"/>
    <col min="5633" max="5633" width="5.6640625" style="276" customWidth="1"/>
    <col min="5634" max="5634" width="44.6640625" style="276" customWidth="1"/>
    <col min="5635" max="5638" width="14" style="276" customWidth="1"/>
    <col min="5639" max="5639" width="15.83203125" style="276" customWidth="1"/>
    <col min="5640" max="5888" width="9.33203125" style="276"/>
    <col min="5889" max="5889" width="5.6640625" style="276" customWidth="1"/>
    <col min="5890" max="5890" width="44.6640625" style="276" customWidth="1"/>
    <col min="5891" max="5894" width="14" style="276" customWidth="1"/>
    <col min="5895" max="5895" width="15.83203125" style="276" customWidth="1"/>
    <col min="5896" max="6144" width="9.33203125" style="276"/>
    <col min="6145" max="6145" width="5.6640625" style="276" customWidth="1"/>
    <col min="6146" max="6146" width="44.6640625" style="276" customWidth="1"/>
    <col min="6147" max="6150" width="14" style="276" customWidth="1"/>
    <col min="6151" max="6151" width="15.83203125" style="276" customWidth="1"/>
    <col min="6152" max="6400" width="9.33203125" style="276"/>
    <col min="6401" max="6401" width="5.6640625" style="276" customWidth="1"/>
    <col min="6402" max="6402" width="44.6640625" style="276" customWidth="1"/>
    <col min="6403" max="6406" width="14" style="276" customWidth="1"/>
    <col min="6407" max="6407" width="15.83203125" style="276" customWidth="1"/>
    <col min="6408" max="6656" width="9.33203125" style="276"/>
    <col min="6657" max="6657" width="5.6640625" style="276" customWidth="1"/>
    <col min="6658" max="6658" width="44.6640625" style="276" customWidth="1"/>
    <col min="6659" max="6662" width="14" style="276" customWidth="1"/>
    <col min="6663" max="6663" width="15.83203125" style="276" customWidth="1"/>
    <col min="6664" max="6912" width="9.33203125" style="276"/>
    <col min="6913" max="6913" width="5.6640625" style="276" customWidth="1"/>
    <col min="6914" max="6914" width="44.6640625" style="276" customWidth="1"/>
    <col min="6915" max="6918" width="14" style="276" customWidth="1"/>
    <col min="6919" max="6919" width="15.83203125" style="276" customWidth="1"/>
    <col min="6920" max="7168" width="9.33203125" style="276"/>
    <col min="7169" max="7169" width="5.6640625" style="276" customWidth="1"/>
    <col min="7170" max="7170" width="44.6640625" style="276" customWidth="1"/>
    <col min="7171" max="7174" width="14" style="276" customWidth="1"/>
    <col min="7175" max="7175" width="15.83203125" style="276" customWidth="1"/>
    <col min="7176" max="7424" width="9.33203125" style="276"/>
    <col min="7425" max="7425" width="5.6640625" style="276" customWidth="1"/>
    <col min="7426" max="7426" width="44.6640625" style="276" customWidth="1"/>
    <col min="7427" max="7430" width="14" style="276" customWidth="1"/>
    <col min="7431" max="7431" width="15.83203125" style="276" customWidth="1"/>
    <col min="7432" max="7680" width="9.33203125" style="276"/>
    <col min="7681" max="7681" width="5.6640625" style="276" customWidth="1"/>
    <col min="7682" max="7682" width="44.6640625" style="276" customWidth="1"/>
    <col min="7683" max="7686" width="14" style="276" customWidth="1"/>
    <col min="7687" max="7687" width="15.83203125" style="276" customWidth="1"/>
    <col min="7688" max="7936" width="9.33203125" style="276"/>
    <col min="7937" max="7937" width="5.6640625" style="276" customWidth="1"/>
    <col min="7938" max="7938" width="44.6640625" style="276" customWidth="1"/>
    <col min="7939" max="7942" width="14" style="276" customWidth="1"/>
    <col min="7943" max="7943" width="15.83203125" style="276" customWidth="1"/>
    <col min="7944" max="8192" width="9.33203125" style="276"/>
    <col min="8193" max="8193" width="5.6640625" style="276" customWidth="1"/>
    <col min="8194" max="8194" width="44.6640625" style="276" customWidth="1"/>
    <col min="8195" max="8198" width="14" style="276" customWidth="1"/>
    <col min="8199" max="8199" width="15.83203125" style="276" customWidth="1"/>
    <col min="8200" max="8448" width="9.33203125" style="276"/>
    <col min="8449" max="8449" width="5.6640625" style="276" customWidth="1"/>
    <col min="8450" max="8450" width="44.6640625" style="276" customWidth="1"/>
    <col min="8451" max="8454" width="14" style="276" customWidth="1"/>
    <col min="8455" max="8455" width="15.83203125" style="276" customWidth="1"/>
    <col min="8456" max="8704" width="9.33203125" style="276"/>
    <col min="8705" max="8705" width="5.6640625" style="276" customWidth="1"/>
    <col min="8706" max="8706" width="44.6640625" style="276" customWidth="1"/>
    <col min="8707" max="8710" width="14" style="276" customWidth="1"/>
    <col min="8711" max="8711" width="15.83203125" style="276" customWidth="1"/>
    <col min="8712" max="8960" width="9.33203125" style="276"/>
    <col min="8961" max="8961" width="5.6640625" style="276" customWidth="1"/>
    <col min="8962" max="8962" width="44.6640625" style="276" customWidth="1"/>
    <col min="8963" max="8966" width="14" style="276" customWidth="1"/>
    <col min="8967" max="8967" width="15.83203125" style="276" customWidth="1"/>
    <col min="8968" max="9216" width="9.33203125" style="276"/>
    <col min="9217" max="9217" width="5.6640625" style="276" customWidth="1"/>
    <col min="9218" max="9218" width="44.6640625" style="276" customWidth="1"/>
    <col min="9219" max="9222" width="14" style="276" customWidth="1"/>
    <col min="9223" max="9223" width="15.83203125" style="276" customWidth="1"/>
    <col min="9224" max="9472" width="9.33203125" style="276"/>
    <col min="9473" max="9473" width="5.6640625" style="276" customWidth="1"/>
    <col min="9474" max="9474" width="44.6640625" style="276" customWidth="1"/>
    <col min="9475" max="9478" width="14" style="276" customWidth="1"/>
    <col min="9479" max="9479" width="15.83203125" style="276" customWidth="1"/>
    <col min="9480" max="9728" width="9.33203125" style="276"/>
    <col min="9729" max="9729" width="5.6640625" style="276" customWidth="1"/>
    <col min="9730" max="9730" width="44.6640625" style="276" customWidth="1"/>
    <col min="9731" max="9734" width="14" style="276" customWidth="1"/>
    <col min="9735" max="9735" width="15.83203125" style="276" customWidth="1"/>
    <col min="9736" max="9984" width="9.33203125" style="276"/>
    <col min="9985" max="9985" width="5.6640625" style="276" customWidth="1"/>
    <col min="9986" max="9986" width="44.6640625" style="276" customWidth="1"/>
    <col min="9987" max="9990" width="14" style="276" customWidth="1"/>
    <col min="9991" max="9991" width="15.83203125" style="276" customWidth="1"/>
    <col min="9992" max="10240" width="9.33203125" style="276"/>
    <col min="10241" max="10241" width="5.6640625" style="276" customWidth="1"/>
    <col min="10242" max="10242" width="44.6640625" style="276" customWidth="1"/>
    <col min="10243" max="10246" width="14" style="276" customWidth="1"/>
    <col min="10247" max="10247" width="15.83203125" style="276" customWidth="1"/>
    <col min="10248" max="10496" width="9.33203125" style="276"/>
    <col min="10497" max="10497" width="5.6640625" style="276" customWidth="1"/>
    <col min="10498" max="10498" width="44.6640625" style="276" customWidth="1"/>
    <col min="10499" max="10502" width="14" style="276" customWidth="1"/>
    <col min="10503" max="10503" width="15.83203125" style="276" customWidth="1"/>
    <col min="10504" max="10752" width="9.33203125" style="276"/>
    <col min="10753" max="10753" width="5.6640625" style="276" customWidth="1"/>
    <col min="10754" max="10754" width="44.6640625" style="276" customWidth="1"/>
    <col min="10755" max="10758" width="14" style="276" customWidth="1"/>
    <col min="10759" max="10759" width="15.83203125" style="276" customWidth="1"/>
    <col min="10760" max="11008" width="9.33203125" style="276"/>
    <col min="11009" max="11009" width="5.6640625" style="276" customWidth="1"/>
    <col min="11010" max="11010" width="44.6640625" style="276" customWidth="1"/>
    <col min="11011" max="11014" width="14" style="276" customWidth="1"/>
    <col min="11015" max="11015" width="15.83203125" style="276" customWidth="1"/>
    <col min="11016" max="11264" width="9.33203125" style="276"/>
    <col min="11265" max="11265" width="5.6640625" style="276" customWidth="1"/>
    <col min="11266" max="11266" width="44.6640625" style="276" customWidth="1"/>
    <col min="11267" max="11270" width="14" style="276" customWidth="1"/>
    <col min="11271" max="11271" width="15.83203125" style="276" customWidth="1"/>
    <col min="11272" max="11520" width="9.33203125" style="276"/>
    <col min="11521" max="11521" width="5.6640625" style="276" customWidth="1"/>
    <col min="11522" max="11522" width="44.6640625" style="276" customWidth="1"/>
    <col min="11523" max="11526" width="14" style="276" customWidth="1"/>
    <col min="11527" max="11527" width="15.83203125" style="276" customWidth="1"/>
    <col min="11528" max="11776" width="9.33203125" style="276"/>
    <col min="11777" max="11777" width="5.6640625" style="276" customWidth="1"/>
    <col min="11778" max="11778" width="44.6640625" style="276" customWidth="1"/>
    <col min="11779" max="11782" width="14" style="276" customWidth="1"/>
    <col min="11783" max="11783" width="15.83203125" style="276" customWidth="1"/>
    <col min="11784" max="12032" width="9.33203125" style="276"/>
    <col min="12033" max="12033" width="5.6640625" style="276" customWidth="1"/>
    <col min="12034" max="12034" width="44.6640625" style="276" customWidth="1"/>
    <col min="12035" max="12038" width="14" style="276" customWidth="1"/>
    <col min="12039" max="12039" width="15.83203125" style="276" customWidth="1"/>
    <col min="12040" max="12288" width="9.33203125" style="276"/>
    <col min="12289" max="12289" width="5.6640625" style="276" customWidth="1"/>
    <col min="12290" max="12290" width="44.6640625" style="276" customWidth="1"/>
    <col min="12291" max="12294" width="14" style="276" customWidth="1"/>
    <col min="12295" max="12295" width="15.83203125" style="276" customWidth="1"/>
    <col min="12296" max="12544" width="9.33203125" style="276"/>
    <col min="12545" max="12545" width="5.6640625" style="276" customWidth="1"/>
    <col min="12546" max="12546" width="44.6640625" style="276" customWidth="1"/>
    <col min="12547" max="12550" width="14" style="276" customWidth="1"/>
    <col min="12551" max="12551" width="15.83203125" style="276" customWidth="1"/>
    <col min="12552" max="12800" width="9.33203125" style="276"/>
    <col min="12801" max="12801" width="5.6640625" style="276" customWidth="1"/>
    <col min="12802" max="12802" width="44.6640625" style="276" customWidth="1"/>
    <col min="12803" max="12806" width="14" style="276" customWidth="1"/>
    <col min="12807" max="12807" width="15.83203125" style="276" customWidth="1"/>
    <col min="12808" max="13056" width="9.33203125" style="276"/>
    <col min="13057" max="13057" width="5.6640625" style="276" customWidth="1"/>
    <col min="13058" max="13058" width="44.6640625" style="276" customWidth="1"/>
    <col min="13059" max="13062" width="14" style="276" customWidth="1"/>
    <col min="13063" max="13063" width="15.83203125" style="276" customWidth="1"/>
    <col min="13064" max="13312" width="9.33203125" style="276"/>
    <col min="13313" max="13313" width="5.6640625" style="276" customWidth="1"/>
    <col min="13314" max="13314" width="44.6640625" style="276" customWidth="1"/>
    <col min="13315" max="13318" width="14" style="276" customWidth="1"/>
    <col min="13319" max="13319" width="15.83203125" style="276" customWidth="1"/>
    <col min="13320" max="13568" width="9.33203125" style="276"/>
    <col min="13569" max="13569" width="5.6640625" style="276" customWidth="1"/>
    <col min="13570" max="13570" width="44.6640625" style="276" customWidth="1"/>
    <col min="13571" max="13574" width="14" style="276" customWidth="1"/>
    <col min="13575" max="13575" width="15.83203125" style="276" customWidth="1"/>
    <col min="13576" max="13824" width="9.33203125" style="276"/>
    <col min="13825" max="13825" width="5.6640625" style="276" customWidth="1"/>
    <col min="13826" max="13826" width="44.6640625" style="276" customWidth="1"/>
    <col min="13827" max="13830" width="14" style="276" customWidth="1"/>
    <col min="13831" max="13831" width="15.83203125" style="276" customWidth="1"/>
    <col min="13832" max="14080" width="9.33203125" style="276"/>
    <col min="14081" max="14081" width="5.6640625" style="276" customWidth="1"/>
    <col min="14082" max="14082" width="44.6640625" style="276" customWidth="1"/>
    <col min="14083" max="14086" width="14" style="276" customWidth="1"/>
    <col min="14087" max="14087" width="15.83203125" style="276" customWidth="1"/>
    <col min="14088" max="14336" width="9.33203125" style="276"/>
    <col min="14337" max="14337" width="5.6640625" style="276" customWidth="1"/>
    <col min="14338" max="14338" width="44.6640625" style="276" customWidth="1"/>
    <col min="14339" max="14342" width="14" style="276" customWidth="1"/>
    <col min="14343" max="14343" width="15.83203125" style="276" customWidth="1"/>
    <col min="14344" max="14592" width="9.33203125" style="276"/>
    <col min="14593" max="14593" width="5.6640625" style="276" customWidth="1"/>
    <col min="14594" max="14594" width="44.6640625" style="276" customWidth="1"/>
    <col min="14595" max="14598" width="14" style="276" customWidth="1"/>
    <col min="14599" max="14599" width="15.83203125" style="276" customWidth="1"/>
    <col min="14600" max="14848" width="9.33203125" style="276"/>
    <col min="14849" max="14849" width="5.6640625" style="276" customWidth="1"/>
    <col min="14850" max="14850" width="44.6640625" style="276" customWidth="1"/>
    <col min="14851" max="14854" width="14" style="276" customWidth="1"/>
    <col min="14855" max="14855" width="15.83203125" style="276" customWidth="1"/>
    <col min="14856" max="15104" width="9.33203125" style="276"/>
    <col min="15105" max="15105" width="5.6640625" style="276" customWidth="1"/>
    <col min="15106" max="15106" width="44.6640625" style="276" customWidth="1"/>
    <col min="15107" max="15110" width="14" style="276" customWidth="1"/>
    <col min="15111" max="15111" width="15.83203125" style="276" customWidth="1"/>
    <col min="15112" max="15360" width="9.33203125" style="276"/>
    <col min="15361" max="15361" width="5.6640625" style="276" customWidth="1"/>
    <col min="15362" max="15362" width="44.6640625" style="276" customWidth="1"/>
    <col min="15363" max="15366" width="14" style="276" customWidth="1"/>
    <col min="15367" max="15367" width="15.83203125" style="276" customWidth="1"/>
    <col min="15368" max="15616" width="9.33203125" style="276"/>
    <col min="15617" max="15617" width="5.6640625" style="276" customWidth="1"/>
    <col min="15618" max="15618" width="44.6640625" style="276" customWidth="1"/>
    <col min="15619" max="15622" width="14" style="276" customWidth="1"/>
    <col min="15623" max="15623" width="15.83203125" style="276" customWidth="1"/>
    <col min="15624" max="15872" width="9.33203125" style="276"/>
    <col min="15873" max="15873" width="5.6640625" style="276" customWidth="1"/>
    <col min="15874" max="15874" width="44.6640625" style="276" customWidth="1"/>
    <col min="15875" max="15878" width="14" style="276" customWidth="1"/>
    <col min="15879" max="15879" width="15.83203125" style="276" customWidth="1"/>
    <col min="15880" max="16128" width="9.33203125" style="276"/>
    <col min="16129" max="16129" width="5.6640625" style="276" customWidth="1"/>
    <col min="16130" max="16130" width="44.6640625" style="276" customWidth="1"/>
    <col min="16131" max="16134" width="14" style="276" customWidth="1"/>
    <col min="16135" max="16135" width="15.83203125" style="276" customWidth="1"/>
    <col min="16136" max="16384" width="9.33203125" style="276"/>
  </cols>
  <sheetData>
    <row r="1" spans="1:13" x14ac:dyDescent="0.25">
      <c r="A1" s="2220" t="s">
        <v>715</v>
      </c>
      <c r="B1" s="2220"/>
      <c r="C1" s="2220"/>
      <c r="D1" s="2220"/>
      <c r="E1" s="2220"/>
      <c r="F1" s="2220"/>
      <c r="G1" s="2220"/>
      <c r="H1" s="628"/>
      <c r="I1" s="628"/>
      <c r="J1" s="628"/>
      <c r="K1" s="628"/>
      <c r="L1" s="628"/>
    </row>
    <row r="2" spans="1:13" ht="36.75" customHeight="1" x14ac:dyDescent="0.25">
      <c r="A2" s="2216"/>
      <c r="B2" s="2216"/>
      <c r="C2" s="2216"/>
      <c r="D2" s="2216"/>
      <c r="E2" s="2216"/>
      <c r="F2" s="2216"/>
      <c r="G2" s="2216"/>
      <c r="H2" s="2216"/>
      <c r="I2" s="2216"/>
      <c r="J2" s="2216"/>
      <c r="K2" s="2216"/>
      <c r="L2" s="2216"/>
    </row>
    <row r="3" spans="1:13" ht="53.25" customHeight="1" x14ac:dyDescent="0.25">
      <c r="A3" s="2221" t="s">
        <v>669</v>
      </c>
      <c r="B3" s="2221"/>
      <c r="C3" s="2221"/>
      <c r="D3" s="2221"/>
      <c r="E3" s="2221"/>
      <c r="F3" s="2221"/>
      <c r="G3" s="2221"/>
      <c r="H3" s="408"/>
      <c r="I3" s="408"/>
      <c r="J3" s="408"/>
      <c r="K3" s="408"/>
      <c r="L3" s="408"/>
      <c r="M3" s="408"/>
    </row>
    <row r="4" spans="1:13" ht="33" customHeight="1" x14ac:dyDescent="0.25">
      <c r="B4" s="277"/>
      <c r="C4" s="277"/>
      <c r="D4" s="277"/>
      <c r="E4" s="277"/>
      <c r="F4" s="277"/>
      <c r="G4" s="277"/>
      <c r="H4" s="277"/>
    </row>
    <row r="7" spans="1:13" ht="15.75" thickBot="1" x14ac:dyDescent="0.3">
      <c r="A7" s="278"/>
      <c r="B7" s="278"/>
      <c r="C7" s="278"/>
      <c r="D7" s="2222"/>
      <c r="E7" s="2222"/>
      <c r="F7" s="2223" t="s">
        <v>366</v>
      </c>
      <c r="G7" s="2223"/>
    </row>
    <row r="8" spans="1:13" s="829" customFormat="1" ht="16.5" x14ac:dyDescent="0.25">
      <c r="A8" s="2224" t="s">
        <v>423</v>
      </c>
      <c r="B8" s="2226" t="s">
        <v>424</v>
      </c>
      <c r="C8" s="2217" t="s">
        <v>425</v>
      </c>
      <c r="D8" s="2218"/>
      <c r="E8" s="2218"/>
      <c r="F8" s="2219"/>
      <c r="G8" s="2228" t="s">
        <v>690</v>
      </c>
    </row>
    <row r="9" spans="1:13" s="829" customFormat="1" ht="17.25" thickBot="1" x14ac:dyDescent="0.3">
      <c r="A9" s="2225"/>
      <c r="B9" s="2227"/>
      <c r="C9" s="880" t="s">
        <v>492</v>
      </c>
      <c r="D9" s="830" t="s">
        <v>514</v>
      </c>
      <c r="E9" s="830" t="s">
        <v>675</v>
      </c>
      <c r="F9" s="830" t="s">
        <v>684</v>
      </c>
      <c r="G9" s="2229"/>
    </row>
    <row r="10" spans="1:13" s="829" customFormat="1" ht="17.25" thickBot="1" x14ac:dyDescent="0.3">
      <c r="A10" s="831"/>
      <c r="B10" s="832" t="s">
        <v>302</v>
      </c>
      <c r="C10" s="832" t="s">
        <v>303</v>
      </c>
      <c r="D10" s="832" t="s">
        <v>304</v>
      </c>
      <c r="E10" s="832" t="s">
        <v>305</v>
      </c>
      <c r="F10" s="832" t="s">
        <v>306</v>
      </c>
      <c r="G10" s="833" t="s">
        <v>392</v>
      </c>
    </row>
    <row r="11" spans="1:13" s="829" customFormat="1" ht="16.5" x14ac:dyDescent="0.25">
      <c r="A11" s="834" t="s">
        <v>12</v>
      </c>
      <c r="B11" s="835"/>
      <c r="C11" s="835"/>
      <c r="D11" s="836"/>
      <c r="E11" s="836"/>
      <c r="F11" s="836"/>
      <c r="G11" s="837">
        <f>SUM(C11:F11)</f>
        <v>0</v>
      </c>
    </row>
    <row r="12" spans="1:13" s="829" customFormat="1" ht="16.5" x14ac:dyDescent="0.25">
      <c r="A12" s="838" t="s">
        <v>13</v>
      </c>
      <c r="B12" s="839"/>
      <c r="C12" s="839"/>
      <c r="D12" s="840"/>
      <c r="E12" s="840"/>
      <c r="F12" s="840"/>
      <c r="G12" s="837">
        <f>SUM(C12:F12)</f>
        <v>0</v>
      </c>
    </row>
    <row r="13" spans="1:13" s="829" customFormat="1" ht="16.5" x14ac:dyDescent="0.25">
      <c r="A13" s="838" t="s">
        <v>14</v>
      </c>
      <c r="B13" s="839"/>
      <c r="C13" s="839"/>
      <c r="D13" s="840"/>
      <c r="E13" s="840"/>
      <c r="F13" s="840"/>
      <c r="G13" s="837">
        <f>SUM(C13:F13)</f>
        <v>0</v>
      </c>
    </row>
    <row r="14" spans="1:13" s="829" customFormat="1" ht="16.5" x14ac:dyDescent="0.25">
      <c r="A14" s="838" t="s">
        <v>15</v>
      </c>
      <c r="B14" s="839"/>
      <c r="C14" s="839"/>
      <c r="D14" s="840"/>
      <c r="E14" s="840"/>
      <c r="F14" s="840"/>
      <c r="G14" s="837">
        <f>SUM(C14:F14)</f>
        <v>0</v>
      </c>
    </row>
    <row r="15" spans="1:13" s="829" customFormat="1" ht="17.25" thickBot="1" x14ac:dyDescent="0.3">
      <c r="A15" s="841" t="s">
        <v>16</v>
      </c>
      <c r="B15" s="842"/>
      <c r="C15" s="842"/>
      <c r="D15" s="843"/>
      <c r="E15" s="843"/>
      <c r="F15" s="843"/>
      <c r="G15" s="837">
        <f>SUM(C15:F15)</f>
        <v>0</v>
      </c>
    </row>
    <row r="16" spans="1:13" s="829" customFormat="1" ht="17.25" thickBot="1" x14ac:dyDescent="0.3">
      <c r="A16" s="844" t="s">
        <v>17</v>
      </c>
      <c r="B16" s="845" t="s">
        <v>427</v>
      </c>
      <c r="C16" s="845"/>
      <c r="D16" s="846">
        <f>SUM(D11:D15)</f>
        <v>0</v>
      </c>
      <c r="E16" s="846">
        <f>SUM(E11:E15)</f>
        <v>0</v>
      </c>
      <c r="F16" s="846">
        <f>SUM(F11:F15)</f>
        <v>0</v>
      </c>
      <c r="G16" s="847">
        <f>SUM(G11:G15)</f>
        <v>0</v>
      </c>
    </row>
    <row r="17" s="829" customFormat="1" ht="16.5" x14ac:dyDescent="0.25"/>
    <row r="18" s="829" customFormat="1" ht="16.5" x14ac:dyDescent="0.25"/>
  </sheetData>
  <mergeCells count="9">
    <mergeCell ref="A2:L2"/>
    <mergeCell ref="C8:F8"/>
    <mergeCell ref="A1:G1"/>
    <mergeCell ref="A3:G3"/>
    <mergeCell ref="D7:E7"/>
    <mergeCell ref="F7:G7"/>
    <mergeCell ref="A8:A9"/>
    <mergeCell ref="B8:B9"/>
    <mergeCell ref="G8:G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14" sqref="C14"/>
    </sheetView>
  </sheetViews>
  <sheetFormatPr defaultRowHeight="15" x14ac:dyDescent="0.25"/>
  <cols>
    <col min="1" max="1" width="9" style="276" customWidth="1"/>
    <col min="2" max="2" width="68.6640625" style="276" customWidth="1"/>
    <col min="3" max="3" width="19.5" style="276" customWidth="1"/>
    <col min="4" max="256" width="9.33203125" style="276"/>
    <col min="257" max="257" width="5.6640625" style="276" customWidth="1"/>
    <col min="258" max="258" width="68.6640625" style="276" customWidth="1"/>
    <col min="259" max="259" width="19.5" style="276" customWidth="1"/>
    <col min="260" max="512" width="9.33203125" style="276"/>
    <col min="513" max="513" width="5.6640625" style="276" customWidth="1"/>
    <col min="514" max="514" width="68.6640625" style="276" customWidth="1"/>
    <col min="515" max="515" width="19.5" style="276" customWidth="1"/>
    <col min="516" max="768" width="9.33203125" style="276"/>
    <col min="769" max="769" width="5.6640625" style="276" customWidth="1"/>
    <col min="770" max="770" width="68.6640625" style="276" customWidth="1"/>
    <col min="771" max="771" width="19.5" style="276" customWidth="1"/>
    <col min="772" max="1024" width="9.33203125" style="276"/>
    <col min="1025" max="1025" width="5.6640625" style="276" customWidth="1"/>
    <col min="1026" max="1026" width="68.6640625" style="276" customWidth="1"/>
    <col min="1027" max="1027" width="19.5" style="276" customWidth="1"/>
    <col min="1028" max="1280" width="9.33203125" style="276"/>
    <col min="1281" max="1281" width="5.6640625" style="276" customWidth="1"/>
    <col min="1282" max="1282" width="68.6640625" style="276" customWidth="1"/>
    <col min="1283" max="1283" width="19.5" style="276" customWidth="1"/>
    <col min="1284" max="1536" width="9.33203125" style="276"/>
    <col min="1537" max="1537" width="5.6640625" style="276" customWidth="1"/>
    <col min="1538" max="1538" width="68.6640625" style="276" customWidth="1"/>
    <col min="1539" max="1539" width="19.5" style="276" customWidth="1"/>
    <col min="1540" max="1792" width="9.33203125" style="276"/>
    <col min="1793" max="1793" width="5.6640625" style="276" customWidth="1"/>
    <col min="1794" max="1794" width="68.6640625" style="276" customWidth="1"/>
    <col min="1795" max="1795" width="19.5" style="276" customWidth="1"/>
    <col min="1796" max="2048" width="9.33203125" style="276"/>
    <col min="2049" max="2049" width="5.6640625" style="276" customWidth="1"/>
    <col min="2050" max="2050" width="68.6640625" style="276" customWidth="1"/>
    <col min="2051" max="2051" width="19.5" style="276" customWidth="1"/>
    <col min="2052" max="2304" width="9.33203125" style="276"/>
    <col min="2305" max="2305" width="5.6640625" style="276" customWidth="1"/>
    <col min="2306" max="2306" width="68.6640625" style="276" customWidth="1"/>
    <col min="2307" max="2307" width="19.5" style="276" customWidth="1"/>
    <col min="2308" max="2560" width="9.33203125" style="276"/>
    <col min="2561" max="2561" width="5.6640625" style="276" customWidth="1"/>
    <col min="2562" max="2562" width="68.6640625" style="276" customWidth="1"/>
    <col min="2563" max="2563" width="19.5" style="276" customWidth="1"/>
    <col min="2564" max="2816" width="9.33203125" style="276"/>
    <col min="2817" max="2817" width="5.6640625" style="276" customWidth="1"/>
    <col min="2818" max="2818" width="68.6640625" style="276" customWidth="1"/>
    <col min="2819" max="2819" width="19.5" style="276" customWidth="1"/>
    <col min="2820" max="3072" width="9.33203125" style="276"/>
    <col min="3073" max="3073" width="5.6640625" style="276" customWidth="1"/>
    <col min="3074" max="3074" width="68.6640625" style="276" customWidth="1"/>
    <col min="3075" max="3075" width="19.5" style="276" customWidth="1"/>
    <col min="3076" max="3328" width="9.33203125" style="276"/>
    <col min="3329" max="3329" width="5.6640625" style="276" customWidth="1"/>
    <col min="3330" max="3330" width="68.6640625" style="276" customWidth="1"/>
    <col min="3331" max="3331" width="19.5" style="276" customWidth="1"/>
    <col min="3332" max="3584" width="9.33203125" style="276"/>
    <col min="3585" max="3585" width="5.6640625" style="276" customWidth="1"/>
    <col min="3586" max="3586" width="68.6640625" style="276" customWidth="1"/>
    <col min="3587" max="3587" width="19.5" style="276" customWidth="1"/>
    <col min="3588" max="3840" width="9.33203125" style="276"/>
    <col min="3841" max="3841" width="5.6640625" style="276" customWidth="1"/>
    <col min="3842" max="3842" width="68.6640625" style="276" customWidth="1"/>
    <col min="3843" max="3843" width="19.5" style="276" customWidth="1"/>
    <col min="3844" max="4096" width="9.33203125" style="276"/>
    <col min="4097" max="4097" width="5.6640625" style="276" customWidth="1"/>
    <col min="4098" max="4098" width="68.6640625" style="276" customWidth="1"/>
    <col min="4099" max="4099" width="19.5" style="276" customWidth="1"/>
    <col min="4100" max="4352" width="9.33203125" style="276"/>
    <col min="4353" max="4353" width="5.6640625" style="276" customWidth="1"/>
    <col min="4354" max="4354" width="68.6640625" style="276" customWidth="1"/>
    <col min="4355" max="4355" width="19.5" style="276" customWidth="1"/>
    <col min="4356" max="4608" width="9.33203125" style="276"/>
    <col min="4609" max="4609" width="5.6640625" style="276" customWidth="1"/>
    <col min="4610" max="4610" width="68.6640625" style="276" customWidth="1"/>
    <col min="4611" max="4611" width="19.5" style="276" customWidth="1"/>
    <col min="4612" max="4864" width="9.33203125" style="276"/>
    <col min="4865" max="4865" width="5.6640625" style="276" customWidth="1"/>
    <col min="4866" max="4866" width="68.6640625" style="276" customWidth="1"/>
    <col min="4867" max="4867" width="19.5" style="276" customWidth="1"/>
    <col min="4868" max="5120" width="9.33203125" style="276"/>
    <col min="5121" max="5121" width="5.6640625" style="276" customWidth="1"/>
    <col min="5122" max="5122" width="68.6640625" style="276" customWidth="1"/>
    <col min="5123" max="5123" width="19.5" style="276" customWidth="1"/>
    <col min="5124" max="5376" width="9.33203125" style="276"/>
    <col min="5377" max="5377" width="5.6640625" style="276" customWidth="1"/>
    <col min="5378" max="5378" width="68.6640625" style="276" customWidth="1"/>
    <col min="5379" max="5379" width="19.5" style="276" customWidth="1"/>
    <col min="5380" max="5632" width="9.33203125" style="276"/>
    <col min="5633" max="5633" width="5.6640625" style="276" customWidth="1"/>
    <col min="5634" max="5634" width="68.6640625" style="276" customWidth="1"/>
    <col min="5635" max="5635" width="19.5" style="276" customWidth="1"/>
    <col min="5636" max="5888" width="9.33203125" style="276"/>
    <col min="5889" max="5889" width="5.6640625" style="276" customWidth="1"/>
    <col min="5890" max="5890" width="68.6640625" style="276" customWidth="1"/>
    <col min="5891" max="5891" width="19.5" style="276" customWidth="1"/>
    <col min="5892" max="6144" width="9.33203125" style="276"/>
    <col min="6145" max="6145" width="5.6640625" style="276" customWidth="1"/>
    <col min="6146" max="6146" width="68.6640625" style="276" customWidth="1"/>
    <col min="6147" max="6147" width="19.5" style="276" customWidth="1"/>
    <col min="6148" max="6400" width="9.33203125" style="276"/>
    <col min="6401" max="6401" width="5.6640625" style="276" customWidth="1"/>
    <col min="6402" max="6402" width="68.6640625" style="276" customWidth="1"/>
    <col min="6403" max="6403" width="19.5" style="276" customWidth="1"/>
    <col min="6404" max="6656" width="9.33203125" style="276"/>
    <col min="6657" max="6657" width="5.6640625" style="276" customWidth="1"/>
    <col min="6658" max="6658" width="68.6640625" style="276" customWidth="1"/>
    <col min="6659" max="6659" width="19.5" style="276" customWidth="1"/>
    <col min="6660" max="6912" width="9.33203125" style="276"/>
    <col min="6913" max="6913" width="5.6640625" style="276" customWidth="1"/>
    <col min="6914" max="6914" width="68.6640625" style="276" customWidth="1"/>
    <col min="6915" max="6915" width="19.5" style="276" customWidth="1"/>
    <col min="6916" max="7168" width="9.33203125" style="276"/>
    <col min="7169" max="7169" width="5.6640625" style="276" customWidth="1"/>
    <col min="7170" max="7170" width="68.6640625" style="276" customWidth="1"/>
    <col min="7171" max="7171" width="19.5" style="276" customWidth="1"/>
    <col min="7172" max="7424" width="9.33203125" style="276"/>
    <col min="7425" max="7425" width="5.6640625" style="276" customWidth="1"/>
    <col min="7426" max="7426" width="68.6640625" style="276" customWidth="1"/>
    <col min="7427" max="7427" width="19.5" style="276" customWidth="1"/>
    <col min="7428" max="7680" width="9.33203125" style="276"/>
    <col min="7681" max="7681" width="5.6640625" style="276" customWidth="1"/>
    <col min="7682" max="7682" width="68.6640625" style="276" customWidth="1"/>
    <col min="7683" max="7683" width="19.5" style="276" customWidth="1"/>
    <col min="7684" max="7936" width="9.33203125" style="276"/>
    <col min="7937" max="7937" width="5.6640625" style="276" customWidth="1"/>
    <col min="7938" max="7938" width="68.6640625" style="276" customWidth="1"/>
    <col min="7939" max="7939" width="19.5" style="276" customWidth="1"/>
    <col min="7940" max="8192" width="9.33203125" style="276"/>
    <col min="8193" max="8193" width="5.6640625" style="276" customWidth="1"/>
    <col min="8194" max="8194" width="68.6640625" style="276" customWidth="1"/>
    <col min="8195" max="8195" width="19.5" style="276" customWidth="1"/>
    <col min="8196" max="8448" width="9.33203125" style="276"/>
    <col min="8449" max="8449" width="5.6640625" style="276" customWidth="1"/>
    <col min="8450" max="8450" width="68.6640625" style="276" customWidth="1"/>
    <col min="8451" max="8451" width="19.5" style="276" customWidth="1"/>
    <col min="8452" max="8704" width="9.33203125" style="276"/>
    <col min="8705" max="8705" width="5.6640625" style="276" customWidth="1"/>
    <col min="8706" max="8706" width="68.6640625" style="276" customWidth="1"/>
    <col min="8707" max="8707" width="19.5" style="276" customWidth="1"/>
    <col min="8708" max="8960" width="9.33203125" style="276"/>
    <col min="8961" max="8961" width="5.6640625" style="276" customWidth="1"/>
    <col min="8962" max="8962" width="68.6640625" style="276" customWidth="1"/>
    <col min="8963" max="8963" width="19.5" style="276" customWidth="1"/>
    <col min="8964" max="9216" width="9.33203125" style="276"/>
    <col min="9217" max="9217" width="5.6640625" style="276" customWidth="1"/>
    <col min="9218" max="9218" width="68.6640625" style="276" customWidth="1"/>
    <col min="9219" max="9219" width="19.5" style="276" customWidth="1"/>
    <col min="9220" max="9472" width="9.33203125" style="276"/>
    <col min="9473" max="9473" width="5.6640625" style="276" customWidth="1"/>
    <col min="9474" max="9474" width="68.6640625" style="276" customWidth="1"/>
    <col min="9475" max="9475" width="19.5" style="276" customWidth="1"/>
    <col min="9476" max="9728" width="9.33203125" style="276"/>
    <col min="9729" max="9729" width="5.6640625" style="276" customWidth="1"/>
    <col min="9730" max="9730" width="68.6640625" style="276" customWidth="1"/>
    <col min="9731" max="9731" width="19.5" style="276" customWidth="1"/>
    <col min="9732" max="9984" width="9.33203125" style="276"/>
    <col min="9985" max="9985" width="5.6640625" style="276" customWidth="1"/>
    <col min="9986" max="9986" width="68.6640625" style="276" customWidth="1"/>
    <col min="9987" max="9987" width="19.5" style="276" customWidth="1"/>
    <col min="9988" max="10240" width="9.33203125" style="276"/>
    <col min="10241" max="10241" width="5.6640625" style="276" customWidth="1"/>
    <col min="10242" max="10242" width="68.6640625" style="276" customWidth="1"/>
    <col min="10243" max="10243" width="19.5" style="276" customWidth="1"/>
    <col min="10244" max="10496" width="9.33203125" style="276"/>
    <col min="10497" max="10497" width="5.6640625" style="276" customWidth="1"/>
    <col min="10498" max="10498" width="68.6640625" style="276" customWidth="1"/>
    <col min="10499" max="10499" width="19.5" style="276" customWidth="1"/>
    <col min="10500" max="10752" width="9.33203125" style="276"/>
    <col min="10753" max="10753" width="5.6640625" style="276" customWidth="1"/>
    <col min="10754" max="10754" width="68.6640625" style="276" customWidth="1"/>
    <col min="10755" max="10755" width="19.5" style="276" customWidth="1"/>
    <col min="10756" max="11008" width="9.33203125" style="276"/>
    <col min="11009" max="11009" width="5.6640625" style="276" customWidth="1"/>
    <col min="11010" max="11010" width="68.6640625" style="276" customWidth="1"/>
    <col min="11011" max="11011" width="19.5" style="276" customWidth="1"/>
    <col min="11012" max="11264" width="9.33203125" style="276"/>
    <col min="11265" max="11265" width="5.6640625" style="276" customWidth="1"/>
    <col min="11266" max="11266" width="68.6640625" style="276" customWidth="1"/>
    <col min="11267" max="11267" width="19.5" style="276" customWidth="1"/>
    <col min="11268" max="11520" width="9.33203125" style="276"/>
    <col min="11521" max="11521" width="5.6640625" style="276" customWidth="1"/>
    <col min="11522" max="11522" width="68.6640625" style="276" customWidth="1"/>
    <col min="11523" max="11523" width="19.5" style="276" customWidth="1"/>
    <col min="11524" max="11776" width="9.33203125" style="276"/>
    <col min="11777" max="11777" width="5.6640625" style="276" customWidth="1"/>
    <col min="11778" max="11778" width="68.6640625" style="276" customWidth="1"/>
    <col min="11779" max="11779" width="19.5" style="276" customWidth="1"/>
    <col min="11780" max="12032" width="9.33203125" style="276"/>
    <col min="12033" max="12033" width="5.6640625" style="276" customWidth="1"/>
    <col min="12034" max="12034" width="68.6640625" style="276" customWidth="1"/>
    <col min="12035" max="12035" width="19.5" style="276" customWidth="1"/>
    <col min="12036" max="12288" width="9.33203125" style="276"/>
    <col min="12289" max="12289" width="5.6640625" style="276" customWidth="1"/>
    <col min="12290" max="12290" width="68.6640625" style="276" customWidth="1"/>
    <col min="12291" max="12291" width="19.5" style="276" customWidth="1"/>
    <col min="12292" max="12544" width="9.33203125" style="276"/>
    <col min="12545" max="12545" width="5.6640625" style="276" customWidth="1"/>
    <col min="12546" max="12546" width="68.6640625" style="276" customWidth="1"/>
    <col min="12547" max="12547" width="19.5" style="276" customWidth="1"/>
    <col min="12548" max="12800" width="9.33203125" style="276"/>
    <col min="12801" max="12801" width="5.6640625" style="276" customWidth="1"/>
    <col min="12802" max="12802" width="68.6640625" style="276" customWidth="1"/>
    <col min="12803" max="12803" width="19.5" style="276" customWidth="1"/>
    <col min="12804" max="13056" width="9.33203125" style="276"/>
    <col min="13057" max="13057" width="5.6640625" style="276" customWidth="1"/>
    <col min="13058" max="13058" width="68.6640625" style="276" customWidth="1"/>
    <col min="13059" max="13059" width="19.5" style="276" customWidth="1"/>
    <col min="13060" max="13312" width="9.33203125" style="276"/>
    <col min="13313" max="13313" width="5.6640625" style="276" customWidth="1"/>
    <col min="13314" max="13314" width="68.6640625" style="276" customWidth="1"/>
    <col min="13315" max="13315" width="19.5" style="276" customWidth="1"/>
    <col min="13316" max="13568" width="9.33203125" style="276"/>
    <col min="13569" max="13569" width="5.6640625" style="276" customWidth="1"/>
    <col min="13570" max="13570" width="68.6640625" style="276" customWidth="1"/>
    <col min="13571" max="13571" width="19.5" style="276" customWidth="1"/>
    <col min="13572" max="13824" width="9.33203125" style="276"/>
    <col min="13825" max="13825" width="5.6640625" style="276" customWidth="1"/>
    <col min="13826" max="13826" width="68.6640625" style="276" customWidth="1"/>
    <col min="13827" max="13827" width="19.5" style="276" customWidth="1"/>
    <col min="13828" max="14080" width="9.33203125" style="276"/>
    <col min="14081" max="14081" width="5.6640625" style="276" customWidth="1"/>
    <col min="14082" max="14082" width="68.6640625" style="276" customWidth="1"/>
    <col min="14083" max="14083" width="19.5" style="276" customWidth="1"/>
    <col min="14084" max="14336" width="9.33203125" style="276"/>
    <col min="14337" max="14337" width="5.6640625" style="276" customWidth="1"/>
    <col min="14338" max="14338" width="68.6640625" style="276" customWidth="1"/>
    <col min="14339" max="14339" width="19.5" style="276" customWidth="1"/>
    <col min="14340" max="14592" width="9.33203125" style="276"/>
    <col min="14593" max="14593" width="5.6640625" style="276" customWidth="1"/>
    <col min="14594" max="14594" width="68.6640625" style="276" customWidth="1"/>
    <col min="14595" max="14595" width="19.5" style="276" customWidth="1"/>
    <col min="14596" max="14848" width="9.33203125" style="276"/>
    <col min="14849" max="14849" width="5.6640625" style="276" customWidth="1"/>
    <col min="14850" max="14850" width="68.6640625" style="276" customWidth="1"/>
    <col min="14851" max="14851" width="19.5" style="276" customWidth="1"/>
    <col min="14852" max="15104" width="9.33203125" style="276"/>
    <col min="15105" max="15105" width="5.6640625" style="276" customWidth="1"/>
    <col min="15106" max="15106" width="68.6640625" style="276" customWidth="1"/>
    <col min="15107" max="15107" width="19.5" style="276" customWidth="1"/>
    <col min="15108" max="15360" width="9.33203125" style="276"/>
    <col min="15361" max="15361" width="5.6640625" style="276" customWidth="1"/>
    <col min="15362" max="15362" width="68.6640625" style="276" customWidth="1"/>
    <col min="15363" max="15363" width="19.5" style="276" customWidth="1"/>
    <col min="15364" max="15616" width="9.33203125" style="276"/>
    <col min="15617" max="15617" width="5.6640625" style="276" customWidth="1"/>
    <col min="15618" max="15618" width="68.6640625" style="276" customWidth="1"/>
    <col min="15619" max="15619" width="19.5" style="276" customWidth="1"/>
    <col min="15620" max="15872" width="9.33203125" style="276"/>
    <col min="15873" max="15873" width="5.6640625" style="276" customWidth="1"/>
    <col min="15874" max="15874" width="68.6640625" style="276" customWidth="1"/>
    <col min="15875" max="15875" width="19.5" style="276" customWidth="1"/>
    <col min="15876" max="16128" width="9.33203125" style="276"/>
    <col min="16129" max="16129" width="5.6640625" style="276" customWidth="1"/>
    <col min="16130" max="16130" width="68.6640625" style="276" customWidth="1"/>
    <col min="16131" max="16131" width="19.5" style="276" customWidth="1"/>
    <col min="16132" max="16384" width="9.33203125" style="276"/>
  </cols>
  <sheetData>
    <row r="1" spans="1:7" x14ac:dyDescent="0.25">
      <c r="A1" s="2220" t="s">
        <v>716</v>
      </c>
      <c r="B1" s="2220"/>
      <c r="C1" s="2220"/>
      <c r="D1" s="628"/>
      <c r="E1" s="628"/>
    </row>
    <row r="2" spans="1:7" ht="46.5" customHeight="1" x14ac:dyDescent="0.25">
      <c r="A2" s="2216"/>
      <c r="B2" s="2216"/>
      <c r="C2" s="2216"/>
      <c r="D2" s="2216"/>
      <c r="E2" s="2216"/>
    </row>
    <row r="3" spans="1:7" s="409" customFormat="1" ht="36" customHeight="1" x14ac:dyDescent="0.25">
      <c r="A3" s="2231" t="s">
        <v>521</v>
      </c>
      <c r="B3" s="2231"/>
      <c r="C3" s="2231"/>
    </row>
    <row r="4" spans="1:7" s="409" customFormat="1" ht="15.75" thickBot="1" x14ac:dyDescent="0.3">
      <c r="A4" s="410"/>
      <c r="B4" s="410"/>
      <c r="C4" s="410"/>
    </row>
    <row r="5" spans="1:7" s="409" customFormat="1" ht="17.25" customHeight="1" x14ac:dyDescent="0.25">
      <c r="A5" s="2232" t="s">
        <v>423</v>
      </c>
      <c r="B5" s="2235" t="s">
        <v>135</v>
      </c>
      <c r="C5" s="2238" t="s">
        <v>613</v>
      </c>
    </row>
    <row r="6" spans="1:7" s="409" customFormat="1" ht="9" customHeight="1" x14ac:dyDescent="0.25">
      <c r="A6" s="2233"/>
      <c r="B6" s="2236"/>
      <c r="C6" s="2239"/>
    </row>
    <row r="7" spans="1:7" s="409" customFormat="1" ht="9.75" customHeight="1" thickBot="1" x14ac:dyDescent="0.3">
      <c r="A7" s="2234"/>
      <c r="B7" s="2237"/>
      <c r="C7" s="2240"/>
    </row>
    <row r="8" spans="1:7" s="409" customFormat="1" ht="15.75" thickBot="1" x14ac:dyDescent="0.3">
      <c r="A8" s="411" t="s">
        <v>303</v>
      </c>
      <c r="B8" s="411" t="s">
        <v>302</v>
      </c>
      <c r="C8" s="412" t="s">
        <v>304</v>
      </c>
    </row>
    <row r="9" spans="1:7" s="409" customFormat="1" ht="51" customHeight="1" x14ac:dyDescent="0.25">
      <c r="A9" s="413" t="s">
        <v>144</v>
      </c>
      <c r="B9" s="473" t="s">
        <v>691</v>
      </c>
      <c r="C9" s="432">
        <f>'1. mell.bevétel_össz'!C32+'1. mell.bevétel_össz'!C34+'1. mell.bevétel_össz'!C37</f>
        <v>7166876000</v>
      </c>
    </row>
    <row r="10" spans="1:7" s="409" customFormat="1" ht="51" customHeight="1" x14ac:dyDescent="0.25">
      <c r="A10" s="415" t="s">
        <v>188</v>
      </c>
      <c r="B10" s="473" t="s">
        <v>522</v>
      </c>
      <c r="C10" s="433">
        <f>'1. mell.bevétel_össz'!C44</f>
        <v>72178168</v>
      </c>
      <c r="G10" s="416"/>
    </row>
    <row r="11" spans="1:7" s="409" customFormat="1" ht="51" customHeight="1" x14ac:dyDescent="0.25">
      <c r="A11" s="415" t="s">
        <v>141</v>
      </c>
      <c r="B11" s="474" t="s">
        <v>523</v>
      </c>
      <c r="C11" s="433"/>
    </row>
    <row r="12" spans="1:7" s="409" customFormat="1" ht="51" customHeight="1" x14ac:dyDescent="0.25">
      <c r="A12" s="415" t="s">
        <v>187</v>
      </c>
      <c r="B12" s="474" t="s">
        <v>524</v>
      </c>
      <c r="C12" s="433">
        <f>'1. mell.bevétel_össz'!C54</f>
        <v>132642833</v>
      </c>
    </row>
    <row r="13" spans="1:7" s="409" customFormat="1" ht="51" customHeight="1" x14ac:dyDescent="0.25">
      <c r="A13" s="415" t="s">
        <v>186</v>
      </c>
      <c r="B13" s="474" t="s">
        <v>665</v>
      </c>
      <c r="C13" s="433">
        <f>'1. mell.bevétel_össz'!C39</f>
        <v>10000000</v>
      </c>
    </row>
    <row r="14" spans="1:7" s="409" customFormat="1" ht="51" customHeight="1" thickBot="1" x14ac:dyDescent="0.3">
      <c r="A14" s="415" t="s">
        <v>185</v>
      </c>
      <c r="B14" s="418" t="s">
        <v>525</v>
      </c>
      <c r="C14" s="434"/>
    </row>
    <row r="15" spans="1:7" s="409" customFormat="1" ht="15.75" thickBot="1" x14ac:dyDescent="0.3">
      <c r="A15" s="419" t="s">
        <v>184</v>
      </c>
      <c r="B15" s="420" t="s">
        <v>526</v>
      </c>
      <c r="C15" s="421">
        <f>SUM(C9:C14)</f>
        <v>7381697001</v>
      </c>
    </row>
    <row r="16" spans="1:7" s="424" customFormat="1" ht="51" customHeight="1" x14ac:dyDescent="0.25">
      <c r="A16" s="422" t="s">
        <v>713</v>
      </c>
      <c r="B16" s="423" t="s">
        <v>534</v>
      </c>
      <c r="C16" s="435"/>
    </row>
    <row r="17" spans="1:3" s="409" customFormat="1" ht="70.5" customHeight="1" x14ac:dyDescent="0.25">
      <c r="A17" s="422" t="s">
        <v>527</v>
      </c>
      <c r="B17" s="426" t="s">
        <v>528</v>
      </c>
      <c r="C17" s="427"/>
    </row>
    <row r="18" spans="1:3" s="409" customFormat="1" ht="51" customHeight="1" x14ac:dyDescent="0.25">
      <c r="A18" s="425">
        <v>10</v>
      </c>
      <c r="B18" s="426" t="s">
        <v>529</v>
      </c>
      <c r="C18" s="417"/>
    </row>
    <row r="19" spans="1:3" s="409" customFormat="1" ht="51" customHeight="1" x14ac:dyDescent="0.25">
      <c r="A19" s="425">
        <v>11</v>
      </c>
      <c r="B19" s="426" t="s">
        <v>530</v>
      </c>
      <c r="C19" s="417"/>
    </row>
    <row r="20" spans="1:3" s="409" customFormat="1" ht="59.25" customHeight="1" x14ac:dyDescent="0.25">
      <c r="A20" s="425">
        <v>12</v>
      </c>
      <c r="B20" s="426" t="s">
        <v>531</v>
      </c>
      <c r="C20" s="417"/>
    </row>
    <row r="21" spans="1:3" s="409" customFormat="1" ht="51" customHeight="1" x14ac:dyDescent="0.25">
      <c r="A21" s="425">
        <v>13</v>
      </c>
      <c r="B21" s="426" t="s">
        <v>532</v>
      </c>
      <c r="C21" s="414"/>
    </row>
    <row r="22" spans="1:3" s="409" customFormat="1" ht="51" customHeight="1" thickBot="1" x14ac:dyDescent="0.3">
      <c r="A22" s="428">
        <v>14</v>
      </c>
      <c r="B22" s="429" t="s">
        <v>533</v>
      </c>
      <c r="C22" s="430"/>
    </row>
    <row r="23" spans="1:3" s="409" customFormat="1" ht="51" customHeight="1" thickBot="1" x14ac:dyDescent="0.3">
      <c r="A23" s="411">
        <v>15</v>
      </c>
      <c r="B23" s="420" t="s">
        <v>714</v>
      </c>
      <c r="C23" s="421">
        <f>SUM(C16:C22)</f>
        <v>0</v>
      </c>
    </row>
    <row r="24" spans="1:3" ht="22.5" customHeight="1" x14ac:dyDescent="0.25">
      <c r="A24" s="2230" t="s">
        <v>428</v>
      </c>
      <c r="B24" s="2230"/>
      <c r="C24" s="2230"/>
    </row>
    <row r="25" spans="1:3" s="409" customFormat="1" x14ac:dyDescent="0.25">
      <c r="C25" s="431"/>
    </row>
  </sheetData>
  <mergeCells count="7">
    <mergeCell ref="A1:C1"/>
    <mergeCell ref="A2:E2"/>
    <mergeCell ref="A24:C24"/>
    <mergeCell ref="A3:C3"/>
    <mergeCell ref="A5:A7"/>
    <mergeCell ref="B5:B7"/>
    <mergeCell ref="C5:C7"/>
  </mergeCells>
  <printOptions horizontalCentered="1" verticalCentered="1"/>
  <pageMargins left="1.299212598425197" right="0.70866141732283472" top="0.55118110236220474" bottom="0.35433070866141736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20" zoomScaleNormal="120" workbookViewId="0">
      <selection activeCell="D11" sqref="D11"/>
    </sheetView>
  </sheetViews>
  <sheetFormatPr defaultRowHeight="15" x14ac:dyDescent="0.25"/>
  <cols>
    <col min="1" max="1" width="5.6640625" style="276" customWidth="1"/>
    <col min="2" max="2" width="56.33203125" style="276" customWidth="1"/>
    <col min="3" max="3" width="27" style="276" customWidth="1"/>
    <col min="4" max="256" width="9.33203125" style="276"/>
    <col min="257" max="257" width="5.6640625" style="276" customWidth="1"/>
    <col min="258" max="258" width="66.83203125" style="276" customWidth="1"/>
    <col min="259" max="259" width="27" style="276" customWidth="1"/>
    <col min="260" max="512" width="9.33203125" style="276"/>
    <col min="513" max="513" width="5.6640625" style="276" customWidth="1"/>
    <col min="514" max="514" width="66.83203125" style="276" customWidth="1"/>
    <col min="515" max="515" width="27" style="276" customWidth="1"/>
    <col min="516" max="768" width="9.33203125" style="276"/>
    <col min="769" max="769" width="5.6640625" style="276" customWidth="1"/>
    <col min="770" max="770" width="66.83203125" style="276" customWidth="1"/>
    <col min="771" max="771" width="27" style="276" customWidth="1"/>
    <col min="772" max="1024" width="9.33203125" style="276"/>
    <col min="1025" max="1025" width="5.6640625" style="276" customWidth="1"/>
    <col min="1026" max="1026" width="66.83203125" style="276" customWidth="1"/>
    <col min="1027" max="1027" width="27" style="276" customWidth="1"/>
    <col min="1028" max="1280" width="9.33203125" style="276"/>
    <col min="1281" max="1281" width="5.6640625" style="276" customWidth="1"/>
    <col min="1282" max="1282" width="66.83203125" style="276" customWidth="1"/>
    <col min="1283" max="1283" width="27" style="276" customWidth="1"/>
    <col min="1284" max="1536" width="9.33203125" style="276"/>
    <col min="1537" max="1537" width="5.6640625" style="276" customWidth="1"/>
    <col min="1538" max="1538" width="66.83203125" style="276" customWidth="1"/>
    <col min="1539" max="1539" width="27" style="276" customWidth="1"/>
    <col min="1540" max="1792" width="9.33203125" style="276"/>
    <col min="1793" max="1793" width="5.6640625" style="276" customWidth="1"/>
    <col min="1794" max="1794" width="66.83203125" style="276" customWidth="1"/>
    <col min="1795" max="1795" width="27" style="276" customWidth="1"/>
    <col min="1796" max="2048" width="9.33203125" style="276"/>
    <col min="2049" max="2049" width="5.6640625" style="276" customWidth="1"/>
    <col min="2050" max="2050" width="66.83203125" style="276" customWidth="1"/>
    <col min="2051" max="2051" width="27" style="276" customWidth="1"/>
    <col min="2052" max="2304" width="9.33203125" style="276"/>
    <col min="2305" max="2305" width="5.6640625" style="276" customWidth="1"/>
    <col min="2306" max="2306" width="66.83203125" style="276" customWidth="1"/>
    <col min="2307" max="2307" width="27" style="276" customWidth="1"/>
    <col min="2308" max="2560" width="9.33203125" style="276"/>
    <col min="2561" max="2561" width="5.6640625" style="276" customWidth="1"/>
    <col min="2562" max="2562" width="66.83203125" style="276" customWidth="1"/>
    <col min="2563" max="2563" width="27" style="276" customWidth="1"/>
    <col min="2564" max="2816" width="9.33203125" style="276"/>
    <col min="2817" max="2817" width="5.6640625" style="276" customWidth="1"/>
    <col min="2818" max="2818" width="66.83203125" style="276" customWidth="1"/>
    <col min="2819" max="2819" width="27" style="276" customWidth="1"/>
    <col min="2820" max="3072" width="9.33203125" style="276"/>
    <col min="3073" max="3073" width="5.6640625" style="276" customWidth="1"/>
    <col min="3074" max="3074" width="66.83203125" style="276" customWidth="1"/>
    <col min="3075" max="3075" width="27" style="276" customWidth="1"/>
    <col min="3076" max="3328" width="9.33203125" style="276"/>
    <col min="3329" max="3329" width="5.6640625" style="276" customWidth="1"/>
    <col min="3330" max="3330" width="66.83203125" style="276" customWidth="1"/>
    <col min="3331" max="3331" width="27" style="276" customWidth="1"/>
    <col min="3332" max="3584" width="9.33203125" style="276"/>
    <col min="3585" max="3585" width="5.6640625" style="276" customWidth="1"/>
    <col min="3586" max="3586" width="66.83203125" style="276" customWidth="1"/>
    <col min="3587" max="3587" width="27" style="276" customWidth="1"/>
    <col min="3588" max="3840" width="9.33203125" style="276"/>
    <col min="3841" max="3841" width="5.6640625" style="276" customWidth="1"/>
    <col min="3842" max="3842" width="66.83203125" style="276" customWidth="1"/>
    <col min="3843" max="3843" width="27" style="276" customWidth="1"/>
    <col min="3844" max="4096" width="9.33203125" style="276"/>
    <col min="4097" max="4097" width="5.6640625" style="276" customWidth="1"/>
    <col min="4098" max="4098" width="66.83203125" style="276" customWidth="1"/>
    <col min="4099" max="4099" width="27" style="276" customWidth="1"/>
    <col min="4100" max="4352" width="9.33203125" style="276"/>
    <col min="4353" max="4353" width="5.6640625" style="276" customWidth="1"/>
    <col min="4354" max="4354" width="66.83203125" style="276" customWidth="1"/>
    <col min="4355" max="4355" width="27" style="276" customWidth="1"/>
    <col min="4356" max="4608" width="9.33203125" style="276"/>
    <col min="4609" max="4609" width="5.6640625" style="276" customWidth="1"/>
    <col min="4610" max="4610" width="66.83203125" style="276" customWidth="1"/>
    <col min="4611" max="4611" width="27" style="276" customWidth="1"/>
    <col min="4612" max="4864" width="9.33203125" style="276"/>
    <col min="4865" max="4865" width="5.6640625" style="276" customWidth="1"/>
    <col min="4866" max="4866" width="66.83203125" style="276" customWidth="1"/>
    <col min="4867" max="4867" width="27" style="276" customWidth="1"/>
    <col min="4868" max="5120" width="9.33203125" style="276"/>
    <col min="5121" max="5121" width="5.6640625" style="276" customWidth="1"/>
    <col min="5122" max="5122" width="66.83203125" style="276" customWidth="1"/>
    <col min="5123" max="5123" width="27" style="276" customWidth="1"/>
    <col min="5124" max="5376" width="9.33203125" style="276"/>
    <col min="5377" max="5377" width="5.6640625" style="276" customWidth="1"/>
    <col min="5378" max="5378" width="66.83203125" style="276" customWidth="1"/>
    <col min="5379" max="5379" width="27" style="276" customWidth="1"/>
    <col min="5380" max="5632" width="9.33203125" style="276"/>
    <col min="5633" max="5633" width="5.6640625" style="276" customWidth="1"/>
    <col min="5634" max="5634" width="66.83203125" style="276" customWidth="1"/>
    <col min="5635" max="5635" width="27" style="276" customWidth="1"/>
    <col min="5636" max="5888" width="9.33203125" style="276"/>
    <col min="5889" max="5889" width="5.6640625" style="276" customWidth="1"/>
    <col min="5890" max="5890" width="66.83203125" style="276" customWidth="1"/>
    <col min="5891" max="5891" width="27" style="276" customWidth="1"/>
    <col min="5892" max="6144" width="9.33203125" style="276"/>
    <col min="6145" max="6145" width="5.6640625" style="276" customWidth="1"/>
    <col min="6146" max="6146" width="66.83203125" style="276" customWidth="1"/>
    <col min="6147" max="6147" width="27" style="276" customWidth="1"/>
    <col min="6148" max="6400" width="9.33203125" style="276"/>
    <col min="6401" max="6401" width="5.6640625" style="276" customWidth="1"/>
    <col min="6402" max="6402" width="66.83203125" style="276" customWidth="1"/>
    <col min="6403" max="6403" width="27" style="276" customWidth="1"/>
    <col min="6404" max="6656" width="9.33203125" style="276"/>
    <col min="6657" max="6657" width="5.6640625" style="276" customWidth="1"/>
    <col min="6658" max="6658" width="66.83203125" style="276" customWidth="1"/>
    <col min="6659" max="6659" width="27" style="276" customWidth="1"/>
    <col min="6660" max="6912" width="9.33203125" style="276"/>
    <col min="6913" max="6913" width="5.6640625" style="276" customWidth="1"/>
    <col min="6914" max="6914" width="66.83203125" style="276" customWidth="1"/>
    <col min="6915" max="6915" width="27" style="276" customWidth="1"/>
    <col min="6916" max="7168" width="9.33203125" style="276"/>
    <col min="7169" max="7169" width="5.6640625" style="276" customWidth="1"/>
    <col min="7170" max="7170" width="66.83203125" style="276" customWidth="1"/>
    <col min="7171" max="7171" width="27" style="276" customWidth="1"/>
    <col min="7172" max="7424" width="9.33203125" style="276"/>
    <col min="7425" max="7425" width="5.6640625" style="276" customWidth="1"/>
    <col min="7426" max="7426" width="66.83203125" style="276" customWidth="1"/>
    <col min="7427" max="7427" width="27" style="276" customWidth="1"/>
    <col min="7428" max="7680" width="9.33203125" style="276"/>
    <col min="7681" max="7681" width="5.6640625" style="276" customWidth="1"/>
    <col min="7682" max="7682" width="66.83203125" style="276" customWidth="1"/>
    <col min="7683" max="7683" width="27" style="276" customWidth="1"/>
    <col min="7684" max="7936" width="9.33203125" style="276"/>
    <col min="7937" max="7937" width="5.6640625" style="276" customWidth="1"/>
    <col min="7938" max="7938" width="66.83203125" style="276" customWidth="1"/>
    <col min="7939" max="7939" width="27" style="276" customWidth="1"/>
    <col min="7940" max="8192" width="9.33203125" style="276"/>
    <col min="8193" max="8193" width="5.6640625" style="276" customWidth="1"/>
    <col min="8194" max="8194" width="66.83203125" style="276" customWidth="1"/>
    <col min="8195" max="8195" width="27" style="276" customWidth="1"/>
    <col min="8196" max="8448" width="9.33203125" style="276"/>
    <col min="8449" max="8449" width="5.6640625" style="276" customWidth="1"/>
    <col min="8450" max="8450" width="66.83203125" style="276" customWidth="1"/>
    <col min="8451" max="8451" width="27" style="276" customWidth="1"/>
    <col min="8452" max="8704" width="9.33203125" style="276"/>
    <col min="8705" max="8705" width="5.6640625" style="276" customWidth="1"/>
    <col min="8706" max="8706" width="66.83203125" style="276" customWidth="1"/>
    <col min="8707" max="8707" width="27" style="276" customWidth="1"/>
    <col min="8708" max="8960" width="9.33203125" style="276"/>
    <col min="8961" max="8961" width="5.6640625" style="276" customWidth="1"/>
    <col min="8962" max="8962" width="66.83203125" style="276" customWidth="1"/>
    <col min="8963" max="8963" width="27" style="276" customWidth="1"/>
    <col min="8964" max="9216" width="9.33203125" style="276"/>
    <col min="9217" max="9217" width="5.6640625" style="276" customWidth="1"/>
    <col min="9218" max="9218" width="66.83203125" style="276" customWidth="1"/>
    <col min="9219" max="9219" width="27" style="276" customWidth="1"/>
    <col min="9220" max="9472" width="9.33203125" style="276"/>
    <col min="9473" max="9473" width="5.6640625" style="276" customWidth="1"/>
    <col min="9474" max="9474" width="66.83203125" style="276" customWidth="1"/>
    <col min="9475" max="9475" width="27" style="276" customWidth="1"/>
    <col min="9476" max="9728" width="9.33203125" style="276"/>
    <col min="9729" max="9729" width="5.6640625" style="276" customWidth="1"/>
    <col min="9730" max="9730" width="66.83203125" style="276" customWidth="1"/>
    <col min="9731" max="9731" width="27" style="276" customWidth="1"/>
    <col min="9732" max="9984" width="9.33203125" style="276"/>
    <col min="9985" max="9985" width="5.6640625" style="276" customWidth="1"/>
    <col min="9986" max="9986" width="66.83203125" style="276" customWidth="1"/>
    <col min="9987" max="9987" width="27" style="276" customWidth="1"/>
    <col min="9988" max="10240" width="9.33203125" style="276"/>
    <col min="10241" max="10241" width="5.6640625" style="276" customWidth="1"/>
    <col min="10242" max="10242" width="66.83203125" style="276" customWidth="1"/>
    <col min="10243" max="10243" width="27" style="276" customWidth="1"/>
    <col min="10244" max="10496" width="9.33203125" style="276"/>
    <col min="10497" max="10497" width="5.6640625" style="276" customWidth="1"/>
    <col min="10498" max="10498" width="66.83203125" style="276" customWidth="1"/>
    <col min="10499" max="10499" width="27" style="276" customWidth="1"/>
    <col min="10500" max="10752" width="9.33203125" style="276"/>
    <col min="10753" max="10753" width="5.6640625" style="276" customWidth="1"/>
    <col min="10754" max="10754" width="66.83203125" style="276" customWidth="1"/>
    <col min="10755" max="10755" width="27" style="276" customWidth="1"/>
    <col min="10756" max="11008" width="9.33203125" style="276"/>
    <col min="11009" max="11009" width="5.6640625" style="276" customWidth="1"/>
    <col min="11010" max="11010" width="66.83203125" style="276" customWidth="1"/>
    <col min="11011" max="11011" width="27" style="276" customWidth="1"/>
    <col min="11012" max="11264" width="9.33203125" style="276"/>
    <col min="11265" max="11265" width="5.6640625" style="276" customWidth="1"/>
    <col min="11266" max="11266" width="66.83203125" style="276" customWidth="1"/>
    <col min="11267" max="11267" width="27" style="276" customWidth="1"/>
    <col min="11268" max="11520" width="9.33203125" style="276"/>
    <col min="11521" max="11521" width="5.6640625" style="276" customWidth="1"/>
    <col min="11522" max="11522" width="66.83203125" style="276" customWidth="1"/>
    <col min="11523" max="11523" width="27" style="276" customWidth="1"/>
    <col min="11524" max="11776" width="9.33203125" style="276"/>
    <col min="11777" max="11777" width="5.6640625" style="276" customWidth="1"/>
    <col min="11778" max="11778" width="66.83203125" style="276" customWidth="1"/>
    <col min="11779" max="11779" width="27" style="276" customWidth="1"/>
    <col min="11780" max="12032" width="9.33203125" style="276"/>
    <col min="12033" max="12033" width="5.6640625" style="276" customWidth="1"/>
    <col min="12034" max="12034" width="66.83203125" style="276" customWidth="1"/>
    <col min="12035" max="12035" width="27" style="276" customWidth="1"/>
    <col min="12036" max="12288" width="9.33203125" style="276"/>
    <col min="12289" max="12289" width="5.6640625" style="276" customWidth="1"/>
    <col min="12290" max="12290" width="66.83203125" style="276" customWidth="1"/>
    <col min="12291" max="12291" width="27" style="276" customWidth="1"/>
    <col min="12292" max="12544" width="9.33203125" style="276"/>
    <col min="12545" max="12545" width="5.6640625" style="276" customWidth="1"/>
    <col min="12546" max="12546" width="66.83203125" style="276" customWidth="1"/>
    <col min="12547" max="12547" width="27" style="276" customWidth="1"/>
    <col min="12548" max="12800" width="9.33203125" style="276"/>
    <col min="12801" max="12801" width="5.6640625" style="276" customWidth="1"/>
    <col min="12802" max="12802" width="66.83203125" style="276" customWidth="1"/>
    <col min="12803" max="12803" width="27" style="276" customWidth="1"/>
    <col min="12804" max="13056" width="9.33203125" style="276"/>
    <col min="13057" max="13057" width="5.6640625" style="276" customWidth="1"/>
    <col min="13058" max="13058" width="66.83203125" style="276" customWidth="1"/>
    <col min="13059" max="13059" width="27" style="276" customWidth="1"/>
    <col min="13060" max="13312" width="9.33203125" style="276"/>
    <col min="13313" max="13313" width="5.6640625" style="276" customWidth="1"/>
    <col min="13314" max="13314" width="66.83203125" style="276" customWidth="1"/>
    <col min="13315" max="13315" width="27" style="276" customWidth="1"/>
    <col min="13316" max="13568" width="9.33203125" style="276"/>
    <col min="13569" max="13569" width="5.6640625" style="276" customWidth="1"/>
    <col min="13570" max="13570" width="66.83203125" style="276" customWidth="1"/>
    <col min="13571" max="13571" width="27" style="276" customWidth="1"/>
    <col min="13572" max="13824" width="9.33203125" style="276"/>
    <col min="13825" max="13825" width="5.6640625" style="276" customWidth="1"/>
    <col min="13826" max="13826" width="66.83203125" style="276" customWidth="1"/>
    <col min="13827" max="13827" width="27" style="276" customWidth="1"/>
    <col min="13828" max="14080" width="9.33203125" style="276"/>
    <col min="14081" max="14081" width="5.6640625" style="276" customWidth="1"/>
    <col min="14082" max="14082" width="66.83203125" style="276" customWidth="1"/>
    <col min="14083" max="14083" width="27" style="276" customWidth="1"/>
    <col min="14084" max="14336" width="9.33203125" style="276"/>
    <col min="14337" max="14337" width="5.6640625" style="276" customWidth="1"/>
    <col min="14338" max="14338" width="66.83203125" style="276" customWidth="1"/>
    <col min="14339" max="14339" width="27" style="276" customWidth="1"/>
    <col min="14340" max="14592" width="9.33203125" style="276"/>
    <col min="14593" max="14593" width="5.6640625" style="276" customWidth="1"/>
    <col min="14594" max="14594" width="66.83203125" style="276" customWidth="1"/>
    <col min="14595" max="14595" width="27" style="276" customWidth="1"/>
    <col min="14596" max="14848" width="9.33203125" style="276"/>
    <col min="14849" max="14849" width="5.6640625" style="276" customWidth="1"/>
    <col min="14850" max="14850" width="66.83203125" style="276" customWidth="1"/>
    <col min="14851" max="14851" width="27" style="276" customWidth="1"/>
    <col min="14852" max="15104" width="9.33203125" style="276"/>
    <col min="15105" max="15105" width="5.6640625" style="276" customWidth="1"/>
    <col min="15106" max="15106" width="66.83203125" style="276" customWidth="1"/>
    <col min="15107" max="15107" width="27" style="276" customWidth="1"/>
    <col min="15108" max="15360" width="9.33203125" style="276"/>
    <col min="15361" max="15361" width="5.6640625" style="276" customWidth="1"/>
    <col min="15362" max="15362" width="66.83203125" style="276" customWidth="1"/>
    <col min="15363" max="15363" width="27" style="276" customWidth="1"/>
    <col min="15364" max="15616" width="9.33203125" style="276"/>
    <col min="15617" max="15617" width="5.6640625" style="276" customWidth="1"/>
    <col min="15618" max="15618" width="66.83203125" style="276" customWidth="1"/>
    <col min="15619" max="15619" width="27" style="276" customWidth="1"/>
    <col min="15620" max="15872" width="9.33203125" style="276"/>
    <col min="15873" max="15873" width="5.6640625" style="276" customWidth="1"/>
    <col min="15874" max="15874" width="66.83203125" style="276" customWidth="1"/>
    <col min="15875" max="15875" width="27" style="276" customWidth="1"/>
    <col min="15876" max="16128" width="9.33203125" style="276"/>
    <col min="16129" max="16129" width="5.6640625" style="276" customWidth="1"/>
    <col min="16130" max="16130" width="66.83203125" style="276" customWidth="1"/>
    <col min="16131" max="16131" width="27" style="276" customWidth="1"/>
    <col min="16132" max="16384" width="9.33203125" style="276"/>
  </cols>
  <sheetData>
    <row r="1" spans="1:4" x14ac:dyDescent="0.25">
      <c r="A1" s="2220" t="s">
        <v>717</v>
      </c>
      <c r="B1" s="2220"/>
      <c r="C1" s="2220"/>
    </row>
    <row r="2" spans="1:4" ht="38.25" customHeight="1" x14ac:dyDescent="0.25">
      <c r="C2" s="274"/>
    </row>
    <row r="3" spans="1:4" ht="33" customHeight="1" x14ac:dyDescent="0.25">
      <c r="A3" s="2241" t="s">
        <v>616</v>
      </c>
      <c r="B3" s="2241"/>
      <c r="C3" s="2241"/>
    </row>
    <row r="4" spans="1:4" ht="33" customHeight="1" x14ac:dyDescent="0.25">
      <c r="A4" s="280"/>
      <c r="B4" s="280"/>
      <c r="C4" s="280"/>
    </row>
    <row r="5" spans="1:4" ht="15.95" customHeight="1" thickBot="1" x14ac:dyDescent="0.3">
      <c r="A5" s="281"/>
      <c r="B5" s="281"/>
      <c r="C5" s="282" t="s">
        <v>366</v>
      </c>
      <c r="D5" s="279"/>
    </row>
    <row r="6" spans="1:4" ht="26.25" customHeight="1" thickBot="1" x14ac:dyDescent="0.3">
      <c r="A6" s="284" t="s">
        <v>423</v>
      </c>
      <c r="B6" s="285" t="s">
        <v>429</v>
      </c>
      <c r="C6" s="286" t="s">
        <v>430</v>
      </c>
    </row>
    <row r="7" spans="1:4" ht="24.95" customHeight="1" thickBot="1" x14ac:dyDescent="0.3">
      <c r="A7" s="287" t="s">
        <v>302</v>
      </c>
      <c r="B7" s="288" t="s">
        <v>303</v>
      </c>
      <c r="C7" s="289" t="s">
        <v>304</v>
      </c>
    </row>
    <row r="8" spans="1:4" ht="24.95" customHeight="1" x14ac:dyDescent="0.25">
      <c r="A8" s="355" t="s">
        <v>12</v>
      </c>
      <c r="B8" s="467"/>
      <c r="C8" s="468"/>
    </row>
    <row r="9" spans="1:4" ht="24.95" customHeight="1" x14ac:dyDescent="0.25">
      <c r="A9" s="356" t="s">
        <v>13</v>
      </c>
      <c r="B9" s="469"/>
      <c r="C9" s="470"/>
    </row>
    <row r="10" spans="1:4" ht="24.95" customHeight="1" thickBot="1" x14ac:dyDescent="0.3">
      <c r="A10" s="357" t="s">
        <v>14</v>
      </c>
      <c r="B10" s="471"/>
      <c r="C10" s="472"/>
    </row>
    <row r="11" spans="1:4" ht="36.75" customHeight="1" thickBot="1" x14ac:dyDescent="0.3">
      <c r="A11" s="354" t="s">
        <v>15</v>
      </c>
      <c r="B11" s="352" t="s">
        <v>431</v>
      </c>
      <c r="C11" s="353">
        <f>SUM(C8:C10)</f>
        <v>0</v>
      </c>
    </row>
    <row r="12" spans="1:4" ht="18" customHeight="1" x14ac:dyDescent="0.25">
      <c r="A12" s="283"/>
      <c r="B12" s="283"/>
      <c r="C12" s="629"/>
    </row>
  </sheetData>
  <mergeCells count="2">
    <mergeCell ref="A3:C3"/>
    <mergeCell ref="A1:C1"/>
  </mergeCells>
  <printOptions horizontalCentered="1"/>
  <pageMargins left="0.70866141732283472" right="0.70866141732283472" top="1.1417322834645669" bottom="1.1417322834645669" header="0.70866141732283472" footer="0.51181102362204722"/>
  <pageSetup paperSize="9" scale="95" orientation="portrait" r:id="rId1"/>
  <headerFooter alignWithMargins="0">
    <oddHeader xml:space="preserve">&amp;R&amp;"Times New Roman CE,Félkövér dőlt"&amp;11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K14" sqref="K14"/>
    </sheetView>
  </sheetViews>
  <sheetFormatPr defaultRowHeight="12.75" x14ac:dyDescent="0.2"/>
  <cols>
    <col min="1" max="1" width="5.5" style="11" customWidth="1"/>
    <col min="2" max="2" width="33.1640625" style="11" customWidth="1"/>
    <col min="3" max="3" width="12.33203125" style="11" customWidth="1"/>
    <col min="4" max="4" width="11.5" style="11" customWidth="1"/>
    <col min="5" max="5" width="11.33203125" style="11" customWidth="1"/>
    <col min="6" max="6" width="11" style="11" customWidth="1"/>
    <col min="7" max="7" width="14.33203125" style="11" customWidth="1"/>
    <col min="8" max="256" width="9.33203125" style="11"/>
    <col min="257" max="257" width="5.5" style="11" customWidth="1"/>
    <col min="258" max="258" width="33.1640625" style="11" customWidth="1"/>
    <col min="259" max="259" width="12.33203125" style="11" customWidth="1"/>
    <col min="260" max="260" width="11.5" style="11" customWidth="1"/>
    <col min="261" max="261" width="11.33203125" style="11" customWidth="1"/>
    <col min="262" max="262" width="11" style="11" customWidth="1"/>
    <col min="263" max="263" width="14.33203125" style="11" customWidth="1"/>
    <col min="264" max="512" width="9.33203125" style="11"/>
    <col min="513" max="513" width="5.5" style="11" customWidth="1"/>
    <col min="514" max="514" width="33.1640625" style="11" customWidth="1"/>
    <col min="515" max="515" width="12.33203125" style="11" customWidth="1"/>
    <col min="516" max="516" width="11.5" style="11" customWidth="1"/>
    <col min="517" max="517" width="11.33203125" style="11" customWidth="1"/>
    <col min="518" max="518" width="11" style="11" customWidth="1"/>
    <col min="519" max="519" width="14.33203125" style="11" customWidth="1"/>
    <col min="520" max="768" width="9.33203125" style="11"/>
    <col min="769" max="769" width="5.5" style="11" customWidth="1"/>
    <col min="770" max="770" width="33.1640625" style="11" customWidth="1"/>
    <col min="771" max="771" width="12.33203125" style="11" customWidth="1"/>
    <col min="772" max="772" width="11.5" style="11" customWidth="1"/>
    <col min="773" max="773" width="11.33203125" style="11" customWidth="1"/>
    <col min="774" max="774" width="11" style="11" customWidth="1"/>
    <col min="775" max="775" width="14.33203125" style="11" customWidth="1"/>
    <col min="776" max="1024" width="9.33203125" style="11"/>
    <col min="1025" max="1025" width="5.5" style="11" customWidth="1"/>
    <col min="1026" max="1026" width="33.1640625" style="11" customWidth="1"/>
    <col min="1027" max="1027" width="12.33203125" style="11" customWidth="1"/>
    <col min="1028" max="1028" width="11.5" style="11" customWidth="1"/>
    <col min="1029" max="1029" width="11.33203125" style="11" customWidth="1"/>
    <col min="1030" max="1030" width="11" style="11" customWidth="1"/>
    <col min="1031" max="1031" width="14.33203125" style="11" customWidth="1"/>
    <col min="1032" max="1280" width="9.33203125" style="11"/>
    <col min="1281" max="1281" width="5.5" style="11" customWidth="1"/>
    <col min="1282" max="1282" width="33.1640625" style="11" customWidth="1"/>
    <col min="1283" max="1283" width="12.33203125" style="11" customWidth="1"/>
    <col min="1284" max="1284" width="11.5" style="11" customWidth="1"/>
    <col min="1285" max="1285" width="11.33203125" style="11" customWidth="1"/>
    <col min="1286" max="1286" width="11" style="11" customWidth="1"/>
    <col min="1287" max="1287" width="14.33203125" style="11" customWidth="1"/>
    <col min="1288" max="1536" width="9.33203125" style="11"/>
    <col min="1537" max="1537" width="5.5" style="11" customWidth="1"/>
    <col min="1538" max="1538" width="33.1640625" style="11" customWidth="1"/>
    <col min="1539" max="1539" width="12.33203125" style="11" customWidth="1"/>
    <col min="1540" max="1540" width="11.5" style="11" customWidth="1"/>
    <col min="1541" max="1541" width="11.33203125" style="11" customWidth="1"/>
    <col min="1542" max="1542" width="11" style="11" customWidth="1"/>
    <col min="1543" max="1543" width="14.33203125" style="11" customWidth="1"/>
    <col min="1544" max="1792" width="9.33203125" style="11"/>
    <col min="1793" max="1793" width="5.5" style="11" customWidth="1"/>
    <col min="1794" max="1794" width="33.1640625" style="11" customWidth="1"/>
    <col min="1795" max="1795" width="12.33203125" style="11" customWidth="1"/>
    <col min="1796" max="1796" width="11.5" style="11" customWidth="1"/>
    <col min="1797" max="1797" width="11.33203125" style="11" customWidth="1"/>
    <col min="1798" max="1798" width="11" style="11" customWidth="1"/>
    <col min="1799" max="1799" width="14.33203125" style="11" customWidth="1"/>
    <col min="1800" max="2048" width="9.33203125" style="11"/>
    <col min="2049" max="2049" width="5.5" style="11" customWidth="1"/>
    <col min="2050" max="2050" width="33.1640625" style="11" customWidth="1"/>
    <col min="2051" max="2051" width="12.33203125" style="11" customWidth="1"/>
    <col min="2052" max="2052" width="11.5" style="11" customWidth="1"/>
    <col min="2053" max="2053" width="11.33203125" style="11" customWidth="1"/>
    <col min="2054" max="2054" width="11" style="11" customWidth="1"/>
    <col min="2055" max="2055" width="14.33203125" style="11" customWidth="1"/>
    <col min="2056" max="2304" width="9.33203125" style="11"/>
    <col min="2305" max="2305" width="5.5" style="11" customWidth="1"/>
    <col min="2306" max="2306" width="33.1640625" style="11" customWidth="1"/>
    <col min="2307" max="2307" width="12.33203125" style="11" customWidth="1"/>
    <col min="2308" max="2308" width="11.5" style="11" customWidth="1"/>
    <col min="2309" max="2309" width="11.33203125" style="11" customWidth="1"/>
    <col min="2310" max="2310" width="11" style="11" customWidth="1"/>
    <col min="2311" max="2311" width="14.33203125" style="11" customWidth="1"/>
    <col min="2312" max="2560" width="9.33203125" style="11"/>
    <col min="2561" max="2561" width="5.5" style="11" customWidth="1"/>
    <col min="2562" max="2562" width="33.1640625" style="11" customWidth="1"/>
    <col min="2563" max="2563" width="12.33203125" style="11" customWidth="1"/>
    <col min="2564" max="2564" width="11.5" style="11" customWidth="1"/>
    <col min="2565" max="2565" width="11.33203125" style="11" customWidth="1"/>
    <col min="2566" max="2566" width="11" style="11" customWidth="1"/>
    <col min="2567" max="2567" width="14.33203125" style="11" customWidth="1"/>
    <col min="2568" max="2816" width="9.33203125" style="11"/>
    <col min="2817" max="2817" width="5.5" style="11" customWidth="1"/>
    <col min="2818" max="2818" width="33.1640625" style="11" customWidth="1"/>
    <col min="2819" max="2819" width="12.33203125" style="11" customWidth="1"/>
    <col min="2820" max="2820" width="11.5" style="11" customWidth="1"/>
    <col min="2821" max="2821" width="11.33203125" style="11" customWidth="1"/>
    <col min="2822" max="2822" width="11" style="11" customWidth="1"/>
    <col min="2823" max="2823" width="14.33203125" style="11" customWidth="1"/>
    <col min="2824" max="3072" width="9.33203125" style="11"/>
    <col min="3073" max="3073" width="5.5" style="11" customWidth="1"/>
    <col min="3074" max="3074" width="33.1640625" style="11" customWidth="1"/>
    <col min="3075" max="3075" width="12.33203125" style="11" customWidth="1"/>
    <col min="3076" max="3076" width="11.5" style="11" customWidth="1"/>
    <col min="3077" max="3077" width="11.33203125" style="11" customWidth="1"/>
    <col min="3078" max="3078" width="11" style="11" customWidth="1"/>
    <col min="3079" max="3079" width="14.33203125" style="11" customWidth="1"/>
    <col min="3080" max="3328" width="9.33203125" style="11"/>
    <col min="3329" max="3329" width="5.5" style="11" customWidth="1"/>
    <col min="3330" max="3330" width="33.1640625" style="11" customWidth="1"/>
    <col min="3331" max="3331" width="12.33203125" style="11" customWidth="1"/>
    <col min="3332" max="3332" width="11.5" style="11" customWidth="1"/>
    <col min="3333" max="3333" width="11.33203125" style="11" customWidth="1"/>
    <col min="3334" max="3334" width="11" style="11" customWidth="1"/>
    <col min="3335" max="3335" width="14.33203125" style="11" customWidth="1"/>
    <col min="3336" max="3584" width="9.33203125" style="11"/>
    <col min="3585" max="3585" width="5.5" style="11" customWidth="1"/>
    <col min="3586" max="3586" width="33.1640625" style="11" customWidth="1"/>
    <col min="3587" max="3587" width="12.33203125" style="11" customWidth="1"/>
    <col min="3588" max="3588" width="11.5" style="11" customWidth="1"/>
    <col min="3589" max="3589" width="11.33203125" style="11" customWidth="1"/>
    <col min="3590" max="3590" width="11" style="11" customWidth="1"/>
    <col min="3591" max="3591" width="14.33203125" style="11" customWidth="1"/>
    <col min="3592" max="3840" width="9.33203125" style="11"/>
    <col min="3841" max="3841" width="5.5" style="11" customWidth="1"/>
    <col min="3842" max="3842" width="33.1640625" style="11" customWidth="1"/>
    <col min="3843" max="3843" width="12.33203125" style="11" customWidth="1"/>
    <col min="3844" max="3844" width="11.5" style="11" customWidth="1"/>
    <col min="3845" max="3845" width="11.33203125" style="11" customWidth="1"/>
    <col min="3846" max="3846" width="11" style="11" customWidth="1"/>
    <col min="3847" max="3847" width="14.33203125" style="11" customWidth="1"/>
    <col min="3848" max="4096" width="9.33203125" style="11"/>
    <col min="4097" max="4097" width="5.5" style="11" customWidth="1"/>
    <col min="4098" max="4098" width="33.1640625" style="11" customWidth="1"/>
    <col min="4099" max="4099" width="12.33203125" style="11" customWidth="1"/>
    <col min="4100" max="4100" width="11.5" style="11" customWidth="1"/>
    <col min="4101" max="4101" width="11.33203125" style="11" customWidth="1"/>
    <col min="4102" max="4102" width="11" style="11" customWidth="1"/>
    <col min="4103" max="4103" width="14.33203125" style="11" customWidth="1"/>
    <col min="4104" max="4352" width="9.33203125" style="11"/>
    <col min="4353" max="4353" width="5.5" style="11" customWidth="1"/>
    <col min="4354" max="4354" width="33.1640625" style="11" customWidth="1"/>
    <col min="4355" max="4355" width="12.33203125" style="11" customWidth="1"/>
    <col min="4356" max="4356" width="11.5" style="11" customWidth="1"/>
    <col min="4357" max="4357" width="11.33203125" style="11" customWidth="1"/>
    <col min="4358" max="4358" width="11" style="11" customWidth="1"/>
    <col min="4359" max="4359" width="14.33203125" style="11" customWidth="1"/>
    <col min="4360" max="4608" width="9.33203125" style="11"/>
    <col min="4609" max="4609" width="5.5" style="11" customWidth="1"/>
    <col min="4610" max="4610" width="33.1640625" style="11" customWidth="1"/>
    <col min="4611" max="4611" width="12.33203125" style="11" customWidth="1"/>
    <col min="4612" max="4612" width="11.5" style="11" customWidth="1"/>
    <col min="4613" max="4613" width="11.33203125" style="11" customWidth="1"/>
    <col min="4614" max="4614" width="11" style="11" customWidth="1"/>
    <col min="4615" max="4615" width="14.33203125" style="11" customWidth="1"/>
    <col min="4616" max="4864" width="9.33203125" style="11"/>
    <col min="4865" max="4865" width="5.5" style="11" customWidth="1"/>
    <col min="4866" max="4866" width="33.1640625" style="11" customWidth="1"/>
    <col min="4867" max="4867" width="12.33203125" style="11" customWidth="1"/>
    <col min="4868" max="4868" width="11.5" style="11" customWidth="1"/>
    <col min="4869" max="4869" width="11.33203125" style="11" customWidth="1"/>
    <col min="4870" max="4870" width="11" style="11" customWidth="1"/>
    <col min="4871" max="4871" width="14.33203125" style="11" customWidth="1"/>
    <col min="4872" max="5120" width="9.33203125" style="11"/>
    <col min="5121" max="5121" width="5.5" style="11" customWidth="1"/>
    <col min="5122" max="5122" width="33.1640625" style="11" customWidth="1"/>
    <col min="5123" max="5123" width="12.33203125" style="11" customWidth="1"/>
    <col min="5124" max="5124" width="11.5" style="11" customWidth="1"/>
    <col min="5125" max="5125" width="11.33203125" style="11" customWidth="1"/>
    <col min="5126" max="5126" width="11" style="11" customWidth="1"/>
    <col min="5127" max="5127" width="14.33203125" style="11" customWidth="1"/>
    <col min="5128" max="5376" width="9.33203125" style="11"/>
    <col min="5377" max="5377" width="5.5" style="11" customWidth="1"/>
    <col min="5378" max="5378" width="33.1640625" style="11" customWidth="1"/>
    <col min="5379" max="5379" width="12.33203125" style="11" customWidth="1"/>
    <col min="5380" max="5380" width="11.5" style="11" customWidth="1"/>
    <col min="5381" max="5381" width="11.33203125" style="11" customWidth="1"/>
    <col min="5382" max="5382" width="11" style="11" customWidth="1"/>
    <col min="5383" max="5383" width="14.33203125" style="11" customWidth="1"/>
    <col min="5384" max="5632" width="9.33203125" style="11"/>
    <col min="5633" max="5633" width="5.5" style="11" customWidth="1"/>
    <col min="5634" max="5634" width="33.1640625" style="11" customWidth="1"/>
    <col min="5635" max="5635" width="12.33203125" style="11" customWidth="1"/>
    <col min="5636" max="5636" width="11.5" style="11" customWidth="1"/>
    <col min="5637" max="5637" width="11.33203125" style="11" customWidth="1"/>
    <col min="5638" max="5638" width="11" style="11" customWidth="1"/>
    <col min="5639" max="5639" width="14.33203125" style="11" customWidth="1"/>
    <col min="5640" max="5888" width="9.33203125" style="11"/>
    <col min="5889" max="5889" width="5.5" style="11" customWidth="1"/>
    <col min="5890" max="5890" width="33.1640625" style="11" customWidth="1"/>
    <col min="5891" max="5891" width="12.33203125" style="11" customWidth="1"/>
    <col min="5892" max="5892" width="11.5" style="11" customWidth="1"/>
    <col min="5893" max="5893" width="11.33203125" style="11" customWidth="1"/>
    <col min="5894" max="5894" width="11" style="11" customWidth="1"/>
    <col min="5895" max="5895" width="14.33203125" style="11" customWidth="1"/>
    <col min="5896" max="6144" width="9.33203125" style="11"/>
    <col min="6145" max="6145" width="5.5" style="11" customWidth="1"/>
    <col min="6146" max="6146" width="33.1640625" style="11" customWidth="1"/>
    <col min="6147" max="6147" width="12.33203125" style="11" customWidth="1"/>
    <col min="6148" max="6148" width="11.5" style="11" customWidth="1"/>
    <col min="6149" max="6149" width="11.33203125" style="11" customWidth="1"/>
    <col min="6150" max="6150" width="11" style="11" customWidth="1"/>
    <col min="6151" max="6151" width="14.33203125" style="11" customWidth="1"/>
    <col min="6152" max="6400" width="9.33203125" style="11"/>
    <col min="6401" max="6401" width="5.5" style="11" customWidth="1"/>
    <col min="6402" max="6402" width="33.1640625" style="11" customWidth="1"/>
    <col min="6403" max="6403" width="12.33203125" style="11" customWidth="1"/>
    <col min="6404" max="6404" width="11.5" style="11" customWidth="1"/>
    <col min="6405" max="6405" width="11.33203125" style="11" customWidth="1"/>
    <col min="6406" max="6406" width="11" style="11" customWidth="1"/>
    <col min="6407" max="6407" width="14.33203125" style="11" customWidth="1"/>
    <col min="6408" max="6656" width="9.33203125" style="11"/>
    <col min="6657" max="6657" width="5.5" style="11" customWidth="1"/>
    <col min="6658" max="6658" width="33.1640625" style="11" customWidth="1"/>
    <col min="6659" max="6659" width="12.33203125" style="11" customWidth="1"/>
    <col min="6660" max="6660" width="11.5" style="11" customWidth="1"/>
    <col min="6661" max="6661" width="11.33203125" style="11" customWidth="1"/>
    <col min="6662" max="6662" width="11" style="11" customWidth="1"/>
    <col min="6663" max="6663" width="14.33203125" style="11" customWidth="1"/>
    <col min="6664" max="6912" width="9.33203125" style="11"/>
    <col min="6913" max="6913" width="5.5" style="11" customWidth="1"/>
    <col min="6914" max="6914" width="33.1640625" style="11" customWidth="1"/>
    <col min="6915" max="6915" width="12.33203125" style="11" customWidth="1"/>
    <col min="6916" max="6916" width="11.5" style="11" customWidth="1"/>
    <col min="6917" max="6917" width="11.33203125" style="11" customWidth="1"/>
    <col min="6918" max="6918" width="11" style="11" customWidth="1"/>
    <col min="6919" max="6919" width="14.33203125" style="11" customWidth="1"/>
    <col min="6920" max="7168" width="9.33203125" style="11"/>
    <col min="7169" max="7169" width="5.5" style="11" customWidth="1"/>
    <col min="7170" max="7170" width="33.1640625" style="11" customWidth="1"/>
    <col min="7171" max="7171" width="12.33203125" style="11" customWidth="1"/>
    <col min="7172" max="7172" width="11.5" style="11" customWidth="1"/>
    <col min="7173" max="7173" width="11.33203125" style="11" customWidth="1"/>
    <col min="7174" max="7174" width="11" style="11" customWidth="1"/>
    <col min="7175" max="7175" width="14.33203125" style="11" customWidth="1"/>
    <col min="7176" max="7424" width="9.33203125" style="11"/>
    <col min="7425" max="7425" width="5.5" style="11" customWidth="1"/>
    <col min="7426" max="7426" width="33.1640625" style="11" customWidth="1"/>
    <col min="7427" max="7427" width="12.33203125" style="11" customWidth="1"/>
    <col min="7428" max="7428" width="11.5" style="11" customWidth="1"/>
    <col min="7429" max="7429" width="11.33203125" style="11" customWidth="1"/>
    <col min="7430" max="7430" width="11" style="11" customWidth="1"/>
    <col min="7431" max="7431" width="14.33203125" style="11" customWidth="1"/>
    <col min="7432" max="7680" width="9.33203125" style="11"/>
    <col min="7681" max="7681" width="5.5" style="11" customWidth="1"/>
    <col min="7682" max="7682" width="33.1640625" style="11" customWidth="1"/>
    <col min="7683" max="7683" width="12.33203125" style="11" customWidth="1"/>
    <col min="7684" max="7684" width="11.5" style="11" customWidth="1"/>
    <col min="7685" max="7685" width="11.33203125" style="11" customWidth="1"/>
    <col min="7686" max="7686" width="11" style="11" customWidth="1"/>
    <col min="7687" max="7687" width="14.33203125" style="11" customWidth="1"/>
    <col min="7688" max="7936" width="9.33203125" style="11"/>
    <col min="7937" max="7937" width="5.5" style="11" customWidth="1"/>
    <col min="7938" max="7938" width="33.1640625" style="11" customWidth="1"/>
    <col min="7939" max="7939" width="12.33203125" style="11" customWidth="1"/>
    <col min="7940" max="7940" width="11.5" style="11" customWidth="1"/>
    <col min="7941" max="7941" width="11.33203125" style="11" customWidth="1"/>
    <col min="7942" max="7942" width="11" style="11" customWidth="1"/>
    <col min="7943" max="7943" width="14.33203125" style="11" customWidth="1"/>
    <col min="7944" max="8192" width="9.33203125" style="11"/>
    <col min="8193" max="8193" width="5.5" style="11" customWidth="1"/>
    <col min="8194" max="8194" width="33.1640625" style="11" customWidth="1"/>
    <col min="8195" max="8195" width="12.33203125" style="11" customWidth="1"/>
    <col min="8196" max="8196" width="11.5" style="11" customWidth="1"/>
    <col min="8197" max="8197" width="11.33203125" style="11" customWidth="1"/>
    <col min="8198" max="8198" width="11" style="11" customWidth="1"/>
    <col min="8199" max="8199" width="14.33203125" style="11" customWidth="1"/>
    <col min="8200" max="8448" width="9.33203125" style="11"/>
    <col min="8449" max="8449" width="5.5" style="11" customWidth="1"/>
    <col min="8450" max="8450" width="33.1640625" style="11" customWidth="1"/>
    <col min="8451" max="8451" width="12.33203125" style="11" customWidth="1"/>
    <col min="8452" max="8452" width="11.5" style="11" customWidth="1"/>
    <col min="8453" max="8453" width="11.33203125" style="11" customWidth="1"/>
    <col min="8454" max="8454" width="11" style="11" customWidth="1"/>
    <col min="8455" max="8455" width="14.33203125" style="11" customWidth="1"/>
    <col min="8456" max="8704" width="9.33203125" style="11"/>
    <col min="8705" max="8705" width="5.5" style="11" customWidth="1"/>
    <col min="8706" max="8706" width="33.1640625" style="11" customWidth="1"/>
    <col min="8707" max="8707" width="12.33203125" style="11" customWidth="1"/>
    <col min="8708" max="8708" width="11.5" style="11" customWidth="1"/>
    <col min="8709" max="8709" width="11.33203125" style="11" customWidth="1"/>
    <col min="8710" max="8710" width="11" style="11" customWidth="1"/>
    <col min="8711" max="8711" width="14.33203125" style="11" customWidth="1"/>
    <col min="8712" max="8960" width="9.33203125" style="11"/>
    <col min="8961" max="8961" width="5.5" style="11" customWidth="1"/>
    <col min="8962" max="8962" width="33.1640625" style="11" customWidth="1"/>
    <col min="8963" max="8963" width="12.33203125" style="11" customWidth="1"/>
    <col min="8964" max="8964" width="11.5" style="11" customWidth="1"/>
    <col min="8965" max="8965" width="11.33203125" style="11" customWidth="1"/>
    <col min="8966" max="8966" width="11" style="11" customWidth="1"/>
    <col min="8967" max="8967" width="14.33203125" style="11" customWidth="1"/>
    <col min="8968" max="9216" width="9.33203125" style="11"/>
    <col min="9217" max="9217" width="5.5" style="11" customWidth="1"/>
    <col min="9218" max="9218" width="33.1640625" style="11" customWidth="1"/>
    <col min="9219" max="9219" width="12.33203125" style="11" customWidth="1"/>
    <col min="9220" max="9220" width="11.5" style="11" customWidth="1"/>
    <col min="9221" max="9221" width="11.33203125" style="11" customWidth="1"/>
    <col min="9222" max="9222" width="11" style="11" customWidth="1"/>
    <col min="9223" max="9223" width="14.33203125" style="11" customWidth="1"/>
    <col min="9224" max="9472" width="9.33203125" style="11"/>
    <col min="9473" max="9473" width="5.5" style="11" customWidth="1"/>
    <col min="9474" max="9474" width="33.1640625" style="11" customWidth="1"/>
    <col min="9475" max="9475" width="12.33203125" style="11" customWidth="1"/>
    <col min="9476" max="9476" width="11.5" style="11" customWidth="1"/>
    <col min="9477" max="9477" width="11.33203125" style="11" customWidth="1"/>
    <col min="9478" max="9478" width="11" style="11" customWidth="1"/>
    <col min="9479" max="9479" width="14.33203125" style="11" customWidth="1"/>
    <col min="9480" max="9728" width="9.33203125" style="11"/>
    <col min="9729" max="9729" width="5.5" style="11" customWidth="1"/>
    <col min="9730" max="9730" width="33.1640625" style="11" customWidth="1"/>
    <col min="9731" max="9731" width="12.33203125" style="11" customWidth="1"/>
    <col min="9732" max="9732" width="11.5" style="11" customWidth="1"/>
    <col min="9733" max="9733" width="11.33203125" style="11" customWidth="1"/>
    <col min="9734" max="9734" width="11" style="11" customWidth="1"/>
    <col min="9735" max="9735" width="14.33203125" style="11" customWidth="1"/>
    <col min="9736" max="9984" width="9.33203125" style="11"/>
    <col min="9985" max="9985" width="5.5" style="11" customWidth="1"/>
    <col min="9986" max="9986" width="33.1640625" style="11" customWidth="1"/>
    <col min="9987" max="9987" width="12.33203125" style="11" customWidth="1"/>
    <col min="9988" max="9988" width="11.5" style="11" customWidth="1"/>
    <col min="9989" max="9989" width="11.33203125" style="11" customWidth="1"/>
    <col min="9990" max="9990" width="11" style="11" customWidth="1"/>
    <col min="9991" max="9991" width="14.33203125" style="11" customWidth="1"/>
    <col min="9992" max="10240" width="9.33203125" style="11"/>
    <col min="10241" max="10241" width="5.5" style="11" customWidth="1"/>
    <col min="10242" max="10242" width="33.1640625" style="11" customWidth="1"/>
    <col min="10243" max="10243" width="12.33203125" style="11" customWidth="1"/>
    <col min="10244" max="10244" width="11.5" style="11" customWidth="1"/>
    <col min="10245" max="10245" width="11.33203125" style="11" customWidth="1"/>
    <col min="10246" max="10246" width="11" style="11" customWidth="1"/>
    <col min="10247" max="10247" width="14.33203125" style="11" customWidth="1"/>
    <col min="10248" max="10496" width="9.33203125" style="11"/>
    <col min="10497" max="10497" width="5.5" style="11" customWidth="1"/>
    <col min="10498" max="10498" width="33.1640625" style="11" customWidth="1"/>
    <col min="10499" max="10499" width="12.33203125" style="11" customWidth="1"/>
    <col min="10500" max="10500" width="11.5" style="11" customWidth="1"/>
    <col min="10501" max="10501" width="11.33203125" style="11" customWidth="1"/>
    <col min="10502" max="10502" width="11" style="11" customWidth="1"/>
    <col min="10503" max="10503" width="14.33203125" style="11" customWidth="1"/>
    <col min="10504" max="10752" width="9.33203125" style="11"/>
    <col min="10753" max="10753" width="5.5" style="11" customWidth="1"/>
    <col min="10754" max="10754" width="33.1640625" style="11" customWidth="1"/>
    <col min="10755" max="10755" width="12.33203125" style="11" customWidth="1"/>
    <col min="10756" max="10756" width="11.5" style="11" customWidth="1"/>
    <col min="10757" max="10757" width="11.33203125" style="11" customWidth="1"/>
    <col min="10758" max="10758" width="11" style="11" customWidth="1"/>
    <col min="10759" max="10759" width="14.33203125" style="11" customWidth="1"/>
    <col min="10760" max="11008" width="9.33203125" style="11"/>
    <col min="11009" max="11009" width="5.5" style="11" customWidth="1"/>
    <col min="11010" max="11010" width="33.1640625" style="11" customWidth="1"/>
    <col min="11011" max="11011" width="12.33203125" style="11" customWidth="1"/>
    <col min="11012" max="11012" width="11.5" style="11" customWidth="1"/>
    <col min="11013" max="11013" width="11.33203125" style="11" customWidth="1"/>
    <col min="11014" max="11014" width="11" style="11" customWidth="1"/>
    <col min="11015" max="11015" width="14.33203125" style="11" customWidth="1"/>
    <col min="11016" max="11264" width="9.33203125" style="11"/>
    <col min="11265" max="11265" width="5.5" style="11" customWidth="1"/>
    <col min="11266" max="11266" width="33.1640625" style="11" customWidth="1"/>
    <col min="11267" max="11267" width="12.33203125" style="11" customWidth="1"/>
    <col min="11268" max="11268" width="11.5" style="11" customWidth="1"/>
    <col min="11269" max="11269" width="11.33203125" style="11" customWidth="1"/>
    <col min="11270" max="11270" width="11" style="11" customWidth="1"/>
    <col min="11271" max="11271" width="14.33203125" style="11" customWidth="1"/>
    <col min="11272" max="11520" width="9.33203125" style="11"/>
    <col min="11521" max="11521" width="5.5" style="11" customWidth="1"/>
    <col min="11522" max="11522" width="33.1640625" style="11" customWidth="1"/>
    <col min="11523" max="11523" width="12.33203125" style="11" customWidth="1"/>
    <col min="11524" max="11524" width="11.5" style="11" customWidth="1"/>
    <col min="11525" max="11525" width="11.33203125" style="11" customWidth="1"/>
    <col min="11526" max="11526" width="11" style="11" customWidth="1"/>
    <col min="11527" max="11527" width="14.33203125" style="11" customWidth="1"/>
    <col min="11528" max="11776" width="9.33203125" style="11"/>
    <col min="11777" max="11777" width="5.5" style="11" customWidth="1"/>
    <col min="11778" max="11778" width="33.1640625" style="11" customWidth="1"/>
    <col min="11779" max="11779" width="12.33203125" style="11" customWidth="1"/>
    <col min="11780" max="11780" width="11.5" style="11" customWidth="1"/>
    <col min="11781" max="11781" width="11.33203125" style="11" customWidth="1"/>
    <col min="11782" max="11782" width="11" style="11" customWidth="1"/>
    <col min="11783" max="11783" width="14.33203125" style="11" customWidth="1"/>
    <col min="11784" max="12032" width="9.33203125" style="11"/>
    <col min="12033" max="12033" width="5.5" style="11" customWidth="1"/>
    <col min="12034" max="12034" width="33.1640625" style="11" customWidth="1"/>
    <col min="12035" max="12035" width="12.33203125" style="11" customWidth="1"/>
    <col min="12036" max="12036" width="11.5" style="11" customWidth="1"/>
    <col min="12037" max="12037" width="11.33203125" style="11" customWidth="1"/>
    <col min="12038" max="12038" width="11" style="11" customWidth="1"/>
    <col min="12039" max="12039" width="14.33203125" style="11" customWidth="1"/>
    <col min="12040" max="12288" width="9.33203125" style="11"/>
    <col min="12289" max="12289" width="5.5" style="11" customWidth="1"/>
    <col min="12290" max="12290" width="33.1640625" style="11" customWidth="1"/>
    <col min="12291" max="12291" width="12.33203125" style="11" customWidth="1"/>
    <col min="12292" max="12292" width="11.5" style="11" customWidth="1"/>
    <col min="12293" max="12293" width="11.33203125" style="11" customWidth="1"/>
    <col min="12294" max="12294" width="11" style="11" customWidth="1"/>
    <col min="12295" max="12295" width="14.33203125" style="11" customWidth="1"/>
    <col min="12296" max="12544" width="9.33203125" style="11"/>
    <col min="12545" max="12545" width="5.5" style="11" customWidth="1"/>
    <col min="12546" max="12546" width="33.1640625" style="11" customWidth="1"/>
    <col min="12547" max="12547" width="12.33203125" style="11" customWidth="1"/>
    <col min="12548" max="12548" width="11.5" style="11" customWidth="1"/>
    <col min="12549" max="12549" width="11.33203125" style="11" customWidth="1"/>
    <col min="12550" max="12550" width="11" style="11" customWidth="1"/>
    <col min="12551" max="12551" width="14.33203125" style="11" customWidth="1"/>
    <col min="12552" max="12800" width="9.33203125" style="11"/>
    <col min="12801" max="12801" width="5.5" style="11" customWidth="1"/>
    <col min="12802" max="12802" width="33.1640625" style="11" customWidth="1"/>
    <col min="12803" max="12803" width="12.33203125" style="11" customWidth="1"/>
    <col min="12804" max="12804" width="11.5" style="11" customWidth="1"/>
    <col min="12805" max="12805" width="11.33203125" style="11" customWidth="1"/>
    <col min="12806" max="12806" width="11" style="11" customWidth="1"/>
    <col min="12807" max="12807" width="14.33203125" style="11" customWidth="1"/>
    <col min="12808" max="13056" width="9.33203125" style="11"/>
    <col min="13057" max="13057" width="5.5" style="11" customWidth="1"/>
    <col min="13058" max="13058" width="33.1640625" style="11" customWidth="1"/>
    <col min="13059" max="13059" width="12.33203125" style="11" customWidth="1"/>
    <col min="13060" max="13060" width="11.5" style="11" customWidth="1"/>
    <col min="13061" max="13061" width="11.33203125" style="11" customWidth="1"/>
    <col min="13062" max="13062" width="11" style="11" customWidth="1"/>
    <col min="13063" max="13063" width="14.33203125" style="11" customWidth="1"/>
    <col min="13064" max="13312" width="9.33203125" style="11"/>
    <col min="13313" max="13313" width="5.5" style="11" customWidth="1"/>
    <col min="13314" max="13314" width="33.1640625" style="11" customWidth="1"/>
    <col min="13315" max="13315" width="12.33203125" style="11" customWidth="1"/>
    <col min="13316" max="13316" width="11.5" style="11" customWidth="1"/>
    <col min="13317" max="13317" width="11.33203125" style="11" customWidth="1"/>
    <col min="13318" max="13318" width="11" style="11" customWidth="1"/>
    <col min="13319" max="13319" width="14.33203125" style="11" customWidth="1"/>
    <col min="13320" max="13568" width="9.33203125" style="11"/>
    <col min="13569" max="13569" width="5.5" style="11" customWidth="1"/>
    <col min="13570" max="13570" width="33.1640625" style="11" customWidth="1"/>
    <col min="13571" max="13571" width="12.33203125" style="11" customWidth="1"/>
    <col min="13572" max="13572" width="11.5" style="11" customWidth="1"/>
    <col min="13573" max="13573" width="11.33203125" style="11" customWidth="1"/>
    <col min="13574" max="13574" width="11" style="11" customWidth="1"/>
    <col min="13575" max="13575" width="14.33203125" style="11" customWidth="1"/>
    <col min="13576" max="13824" width="9.33203125" style="11"/>
    <col min="13825" max="13825" width="5.5" style="11" customWidth="1"/>
    <col min="13826" max="13826" width="33.1640625" style="11" customWidth="1"/>
    <col min="13827" max="13827" width="12.33203125" style="11" customWidth="1"/>
    <col min="13828" max="13828" width="11.5" style="11" customWidth="1"/>
    <col min="13829" max="13829" width="11.33203125" style="11" customWidth="1"/>
    <col min="13830" max="13830" width="11" style="11" customWidth="1"/>
    <col min="13831" max="13831" width="14.33203125" style="11" customWidth="1"/>
    <col min="13832" max="14080" width="9.33203125" style="11"/>
    <col min="14081" max="14081" width="5.5" style="11" customWidth="1"/>
    <col min="14082" max="14082" width="33.1640625" style="11" customWidth="1"/>
    <col min="14083" max="14083" width="12.33203125" style="11" customWidth="1"/>
    <col min="14084" max="14084" width="11.5" style="11" customWidth="1"/>
    <col min="14085" max="14085" width="11.33203125" style="11" customWidth="1"/>
    <col min="14086" max="14086" width="11" style="11" customWidth="1"/>
    <col min="14087" max="14087" width="14.33203125" style="11" customWidth="1"/>
    <col min="14088" max="14336" width="9.33203125" style="11"/>
    <col min="14337" max="14337" width="5.5" style="11" customWidth="1"/>
    <col min="14338" max="14338" width="33.1640625" style="11" customWidth="1"/>
    <col min="14339" max="14339" width="12.33203125" style="11" customWidth="1"/>
    <col min="14340" max="14340" width="11.5" style="11" customWidth="1"/>
    <col min="14341" max="14341" width="11.33203125" style="11" customWidth="1"/>
    <col min="14342" max="14342" width="11" style="11" customWidth="1"/>
    <col min="14343" max="14343" width="14.33203125" style="11" customWidth="1"/>
    <col min="14344" max="14592" width="9.33203125" style="11"/>
    <col min="14593" max="14593" width="5.5" style="11" customWidth="1"/>
    <col min="14594" max="14594" width="33.1640625" style="11" customWidth="1"/>
    <col min="14595" max="14595" width="12.33203125" style="11" customWidth="1"/>
    <col min="14596" max="14596" width="11.5" style="11" customWidth="1"/>
    <col min="14597" max="14597" width="11.33203125" style="11" customWidth="1"/>
    <col min="14598" max="14598" width="11" style="11" customWidth="1"/>
    <col min="14599" max="14599" width="14.33203125" style="11" customWidth="1"/>
    <col min="14600" max="14848" width="9.33203125" style="11"/>
    <col min="14849" max="14849" width="5.5" style="11" customWidth="1"/>
    <col min="14850" max="14850" width="33.1640625" style="11" customWidth="1"/>
    <col min="14851" max="14851" width="12.33203125" style="11" customWidth="1"/>
    <col min="14852" max="14852" width="11.5" style="11" customWidth="1"/>
    <col min="14853" max="14853" width="11.33203125" style="11" customWidth="1"/>
    <col min="14854" max="14854" width="11" style="11" customWidth="1"/>
    <col min="14855" max="14855" width="14.33203125" style="11" customWidth="1"/>
    <col min="14856" max="15104" width="9.33203125" style="11"/>
    <col min="15105" max="15105" width="5.5" style="11" customWidth="1"/>
    <col min="15106" max="15106" width="33.1640625" style="11" customWidth="1"/>
    <col min="15107" max="15107" width="12.33203125" style="11" customWidth="1"/>
    <col min="15108" max="15108" width="11.5" style="11" customWidth="1"/>
    <col min="15109" max="15109" width="11.33203125" style="11" customWidth="1"/>
    <col min="15110" max="15110" width="11" style="11" customWidth="1"/>
    <col min="15111" max="15111" width="14.33203125" style="11" customWidth="1"/>
    <col min="15112" max="15360" width="9.33203125" style="11"/>
    <col min="15361" max="15361" width="5.5" style="11" customWidth="1"/>
    <col min="15362" max="15362" width="33.1640625" style="11" customWidth="1"/>
    <col min="15363" max="15363" width="12.33203125" style="11" customWidth="1"/>
    <col min="15364" max="15364" width="11.5" style="11" customWidth="1"/>
    <col min="15365" max="15365" width="11.33203125" style="11" customWidth="1"/>
    <col min="15366" max="15366" width="11" style="11" customWidth="1"/>
    <col min="15367" max="15367" width="14.33203125" style="11" customWidth="1"/>
    <col min="15368" max="15616" width="9.33203125" style="11"/>
    <col min="15617" max="15617" width="5.5" style="11" customWidth="1"/>
    <col min="15618" max="15618" width="33.1640625" style="11" customWidth="1"/>
    <col min="15619" max="15619" width="12.33203125" style="11" customWidth="1"/>
    <col min="15620" max="15620" width="11.5" style="11" customWidth="1"/>
    <col min="15621" max="15621" width="11.33203125" style="11" customWidth="1"/>
    <col min="15622" max="15622" width="11" style="11" customWidth="1"/>
    <col min="15623" max="15623" width="14.33203125" style="11" customWidth="1"/>
    <col min="15624" max="15872" width="9.33203125" style="11"/>
    <col min="15873" max="15873" width="5.5" style="11" customWidth="1"/>
    <col min="15874" max="15874" width="33.1640625" style="11" customWidth="1"/>
    <col min="15875" max="15875" width="12.33203125" style="11" customWidth="1"/>
    <col min="15876" max="15876" width="11.5" style="11" customWidth="1"/>
    <col min="15877" max="15877" width="11.33203125" style="11" customWidth="1"/>
    <col min="15878" max="15878" width="11" style="11" customWidth="1"/>
    <col min="15879" max="15879" width="14.33203125" style="11" customWidth="1"/>
    <col min="15880" max="16128" width="9.33203125" style="11"/>
    <col min="16129" max="16129" width="5.5" style="11" customWidth="1"/>
    <col min="16130" max="16130" width="33.1640625" style="11" customWidth="1"/>
    <col min="16131" max="16131" width="12.33203125" style="11" customWidth="1"/>
    <col min="16132" max="16132" width="11.5" style="11" customWidth="1"/>
    <col min="16133" max="16133" width="11.33203125" style="11" customWidth="1"/>
    <col min="16134" max="16134" width="11" style="11" customWidth="1"/>
    <col min="16135" max="16135" width="14.33203125" style="11" customWidth="1"/>
    <col min="16136" max="16384" width="9.33203125" style="11"/>
  </cols>
  <sheetData>
    <row r="1" spans="1:7" customFormat="1" x14ac:dyDescent="0.2">
      <c r="A1" s="2150" t="s">
        <v>718</v>
      </c>
      <c r="B1" s="2150"/>
      <c r="C1" s="2150"/>
      <c r="D1" s="2150"/>
      <c r="E1" s="2150"/>
      <c r="F1" s="2150"/>
      <c r="G1" s="2150"/>
    </row>
    <row r="2" spans="1:7" ht="33" customHeight="1" x14ac:dyDescent="0.2">
      <c r="G2" s="274"/>
    </row>
    <row r="3" spans="1:7" ht="43.5" customHeight="1" x14ac:dyDescent="0.25">
      <c r="A3" s="2242" t="s">
        <v>432</v>
      </c>
      <c r="B3" s="2242"/>
      <c r="C3" s="2242"/>
      <c r="D3" s="2242"/>
      <c r="E3" s="2242"/>
      <c r="F3" s="2242"/>
      <c r="G3" s="2242"/>
    </row>
    <row r="4" spans="1:7" ht="15.75" x14ac:dyDescent="0.25">
      <c r="A4" s="290"/>
      <c r="B4" s="290"/>
      <c r="C4" s="290"/>
      <c r="D4" s="290"/>
      <c r="E4" s="290"/>
      <c r="F4" s="290"/>
      <c r="G4" s="290"/>
    </row>
    <row r="5" spans="1:7" s="293" customFormat="1" ht="24.95" customHeight="1" x14ac:dyDescent="0.25">
      <c r="A5" s="291" t="s">
        <v>433</v>
      </c>
      <c r="B5" s="292"/>
      <c r="C5" s="2243" t="s">
        <v>434</v>
      </c>
      <c r="D5" s="2243"/>
      <c r="E5" s="2243"/>
      <c r="F5" s="2243"/>
      <c r="G5" s="2243"/>
    </row>
    <row r="6" spans="1:7" s="293" customFormat="1" ht="24.95" customHeight="1" x14ac:dyDescent="0.25">
      <c r="A6" s="292"/>
      <c r="B6" s="292"/>
      <c r="C6" s="292"/>
      <c r="D6" s="292"/>
      <c r="E6" s="292"/>
      <c r="F6" s="292"/>
      <c r="G6" s="292"/>
    </row>
    <row r="7" spans="1:7" s="293" customFormat="1" ht="24.95" customHeight="1" x14ac:dyDescent="0.25">
      <c r="A7" s="291" t="s">
        <v>435</v>
      </c>
      <c r="B7" s="292"/>
      <c r="C7" s="2243" t="s">
        <v>434</v>
      </c>
      <c r="D7" s="2243"/>
      <c r="E7" s="2243"/>
      <c r="F7" s="2243"/>
      <c r="G7" s="292"/>
    </row>
    <row r="8" spans="1:7" s="294" customFormat="1" ht="24.95" customHeight="1" x14ac:dyDescent="0.25">
      <c r="A8" s="292"/>
      <c r="B8" s="292"/>
      <c r="C8" s="292"/>
      <c r="D8" s="292"/>
      <c r="E8" s="292"/>
      <c r="F8" s="292"/>
      <c r="G8" s="292"/>
    </row>
    <row r="9" spans="1:7" s="297" customFormat="1" ht="24.95" customHeight="1" x14ac:dyDescent="0.25">
      <c r="A9" s="295" t="s">
        <v>436</v>
      </c>
      <c r="B9" s="296"/>
      <c r="C9" s="296"/>
      <c r="D9" s="292"/>
      <c r="E9" s="292" t="s">
        <v>437</v>
      </c>
      <c r="F9" s="292" t="s">
        <v>438</v>
      </c>
      <c r="G9" s="292"/>
    </row>
    <row r="10" spans="1:7" s="297" customFormat="1" ht="24.95" customHeight="1" x14ac:dyDescent="0.25">
      <c r="A10" s="298" t="s">
        <v>439</v>
      </c>
      <c r="B10" s="292"/>
      <c r="C10" s="292"/>
      <c r="D10" s="292"/>
      <c r="E10" s="292" t="s">
        <v>437</v>
      </c>
      <c r="F10" s="292" t="s">
        <v>438</v>
      </c>
      <c r="G10" s="292"/>
    </row>
    <row r="11" spans="1:7" s="297" customFormat="1" ht="24.95" customHeight="1" thickBot="1" x14ac:dyDescent="0.3">
      <c r="A11" s="298"/>
      <c r="B11" s="292"/>
      <c r="C11" s="292"/>
      <c r="D11" s="292"/>
      <c r="E11" s="292"/>
      <c r="F11" s="292"/>
      <c r="G11" s="292"/>
    </row>
    <row r="12" spans="1:7" s="302" customFormat="1" ht="42" customHeight="1" thickBot="1" x14ac:dyDescent="0.25">
      <c r="A12" s="299" t="s">
        <v>423</v>
      </c>
      <c r="B12" s="300" t="s">
        <v>440</v>
      </c>
      <c r="C12" s="300" t="s">
        <v>441</v>
      </c>
      <c r="D12" s="300" t="s">
        <v>442</v>
      </c>
      <c r="E12" s="300" t="s">
        <v>443</v>
      </c>
      <c r="F12" s="300" t="s">
        <v>444</v>
      </c>
      <c r="G12" s="301" t="s">
        <v>35</v>
      </c>
    </row>
    <row r="13" spans="1:7" ht="27" customHeight="1" x14ac:dyDescent="0.2">
      <c r="A13" s="303" t="s">
        <v>12</v>
      </c>
      <c r="B13" s="304" t="s">
        <v>445</v>
      </c>
      <c r="C13" s="305"/>
      <c r="D13" s="305"/>
      <c r="E13" s="305"/>
      <c r="F13" s="305"/>
      <c r="G13" s="306">
        <f t="shared" ref="G13:G19" si="0">SUM(C13:F13)</f>
        <v>0</v>
      </c>
    </row>
    <row r="14" spans="1:7" ht="27" customHeight="1" x14ac:dyDescent="0.2">
      <c r="A14" s="307" t="s">
        <v>13</v>
      </c>
      <c r="B14" s="308" t="s">
        <v>446</v>
      </c>
      <c r="C14" s="309"/>
      <c r="D14" s="309"/>
      <c r="E14" s="309"/>
      <c r="F14" s="309"/>
      <c r="G14" s="310">
        <f t="shared" si="0"/>
        <v>0</v>
      </c>
    </row>
    <row r="15" spans="1:7" ht="27" customHeight="1" x14ac:dyDescent="0.2">
      <c r="A15" s="307" t="s">
        <v>14</v>
      </c>
      <c r="B15" s="308" t="s">
        <v>447</v>
      </c>
      <c r="C15" s="309"/>
      <c r="D15" s="309"/>
      <c r="E15" s="309"/>
      <c r="F15" s="309"/>
      <c r="G15" s="310">
        <f t="shared" si="0"/>
        <v>0</v>
      </c>
    </row>
    <row r="16" spans="1:7" ht="27" customHeight="1" x14ac:dyDescent="0.2">
      <c r="A16" s="307" t="s">
        <v>15</v>
      </c>
      <c r="B16" s="308" t="s">
        <v>448</v>
      </c>
      <c r="C16" s="309"/>
      <c r="D16" s="309"/>
      <c r="E16" s="309"/>
      <c r="F16" s="309"/>
      <c r="G16" s="310">
        <f t="shared" si="0"/>
        <v>0</v>
      </c>
    </row>
    <row r="17" spans="1:7" ht="27" customHeight="1" x14ac:dyDescent="0.2">
      <c r="A17" s="307" t="s">
        <v>16</v>
      </c>
      <c r="B17" s="308" t="s">
        <v>449</v>
      </c>
      <c r="C17" s="309"/>
      <c r="D17" s="309"/>
      <c r="E17" s="309"/>
      <c r="F17" s="309"/>
      <c r="G17" s="310">
        <f t="shared" si="0"/>
        <v>0</v>
      </c>
    </row>
    <row r="18" spans="1:7" ht="27" customHeight="1" thickBot="1" x14ac:dyDescent="0.25">
      <c r="A18" s="311" t="s">
        <v>17</v>
      </c>
      <c r="B18" s="312" t="s">
        <v>450</v>
      </c>
      <c r="C18" s="313"/>
      <c r="D18" s="313"/>
      <c r="E18" s="313"/>
      <c r="F18" s="313"/>
      <c r="G18" s="314">
        <f t="shared" si="0"/>
        <v>0</v>
      </c>
    </row>
    <row r="19" spans="1:7" s="319" customFormat="1" ht="24" customHeight="1" thickBot="1" x14ac:dyDescent="0.25">
      <c r="A19" s="315" t="s">
        <v>18</v>
      </c>
      <c r="B19" s="316" t="s">
        <v>35</v>
      </c>
      <c r="C19" s="317">
        <f>SUM(C13:C18)</f>
        <v>0</v>
      </c>
      <c r="D19" s="317">
        <f>SUM(D13:D18)</f>
        <v>0</v>
      </c>
      <c r="E19" s="317">
        <f>SUM(E13:E18)</f>
        <v>0</v>
      </c>
      <c r="F19" s="317">
        <f>SUM(F13:F18)</f>
        <v>0</v>
      </c>
      <c r="G19" s="318">
        <f t="shared" si="0"/>
        <v>0</v>
      </c>
    </row>
    <row r="20" spans="1:7" s="294" customFormat="1" ht="15.75" x14ac:dyDescent="0.25">
      <c r="A20" s="292"/>
      <c r="B20" s="292"/>
      <c r="C20" s="292"/>
      <c r="D20" s="292"/>
      <c r="E20" s="292"/>
      <c r="F20" s="292"/>
      <c r="G20" s="630"/>
    </row>
    <row r="21" spans="1:7" s="294" customFormat="1" ht="15.75" x14ac:dyDescent="0.25">
      <c r="A21" s="292"/>
      <c r="B21" s="292"/>
      <c r="C21" s="292"/>
      <c r="D21" s="292"/>
      <c r="E21" s="292"/>
      <c r="F21" s="292"/>
      <c r="G21" s="292"/>
    </row>
    <row r="22" spans="1:7" s="294" customFormat="1" ht="15.75" x14ac:dyDescent="0.25">
      <c r="A22" s="292"/>
      <c r="B22" s="292"/>
      <c r="C22" s="292"/>
      <c r="D22" s="292"/>
      <c r="E22" s="292"/>
      <c r="F22" s="292"/>
      <c r="G22" s="292"/>
    </row>
    <row r="23" spans="1:7" s="294" customFormat="1" ht="15.75" x14ac:dyDescent="0.25">
      <c r="A23" s="296" t="s">
        <v>617</v>
      </c>
      <c r="B23" s="292"/>
      <c r="C23" s="292"/>
      <c r="D23" s="292"/>
      <c r="E23" s="292"/>
      <c r="F23" s="292"/>
      <c r="G23" s="292"/>
    </row>
    <row r="24" spans="1:7" s="294" customFormat="1" ht="15.75" x14ac:dyDescent="0.25">
      <c r="A24" s="292"/>
      <c r="B24" s="292"/>
      <c r="C24" s="292"/>
      <c r="D24" s="292"/>
      <c r="E24" s="292"/>
      <c r="F24" s="292"/>
      <c r="G24" s="292"/>
    </row>
    <row r="25" spans="1:7" ht="15.75" x14ac:dyDescent="0.25">
      <c r="A25" s="292"/>
      <c r="B25" s="292"/>
      <c r="C25" s="292"/>
      <c r="D25" s="292"/>
      <c r="E25" s="292"/>
      <c r="F25" s="292"/>
      <c r="G25" s="292"/>
    </row>
    <row r="26" spans="1:7" ht="15.75" x14ac:dyDescent="0.25">
      <c r="A26" s="292"/>
      <c r="B26" s="292"/>
      <c r="C26" s="296"/>
      <c r="D26" s="296"/>
      <c r="E26" s="296"/>
      <c r="F26" s="296"/>
      <c r="G26" s="292"/>
    </row>
    <row r="27" spans="1:7" ht="15.75" x14ac:dyDescent="0.25">
      <c r="A27" s="292"/>
      <c r="B27" s="292"/>
      <c r="C27" s="2244" t="s">
        <v>451</v>
      </c>
      <c r="D27" s="2244"/>
      <c r="E27" s="2244"/>
      <c r="F27" s="2244"/>
      <c r="G27" s="292"/>
    </row>
    <row r="28" spans="1:7" ht="15.75" x14ac:dyDescent="0.25">
      <c r="A28" s="290"/>
      <c r="B28" s="290"/>
      <c r="C28" s="320"/>
      <c r="D28" s="321"/>
      <c r="E28" s="321"/>
      <c r="F28" s="320"/>
      <c r="G28" s="652"/>
    </row>
    <row r="29" spans="1:7" ht="15.75" x14ac:dyDescent="0.25">
      <c r="A29" s="290"/>
      <c r="B29" s="290"/>
      <c r="C29" s="320"/>
      <c r="D29" s="321"/>
      <c r="E29" s="321"/>
      <c r="F29" s="320"/>
      <c r="G29" s="290"/>
    </row>
    <row r="30" spans="1:7" ht="15.75" x14ac:dyDescent="0.25">
      <c r="A30" s="290"/>
      <c r="B30" s="290"/>
      <c r="C30" s="290"/>
      <c r="D30" s="290"/>
      <c r="E30" s="290"/>
      <c r="F30" s="290"/>
      <c r="G30" s="290"/>
    </row>
    <row r="31" spans="1:7" ht="15.75" x14ac:dyDescent="0.25">
      <c r="A31" s="290"/>
      <c r="B31" s="290"/>
      <c r="C31" s="290"/>
      <c r="D31" s="290"/>
      <c r="E31" s="290"/>
      <c r="F31" s="290"/>
      <c r="G31" s="290"/>
    </row>
    <row r="32" spans="1:7" ht="15.75" x14ac:dyDescent="0.25">
      <c r="A32" s="290"/>
      <c r="B32" s="290"/>
      <c r="C32" s="290"/>
      <c r="D32" s="290"/>
      <c r="E32" s="290"/>
      <c r="F32" s="290"/>
      <c r="G32" s="290"/>
    </row>
    <row r="33" spans="1:7" ht="15.75" x14ac:dyDescent="0.25">
      <c r="A33" s="290"/>
      <c r="B33" s="290"/>
      <c r="C33" s="290"/>
      <c r="D33" s="290"/>
      <c r="E33" s="290"/>
      <c r="F33" s="290"/>
      <c r="G33" s="290"/>
    </row>
    <row r="34" spans="1:7" ht="15.75" x14ac:dyDescent="0.25">
      <c r="A34" s="290"/>
      <c r="B34" s="290"/>
      <c r="C34" s="290"/>
      <c r="D34" s="290"/>
      <c r="E34" s="290"/>
      <c r="F34" s="290"/>
      <c r="G34" s="290"/>
    </row>
  </sheetData>
  <mergeCells count="5">
    <mergeCell ref="A3:G3"/>
    <mergeCell ref="C5:G5"/>
    <mergeCell ref="C7:F7"/>
    <mergeCell ref="C27:F27"/>
    <mergeCell ref="A1:G1"/>
  </mergeCells>
  <printOptions horizontalCentered="1"/>
  <pageMargins left="0.7" right="0.7" top="0.75" bottom="0.75" header="0.3" footer="0.3"/>
  <pageSetup paperSize="9" scale="95" orientation="portrait" r:id="rId1"/>
  <headerFooter alignWithMargins="0">
    <oddHeader xml:space="preserve">&amp;C&amp;"Times New Roman CE,Félkövér"&amp;12
&amp;R&amp;11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P57"/>
  <sheetViews>
    <sheetView view="pageBreakPreview" zoomScale="106" zoomScaleNormal="100" zoomScaleSheetLayoutView="106" workbookViewId="0">
      <selection activeCell="H20" sqref="H20"/>
    </sheetView>
  </sheetViews>
  <sheetFormatPr defaultRowHeight="12.75" x14ac:dyDescent="0.2"/>
  <cols>
    <col min="1" max="1" width="54.5" style="489" customWidth="1"/>
    <col min="2" max="2" width="31.1640625" customWidth="1"/>
    <col min="3" max="3" width="17.1640625" customWidth="1"/>
    <col min="257" max="257" width="54.5" customWidth="1"/>
    <col min="258" max="258" width="37" customWidth="1"/>
    <col min="259" max="259" width="21.6640625" customWidth="1"/>
    <col min="513" max="513" width="54.5" customWidth="1"/>
    <col min="514" max="514" width="37" customWidth="1"/>
    <col min="515" max="515" width="21.6640625" customWidth="1"/>
    <col min="769" max="769" width="54.5" customWidth="1"/>
    <col min="770" max="770" width="37" customWidth="1"/>
    <col min="771" max="771" width="21.6640625" customWidth="1"/>
    <col min="1025" max="1025" width="54.5" customWidth="1"/>
    <col min="1026" max="1026" width="37" customWidth="1"/>
    <col min="1027" max="1027" width="21.6640625" customWidth="1"/>
    <col min="1281" max="1281" width="54.5" customWidth="1"/>
    <col min="1282" max="1282" width="37" customWidth="1"/>
    <col min="1283" max="1283" width="21.6640625" customWidth="1"/>
    <col min="1537" max="1537" width="54.5" customWidth="1"/>
    <col min="1538" max="1538" width="37" customWidth="1"/>
    <col min="1539" max="1539" width="21.6640625" customWidth="1"/>
    <col min="1793" max="1793" width="54.5" customWidth="1"/>
    <col min="1794" max="1794" width="37" customWidth="1"/>
    <col min="1795" max="1795" width="21.6640625" customWidth="1"/>
    <col min="2049" max="2049" width="54.5" customWidth="1"/>
    <col min="2050" max="2050" width="37" customWidth="1"/>
    <col min="2051" max="2051" width="21.6640625" customWidth="1"/>
    <col min="2305" max="2305" width="54.5" customWidth="1"/>
    <col min="2306" max="2306" width="37" customWidth="1"/>
    <col min="2307" max="2307" width="21.6640625" customWidth="1"/>
    <col min="2561" max="2561" width="54.5" customWidth="1"/>
    <col min="2562" max="2562" width="37" customWidth="1"/>
    <col min="2563" max="2563" width="21.6640625" customWidth="1"/>
    <col min="2817" max="2817" width="54.5" customWidth="1"/>
    <col min="2818" max="2818" width="37" customWidth="1"/>
    <col min="2819" max="2819" width="21.6640625" customWidth="1"/>
    <col min="3073" max="3073" width="54.5" customWidth="1"/>
    <col min="3074" max="3074" width="37" customWidth="1"/>
    <col min="3075" max="3075" width="21.6640625" customWidth="1"/>
    <col min="3329" max="3329" width="54.5" customWidth="1"/>
    <col min="3330" max="3330" width="37" customWidth="1"/>
    <col min="3331" max="3331" width="21.6640625" customWidth="1"/>
    <col min="3585" max="3585" width="54.5" customWidth="1"/>
    <col min="3586" max="3586" width="37" customWidth="1"/>
    <col min="3587" max="3587" width="21.6640625" customWidth="1"/>
    <col min="3841" max="3841" width="54.5" customWidth="1"/>
    <col min="3842" max="3842" width="37" customWidth="1"/>
    <col min="3843" max="3843" width="21.6640625" customWidth="1"/>
    <col min="4097" max="4097" width="54.5" customWidth="1"/>
    <col min="4098" max="4098" width="37" customWidth="1"/>
    <col min="4099" max="4099" width="21.6640625" customWidth="1"/>
    <col min="4353" max="4353" width="54.5" customWidth="1"/>
    <col min="4354" max="4354" width="37" customWidth="1"/>
    <col min="4355" max="4355" width="21.6640625" customWidth="1"/>
    <col min="4609" max="4609" width="54.5" customWidth="1"/>
    <col min="4610" max="4610" width="37" customWidth="1"/>
    <col min="4611" max="4611" width="21.6640625" customWidth="1"/>
    <col min="4865" max="4865" width="54.5" customWidth="1"/>
    <col min="4866" max="4866" width="37" customWidth="1"/>
    <col min="4867" max="4867" width="21.6640625" customWidth="1"/>
    <col min="5121" max="5121" width="54.5" customWidth="1"/>
    <col min="5122" max="5122" width="37" customWidth="1"/>
    <col min="5123" max="5123" width="21.6640625" customWidth="1"/>
    <col min="5377" max="5377" width="54.5" customWidth="1"/>
    <col min="5378" max="5378" width="37" customWidth="1"/>
    <col min="5379" max="5379" width="21.6640625" customWidth="1"/>
    <col min="5633" max="5633" width="54.5" customWidth="1"/>
    <col min="5634" max="5634" width="37" customWidth="1"/>
    <col min="5635" max="5635" width="21.6640625" customWidth="1"/>
    <col min="5889" max="5889" width="54.5" customWidth="1"/>
    <col min="5890" max="5890" width="37" customWidth="1"/>
    <col min="5891" max="5891" width="21.6640625" customWidth="1"/>
    <col min="6145" max="6145" width="54.5" customWidth="1"/>
    <col min="6146" max="6146" width="37" customWidth="1"/>
    <col min="6147" max="6147" width="21.6640625" customWidth="1"/>
    <col min="6401" max="6401" width="54.5" customWidth="1"/>
    <col min="6402" max="6402" width="37" customWidth="1"/>
    <col min="6403" max="6403" width="21.6640625" customWidth="1"/>
    <col min="6657" max="6657" width="54.5" customWidth="1"/>
    <col min="6658" max="6658" width="37" customWidth="1"/>
    <col min="6659" max="6659" width="21.6640625" customWidth="1"/>
    <col min="6913" max="6913" width="54.5" customWidth="1"/>
    <col min="6914" max="6914" width="37" customWidth="1"/>
    <col min="6915" max="6915" width="21.6640625" customWidth="1"/>
    <col min="7169" max="7169" width="54.5" customWidth="1"/>
    <col min="7170" max="7170" width="37" customWidth="1"/>
    <col min="7171" max="7171" width="21.6640625" customWidth="1"/>
    <col min="7425" max="7425" width="54.5" customWidth="1"/>
    <col min="7426" max="7426" width="37" customWidth="1"/>
    <col min="7427" max="7427" width="21.6640625" customWidth="1"/>
    <col min="7681" max="7681" width="54.5" customWidth="1"/>
    <col min="7682" max="7682" width="37" customWidth="1"/>
    <col min="7683" max="7683" width="21.6640625" customWidth="1"/>
    <col min="7937" max="7937" width="54.5" customWidth="1"/>
    <col min="7938" max="7938" width="37" customWidth="1"/>
    <col min="7939" max="7939" width="21.6640625" customWidth="1"/>
    <col min="8193" max="8193" width="54.5" customWidth="1"/>
    <col min="8194" max="8194" width="37" customWidth="1"/>
    <col min="8195" max="8195" width="21.6640625" customWidth="1"/>
    <col min="8449" max="8449" width="54.5" customWidth="1"/>
    <col min="8450" max="8450" width="37" customWidth="1"/>
    <col min="8451" max="8451" width="21.6640625" customWidth="1"/>
    <col min="8705" max="8705" width="54.5" customWidth="1"/>
    <col min="8706" max="8706" width="37" customWidth="1"/>
    <col min="8707" max="8707" width="21.6640625" customWidth="1"/>
    <col min="8961" max="8961" width="54.5" customWidth="1"/>
    <col min="8962" max="8962" width="37" customWidth="1"/>
    <col min="8963" max="8963" width="21.6640625" customWidth="1"/>
    <col min="9217" max="9217" width="54.5" customWidth="1"/>
    <col min="9218" max="9218" width="37" customWidth="1"/>
    <col min="9219" max="9219" width="21.6640625" customWidth="1"/>
    <col min="9473" max="9473" width="54.5" customWidth="1"/>
    <col min="9474" max="9474" width="37" customWidth="1"/>
    <col min="9475" max="9475" width="21.6640625" customWidth="1"/>
    <col min="9729" max="9729" width="54.5" customWidth="1"/>
    <col min="9730" max="9730" width="37" customWidth="1"/>
    <col min="9731" max="9731" width="21.6640625" customWidth="1"/>
    <col min="9985" max="9985" width="54.5" customWidth="1"/>
    <col min="9986" max="9986" width="37" customWidth="1"/>
    <col min="9987" max="9987" width="21.6640625" customWidth="1"/>
    <col min="10241" max="10241" width="54.5" customWidth="1"/>
    <col min="10242" max="10242" width="37" customWidth="1"/>
    <col min="10243" max="10243" width="21.6640625" customWidth="1"/>
    <col min="10497" max="10497" width="54.5" customWidth="1"/>
    <col min="10498" max="10498" width="37" customWidth="1"/>
    <col min="10499" max="10499" width="21.6640625" customWidth="1"/>
    <col min="10753" max="10753" width="54.5" customWidth="1"/>
    <col min="10754" max="10754" width="37" customWidth="1"/>
    <col min="10755" max="10755" width="21.6640625" customWidth="1"/>
    <col min="11009" max="11009" width="54.5" customWidth="1"/>
    <col min="11010" max="11010" width="37" customWidth="1"/>
    <col min="11011" max="11011" width="21.6640625" customWidth="1"/>
    <col min="11265" max="11265" width="54.5" customWidth="1"/>
    <col min="11266" max="11266" width="37" customWidth="1"/>
    <col min="11267" max="11267" width="21.6640625" customWidth="1"/>
    <col min="11521" max="11521" width="54.5" customWidth="1"/>
    <col min="11522" max="11522" width="37" customWidth="1"/>
    <col min="11523" max="11523" width="21.6640625" customWidth="1"/>
    <col min="11777" max="11777" width="54.5" customWidth="1"/>
    <col min="11778" max="11778" width="37" customWidth="1"/>
    <col min="11779" max="11779" width="21.6640625" customWidth="1"/>
    <col min="12033" max="12033" width="54.5" customWidth="1"/>
    <col min="12034" max="12034" width="37" customWidth="1"/>
    <col min="12035" max="12035" width="21.6640625" customWidth="1"/>
    <col min="12289" max="12289" width="54.5" customWidth="1"/>
    <col min="12290" max="12290" width="37" customWidth="1"/>
    <col min="12291" max="12291" width="21.6640625" customWidth="1"/>
    <col min="12545" max="12545" width="54.5" customWidth="1"/>
    <col min="12546" max="12546" width="37" customWidth="1"/>
    <col min="12547" max="12547" width="21.6640625" customWidth="1"/>
    <col min="12801" max="12801" width="54.5" customWidth="1"/>
    <col min="12802" max="12802" width="37" customWidth="1"/>
    <col min="12803" max="12803" width="21.6640625" customWidth="1"/>
    <col min="13057" max="13057" width="54.5" customWidth="1"/>
    <col min="13058" max="13058" width="37" customWidth="1"/>
    <col min="13059" max="13059" width="21.6640625" customWidth="1"/>
    <col min="13313" max="13313" width="54.5" customWidth="1"/>
    <col min="13314" max="13314" width="37" customWidth="1"/>
    <col min="13315" max="13315" width="21.6640625" customWidth="1"/>
    <col min="13569" max="13569" width="54.5" customWidth="1"/>
    <col min="13570" max="13570" width="37" customWidth="1"/>
    <col min="13571" max="13571" width="21.6640625" customWidth="1"/>
    <col min="13825" max="13825" width="54.5" customWidth="1"/>
    <col min="13826" max="13826" width="37" customWidth="1"/>
    <col min="13827" max="13827" width="21.6640625" customWidth="1"/>
    <col min="14081" max="14081" width="54.5" customWidth="1"/>
    <col min="14082" max="14082" width="37" customWidth="1"/>
    <col min="14083" max="14083" width="21.6640625" customWidth="1"/>
    <col min="14337" max="14337" width="54.5" customWidth="1"/>
    <col min="14338" max="14338" width="37" customWidth="1"/>
    <col min="14339" max="14339" width="21.6640625" customWidth="1"/>
    <col min="14593" max="14593" width="54.5" customWidth="1"/>
    <col min="14594" max="14594" width="37" customWidth="1"/>
    <col min="14595" max="14595" width="21.6640625" customWidth="1"/>
    <col min="14849" max="14849" width="54.5" customWidth="1"/>
    <col min="14850" max="14850" width="37" customWidth="1"/>
    <col min="14851" max="14851" width="21.6640625" customWidth="1"/>
    <col min="15105" max="15105" width="54.5" customWidth="1"/>
    <col min="15106" max="15106" width="37" customWidth="1"/>
    <col min="15107" max="15107" width="21.6640625" customWidth="1"/>
    <col min="15361" max="15361" width="54.5" customWidth="1"/>
    <col min="15362" max="15362" width="37" customWidth="1"/>
    <col min="15363" max="15363" width="21.6640625" customWidth="1"/>
    <col min="15617" max="15617" width="54.5" customWidth="1"/>
    <col min="15618" max="15618" width="37" customWidth="1"/>
    <col min="15619" max="15619" width="21.6640625" customWidth="1"/>
    <col min="15873" max="15873" width="54.5" customWidth="1"/>
    <col min="15874" max="15874" width="37" customWidth="1"/>
    <col min="15875" max="15875" width="21.6640625" customWidth="1"/>
    <col min="16129" max="16129" width="54.5" customWidth="1"/>
    <col min="16130" max="16130" width="37" customWidth="1"/>
    <col min="16131" max="16131" width="21.6640625" customWidth="1"/>
  </cols>
  <sheetData>
    <row r="1" spans="1:9" ht="15.75" x14ac:dyDescent="0.2">
      <c r="A1" s="2205" t="s">
        <v>746</v>
      </c>
      <c r="B1" s="2205"/>
      <c r="C1" s="2205"/>
      <c r="D1" s="400"/>
      <c r="E1" s="400"/>
      <c r="F1" s="400"/>
      <c r="G1" s="400"/>
      <c r="H1" s="400"/>
      <c r="I1" s="400"/>
    </row>
    <row r="2" spans="1:9" ht="15.75" x14ac:dyDescent="0.2">
      <c r="A2" s="2205" t="s">
        <v>750</v>
      </c>
      <c r="B2" s="2205"/>
      <c r="C2" s="2205"/>
      <c r="D2" s="400"/>
      <c r="E2" s="400"/>
      <c r="F2" s="400"/>
      <c r="G2" s="400"/>
      <c r="H2" s="400"/>
      <c r="I2" s="400"/>
    </row>
    <row r="3" spans="1:9" x14ac:dyDescent="0.2">
      <c r="C3" s="476"/>
    </row>
    <row r="4" spans="1:9" x14ac:dyDescent="0.2">
      <c r="C4" s="476"/>
    </row>
    <row r="5" spans="1:9" ht="16.5" x14ac:dyDescent="0.2">
      <c r="A5" s="2264" t="s">
        <v>567</v>
      </c>
      <c r="B5" s="2264"/>
      <c r="C5" s="2264"/>
    </row>
    <row r="6" spans="1:9" ht="16.5" x14ac:dyDescent="0.2">
      <c r="A6" s="397"/>
      <c r="B6" s="475"/>
      <c r="C6" s="476"/>
    </row>
    <row r="7" spans="1:9" ht="16.5" x14ac:dyDescent="0.2">
      <c r="A7" s="2263" t="s">
        <v>618</v>
      </c>
      <c r="B7" s="2263"/>
      <c r="C7" s="2263"/>
    </row>
    <row r="10" spans="1:9" ht="39.950000000000003" customHeight="1" x14ac:dyDescent="0.25">
      <c r="A10" s="805" t="s">
        <v>452</v>
      </c>
      <c r="B10" s="2260" t="s">
        <v>453</v>
      </c>
      <c r="C10" s="2260" t="s">
        <v>454</v>
      </c>
    </row>
    <row r="11" spans="1:9" ht="39.950000000000003" customHeight="1" x14ac:dyDescent="0.2">
      <c r="A11" s="806" t="s">
        <v>455</v>
      </c>
      <c r="B11" s="2260"/>
      <c r="C11" s="2260"/>
    </row>
    <row r="12" spans="1:9" s="478" customFormat="1" ht="15.75" x14ac:dyDescent="0.25">
      <c r="A12" s="2261" t="s">
        <v>456</v>
      </c>
      <c r="B12" s="2262"/>
      <c r="C12" s="791">
        <v>7</v>
      </c>
    </row>
    <row r="13" spans="1:9" s="478" customFormat="1" ht="15.75" x14ac:dyDescent="0.25">
      <c r="A13" s="855" t="s">
        <v>677</v>
      </c>
      <c r="B13" s="792">
        <v>250</v>
      </c>
      <c r="C13" s="793">
        <v>1</v>
      </c>
    </row>
    <row r="14" spans="1:9" s="478" customFormat="1" ht="15.75" x14ac:dyDescent="0.25">
      <c r="A14" s="855" t="s">
        <v>678</v>
      </c>
      <c r="B14" s="792">
        <v>150</v>
      </c>
      <c r="C14" s="793">
        <v>1</v>
      </c>
    </row>
    <row r="15" spans="1:9" s="478" customFormat="1" ht="15.75" x14ac:dyDescent="0.25">
      <c r="A15" s="855" t="s">
        <v>679</v>
      </c>
      <c r="B15" s="792">
        <v>150</v>
      </c>
      <c r="C15" s="793">
        <v>1</v>
      </c>
    </row>
    <row r="16" spans="1:9" s="478" customFormat="1" ht="15.75" x14ac:dyDescent="0.25">
      <c r="A16" s="799" t="s">
        <v>458</v>
      </c>
      <c r="B16" s="794">
        <v>125</v>
      </c>
      <c r="C16" s="793">
        <v>4</v>
      </c>
    </row>
    <row r="17" spans="1:3" s="322" customFormat="1" ht="15.75" x14ac:dyDescent="0.25">
      <c r="A17" s="799"/>
      <c r="B17" s="477"/>
      <c r="C17" s="795"/>
    </row>
    <row r="18" spans="1:3" s="322" customFormat="1" ht="15.75" x14ac:dyDescent="0.25">
      <c r="A18" s="2261" t="s">
        <v>459</v>
      </c>
      <c r="B18" s="2262"/>
      <c r="C18" s="796">
        <v>14</v>
      </c>
    </row>
    <row r="19" spans="1:3" s="322" customFormat="1" ht="15.75" x14ac:dyDescent="0.25">
      <c r="A19" s="803" t="s">
        <v>457</v>
      </c>
      <c r="B19" s="792">
        <v>250</v>
      </c>
      <c r="C19" s="793">
        <v>1</v>
      </c>
    </row>
    <row r="20" spans="1:3" s="322" customFormat="1" ht="15.75" x14ac:dyDescent="0.25">
      <c r="A20" s="855" t="s">
        <v>680</v>
      </c>
      <c r="B20" s="792">
        <v>100</v>
      </c>
      <c r="C20" s="793">
        <v>1</v>
      </c>
    </row>
    <row r="21" spans="1:3" s="481" customFormat="1" ht="15.75" x14ac:dyDescent="0.25">
      <c r="A21" s="855" t="s">
        <v>681</v>
      </c>
      <c r="B21" s="797">
        <v>100</v>
      </c>
      <c r="C21" s="798">
        <v>4</v>
      </c>
    </row>
    <row r="22" spans="1:3" s="481" customFormat="1" ht="15.75" x14ac:dyDescent="0.25">
      <c r="A22" s="799" t="s">
        <v>458</v>
      </c>
      <c r="B22" s="800">
        <v>100</v>
      </c>
      <c r="C22" s="798">
        <v>8</v>
      </c>
    </row>
    <row r="23" spans="1:3" s="322" customFormat="1" ht="15.75" x14ac:dyDescent="0.25">
      <c r="A23" s="799"/>
      <c r="B23" s="477"/>
      <c r="C23" s="795"/>
    </row>
    <row r="24" spans="1:3" s="322" customFormat="1" x14ac:dyDescent="0.2">
      <c r="A24" s="856"/>
      <c r="B24" s="479"/>
      <c r="C24" s="479"/>
    </row>
    <row r="25" spans="1:3" s="322" customFormat="1" ht="15" customHeight="1" x14ac:dyDescent="0.25">
      <c r="A25" s="2258" t="s">
        <v>462</v>
      </c>
      <c r="B25" s="2259"/>
      <c r="C25" s="801">
        <v>21</v>
      </c>
    </row>
    <row r="26" spans="1:3" s="322" customFormat="1" ht="25.5" customHeight="1" x14ac:dyDescent="0.2">
      <c r="A26" s="12"/>
    </row>
    <row r="27" spans="1:3" s="478" customFormat="1" ht="39.950000000000003" customHeight="1" x14ac:dyDescent="0.25">
      <c r="A27" s="805" t="s">
        <v>463</v>
      </c>
      <c r="B27" s="2260" t="s">
        <v>464</v>
      </c>
      <c r="C27" s="2260" t="s">
        <v>465</v>
      </c>
    </row>
    <row r="28" spans="1:3" s="478" customFormat="1" ht="39.950000000000003" customHeight="1" x14ac:dyDescent="0.2">
      <c r="A28" s="806" t="s">
        <v>455</v>
      </c>
      <c r="B28" s="2260"/>
      <c r="C28" s="2260"/>
    </row>
    <row r="29" spans="1:3" s="478" customFormat="1" ht="15.75" x14ac:dyDescent="0.25">
      <c r="A29" s="2261" t="s">
        <v>466</v>
      </c>
      <c r="B29" s="2262"/>
      <c r="C29" s="802">
        <f>SUM(C30:C32)</f>
        <v>4</v>
      </c>
    </row>
    <row r="30" spans="1:3" s="12" customFormat="1" ht="15.75" x14ac:dyDescent="0.25">
      <c r="A30" s="803" t="s">
        <v>457</v>
      </c>
      <c r="B30" s="797">
        <v>110</v>
      </c>
      <c r="C30" s="798">
        <v>1</v>
      </c>
    </row>
    <row r="31" spans="1:3" s="12" customFormat="1" ht="15.75" x14ac:dyDescent="0.25">
      <c r="A31" s="803" t="s">
        <v>621</v>
      </c>
      <c r="B31" s="797">
        <v>55</v>
      </c>
      <c r="C31" s="798">
        <v>1</v>
      </c>
    </row>
    <row r="32" spans="1:3" s="12" customFormat="1" ht="15.75" x14ac:dyDescent="0.25">
      <c r="A32" s="803" t="s">
        <v>622</v>
      </c>
      <c r="B32" s="797">
        <v>55</v>
      </c>
      <c r="C32" s="798">
        <v>2</v>
      </c>
    </row>
    <row r="33" spans="1:16" s="478" customFormat="1" x14ac:dyDescent="0.2">
      <c r="A33" s="12"/>
    </row>
    <row r="34" spans="1:16" s="478" customFormat="1" ht="15.75" x14ac:dyDescent="0.25">
      <c r="A34" s="2258" t="s">
        <v>462</v>
      </c>
      <c r="B34" s="2259"/>
      <c r="C34" s="801">
        <v>4</v>
      </c>
    </row>
    <row r="35" spans="1:16" s="322" customFormat="1" x14ac:dyDescent="0.2">
      <c r="A35" s="12"/>
      <c r="C35" s="804"/>
    </row>
    <row r="36" spans="1:16" s="322" customFormat="1" ht="39.950000000000003" customHeight="1" x14ac:dyDescent="0.25">
      <c r="A36" s="805" t="s">
        <v>452</v>
      </c>
      <c r="B36" s="2250" t="s">
        <v>623</v>
      </c>
      <c r="C36" s="2250" t="s">
        <v>454</v>
      </c>
    </row>
    <row r="37" spans="1:16" s="322" customFormat="1" ht="39.950000000000003" customHeight="1" x14ac:dyDescent="0.2">
      <c r="A37" s="806" t="s">
        <v>455</v>
      </c>
      <c r="B37" s="2250"/>
      <c r="C37" s="2250"/>
    </row>
    <row r="38" spans="1:16" s="322" customFormat="1" ht="15.75" x14ac:dyDescent="0.25">
      <c r="A38" s="2251" t="s">
        <v>493</v>
      </c>
      <c r="B38" s="2252"/>
      <c r="C38" s="796">
        <v>6</v>
      </c>
    </row>
    <row r="39" spans="1:16" s="322" customFormat="1" ht="15.75" x14ac:dyDescent="0.25">
      <c r="A39" s="855" t="s">
        <v>624</v>
      </c>
      <c r="B39" s="800" t="s">
        <v>568</v>
      </c>
      <c r="C39" s="798">
        <v>1</v>
      </c>
    </row>
    <row r="40" spans="1:16" s="322" customFormat="1" ht="15.75" x14ac:dyDescent="0.25">
      <c r="A40" s="855" t="s">
        <v>625</v>
      </c>
      <c r="B40" s="800" t="s">
        <v>569</v>
      </c>
      <c r="C40" s="798">
        <v>1</v>
      </c>
    </row>
    <row r="41" spans="1:16" s="322" customFormat="1" ht="15.75" x14ac:dyDescent="0.25">
      <c r="A41" s="855" t="s">
        <v>626</v>
      </c>
      <c r="B41" s="800" t="s">
        <v>569</v>
      </c>
      <c r="C41" s="798">
        <v>1</v>
      </c>
    </row>
    <row r="42" spans="1:16" s="322" customFormat="1" ht="15.75" x14ac:dyDescent="0.25">
      <c r="A42" s="803" t="s">
        <v>570</v>
      </c>
      <c r="B42" s="800" t="s">
        <v>571</v>
      </c>
      <c r="C42" s="798">
        <v>3</v>
      </c>
    </row>
    <row r="43" spans="1:16" s="322" customFormat="1" ht="15" customHeight="1" x14ac:dyDescent="0.25">
      <c r="A43" s="2253" t="s">
        <v>572</v>
      </c>
      <c r="B43" s="2253"/>
      <c r="C43" s="801">
        <v>6</v>
      </c>
    </row>
    <row r="44" spans="1:16" s="322" customFormat="1" x14ac:dyDescent="0.2">
      <c r="A44" s="12"/>
    </row>
    <row r="45" spans="1:16" s="322" customFormat="1" x14ac:dyDescent="0.2">
      <c r="A45" s="12"/>
    </row>
    <row r="46" spans="1:16" s="322" customFormat="1" ht="30" customHeight="1" x14ac:dyDescent="0.2">
      <c r="A46" s="2256" t="s">
        <v>692</v>
      </c>
      <c r="B46" s="2254" t="s">
        <v>573</v>
      </c>
      <c r="C46" s="2250" t="s">
        <v>574</v>
      </c>
      <c r="D46" s="807"/>
      <c r="E46" s="807"/>
      <c r="F46" s="807"/>
      <c r="G46" s="807"/>
      <c r="H46" s="807"/>
      <c r="I46" s="807"/>
      <c r="J46" s="807"/>
      <c r="K46" s="807"/>
      <c r="L46" s="807"/>
      <c r="M46" s="807"/>
      <c r="N46" s="807"/>
      <c r="O46" s="807"/>
      <c r="P46" s="807"/>
    </row>
    <row r="47" spans="1:16" s="322" customFormat="1" ht="100.5" customHeight="1" x14ac:dyDescent="0.2">
      <c r="A47" s="2257"/>
      <c r="B47" s="2254"/>
      <c r="C47" s="2255"/>
    </row>
    <row r="48" spans="1:16" s="322" customFormat="1" ht="15.75" x14ac:dyDescent="0.25">
      <c r="A48" s="2245" t="s">
        <v>460</v>
      </c>
      <c r="B48" s="2245"/>
      <c r="C48" s="808">
        <v>8</v>
      </c>
    </row>
    <row r="49" spans="1:3" s="322" customFormat="1" ht="15.75" x14ac:dyDescent="0.25">
      <c r="A49" s="803" t="s">
        <v>627</v>
      </c>
      <c r="B49" s="798">
        <v>150</v>
      </c>
      <c r="C49" s="798">
        <v>1</v>
      </c>
    </row>
    <row r="50" spans="1:3" s="322" customFormat="1" ht="15.75" x14ac:dyDescent="0.25">
      <c r="A50" s="803" t="s">
        <v>628</v>
      </c>
      <c r="B50" s="797">
        <v>150</v>
      </c>
      <c r="C50" s="798">
        <v>1</v>
      </c>
    </row>
    <row r="51" spans="1:3" s="322" customFormat="1" ht="15.75" x14ac:dyDescent="0.25">
      <c r="A51" s="803" t="s">
        <v>461</v>
      </c>
      <c r="B51" s="797">
        <v>150</v>
      </c>
      <c r="C51" s="798">
        <v>1</v>
      </c>
    </row>
    <row r="52" spans="1:3" s="322" customFormat="1" ht="15.75" x14ac:dyDescent="0.25">
      <c r="A52" s="803" t="s">
        <v>629</v>
      </c>
      <c r="B52" s="798">
        <v>100</v>
      </c>
      <c r="C52" s="798">
        <v>1</v>
      </c>
    </row>
    <row r="53" spans="1:3" s="322" customFormat="1" ht="15.75" x14ac:dyDescent="0.25">
      <c r="A53" s="803" t="s">
        <v>458</v>
      </c>
      <c r="B53" s="798">
        <v>100</v>
      </c>
      <c r="C53" s="798">
        <v>4</v>
      </c>
    </row>
    <row r="54" spans="1:3" s="322" customFormat="1" ht="15.75" x14ac:dyDescent="0.25">
      <c r="A54" s="2246" t="s">
        <v>572</v>
      </c>
      <c r="B54" s="2247"/>
      <c r="C54" s="801">
        <v>8</v>
      </c>
    </row>
    <row r="55" spans="1:3" s="322" customFormat="1" x14ac:dyDescent="0.2">
      <c r="A55" s="12"/>
      <c r="B55" s="481"/>
      <c r="C55" s="481"/>
    </row>
    <row r="56" spans="1:3" s="322" customFormat="1" ht="15.75" x14ac:dyDescent="0.25">
      <c r="A56" s="2248" t="s">
        <v>467</v>
      </c>
      <c r="B56" s="2249"/>
      <c r="C56" s="801">
        <v>39</v>
      </c>
    </row>
    <row r="57" spans="1:3" x14ac:dyDescent="0.2">
      <c r="C57" s="1230" t="s">
        <v>721</v>
      </c>
    </row>
  </sheetData>
  <mergeCells count="23">
    <mergeCell ref="B10:B11"/>
    <mergeCell ref="C10:C11"/>
    <mergeCell ref="A12:B12"/>
    <mergeCell ref="A18:B18"/>
    <mergeCell ref="A1:C1"/>
    <mergeCell ref="A2:C2"/>
    <mergeCell ref="A7:C7"/>
    <mergeCell ref="A5:C5"/>
    <mergeCell ref="A25:B25"/>
    <mergeCell ref="B27:B28"/>
    <mergeCell ref="C27:C28"/>
    <mergeCell ref="A29:B29"/>
    <mergeCell ref="A34:B34"/>
    <mergeCell ref="A48:B48"/>
    <mergeCell ref="A54:B54"/>
    <mergeCell ref="A56:B56"/>
    <mergeCell ref="B36:B37"/>
    <mergeCell ref="C36:C37"/>
    <mergeCell ref="A38:B38"/>
    <mergeCell ref="A43:B43"/>
    <mergeCell ref="B46:B47"/>
    <mergeCell ref="C46:C47"/>
    <mergeCell ref="A46:A47"/>
  </mergeCells>
  <printOptions horizontalCentered="1" verticalCentered="1"/>
  <pageMargins left="0.74803149606299213" right="0.74803149606299213" top="0.23622047244094491" bottom="0.59055118110236227" header="0.51181102362204722" footer="0.51181102362204722"/>
  <pageSetup paperSize="9"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XFC19"/>
  <sheetViews>
    <sheetView view="pageBreakPreview" zoomScaleNormal="100" zoomScaleSheetLayoutView="100" workbookViewId="0">
      <selection activeCell="O14" sqref="O14"/>
    </sheetView>
  </sheetViews>
  <sheetFormatPr defaultRowHeight="12.75" x14ac:dyDescent="0.2"/>
  <cols>
    <col min="1" max="1" width="38.83203125" style="489" customWidth="1"/>
    <col min="2" max="2" width="13.83203125" style="489" customWidth="1"/>
    <col min="3" max="3" width="15.83203125" style="489" customWidth="1"/>
    <col min="4" max="6" width="13.83203125" style="489" customWidth="1"/>
    <col min="7" max="7" width="14.33203125" style="489" customWidth="1"/>
    <col min="8" max="9" width="13.83203125" style="489" customWidth="1"/>
    <col min="10" max="10" width="14.33203125" style="489" customWidth="1"/>
    <col min="11" max="11" width="13.6640625" style="489" customWidth="1"/>
    <col min="12" max="13" width="13.83203125" style="489" customWidth="1"/>
    <col min="14" max="14" width="32.83203125" style="489" customWidth="1"/>
    <col min="15" max="252" width="9.33203125" style="489"/>
    <col min="253" max="253" width="38.6640625" style="489" customWidth="1"/>
    <col min="254" max="254" width="12.83203125" style="489" customWidth="1"/>
    <col min="255" max="255" width="16.33203125" style="489" customWidth="1"/>
    <col min="256" max="256" width="18" style="489" customWidth="1"/>
    <col min="257" max="257" width="14" style="489" customWidth="1"/>
    <col min="258" max="259" width="13.5" style="489" customWidth="1"/>
    <col min="260" max="260" width="14.83203125" style="489" customWidth="1"/>
    <col min="261" max="261" width="13.6640625" style="489" customWidth="1"/>
    <col min="262" max="262" width="12.83203125" style="489" customWidth="1"/>
    <col min="263" max="263" width="15.1640625" style="489" customWidth="1"/>
    <col min="264" max="264" width="17.1640625" style="489" customWidth="1"/>
    <col min="265" max="267" width="15.83203125" style="489" customWidth="1"/>
    <col min="268" max="268" width="35.6640625" style="489" customWidth="1"/>
    <col min="269" max="508" width="9.33203125" style="489"/>
    <col min="509" max="509" width="38.6640625" style="489" customWidth="1"/>
    <col min="510" max="510" width="12.83203125" style="489" customWidth="1"/>
    <col min="511" max="511" width="16.33203125" style="489" customWidth="1"/>
    <col min="512" max="512" width="18" style="489" customWidth="1"/>
    <col min="513" max="513" width="14" style="489" customWidth="1"/>
    <col min="514" max="515" width="13.5" style="489" customWidth="1"/>
    <col min="516" max="516" width="14.83203125" style="489" customWidth="1"/>
    <col min="517" max="517" width="13.6640625" style="489" customWidth="1"/>
    <col min="518" max="518" width="12.83203125" style="489" customWidth="1"/>
    <col min="519" max="519" width="15.1640625" style="489" customWidth="1"/>
    <col min="520" max="520" width="17.1640625" style="489" customWidth="1"/>
    <col min="521" max="523" width="15.83203125" style="489" customWidth="1"/>
    <col min="524" max="524" width="35.6640625" style="489" customWidth="1"/>
    <col min="525" max="764" width="9.33203125" style="489"/>
    <col min="765" max="765" width="38.6640625" style="489" customWidth="1"/>
    <col min="766" max="766" width="12.83203125" style="489" customWidth="1"/>
    <col min="767" max="767" width="16.33203125" style="489" customWidth="1"/>
    <col min="768" max="768" width="18" style="489" customWidth="1"/>
    <col min="769" max="769" width="14" style="489" customWidth="1"/>
    <col min="770" max="771" width="13.5" style="489" customWidth="1"/>
    <col min="772" max="772" width="14.83203125" style="489" customWidth="1"/>
    <col min="773" max="773" width="13.6640625" style="489" customWidth="1"/>
    <col min="774" max="774" width="12.83203125" style="489" customWidth="1"/>
    <col min="775" max="775" width="15.1640625" style="489" customWidth="1"/>
    <col min="776" max="776" width="17.1640625" style="489" customWidth="1"/>
    <col min="777" max="779" width="15.83203125" style="489" customWidth="1"/>
    <col min="780" max="780" width="35.6640625" style="489" customWidth="1"/>
    <col min="781" max="1020" width="9.33203125" style="489"/>
    <col min="1021" max="1021" width="38.6640625" style="489" customWidth="1"/>
    <col min="1022" max="1022" width="12.83203125" style="489" customWidth="1"/>
    <col min="1023" max="1023" width="16.33203125" style="489" customWidth="1"/>
    <col min="1024" max="1024" width="18" style="489" customWidth="1"/>
    <col min="1025" max="1025" width="14" style="489" customWidth="1"/>
    <col min="1026" max="1027" width="13.5" style="489" customWidth="1"/>
    <col min="1028" max="1028" width="14.83203125" style="489" customWidth="1"/>
    <col min="1029" max="1029" width="13.6640625" style="489" customWidth="1"/>
    <col min="1030" max="1030" width="12.83203125" style="489" customWidth="1"/>
    <col min="1031" max="1031" width="15.1640625" style="489" customWidth="1"/>
    <col min="1032" max="1032" width="17.1640625" style="489" customWidth="1"/>
    <col min="1033" max="1035" width="15.83203125" style="489" customWidth="1"/>
    <col min="1036" max="1036" width="35.6640625" style="489" customWidth="1"/>
    <col min="1037" max="1276" width="9.33203125" style="489"/>
    <col min="1277" max="1277" width="38.6640625" style="489" customWidth="1"/>
    <col min="1278" max="1278" width="12.83203125" style="489" customWidth="1"/>
    <col min="1279" max="1279" width="16.33203125" style="489" customWidth="1"/>
    <col min="1280" max="1280" width="18" style="489" customWidth="1"/>
    <col min="1281" max="1281" width="14" style="489" customWidth="1"/>
    <col min="1282" max="1283" width="13.5" style="489" customWidth="1"/>
    <col min="1284" max="1284" width="14.83203125" style="489" customWidth="1"/>
    <col min="1285" max="1285" width="13.6640625" style="489" customWidth="1"/>
    <col min="1286" max="1286" width="12.83203125" style="489" customWidth="1"/>
    <col min="1287" max="1287" width="15.1640625" style="489" customWidth="1"/>
    <col min="1288" max="1288" width="17.1640625" style="489" customWidth="1"/>
    <col min="1289" max="1291" width="15.83203125" style="489" customWidth="1"/>
    <col min="1292" max="1292" width="35.6640625" style="489" customWidth="1"/>
    <col min="1293" max="1532" width="9.33203125" style="489"/>
    <col min="1533" max="1533" width="38.6640625" style="489" customWidth="1"/>
    <col min="1534" max="1534" width="12.83203125" style="489" customWidth="1"/>
    <col min="1535" max="1535" width="16.33203125" style="489" customWidth="1"/>
    <col min="1536" max="1536" width="18" style="489" customWidth="1"/>
    <col min="1537" max="1537" width="14" style="489" customWidth="1"/>
    <col min="1538" max="1539" width="13.5" style="489" customWidth="1"/>
    <col min="1540" max="1540" width="14.83203125" style="489" customWidth="1"/>
    <col min="1541" max="1541" width="13.6640625" style="489" customWidth="1"/>
    <col min="1542" max="1542" width="12.83203125" style="489" customWidth="1"/>
    <col min="1543" max="1543" width="15.1640625" style="489" customWidth="1"/>
    <col min="1544" max="1544" width="17.1640625" style="489" customWidth="1"/>
    <col min="1545" max="1547" width="15.83203125" style="489" customWidth="1"/>
    <col min="1548" max="1548" width="35.6640625" style="489" customWidth="1"/>
    <col min="1549" max="1788" width="9.33203125" style="489"/>
    <col min="1789" max="1789" width="38.6640625" style="489" customWidth="1"/>
    <col min="1790" max="1790" width="12.83203125" style="489" customWidth="1"/>
    <col min="1791" max="1791" width="16.33203125" style="489" customWidth="1"/>
    <col min="1792" max="1792" width="18" style="489" customWidth="1"/>
    <col min="1793" max="1793" width="14" style="489" customWidth="1"/>
    <col min="1794" max="1795" width="13.5" style="489" customWidth="1"/>
    <col min="1796" max="1796" width="14.83203125" style="489" customWidth="1"/>
    <col min="1797" max="1797" width="13.6640625" style="489" customWidth="1"/>
    <col min="1798" max="1798" width="12.83203125" style="489" customWidth="1"/>
    <col min="1799" max="1799" width="15.1640625" style="489" customWidth="1"/>
    <col min="1800" max="1800" width="17.1640625" style="489" customWidth="1"/>
    <col min="1801" max="1803" width="15.83203125" style="489" customWidth="1"/>
    <col min="1804" max="1804" width="35.6640625" style="489" customWidth="1"/>
    <col min="1805" max="2044" width="9.33203125" style="489"/>
    <col min="2045" max="2045" width="38.6640625" style="489" customWidth="1"/>
    <col min="2046" max="2046" width="12.83203125" style="489" customWidth="1"/>
    <col min="2047" max="2047" width="16.33203125" style="489" customWidth="1"/>
    <col min="2048" max="2048" width="18" style="489" customWidth="1"/>
    <col min="2049" max="2049" width="14" style="489" customWidth="1"/>
    <col min="2050" max="2051" width="13.5" style="489" customWidth="1"/>
    <col min="2052" max="2052" width="14.83203125" style="489" customWidth="1"/>
    <col min="2053" max="2053" width="13.6640625" style="489" customWidth="1"/>
    <col min="2054" max="2054" width="12.83203125" style="489" customWidth="1"/>
    <col min="2055" max="2055" width="15.1640625" style="489" customWidth="1"/>
    <col min="2056" max="2056" width="17.1640625" style="489" customWidth="1"/>
    <col min="2057" max="2059" width="15.83203125" style="489" customWidth="1"/>
    <col min="2060" max="2060" width="35.6640625" style="489" customWidth="1"/>
    <col min="2061" max="2300" width="9.33203125" style="489"/>
    <col min="2301" max="2301" width="38.6640625" style="489" customWidth="1"/>
    <col min="2302" max="2302" width="12.83203125" style="489" customWidth="1"/>
    <col min="2303" max="2303" width="16.33203125" style="489" customWidth="1"/>
    <col min="2304" max="2304" width="18" style="489" customWidth="1"/>
    <col min="2305" max="2305" width="14" style="489" customWidth="1"/>
    <col min="2306" max="2307" width="13.5" style="489" customWidth="1"/>
    <col min="2308" max="2308" width="14.83203125" style="489" customWidth="1"/>
    <col min="2309" max="2309" width="13.6640625" style="489" customWidth="1"/>
    <col min="2310" max="2310" width="12.83203125" style="489" customWidth="1"/>
    <col min="2311" max="2311" width="15.1640625" style="489" customWidth="1"/>
    <col min="2312" max="2312" width="17.1640625" style="489" customWidth="1"/>
    <col min="2313" max="2315" width="15.83203125" style="489" customWidth="1"/>
    <col min="2316" max="2316" width="35.6640625" style="489" customWidth="1"/>
    <col min="2317" max="2556" width="9.33203125" style="489"/>
    <col min="2557" max="2557" width="38.6640625" style="489" customWidth="1"/>
    <col min="2558" max="2558" width="12.83203125" style="489" customWidth="1"/>
    <col min="2559" max="2559" width="16.33203125" style="489" customWidth="1"/>
    <col min="2560" max="2560" width="18" style="489" customWidth="1"/>
    <col min="2561" max="2561" width="14" style="489" customWidth="1"/>
    <col min="2562" max="2563" width="13.5" style="489" customWidth="1"/>
    <col min="2564" max="2564" width="14.83203125" style="489" customWidth="1"/>
    <col min="2565" max="2565" width="13.6640625" style="489" customWidth="1"/>
    <col min="2566" max="2566" width="12.83203125" style="489" customWidth="1"/>
    <col min="2567" max="2567" width="15.1640625" style="489" customWidth="1"/>
    <col min="2568" max="2568" width="17.1640625" style="489" customWidth="1"/>
    <col min="2569" max="2571" width="15.83203125" style="489" customWidth="1"/>
    <col min="2572" max="2572" width="35.6640625" style="489" customWidth="1"/>
    <col min="2573" max="2812" width="9.33203125" style="489"/>
    <col min="2813" max="2813" width="38.6640625" style="489" customWidth="1"/>
    <col min="2814" max="2814" width="12.83203125" style="489" customWidth="1"/>
    <col min="2815" max="2815" width="16.33203125" style="489" customWidth="1"/>
    <col min="2816" max="2816" width="18" style="489" customWidth="1"/>
    <col min="2817" max="2817" width="14" style="489" customWidth="1"/>
    <col min="2818" max="2819" width="13.5" style="489" customWidth="1"/>
    <col min="2820" max="2820" width="14.83203125" style="489" customWidth="1"/>
    <col min="2821" max="2821" width="13.6640625" style="489" customWidth="1"/>
    <col min="2822" max="2822" width="12.83203125" style="489" customWidth="1"/>
    <col min="2823" max="2823" width="15.1640625" style="489" customWidth="1"/>
    <col min="2824" max="2824" width="17.1640625" style="489" customWidth="1"/>
    <col min="2825" max="2827" width="15.83203125" style="489" customWidth="1"/>
    <col min="2828" max="2828" width="35.6640625" style="489" customWidth="1"/>
    <col min="2829" max="3068" width="9.33203125" style="489"/>
    <col min="3069" max="3069" width="38.6640625" style="489" customWidth="1"/>
    <col min="3070" max="3070" width="12.83203125" style="489" customWidth="1"/>
    <col min="3071" max="3071" width="16.33203125" style="489" customWidth="1"/>
    <col min="3072" max="3072" width="18" style="489" customWidth="1"/>
    <col min="3073" max="3073" width="14" style="489" customWidth="1"/>
    <col min="3074" max="3075" width="13.5" style="489" customWidth="1"/>
    <col min="3076" max="3076" width="14.83203125" style="489" customWidth="1"/>
    <col min="3077" max="3077" width="13.6640625" style="489" customWidth="1"/>
    <col min="3078" max="3078" width="12.83203125" style="489" customWidth="1"/>
    <col min="3079" max="3079" width="15.1640625" style="489" customWidth="1"/>
    <col min="3080" max="3080" width="17.1640625" style="489" customWidth="1"/>
    <col min="3081" max="3083" width="15.83203125" style="489" customWidth="1"/>
    <col min="3084" max="3084" width="35.6640625" style="489" customWidth="1"/>
    <col min="3085" max="3324" width="9.33203125" style="489"/>
    <col min="3325" max="3325" width="38.6640625" style="489" customWidth="1"/>
    <col min="3326" max="3326" width="12.83203125" style="489" customWidth="1"/>
    <col min="3327" max="3327" width="16.33203125" style="489" customWidth="1"/>
    <col min="3328" max="3328" width="18" style="489" customWidth="1"/>
    <col min="3329" max="3329" width="14" style="489" customWidth="1"/>
    <col min="3330" max="3331" width="13.5" style="489" customWidth="1"/>
    <col min="3332" max="3332" width="14.83203125" style="489" customWidth="1"/>
    <col min="3333" max="3333" width="13.6640625" style="489" customWidth="1"/>
    <col min="3334" max="3334" width="12.83203125" style="489" customWidth="1"/>
    <col min="3335" max="3335" width="15.1640625" style="489" customWidth="1"/>
    <col min="3336" max="3336" width="17.1640625" style="489" customWidth="1"/>
    <col min="3337" max="3339" width="15.83203125" style="489" customWidth="1"/>
    <col min="3340" max="3340" width="35.6640625" style="489" customWidth="1"/>
    <col min="3341" max="3580" width="9.33203125" style="489"/>
    <col min="3581" max="3581" width="38.6640625" style="489" customWidth="1"/>
    <col min="3582" max="3582" width="12.83203125" style="489" customWidth="1"/>
    <col min="3583" max="3583" width="16.33203125" style="489" customWidth="1"/>
    <col min="3584" max="3584" width="18" style="489" customWidth="1"/>
    <col min="3585" max="3585" width="14" style="489" customWidth="1"/>
    <col min="3586" max="3587" width="13.5" style="489" customWidth="1"/>
    <col min="3588" max="3588" width="14.83203125" style="489" customWidth="1"/>
    <col min="3589" max="3589" width="13.6640625" style="489" customWidth="1"/>
    <col min="3590" max="3590" width="12.83203125" style="489" customWidth="1"/>
    <col min="3591" max="3591" width="15.1640625" style="489" customWidth="1"/>
    <col min="3592" max="3592" width="17.1640625" style="489" customWidth="1"/>
    <col min="3593" max="3595" width="15.83203125" style="489" customWidth="1"/>
    <col min="3596" max="3596" width="35.6640625" style="489" customWidth="1"/>
    <col min="3597" max="3836" width="9.33203125" style="489"/>
    <col min="3837" max="3837" width="38.6640625" style="489" customWidth="1"/>
    <col min="3838" max="3838" width="12.83203125" style="489" customWidth="1"/>
    <col min="3839" max="3839" width="16.33203125" style="489" customWidth="1"/>
    <col min="3840" max="3840" width="18" style="489" customWidth="1"/>
    <col min="3841" max="3841" width="14" style="489" customWidth="1"/>
    <col min="3842" max="3843" width="13.5" style="489" customWidth="1"/>
    <col min="3844" max="3844" width="14.83203125" style="489" customWidth="1"/>
    <col min="3845" max="3845" width="13.6640625" style="489" customWidth="1"/>
    <col min="3846" max="3846" width="12.83203125" style="489" customWidth="1"/>
    <col min="3847" max="3847" width="15.1640625" style="489" customWidth="1"/>
    <col min="3848" max="3848" width="17.1640625" style="489" customWidth="1"/>
    <col min="3849" max="3851" width="15.83203125" style="489" customWidth="1"/>
    <col min="3852" max="3852" width="35.6640625" style="489" customWidth="1"/>
    <col min="3853" max="4092" width="9.33203125" style="489"/>
    <col min="4093" max="4093" width="38.6640625" style="489" customWidth="1"/>
    <col min="4094" max="4094" width="12.83203125" style="489" customWidth="1"/>
    <col min="4095" max="4095" width="16.33203125" style="489" customWidth="1"/>
    <col min="4096" max="4096" width="18" style="489" customWidth="1"/>
    <col min="4097" max="4097" width="14" style="489" customWidth="1"/>
    <col min="4098" max="4099" width="13.5" style="489" customWidth="1"/>
    <col min="4100" max="4100" width="14.83203125" style="489" customWidth="1"/>
    <col min="4101" max="4101" width="13.6640625" style="489" customWidth="1"/>
    <col min="4102" max="4102" width="12.83203125" style="489" customWidth="1"/>
    <col min="4103" max="4103" width="15.1640625" style="489" customWidth="1"/>
    <col min="4104" max="4104" width="17.1640625" style="489" customWidth="1"/>
    <col min="4105" max="4107" width="15.83203125" style="489" customWidth="1"/>
    <col min="4108" max="4108" width="35.6640625" style="489" customWidth="1"/>
    <col min="4109" max="4348" width="9.33203125" style="489"/>
    <col min="4349" max="4349" width="38.6640625" style="489" customWidth="1"/>
    <col min="4350" max="4350" width="12.83203125" style="489" customWidth="1"/>
    <col min="4351" max="4351" width="16.33203125" style="489" customWidth="1"/>
    <col min="4352" max="4352" width="18" style="489" customWidth="1"/>
    <col min="4353" max="4353" width="14" style="489" customWidth="1"/>
    <col min="4354" max="4355" width="13.5" style="489" customWidth="1"/>
    <col min="4356" max="4356" width="14.83203125" style="489" customWidth="1"/>
    <col min="4357" max="4357" width="13.6640625" style="489" customWidth="1"/>
    <col min="4358" max="4358" width="12.83203125" style="489" customWidth="1"/>
    <col min="4359" max="4359" width="15.1640625" style="489" customWidth="1"/>
    <col min="4360" max="4360" width="17.1640625" style="489" customWidth="1"/>
    <col min="4361" max="4363" width="15.83203125" style="489" customWidth="1"/>
    <col min="4364" max="4364" width="35.6640625" style="489" customWidth="1"/>
    <col min="4365" max="4604" width="9.33203125" style="489"/>
    <col min="4605" max="4605" width="38.6640625" style="489" customWidth="1"/>
    <col min="4606" max="4606" width="12.83203125" style="489" customWidth="1"/>
    <col min="4607" max="4607" width="16.33203125" style="489" customWidth="1"/>
    <col min="4608" max="4608" width="18" style="489" customWidth="1"/>
    <col min="4609" max="4609" width="14" style="489" customWidth="1"/>
    <col min="4610" max="4611" width="13.5" style="489" customWidth="1"/>
    <col min="4612" max="4612" width="14.83203125" style="489" customWidth="1"/>
    <col min="4613" max="4613" width="13.6640625" style="489" customWidth="1"/>
    <col min="4614" max="4614" width="12.83203125" style="489" customWidth="1"/>
    <col min="4615" max="4615" width="15.1640625" style="489" customWidth="1"/>
    <col min="4616" max="4616" width="17.1640625" style="489" customWidth="1"/>
    <col min="4617" max="4619" width="15.83203125" style="489" customWidth="1"/>
    <col min="4620" max="4620" width="35.6640625" style="489" customWidth="1"/>
    <col min="4621" max="4860" width="9.33203125" style="489"/>
    <col min="4861" max="4861" width="38.6640625" style="489" customWidth="1"/>
    <col min="4862" max="4862" width="12.83203125" style="489" customWidth="1"/>
    <col min="4863" max="4863" width="16.33203125" style="489" customWidth="1"/>
    <col min="4864" max="4864" width="18" style="489" customWidth="1"/>
    <col min="4865" max="4865" width="14" style="489" customWidth="1"/>
    <col min="4866" max="4867" width="13.5" style="489" customWidth="1"/>
    <col min="4868" max="4868" width="14.83203125" style="489" customWidth="1"/>
    <col min="4869" max="4869" width="13.6640625" style="489" customWidth="1"/>
    <col min="4870" max="4870" width="12.83203125" style="489" customWidth="1"/>
    <col min="4871" max="4871" width="15.1640625" style="489" customWidth="1"/>
    <col min="4872" max="4872" width="17.1640625" style="489" customWidth="1"/>
    <col min="4873" max="4875" width="15.83203125" style="489" customWidth="1"/>
    <col min="4876" max="4876" width="35.6640625" style="489" customWidth="1"/>
    <col min="4877" max="5116" width="9.33203125" style="489"/>
    <col min="5117" max="5117" width="38.6640625" style="489" customWidth="1"/>
    <col min="5118" max="5118" width="12.83203125" style="489" customWidth="1"/>
    <col min="5119" max="5119" width="16.33203125" style="489" customWidth="1"/>
    <col min="5120" max="5120" width="18" style="489" customWidth="1"/>
    <col min="5121" max="5121" width="14" style="489" customWidth="1"/>
    <col min="5122" max="5123" width="13.5" style="489" customWidth="1"/>
    <col min="5124" max="5124" width="14.83203125" style="489" customWidth="1"/>
    <col min="5125" max="5125" width="13.6640625" style="489" customWidth="1"/>
    <col min="5126" max="5126" width="12.83203125" style="489" customWidth="1"/>
    <col min="5127" max="5127" width="15.1640625" style="489" customWidth="1"/>
    <col min="5128" max="5128" width="17.1640625" style="489" customWidth="1"/>
    <col min="5129" max="5131" width="15.83203125" style="489" customWidth="1"/>
    <col min="5132" max="5132" width="35.6640625" style="489" customWidth="1"/>
    <col min="5133" max="5372" width="9.33203125" style="489"/>
    <col min="5373" max="5373" width="38.6640625" style="489" customWidth="1"/>
    <col min="5374" max="5374" width="12.83203125" style="489" customWidth="1"/>
    <col min="5375" max="5375" width="16.33203125" style="489" customWidth="1"/>
    <col min="5376" max="5376" width="18" style="489" customWidth="1"/>
    <col min="5377" max="5377" width="14" style="489" customWidth="1"/>
    <col min="5378" max="5379" width="13.5" style="489" customWidth="1"/>
    <col min="5380" max="5380" width="14.83203125" style="489" customWidth="1"/>
    <col min="5381" max="5381" width="13.6640625" style="489" customWidth="1"/>
    <col min="5382" max="5382" width="12.83203125" style="489" customWidth="1"/>
    <col min="5383" max="5383" width="15.1640625" style="489" customWidth="1"/>
    <col min="5384" max="5384" width="17.1640625" style="489" customWidth="1"/>
    <col min="5385" max="5387" width="15.83203125" style="489" customWidth="1"/>
    <col min="5388" max="5388" width="35.6640625" style="489" customWidth="1"/>
    <col min="5389" max="5628" width="9.33203125" style="489"/>
    <col min="5629" max="5629" width="38.6640625" style="489" customWidth="1"/>
    <col min="5630" max="5630" width="12.83203125" style="489" customWidth="1"/>
    <col min="5631" max="5631" width="16.33203125" style="489" customWidth="1"/>
    <col min="5632" max="5632" width="18" style="489" customWidth="1"/>
    <col min="5633" max="5633" width="14" style="489" customWidth="1"/>
    <col min="5634" max="5635" width="13.5" style="489" customWidth="1"/>
    <col min="5636" max="5636" width="14.83203125" style="489" customWidth="1"/>
    <col min="5637" max="5637" width="13.6640625" style="489" customWidth="1"/>
    <col min="5638" max="5638" width="12.83203125" style="489" customWidth="1"/>
    <col min="5639" max="5639" width="15.1640625" style="489" customWidth="1"/>
    <col min="5640" max="5640" width="17.1640625" style="489" customWidth="1"/>
    <col min="5641" max="5643" width="15.83203125" style="489" customWidth="1"/>
    <col min="5644" max="5644" width="35.6640625" style="489" customWidth="1"/>
    <col min="5645" max="5884" width="9.33203125" style="489"/>
    <col min="5885" max="5885" width="38.6640625" style="489" customWidth="1"/>
    <col min="5886" max="5886" width="12.83203125" style="489" customWidth="1"/>
    <col min="5887" max="5887" width="16.33203125" style="489" customWidth="1"/>
    <col min="5888" max="5888" width="18" style="489" customWidth="1"/>
    <col min="5889" max="5889" width="14" style="489" customWidth="1"/>
    <col min="5890" max="5891" width="13.5" style="489" customWidth="1"/>
    <col min="5892" max="5892" width="14.83203125" style="489" customWidth="1"/>
    <col min="5893" max="5893" width="13.6640625" style="489" customWidth="1"/>
    <col min="5894" max="5894" width="12.83203125" style="489" customWidth="1"/>
    <col min="5895" max="5895" width="15.1640625" style="489" customWidth="1"/>
    <col min="5896" max="5896" width="17.1640625" style="489" customWidth="1"/>
    <col min="5897" max="5899" width="15.83203125" style="489" customWidth="1"/>
    <col min="5900" max="5900" width="35.6640625" style="489" customWidth="1"/>
    <col min="5901" max="6140" width="9.33203125" style="489"/>
    <col min="6141" max="6141" width="38.6640625" style="489" customWidth="1"/>
    <col min="6142" max="6142" width="12.83203125" style="489" customWidth="1"/>
    <col min="6143" max="6143" width="16.33203125" style="489" customWidth="1"/>
    <col min="6144" max="6144" width="18" style="489" customWidth="1"/>
    <col min="6145" max="6145" width="14" style="489" customWidth="1"/>
    <col min="6146" max="6147" width="13.5" style="489" customWidth="1"/>
    <col min="6148" max="6148" width="14.83203125" style="489" customWidth="1"/>
    <col min="6149" max="6149" width="13.6640625" style="489" customWidth="1"/>
    <col min="6150" max="6150" width="12.83203125" style="489" customWidth="1"/>
    <col min="6151" max="6151" width="15.1640625" style="489" customWidth="1"/>
    <col min="6152" max="6152" width="17.1640625" style="489" customWidth="1"/>
    <col min="6153" max="6155" width="15.83203125" style="489" customWidth="1"/>
    <col min="6156" max="6156" width="35.6640625" style="489" customWidth="1"/>
    <col min="6157" max="6396" width="9.33203125" style="489"/>
    <col min="6397" max="6397" width="38.6640625" style="489" customWidth="1"/>
    <col min="6398" max="6398" width="12.83203125" style="489" customWidth="1"/>
    <col min="6399" max="6399" width="16.33203125" style="489" customWidth="1"/>
    <col min="6400" max="6400" width="18" style="489" customWidth="1"/>
    <col min="6401" max="6401" width="14" style="489" customWidth="1"/>
    <col min="6402" max="6403" width="13.5" style="489" customWidth="1"/>
    <col min="6404" max="6404" width="14.83203125" style="489" customWidth="1"/>
    <col min="6405" max="6405" width="13.6640625" style="489" customWidth="1"/>
    <col min="6406" max="6406" width="12.83203125" style="489" customWidth="1"/>
    <col min="6407" max="6407" width="15.1640625" style="489" customWidth="1"/>
    <col min="6408" max="6408" width="17.1640625" style="489" customWidth="1"/>
    <col min="6409" max="6411" width="15.83203125" style="489" customWidth="1"/>
    <col min="6412" max="6412" width="35.6640625" style="489" customWidth="1"/>
    <col min="6413" max="6652" width="9.33203125" style="489"/>
    <col min="6653" max="6653" width="38.6640625" style="489" customWidth="1"/>
    <col min="6654" max="6654" width="12.83203125" style="489" customWidth="1"/>
    <col min="6655" max="6655" width="16.33203125" style="489" customWidth="1"/>
    <col min="6656" max="6656" width="18" style="489" customWidth="1"/>
    <col min="6657" max="6657" width="14" style="489" customWidth="1"/>
    <col min="6658" max="6659" width="13.5" style="489" customWidth="1"/>
    <col min="6660" max="6660" width="14.83203125" style="489" customWidth="1"/>
    <col min="6661" max="6661" width="13.6640625" style="489" customWidth="1"/>
    <col min="6662" max="6662" width="12.83203125" style="489" customWidth="1"/>
    <col min="6663" max="6663" width="15.1640625" style="489" customWidth="1"/>
    <col min="6664" max="6664" width="17.1640625" style="489" customWidth="1"/>
    <col min="6665" max="6667" width="15.83203125" style="489" customWidth="1"/>
    <col min="6668" max="6668" width="35.6640625" style="489" customWidth="1"/>
    <col min="6669" max="6908" width="9.33203125" style="489"/>
    <col min="6909" max="6909" width="38.6640625" style="489" customWidth="1"/>
    <col min="6910" max="6910" width="12.83203125" style="489" customWidth="1"/>
    <col min="6911" max="6911" width="16.33203125" style="489" customWidth="1"/>
    <col min="6912" max="6912" width="18" style="489" customWidth="1"/>
    <col min="6913" max="6913" width="14" style="489" customWidth="1"/>
    <col min="6914" max="6915" width="13.5" style="489" customWidth="1"/>
    <col min="6916" max="6916" width="14.83203125" style="489" customWidth="1"/>
    <col min="6917" max="6917" width="13.6640625" style="489" customWidth="1"/>
    <col min="6918" max="6918" width="12.83203125" style="489" customWidth="1"/>
    <col min="6919" max="6919" width="15.1640625" style="489" customWidth="1"/>
    <col min="6920" max="6920" width="17.1640625" style="489" customWidth="1"/>
    <col min="6921" max="6923" width="15.83203125" style="489" customWidth="1"/>
    <col min="6924" max="6924" width="35.6640625" style="489" customWidth="1"/>
    <col min="6925" max="7164" width="9.33203125" style="489"/>
    <col min="7165" max="7165" width="38.6640625" style="489" customWidth="1"/>
    <col min="7166" max="7166" width="12.83203125" style="489" customWidth="1"/>
    <col min="7167" max="7167" width="16.33203125" style="489" customWidth="1"/>
    <col min="7168" max="7168" width="18" style="489" customWidth="1"/>
    <col min="7169" max="7169" width="14" style="489" customWidth="1"/>
    <col min="7170" max="7171" width="13.5" style="489" customWidth="1"/>
    <col min="7172" max="7172" width="14.83203125" style="489" customWidth="1"/>
    <col min="7173" max="7173" width="13.6640625" style="489" customWidth="1"/>
    <col min="7174" max="7174" width="12.83203125" style="489" customWidth="1"/>
    <col min="7175" max="7175" width="15.1640625" style="489" customWidth="1"/>
    <col min="7176" max="7176" width="17.1640625" style="489" customWidth="1"/>
    <col min="7177" max="7179" width="15.83203125" style="489" customWidth="1"/>
    <col min="7180" max="7180" width="35.6640625" style="489" customWidth="1"/>
    <col min="7181" max="7420" width="9.33203125" style="489"/>
    <col min="7421" max="7421" width="38.6640625" style="489" customWidth="1"/>
    <col min="7422" max="7422" width="12.83203125" style="489" customWidth="1"/>
    <col min="7423" max="7423" width="16.33203125" style="489" customWidth="1"/>
    <col min="7424" max="7424" width="18" style="489" customWidth="1"/>
    <col min="7425" max="7425" width="14" style="489" customWidth="1"/>
    <col min="7426" max="7427" width="13.5" style="489" customWidth="1"/>
    <col min="7428" max="7428" width="14.83203125" style="489" customWidth="1"/>
    <col min="7429" max="7429" width="13.6640625" style="489" customWidth="1"/>
    <col min="7430" max="7430" width="12.83203125" style="489" customWidth="1"/>
    <col min="7431" max="7431" width="15.1640625" style="489" customWidth="1"/>
    <col min="7432" max="7432" width="17.1640625" style="489" customWidth="1"/>
    <col min="7433" max="7435" width="15.83203125" style="489" customWidth="1"/>
    <col min="7436" max="7436" width="35.6640625" style="489" customWidth="1"/>
    <col min="7437" max="7676" width="9.33203125" style="489"/>
    <col min="7677" max="7677" width="38.6640625" style="489" customWidth="1"/>
    <col min="7678" max="7678" width="12.83203125" style="489" customWidth="1"/>
    <col min="7679" max="7679" width="16.33203125" style="489" customWidth="1"/>
    <col min="7680" max="7680" width="18" style="489" customWidth="1"/>
    <col min="7681" max="7681" width="14" style="489" customWidth="1"/>
    <col min="7682" max="7683" width="13.5" style="489" customWidth="1"/>
    <col min="7684" max="7684" width="14.83203125" style="489" customWidth="1"/>
    <col min="7685" max="7685" width="13.6640625" style="489" customWidth="1"/>
    <col min="7686" max="7686" width="12.83203125" style="489" customWidth="1"/>
    <col min="7687" max="7687" width="15.1640625" style="489" customWidth="1"/>
    <col min="7688" max="7688" width="17.1640625" style="489" customWidth="1"/>
    <col min="7689" max="7691" width="15.83203125" style="489" customWidth="1"/>
    <col min="7692" max="7692" width="35.6640625" style="489" customWidth="1"/>
    <col min="7693" max="7932" width="9.33203125" style="489"/>
    <col min="7933" max="7933" width="38.6640625" style="489" customWidth="1"/>
    <col min="7934" max="7934" width="12.83203125" style="489" customWidth="1"/>
    <col min="7935" max="7935" width="16.33203125" style="489" customWidth="1"/>
    <col min="7936" max="7936" width="18" style="489" customWidth="1"/>
    <col min="7937" max="7937" width="14" style="489" customWidth="1"/>
    <col min="7938" max="7939" width="13.5" style="489" customWidth="1"/>
    <col min="7940" max="7940" width="14.83203125" style="489" customWidth="1"/>
    <col min="7941" max="7941" width="13.6640625" style="489" customWidth="1"/>
    <col min="7942" max="7942" width="12.83203125" style="489" customWidth="1"/>
    <col min="7943" max="7943" width="15.1640625" style="489" customWidth="1"/>
    <col min="7944" max="7944" width="17.1640625" style="489" customWidth="1"/>
    <col min="7945" max="7947" width="15.83203125" style="489" customWidth="1"/>
    <col min="7948" max="7948" width="35.6640625" style="489" customWidth="1"/>
    <col min="7949" max="8188" width="9.33203125" style="489"/>
    <col min="8189" max="8189" width="38.6640625" style="489" customWidth="1"/>
    <col min="8190" max="8190" width="12.83203125" style="489" customWidth="1"/>
    <col min="8191" max="8191" width="16.33203125" style="489" customWidth="1"/>
    <col min="8192" max="8192" width="18" style="489" customWidth="1"/>
    <col min="8193" max="8193" width="14" style="489" customWidth="1"/>
    <col min="8194" max="8195" width="13.5" style="489" customWidth="1"/>
    <col min="8196" max="8196" width="14.83203125" style="489" customWidth="1"/>
    <col min="8197" max="8197" width="13.6640625" style="489" customWidth="1"/>
    <col min="8198" max="8198" width="12.83203125" style="489" customWidth="1"/>
    <col min="8199" max="8199" width="15.1640625" style="489" customWidth="1"/>
    <col min="8200" max="8200" width="17.1640625" style="489" customWidth="1"/>
    <col min="8201" max="8203" width="15.83203125" style="489" customWidth="1"/>
    <col min="8204" max="8204" width="35.6640625" style="489" customWidth="1"/>
    <col min="8205" max="8444" width="9.33203125" style="489"/>
    <col min="8445" max="8445" width="38.6640625" style="489" customWidth="1"/>
    <col min="8446" max="8446" width="12.83203125" style="489" customWidth="1"/>
    <col min="8447" max="8447" width="16.33203125" style="489" customWidth="1"/>
    <col min="8448" max="8448" width="18" style="489" customWidth="1"/>
    <col min="8449" max="8449" width="14" style="489" customWidth="1"/>
    <col min="8450" max="8451" width="13.5" style="489" customWidth="1"/>
    <col min="8452" max="8452" width="14.83203125" style="489" customWidth="1"/>
    <col min="8453" max="8453" width="13.6640625" style="489" customWidth="1"/>
    <col min="8454" max="8454" width="12.83203125" style="489" customWidth="1"/>
    <col min="8455" max="8455" width="15.1640625" style="489" customWidth="1"/>
    <col min="8456" max="8456" width="17.1640625" style="489" customWidth="1"/>
    <col min="8457" max="8459" width="15.83203125" style="489" customWidth="1"/>
    <col min="8460" max="8460" width="35.6640625" style="489" customWidth="1"/>
    <col min="8461" max="8700" width="9.33203125" style="489"/>
    <col min="8701" max="8701" width="38.6640625" style="489" customWidth="1"/>
    <col min="8702" max="8702" width="12.83203125" style="489" customWidth="1"/>
    <col min="8703" max="8703" width="16.33203125" style="489" customWidth="1"/>
    <col min="8704" max="8704" width="18" style="489" customWidth="1"/>
    <col min="8705" max="8705" width="14" style="489" customWidth="1"/>
    <col min="8706" max="8707" width="13.5" style="489" customWidth="1"/>
    <col min="8708" max="8708" width="14.83203125" style="489" customWidth="1"/>
    <col min="8709" max="8709" width="13.6640625" style="489" customWidth="1"/>
    <col min="8710" max="8710" width="12.83203125" style="489" customWidth="1"/>
    <col min="8711" max="8711" width="15.1640625" style="489" customWidth="1"/>
    <col min="8712" max="8712" width="17.1640625" style="489" customWidth="1"/>
    <col min="8713" max="8715" width="15.83203125" style="489" customWidth="1"/>
    <col min="8716" max="8716" width="35.6640625" style="489" customWidth="1"/>
    <col min="8717" max="8956" width="9.33203125" style="489"/>
    <col min="8957" max="8957" width="38.6640625" style="489" customWidth="1"/>
    <col min="8958" max="8958" width="12.83203125" style="489" customWidth="1"/>
    <col min="8959" max="8959" width="16.33203125" style="489" customWidth="1"/>
    <col min="8960" max="8960" width="18" style="489" customWidth="1"/>
    <col min="8961" max="8961" width="14" style="489" customWidth="1"/>
    <col min="8962" max="8963" width="13.5" style="489" customWidth="1"/>
    <col min="8964" max="8964" width="14.83203125" style="489" customWidth="1"/>
    <col min="8965" max="8965" width="13.6640625" style="489" customWidth="1"/>
    <col min="8966" max="8966" width="12.83203125" style="489" customWidth="1"/>
    <col min="8967" max="8967" width="15.1640625" style="489" customWidth="1"/>
    <col min="8968" max="8968" width="17.1640625" style="489" customWidth="1"/>
    <col min="8969" max="8971" width="15.83203125" style="489" customWidth="1"/>
    <col min="8972" max="8972" width="35.6640625" style="489" customWidth="1"/>
    <col min="8973" max="9212" width="9.33203125" style="489"/>
    <col min="9213" max="9213" width="38.6640625" style="489" customWidth="1"/>
    <col min="9214" max="9214" width="12.83203125" style="489" customWidth="1"/>
    <col min="9215" max="9215" width="16.33203125" style="489" customWidth="1"/>
    <col min="9216" max="9216" width="18" style="489" customWidth="1"/>
    <col min="9217" max="9217" width="14" style="489" customWidth="1"/>
    <col min="9218" max="9219" width="13.5" style="489" customWidth="1"/>
    <col min="9220" max="9220" width="14.83203125" style="489" customWidth="1"/>
    <col min="9221" max="9221" width="13.6640625" style="489" customWidth="1"/>
    <col min="9222" max="9222" width="12.83203125" style="489" customWidth="1"/>
    <col min="9223" max="9223" width="15.1640625" style="489" customWidth="1"/>
    <col min="9224" max="9224" width="17.1640625" style="489" customWidth="1"/>
    <col min="9225" max="9227" width="15.83203125" style="489" customWidth="1"/>
    <col min="9228" max="9228" width="35.6640625" style="489" customWidth="1"/>
    <col min="9229" max="9468" width="9.33203125" style="489"/>
    <col min="9469" max="9469" width="38.6640625" style="489" customWidth="1"/>
    <col min="9470" max="9470" width="12.83203125" style="489" customWidth="1"/>
    <col min="9471" max="9471" width="16.33203125" style="489" customWidth="1"/>
    <col min="9472" max="9472" width="18" style="489" customWidth="1"/>
    <col min="9473" max="9473" width="14" style="489" customWidth="1"/>
    <col min="9474" max="9475" width="13.5" style="489" customWidth="1"/>
    <col min="9476" max="9476" width="14.83203125" style="489" customWidth="1"/>
    <col min="9477" max="9477" width="13.6640625" style="489" customWidth="1"/>
    <col min="9478" max="9478" width="12.83203125" style="489" customWidth="1"/>
    <col min="9479" max="9479" width="15.1640625" style="489" customWidth="1"/>
    <col min="9480" max="9480" width="17.1640625" style="489" customWidth="1"/>
    <col min="9481" max="9483" width="15.83203125" style="489" customWidth="1"/>
    <col min="9484" max="9484" width="35.6640625" style="489" customWidth="1"/>
    <col min="9485" max="9724" width="9.33203125" style="489"/>
    <col min="9725" max="9725" width="38.6640625" style="489" customWidth="1"/>
    <col min="9726" max="9726" width="12.83203125" style="489" customWidth="1"/>
    <col min="9727" max="9727" width="16.33203125" style="489" customWidth="1"/>
    <col min="9728" max="9728" width="18" style="489" customWidth="1"/>
    <col min="9729" max="9729" width="14" style="489" customWidth="1"/>
    <col min="9730" max="9731" width="13.5" style="489" customWidth="1"/>
    <col min="9732" max="9732" width="14.83203125" style="489" customWidth="1"/>
    <col min="9733" max="9733" width="13.6640625" style="489" customWidth="1"/>
    <col min="9734" max="9734" width="12.83203125" style="489" customWidth="1"/>
    <col min="9735" max="9735" width="15.1640625" style="489" customWidth="1"/>
    <col min="9736" max="9736" width="17.1640625" style="489" customWidth="1"/>
    <col min="9737" max="9739" width="15.83203125" style="489" customWidth="1"/>
    <col min="9740" max="9740" width="35.6640625" style="489" customWidth="1"/>
    <col min="9741" max="9980" width="9.33203125" style="489"/>
    <col min="9981" max="9981" width="38.6640625" style="489" customWidth="1"/>
    <col min="9982" max="9982" width="12.83203125" style="489" customWidth="1"/>
    <col min="9983" max="9983" width="16.33203125" style="489" customWidth="1"/>
    <col min="9984" max="9984" width="18" style="489" customWidth="1"/>
    <col min="9985" max="9985" width="14" style="489" customWidth="1"/>
    <col min="9986" max="9987" width="13.5" style="489" customWidth="1"/>
    <col min="9988" max="9988" width="14.83203125" style="489" customWidth="1"/>
    <col min="9989" max="9989" width="13.6640625" style="489" customWidth="1"/>
    <col min="9990" max="9990" width="12.83203125" style="489" customWidth="1"/>
    <col min="9991" max="9991" width="15.1640625" style="489" customWidth="1"/>
    <col min="9992" max="9992" width="17.1640625" style="489" customWidth="1"/>
    <col min="9993" max="9995" width="15.83203125" style="489" customWidth="1"/>
    <col min="9996" max="9996" width="35.6640625" style="489" customWidth="1"/>
    <col min="9997" max="10236" width="9.33203125" style="489"/>
    <col min="10237" max="10237" width="38.6640625" style="489" customWidth="1"/>
    <col min="10238" max="10238" width="12.83203125" style="489" customWidth="1"/>
    <col min="10239" max="10239" width="16.33203125" style="489" customWidth="1"/>
    <col min="10240" max="10240" width="18" style="489" customWidth="1"/>
    <col min="10241" max="10241" width="14" style="489" customWidth="1"/>
    <col min="10242" max="10243" width="13.5" style="489" customWidth="1"/>
    <col min="10244" max="10244" width="14.83203125" style="489" customWidth="1"/>
    <col min="10245" max="10245" width="13.6640625" style="489" customWidth="1"/>
    <col min="10246" max="10246" width="12.83203125" style="489" customWidth="1"/>
    <col min="10247" max="10247" width="15.1640625" style="489" customWidth="1"/>
    <col min="10248" max="10248" width="17.1640625" style="489" customWidth="1"/>
    <col min="10249" max="10251" width="15.83203125" style="489" customWidth="1"/>
    <col min="10252" max="10252" width="35.6640625" style="489" customWidth="1"/>
    <col min="10253" max="10492" width="9.33203125" style="489"/>
    <col min="10493" max="10493" width="38.6640625" style="489" customWidth="1"/>
    <col min="10494" max="10494" width="12.83203125" style="489" customWidth="1"/>
    <col min="10495" max="10495" width="16.33203125" style="489" customWidth="1"/>
    <col min="10496" max="10496" width="18" style="489" customWidth="1"/>
    <col min="10497" max="10497" width="14" style="489" customWidth="1"/>
    <col min="10498" max="10499" width="13.5" style="489" customWidth="1"/>
    <col min="10500" max="10500" width="14.83203125" style="489" customWidth="1"/>
    <col min="10501" max="10501" width="13.6640625" style="489" customWidth="1"/>
    <col min="10502" max="10502" width="12.83203125" style="489" customWidth="1"/>
    <col min="10503" max="10503" width="15.1640625" style="489" customWidth="1"/>
    <col min="10504" max="10504" width="17.1640625" style="489" customWidth="1"/>
    <col min="10505" max="10507" width="15.83203125" style="489" customWidth="1"/>
    <col min="10508" max="10508" width="35.6640625" style="489" customWidth="1"/>
    <col min="10509" max="10748" width="9.33203125" style="489"/>
    <col min="10749" max="10749" width="38.6640625" style="489" customWidth="1"/>
    <col min="10750" max="10750" width="12.83203125" style="489" customWidth="1"/>
    <col min="10751" max="10751" width="16.33203125" style="489" customWidth="1"/>
    <col min="10752" max="10752" width="18" style="489" customWidth="1"/>
    <col min="10753" max="10753" width="14" style="489" customWidth="1"/>
    <col min="10754" max="10755" width="13.5" style="489" customWidth="1"/>
    <col min="10756" max="10756" width="14.83203125" style="489" customWidth="1"/>
    <col min="10757" max="10757" width="13.6640625" style="489" customWidth="1"/>
    <col min="10758" max="10758" width="12.83203125" style="489" customWidth="1"/>
    <col min="10759" max="10759" width="15.1640625" style="489" customWidth="1"/>
    <col min="10760" max="10760" width="17.1640625" style="489" customWidth="1"/>
    <col min="10761" max="10763" width="15.83203125" style="489" customWidth="1"/>
    <col min="10764" max="10764" width="35.6640625" style="489" customWidth="1"/>
    <col min="10765" max="11004" width="9.33203125" style="489"/>
    <col min="11005" max="11005" width="38.6640625" style="489" customWidth="1"/>
    <col min="11006" max="11006" width="12.83203125" style="489" customWidth="1"/>
    <col min="11007" max="11007" width="16.33203125" style="489" customWidth="1"/>
    <col min="11008" max="11008" width="18" style="489" customWidth="1"/>
    <col min="11009" max="11009" width="14" style="489" customWidth="1"/>
    <col min="11010" max="11011" width="13.5" style="489" customWidth="1"/>
    <col min="11012" max="11012" width="14.83203125" style="489" customWidth="1"/>
    <col min="11013" max="11013" width="13.6640625" style="489" customWidth="1"/>
    <col min="11014" max="11014" width="12.83203125" style="489" customWidth="1"/>
    <col min="11015" max="11015" width="15.1640625" style="489" customWidth="1"/>
    <col min="11016" max="11016" width="17.1640625" style="489" customWidth="1"/>
    <col min="11017" max="11019" width="15.83203125" style="489" customWidth="1"/>
    <col min="11020" max="11020" width="35.6640625" style="489" customWidth="1"/>
    <col min="11021" max="11260" width="9.33203125" style="489"/>
    <col min="11261" max="11261" width="38.6640625" style="489" customWidth="1"/>
    <col min="11262" max="11262" width="12.83203125" style="489" customWidth="1"/>
    <col min="11263" max="11263" width="16.33203125" style="489" customWidth="1"/>
    <col min="11264" max="11264" width="18" style="489" customWidth="1"/>
    <col min="11265" max="11265" width="14" style="489" customWidth="1"/>
    <col min="11266" max="11267" width="13.5" style="489" customWidth="1"/>
    <col min="11268" max="11268" width="14.83203125" style="489" customWidth="1"/>
    <col min="11269" max="11269" width="13.6640625" style="489" customWidth="1"/>
    <col min="11270" max="11270" width="12.83203125" style="489" customWidth="1"/>
    <col min="11271" max="11271" width="15.1640625" style="489" customWidth="1"/>
    <col min="11272" max="11272" width="17.1640625" style="489" customWidth="1"/>
    <col min="11273" max="11275" width="15.83203125" style="489" customWidth="1"/>
    <col min="11276" max="11276" width="35.6640625" style="489" customWidth="1"/>
    <col min="11277" max="11516" width="9.33203125" style="489"/>
    <col min="11517" max="11517" width="38.6640625" style="489" customWidth="1"/>
    <col min="11518" max="11518" width="12.83203125" style="489" customWidth="1"/>
    <col min="11519" max="11519" width="16.33203125" style="489" customWidth="1"/>
    <col min="11520" max="11520" width="18" style="489" customWidth="1"/>
    <col min="11521" max="11521" width="14" style="489" customWidth="1"/>
    <col min="11522" max="11523" width="13.5" style="489" customWidth="1"/>
    <col min="11524" max="11524" width="14.83203125" style="489" customWidth="1"/>
    <col min="11525" max="11525" width="13.6640625" style="489" customWidth="1"/>
    <col min="11526" max="11526" width="12.83203125" style="489" customWidth="1"/>
    <col min="11527" max="11527" width="15.1640625" style="489" customWidth="1"/>
    <col min="11528" max="11528" width="17.1640625" style="489" customWidth="1"/>
    <col min="11529" max="11531" width="15.83203125" style="489" customWidth="1"/>
    <col min="11532" max="11532" width="35.6640625" style="489" customWidth="1"/>
    <col min="11533" max="11772" width="9.33203125" style="489"/>
    <col min="11773" max="11773" width="38.6640625" style="489" customWidth="1"/>
    <col min="11774" max="11774" width="12.83203125" style="489" customWidth="1"/>
    <col min="11775" max="11775" width="16.33203125" style="489" customWidth="1"/>
    <col min="11776" max="11776" width="18" style="489" customWidth="1"/>
    <col min="11777" max="11777" width="14" style="489" customWidth="1"/>
    <col min="11778" max="11779" width="13.5" style="489" customWidth="1"/>
    <col min="11780" max="11780" width="14.83203125" style="489" customWidth="1"/>
    <col min="11781" max="11781" width="13.6640625" style="489" customWidth="1"/>
    <col min="11782" max="11782" width="12.83203125" style="489" customWidth="1"/>
    <col min="11783" max="11783" width="15.1640625" style="489" customWidth="1"/>
    <col min="11784" max="11784" width="17.1640625" style="489" customWidth="1"/>
    <col min="11785" max="11787" width="15.83203125" style="489" customWidth="1"/>
    <col min="11788" max="11788" width="35.6640625" style="489" customWidth="1"/>
    <col min="11789" max="12028" width="9.33203125" style="489"/>
    <col min="12029" max="12029" width="38.6640625" style="489" customWidth="1"/>
    <col min="12030" max="12030" width="12.83203125" style="489" customWidth="1"/>
    <col min="12031" max="12031" width="16.33203125" style="489" customWidth="1"/>
    <col min="12032" max="12032" width="18" style="489" customWidth="1"/>
    <col min="12033" max="12033" width="14" style="489" customWidth="1"/>
    <col min="12034" max="12035" width="13.5" style="489" customWidth="1"/>
    <col min="12036" max="12036" width="14.83203125" style="489" customWidth="1"/>
    <col min="12037" max="12037" width="13.6640625" style="489" customWidth="1"/>
    <col min="12038" max="12038" width="12.83203125" style="489" customWidth="1"/>
    <col min="12039" max="12039" width="15.1640625" style="489" customWidth="1"/>
    <col min="12040" max="12040" width="17.1640625" style="489" customWidth="1"/>
    <col min="12041" max="12043" width="15.83203125" style="489" customWidth="1"/>
    <col min="12044" max="12044" width="35.6640625" style="489" customWidth="1"/>
    <col min="12045" max="12284" width="9.33203125" style="489"/>
    <col min="12285" max="12285" width="38.6640625" style="489" customWidth="1"/>
    <col min="12286" max="12286" width="12.83203125" style="489" customWidth="1"/>
    <col min="12287" max="12287" width="16.33203125" style="489" customWidth="1"/>
    <col min="12288" max="12288" width="18" style="489" customWidth="1"/>
    <col min="12289" max="12289" width="14" style="489" customWidth="1"/>
    <col min="12290" max="12291" width="13.5" style="489" customWidth="1"/>
    <col min="12292" max="12292" width="14.83203125" style="489" customWidth="1"/>
    <col min="12293" max="12293" width="13.6640625" style="489" customWidth="1"/>
    <col min="12294" max="12294" width="12.83203125" style="489" customWidth="1"/>
    <col min="12295" max="12295" width="15.1640625" style="489" customWidth="1"/>
    <col min="12296" max="12296" width="17.1640625" style="489" customWidth="1"/>
    <col min="12297" max="12299" width="15.83203125" style="489" customWidth="1"/>
    <col min="12300" max="12300" width="35.6640625" style="489" customWidth="1"/>
    <col min="12301" max="12540" width="9.33203125" style="489"/>
    <col min="12541" max="12541" width="38.6640625" style="489" customWidth="1"/>
    <col min="12542" max="12542" width="12.83203125" style="489" customWidth="1"/>
    <col min="12543" max="12543" width="16.33203125" style="489" customWidth="1"/>
    <col min="12544" max="12544" width="18" style="489" customWidth="1"/>
    <col min="12545" max="12545" width="14" style="489" customWidth="1"/>
    <col min="12546" max="12547" width="13.5" style="489" customWidth="1"/>
    <col min="12548" max="12548" width="14.83203125" style="489" customWidth="1"/>
    <col min="12549" max="12549" width="13.6640625" style="489" customWidth="1"/>
    <col min="12550" max="12550" width="12.83203125" style="489" customWidth="1"/>
    <col min="12551" max="12551" width="15.1640625" style="489" customWidth="1"/>
    <col min="12552" max="12552" width="17.1640625" style="489" customWidth="1"/>
    <col min="12553" max="12555" width="15.83203125" style="489" customWidth="1"/>
    <col min="12556" max="12556" width="35.6640625" style="489" customWidth="1"/>
    <col min="12557" max="12796" width="9.33203125" style="489"/>
    <col min="12797" max="12797" width="38.6640625" style="489" customWidth="1"/>
    <col min="12798" max="12798" width="12.83203125" style="489" customWidth="1"/>
    <col min="12799" max="12799" width="16.33203125" style="489" customWidth="1"/>
    <col min="12800" max="12800" width="18" style="489" customWidth="1"/>
    <col min="12801" max="12801" width="14" style="489" customWidth="1"/>
    <col min="12802" max="12803" width="13.5" style="489" customWidth="1"/>
    <col min="12804" max="12804" width="14.83203125" style="489" customWidth="1"/>
    <col min="12805" max="12805" width="13.6640625" style="489" customWidth="1"/>
    <col min="12806" max="12806" width="12.83203125" style="489" customWidth="1"/>
    <col min="12807" max="12807" width="15.1640625" style="489" customWidth="1"/>
    <col min="12808" max="12808" width="17.1640625" style="489" customWidth="1"/>
    <col min="12809" max="12811" width="15.83203125" style="489" customWidth="1"/>
    <col min="12812" max="12812" width="35.6640625" style="489" customWidth="1"/>
    <col min="12813" max="13052" width="9.33203125" style="489"/>
    <col min="13053" max="13053" width="38.6640625" style="489" customWidth="1"/>
    <col min="13054" max="13054" width="12.83203125" style="489" customWidth="1"/>
    <col min="13055" max="13055" width="16.33203125" style="489" customWidth="1"/>
    <col min="13056" max="13056" width="18" style="489" customWidth="1"/>
    <col min="13057" max="13057" width="14" style="489" customWidth="1"/>
    <col min="13058" max="13059" width="13.5" style="489" customWidth="1"/>
    <col min="13060" max="13060" width="14.83203125" style="489" customWidth="1"/>
    <col min="13061" max="13061" width="13.6640625" style="489" customWidth="1"/>
    <col min="13062" max="13062" width="12.83203125" style="489" customWidth="1"/>
    <col min="13063" max="13063" width="15.1640625" style="489" customWidth="1"/>
    <col min="13064" max="13064" width="17.1640625" style="489" customWidth="1"/>
    <col min="13065" max="13067" width="15.83203125" style="489" customWidth="1"/>
    <col min="13068" max="13068" width="35.6640625" style="489" customWidth="1"/>
    <col min="13069" max="13308" width="9.33203125" style="489"/>
    <col min="13309" max="13309" width="38.6640625" style="489" customWidth="1"/>
    <col min="13310" max="13310" width="12.83203125" style="489" customWidth="1"/>
    <col min="13311" max="13311" width="16.33203125" style="489" customWidth="1"/>
    <col min="13312" max="13312" width="18" style="489" customWidth="1"/>
    <col min="13313" max="13313" width="14" style="489" customWidth="1"/>
    <col min="13314" max="13315" width="13.5" style="489" customWidth="1"/>
    <col min="13316" max="13316" width="14.83203125" style="489" customWidth="1"/>
    <col min="13317" max="13317" width="13.6640625" style="489" customWidth="1"/>
    <col min="13318" max="13318" width="12.83203125" style="489" customWidth="1"/>
    <col min="13319" max="13319" width="15.1640625" style="489" customWidth="1"/>
    <col min="13320" max="13320" width="17.1640625" style="489" customWidth="1"/>
    <col min="13321" max="13323" width="15.83203125" style="489" customWidth="1"/>
    <col min="13324" max="13324" width="35.6640625" style="489" customWidth="1"/>
    <col min="13325" max="13564" width="9.33203125" style="489"/>
    <col min="13565" max="13565" width="38.6640625" style="489" customWidth="1"/>
    <col min="13566" max="13566" width="12.83203125" style="489" customWidth="1"/>
    <col min="13567" max="13567" width="16.33203125" style="489" customWidth="1"/>
    <col min="13568" max="13568" width="18" style="489" customWidth="1"/>
    <col min="13569" max="13569" width="14" style="489" customWidth="1"/>
    <col min="13570" max="13571" width="13.5" style="489" customWidth="1"/>
    <col min="13572" max="13572" width="14.83203125" style="489" customWidth="1"/>
    <col min="13573" max="13573" width="13.6640625" style="489" customWidth="1"/>
    <col min="13574" max="13574" width="12.83203125" style="489" customWidth="1"/>
    <col min="13575" max="13575" width="15.1640625" style="489" customWidth="1"/>
    <col min="13576" max="13576" width="17.1640625" style="489" customWidth="1"/>
    <col min="13577" max="13579" width="15.83203125" style="489" customWidth="1"/>
    <col min="13580" max="13580" width="35.6640625" style="489" customWidth="1"/>
    <col min="13581" max="13820" width="9.33203125" style="489"/>
    <col min="13821" max="13821" width="38.6640625" style="489" customWidth="1"/>
    <col min="13822" max="13822" width="12.83203125" style="489" customWidth="1"/>
    <col min="13823" max="13823" width="16.33203125" style="489" customWidth="1"/>
    <col min="13824" max="13824" width="18" style="489" customWidth="1"/>
    <col min="13825" max="13825" width="14" style="489" customWidth="1"/>
    <col min="13826" max="13827" width="13.5" style="489" customWidth="1"/>
    <col min="13828" max="13828" width="14.83203125" style="489" customWidth="1"/>
    <col min="13829" max="13829" width="13.6640625" style="489" customWidth="1"/>
    <col min="13830" max="13830" width="12.83203125" style="489" customWidth="1"/>
    <col min="13831" max="13831" width="15.1640625" style="489" customWidth="1"/>
    <col min="13832" max="13832" width="17.1640625" style="489" customWidth="1"/>
    <col min="13833" max="13835" width="15.83203125" style="489" customWidth="1"/>
    <col min="13836" max="13836" width="35.6640625" style="489" customWidth="1"/>
    <col min="13837" max="14076" width="9.33203125" style="489"/>
    <col min="14077" max="14077" width="38.6640625" style="489" customWidth="1"/>
    <col min="14078" max="14078" width="12.83203125" style="489" customWidth="1"/>
    <col min="14079" max="14079" width="16.33203125" style="489" customWidth="1"/>
    <col min="14080" max="14080" width="18" style="489" customWidth="1"/>
    <col min="14081" max="14081" width="14" style="489" customWidth="1"/>
    <col min="14082" max="14083" width="13.5" style="489" customWidth="1"/>
    <col min="14084" max="14084" width="14.83203125" style="489" customWidth="1"/>
    <col min="14085" max="14085" width="13.6640625" style="489" customWidth="1"/>
    <col min="14086" max="14086" width="12.83203125" style="489" customWidth="1"/>
    <col min="14087" max="14087" width="15.1640625" style="489" customWidth="1"/>
    <col min="14088" max="14088" width="17.1640625" style="489" customWidth="1"/>
    <col min="14089" max="14091" width="15.83203125" style="489" customWidth="1"/>
    <col min="14092" max="14092" width="35.6640625" style="489" customWidth="1"/>
    <col min="14093" max="14332" width="9.33203125" style="489"/>
    <col min="14333" max="14333" width="38.6640625" style="489" customWidth="1"/>
    <col min="14334" max="14334" width="12.83203125" style="489" customWidth="1"/>
    <col min="14335" max="14335" width="16.33203125" style="489" customWidth="1"/>
    <col min="14336" max="14336" width="18" style="489" customWidth="1"/>
    <col min="14337" max="14337" width="14" style="489" customWidth="1"/>
    <col min="14338" max="14339" width="13.5" style="489" customWidth="1"/>
    <col min="14340" max="14340" width="14.83203125" style="489" customWidth="1"/>
    <col min="14341" max="14341" width="13.6640625" style="489" customWidth="1"/>
    <col min="14342" max="14342" width="12.83203125" style="489" customWidth="1"/>
    <col min="14343" max="14343" width="15.1640625" style="489" customWidth="1"/>
    <col min="14344" max="14344" width="17.1640625" style="489" customWidth="1"/>
    <col min="14345" max="14347" width="15.83203125" style="489" customWidth="1"/>
    <col min="14348" max="14348" width="35.6640625" style="489" customWidth="1"/>
    <col min="14349" max="14588" width="9.33203125" style="489"/>
    <col min="14589" max="14589" width="38.6640625" style="489" customWidth="1"/>
    <col min="14590" max="14590" width="12.83203125" style="489" customWidth="1"/>
    <col min="14591" max="14591" width="16.33203125" style="489" customWidth="1"/>
    <col min="14592" max="14592" width="18" style="489" customWidth="1"/>
    <col min="14593" max="14593" width="14" style="489" customWidth="1"/>
    <col min="14594" max="14595" width="13.5" style="489" customWidth="1"/>
    <col min="14596" max="14596" width="14.83203125" style="489" customWidth="1"/>
    <col min="14597" max="14597" width="13.6640625" style="489" customWidth="1"/>
    <col min="14598" max="14598" width="12.83203125" style="489" customWidth="1"/>
    <col min="14599" max="14599" width="15.1640625" style="489" customWidth="1"/>
    <col min="14600" max="14600" width="17.1640625" style="489" customWidth="1"/>
    <col min="14601" max="14603" width="15.83203125" style="489" customWidth="1"/>
    <col min="14604" max="14604" width="35.6640625" style="489" customWidth="1"/>
    <col min="14605" max="14844" width="9.33203125" style="489"/>
    <col min="14845" max="14845" width="38.6640625" style="489" customWidth="1"/>
    <col min="14846" max="14846" width="12.83203125" style="489" customWidth="1"/>
    <col min="14847" max="14847" width="16.33203125" style="489" customWidth="1"/>
    <col min="14848" max="14848" width="18" style="489" customWidth="1"/>
    <col min="14849" max="14849" width="14" style="489" customWidth="1"/>
    <col min="14850" max="14851" width="13.5" style="489" customWidth="1"/>
    <col min="14852" max="14852" width="14.83203125" style="489" customWidth="1"/>
    <col min="14853" max="14853" width="13.6640625" style="489" customWidth="1"/>
    <col min="14854" max="14854" width="12.83203125" style="489" customWidth="1"/>
    <col min="14855" max="14855" width="15.1640625" style="489" customWidth="1"/>
    <col min="14856" max="14856" width="17.1640625" style="489" customWidth="1"/>
    <col min="14857" max="14859" width="15.83203125" style="489" customWidth="1"/>
    <col min="14860" max="14860" width="35.6640625" style="489" customWidth="1"/>
    <col min="14861" max="15100" width="9.33203125" style="489"/>
    <col min="15101" max="15101" width="38.6640625" style="489" customWidth="1"/>
    <col min="15102" max="15102" width="12.83203125" style="489" customWidth="1"/>
    <col min="15103" max="15103" width="16.33203125" style="489" customWidth="1"/>
    <col min="15104" max="15104" width="18" style="489" customWidth="1"/>
    <col min="15105" max="15105" width="14" style="489" customWidth="1"/>
    <col min="15106" max="15107" width="13.5" style="489" customWidth="1"/>
    <col min="15108" max="15108" width="14.83203125" style="489" customWidth="1"/>
    <col min="15109" max="15109" width="13.6640625" style="489" customWidth="1"/>
    <col min="15110" max="15110" width="12.83203125" style="489" customWidth="1"/>
    <col min="15111" max="15111" width="15.1640625" style="489" customWidth="1"/>
    <col min="15112" max="15112" width="17.1640625" style="489" customWidth="1"/>
    <col min="15113" max="15115" width="15.83203125" style="489" customWidth="1"/>
    <col min="15116" max="15116" width="35.6640625" style="489" customWidth="1"/>
    <col min="15117" max="15356" width="9.33203125" style="489"/>
    <col min="15357" max="15357" width="38.6640625" style="489" customWidth="1"/>
    <col min="15358" max="15358" width="12.83203125" style="489" customWidth="1"/>
    <col min="15359" max="15359" width="16.33203125" style="489" customWidth="1"/>
    <col min="15360" max="15360" width="18" style="489" customWidth="1"/>
    <col min="15361" max="15361" width="14" style="489" customWidth="1"/>
    <col min="15362" max="15363" width="13.5" style="489" customWidth="1"/>
    <col min="15364" max="15364" width="14.83203125" style="489" customWidth="1"/>
    <col min="15365" max="15365" width="13.6640625" style="489" customWidth="1"/>
    <col min="15366" max="15366" width="12.83203125" style="489" customWidth="1"/>
    <col min="15367" max="15367" width="15.1640625" style="489" customWidth="1"/>
    <col min="15368" max="15368" width="17.1640625" style="489" customWidth="1"/>
    <col min="15369" max="15371" width="15.83203125" style="489" customWidth="1"/>
    <col min="15372" max="15372" width="35.6640625" style="489" customWidth="1"/>
    <col min="15373" max="15612" width="9.33203125" style="489"/>
    <col min="15613" max="15613" width="38.6640625" style="489" customWidth="1"/>
    <col min="15614" max="15614" width="12.83203125" style="489" customWidth="1"/>
    <col min="15615" max="15615" width="16.33203125" style="489" customWidth="1"/>
    <col min="15616" max="15616" width="18" style="489" customWidth="1"/>
    <col min="15617" max="15617" width="14" style="489" customWidth="1"/>
    <col min="15618" max="15619" width="13.5" style="489" customWidth="1"/>
    <col min="15620" max="15620" width="14.83203125" style="489" customWidth="1"/>
    <col min="15621" max="15621" width="13.6640625" style="489" customWidth="1"/>
    <col min="15622" max="15622" width="12.83203125" style="489" customWidth="1"/>
    <col min="15623" max="15623" width="15.1640625" style="489" customWidth="1"/>
    <col min="15624" max="15624" width="17.1640625" style="489" customWidth="1"/>
    <col min="15625" max="15627" width="15.83203125" style="489" customWidth="1"/>
    <col min="15628" max="15628" width="35.6640625" style="489" customWidth="1"/>
    <col min="15629" max="15868" width="9.33203125" style="489"/>
    <col min="15869" max="15869" width="38.6640625" style="489" customWidth="1"/>
    <col min="15870" max="15870" width="12.83203125" style="489" customWidth="1"/>
    <col min="15871" max="15871" width="16.33203125" style="489" customWidth="1"/>
    <col min="15872" max="15872" width="18" style="489" customWidth="1"/>
    <col min="15873" max="15873" width="14" style="489" customWidth="1"/>
    <col min="15874" max="15875" width="13.5" style="489" customWidth="1"/>
    <col min="15876" max="15876" width="14.83203125" style="489" customWidth="1"/>
    <col min="15877" max="15877" width="13.6640625" style="489" customWidth="1"/>
    <col min="15878" max="15878" width="12.83203125" style="489" customWidth="1"/>
    <col min="15879" max="15879" width="15.1640625" style="489" customWidth="1"/>
    <col min="15880" max="15880" width="17.1640625" style="489" customWidth="1"/>
    <col min="15881" max="15883" width="15.83203125" style="489" customWidth="1"/>
    <col min="15884" max="15884" width="35.6640625" style="489" customWidth="1"/>
    <col min="15885" max="16124" width="9.33203125" style="489"/>
    <col min="16125" max="16125" width="38.6640625" style="489" customWidth="1"/>
    <col min="16126" max="16126" width="12.83203125" style="489" customWidth="1"/>
    <col min="16127" max="16127" width="16.33203125" style="489" customWidth="1"/>
    <col min="16128" max="16128" width="18" style="489" customWidth="1"/>
    <col min="16129" max="16129" width="14" style="489" customWidth="1"/>
    <col min="16130" max="16131" width="13.5" style="489" customWidth="1"/>
    <col min="16132" max="16132" width="14.83203125" style="489" customWidth="1"/>
    <col min="16133" max="16133" width="13.6640625" style="489" customWidth="1"/>
    <col min="16134" max="16134" width="12.83203125" style="489" customWidth="1"/>
    <col min="16135" max="16135" width="15.1640625" style="489" customWidth="1"/>
    <col min="16136" max="16136" width="17.1640625" style="489" customWidth="1"/>
    <col min="16137" max="16139" width="15.83203125" style="489" customWidth="1"/>
    <col min="16140" max="16140" width="35.6640625" style="489" customWidth="1"/>
    <col min="16141" max="16384" width="9.33203125" style="489"/>
  </cols>
  <sheetData>
    <row r="1" spans="1:16383" ht="15.75" x14ac:dyDescent="0.2">
      <c r="A1" s="2205" t="s">
        <v>747</v>
      </c>
      <c r="B1" s="2205"/>
      <c r="C1" s="2205"/>
      <c r="D1" s="2205"/>
      <c r="E1" s="2205"/>
      <c r="F1" s="2205"/>
      <c r="G1" s="2205"/>
      <c r="H1" s="2205"/>
      <c r="I1" s="2205"/>
      <c r="J1" s="2205"/>
      <c r="K1" s="2205"/>
      <c r="L1" s="2205"/>
      <c r="M1" s="2205"/>
      <c r="N1" s="2205"/>
    </row>
    <row r="2" spans="1:16383" s="1229" customFormat="1" ht="17.25" customHeight="1" x14ac:dyDescent="0.2">
      <c r="A2" s="2265" t="s">
        <v>751</v>
      </c>
      <c r="B2" s="2265"/>
      <c r="C2" s="2265"/>
      <c r="D2" s="2265"/>
      <c r="E2" s="2265"/>
      <c r="F2" s="2265"/>
      <c r="G2" s="2265"/>
      <c r="H2" s="2265"/>
      <c r="I2" s="2265"/>
      <c r="J2" s="2265"/>
      <c r="K2" s="2265"/>
      <c r="L2" s="2265"/>
      <c r="M2" s="2265"/>
      <c r="N2" s="2265"/>
      <c r="O2" s="2265"/>
      <c r="P2" s="2265"/>
      <c r="Q2" s="2265"/>
      <c r="R2" s="2265"/>
      <c r="S2" s="2265"/>
      <c r="T2" s="2265"/>
      <c r="U2" s="2265"/>
      <c r="V2" s="2265"/>
      <c r="W2" s="2265"/>
      <c r="X2" s="2265"/>
      <c r="Y2" s="2265"/>
      <c r="Z2" s="2265"/>
      <c r="AA2" s="2265"/>
      <c r="AB2" s="2265"/>
      <c r="AC2" s="2265"/>
      <c r="AD2" s="2265"/>
      <c r="AE2" s="2265"/>
      <c r="AF2" s="2265"/>
      <c r="AG2" s="2265"/>
      <c r="AH2" s="2265"/>
      <c r="AI2" s="2265"/>
      <c r="AJ2" s="2265"/>
      <c r="AK2" s="2265"/>
      <c r="AL2" s="2265"/>
      <c r="AM2" s="2265"/>
      <c r="AN2" s="2265"/>
      <c r="AO2" s="2265"/>
      <c r="AP2" s="2265"/>
      <c r="AQ2" s="2265"/>
      <c r="AR2" s="2265"/>
      <c r="AS2" s="2265"/>
      <c r="AT2" s="2265"/>
      <c r="AU2" s="2265"/>
      <c r="AV2" s="2265"/>
      <c r="AW2" s="2265"/>
      <c r="AX2" s="2265"/>
      <c r="AY2" s="2265"/>
      <c r="AZ2" s="2265"/>
      <c r="BA2" s="2265"/>
      <c r="BB2" s="2265"/>
      <c r="BC2" s="2265"/>
      <c r="BD2" s="2265"/>
      <c r="BE2" s="2265"/>
      <c r="BF2" s="2265"/>
      <c r="BG2" s="2265"/>
      <c r="BH2" s="2265"/>
      <c r="BI2" s="2265"/>
      <c r="BJ2" s="2265"/>
      <c r="BK2" s="2265"/>
      <c r="BL2" s="2265"/>
      <c r="BM2" s="2265"/>
      <c r="BN2" s="2265"/>
      <c r="BO2" s="2265"/>
      <c r="BP2" s="2265"/>
      <c r="BQ2" s="2265"/>
      <c r="BR2" s="2265"/>
      <c r="BS2" s="2265"/>
      <c r="BT2" s="2265"/>
      <c r="BU2" s="2265"/>
      <c r="BV2" s="2265"/>
      <c r="BW2" s="2265"/>
      <c r="BX2" s="2265"/>
      <c r="BY2" s="2265"/>
      <c r="BZ2" s="2265"/>
      <c r="CA2" s="2265"/>
      <c r="CB2" s="2265"/>
      <c r="CC2" s="2265"/>
      <c r="CD2" s="2265"/>
      <c r="CE2" s="2265"/>
      <c r="CF2" s="2265"/>
      <c r="CG2" s="2265"/>
      <c r="CH2" s="2265"/>
      <c r="CI2" s="2265"/>
      <c r="CJ2" s="2265"/>
      <c r="CK2" s="2265"/>
      <c r="CL2" s="2265"/>
      <c r="CM2" s="2265"/>
      <c r="CN2" s="2265"/>
      <c r="CO2" s="2265"/>
      <c r="CP2" s="2265"/>
      <c r="CQ2" s="2265"/>
      <c r="CR2" s="2265"/>
      <c r="CS2" s="2265"/>
      <c r="CT2" s="2265"/>
      <c r="CU2" s="2265"/>
      <c r="CV2" s="2265"/>
      <c r="CW2" s="2265"/>
      <c r="CX2" s="2265"/>
      <c r="CY2" s="2265"/>
      <c r="CZ2" s="2265"/>
      <c r="DA2" s="2265"/>
      <c r="DB2" s="2265"/>
      <c r="DC2" s="2265"/>
      <c r="DD2" s="2265"/>
      <c r="DE2" s="2265"/>
      <c r="DF2" s="2265"/>
      <c r="DG2" s="2265"/>
      <c r="DH2" s="2265"/>
      <c r="DI2" s="2265"/>
      <c r="DJ2" s="2265"/>
      <c r="DK2" s="2265"/>
      <c r="DL2" s="2265"/>
      <c r="DM2" s="2265"/>
      <c r="DN2" s="2265"/>
      <c r="DO2" s="2265"/>
      <c r="DP2" s="2265"/>
      <c r="DQ2" s="2265"/>
      <c r="DR2" s="2265"/>
      <c r="DS2" s="2265"/>
      <c r="DT2" s="2265"/>
      <c r="DU2" s="2265"/>
      <c r="DV2" s="2265"/>
      <c r="DW2" s="2265"/>
      <c r="DX2" s="2265"/>
      <c r="DY2" s="2265"/>
      <c r="DZ2" s="2265"/>
      <c r="EA2" s="2265"/>
      <c r="EB2" s="2265"/>
      <c r="EC2" s="2265"/>
      <c r="ED2" s="2265"/>
      <c r="EE2" s="2265"/>
      <c r="EF2" s="2265"/>
      <c r="EG2" s="2265"/>
      <c r="EH2" s="2265"/>
      <c r="EI2" s="2265"/>
      <c r="EJ2" s="2265"/>
      <c r="EK2" s="2265"/>
      <c r="EL2" s="2265"/>
      <c r="EM2" s="2265"/>
      <c r="EN2" s="2265"/>
      <c r="EO2" s="2265"/>
      <c r="EP2" s="2265"/>
      <c r="EQ2" s="2265"/>
      <c r="ER2" s="2265"/>
      <c r="ES2" s="2265"/>
      <c r="ET2" s="2265"/>
      <c r="EU2" s="2265"/>
      <c r="EV2" s="2265"/>
      <c r="EW2" s="2265"/>
      <c r="EX2" s="2265"/>
      <c r="EY2" s="2265"/>
      <c r="EZ2" s="2265"/>
      <c r="FA2" s="2265"/>
      <c r="FB2" s="2265"/>
      <c r="FC2" s="2265"/>
      <c r="FD2" s="2265"/>
      <c r="FE2" s="2265"/>
      <c r="FF2" s="2265"/>
      <c r="FG2" s="2265"/>
      <c r="FH2" s="2265"/>
      <c r="FI2" s="2265"/>
      <c r="FJ2" s="2265"/>
      <c r="FK2" s="2265"/>
      <c r="FL2" s="2265"/>
      <c r="FM2" s="2265"/>
      <c r="FN2" s="2265"/>
      <c r="FO2" s="2265"/>
      <c r="FP2" s="2265"/>
      <c r="FQ2" s="2265"/>
      <c r="FR2" s="2265"/>
      <c r="FS2" s="2265"/>
      <c r="FT2" s="2265"/>
      <c r="FU2" s="2265"/>
      <c r="FV2" s="2265"/>
      <c r="FW2" s="2265"/>
      <c r="FX2" s="2265"/>
      <c r="FY2" s="2265"/>
      <c r="FZ2" s="2265"/>
      <c r="GA2" s="2265"/>
      <c r="GB2" s="2265"/>
      <c r="GC2" s="2265"/>
      <c r="GD2" s="2265"/>
      <c r="GE2" s="2265"/>
      <c r="GF2" s="2265"/>
      <c r="GG2" s="2265"/>
      <c r="GH2" s="2265"/>
      <c r="GI2" s="2265"/>
      <c r="GJ2" s="2265"/>
      <c r="GK2" s="2265"/>
      <c r="GL2" s="2265"/>
      <c r="GM2" s="2265"/>
      <c r="GN2" s="2265"/>
      <c r="GO2" s="2265"/>
      <c r="GP2" s="2265"/>
      <c r="GQ2" s="2265"/>
      <c r="GR2" s="2265"/>
      <c r="GS2" s="2265"/>
      <c r="GT2" s="2265"/>
      <c r="GU2" s="2265"/>
      <c r="GV2" s="2265"/>
      <c r="GW2" s="2265"/>
      <c r="GX2" s="2265"/>
      <c r="GY2" s="2265"/>
      <c r="GZ2" s="2265"/>
      <c r="HA2" s="2265"/>
      <c r="HB2" s="2265"/>
      <c r="HC2" s="2265"/>
      <c r="HD2" s="2265"/>
      <c r="HE2" s="2265"/>
      <c r="HF2" s="2265"/>
      <c r="HG2" s="2265"/>
      <c r="HH2" s="2265"/>
      <c r="HI2" s="2265"/>
      <c r="HJ2" s="2265"/>
      <c r="HK2" s="2265"/>
      <c r="HL2" s="2265"/>
      <c r="HM2" s="2265"/>
      <c r="HN2" s="2265"/>
      <c r="HO2" s="2265"/>
      <c r="HP2" s="2265"/>
      <c r="HQ2" s="2265"/>
      <c r="HR2" s="2265"/>
      <c r="HS2" s="2265"/>
      <c r="HT2" s="2265"/>
      <c r="HU2" s="2265"/>
      <c r="HV2" s="2265"/>
      <c r="HW2" s="2265"/>
      <c r="HX2" s="2265"/>
      <c r="HY2" s="2265"/>
      <c r="HZ2" s="2265"/>
      <c r="IA2" s="2265"/>
      <c r="IB2" s="2265"/>
      <c r="IC2" s="2265"/>
      <c r="ID2" s="2265"/>
      <c r="IE2" s="2265"/>
      <c r="IF2" s="2265"/>
      <c r="IG2" s="2265"/>
      <c r="IH2" s="2265"/>
      <c r="II2" s="2265"/>
      <c r="IJ2" s="2265"/>
      <c r="IK2" s="2265"/>
      <c r="IL2" s="2265"/>
      <c r="IM2" s="2265"/>
      <c r="IN2" s="2265"/>
      <c r="IO2" s="2265"/>
      <c r="IP2" s="2265"/>
      <c r="IQ2" s="2265"/>
      <c r="IR2" s="2265"/>
      <c r="IS2" s="2265"/>
      <c r="IT2" s="2265"/>
      <c r="IU2" s="2265"/>
      <c r="IV2" s="2265"/>
      <c r="IW2" s="2265"/>
      <c r="IX2" s="2265"/>
      <c r="IY2" s="2265"/>
      <c r="IZ2" s="2265"/>
      <c r="JA2" s="2265"/>
      <c r="JB2" s="2265"/>
      <c r="JC2" s="2265"/>
      <c r="JD2" s="2265"/>
      <c r="JE2" s="2265"/>
      <c r="JF2" s="2265"/>
      <c r="JG2" s="2265"/>
      <c r="JH2" s="2265"/>
      <c r="JI2" s="2265"/>
      <c r="JJ2" s="2265"/>
      <c r="JK2" s="2265"/>
      <c r="JL2" s="2265"/>
      <c r="JM2" s="2265"/>
      <c r="JN2" s="2265"/>
      <c r="JO2" s="2265"/>
      <c r="JP2" s="2265"/>
      <c r="JQ2" s="2265"/>
      <c r="JR2" s="2265"/>
      <c r="JS2" s="2265"/>
      <c r="JT2" s="2265"/>
      <c r="JU2" s="2265"/>
      <c r="JV2" s="2265"/>
      <c r="JW2" s="2265"/>
      <c r="JX2" s="2265"/>
      <c r="JY2" s="2265"/>
      <c r="JZ2" s="2265"/>
      <c r="KA2" s="2265"/>
      <c r="KB2" s="2265"/>
      <c r="KC2" s="2265"/>
      <c r="KD2" s="2265"/>
      <c r="KE2" s="2265"/>
      <c r="KF2" s="2265"/>
      <c r="KG2" s="2265"/>
      <c r="KH2" s="2265"/>
      <c r="KI2" s="2265"/>
      <c r="KJ2" s="2265"/>
      <c r="KK2" s="2265"/>
      <c r="KL2" s="2265"/>
      <c r="KM2" s="2265"/>
      <c r="KN2" s="2265"/>
      <c r="KO2" s="2265"/>
      <c r="KP2" s="2265"/>
      <c r="KQ2" s="2265"/>
      <c r="KR2" s="2265"/>
      <c r="KS2" s="2265"/>
      <c r="KT2" s="2265"/>
      <c r="KU2" s="2265"/>
      <c r="KV2" s="2265"/>
      <c r="KW2" s="2265"/>
      <c r="KX2" s="2265"/>
      <c r="KY2" s="2265"/>
      <c r="KZ2" s="2265"/>
      <c r="LA2" s="2265"/>
      <c r="LB2" s="2265"/>
      <c r="LC2" s="2265"/>
      <c r="LD2" s="2265"/>
      <c r="LE2" s="2265"/>
      <c r="LF2" s="2265"/>
      <c r="LG2" s="2265"/>
      <c r="LH2" s="2265"/>
      <c r="LI2" s="2265"/>
      <c r="LJ2" s="2265"/>
      <c r="LK2" s="2265"/>
      <c r="LL2" s="2265"/>
      <c r="LM2" s="2265"/>
      <c r="LN2" s="2265"/>
      <c r="LO2" s="2265"/>
      <c r="LP2" s="2265"/>
      <c r="LQ2" s="2265"/>
      <c r="LR2" s="2265"/>
      <c r="LS2" s="2265"/>
      <c r="LT2" s="2265"/>
      <c r="LU2" s="2265"/>
      <c r="LV2" s="2265"/>
      <c r="LW2" s="2265"/>
      <c r="LX2" s="2265"/>
      <c r="LY2" s="2265"/>
      <c r="LZ2" s="2265"/>
      <c r="MA2" s="2265"/>
      <c r="MB2" s="2265"/>
      <c r="MC2" s="2265"/>
      <c r="MD2" s="2265"/>
      <c r="ME2" s="2265"/>
      <c r="MF2" s="2265"/>
      <c r="MG2" s="2265"/>
      <c r="MH2" s="2265"/>
      <c r="MI2" s="2265"/>
      <c r="MJ2" s="2265"/>
      <c r="MK2" s="2265"/>
      <c r="ML2" s="2265"/>
      <c r="MM2" s="2265"/>
      <c r="MN2" s="2265"/>
      <c r="MO2" s="2265"/>
      <c r="MP2" s="2265"/>
      <c r="MQ2" s="2265"/>
      <c r="MR2" s="2265"/>
      <c r="MS2" s="2265"/>
      <c r="MT2" s="2265"/>
      <c r="MU2" s="2265"/>
      <c r="MV2" s="2265"/>
      <c r="MW2" s="2265"/>
      <c r="MX2" s="2265"/>
      <c r="MY2" s="2265"/>
      <c r="MZ2" s="2265"/>
      <c r="NA2" s="2265"/>
      <c r="NB2" s="2265"/>
      <c r="NC2" s="2265"/>
      <c r="ND2" s="2265"/>
      <c r="NE2" s="2265"/>
      <c r="NF2" s="2265"/>
      <c r="NG2" s="2265"/>
      <c r="NH2" s="2265"/>
      <c r="NI2" s="2265"/>
      <c r="NJ2" s="2265"/>
      <c r="NK2" s="2265"/>
      <c r="NL2" s="2265"/>
      <c r="NM2" s="2265"/>
      <c r="NN2" s="2265"/>
      <c r="NO2" s="2265"/>
      <c r="NP2" s="2265"/>
      <c r="NQ2" s="2265"/>
      <c r="NR2" s="2265"/>
      <c r="NS2" s="2265"/>
      <c r="NT2" s="2265"/>
      <c r="NU2" s="2265"/>
      <c r="NV2" s="2265"/>
      <c r="NW2" s="2265"/>
      <c r="NX2" s="2265"/>
      <c r="NY2" s="2265"/>
      <c r="NZ2" s="2265"/>
      <c r="OA2" s="2265"/>
      <c r="OB2" s="2265"/>
      <c r="OC2" s="2265"/>
      <c r="OD2" s="2265"/>
      <c r="OE2" s="2265"/>
      <c r="OF2" s="2265"/>
      <c r="OG2" s="2265"/>
      <c r="OH2" s="2265"/>
      <c r="OI2" s="2265"/>
      <c r="OJ2" s="2265"/>
      <c r="OK2" s="2265"/>
      <c r="OL2" s="2265"/>
      <c r="OM2" s="2265"/>
      <c r="ON2" s="2265"/>
      <c r="OO2" s="2265"/>
      <c r="OP2" s="2265"/>
      <c r="OQ2" s="2265"/>
      <c r="OR2" s="2265"/>
      <c r="OS2" s="2265"/>
      <c r="OT2" s="2265"/>
      <c r="OU2" s="2265"/>
      <c r="OV2" s="2265"/>
      <c r="OW2" s="2265"/>
      <c r="OX2" s="2265"/>
      <c r="OY2" s="2265"/>
      <c r="OZ2" s="2265"/>
      <c r="PA2" s="2265"/>
      <c r="PB2" s="2265"/>
      <c r="PC2" s="2265"/>
      <c r="PD2" s="2265"/>
      <c r="PE2" s="2265"/>
      <c r="PF2" s="2265"/>
      <c r="PG2" s="2265"/>
      <c r="PH2" s="2265"/>
      <c r="PI2" s="2265"/>
      <c r="PJ2" s="2265"/>
      <c r="PK2" s="2265"/>
      <c r="PL2" s="2265"/>
      <c r="PM2" s="2265"/>
      <c r="PN2" s="2265"/>
      <c r="PO2" s="2265"/>
      <c r="PP2" s="2265"/>
      <c r="PQ2" s="2265"/>
      <c r="PR2" s="2265"/>
      <c r="PS2" s="2265"/>
      <c r="PT2" s="2265"/>
      <c r="PU2" s="2265"/>
      <c r="PV2" s="2265"/>
      <c r="PW2" s="2265"/>
      <c r="PX2" s="2265"/>
      <c r="PY2" s="2265"/>
      <c r="PZ2" s="2265"/>
      <c r="QA2" s="2265"/>
      <c r="QB2" s="2265"/>
      <c r="QC2" s="2265"/>
      <c r="QD2" s="2265"/>
      <c r="QE2" s="2265"/>
      <c r="QF2" s="2265"/>
      <c r="QG2" s="2265"/>
      <c r="QH2" s="2265"/>
      <c r="QI2" s="2265"/>
      <c r="QJ2" s="2265"/>
      <c r="QK2" s="2265"/>
      <c r="QL2" s="2265"/>
      <c r="QM2" s="2265"/>
      <c r="QN2" s="2265"/>
      <c r="QO2" s="2265"/>
      <c r="QP2" s="2265"/>
      <c r="QQ2" s="2265"/>
      <c r="QR2" s="2265"/>
      <c r="QS2" s="2265"/>
      <c r="QT2" s="2265"/>
      <c r="QU2" s="2265"/>
      <c r="QV2" s="2265"/>
      <c r="QW2" s="2265"/>
      <c r="QX2" s="2265"/>
      <c r="QY2" s="2265"/>
      <c r="QZ2" s="2265"/>
      <c r="RA2" s="2265"/>
      <c r="RB2" s="2265"/>
      <c r="RC2" s="2265"/>
      <c r="RD2" s="2265"/>
      <c r="RE2" s="2265"/>
      <c r="RF2" s="2265"/>
      <c r="RG2" s="2265"/>
      <c r="RH2" s="2265"/>
      <c r="RI2" s="2265"/>
      <c r="RJ2" s="2265"/>
      <c r="RK2" s="2265"/>
      <c r="RL2" s="2265"/>
      <c r="RM2" s="2265"/>
      <c r="RN2" s="2265"/>
      <c r="RO2" s="2265"/>
      <c r="RP2" s="2265"/>
      <c r="RQ2" s="2265"/>
      <c r="RR2" s="2265"/>
      <c r="RS2" s="2265"/>
      <c r="RT2" s="2265"/>
      <c r="RU2" s="2265"/>
      <c r="RV2" s="2265"/>
      <c r="RW2" s="2265"/>
      <c r="RX2" s="2265"/>
      <c r="RY2" s="2265"/>
      <c r="RZ2" s="2265"/>
      <c r="SA2" s="2265"/>
      <c r="SB2" s="2265"/>
      <c r="SC2" s="2265"/>
      <c r="SD2" s="2265"/>
      <c r="SE2" s="2265"/>
      <c r="SF2" s="2265"/>
      <c r="SG2" s="2265"/>
      <c r="SH2" s="2265"/>
      <c r="SI2" s="2265"/>
      <c r="SJ2" s="2265"/>
      <c r="SK2" s="2265"/>
      <c r="SL2" s="2265"/>
      <c r="SM2" s="2265"/>
      <c r="SN2" s="2265"/>
      <c r="SO2" s="2265"/>
      <c r="SP2" s="2265"/>
      <c r="SQ2" s="2265"/>
      <c r="SR2" s="2265"/>
      <c r="SS2" s="2265"/>
      <c r="ST2" s="2265"/>
      <c r="SU2" s="2265"/>
      <c r="SV2" s="2265"/>
      <c r="SW2" s="2265"/>
      <c r="SX2" s="2265"/>
      <c r="SY2" s="2265"/>
      <c r="SZ2" s="2265"/>
      <c r="TA2" s="2265"/>
      <c r="TB2" s="2265"/>
      <c r="TC2" s="2265"/>
      <c r="TD2" s="2265"/>
      <c r="TE2" s="2265"/>
      <c r="TF2" s="2265"/>
      <c r="TG2" s="2265"/>
      <c r="TH2" s="2265"/>
      <c r="TI2" s="2265"/>
      <c r="TJ2" s="2265"/>
      <c r="TK2" s="2265"/>
      <c r="TL2" s="2265"/>
      <c r="TM2" s="2265"/>
      <c r="TN2" s="2265"/>
      <c r="TO2" s="2265"/>
      <c r="TP2" s="2265"/>
      <c r="TQ2" s="2265"/>
      <c r="TR2" s="2265"/>
      <c r="TS2" s="2265"/>
      <c r="TT2" s="2265"/>
      <c r="TU2" s="2265"/>
      <c r="TV2" s="2265"/>
      <c r="TW2" s="2265"/>
      <c r="TX2" s="2265"/>
      <c r="TY2" s="2265"/>
      <c r="TZ2" s="2265"/>
      <c r="UA2" s="2265"/>
      <c r="UB2" s="2265"/>
      <c r="UC2" s="2265"/>
      <c r="UD2" s="2265"/>
      <c r="UE2" s="2265"/>
      <c r="UF2" s="2265"/>
      <c r="UG2" s="2265"/>
      <c r="UH2" s="2265"/>
      <c r="UI2" s="2265"/>
      <c r="UJ2" s="2265"/>
      <c r="UK2" s="2265"/>
      <c r="UL2" s="2265"/>
      <c r="UM2" s="2265"/>
      <c r="UN2" s="2265"/>
      <c r="UO2" s="2265"/>
      <c r="UP2" s="2265"/>
      <c r="UQ2" s="2265"/>
      <c r="UR2" s="2265"/>
      <c r="US2" s="2265"/>
      <c r="UT2" s="2265"/>
      <c r="UU2" s="2265"/>
      <c r="UV2" s="2265"/>
      <c r="UW2" s="2265"/>
      <c r="UX2" s="2265"/>
      <c r="UY2" s="2265"/>
      <c r="UZ2" s="2265"/>
      <c r="VA2" s="2265"/>
      <c r="VB2" s="2265"/>
      <c r="VC2" s="2265"/>
      <c r="VD2" s="2265"/>
      <c r="VE2" s="2265"/>
      <c r="VF2" s="2265"/>
      <c r="VG2" s="2265"/>
      <c r="VH2" s="2265"/>
      <c r="VI2" s="2265"/>
      <c r="VJ2" s="2265"/>
      <c r="VK2" s="2265"/>
      <c r="VL2" s="2265"/>
      <c r="VM2" s="2265"/>
      <c r="VN2" s="2265"/>
      <c r="VO2" s="2265"/>
      <c r="VP2" s="2265"/>
      <c r="VQ2" s="2265"/>
      <c r="VR2" s="2265"/>
      <c r="VS2" s="2265"/>
      <c r="VT2" s="2265"/>
      <c r="VU2" s="2265"/>
      <c r="VV2" s="2265"/>
      <c r="VW2" s="2265"/>
      <c r="VX2" s="2265"/>
      <c r="VY2" s="2265"/>
      <c r="VZ2" s="2265"/>
      <c r="WA2" s="2265"/>
      <c r="WB2" s="2265"/>
      <c r="WC2" s="2265"/>
      <c r="WD2" s="2265"/>
      <c r="WE2" s="2265"/>
      <c r="WF2" s="2265"/>
      <c r="WG2" s="2265"/>
      <c r="WH2" s="2265"/>
      <c r="WI2" s="2265"/>
      <c r="WJ2" s="2265"/>
      <c r="WK2" s="2265"/>
      <c r="WL2" s="2265"/>
      <c r="WM2" s="2265"/>
      <c r="WN2" s="2265"/>
      <c r="WO2" s="2265"/>
      <c r="WP2" s="2265"/>
      <c r="WQ2" s="2265"/>
      <c r="WR2" s="2265"/>
      <c r="WS2" s="2265"/>
      <c r="WT2" s="2265"/>
      <c r="WU2" s="2265"/>
      <c r="WV2" s="2265"/>
      <c r="WW2" s="2265"/>
      <c r="WX2" s="2265"/>
      <c r="WY2" s="2265"/>
      <c r="WZ2" s="2265"/>
      <c r="XA2" s="2265"/>
      <c r="XB2" s="2265"/>
      <c r="XC2" s="2265"/>
      <c r="XD2" s="2265"/>
      <c r="XE2" s="2265"/>
      <c r="XF2" s="2265"/>
      <c r="XG2" s="2265"/>
      <c r="XH2" s="2265"/>
      <c r="XI2" s="2265"/>
      <c r="XJ2" s="2265"/>
      <c r="XK2" s="2265"/>
      <c r="XL2" s="2265"/>
      <c r="XM2" s="2265"/>
      <c r="XN2" s="2265"/>
      <c r="XO2" s="2265"/>
      <c r="XP2" s="2265"/>
      <c r="XQ2" s="2265"/>
      <c r="XR2" s="2265"/>
      <c r="XS2" s="2265"/>
      <c r="XT2" s="2265"/>
      <c r="XU2" s="2265"/>
      <c r="XV2" s="2265"/>
      <c r="XW2" s="2265"/>
      <c r="XX2" s="2265"/>
      <c r="XY2" s="2265"/>
      <c r="XZ2" s="2265"/>
      <c r="YA2" s="2265"/>
      <c r="YB2" s="2265"/>
      <c r="YC2" s="2265"/>
      <c r="YD2" s="2265"/>
      <c r="YE2" s="2265"/>
      <c r="YF2" s="2265"/>
      <c r="YG2" s="2265"/>
      <c r="YH2" s="2265"/>
      <c r="YI2" s="2265"/>
      <c r="YJ2" s="2265"/>
      <c r="YK2" s="2265"/>
      <c r="YL2" s="2265"/>
      <c r="YM2" s="2265"/>
      <c r="YN2" s="2265"/>
      <c r="YO2" s="2265"/>
      <c r="YP2" s="2265"/>
      <c r="YQ2" s="2265"/>
      <c r="YR2" s="2265"/>
      <c r="YS2" s="2265"/>
      <c r="YT2" s="2265"/>
      <c r="YU2" s="2265"/>
      <c r="YV2" s="2265"/>
      <c r="YW2" s="2265"/>
      <c r="YX2" s="2265"/>
      <c r="YY2" s="2265"/>
      <c r="YZ2" s="2265"/>
      <c r="ZA2" s="2265"/>
      <c r="ZB2" s="2265"/>
      <c r="ZC2" s="2265"/>
      <c r="ZD2" s="2265"/>
      <c r="ZE2" s="2265"/>
      <c r="ZF2" s="2265"/>
      <c r="ZG2" s="2265"/>
      <c r="ZH2" s="2265"/>
      <c r="ZI2" s="2265"/>
      <c r="ZJ2" s="2265"/>
      <c r="ZK2" s="2265"/>
      <c r="ZL2" s="2265"/>
      <c r="ZM2" s="2265"/>
      <c r="ZN2" s="2265"/>
      <c r="ZO2" s="2265"/>
      <c r="ZP2" s="2265"/>
      <c r="ZQ2" s="2265"/>
      <c r="ZR2" s="2265"/>
      <c r="ZS2" s="2265"/>
      <c r="ZT2" s="2265"/>
      <c r="ZU2" s="2265"/>
      <c r="ZV2" s="2265"/>
      <c r="ZW2" s="2265"/>
      <c r="ZX2" s="2265"/>
      <c r="ZY2" s="2265"/>
      <c r="ZZ2" s="2265"/>
      <c r="AAA2" s="2265"/>
      <c r="AAB2" s="2265"/>
      <c r="AAC2" s="2265"/>
      <c r="AAD2" s="2265"/>
      <c r="AAE2" s="2265"/>
      <c r="AAF2" s="2265"/>
      <c r="AAG2" s="2265"/>
      <c r="AAH2" s="2265"/>
      <c r="AAI2" s="2265"/>
      <c r="AAJ2" s="2265"/>
      <c r="AAK2" s="2265"/>
      <c r="AAL2" s="2265"/>
      <c r="AAM2" s="2265"/>
      <c r="AAN2" s="2265"/>
      <c r="AAO2" s="2265"/>
      <c r="AAP2" s="2265"/>
      <c r="AAQ2" s="2265"/>
      <c r="AAR2" s="2265"/>
      <c r="AAS2" s="2265"/>
      <c r="AAT2" s="2265"/>
      <c r="AAU2" s="2265"/>
      <c r="AAV2" s="2265"/>
      <c r="AAW2" s="2265"/>
      <c r="AAX2" s="2265"/>
      <c r="AAY2" s="2265"/>
      <c r="AAZ2" s="2265"/>
      <c r="ABA2" s="2265"/>
      <c r="ABB2" s="2265"/>
      <c r="ABC2" s="2265"/>
      <c r="ABD2" s="2265"/>
      <c r="ABE2" s="2265"/>
      <c r="ABF2" s="2265"/>
      <c r="ABG2" s="2265"/>
      <c r="ABH2" s="2265"/>
      <c r="ABI2" s="2265"/>
      <c r="ABJ2" s="2265"/>
      <c r="ABK2" s="2265"/>
      <c r="ABL2" s="2265"/>
      <c r="ABM2" s="2265"/>
      <c r="ABN2" s="2265"/>
      <c r="ABO2" s="2265"/>
      <c r="ABP2" s="2265"/>
      <c r="ABQ2" s="2265"/>
      <c r="ABR2" s="2265"/>
      <c r="ABS2" s="2265"/>
      <c r="ABT2" s="2265"/>
      <c r="ABU2" s="2265"/>
      <c r="ABV2" s="2265"/>
      <c r="ABW2" s="2265"/>
      <c r="ABX2" s="2265"/>
      <c r="ABY2" s="2265"/>
      <c r="ABZ2" s="2265"/>
      <c r="ACA2" s="2265"/>
      <c r="ACB2" s="2265"/>
      <c r="ACC2" s="2265"/>
      <c r="ACD2" s="2265"/>
      <c r="ACE2" s="2265"/>
      <c r="ACF2" s="2265"/>
      <c r="ACG2" s="2265"/>
      <c r="ACH2" s="2265"/>
      <c r="ACI2" s="2265"/>
      <c r="ACJ2" s="2265"/>
      <c r="ACK2" s="2265"/>
      <c r="ACL2" s="2265"/>
      <c r="ACM2" s="2265"/>
      <c r="ACN2" s="2265"/>
      <c r="ACO2" s="2265"/>
      <c r="ACP2" s="2265"/>
      <c r="ACQ2" s="2265"/>
      <c r="ACR2" s="2265"/>
      <c r="ACS2" s="2265"/>
      <c r="ACT2" s="2265"/>
      <c r="ACU2" s="2265"/>
      <c r="ACV2" s="2265"/>
      <c r="ACW2" s="2265"/>
      <c r="ACX2" s="2265"/>
      <c r="ACY2" s="2265"/>
      <c r="ACZ2" s="2265"/>
      <c r="ADA2" s="2265"/>
      <c r="ADB2" s="2265"/>
      <c r="ADC2" s="2265"/>
      <c r="ADD2" s="2265"/>
      <c r="ADE2" s="2265"/>
      <c r="ADF2" s="2265"/>
      <c r="ADG2" s="2265"/>
      <c r="ADH2" s="2265"/>
      <c r="ADI2" s="2265"/>
      <c r="ADJ2" s="2265"/>
      <c r="ADK2" s="2265"/>
      <c r="ADL2" s="2265"/>
      <c r="ADM2" s="2265"/>
      <c r="ADN2" s="2265"/>
      <c r="ADO2" s="2265"/>
      <c r="ADP2" s="2265"/>
      <c r="ADQ2" s="2265"/>
      <c r="ADR2" s="2265"/>
      <c r="ADS2" s="2265"/>
      <c r="ADT2" s="2265"/>
      <c r="ADU2" s="2265"/>
      <c r="ADV2" s="2265"/>
      <c r="ADW2" s="2265"/>
      <c r="ADX2" s="2265"/>
      <c r="ADY2" s="2265"/>
      <c r="ADZ2" s="2265"/>
      <c r="AEA2" s="2265"/>
      <c r="AEB2" s="2265"/>
      <c r="AEC2" s="2265"/>
      <c r="AED2" s="2265"/>
      <c r="AEE2" s="2265"/>
      <c r="AEF2" s="2265"/>
      <c r="AEG2" s="2265"/>
      <c r="AEH2" s="2265"/>
      <c r="AEI2" s="2265"/>
      <c r="AEJ2" s="2265"/>
      <c r="AEK2" s="2265"/>
      <c r="AEL2" s="2265"/>
      <c r="AEM2" s="2265"/>
      <c r="AEN2" s="2265"/>
      <c r="AEO2" s="2265"/>
      <c r="AEP2" s="2265"/>
      <c r="AEQ2" s="2265"/>
      <c r="AER2" s="2265"/>
      <c r="AES2" s="2265"/>
      <c r="AET2" s="2265"/>
      <c r="AEU2" s="2265"/>
      <c r="AEV2" s="2265"/>
      <c r="AEW2" s="2265"/>
      <c r="AEX2" s="2265"/>
      <c r="AEY2" s="2265"/>
      <c r="AEZ2" s="2265"/>
      <c r="AFA2" s="2265"/>
      <c r="AFB2" s="2265"/>
      <c r="AFC2" s="2265"/>
      <c r="AFD2" s="2265"/>
      <c r="AFE2" s="2265"/>
      <c r="AFF2" s="2265"/>
      <c r="AFG2" s="2265"/>
      <c r="AFH2" s="2265"/>
      <c r="AFI2" s="2265"/>
      <c r="AFJ2" s="2265"/>
      <c r="AFK2" s="2265"/>
      <c r="AFL2" s="2265"/>
      <c r="AFM2" s="2265"/>
      <c r="AFN2" s="2265"/>
      <c r="AFO2" s="2265"/>
      <c r="AFP2" s="2265"/>
      <c r="AFQ2" s="2265"/>
      <c r="AFR2" s="2265"/>
      <c r="AFS2" s="2265"/>
      <c r="AFT2" s="2265"/>
      <c r="AFU2" s="2265"/>
      <c r="AFV2" s="2265"/>
      <c r="AFW2" s="2265"/>
      <c r="AFX2" s="2265"/>
      <c r="AFY2" s="2265"/>
      <c r="AFZ2" s="2265"/>
      <c r="AGA2" s="2265"/>
      <c r="AGB2" s="2265"/>
      <c r="AGC2" s="2265"/>
      <c r="AGD2" s="2265"/>
      <c r="AGE2" s="2265"/>
      <c r="AGF2" s="2265"/>
      <c r="AGG2" s="2265"/>
      <c r="AGH2" s="2265"/>
      <c r="AGI2" s="2265"/>
      <c r="AGJ2" s="2265"/>
      <c r="AGK2" s="2265"/>
      <c r="AGL2" s="2265"/>
      <c r="AGM2" s="2265"/>
      <c r="AGN2" s="2265"/>
      <c r="AGO2" s="2265"/>
      <c r="AGP2" s="2265"/>
      <c r="AGQ2" s="2265"/>
      <c r="AGR2" s="2265"/>
      <c r="AGS2" s="2265"/>
      <c r="AGT2" s="2265"/>
      <c r="AGU2" s="2265"/>
      <c r="AGV2" s="2265"/>
      <c r="AGW2" s="2265"/>
      <c r="AGX2" s="2265"/>
      <c r="AGY2" s="2265"/>
      <c r="AGZ2" s="2265"/>
      <c r="AHA2" s="2265"/>
      <c r="AHB2" s="2265"/>
      <c r="AHC2" s="2265"/>
      <c r="AHD2" s="2265"/>
      <c r="AHE2" s="2265"/>
      <c r="AHF2" s="2265"/>
      <c r="AHG2" s="2265"/>
      <c r="AHH2" s="2265"/>
      <c r="AHI2" s="2265"/>
      <c r="AHJ2" s="2265"/>
      <c r="AHK2" s="2265"/>
      <c r="AHL2" s="2265"/>
      <c r="AHM2" s="2265"/>
      <c r="AHN2" s="2265"/>
      <c r="AHO2" s="2265"/>
      <c r="AHP2" s="2265"/>
      <c r="AHQ2" s="2265"/>
      <c r="AHR2" s="2265"/>
      <c r="AHS2" s="2265"/>
      <c r="AHT2" s="2265"/>
      <c r="AHU2" s="2265"/>
      <c r="AHV2" s="2265"/>
      <c r="AHW2" s="2265"/>
      <c r="AHX2" s="2265"/>
      <c r="AHY2" s="2265"/>
      <c r="AHZ2" s="2265"/>
      <c r="AIA2" s="2265"/>
      <c r="AIB2" s="2265"/>
      <c r="AIC2" s="2265"/>
      <c r="AID2" s="2265"/>
      <c r="AIE2" s="2265"/>
      <c r="AIF2" s="2265"/>
      <c r="AIG2" s="2265"/>
      <c r="AIH2" s="2265"/>
      <c r="AII2" s="2265"/>
      <c r="AIJ2" s="2265"/>
      <c r="AIK2" s="2265"/>
      <c r="AIL2" s="2265"/>
      <c r="AIM2" s="2265"/>
      <c r="AIN2" s="2265"/>
      <c r="AIO2" s="2265"/>
      <c r="AIP2" s="2265"/>
      <c r="AIQ2" s="2265"/>
      <c r="AIR2" s="2265"/>
      <c r="AIS2" s="2265"/>
      <c r="AIT2" s="2265"/>
      <c r="AIU2" s="2265"/>
      <c r="AIV2" s="2265"/>
      <c r="AIW2" s="2265"/>
      <c r="AIX2" s="2265"/>
      <c r="AIY2" s="2265"/>
      <c r="AIZ2" s="2265"/>
      <c r="AJA2" s="2265"/>
      <c r="AJB2" s="2265"/>
      <c r="AJC2" s="2265"/>
      <c r="AJD2" s="2265"/>
      <c r="AJE2" s="2265"/>
      <c r="AJF2" s="2265"/>
      <c r="AJG2" s="2265"/>
      <c r="AJH2" s="2265"/>
      <c r="AJI2" s="2265"/>
      <c r="AJJ2" s="2265"/>
      <c r="AJK2" s="2265"/>
      <c r="AJL2" s="2265"/>
      <c r="AJM2" s="2265"/>
      <c r="AJN2" s="2265"/>
      <c r="AJO2" s="2265"/>
      <c r="AJP2" s="2265"/>
      <c r="AJQ2" s="2265"/>
      <c r="AJR2" s="2265"/>
      <c r="AJS2" s="2265"/>
      <c r="AJT2" s="2265"/>
      <c r="AJU2" s="2265"/>
      <c r="AJV2" s="2265"/>
      <c r="AJW2" s="2265"/>
      <c r="AJX2" s="2265"/>
      <c r="AJY2" s="2265"/>
      <c r="AJZ2" s="2265"/>
      <c r="AKA2" s="2265"/>
      <c r="AKB2" s="2265"/>
      <c r="AKC2" s="2265"/>
      <c r="AKD2" s="2265"/>
      <c r="AKE2" s="2265"/>
      <c r="AKF2" s="2265"/>
      <c r="AKG2" s="2265"/>
      <c r="AKH2" s="2265"/>
      <c r="AKI2" s="2265"/>
      <c r="AKJ2" s="2265"/>
      <c r="AKK2" s="2265"/>
      <c r="AKL2" s="2265"/>
      <c r="AKM2" s="2265"/>
      <c r="AKN2" s="2265"/>
      <c r="AKO2" s="2265"/>
      <c r="AKP2" s="2265"/>
      <c r="AKQ2" s="2265"/>
      <c r="AKR2" s="2265"/>
      <c r="AKS2" s="2265"/>
      <c r="AKT2" s="2265"/>
      <c r="AKU2" s="2265"/>
      <c r="AKV2" s="2265"/>
      <c r="AKW2" s="2265"/>
      <c r="AKX2" s="2265"/>
      <c r="AKY2" s="2265"/>
      <c r="AKZ2" s="2265"/>
      <c r="ALA2" s="2265"/>
      <c r="ALB2" s="2265"/>
      <c r="ALC2" s="2265"/>
      <c r="ALD2" s="2265"/>
      <c r="ALE2" s="2265"/>
      <c r="ALF2" s="2265"/>
      <c r="ALG2" s="2265"/>
      <c r="ALH2" s="2265"/>
      <c r="ALI2" s="2265"/>
      <c r="ALJ2" s="2265"/>
      <c r="ALK2" s="2265"/>
      <c r="ALL2" s="2265"/>
      <c r="ALM2" s="2265"/>
      <c r="ALN2" s="2265"/>
      <c r="ALO2" s="2265"/>
      <c r="ALP2" s="2265"/>
      <c r="ALQ2" s="2265"/>
      <c r="ALR2" s="2265"/>
      <c r="ALS2" s="2265"/>
      <c r="ALT2" s="2265"/>
      <c r="ALU2" s="2265"/>
      <c r="ALV2" s="2265"/>
      <c r="ALW2" s="2265"/>
      <c r="ALX2" s="2265"/>
      <c r="ALY2" s="2265"/>
      <c r="ALZ2" s="2265"/>
      <c r="AMA2" s="2265"/>
      <c r="AMB2" s="2265"/>
      <c r="AMC2" s="2265"/>
      <c r="AMD2" s="2265"/>
      <c r="AME2" s="2265"/>
      <c r="AMF2" s="2265"/>
      <c r="AMG2" s="2265"/>
      <c r="AMH2" s="2265"/>
      <c r="AMI2" s="2265"/>
      <c r="AMJ2" s="2265"/>
      <c r="AMK2" s="2265"/>
      <c r="AML2" s="2265"/>
      <c r="AMM2" s="2265"/>
      <c r="AMN2" s="2265"/>
      <c r="AMO2" s="2265"/>
      <c r="AMP2" s="2265"/>
      <c r="AMQ2" s="2265"/>
      <c r="AMR2" s="2265"/>
      <c r="AMS2" s="2265"/>
      <c r="AMT2" s="2265"/>
      <c r="AMU2" s="2265"/>
      <c r="AMV2" s="2265"/>
      <c r="AMW2" s="2265"/>
      <c r="AMX2" s="2265"/>
      <c r="AMY2" s="2265"/>
      <c r="AMZ2" s="2265"/>
      <c r="ANA2" s="2265"/>
      <c r="ANB2" s="2265"/>
      <c r="ANC2" s="2265"/>
      <c r="AND2" s="2265"/>
      <c r="ANE2" s="2265"/>
      <c r="ANF2" s="2265"/>
      <c r="ANG2" s="2265"/>
      <c r="ANH2" s="2265"/>
      <c r="ANI2" s="2265"/>
      <c r="ANJ2" s="2265"/>
      <c r="ANK2" s="2265"/>
      <c r="ANL2" s="2265"/>
      <c r="ANM2" s="2265"/>
      <c r="ANN2" s="2265"/>
      <c r="ANO2" s="2265"/>
      <c r="ANP2" s="2265"/>
      <c r="ANQ2" s="2265"/>
      <c r="ANR2" s="2265"/>
      <c r="ANS2" s="2265"/>
      <c r="ANT2" s="2265"/>
      <c r="ANU2" s="2265"/>
      <c r="ANV2" s="2265"/>
      <c r="ANW2" s="2265"/>
      <c r="ANX2" s="2265"/>
      <c r="ANY2" s="2265"/>
      <c r="ANZ2" s="2265"/>
      <c r="AOA2" s="2265"/>
      <c r="AOB2" s="2265"/>
      <c r="AOC2" s="2265"/>
      <c r="AOD2" s="2265"/>
      <c r="AOE2" s="2265"/>
      <c r="AOF2" s="2265"/>
      <c r="AOG2" s="2265"/>
      <c r="AOH2" s="2265"/>
      <c r="AOI2" s="2265"/>
      <c r="AOJ2" s="2265"/>
      <c r="AOK2" s="2265"/>
      <c r="AOL2" s="2265"/>
      <c r="AOM2" s="2265"/>
      <c r="AON2" s="2265"/>
      <c r="AOO2" s="2265"/>
      <c r="AOP2" s="2265"/>
      <c r="AOQ2" s="2265"/>
      <c r="AOR2" s="2265"/>
      <c r="AOS2" s="2265"/>
      <c r="AOT2" s="2265"/>
      <c r="AOU2" s="2265"/>
      <c r="AOV2" s="2265"/>
      <c r="AOW2" s="2265"/>
      <c r="AOX2" s="2265"/>
      <c r="AOY2" s="2265"/>
      <c r="AOZ2" s="2265"/>
      <c r="APA2" s="2265"/>
      <c r="APB2" s="2265"/>
      <c r="APC2" s="2265"/>
      <c r="APD2" s="2265"/>
      <c r="APE2" s="2265"/>
      <c r="APF2" s="2265"/>
      <c r="APG2" s="2265"/>
      <c r="APH2" s="2265"/>
      <c r="API2" s="2265"/>
      <c r="APJ2" s="2265"/>
      <c r="APK2" s="2265"/>
      <c r="APL2" s="2265"/>
      <c r="APM2" s="2265"/>
      <c r="APN2" s="2265"/>
      <c r="APO2" s="2265"/>
      <c r="APP2" s="2265"/>
      <c r="APQ2" s="2265"/>
      <c r="APR2" s="2265"/>
      <c r="APS2" s="2265"/>
      <c r="APT2" s="2265"/>
      <c r="APU2" s="2265"/>
      <c r="APV2" s="2265"/>
      <c r="APW2" s="2265"/>
      <c r="APX2" s="2265"/>
      <c r="APY2" s="2265"/>
      <c r="APZ2" s="2265"/>
      <c r="AQA2" s="2265"/>
      <c r="AQB2" s="2265"/>
      <c r="AQC2" s="2265"/>
      <c r="AQD2" s="2265"/>
      <c r="AQE2" s="2265"/>
      <c r="AQF2" s="2265"/>
      <c r="AQG2" s="2265"/>
      <c r="AQH2" s="2265"/>
      <c r="AQI2" s="2265"/>
      <c r="AQJ2" s="2265"/>
      <c r="AQK2" s="2265"/>
      <c r="AQL2" s="2265"/>
      <c r="AQM2" s="2265"/>
      <c r="AQN2" s="2265"/>
      <c r="AQO2" s="2265"/>
      <c r="AQP2" s="2265"/>
      <c r="AQQ2" s="2265"/>
      <c r="AQR2" s="2265"/>
      <c r="AQS2" s="2265"/>
      <c r="AQT2" s="2265"/>
      <c r="AQU2" s="2265"/>
      <c r="AQV2" s="2265"/>
      <c r="AQW2" s="2265"/>
      <c r="AQX2" s="2265"/>
      <c r="AQY2" s="2265"/>
      <c r="AQZ2" s="2265"/>
      <c r="ARA2" s="2265"/>
      <c r="ARB2" s="2265"/>
      <c r="ARC2" s="2265"/>
      <c r="ARD2" s="2265"/>
      <c r="ARE2" s="2265"/>
      <c r="ARF2" s="2265"/>
      <c r="ARG2" s="2265"/>
      <c r="ARH2" s="2265"/>
      <c r="ARI2" s="2265"/>
      <c r="ARJ2" s="2265"/>
      <c r="ARK2" s="2265"/>
      <c r="ARL2" s="2265"/>
      <c r="ARM2" s="2265"/>
      <c r="ARN2" s="2265"/>
      <c r="ARO2" s="2265"/>
      <c r="ARP2" s="2265"/>
      <c r="ARQ2" s="2265"/>
      <c r="ARR2" s="2265"/>
      <c r="ARS2" s="2265"/>
      <c r="ART2" s="2265"/>
      <c r="ARU2" s="2265"/>
      <c r="ARV2" s="2265"/>
      <c r="ARW2" s="2265"/>
      <c r="ARX2" s="2265"/>
      <c r="ARY2" s="2265"/>
      <c r="ARZ2" s="2265"/>
      <c r="ASA2" s="2265"/>
      <c r="ASB2" s="2265"/>
      <c r="ASC2" s="2265"/>
      <c r="ASD2" s="2265"/>
      <c r="ASE2" s="2265"/>
      <c r="ASF2" s="2265"/>
      <c r="ASG2" s="2265"/>
      <c r="ASH2" s="2265"/>
      <c r="ASI2" s="2265"/>
      <c r="ASJ2" s="2265"/>
      <c r="ASK2" s="2265"/>
      <c r="ASL2" s="2265"/>
      <c r="ASM2" s="2265"/>
      <c r="ASN2" s="2265"/>
      <c r="ASO2" s="2265"/>
      <c r="ASP2" s="2265"/>
      <c r="ASQ2" s="2265"/>
      <c r="ASR2" s="2265"/>
      <c r="ASS2" s="2265"/>
      <c r="AST2" s="2265"/>
      <c r="ASU2" s="2265"/>
      <c r="ASV2" s="2265"/>
      <c r="ASW2" s="2265"/>
      <c r="ASX2" s="2265"/>
      <c r="ASY2" s="2265"/>
      <c r="ASZ2" s="2265"/>
      <c r="ATA2" s="2265"/>
      <c r="ATB2" s="2265"/>
      <c r="ATC2" s="2265"/>
      <c r="ATD2" s="2265"/>
      <c r="ATE2" s="2265"/>
      <c r="ATF2" s="2265"/>
      <c r="ATG2" s="2265"/>
      <c r="ATH2" s="2265"/>
      <c r="ATI2" s="2265"/>
      <c r="ATJ2" s="2265"/>
      <c r="ATK2" s="2265"/>
      <c r="ATL2" s="2265"/>
      <c r="ATM2" s="2265"/>
      <c r="ATN2" s="2265"/>
      <c r="ATO2" s="2265"/>
      <c r="ATP2" s="2265"/>
      <c r="ATQ2" s="2265"/>
      <c r="ATR2" s="2265"/>
      <c r="ATS2" s="2265"/>
      <c r="ATT2" s="2265"/>
      <c r="ATU2" s="2265"/>
      <c r="ATV2" s="2265"/>
      <c r="ATW2" s="2265"/>
      <c r="ATX2" s="2265"/>
      <c r="ATY2" s="2265"/>
      <c r="ATZ2" s="2265"/>
      <c r="AUA2" s="2265"/>
      <c r="AUB2" s="2265"/>
      <c r="AUC2" s="2265"/>
      <c r="AUD2" s="2265"/>
      <c r="AUE2" s="2265"/>
      <c r="AUF2" s="2265"/>
      <c r="AUG2" s="2265"/>
      <c r="AUH2" s="2265"/>
      <c r="AUI2" s="2265"/>
      <c r="AUJ2" s="2265"/>
      <c r="AUK2" s="2265"/>
      <c r="AUL2" s="2265"/>
      <c r="AUM2" s="2265"/>
      <c r="AUN2" s="2265"/>
      <c r="AUO2" s="2265"/>
      <c r="AUP2" s="2265"/>
      <c r="AUQ2" s="2265"/>
      <c r="AUR2" s="2265"/>
      <c r="AUS2" s="2265"/>
      <c r="AUT2" s="2265"/>
      <c r="AUU2" s="2265"/>
      <c r="AUV2" s="2265"/>
      <c r="AUW2" s="2265"/>
      <c r="AUX2" s="2265"/>
      <c r="AUY2" s="2265"/>
      <c r="AUZ2" s="2265"/>
      <c r="AVA2" s="2265"/>
      <c r="AVB2" s="2265"/>
      <c r="AVC2" s="2265"/>
      <c r="AVD2" s="2265"/>
      <c r="AVE2" s="2265"/>
      <c r="AVF2" s="2265"/>
      <c r="AVG2" s="2265"/>
      <c r="AVH2" s="2265"/>
      <c r="AVI2" s="2265"/>
      <c r="AVJ2" s="2265"/>
      <c r="AVK2" s="2265"/>
      <c r="AVL2" s="2265"/>
      <c r="AVM2" s="2265"/>
      <c r="AVN2" s="2265"/>
      <c r="AVO2" s="2265"/>
      <c r="AVP2" s="2265"/>
      <c r="AVQ2" s="2265"/>
      <c r="AVR2" s="2265"/>
      <c r="AVS2" s="2265"/>
      <c r="AVT2" s="2265"/>
      <c r="AVU2" s="2265"/>
      <c r="AVV2" s="2265"/>
      <c r="AVW2" s="2265"/>
      <c r="AVX2" s="2265"/>
      <c r="AVY2" s="2265"/>
      <c r="AVZ2" s="2265"/>
      <c r="AWA2" s="2265"/>
      <c r="AWB2" s="2265"/>
      <c r="AWC2" s="2265"/>
      <c r="AWD2" s="2265"/>
      <c r="AWE2" s="2265"/>
      <c r="AWF2" s="2265"/>
      <c r="AWG2" s="2265"/>
      <c r="AWH2" s="2265"/>
      <c r="AWI2" s="2265"/>
      <c r="AWJ2" s="2265"/>
      <c r="AWK2" s="2265"/>
      <c r="AWL2" s="2265"/>
      <c r="AWM2" s="2265"/>
      <c r="AWN2" s="2265"/>
      <c r="AWO2" s="2265"/>
      <c r="AWP2" s="2265"/>
      <c r="AWQ2" s="2265"/>
      <c r="AWR2" s="2265"/>
      <c r="AWS2" s="2265"/>
      <c r="AWT2" s="2265"/>
      <c r="AWU2" s="2265"/>
      <c r="AWV2" s="2265"/>
      <c r="AWW2" s="2265"/>
      <c r="AWX2" s="2265"/>
      <c r="AWY2" s="2265"/>
      <c r="AWZ2" s="2265"/>
      <c r="AXA2" s="2265"/>
      <c r="AXB2" s="2265"/>
      <c r="AXC2" s="2265"/>
      <c r="AXD2" s="2265"/>
      <c r="AXE2" s="2265"/>
      <c r="AXF2" s="2265"/>
      <c r="AXG2" s="2265"/>
      <c r="AXH2" s="2265"/>
      <c r="AXI2" s="2265"/>
      <c r="AXJ2" s="2265"/>
      <c r="AXK2" s="2265"/>
      <c r="AXL2" s="2265"/>
      <c r="AXM2" s="2265"/>
      <c r="AXN2" s="2265"/>
      <c r="AXO2" s="2265"/>
      <c r="AXP2" s="2265"/>
      <c r="AXQ2" s="2265"/>
      <c r="AXR2" s="2265"/>
      <c r="AXS2" s="2265"/>
      <c r="AXT2" s="2265"/>
      <c r="AXU2" s="2265"/>
      <c r="AXV2" s="2265"/>
      <c r="AXW2" s="2265"/>
      <c r="AXX2" s="2265"/>
      <c r="AXY2" s="2265"/>
      <c r="AXZ2" s="2265"/>
      <c r="AYA2" s="2265"/>
      <c r="AYB2" s="2265"/>
      <c r="AYC2" s="2265"/>
      <c r="AYD2" s="2265"/>
      <c r="AYE2" s="2265"/>
      <c r="AYF2" s="2265"/>
      <c r="AYG2" s="2265"/>
      <c r="AYH2" s="2265"/>
      <c r="AYI2" s="2265"/>
      <c r="AYJ2" s="2265"/>
      <c r="AYK2" s="2265"/>
      <c r="AYL2" s="2265"/>
      <c r="AYM2" s="2265"/>
      <c r="AYN2" s="2265"/>
      <c r="AYO2" s="2265"/>
      <c r="AYP2" s="2265"/>
      <c r="AYQ2" s="2265"/>
      <c r="AYR2" s="2265"/>
      <c r="AYS2" s="2265"/>
      <c r="AYT2" s="2265"/>
      <c r="AYU2" s="2265"/>
      <c r="AYV2" s="2265"/>
      <c r="AYW2" s="2265"/>
      <c r="AYX2" s="2265"/>
      <c r="AYY2" s="2265"/>
      <c r="AYZ2" s="2265"/>
      <c r="AZA2" s="2265"/>
      <c r="AZB2" s="2265"/>
      <c r="AZC2" s="2265"/>
      <c r="AZD2" s="2265"/>
      <c r="AZE2" s="2265"/>
      <c r="AZF2" s="2265"/>
      <c r="AZG2" s="2265"/>
      <c r="AZH2" s="2265"/>
      <c r="AZI2" s="2265"/>
      <c r="AZJ2" s="2265"/>
      <c r="AZK2" s="2265"/>
      <c r="AZL2" s="2265"/>
      <c r="AZM2" s="2265"/>
      <c r="AZN2" s="2265"/>
      <c r="AZO2" s="2265"/>
      <c r="AZP2" s="2265"/>
      <c r="AZQ2" s="2265"/>
      <c r="AZR2" s="2265"/>
      <c r="AZS2" s="2265"/>
      <c r="AZT2" s="2265"/>
      <c r="AZU2" s="2265"/>
      <c r="AZV2" s="2265"/>
      <c r="AZW2" s="2265"/>
      <c r="AZX2" s="2265"/>
      <c r="AZY2" s="2265"/>
      <c r="AZZ2" s="2265"/>
      <c r="BAA2" s="2265"/>
      <c r="BAB2" s="2265"/>
      <c r="BAC2" s="2265"/>
      <c r="BAD2" s="2265"/>
      <c r="BAE2" s="2265"/>
      <c r="BAF2" s="2265"/>
      <c r="BAG2" s="2265"/>
      <c r="BAH2" s="2265"/>
      <c r="BAI2" s="2265"/>
      <c r="BAJ2" s="2265"/>
      <c r="BAK2" s="2265"/>
      <c r="BAL2" s="2265"/>
      <c r="BAM2" s="2265"/>
      <c r="BAN2" s="2265"/>
      <c r="BAO2" s="2265"/>
      <c r="BAP2" s="2265"/>
      <c r="BAQ2" s="2265"/>
      <c r="BAR2" s="2265"/>
      <c r="BAS2" s="2265"/>
      <c r="BAT2" s="2265"/>
      <c r="BAU2" s="2265"/>
      <c r="BAV2" s="2265"/>
      <c r="BAW2" s="2265"/>
      <c r="BAX2" s="2265"/>
      <c r="BAY2" s="2265"/>
      <c r="BAZ2" s="2265"/>
      <c r="BBA2" s="2265"/>
      <c r="BBB2" s="2265"/>
      <c r="BBC2" s="2265"/>
      <c r="BBD2" s="2265"/>
      <c r="BBE2" s="2265"/>
      <c r="BBF2" s="2265"/>
      <c r="BBG2" s="2265"/>
      <c r="BBH2" s="2265"/>
      <c r="BBI2" s="2265"/>
      <c r="BBJ2" s="2265"/>
      <c r="BBK2" s="2265"/>
      <c r="BBL2" s="2265"/>
      <c r="BBM2" s="2265"/>
      <c r="BBN2" s="2265"/>
      <c r="BBO2" s="2265"/>
      <c r="BBP2" s="2265"/>
      <c r="BBQ2" s="2265"/>
      <c r="BBR2" s="2265"/>
      <c r="BBS2" s="2265"/>
      <c r="BBT2" s="2265"/>
      <c r="BBU2" s="2265"/>
      <c r="BBV2" s="2265"/>
      <c r="BBW2" s="2265"/>
      <c r="BBX2" s="2265"/>
      <c r="BBY2" s="2265"/>
      <c r="BBZ2" s="2265"/>
      <c r="BCA2" s="2265"/>
      <c r="BCB2" s="2265"/>
      <c r="BCC2" s="2265"/>
      <c r="BCD2" s="2265"/>
      <c r="BCE2" s="2265"/>
      <c r="BCF2" s="2265"/>
      <c r="BCG2" s="2265"/>
      <c r="BCH2" s="2265"/>
      <c r="BCI2" s="2265"/>
      <c r="BCJ2" s="2265"/>
      <c r="BCK2" s="2265"/>
      <c r="BCL2" s="2265"/>
      <c r="BCM2" s="2265"/>
      <c r="BCN2" s="2265"/>
      <c r="BCO2" s="2265"/>
      <c r="BCP2" s="2265"/>
      <c r="BCQ2" s="2265"/>
      <c r="BCR2" s="2265"/>
      <c r="BCS2" s="2265"/>
      <c r="BCT2" s="2265"/>
      <c r="BCU2" s="2265"/>
      <c r="BCV2" s="2265"/>
      <c r="BCW2" s="2265"/>
      <c r="BCX2" s="2265"/>
      <c r="BCY2" s="2265"/>
      <c r="BCZ2" s="2265"/>
      <c r="BDA2" s="2265"/>
      <c r="BDB2" s="2265"/>
      <c r="BDC2" s="2265"/>
      <c r="BDD2" s="2265"/>
      <c r="BDE2" s="2265"/>
      <c r="BDF2" s="2265"/>
      <c r="BDG2" s="2265"/>
      <c r="BDH2" s="2265"/>
      <c r="BDI2" s="2265"/>
      <c r="BDJ2" s="2265"/>
      <c r="BDK2" s="2265"/>
      <c r="BDL2" s="2265"/>
      <c r="BDM2" s="2265"/>
      <c r="BDN2" s="2265"/>
      <c r="BDO2" s="2265"/>
      <c r="BDP2" s="2265"/>
      <c r="BDQ2" s="2265"/>
      <c r="BDR2" s="2265"/>
      <c r="BDS2" s="2265"/>
      <c r="BDT2" s="2265"/>
      <c r="BDU2" s="2265"/>
      <c r="BDV2" s="2265"/>
      <c r="BDW2" s="2265"/>
      <c r="BDX2" s="2265"/>
      <c r="BDY2" s="2265"/>
      <c r="BDZ2" s="2265"/>
      <c r="BEA2" s="2265"/>
      <c r="BEB2" s="2265"/>
      <c r="BEC2" s="2265"/>
      <c r="BED2" s="2265"/>
      <c r="BEE2" s="2265"/>
      <c r="BEF2" s="2265"/>
      <c r="BEG2" s="2265"/>
      <c r="BEH2" s="2265"/>
      <c r="BEI2" s="2265"/>
      <c r="BEJ2" s="2265"/>
      <c r="BEK2" s="2265"/>
      <c r="BEL2" s="2265"/>
      <c r="BEM2" s="2265"/>
      <c r="BEN2" s="2265"/>
      <c r="BEO2" s="2265"/>
      <c r="BEP2" s="2265"/>
      <c r="BEQ2" s="2265"/>
      <c r="BER2" s="2265"/>
      <c r="BES2" s="2265"/>
      <c r="BET2" s="2265"/>
      <c r="BEU2" s="2265"/>
      <c r="BEV2" s="2265"/>
      <c r="BEW2" s="2265"/>
      <c r="BEX2" s="2265"/>
      <c r="BEY2" s="2265"/>
      <c r="BEZ2" s="2265"/>
      <c r="BFA2" s="2265"/>
      <c r="BFB2" s="2265"/>
      <c r="BFC2" s="2265"/>
      <c r="BFD2" s="2265"/>
      <c r="BFE2" s="2265"/>
      <c r="BFF2" s="2265"/>
      <c r="BFG2" s="2265"/>
      <c r="BFH2" s="2265"/>
      <c r="BFI2" s="2265"/>
      <c r="BFJ2" s="2265"/>
      <c r="BFK2" s="2265"/>
      <c r="BFL2" s="2265"/>
      <c r="BFM2" s="2265"/>
      <c r="BFN2" s="2265"/>
      <c r="BFO2" s="2265"/>
      <c r="BFP2" s="2265"/>
      <c r="BFQ2" s="2265"/>
      <c r="BFR2" s="2265"/>
      <c r="BFS2" s="2265"/>
      <c r="BFT2" s="2265"/>
      <c r="BFU2" s="2265"/>
      <c r="BFV2" s="2265"/>
      <c r="BFW2" s="2265"/>
      <c r="BFX2" s="2265"/>
      <c r="BFY2" s="2265"/>
      <c r="BFZ2" s="2265"/>
      <c r="BGA2" s="2265"/>
      <c r="BGB2" s="2265"/>
      <c r="BGC2" s="2265"/>
      <c r="BGD2" s="2265"/>
      <c r="BGE2" s="2265"/>
      <c r="BGF2" s="2265"/>
      <c r="BGG2" s="2265"/>
      <c r="BGH2" s="2265"/>
      <c r="BGI2" s="2265"/>
      <c r="BGJ2" s="2265"/>
      <c r="BGK2" s="2265"/>
      <c r="BGL2" s="2265"/>
      <c r="BGM2" s="2265"/>
      <c r="BGN2" s="2265"/>
      <c r="BGO2" s="2265"/>
      <c r="BGP2" s="2265"/>
      <c r="BGQ2" s="2265"/>
      <c r="BGR2" s="2265"/>
      <c r="BGS2" s="2265"/>
      <c r="BGT2" s="2265"/>
      <c r="BGU2" s="2265"/>
      <c r="BGV2" s="2265"/>
      <c r="BGW2" s="2265"/>
      <c r="BGX2" s="2265"/>
      <c r="BGY2" s="2265"/>
      <c r="BGZ2" s="2265"/>
      <c r="BHA2" s="2265"/>
      <c r="BHB2" s="2265"/>
      <c r="BHC2" s="2265"/>
      <c r="BHD2" s="2265"/>
      <c r="BHE2" s="2265"/>
      <c r="BHF2" s="2265"/>
      <c r="BHG2" s="2265"/>
      <c r="BHH2" s="2265"/>
      <c r="BHI2" s="2265"/>
      <c r="BHJ2" s="2265"/>
      <c r="BHK2" s="2265"/>
      <c r="BHL2" s="2265"/>
      <c r="BHM2" s="2265"/>
      <c r="BHN2" s="2265"/>
      <c r="BHO2" s="2265"/>
      <c r="BHP2" s="2265"/>
      <c r="BHQ2" s="2265"/>
      <c r="BHR2" s="2265"/>
      <c r="BHS2" s="2265"/>
      <c r="BHT2" s="2265"/>
      <c r="BHU2" s="2265"/>
      <c r="BHV2" s="2265"/>
      <c r="BHW2" s="2265"/>
      <c r="BHX2" s="2265"/>
      <c r="BHY2" s="2265"/>
      <c r="BHZ2" s="2265"/>
      <c r="BIA2" s="2265"/>
      <c r="BIB2" s="2265"/>
      <c r="BIC2" s="2265"/>
      <c r="BID2" s="2265"/>
      <c r="BIE2" s="2265"/>
      <c r="BIF2" s="2265"/>
      <c r="BIG2" s="2265"/>
      <c r="BIH2" s="2265"/>
      <c r="BII2" s="2265"/>
      <c r="BIJ2" s="2265"/>
      <c r="BIK2" s="2265"/>
      <c r="BIL2" s="2265"/>
      <c r="BIM2" s="2265"/>
      <c r="BIN2" s="2265"/>
      <c r="BIO2" s="2265"/>
      <c r="BIP2" s="2265"/>
      <c r="BIQ2" s="2265"/>
      <c r="BIR2" s="2265"/>
      <c r="BIS2" s="2265"/>
      <c r="BIT2" s="2265"/>
      <c r="BIU2" s="2265"/>
      <c r="BIV2" s="2265"/>
      <c r="BIW2" s="2265"/>
      <c r="BIX2" s="2265"/>
      <c r="BIY2" s="2265"/>
      <c r="BIZ2" s="2265"/>
      <c r="BJA2" s="2265"/>
      <c r="BJB2" s="2265"/>
      <c r="BJC2" s="2265"/>
      <c r="BJD2" s="2265"/>
      <c r="BJE2" s="2265"/>
      <c r="BJF2" s="2265"/>
      <c r="BJG2" s="2265"/>
      <c r="BJH2" s="2265"/>
      <c r="BJI2" s="2265"/>
      <c r="BJJ2" s="2265"/>
      <c r="BJK2" s="2265"/>
      <c r="BJL2" s="2265"/>
      <c r="BJM2" s="2265"/>
      <c r="BJN2" s="2265"/>
      <c r="BJO2" s="2265"/>
      <c r="BJP2" s="2265"/>
      <c r="BJQ2" s="2265"/>
      <c r="BJR2" s="2265"/>
      <c r="BJS2" s="2265"/>
      <c r="BJT2" s="2265"/>
      <c r="BJU2" s="2265"/>
      <c r="BJV2" s="2265"/>
      <c r="BJW2" s="2265"/>
      <c r="BJX2" s="2265"/>
      <c r="BJY2" s="2265"/>
      <c r="BJZ2" s="2265"/>
      <c r="BKA2" s="2265"/>
      <c r="BKB2" s="2265"/>
      <c r="BKC2" s="2265"/>
      <c r="BKD2" s="2265"/>
      <c r="BKE2" s="2265"/>
      <c r="BKF2" s="2265"/>
      <c r="BKG2" s="2265"/>
      <c r="BKH2" s="2265"/>
      <c r="BKI2" s="2265"/>
      <c r="BKJ2" s="2265"/>
      <c r="BKK2" s="2265"/>
      <c r="BKL2" s="2265"/>
      <c r="BKM2" s="2265"/>
      <c r="BKN2" s="2265"/>
      <c r="BKO2" s="2265"/>
      <c r="BKP2" s="2265"/>
      <c r="BKQ2" s="2265"/>
      <c r="BKR2" s="2265"/>
      <c r="BKS2" s="2265"/>
      <c r="BKT2" s="2265"/>
      <c r="BKU2" s="2265"/>
      <c r="BKV2" s="2265"/>
      <c r="BKW2" s="2265"/>
      <c r="BKX2" s="2265"/>
      <c r="BKY2" s="2265"/>
      <c r="BKZ2" s="2265"/>
      <c r="BLA2" s="2265"/>
      <c r="BLB2" s="2265"/>
      <c r="BLC2" s="2265"/>
      <c r="BLD2" s="2265"/>
      <c r="BLE2" s="2265"/>
      <c r="BLF2" s="2265"/>
      <c r="BLG2" s="2265"/>
      <c r="BLH2" s="2265"/>
      <c r="BLI2" s="2265"/>
      <c r="BLJ2" s="2265"/>
      <c r="BLK2" s="2265"/>
      <c r="BLL2" s="2265"/>
      <c r="BLM2" s="2265"/>
      <c r="BLN2" s="2265"/>
      <c r="BLO2" s="2265"/>
      <c r="BLP2" s="2265"/>
      <c r="BLQ2" s="2265"/>
      <c r="BLR2" s="2265"/>
      <c r="BLS2" s="2265"/>
      <c r="BLT2" s="2265"/>
      <c r="BLU2" s="2265"/>
      <c r="BLV2" s="2265"/>
      <c r="BLW2" s="2265"/>
      <c r="BLX2" s="2265"/>
      <c r="BLY2" s="2265"/>
      <c r="BLZ2" s="2265"/>
      <c r="BMA2" s="2265"/>
      <c r="BMB2" s="2265"/>
      <c r="BMC2" s="2265"/>
      <c r="BMD2" s="2265"/>
      <c r="BME2" s="2265"/>
      <c r="BMF2" s="2265"/>
      <c r="BMG2" s="2265"/>
      <c r="BMH2" s="2265"/>
      <c r="BMI2" s="2265"/>
      <c r="BMJ2" s="2265"/>
      <c r="BMK2" s="2265"/>
      <c r="BML2" s="2265"/>
      <c r="BMM2" s="2265"/>
      <c r="BMN2" s="2265"/>
      <c r="BMO2" s="2265"/>
      <c r="BMP2" s="2265"/>
      <c r="BMQ2" s="2265"/>
      <c r="BMR2" s="2265"/>
      <c r="BMS2" s="2265"/>
      <c r="BMT2" s="2265"/>
      <c r="BMU2" s="2265"/>
      <c r="BMV2" s="2265"/>
      <c r="BMW2" s="2265"/>
      <c r="BMX2" s="2265"/>
      <c r="BMY2" s="2265"/>
      <c r="BMZ2" s="2265"/>
      <c r="BNA2" s="2265"/>
      <c r="BNB2" s="2265"/>
      <c r="BNC2" s="2265"/>
      <c r="BND2" s="2265"/>
      <c r="BNE2" s="2265"/>
      <c r="BNF2" s="2265"/>
      <c r="BNG2" s="2265"/>
      <c r="BNH2" s="2265"/>
      <c r="BNI2" s="2265"/>
      <c r="BNJ2" s="2265"/>
      <c r="BNK2" s="2265"/>
      <c r="BNL2" s="2265"/>
      <c r="BNM2" s="2265"/>
      <c r="BNN2" s="2265"/>
      <c r="BNO2" s="2265"/>
      <c r="BNP2" s="2265"/>
      <c r="BNQ2" s="2265"/>
      <c r="BNR2" s="2265"/>
      <c r="BNS2" s="2265"/>
      <c r="BNT2" s="2265"/>
      <c r="BNU2" s="2265"/>
      <c r="BNV2" s="2265"/>
      <c r="BNW2" s="2265"/>
      <c r="BNX2" s="2265"/>
      <c r="BNY2" s="2265"/>
      <c r="BNZ2" s="2265"/>
      <c r="BOA2" s="2265"/>
      <c r="BOB2" s="2265"/>
      <c r="BOC2" s="2265"/>
      <c r="BOD2" s="2265"/>
      <c r="BOE2" s="2265"/>
      <c r="BOF2" s="2265"/>
      <c r="BOG2" s="2265"/>
      <c r="BOH2" s="2265"/>
      <c r="BOI2" s="2265"/>
      <c r="BOJ2" s="2265"/>
      <c r="BOK2" s="2265"/>
      <c r="BOL2" s="2265"/>
      <c r="BOM2" s="2265"/>
      <c r="BON2" s="2265"/>
      <c r="BOO2" s="2265"/>
      <c r="BOP2" s="2265"/>
      <c r="BOQ2" s="2265"/>
      <c r="BOR2" s="2265"/>
      <c r="BOS2" s="2265"/>
      <c r="BOT2" s="2265"/>
      <c r="BOU2" s="2265"/>
      <c r="BOV2" s="2265"/>
      <c r="BOW2" s="2265"/>
      <c r="BOX2" s="2265"/>
      <c r="BOY2" s="2265"/>
      <c r="BOZ2" s="2265"/>
      <c r="BPA2" s="2265"/>
      <c r="BPB2" s="2265"/>
      <c r="BPC2" s="2265"/>
      <c r="BPD2" s="2265"/>
      <c r="BPE2" s="2265"/>
      <c r="BPF2" s="2265"/>
      <c r="BPG2" s="2265"/>
      <c r="BPH2" s="2265"/>
      <c r="BPI2" s="2265"/>
      <c r="BPJ2" s="2265"/>
      <c r="BPK2" s="2265"/>
      <c r="BPL2" s="2265"/>
      <c r="BPM2" s="2265"/>
      <c r="BPN2" s="2265"/>
      <c r="BPO2" s="2265"/>
      <c r="BPP2" s="2265"/>
      <c r="BPQ2" s="2265"/>
      <c r="BPR2" s="2265"/>
      <c r="BPS2" s="2265"/>
      <c r="BPT2" s="2265"/>
      <c r="BPU2" s="2265"/>
      <c r="BPV2" s="2265"/>
      <c r="BPW2" s="2265"/>
      <c r="BPX2" s="2265"/>
      <c r="BPY2" s="2265"/>
      <c r="BPZ2" s="2265"/>
      <c r="BQA2" s="2265"/>
      <c r="BQB2" s="2265"/>
      <c r="BQC2" s="2265"/>
      <c r="BQD2" s="2265"/>
      <c r="BQE2" s="2265"/>
      <c r="BQF2" s="2265"/>
      <c r="BQG2" s="2265"/>
      <c r="BQH2" s="2265"/>
      <c r="BQI2" s="2265"/>
      <c r="BQJ2" s="2265"/>
      <c r="BQK2" s="2265"/>
      <c r="BQL2" s="2265"/>
      <c r="BQM2" s="2265"/>
      <c r="BQN2" s="2265"/>
      <c r="BQO2" s="2265"/>
      <c r="BQP2" s="2265"/>
      <c r="BQQ2" s="2265"/>
      <c r="BQR2" s="2265"/>
      <c r="BQS2" s="2265"/>
      <c r="BQT2" s="2265"/>
      <c r="BQU2" s="2265"/>
      <c r="BQV2" s="2265"/>
      <c r="BQW2" s="2265"/>
      <c r="BQX2" s="2265"/>
      <c r="BQY2" s="2265"/>
      <c r="BQZ2" s="2265"/>
      <c r="BRA2" s="2265"/>
      <c r="BRB2" s="2265"/>
      <c r="BRC2" s="2265"/>
      <c r="BRD2" s="2265"/>
      <c r="BRE2" s="2265"/>
      <c r="BRF2" s="2265"/>
      <c r="BRG2" s="2265"/>
      <c r="BRH2" s="2265"/>
      <c r="BRI2" s="2265"/>
      <c r="BRJ2" s="2265"/>
      <c r="BRK2" s="2265"/>
      <c r="BRL2" s="2265"/>
      <c r="BRM2" s="2265"/>
      <c r="BRN2" s="2265"/>
      <c r="BRO2" s="2265"/>
      <c r="BRP2" s="2265"/>
      <c r="BRQ2" s="2265"/>
      <c r="BRR2" s="2265"/>
      <c r="BRS2" s="2265"/>
      <c r="BRT2" s="2265"/>
      <c r="BRU2" s="2265"/>
      <c r="BRV2" s="2265"/>
      <c r="BRW2" s="2265"/>
      <c r="BRX2" s="2265"/>
      <c r="BRY2" s="2265"/>
      <c r="BRZ2" s="2265"/>
      <c r="BSA2" s="2265"/>
      <c r="BSB2" s="2265"/>
      <c r="BSC2" s="2265"/>
      <c r="BSD2" s="2265"/>
      <c r="BSE2" s="2265"/>
      <c r="BSF2" s="2265"/>
      <c r="BSG2" s="2265"/>
      <c r="BSH2" s="2265"/>
      <c r="BSI2" s="2265"/>
      <c r="BSJ2" s="2265"/>
      <c r="BSK2" s="2265"/>
      <c r="BSL2" s="2265"/>
      <c r="BSM2" s="2265"/>
      <c r="BSN2" s="2265"/>
      <c r="BSO2" s="2265"/>
      <c r="BSP2" s="2265"/>
      <c r="BSQ2" s="2265"/>
      <c r="BSR2" s="2265"/>
      <c r="BSS2" s="2265"/>
      <c r="BST2" s="2265"/>
      <c r="BSU2" s="2265"/>
      <c r="BSV2" s="2265"/>
      <c r="BSW2" s="2265"/>
      <c r="BSX2" s="2265"/>
      <c r="BSY2" s="2265"/>
      <c r="BSZ2" s="2265"/>
      <c r="BTA2" s="2265"/>
      <c r="BTB2" s="2265"/>
      <c r="BTC2" s="2265"/>
      <c r="BTD2" s="2265"/>
      <c r="BTE2" s="2265"/>
      <c r="BTF2" s="2265"/>
      <c r="BTG2" s="2265"/>
      <c r="BTH2" s="2265"/>
      <c r="BTI2" s="2265"/>
      <c r="BTJ2" s="2265"/>
      <c r="BTK2" s="2265"/>
      <c r="BTL2" s="2265"/>
      <c r="BTM2" s="2265"/>
      <c r="BTN2" s="2265"/>
      <c r="BTO2" s="2265"/>
      <c r="BTP2" s="2265"/>
      <c r="BTQ2" s="2265"/>
      <c r="BTR2" s="2265"/>
      <c r="BTS2" s="2265"/>
      <c r="BTT2" s="2265"/>
      <c r="BTU2" s="2265"/>
      <c r="BTV2" s="2265"/>
      <c r="BTW2" s="2265"/>
      <c r="BTX2" s="2265"/>
      <c r="BTY2" s="2265"/>
      <c r="BTZ2" s="2265"/>
      <c r="BUA2" s="2265"/>
      <c r="BUB2" s="2265"/>
      <c r="BUC2" s="2265"/>
      <c r="BUD2" s="2265"/>
      <c r="BUE2" s="2265"/>
      <c r="BUF2" s="2265"/>
      <c r="BUG2" s="2265"/>
      <c r="BUH2" s="2265"/>
      <c r="BUI2" s="2265"/>
      <c r="BUJ2" s="2265"/>
      <c r="BUK2" s="2265"/>
      <c r="BUL2" s="2265"/>
      <c r="BUM2" s="2265"/>
      <c r="BUN2" s="2265"/>
      <c r="BUO2" s="2265"/>
      <c r="BUP2" s="2265"/>
      <c r="BUQ2" s="2265"/>
      <c r="BUR2" s="2265"/>
      <c r="BUS2" s="2265"/>
      <c r="BUT2" s="2265"/>
      <c r="BUU2" s="2265"/>
      <c r="BUV2" s="2265"/>
      <c r="BUW2" s="2265"/>
      <c r="BUX2" s="2265"/>
      <c r="BUY2" s="2265"/>
      <c r="BUZ2" s="2265"/>
      <c r="BVA2" s="2265"/>
      <c r="BVB2" s="2265"/>
      <c r="BVC2" s="2265"/>
      <c r="BVD2" s="2265"/>
      <c r="BVE2" s="2265"/>
      <c r="BVF2" s="2265"/>
      <c r="BVG2" s="2265"/>
      <c r="BVH2" s="2265"/>
      <c r="BVI2" s="2265"/>
      <c r="BVJ2" s="2265"/>
      <c r="BVK2" s="2265"/>
      <c r="BVL2" s="2265"/>
      <c r="BVM2" s="2265"/>
      <c r="BVN2" s="2265"/>
      <c r="BVO2" s="2265"/>
      <c r="BVP2" s="2265"/>
      <c r="BVQ2" s="2265"/>
      <c r="BVR2" s="2265"/>
      <c r="BVS2" s="2265"/>
      <c r="BVT2" s="2265"/>
      <c r="BVU2" s="2265"/>
      <c r="BVV2" s="2265"/>
      <c r="BVW2" s="2265"/>
      <c r="BVX2" s="2265"/>
      <c r="BVY2" s="2265"/>
      <c r="BVZ2" s="2265"/>
      <c r="BWA2" s="2265"/>
      <c r="BWB2" s="2265"/>
      <c r="BWC2" s="2265"/>
      <c r="BWD2" s="2265"/>
      <c r="BWE2" s="2265"/>
      <c r="BWF2" s="2265"/>
      <c r="BWG2" s="2265"/>
      <c r="BWH2" s="2265"/>
      <c r="BWI2" s="2265"/>
      <c r="BWJ2" s="2265"/>
      <c r="BWK2" s="2265"/>
      <c r="BWL2" s="2265"/>
      <c r="BWM2" s="2265"/>
      <c r="BWN2" s="2265"/>
      <c r="BWO2" s="2265"/>
      <c r="BWP2" s="2265"/>
      <c r="BWQ2" s="2265"/>
      <c r="BWR2" s="2265"/>
      <c r="BWS2" s="2265"/>
      <c r="BWT2" s="2265"/>
      <c r="BWU2" s="2265"/>
      <c r="BWV2" s="2265"/>
      <c r="BWW2" s="2265"/>
      <c r="BWX2" s="2265"/>
      <c r="BWY2" s="2265"/>
      <c r="BWZ2" s="2265"/>
      <c r="BXA2" s="2265"/>
      <c r="BXB2" s="2265"/>
      <c r="BXC2" s="2265"/>
      <c r="BXD2" s="2265"/>
      <c r="BXE2" s="2265"/>
      <c r="BXF2" s="2265"/>
      <c r="BXG2" s="2265"/>
      <c r="BXH2" s="2265"/>
      <c r="BXI2" s="2265"/>
      <c r="BXJ2" s="2265"/>
      <c r="BXK2" s="2265"/>
      <c r="BXL2" s="2265"/>
      <c r="BXM2" s="2265"/>
      <c r="BXN2" s="2265"/>
      <c r="BXO2" s="2265"/>
      <c r="BXP2" s="2265"/>
      <c r="BXQ2" s="2265"/>
      <c r="BXR2" s="2265"/>
      <c r="BXS2" s="2265"/>
      <c r="BXT2" s="2265"/>
      <c r="BXU2" s="2265"/>
      <c r="BXV2" s="2265"/>
      <c r="BXW2" s="2265"/>
      <c r="BXX2" s="2265"/>
      <c r="BXY2" s="2265"/>
      <c r="BXZ2" s="2265"/>
      <c r="BYA2" s="2265"/>
      <c r="BYB2" s="2265"/>
      <c r="BYC2" s="2265"/>
      <c r="BYD2" s="2265"/>
      <c r="BYE2" s="2265"/>
      <c r="BYF2" s="2265"/>
      <c r="BYG2" s="2265"/>
      <c r="BYH2" s="2265"/>
      <c r="BYI2" s="2265"/>
      <c r="BYJ2" s="2265"/>
      <c r="BYK2" s="2265"/>
      <c r="BYL2" s="2265"/>
      <c r="BYM2" s="2265"/>
      <c r="BYN2" s="2265"/>
      <c r="BYO2" s="2265"/>
      <c r="BYP2" s="2265"/>
      <c r="BYQ2" s="2265"/>
      <c r="BYR2" s="2265"/>
      <c r="BYS2" s="2265"/>
      <c r="BYT2" s="2265"/>
      <c r="BYU2" s="2265"/>
      <c r="BYV2" s="2265"/>
      <c r="BYW2" s="2265"/>
      <c r="BYX2" s="2265"/>
      <c r="BYY2" s="2265"/>
      <c r="BYZ2" s="2265"/>
      <c r="BZA2" s="2265"/>
      <c r="BZB2" s="2265"/>
      <c r="BZC2" s="2265"/>
      <c r="BZD2" s="2265"/>
      <c r="BZE2" s="2265"/>
      <c r="BZF2" s="2265"/>
      <c r="BZG2" s="2265"/>
      <c r="BZH2" s="2265"/>
      <c r="BZI2" s="2265"/>
      <c r="BZJ2" s="2265"/>
      <c r="BZK2" s="2265"/>
      <c r="BZL2" s="2265"/>
      <c r="BZM2" s="2265"/>
      <c r="BZN2" s="2265"/>
      <c r="BZO2" s="2265"/>
      <c r="BZP2" s="2265"/>
      <c r="BZQ2" s="2265"/>
      <c r="BZR2" s="2265"/>
      <c r="BZS2" s="2265"/>
      <c r="BZT2" s="2265"/>
      <c r="BZU2" s="2265"/>
      <c r="BZV2" s="2265"/>
      <c r="BZW2" s="2265"/>
      <c r="BZX2" s="2265"/>
      <c r="BZY2" s="2265"/>
      <c r="BZZ2" s="2265"/>
      <c r="CAA2" s="2265"/>
      <c r="CAB2" s="2265"/>
      <c r="CAC2" s="2265"/>
      <c r="CAD2" s="2265"/>
      <c r="CAE2" s="2265"/>
      <c r="CAF2" s="2265"/>
      <c r="CAG2" s="2265"/>
      <c r="CAH2" s="2265"/>
      <c r="CAI2" s="2265"/>
      <c r="CAJ2" s="2265"/>
      <c r="CAK2" s="2265"/>
      <c r="CAL2" s="2265"/>
      <c r="CAM2" s="2265"/>
      <c r="CAN2" s="2265"/>
      <c r="CAO2" s="2265"/>
      <c r="CAP2" s="2265"/>
      <c r="CAQ2" s="2265"/>
      <c r="CAR2" s="2265"/>
      <c r="CAS2" s="2265"/>
      <c r="CAT2" s="2265"/>
      <c r="CAU2" s="2265"/>
      <c r="CAV2" s="2265"/>
      <c r="CAW2" s="2265"/>
      <c r="CAX2" s="2265"/>
      <c r="CAY2" s="2265"/>
      <c r="CAZ2" s="2265"/>
      <c r="CBA2" s="2265"/>
      <c r="CBB2" s="2265"/>
      <c r="CBC2" s="2265"/>
      <c r="CBD2" s="2265"/>
      <c r="CBE2" s="2265"/>
      <c r="CBF2" s="2265"/>
      <c r="CBG2" s="2265"/>
      <c r="CBH2" s="2265"/>
      <c r="CBI2" s="2265"/>
      <c r="CBJ2" s="2265"/>
      <c r="CBK2" s="2265"/>
      <c r="CBL2" s="2265"/>
      <c r="CBM2" s="2265"/>
      <c r="CBN2" s="2265"/>
      <c r="CBO2" s="2265"/>
      <c r="CBP2" s="2265"/>
      <c r="CBQ2" s="2265"/>
      <c r="CBR2" s="2265"/>
      <c r="CBS2" s="2265"/>
      <c r="CBT2" s="2265"/>
      <c r="CBU2" s="2265"/>
      <c r="CBV2" s="2265"/>
      <c r="CBW2" s="2265"/>
      <c r="CBX2" s="2265"/>
      <c r="CBY2" s="2265"/>
      <c r="CBZ2" s="2265"/>
      <c r="CCA2" s="2265"/>
      <c r="CCB2" s="2265"/>
      <c r="CCC2" s="2265"/>
      <c r="CCD2" s="2265"/>
      <c r="CCE2" s="2265"/>
      <c r="CCF2" s="2265"/>
      <c r="CCG2" s="2265"/>
      <c r="CCH2" s="2265"/>
      <c r="CCI2" s="2265"/>
      <c r="CCJ2" s="2265"/>
      <c r="CCK2" s="2265"/>
      <c r="CCL2" s="2265"/>
      <c r="CCM2" s="2265"/>
      <c r="CCN2" s="2265"/>
      <c r="CCO2" s="2265"/>
      <c r="CCP2" s="2265"/>
      <c r="CCQ2" s="2265"/>
      <c r="CCR2" s="2265"/>
      <c r="CCS2" s="2265"/>
      <c r="CCT2" s="2265"/>
      <c r="CCU2" s="2265"/>
      <c r="CCV2" s="2265"/>
      <c r="CCW2" s="2265"/>
      <c r="CCX2" s="2265"/>
      <c r="CCY2" s="2265"/>
      <c r="CCZ2" s="2265"/>
      <c r="CDA2" s="2265"/>
      <c r="CDB2" s="2265"/>
      <c r="CDC2" s="2265"/>
      <c r="CDD2" s="2265"/>
      <c r="CDE2" s="2265"/>
      <c r="CDF2" s="2265"/>
      <c r="CDG2" s="2265"/>
      <c r="CDH2" s="2265"/>
      <c r="CDI2" s="2265"/>
      <c r="CDJ2" s="2265"/>
      <c r="CDK2" s="2265"/>
      <c r="CDL2" s="2265"/>
      <c r="CDM2" s="2265"/>
      <c r="CDN2" s="2265"/>
      <c r="CDO2" s="2265"/>
      <c r="CDP2" s="2265"/>
      <c r="CDQ2" s="2265"/>
      <c r="CDR2" s="2265"/>
      <c r="CDS2" s="2265"/>
      <c r="CDT2" s="2265"/>
      <c r="CDU2" s="2265"/>
      <c r="CDV2" s="2265"/>
      <c r="CDW2" s="2265"/>
      <c r="CDX2" s="2265"/>
      <c r="CDY2" s="2265"/>
      <c r="CDZ2" s="2265"/>
      <c r="CEA2" s="2265"/>
      <c r="CEB2" s="2265"/>
      <c r="CEC2" s="2265"/>
      <c r="CED2" s="2265"/>
      <c r="CEE2" s="2265"/>
      <c r="CEF2" s="2265"/>
      <c r="CEG2" s="2265"/>
      <c r="CEH2" s="2265"/>
      <c r="CEI2" s="2265"/>
      <c r="CEJ2" s="2265"/>
      <c r="CEK2" s="2265"/>
      <c r="CEL2" s="2265"/>
      <c r="CEM2" s="2265"/>
      <c r="CEN2" s="2265"/>
      <c r="CEO2" s="2265"/>
      <c r="CEP2" s="2265"/>
      <c r="CEQ2" s="2265"/>
      <c r="CER2" s="2265"/>
      <c r="CES2" s="2265"/>
      <c r="CET2" s="2265"/>
      <c r="CEU2" s="2265"/>
      <c r="CEV2" s="2265"/>
      <c r="CEW2" s="2265"/>
      <c r="CEX2" s="2265"/>
      <c r="CEY2" s="2265"/>
      <c r="CEZ2" s="2265"/>
      <c r="CFA2" s="2265"/>
      <c r="CFB2" s="2265"/>
      <c r="CFC2" s="2265"/>
      <c r="CFD2" s="2265"/>
      <c r="CFE2" s="2265"/>
      <c r="CFF2" s="2265"/>
      <c r="CFG2" s="2265"/>
      <c r="CFH2" s="2265"/>
      <c r="CFI2" s="2265"/>
      <c r="CFJ2" s="2265"/>
      <c r="CFK2" s="2265"/>
      <c r="CFL2" s="2265"/>
      <c r="CFM2" s="2265"/>
      <c r="CFN2" s="2265"/>
      <c r="CFO2" s="2265"/>
      <c r="CFP2" s="2265"/>
      <c r="CFQ2" s="2265"/>
      <c r="CFR2" s="2265"/>
      <c r="CFS2" s="2265"/>
      <c r="CFT2" s="2265"/>
      <c r="CFU2" s="2265"/>
      <c r="CFV2" s="2265"/>
      <c r="CFW2" s="2265"/>
      <c r="CFX2" s="2265"/>
      <c r="CFY2" s="2265"/>
      <c r="CFZ2" s="2265"/>
      <c r="CGA2" s="2265"/>
      <c r="CGB2" s="2265"/>
      <c r="CGC2" s="2265"/>
      <c r="CGD2" s="2265"/>
      <c r="CGE2" s="2265"/>
      <c r="CGF2" s="2265"/>
      <c r="CGG2" s="2265"/>
      <c r="CGH2" s="2265"/>
      <c r="CGI2" s="2265"/>
      <c r="CGJ2" s="2265"/>
      <c r="CGK2" s="2265"/>
      <c r="CGL2" s="2265"/>
      <c r="CGM2" s="2265"/>
      <c r="CGN2" s="2265"/>
      <c r="CGO2" s="2265"/>
      <c r="CGP2" s="2265"/>
      <c r="CGQ2" s="2265"/>
      <c r="CGR2" s="2265"/>
      <c r="CGS2" s="2265"/>
      <c r="CGT2" s="2265"/>
      <c r="CGU2" s="2265"/>
      <c r="CGV2" s="2265"/>
      <c r="CGW2" s="2265"/>
      <c r="CGX2" s="2265"/>
      <c r="CGY2" s="2265"/>
      <c r="CGZ2" s="2265"/>
      <c r="CHA2" s="2265"/>
      <c r="CHB2" s="2265"/>
      <c r="CHC2" s="2265"/>
      <c r="CHD2" s="2265"/>
      <c r="CHE2" s="2265"/>
      <c r="CHF2" s="2265"/>
      <c r="CHG2" s="2265"/>
      <c r="CHH2" s="2265"/>
      <c r="CHI2" s="2265"/>
      <c r="CHJ2" s="2265"/>
      <c r="CHK2" s="2265"/>
      <c r="CHL2" s="2265"/>
      <c r="CHM2" s="2265"/>
      <c r="CHN2" s="2265"/>
      <c r="CHO2" s="2265"/>
      <c r="CHP2" s="2265"/>
      <c r="CHQ2" s="2265"/>
      <c r="CHR2" s="2265"/>
      <c r="CHS2" s="2265"/>
      <c r="CHT2" s="2265"/>
      <c r="CHU2" s="2265"/>
      <c r="CHV2" s="2265"/>
      <c r="CHW2" s="2265"/>
      <c r="CHX2" s="2265"/>
      <c r="CHY2" s="2265"/>
      <c r="CHZ2" s="2265"/>
      <c r="CIA2" s="2265"/>
      <c r="CIB2" s="2265"/>
      <c r="CIC2" s="2265"/>
      <c r="CID2" s="2265"/>
      <c r="CIE2" s="2265"/>
      <c r="CIF2" s="2265"/>
      <c r="CIG2" s="2265"/>
      <c r="CIH2" s="2265"/>
      <c r="CII2" s="2265"/>
      <c r="CIJ2" s="2265"/>
      <c r="CIK2" s="2265"/>
      <c r="CIL2" s="2265"/>
      <c r="CIM2" s="2265"/>
      <c r="CIN2" s="2265"/>
      <c r="CIO2" s="2265"/>
      <c r="CIP2" s="2265"/>
      <c r="CIQ2" s="2265"/>
      <c r="CIR2" s="2265"/>
      <c r="CIS2" s="2265"/>
      <c r="CIT2" s="2265"/>
      <c r="CIU2" s="2265"/>
      <c r="CIV2" s="2265"/>
      <c r="CIW2" s="2265"/>
      <c r="CIX2" s="2265"/>
      <c r="CIY2" s="2265"/>
      <c r="CIZ2" s="2265"/>
      <c r="CJA2" s="2265"/>
      <c r="CJB2" s="2265"/>
      <c r="CJC2" s="2265"/>
      <c r="CJD2" s="2265"/>
      <c r="CJE2" s="2265"/>
      <c r="CJF2" s="2265"/>
      <c r="CJG2" s="2265"/>
      <c r="CJH2" s="2265"/>
      <c r="CJI2" s="2265"/>
      <c r="CJJ2" s="2265"/>
      <c r="CJK2" s="2265"/>
      <c r="CJL2" s="2265"/>
      <c r="CJM2" s="2265"/>
      <c r="CJN2" s="2265"/>
      <c r="CJO2" s="2265"/>
      <c r="CJP2" s="2265"/>
      <c r="CJQ2" s="2265"/>
      <c r="CJR2" s="2265"/>
      <c r="CJS2" s="2265"/>
      <c r="CJT2" s="2265"/>
      <c r="CJU2" s="2265"/>
      <c r="CJV2" s="2265"/>
      <c r="CJW2" s="2265"/>
      <c r="CJX2" s="2265"/>
      <c r="CJY2" s="2265"/>
      <c r="CJZ2" s="2265"/>
      <c r="CKA2" s="2265"/>
      <c r="CKB2" s="2265"/>
      <c r="CKC2" s="2265"/>
      <c r="CKD2" s="2265"/>
      <c r="CKE2" s="2265"/>
      <c r="CKF2" s="2265"/>
      <c r="CKG2" s="2265"/>
      <c r="CKH2" s="2265"/>
      <c r="CKI2" s="2265"/>
      <c r="CKJ2" s="2265"/>
      <c r="CKK2" s="2265"/>
      <c r="CKL2" s="2265"/>
      <c r="CKM2" s="2265"/>
      <c r="CKN2" s="2265"/>
      <c r="CKO2" s="2265"/>
      <c r="CKP2" s="2265"/>
      <c r="CKQ2" s="2265"/>
      <c r="CKR2" s="2265"/>
      <c r="CKS2" s="2265"/>
      <c r="CKT2" s="2265"/>
      <c r="CKU2" s="2265"/>
      <c r="CKV2" s="2265"/>
      <c r="CKW2" s="2265"/>
      <c r="CKX2" s="2265"/>
      <c r="CKY2" s="2265"/>
      <c r="CKZ2" s="2265"/>
      <c r="CLA2" s="2265"/>
      <c r="CLB2" s="2265"/>
      <c r="CLC2" s="2265"/>
      <c r="CLD2" s="2265"/>
      <c r="CLE2" s="2265"/>
      <c r="CLF2" s="2265"/>
      <c r="CLG2" s="2265"/>
      <c r="CLH2" s="2265"/>
      <c r="CLI2" s="2265"/>
      <c r="CLJ2" s="2265"/>
      <c r="CLK2" s="2265"/>
      <c r="CLL2" s="2265"/>
      <c r="CLM2" s="2265"/>
      <c r="CLN2" s="2265"/>
      <c r="CLO2" s="2265"/>
      <c r="CLP2" s="2265"/>
      <c r="CLQ2" s="2265"/>
      <c r="CLR2" s="2265"/>
      <c r="CLS2" s="2265"/>
      <c r="CLT2" s="2265"/>
      <c r="CLU2" s="2265"/>
      <c r="CLV2" s="2265"/>
      <c r="CLW2" s="2265"/>
      <c r="CLX2" s="2265"/>
      <c r="CLY2" s="2265"/>
      <c r="CLZ2" s="2265"/>
      <c r="CMA2" s="2265"/>
      <c r="CMB2" s="2265"/>
      <c r="CMC2" s="2265"/>
      <c r="CMD2" s="2265"/>
      <c r="CME2" s="2265"/>
      <c r="CMF2" s="2265"/>
      <c r="CMG2" s="2265"/>
      <c r="CMH2" s="2265"/>
      <c r="CMI2" s="2265"/>
      <c r="CMJ2" s="2265"/>
      <c r="CMK2" s="2265"/>
      <c r="CML2" s="2265"/>
      <c r="CMM2" s="2265"/>
      <c r="CMN2" s="2265"/>
      <c r="CMO2" s="2265"/>
      <c r="CMP2" s="2265"/>
      <c r="CMQ2" s="2265"/>
      <c r="CMR2" s="2265"/>
      <c r="CMS2" s="2265"/>
      <c r="CMT2" s="2265"/>
      <c r="CMU2" s="2265"/>
      <c r="CMV2" s="2265"/>
      <c r="CMW2" s="2265"/>
      <c r="CMX2" s="2265"/>
      <c r="CMY2" s="2265"/>
      <c r="CMZ2" s="2265"/>
      <c r="CNA2" s="2265"/>
      <c r="CNB2" s="2265"/>
      <c r="CNC2" s="2265"/>
      <c r="CND2" s="2265"/>
      <c r="CNE2" s="2265"/>
      <c r="CNF2" s="2265"/>
      <c r="CNG2" s="2265"/>
      <c r="CNH2" s="2265"/>
      <c r="CNI2" s="2265"/>
      <c r="CNJ2" s="2265"/>
      <c r="CNK2" s="2265"/>
      <c r="CNL2" s="2265"/>
      <c r="CNM2" s="2265"/>
      <c r="CNN2" s="2265"/>
      <c r="CNO2" s="2265"/>
      <c r="CNP2" s="2265"/>
      <c r="CNQ2" s="2265"/>
      <c r="CNR2" s="2265"/>
      <c r="CNS2" s="2265"/>
      <c r="CNT2" s="2265"/>
      <c r="CNU2" s="2265"/>
      <c r="CNV2" s="2265"/>
      <c r="CNW2" s="2265"/>
      <c r="CNX2" s="2265"/>
      <c r="CNY2" s="2265"/>
      <c r="CNZ2" s="2265"/>
      <c r="COA2" s="2265"/>
      <c r="COB2" s="2265"/>
      <c r="COC2" s="2265"/>
      <c r="COD2" s="2265"/>
      <c r="COE2" s="2265"/>
      <c r="COF2" s="2265"/>
      <c r="COG2" s="2265"/>
      <c r="COH2" s="2265"/>
      <c r="COI2" s="2265"/>
      <c r="COJ2" s="2265"/>
      <c r="COK2" s="2265"/>
      <c r="COL2" s="2265"/>
      <c r="COM2" s="2265"/>
      <c r="CON2" s="2265"/>
      <c r="COO2" s="2265"/>
      <c r="COP2" s="2265"/>
      <c r="COQ2" s="2265"/>
      <c r="COR2" s="2265"/>
      <c r="COS2" s="2265"/>
      <c r="COT2" s="2265"/>
      <c r="COU2" s="2265"/>
      <c r="COV2" s="2265"/>
      <c r="COW2" s="2265"/>
      <c r="COX2" s="2265"/>
      <c r="COY2" s="2265"/>
      <c r="COZ2" s="2265"/>
      <c r="CPA2" s="2265"/>
      <c r="CPB2" s="2265"/>
      <c r="CPC2" s="2265"/>
      <c r="CPD2" s="2265"/>
      <c r="CPE2" s="2265"/>
      <c r="CPF2" s="2265"/>
      <c r="CPG2" s="2265"/>
      <c r="CPH2" s="2265"/>
      <c r="CPI2" s="2265"/>
      <c r="CPJ2" s="2265"/>
      <c r="CPK2" s="2265"/>
      <c r="CPL2" s="2265"/>
      <c r="CPM2" s="2265"/>
      <c r="CPN2" s="2265"/>
      <c r="CPO2" s="2265"/>
      <c r="CPP2" s="2265"/>
      <c r="CPQ2" s="2265"/>
      <c r="CPR2" s="2265"/>
      <c r="CPS2" s="2265"/>
      <c r="CPT2" s="2265"/>
      <c r="CPU2" s="2265"/>
      <c r="CPV2" s="2265"/>
      <c r="CPW2" s="2265"/>
      <c r="CPX2" s="2265"/>
      <c r="CPY2" s="2265"/>
      <c r="CPZ2" s="2265"/>
      <c r="CQA2" s="2265"/>
      <c r="CQB2" s="2265"/>
      <c r="CQC2" s="2265"/>
      <c r="CQD2" s="2265"/>
      <c r="CQE2" s="2265"/>
      <c r="CQF2" s="2265"/>
      <c r="CQG2" s="2265"/>
      <c r="CQH2" s="2265"/>
      <c r="CQI2" s="2265"/>
      <c r="CQJ2" s="2265"/>
      <c r="CQK2" s="2265"/>
      <c r="CQL2" s="2265"/>
      <c r="CQM2" s="2265"/>
      <c r="CQN2" s="2265"/>
      <c r="CQO2" s="2265"/>
      <c r="CQP2" s="2265"/>
      <c r="CQQ2" s="2265"/>
      <c r="CQR2" s="2265"/>
      <c r="CQS2" s="2265"/>
      <c r="CQT2" s="2265"/>
      <c r="CQU2" s="2265"/>
      <c r="CQV2" s="2265"/>
      <c r="CQW2" s="2265"/>
      <c r="CQX2" s="2265"/>
      <c r="CQY2" s="2265"/>
      <c r="CQZ2" s="2265"/>
      <c r="CRA2" s="2265"/>
      <c r="CRB2" s="2265"/>
      <c r="CRC2" s="2265"/>
      <c r="CRD2" s="2265"/>
      <c r="CRE2" s="2265"/>
      <c r="CRF2" s="2265"/>
      <c r="CRG2" s="2265"/>
      <c r="CRH2" s="2265"/>
      <c r="CRI2" s="2265"/>
      <c r="CRJ2" s="2265"/>
      <c r="CRK2" s="2265"/>
      <c r="CRL2" s="2265"/>
      <c r="CRM2" s="2265"/>
      <c r="CRN2" s="2265"/>
      <c r="CRO2" s="2265"/>
      <c r="CRP2" s="2265"/>
      <c r="CRQ2" s="2265"/>
      <c r="CRR2" s="2265"/>
      <c r="CRS2" s="2265"/>
      <c r="CRT2" s="2265"/>
      <c r="CRU2" s="2265"/>
      <c r="CRV2" s="2265"/>
      <c r="CRW2" s="2265"/>
      <c r="CRX2" s="2265"/>
      <c r="CRY2" s="2265"/>
      <c r="CRZ2" s="2265"/>
      <c r="CSA2" s="2265"/>
      <c r="CSB2" s="2265"/>
      <c r="CSC2" s="2265"/>
      <c r="CSD2" s="2265"/>
      <c r="CSE2" s="2265"/>
      <c r="CSF2" s="2265"/>
      <c r="CSG2" s="2265"/>
      <c r="CSH2" s="2265"/>
      <c r="CSI2" s="2265"/>
      <c r="CSJ2" s="2265"/>
      <c r="CSK2" s="2265"/>
      <c r="CSL2" s="2265"/>
      <c r="CSM2" s="2265"/>
      <c r="CSN2" s="2265"/>
      <c r="CSO2" s="2265"/>
      <c r="CSP2" s="2265"/>
      <c r="CSQ2" s="2265"/>
      <c r="CSR2" s="2265"/>
      <c r="CSS2" s="2265"/>
      <c r="CST2" s="2265"/>
      <c r="CSU2" s="2265"/>
      <c r="CSV2" s="2265"/>
      <c r="CSW2" s="2265"/>
      <c r="CSX2" s="2265"/>
      <c r="CSY2" s="2265"/>
      <c r="CSZ2" s="2265"/>
      <c r="CTA2" s="2265"/>
      <c r="CTB2" s="2265"/>
      <c r="CTC2" s="2265"/>
      <c r="CTD2" s="2265"/>
      <c r="CTE2" s="2265"/>
      <c r="CTF2" s="2265"/>
      <c r="CTG2" s="2265"/>
      <c r="CTH2" s="2265"/>
      <c r="CTI2" s="2265"/>
      <c r="CTJ2" s="2265"/>
      <c r="CTK2" s="2265"/>
      <c r="CTL2" s="2265"/>
      <c r="CTM2" s="2265"/>
      <c r="CTN2" s="2265"/>
      <c r="CTO2" s="2265"/>
      <c r="CTP2" s="2265"/>
      <c r="CTQ2" s="2265"/>
      <c r="CTR2" s="2265"/>
      <c r="CTS2" s="2265"/>
      <c r="CTT2" s="2265"/>
      <c r="CTU2" s="2265"/>
      <c r="CTV2" s="2265"/>
      <c r="CTW2" s="2265"/>
      <c r="CTX2" s="2265"/>
      <c r="CTY2" s="2265"/>
      <c r="CTZ2" s="2265"/>
      <c r="CUA2" s="2265"/>
      <c r="CUB2" s="2265"/>
      <c r="CUC2" s="2265"/>
      <c r="CUD2" s="2265"/>
      <c r="CUE2" s="2265"/>
      <c r="CUF2" s="2265"/>
      <c r="CUG2" s="2265"/>
      <c r="CUH2" s="2265"/>
      <c r="CUI2" s="2265"/>
      <c r="CUJ2" s="2265"/>
      <c r="CUK2" s="2265"/>
      <c r="CUL2" s="2265"/>
      <c r="CUM2" s="2265"/>
      <c r="CUN2" s="2265"/>
      <c r="CUO2" s="2265"/>
      <c r="CUP2" s="2265"/>
      <c r="CUQ2" s="2265"/>
      <c r="CUR2" s="2265"/>
      <c r="CUS2" s="2265"/>
      <c r="CUT2" s="2265"/>
      <c r="CUU2" s="2265"/>
      <c r="CUV2" s="2265"/>
      <c r="CUW2" s="2265"/>
      <c r="CUX2" s="2265"/>
      <c r="CUY2" s="2265"/>
      <c r="CUZ2" s="2265"/>
      <c r="CVA2" s="2265"/>
      <c r="CVB2" s="2265"/>
      <c r="CVC2" s="2265"/>
      <c r="CVD2" s="2265"/>
      <c r="CVE2" s="2265"/>
      <c r="CVF2" s="2265"/>
      <c r="CVG2" s="2265"/>
      <c r="CVH2" s="2265"/>
      <c r="CVI2" s="2265"/>
      <c r="CVJ2" s="2265"/>
      <c r="CVK2" s="2265"/>
      <c r="CVL2" s="2265"/>
      <c r="CVM2" s="2265"/>
      <c r="CVN2" s="2265"/>
      <c r="CVO2" s="2265"/>
      <c r="CVP2" s="2265"/>
      <c r="CVQ2" s="2265"/>
      <c r="CVR2" s="2265"/>
      <c r="CVS2" s="2265"/>
      <c r="CVT2" s="2265"/>
      <c r="CVU2" s="2265"/>
      <c r="CVV2" s="2265"/>
      <c r="CVW2" s="2265"/>
      <c r="CVX2" s="2265"/>
      <c r="CVY2" s="2265"/>
      <c r="CVZ2" s="2265"/>
      <c r="CWA2" s="2265"/>
      <c r="CWB2" s="2265"/>
      <c r="CWC2" s="2265"/>
      <c r="CWD2" s="2265"/>
      <c r="CWE2" s="2265"/>
      <c r="CWF2" s="2265"/>
      <c r="CWG2" s="2265"/>
      <c r="CWH2" s="2265"/>
      <c r="CWI2" s="2265"/>
      <c r="CWJ2" s="2265"/>
      <c r="CWK2" s="2265"/>
      <c r="CWL2" s="2265"/>
      <c r="CWM2" s="2265"/>
      <c r="CWN2" s="2265"/>
      <c r="CWO2" s="2265"/>
      <c r="CWP2" s="2265"/>
      <c r="CWQ2" s="2265"/>
      <c r="CWR2" s="2265"/>
      <c r="CWS2" s="2265"/>
      <c r="CWT2" s="2265"/>
      <c r="CWU2" s="2265"/>
      <c r="CWV2" s="2265"/>
      <c r="CWW2" s="2265"/>
      <c r="CWX2" s="2265"/>
      <c r="CWY2" s="2265"/>
      <c r="CWZ2" s="2265"/>
      <c r="CXA2" s="2265"/>
      <c r="CXB2" s="2265"/>
      <c r="CXC2" s="2265"/>
      <c r="CXD2" s="2265"/>
      <c r="CXE2" s="2265"/>
      <c r="CXF2" s="2265"/>
      <c r="CXG2" s="2265"/>
      <c r="CXH2" s="2265"/>
      <c r="CXI2" s="2265"/>
      <c r="CXJ2" s="2265"/>
      <c r="CXK2" s="2265"/>
      <c r="CXL2" s="2265"/>
      <c r="CXM2" s="2265"/>
      <c r="CXN2" s="2265"/>
      <c r="CXO2" s="2265"/>
      <c r="CXP2" s="2265"/>
      <c r="CXQ2" s="2265"/>
      <c r="CXR2" s="2265"/>
      <c r="CXS2" s="2265"/>
      <c r="CXT2" s="2265"/>
      <c r="CXU2" s="2265"/>
      <c r="CXV2" s="2265"/>
      <c r="CXW2" s="2265"/>
      <c r="CXX2" s="2265"/>
      <c r="CXY2" s="2265"/>
      <c r="CXZ2" s="2265"/>
      <c r="CYA2" s="2265"/>
      <c r="CYB2" s="2265"/>
      <c r="CYC2" s="2265"/>
      <c r="CYD2" s="2265"/>
      <c r="CYE2" s="2265"/>
      <c r="CYF2" s="2265"/>
      <c r="CYG2" s="2265"/>
      <c r="CYH2" s="2265"/>
      <c r="CYI2" s="2265"/>
      <c r="CYJ2" s="2265"/>
      <c r="CYK2" s="2265"/>
      <c r="CYL2" s="2265"/>
      <c r="CYM2" s="2265"/>
      <c r="CYN2" s="2265"/>
      <c r="CYO2" s="2265"/>
      <c r="CYP2" s="2265"/>
      <c r="CYQ2" s="2265"/>
      <c r="CYR2" s="2265"/>
      <c r="CYS2" s="2265"/>
      <c r="CYT2" s="2265"/>
      <c r="CYU2" s="2265"/>
      <c r="CYV2" s="2265"/>
      <c r="CYW2" s="2265"/>
      <c r="CYX2" s="2265"/>
      <c r="CYY2" s="2265"/>
      <c r="CYZ2" s="2265"/>
      <c r="CZA2" s="2265"/>
      <c r="CZB2" s="2265"/>
      <c r="CZC2" s="2265"/>
      <c r="CZD2" s="2265"/>
      <c r="CZE2" s="2265"/>
      <c r="CZF2" s="2265"/>
      <c r="CZG2" s="2265"/>
      <c r="CZH2" s="2265"/>
      <c r="CZI2" s="2265"/>
      <c r="CZJ2" s="2265"/>
      <c r="CZK2" s="2265"/>
      <c r="CZL2" s="2265"/>
      <c r="CZM2" s="2265"/>
      <c r="CZN2" s="2265"/>
      <c r="CZO2" s="2265"/>
      <c r="CZP2" s="2265"/>
      <c r="CZQ2" s="2265"/>
      <c r="CZR2" s="2265"/>
      <c r="CZS2" s="2265"/>
      <c r="CZT2" s="2265"/>
      <c r="CZU2" s="2265"/>
      <c r="CZV2" s="2265"/>
      <c r="CZW2" s="2265"/>
      <c r="CZX2" s="2265"/>
      <c r="CZY2" s="2265"/>
      <c r="CZZ2" s="2265"/>
      <c r="DAA2" s="2265"/>
      <c r="DAB2" s="2265"/>
      <c r="DAC2" s="2265"/>
      <c r="DAD2" s="2265"/>
      <c r="DAE2" s="2265"/>
      <c r="DAF2" s="2265"/>
      <c r="DAG2" s="2265"/>
      <c r="DAH2" s="2265"/>
      <c r="DAI2" s="2265"/>
      <c r="DAJ2" s="2265"/>
      <c r="DAK2" s="2265"/>
      <c r="DAL2" s="2265"/>
      <c r="DAM2" s="2265"/>
      <c r="DAN2" s="2265"/>
      <c r="DAO2" s="2265"/>
      <c r="DAP2" s="2265"/>
      <c r="DAQ2" s="2265"/>
      <c r="DAR2" s="2265"/>
      <c r="DAS2" s="2265"/>
      <c r="DAT2" s="2265"/>
      <c r="DAU2" s="2265"/>
      <c r="DAV2" s="2265"/>
      <c r="DAW2" s="2265"/>
      <c r="DAX2" s="2265"/>
      <c r="DAY2" s="2265"/>
      <c r="DAZ2" s="2265"/>
      <c r="DBA2" s="2265"/>
      <c r="DBB2" s="2265"/>
      <c r="DBC2" s="2265"/>
      <c r="DBD2" s="2265"/>
      <c r="DBE2" s="2265"/>
      <c r="DBF2" s="2265"/>
      <c r="DBG2" s="2265"/>
      <c r="DBH2" s="2265"/>
      <c r="DBI2" s="2265"/>
      <c r="DBJ2" s="2265"/>
      <c r="DBK2" s="2265"/>
      <c r="DBL2" s="2265"/>
      <c r="DBM2" s="2265"/>
      <c r="DBN2" s="2265"/>
      <c r="DBO2" s="2265"/>
      <c r="DBP2" s="2265"/>
      <c r="DBQ2" s="2265"/>
      <c r="DBR2" s="2265"/>
      <c r="DBS2" s="2265"/>
      <c r="DBT2" s="2265"/>
      <c r="DBU2" s="2265"/>
      <c r="DBV2" s="2265"/>
      <c r="DBW2" s="2265"/>
      <c r="DBX2" s="2265"/>
      <c r="DBY2" s="2265"/>
      <c r="DBZ2" s="2265"/>
      <c r="DCA2" s="2265"/>
      <c r="DCB2" s="2265"/>
      <c r="DCC2" s="2265"/>
      <c r="DCD2" s="2265"/>
      <c r="DCE2" s="2265"/>
      <c r="DCF2" s="2265"/>
      <c r="DCG2" s="2265"/>
      <c r="DCH2" s="2265"/>
      <c r="DCI2" s="2265"/>
      <c r="DCJ2" s="2265"/>
      <c r="DCK2" s="2265"/>
      <c r="DCL2" s="2265"/>
      <c r="DCM2" s="2265"/>
      <c r="DCN2" s="2265"/>
      <c r="DCO2" s="2265"/>
      <c r="DCP2" s="2265"/>
      <c r="DCQ2" s="2265"/>
      <c r="DCR2" s="2265"/>
      <c r="DCS2" s="2265"/>
      <c r="DCT2" s="2265"/>
      <c r="DCU2" s="2265"/>
      <c r="DCV2" s="2265"/>
      <c r="DCW2" s="2265"/>
      <c r="DCX2" s="2265"/>
      <c r="DCY2" s="2265"/>
      <c r="DCZ2" s="2265"/>
      <c r="DDA2" s="2265"/>
      <c r="DDB2" s="2265"/>
      <c r="DDC2" s="2265"/>
      <c r="DDD2" s="2265"/>
      <c r="DDE2" s="2265"/>
      <c r="DDF2" s="2265"/>
      <c r="DDG2" s="2265"/>
      <c r="DDH2" s="2265"/>
      <c r="DDI2" s="2265"/>
      <c r="DDJ2" s="2265"/>
      <c r="DDK2" s="2265"/>
      <c r="DDL2" s="2265"/>
      <c r="DDM2" s="2265"/>
      <c r="DDN2" s="2265"/>
      <c r="DDO2" s="2265"/>
      <c r="DDP2" s="2265"/>
      <c r="DDQ2" s="2265"/>
      <c r="DDR2" s="2265"/>
      <c r="DDS2" s="2265"/>
      <c r="DDT2" s="2265"/>
      <c r="DDU2" s="2265"/>
      <c r="DDV2" s="2265"/>
      <c r="DDW2" s="2265"/>
      <c r="DDX2" s="2265"/>
      <c r="DDY2" s="2265"/>
      <c r="DDZ2" s="2265"/>
      <c r="DEA2" s="2265"/>
      <c r="DEB2" s="2265"/>
      <c r="DEC2" s="2265"/>
      <c r="DED2" s="2265"/>
      <c r="DEE2" s="2265"/>
      <c r="DEF2" s="2265"/>
      <c r="DEG2" s="2265"/>
      <c r="DEH2" s="2265"/>
      <c r="DEI2" s="2265"/>
      <c r="DEJ2" s="2265"/>
      <c r="DEK2" s="2265"/>
      <c r="DEL2" s="2265"/>
      <c r="DEM2" s="2265"/>
      <c r="DEN2" s="2265"/>
      <c r="DEO2" s="2265"/>
      <c r="DEP2" s="2265"/>
      <c r="DEQ2" s="2265"/>
      <c r="DER2" s="2265"/>
      <c r="DES2" s="2265"/>
      <c r="DET2" s="2265"/>
      <c r="DEU2" s="2265"/>
      <c r="DEV2" s="2265"/>
      <c r="DEW2" s="2265"/>
      <c r="DEX2" s="2265"/>
      <c r="DEY2" s="2265"/>
      <c r="DEZ2" s="2265"/>
      <c r="DFA2" s="2265"/>
      <c r="DFB2" s="2265"/>
      <c r="DFC2" s="2265"/>
      <c r="DFD2" s="2265"/>
      <c r="DFE2" s="2265"/>
      <c r="DFF2" s="2265"/>
      <c r="DFG2" s="2265"/>
      <c r="DFH2" s="2265"/>
      <c r="DFI2" s="2265"/>
      <c r="DFJ2" s="2265"/>
      <c r="DFK2" s="2265"/>
      <c r="DFL2" s="2265"/>
      <c r="DFM2" s="2265"/>
      <c r="DFN2" s="2265"/>
      <c r="DFO2" s="2265"/>
      <c r="DFP2" s="2265"/>
      <c r="DFQ2" s="2265"/>
      <c r="DFR2" s="2265"/>
      <c r="DFS2" s="2265"/>
      <c r="DFT2" s="2265"/>
      <c r="DFU2" s="2265"/>
      <c r="DFV2" s="2265"/>
      <c r="DFW2" s="2265"/>
      <c r="DFX2" s="2265"/>
      <c r="DFY2" s="2265"/>
      <c r="DFZ2" s="2265"/>
      <c r="DGA2" s="2265"/>
      <c r="DGB2" s="2265"/>
      <c r="DGC2" s="2265"/>
      <c r="DGD2" s="2265"/>
      <c r="DGE2" s="2265"/>
      <c r="DGF2" s="2265"/>
      <c r="DGG2" s="2265"/>
      <c r="DGH2" s="2265"/>
      <c r="DGI2" s="2265"/>
      <c r="DGJ2" s="2265"/>
      <c r="DGK2" s="2265"/>
      <c r="DGL2" s="2265"/>
      <c r="DGM2" s="2265"/>
      <c r="DGN2" s="2265"/>
      <c r="DGO2" s="2265"/>
      <c r="DGP2" s="2265"/>
      <c r="DGQ2" s="2265"/>
      <c r="DGR2" s="2265"/>
      <c r="DGS2" s="2265"/>
      <c r="DGT2" s="2265"/>
      <c r="DGU2" s="2265"/>
      <c r="DGV2" s="2265"/>
      <c r="DGW2" s="2265"/>
      <c r="DGX2" s="2265"/>
      <c r="DGY2" s="2265"/>
      <c r="DGZ2" s="2265"/>
      <c r="DHA2" s="2265"/>
      <c r="DHB2" s="2265"/>
      <c r="DHC2" s="2265"/>
      <c r="DHD2" s="2265"/>
      <c r="DHE2" s="2265"/>
      <c r="DHF2" s="2265"/>
      <c r="DHG2" s="2265"/>
      <c r="DHH2" s="2265"/>
      <c r="DHI2" s="2265"/>
      <c r="DHJ2" s="2265"/>
      <c r="DHK2" s="2265"/>
      <c r="DHL2" s="2265"/>
      <c r="DHM2" s="2265"/>
      <c r="DHN2" s="2265"/>
      <c r="DHO2" s="2265"/>
      <c r="DHP2" s="2265"/>
      <c r="DHQ2" s="2265"/>
      <c r="DHR2" s="2265"/>
      <c r="DHS2" s="2265"/>
      <c r="DHT2" s="2265"/>
      <c r="DHU2" s="2265"/>
      <c r="DHV2" s="2265"/>
      <c r="DHW2" s="2265"/>
      <c r="DHX2" s="2265"/>
      <c r="DHY2" s="2265"/>
      <c r="DHZ2" s="2265"/>
      <c r="DIA2" s="2265"/>
      <c r="DIB2" s="2265"/>
      <c r="DIC2" s="2265"/>
      <c r="DID2" s="2265"/>
      <c r="DIE2" s="2265"/>
      <c r="DIF2" s="2265"/>
      <c r="DIG2" s="2265"/>
      <c r="DIH2" s="2265"/>
      <c r="DII2" s="2265"/>
      <c r="DIJ2" s="2265"/>
      <c r="DIK2" s="2265"/>
      <c r="DIL2" s="2265"/>
      <c r="DIM2" s="2265"/>
      <c r="DIN2" s="2265"/>
      <c r="DIO2" s="2265"/>
      <c r="DIP2" s="2265"/>
      <c r="DIQ2" s="2265"/>
      <c r="DIR2" s="2265"/>
      <c r="DIS2" s="2265"/>
      <c r="DIT2" s="2265"/>
      <c r="DIU2" s="2265"/>
      <c r="DIV2" s="2265"/>
      <c r="DIW2" s="2265"/>
      <c r="DIX2" s="2265"/>
      <c r="DIY2" s="2265"/>
      <c r="DIZ2" s="2265"/>
      <c r="DJA2" s="2265"/>
      <c r="DJB2" s="2265"/>
      <c r="DJC2" s="2265"/>
      <c r="DJD2" s="2265"/>
      <c r="DJE2" s="2265"/>
      <c r="DJF2" s="2265"/>
      <c r="DJG2" s="2265"/>
      <c r="DJH2" s="2265"/>
      <c r="DJI2" s="2265"/>
      <c r="DJJ2" s="2265"/>
      <c r="DJK2" s="2265"/>
      <c r="DJL2" s="2265"/>
      <c r="DJM2" s="2265"/>
      <c r="DJN2" s="2265"/>
      <c r="DJO2" s="2265"/>
      <c r="DJP2" s="2265"/>
      <c r="DJQ2" s="2265"/>
      <c r="DJR2" s="2265"/>
      <c r="DJS2" s="2265"/>
      <c r="DJT2" s="2265"/>
      <c r="DJU2" s="2265"/>
      <c r="DJV2" s="2265"/>
      <c r="DJW2" s="2265"/>
      <c r="DJX2" s="2265"/>
      <c r="DJY2" s="2265"/>
      <c r="DJZ2" s="2265"/>
      <c r="DKA2" s="2265"/>
      <c r="DKB2" s="2265"/>
      <c r="DKC2" s="2265"/>
      <c r="DKD2" s="2265"/>
      <c r="DKE2" s="2265"/>
      <c r="DKF2" s="2265"/>
      <c r="DKG2" s="2265"/>
      <c r="DKH2" s="2265"/>
      <c r="DKI2" s="2265"/>
      <c r="DKJ2" s="2265"/>
      <c r="DKK2" s="2265"/>
      <c r="DKL2" s="2265"/>
      <c r="DKM2" s="2265"/>
      <c r="DKN2" s="2265"/>
      <c r="DKO2" s="2265"/>
      <c r="DKP2" s="2265"/>
      <c r="DKQ2" s="2265"/>
      <c r="DKR2" s="2265"/>
      <c r="DKS2" s="2265"/>
      <c r="DKT2" s="2265"/>
      <c r="DKU2" s="2265"/>
      <c r="DKV2" s="2265"/>
      <c r="DKW2" s="2265"/>
      <c r="DKX2" s="2265"/>
      <c r="DKY2" s="2265"/>
      <c r="DKZ2" s="2265"/>
      <c r="DLA2" s="2265"/>
      <c r="DLB2" s="2265"/>
      <c r="DLC2" s="2265"/>
      <c r="DLD2" s="2265"/>
      <c r="DLE2" s="2265"/>
      <c r="DLF2" s="2265"/>
      <c r="DLG2" s="2265"/>
      <c r="DLH2" s="2265"/>
      <c r="DLI2" s="2265"/>
      <c r="DLJ2" s="2265"/>
      <c r="DLK2" s="2265"/>
      <c r="DLL2" s="2265"/>
      <c r="DLM2" s="2265"/>
      <c r="DLN2" s="2265"/>
      <c r="DLO2" s="2265"/>
      <c r="DLP2" s="2265"/>
      <c r="DLQ2" s="2265"/>
      <c r="DLR2" s="2265"/>
      <c r="DLS2" s="2265"/>
      <c r="DLT2" s="2265"/>
      <c r="DLU2" s="2265"/>
      <c r="DLV2" s="2265"/>
      <c r="DLW2" s="2265"/>
      <c r="DLX2" s="2265"/>
      <c r="DLY2" s="2265"/>
      <c r="DLZ2" s="2265"/>
      <c r="DMA2" s="2265"/>
      <c r="DMB2" s="2265"/>
      <c r="DMC2" s="2265"/>
      <c r="DMD2" s="2265"/>
      <c r="DME2" s="2265"/>
      <c r="DMF2" s="2265"/>
      <c r="DMG2" s="2265"/>
      <c r="DMH2" s="2265"/>
      <c r="DMI2" s="2265"/>
      <c r="DMJ2" s="2265"/>
      <c r="DMK2" s="2265"/>
      <c r="DML2" s="2265"/>
      <c r="DMM2" s="2265"/>
      <c r="DMN2" s="2265"/>
      <c r="DMO2" s="2265"/>
      <c r="DMP2" s="2265"/>
      <c r="DMQ2" s="2265"/>
      <c r="DMR2" s="2265"/>
      <c r="DMS2" s="2265"/>
      <c r="DMT2" s="2265"/>
      <c r="DMU2" s="2265"/>
      <c r="DMV2" s="2265"/>
      <c r="DMW2" s="2265"/>
      <c r="DMX2" s="2265"/>
      <c r="DMY2" s="2265"/>
      <c r="DMZ2" s="2265"/>
      <c r="DNA2" s="2265"/>
      <c r="DNB2" s="2265"/>
      <c r="DNC2" s="2265"/>
      <c r="DND2" s="2265"/>
      <c r="DNE2" s="2265"/>
      <c r="DNF2" s="2265"/>
      <c r="DNG2" s="2265"/>
      <c r="DNH2" s="2265"/>
      <c r="DNI2" s="2265"/>
      <c r="DNJ2" s="2265"/>
      <c r="DNK2" s="2265"/>
      <c r="DNL2" s="2265"/>
      <c r="DNM2" s="2265"/>
      <c r="DNN2" s="2265"/>
      <c r="DNO2" s="2265"/>
      <c r="DNP2" s="2265"/>
      <c r="DNQ2" s="2265"/>
      <c r="DNR2" s="2265"/>
      <c r="DNS2" s="2265"/>
      <c r="DNT2" s="2265"/>
      <c r="DNU2" s="2265"/>
      <c r="DNV2" s="2265"/>
      <c r="DNW2" s="2265"/>
      <c r="DNX2" s="2265"/>
      <c r="DNY2" s="2265"/>
      <c r="DNZ2" s="2265"/>
      <c r="DOA2" s="2265"/>
      <c r="DOB2" s="2265"/>
      <c r="DOC2" s="2265"/>
      <c r="DOD2" s="2265"/>
      <c r="DOE2" s="2265"/>
      <c r="DOF2" s="2265"/>
      <c r="DOG2" s="2265"/>
      <c r="DOH2" s="2265"/>
      <c r="DOI2" s="2265"/>
      <c r="DOJ2" s="2265"/>
      <c r="DOK2" s="2265"/>
      <c r="DOL2" s="2265"/>
      <c r="DOM2" s="2265"/>
      <c r="DON2" s="2265"/>
      <c r="DOO2" s="2265"/>
      <c r="DOP2" s="2265"/>
      <c r="DOQ2" s="2265"/>
      <c r="DOR2" s="2265"/>
      <c r="DOS2" s="2265"/>
      <c r="DOT2" s="2265"/>
      <c r="DOU2" s="2265"/>
      <c r="DOV2" s="2265"/>
      <c r="DOW2" s="2265"/>
      <c r="DOX2" s="2265"/>
      <c r="DOY2" s="2265"/>
      <c r="DOZ2" s="2265"/>
      <c r="DPA2" s="2265"/>
      <c r="DPB2" s="2265"/>
      <c r="DPC2" s="2265"/>
      <c r="DPD2" s="2265"/>
      <c r="DPE2" s="2265"/>
      <c r="DPF2" s="2265"/>
      <c r="DPG2" s="2265"/>
      <c r="DPH2" s="2265"/>
      <c r="DPI2" s="2265"/>
      <c r="DPJ2" s="2265"/>
      <c r="DPK2" s="2265"/>
      <c r="DPL2" s="2265"/>
      <c r="DPM2" s="2265"/>
      <c r="DPN2" s="2265"/>
      <c r="DPO2" s="2265"/>
      <c r="DPP2" s="2265"/>
      <c r="DPQ2" s="2265"/>
      <c r="DPR2" s="2265"/>
      <c r="DPS2" s="2265"/>
      <c r="DPT2" s="2265"/>
      <c r="DPU2" s="2265"/>
      <c r="DPV2" s="2265"/>
      <c r="DPW2" s="2265"/>
      <c r="DPX2" s="2265"/>
      <c r="DPY2" s="2265"/>
      <c r="DPZ2" s="2265"/>
      <c r="DQA2" s="2265"/>
      <c r="DQB2" s="2265"/>
      <c r="DQC2" s="2265"/>
      <c r="DQD2" s="2265"/>
      <c r="DQE2" s="2265"/>
      <c r="DQF2" s="2265"/>
      <c r="DQG2" s="2265"/>
      <c r="DQH2" s="2265"/>
      <c r="DQI2" s="2265"/>
      <c r="DQJ2" s="2265"/>
      <c r="DQK2" s="2265"/>
      <c r="DQL2" s="2265"/>
      <c r="DQM2" s="2265"/>
      <c r="DQN2" s="2265"/>
      <c r="DQO2" s="2265"/>
      <c r="DQP2" s="2265"/>
      <c r="DQQ2" s="2265"/>
      <c r="DQR2" s="2265"/>
      <c r="DQS2" s="2265"/>
      <c r="DQT2" s="2265"/>
      <c r="DQU2" s="2265"/>
      <c r="DQV2" s="2265"/>
      <c r="DQW2" s="2265"/>
      <c r="DQX2" s="2265"/>
      <c r="DQY2" s="2265"/>
      <c r="DQZ2" s="2265"/>
      <c r="DRA2" s="2265"/>
      <c r="DRB2" s="2265"/>
      <c r="DRC2" s="2265"/>
      <c r="DRD2" s="2265"/>
      <c r="DRE2" s="2265"/>
      <c r="DRF2" s="2265"/>
      <c r="DRG2" s="2265"/>
      <c r="DRH2" s="2265"/>
      <c r="DRI2" s="2265"/>
      <c r="DRJ2" s="2265"/>
      <c r="DRK2" s="2265"/>
      <c r="DRL2" s="2265"/>
      <c r="DRM2" s="2265"/>
      <c r="DRN2" s="2265"/>
      <c r="DRO2" s="2265"/>
      <c r="DRP2" s="2265"/>
      <c r="DRQ2" s="2265"/>
      <c r="DRR2" s="2265"/>
      <c r="DRS2" s="2265"/>
      <c r="DRT2" s="2265"/>
      <c r="DRU2" s="2265"/>
      <c r="DRV2" s="2265"/>
      <c r="DRW2" s="2265"/>
      <c r="DRX2" s="2265"/>
      <c r="DRY2" s="2265"/>
      <c r="DRZ2" s="2265"/>
      <c r="DSA2" s="2265"/>
      <c r="DSB2" s="2265"/>
      <c r="DSC2" s="2265"/>
      <c r="DSD2" s="2265"/>
      <c r="DSE2" s="2265"/>
      <c r="DSF2" s="2265"/>
      <c r="DSG2" s="2265"/>
      <c r="DSH2" s="2265"/>
      <c r="DSI2" s="2265"/>
      <c r="DSJ2" s="2265"/>
      <c r="DSK2" s="2265"/>
      <c r="DSL2" s="2265"/>
      <c r="DSM2" s="2265"/>
      <c r="DSN2" s="2265"/>
      <c r="DSO2" s="2265"/>
      <c r="DSP2" s="2265"/>
      <c r="DSQ2" s="2265"/>
      <c r="DSR2" s="2265"/>
      <c r="DSS2" s="2265"/>
      <c r="DST2" s="2265"/>
      <c r="DSU2" s="2265"/>
      <c r="DSV2" s="2265"/>
      <c r="DSW2" s="2265"/>
      <c r="DSX2" s="2265"/>
      <c r="DSY2" s="2265"/>
      <c r="DSZ2" s="2265"/>
      <c r="DTA2" s="2265"/>
      <c r="DTB2" s="2265"/>
      <c r="DTC2" s="2265"/>
      <c r="DTD2" s="2265"/>
      <c r="DTE2" s="2265"/>
      <c r="DTF2" s="2265"/>
      <c r="DTG2" s="2265"/>
      <c r="DTH2" s="2265"/>
      <c r="DTI2" s="2265"/>
      <c r="DTJ2" s="2265"/>
      <c r="DTK2" s="2265"/>
      <c r="DTL2" s="2265"/>
      <c r="DTM2" s="2265"/>
      <c r="DTN2" s="2265"/>
      <c r="DTO2" s="2265"/>
      <c r="DTP2" s="2265"/>
      <c r="DTQ2" s="2265"/>
      <c r="DTR2" s="2265"/>
      <c r="DTS2" s="2265"/>
      <c r="DTT2" s="2265"/>
      <c r="DTU2" s="2265"/>
      <c r="DTV2" s="2265"/>
      <c r="DTW2" s="2265"/>
      <c r="DTX2" s="2265"/>
      <c r="DTY2" s="2265"/>
      <c r="DTZ2" s="2265"/>
      <c r="DUA2" s="2265"/>
      <c r="DUB2" s="2265"/>
      <c r="DUC2" s="2265"/>
      <c r="DUD2" s="2265"/>
      <c r="DUE2" s="2265"/>
      <c r="DUF2" s="2265"/>
      <c r="DUG2" s="2265"/>
      <c r="DUH2" s="2265"/>
      <c r="DUI2" s="2265"/>
      <c r="DUJ2" s="2265"/>
      <c r="DUK2" s="2265"/>
      <c r="DUL2" s="2265"/>
      <c r="DUM2" s="2265"/>
      <c r="DUN2" s="2265"/>
      <c r="DUO2" s="2265"/>
      <c r="DUP2" s="2265"/>
      <c r="DUQ2" s="2265"/>
      <c r="DUR2" s="2265"/>
      <c r="DUS2" s="2265"/>
      <c r="DUT2" s="2265"/>
      <c r="DUU2" s="2265"/>
      <c r="DUV2" s="2265"/>
      <c r="DUW2" s="2265"/>
      <c r="DUX2" s="2265"/>
      <c r="DUY2" s="2265"/>
      <c r="DUZ2" s="2265"/>
      <c r="DVA2" s="2265"/>
      <c r="DVB2" s="2265"/>
      <c r="DVC2" s="2265"/>
      <c r="DVD2" s="2265"/>
      <c r="DVE2" s="2265"/>
      <c r="DVF2" s="2265"/>
      <c r="DVG2" s="2265"/>
      <c r="DVH2" s="2265"/>
      <c r="DVI2" s="2265"/>
      <c r="DVJ2" s="2265"/>
      <c r="DVK2" s="2265"/>
      <c r="DVL2" s="2265"/>
      <c r="DVM2" s="2265"/>
      <c r="DVN2" s="2265"/>
      <c r="DVO2" s="2265"/>
      <c r="DVP2" s="2265"/>
      <c r="DVQ2" s="2265"/>
      <c r="DVR2" s="2265"/>
      <c r="DVS2" s="2265"/>
      <c r="DVT2" s="2265"/>
      <c r="DVU2" s="2265"/>
      <c r="DVV2" s="2265"/>
      <c r="DVW2" s="2265"/>
      <c r="DVX2" s="2265"/>
      <c r="DVY2" s="2265"/>
      <c r="DVZ2" s="2265"/>
      <c r="DWA2" s="2265"/>
      <c r="DWB2" s="2265"/>
      <c r="DWC2" s="2265"/>
      <c r="DWD2" s="2265"/>
      <c r="DWE2" s="2265"/>
      <c r="DWF2" s="2265"/>
      <c r="DWG2" s="2265"/>
      <c r="DWH2" s="2265"/>
      <c r="DWI2" s="2265"/>
      <c r="DWJ2" s="2265"/>
      <c r="DWK2" s="2265"/>
      <c r="DWL2" s="2265"/>
      <c r="DWM2" s="2265"/>
      <c r="DWN2" s="2265"/>
      <c r="DWO2" s="2265"/>
      <c r="DWP2" s="2265"/>
      <c r="DWQ2" s="2265"/>
      <c r="DWR2" s="2265"/>
      <c r="DWS2" s="2265"/>
      <c r="DWT2" s="2265"/>
      <c r="DWU2" s="2265"/>
      <c r="DWV2" s="2265"/>
      <c r="DWW2" s="2265"/>
      <c r="DWX2" s="2265"/>
      <c r="DWY2" s="2265"/>
      <c r="DWZ2" s="2265"/>
      <c r="DXA2" s="2265"/>
      <c r="DXB2" s="2265"/>
      <c r="DXC2" s="2265"/>
      <c r="DXD2" s="2265"/>
      <c r="DXE2" s="2265"/>
      <c r="DXF2" s="2265"/>
      <c r="DXG2" s="2265"/>
      <c r="DXH2" s="2265"/>
      <c r="DXI2" s="2265"/>
      <c r="DXJ2" s="2265"/>
      <c r="DXK2" s="2265"/>
      <c r="DXL2" s="2265"/>
      <c r="DXM2" s="2265"/>
      <c r="DXN2" s="2265"/>
      <c r="DXO2" s="2265"/>
      <c r="DXP2" s="2265"/>
      <c r="DXQ2" s="2265"/>
      <c r="DXR2" s="2265"/>
      <c r="DXS2" s="2265"/>
      <c r="DXT2" s="2265"/>
      <c r="DXU2" s="2265"/>
      <c r="DXV2" s="2265"/>
      <c r="DXW2" s="2265"/>
      <c r="DXX2" s="2265"/>
      <c r="DXY2" s="2265"/>
      <c r="DXZ2" s="2265"/>
      <c r="DYA2" s="2265"/>
      <c r="DYB2" s="2265"/>
      <c r="DYC2" s="2265"/>
      <c r="DYD2" s="2265"/>
      <c r="DYE2" s="2265"/>
      <c r="DYF2" s="2265"/>
      <c r="DYG2" s="2265"/>
      <c r="DYH2" s="2265"/>
      <c r="DYI2" s="2265"/>
      <c r="DYJ2" s="2265"/>
      <c r="DYK2" s="2265"/>
      <c r="DYL2" s="2265"/>
      <c r="DYM2" s="2265"/>
      <c r="DYN2" s="2265"/>
      <c r="DYO2" s="2265"/>
      <c r="DYP2" s="2265"/>
      <c r="DYQ2" s="2265"/>
      <c r="DYR2" s="2265"/>
      <c r="DYS2" s="2265"/>
      <c r="DYT2" s="2265"/>
      <c r="DYU2" s="2265"/>
      <c r="DYV2" s="2265"/>
      <c r="DYW2" s="2265"/>
      <c r="DYX2" s="2265"/>
      <c r="DYY2" s="2265"/>
      <c r="DYZ2" s="2265"/>
      <c r="DZA2" s="2265"/>
      <c r="DZB2" s="2265"/>
      <c r="DZC2" s="2265"/>
      <c r="DZD2" s="2265"/>
      <c r="DZE2" s="2265"/>
      <c r="DZF2" s="2265"/>
      <c r="DZG2" s="2265"/>
      <c r="DZH2" s="2265"/>
      <c r="DZI2" s="2265"/>
      <c r="DZJ2" s="2265"/>
      <c r="DZK2" s="2265"/>
      <c r="DZL2" s="2265"/>
      <c r="DZM2" s="2265"/>
      <c r="DZN2" s="2265"/>
      <c r="DZO2" s="2265"/>
      <c r="DZP2" s="2265"/>
      <c r="DZQ2" s="2265"/>
      <c r="DZR2" s="2265"/>
      <c r="DZS2" s="2265"/>
      <c r="DZT2" s="2265"/>
      <c r="DZU2" s="2265"/>
      <c r="DZV2" s="2265"/>
      <c r="DZW2" s="2265"/>
      <c r="DZX2" s="2265"/>
      <c r="DZY2" s="2265"/>
      <c r="DZZ2" s="2265"/>
      <c r="EAA2" s="2265"/>
      <c r="EAB2" s="2265"/>
      <c r="EAC2" s="2265"/>
      <c r="EAD2" s="2265"/>
      <c r="EAE2" s="2265"/>
      <c r="EAF2" s="2265"/>
      <c r="EAG2" s="2265"/>
      <c r="EAH2" s="2265"/>
      <c r="EAI2" s="2265"/>
      <c r="EAJ2" s="2265"/>
      <c r="EAK2" s="2265"/>
      <c r="EAL2" s="2265"/>
      <c r="EAM2" s="2265"/>
      <c r="EAN2" s="2265"/>
      <c r="EAO2" s="2265"/>
      <c r="EAP2" s="2265"/>
      <c r="EAQ2" s="2265"/>
      <c r="EAR2" s="2265"/>
      <c r="EAS2" s="2265"/>
      <c r="EAT2" s="2265"/>
      <c r="EAU2" s="2265"/>
      <c r="EAV2" s="2265"/>
      <c r="EAW2" s="2265"/>
      <c r="EAX2" s="2265"/>
      <c r="EAY2" s="2265"/>
      <c r="EAZ2" s="2265"/>
      <c r="EBA2" s="2265"/>
      <c r="EBB2" s="2265"/>
      <c r="EBC2" s="2265"/>
      <c r="EBD2" s="2265"/>
      <c r="EBE2" s="2265"/>
      <c r="EBF2" s="2265"/>
      <c r="EBG2" s="2265"/>
      <c r="EBH2" s="2265"/>
      <c r="EBI2" s="2265"/>
      <c r="EBJ2" s="2265"/>
      <c r="EBK2" s="2265"/>
      <c r="EBL2" s="2265"/>
      <c r="EBM2" s="2265"/>
      <c r="EBN2" s="2265"/>
      <c r="EBO2" s="2265"/>
      <c r="EBP2" s="2265"/>
      <c r="EBQ2" s="2265"/>
      <c r="EBR2" s="2265"/>
      <c r="EBS2" s="2265"/>
      <c r="EBT2" s="2265"/>
      <c r="EBU2" s="2265"/>
      <c r="EBV2" s="2265"/>
      <c r="EBW2" s="2265"/>
      <c r="EBX2" s="2265"/>
      <c r="EBY2" s="2265"/>
      <c r="EBZ2" s="2265"/>
      <c r="ECA2" s="2265"/>
      <c r="ECB2" s="2265"/>
      <c r="ECC2" s="2265"/>
      <c r="ECD2" s="2265"/>
      <c r="ECE2" s="2265"/>
      <c r="ECF2" s="2265"/>
      <c r="ECG2" s="2265"/>
      <c r="ECH2" s="2265"/>
      <c r="ECI2" s="2265"/>
      <c r="ECJ2" s="2265"/>
      <c r="ECK2" s="2265"/>
      <c r="ECL2" s="2265"/>
      <c r="ECM2" s="2265"/>
      <c r="ECN2" s="2265"/>
      <c r="ECO2" s="2265"/>
      <c r="ECP2" s="2265"/>
      <c r="ECQ2" s="2265"/>
      <c r="ECR2" s="2265"/>
      <c r="ECS2" s="2265"/>
      <c r="ECT2" s="2265"/>
      <c r="ECU2" s="2265"/>
      <c r="ECV2" s="2265"/>
      <c r="ECW2" s="2265"/>
      <c r="ECX2" s="2265"/>
      <c r="ECY2" s="2265"/>
      <c r="ECZ2" s="2265"/>
      <c r="EDA2" s="2265"/>
      <c r="EDB2" s="2265"/>
      <c r="EDC2" s="2265"/>
      <c r="EDD2" s="2265"/>
      <c r="EDE2" s="2265"/>
      <c r="EDF2" s="2265"/>
      <c r="EDG2" s="2265"/>
      <c r="EDH2" s="2265"/>
      <c r="EDI2" s="2265"/>
      <c r="EDJ2" s="2265"/>
      <c r="EDK2" s="2265"/>
      <c r="EDL2" s="2265"/>
      <c r="EDM2" s="2265"/>
      <c r="EDN2" s="2265"/>
      <c r="EDO2" s="2265"/>
      <c r="EDP2" s="2265"/>
      <c r="EDQ2" s="2265"/>
      <c r="EDR2" s="2265"/>
      <c r="EDS2" s="2265"/>
      <c r="EDT2" s="2265"/>
      <c r="EDU2" s="2265"/>
      <c r="EDV2" s="2265"/>
      <c r="EDW2" s="2265"/>
      <c r="EDX2" s="2265"/>
      <c r="EDY2" s="2265"/>
      <c r="EDZ2" s="2265"/>
      <c r="EEA2" s="2265"/>
      <c r="EEB2" s="2265"/>
      <c r="EEC2" s="2265"/>
      <c r="EED2" s="2265"/>
      <c r="EEE2" s="2265"/>
      <c r="EEF2" s="2265"/>
      <c r="EEG2" s="2265"/>
      <c r="EEH2" s="2265"/>
      <c r="EEI2" s="2265"/>
      <c r="EEJ2" s="2265"/>
      <c r="EEK2" s="2265"/>
      <c r="EEL2" s="2265"/>
      <c r="EEM2" s="2265"/>
      <c r="EEN2" s="2265"/>
      <c r="EEO2" s="2265"/>
      <c r="EEP2" s="2265"/>
      <c r="EEQ2" s="2265"/>
      <c r="EER2" s="2265"/>
      <c r="EES2" s="2265"/>
      <c r="EET2" s="2265"/>
      <c r="EEU2" s="2265"/>
      <c r="EEV2" s="2265"/>
      <c r="EEW2" s="2265"/>
      <c r="EEX2" s="2265"/>
      <c r="EEY2" s="2265"/>
      <c r="EEZ2" s="2265"/>
      <c r="EFA2" s="2265"/>
      <c r="EFB2" s="2265"/>
      <c r="EFC2" s="2265"/>
      <c r="EFD2" s="2265"/>
      <c r="EFE2" s="2265"/>
      <c r="EFF2" s="2265"/>
      <c r="EFG2" s="2265"/>
      <c r="EFH2" s="2265"/>
      <c r="EFI2" s="2265"/>
      <c r="EFJ2" s="2265"/>
      <c r="EFK2" s="2265"/>
      <c r="EFL2" s="2265"/>
      <c r="EFM2" s="2265"/>
      <c r="EFN2" s="2265"/>
      <c r="EFO2" s="2265"/>
      <c r="EFP2" s="2265"/>
      <c r="EFQ2" s="2265"/>
      <c r="EFR2" s="2265"/>
      <c r="EFS2" s="2265"/>
      <c r="EFT2" s="2265"/>
      <c r="EFU2" s="2265"/>
      <c r="EFV2" s="2265"/>
      <c r="EFW2" s="2265"/>
      <c r="EFX2" s="2265"/>
      <c r="EFY2" s="2265"/>
      <c r="EFZ2" s="2265"/>
      <c r="EGA2" s="2265"/>
      <c r="EGB2" s="2265"/>
      <c r="EGC2" s="2265"/>
      <c r="EGD2" s="2265"/>
      <c r="EGE2" s="2265"/>
      <c r="EGF2" s="2265"/>
      <c r="EGG2" s="2265"/>
      <c r="EGH2" s="2265"/>
      <c r="EGI2" s="2265"/>
      <c r="EGJ2" s="2265"/>
      <c r="EGK2" s="2265"/>
      <c r="EGL2" s="2265"/>
      <c r="EGM2" s="2265"/>
      <c r="EGN2" s="2265"/>
      <c r="EGO2" s="2265"/>
      <c r="EGP2" s="2265"/>
      <c r="EGQ2" s="2265"/>
      <c r="EGR2" s="2265"/>
      <c r="EGS2" s="2265"/>
      <c r="EGT2" s="2265"/>
      <c r="EGU2" s="2265"/>
      <c r="EGV2" s="2265"/>
      <c r="EGW2" s="2265"/>
      <c r="EGX2" s="2265"/>
      <c r="EGY2" s="2265"/>
      <c r="EGZ2" s="2265"/>
      <c r="EHA2" s="2265"/>
      <c r="EHB2" s="2265"/>
      <c r="EHC2" s="2265"/>
      <c r="EHD2" s="2265"/>
      <c r="EHE2" s="2265"/>
      <c r="EHF2" s="2265"/>
      <c r="EHG2" s="2265"/>
      <c r="EHH2" s="2265"/>
      <c r="EHI2" s="2265"/>
      <c r="EHJ2" s="2265"/>
      <c r="EHK2" s="2265"/>
      <c r="EHL2" s="2265"/>
      <c r="EHM2" s="2265"/>
      <c r="EHN2" s="2265"/>
      <c r="EHO2" s="2265"/>
      <c r="EHP2" s="2265"/>
      <c r="EHQ2" s="2265"/>
      <c r="EHR2" s="2265"/>
      <c r="EHS2" s="2265"/>
      <c r="EHT2" s="2265"/>
      <c r="EHU2" s="2265"/>
      <c r="EHV2" s="2265"/>
      <c r="EHW2" s="2265"/>
      <c r="EHX2" s="2265"/>
      <c r="EHY2" s="2265"/>
      <c r="EHZ2" s="2265"/>
      <c r="EIA2" s="2265"/>
      <c r="EIB2" s="2265"/>
      <c r="EIC2" s="2265"/>
      <c r="EID2" s="2265"/>
      <c r="EIE2" s="2265"/>
      <c r="EIF2" s="2265"/>
      <c r="EIG2" s="2265"/>
      <c r="EIH2" s="2265"/>
      <c r="EII2" s="2265"/>
      <c r="EIJ2" s="2265"/>
      <c r="EIK2" s="2265"/>
      <c r="EIL2" s="2265"/>
      <c r="EIM2" s="2265"/>
      <c r="EIN2" s="2265"/>
      <c r="EIO2" s="2265"/>
      <c r="EIP2" s="2265"/>
      <c r="EIQ2" s="2265"/>
      <c r="EIR2" s="2265"/>
      <c r="EIS2" s="2265"/>
      <c r="EIT2" s="2265"/>
      <c r="EIU2" s="2265"/>
      <c r="EIV2" s="2265"/>
      <c r="EIW2" s="2265"/>
      <c r="EIX2" s="2265"/>
      <c r="EIY2" s="2265"/>
      <c r="EIZ2" s="2265"/>
      <c r="EJA2" s="2265"/>
      <c r="EJB2" s="2265"/>
      <c r="EJC2" s="2265"/>
      <c r="EJD2" s="2265"/>
      <c r="EJE2" s="2265"/>
      <c r="EJF2" s="2265"/>
      <c r="EJG2" s="2265"/>
      <c r="EJH2" s="2265"/>
      <c r="EJI2" s="2265"/>
      <c r="EJJ2" s="2265"/>
      <c r="EJK2" s="2265"/>
      <c r="EJL2" s="2265"/>
      <c r="EJM2" s="2265"/>
      <c r="EJN2" s="2265"/>
      <c r="EJO2" s="2265"/>
      <c r="EJP2" s="2265"/>
      <c r="EJQ2" s="2265"/>
      <c r="EJR2" s="2265"/>
      <c r="EJS2" s="2265"/>
      <c r="EJT2" s="2265"/>
      <c r="EJU2" s="2265"/>
      <c r="EJV2" s="2265"/>
      <c r="EJW2" s="2265"/>
      <c r="EJX2" s="2265"/>
      <c r="EJY2" s="2265"/>
      <c r="EJZ2" s="2265"/>
      <c r="EKA2" s="2265"/>
      <c r="EKB2" s="2265"/>
      <c r="EKC2" s="2265"/>
      <c r="EKD2" s="2265"/>
      <c r="EKE2" s="2265"/>
      <c r="EKF2" s="2265"/>
      <c r="EKG2" s="2265"/>
      <c r="EKH2" s="2265"/>
      <c r="EKI2" s="2265"/>
      <c r="EKJ2" s="2265"/>
      <c r="EKK2" s="2265"/>
      <c r="EKL2" s="2265"/>
      <c r="EKM2" s="2265"/>
      <c r="EKN2" s="2265"/>
      <c r="EKO2" s="2265"/>
      <c r="EKP2" s="2265"/>
      <c r="EKQ2" s="2265"/>
      <c r="EKR2" s="2265"/>
      <c r="EKS2" s="2265"/>
      <c r="EKT2" s="2265"/>
      <c r="EKU2" s="2265"/>
      <c r="EKV2" s="2265"/>
      <c r="EKW2" s="2265"/>
      <c r="EKX2" s="2265"/>
      <c r="EKY2" s="2265"/>
      <c r="EKZ2" s="2265"/>
      <c r="ELA2" s="2265"/>
      <c r="ELB2" s="2265"/>
      <c r="ELC2" s="2265"/>
      <c r="ELD2" s="2265"/>
      <c r="ELE2" s="2265"/>
      <c r="ELF2" s="2265"/>
      <c r="ELG2" s="2265"/>
      <c r="ELH2" s="2265"/>
      <c r="ELI2" s="2265"/>
      <c r="ELJ2" s="2265"/>
      <c r="ELK2" s="2265"/>
      <c r="ELL2" s="2265"/>
      <c r="ELM2" s="2265"/>
      <c r="ELN2" s="2265"/>
      <c r="ELO2" s="2265"/>
      <c r="ELP2" s="2265"/>
      <c r="ELQ2" s="2265"/>
      <c r="ELR2" s="2265"/>
      <c r="ELS2" s="2265"/>
      <c r="ELT2" s="2265"/>
      <c r="ELU2" s="2265"/>
      <c r="ELV2" s="2265"/>
      <c r="ELW2" s="2265"/>
      <c r="ELX2" s="2265"/>
      <c r="ELY2" s="2265"/>
      <c r="ELZ2" s="2265"/>
      <c r="EMA2" s="2265"/>
      <c r="EMB2" s="2265"/>
      <c r="EMC2" s="2265"/>
      <c r="EMD2" s="2265"/>
      <c r="EME2" s="2265"/>
      <c r="EMF2" s="2265"/>
      <c r="EMG2" s="2265"/>
      <c r="EMH2" s="2265"/>
      <c r="EMI2" s="2265"/>
      <c r="EMJ2" s="2265"/>
      <c r="EMK2" s="2265"/>
      <c r="EML2" s="2265"/>
      <c r="EMM2" s="2265"/>
      <c r="EMN2" s="2265"/>
      <c r="EMO2" s="2265"/>
      <c r="EMP2" s="2265"/>
      <c r="EMQ2" s="2265"/>
      <c r="EMR2" s="2265"/>
      <c r="EMS2" s="2265"/>
      <c r="EMT2" s="2265"/>
      <c r="EMU2" s="2265"/>
      <c r="EMV2" s="2265"/>
      <c r="EMW2" s="2265"/>
      <c r="EMX2" s="2265"/>
      <c r="EMY2" s="2265"/>
      <c r="EMZ2" s="2265"/>
      <c r="ENA2" s="2265"/>
      <c r="ENB2" s="2265"/>
      <c r="ENC2" s="2265"/>
      <c r="END2" s="2265"/>
      <c r="ENE2" s="2265"/>
      <c r="ENF2" s="2265"/>
      <c r="ENG2" s="2265"/>
      <c r="ENH2" s="2265"/>
      <c r="ENI2" s="2265"/>
      <c r="ENJ2" s="2265"/>
      <c r="ENK2" s="2265"/>
      <c r="ENL2" s="2265"/>
      <c r="ENM2" s="2265"/>
      <c r="ENN2" s="2265"/>
      <c r="ENO2" s="2265"/>
      <c r="ENP2" s="2265"/>
      <c r="ENQ2" s="2265"/>
      <c r="ENR2" s="2265"/>
      <c r="ENS2" s="2265"/>
      <c r="ENT2" s="2265"/>
      <c r="ENU2" s="2265"/>
      <c r="ENV2" s="2265"/>
      <c r="ENW2" s="2265"/>
      <c r="ENX2" s="2265"/>
      <c r="ENY2" s="2265"/>
      <c r="ENZ2" s="2265"/>
      <c r="EOA2" s="2265"/>
      <c r="EOB2" s="2265"/>
      <c r="EOC2" s="2265"/>
      <c r="EOD2" s="2265"/>
      <c r="EOE2" s="2265"/>
      <c r="EOF2" s="2265"/>
      <c r="EOG2" s="2265"/>
      <c r="EOH2" s="2265"/>
      <c r="EOI2" s="2265"/>
      <c r="EOJ2" s="2265"/>
      <c r="EOK2" s="2265"/>
      <c r="EOL2" s="2265"/>
      <c r="EOM2" s="2265"/>
      <c r="EON2" s="2265"/>
      <c r="EOO2" s="2265"/>
      <c r="EOP2" s="2265"/>
      <c r="EOQ2" s="2265"/>
      <c r="EOR2" s="2265"/>
      <c r="EOS2" s="2265"/>
      <c r="EOT2" s="2265"/>
      <c r="EOU2" s="2265"/>
      <c r="EOV2" s="2265"/>
      <c r="EOW2" s="2265"/>
      <c r="EOX2" s="2265"/>
      <c r="EOY2" s="2265"/>
      <c r="EOZ2" s="2265"/>
      <c r="EPA2" s="2265"/>
      <c r="EPB2" s="2265"/>
      <c r="EPC2" s="2265"/>
      <c r="EPD2" s="2265"/>
      <c r="EPE2" s="2265"/>
      <c r="EPF2" s="2265"/>
      <c r="EPG2" s="2265"/>
      <c r="EPH2" s="2265"/>
      <c r="EPI2" s="2265"/>
      <c r="EPJ2" s="2265"/>
      <c r="EPK2" s="2265"/>
      <c r="EPL2" s="2265"/>
      <c r="EPM2" s="2265"/>
      <c r="EPN2" s="2265"/>
      <c r="EPO2" s="2265"/>
      <c r="EPP2" s="2265"/>
      <c r="EPQ2" s="2265"/>
      <c r="EPR2" s="2265"/>
      <c r="EPS2" s="2265"/>
      <c r="EPT2" s="2265"/>
      <c r="EPU2" s="2265"/>
      <c r="EPV2" s="2265"/>
      <c r="EPW2" s="2265"/>
      <c r="EPX2" s="2265"/>
      <c r="EPY2" s="2265"/>
      <c r="EPZ2" s="2265"/>
      <c r="EQA2" s="2265"/>
      <c r="EQB2" s="2265"/>
      <c r="EQC2" s="2265"/>
      <c r="EQD2" s="2265"/>
      <c r="EQE2" s="2265"/>
      <c r="EQF2" s="2265"/>
      <c r="EQG2" s="2265"/>
      <c r="EQH2" s="2265"/>
      <c r="EQI2" s="2265"/>
      <c r="EQJ2" s="2265"/>
      <c r="EQK2" s="2265"/>
      <c r="EQL2" s="2265"/>
      <c r="EQM2" s="2265"/>
      <c r="EQN2" s="2265"/>
      <c r="EQO2" s="2265"/>
      <c r="EQP2" s="2265"/>
      <c r="EQQ2" s="2265"/>
      <c r="EQR2" s="2265"/>
      <c r="EQS2" s="2265"/>
      <c r="EQT2" s="2265"/>
      <c r="EQU2" s="2265"/>
      <c r="EQV2" s="2265"/>
      <c r="EQW2" s="2265"/>
      <c r="EQX2" s="2265"/>
      <c r="EQY2" s="2265"/>
      <c r="EQZ2" s="2265"/>
      <c r="ERA2" s="2265"/>
      <c r="ERB2" s="2265"/>
      <c r="ERC2" s="2265"/>
      <c r="ERD2" s="2265"/>
      <c r="ERE2" s="2265"/>
      <c r="ERF2" s="2265"/>
      <c r="ERG2" s="2265"/>
      <c r="ERH2" s="2265"/>
      <c r="ERI2" s="2265"/>
      <c r="ERJ2" s="2265"/>
      <c r="ERK2" s="2265"/>
      <c r="ERL2" s="2265"/>
      <c r="ERM2" s="2265"/>
      <c r="ERN2" s="2265"/>
      <c r="ERO2" s="2265"/>
      <c r="ERP2" s="2265"/>
      <c r="ERQ2" s="2265"/>
      <c r="ERR2" s="2265"/>
      <c r="ERS2" s="2265"/>
      <c r="ERT2" s="2265"/>
      <c r="ERU2" s="2265"/>
      <c r="ERV2" s="2265"/>
      <c r="ERW2" s="2265"/>
      <c r="ERX2" s="2265"/>
      <c r="ERY2" s="2265"/>
      <c r="ERZ2" s="2265"/>
      <c r="ESA2" s="2265"/>
      <c r="ESB2" s="2265"/>
      <c r="ESC2" s="2265"/>
      <c r="ESD2" s="2265"/>
      <c r="ESE2" s="2265"/>
      <c r="ESF2" s="2265"/>
      <c r="ESG2" s="2265"/>
      <c r="ESH2" s="2265"/>
      <c r="ESI2" s="2265"/>
      <c r="ESJ2" s="2265"/>
      <c r="ESK2" s="2265"/>
      <c r="ESL2" s="2265"/>
      <c r="ESM2" s="2265"/>
      <c r="ESN2" s="2265"/>
      <c r="ESO2" s="2265"/>
      <c r="ESP2" s="2265"/>
      <c r="ESQ2" s="2265"/>
      <c r="ESR2" s="2265"/>
      <c r="ESS2" s="2265"/>
      <c r="EST2" s="2265"/>
      <c r="ESU2" s="2265"/>
      <c r="ESV2" s="2265"/>
      <c r="ESW2" s="2265"/>
      <c r="ESX2" s="2265"/>
      <c r="ESY2" s="2265"/>
      <c r="ESZ2" s="2265"/>
      <c r="ETA2" s="2265"/>
      <c r="ETB2" s="2265"/>
      <c r="ETC2" s="2265"/>
      <c r="ETD2" s="2265"/>
      <c r="ETE2" s="2265"/>
      <c r="ETF2" s="2265"/>
      <c r="ETG2" s="2265"/>
      <c r="ETH2" s="2265"/>
      <c r="ETI2" s="2265"/>
      <c r="ETJ2" s="2265"/>
      <c r="ETK2" s="2265"/>
      <c r="ETL2" s="2265"/>
      <c r="ETM2" s="2265"/>
      <c r="ETN2" s="2265"/>
      <c r="ETO2" s="2265"/>
      <c r="ETP2" s="2265"/>
      <c r="ETQ2" s="2265"/>
      <c r="ETR2" s="2265"/>
      <c r="ETS2" s="2265"/>
      <c r="ETT2" s="2265"/>
      <c r="ETU2" s="2265"/>
      <c r="ETV2" s="2265"/>
      <c r="ETW2" s="2265"/>
      <c r="ETX2" s="2265"/>
      <c r="ETY2" s="2265"/>
      <c r="ETZ2" s="2265"/>
      <c r="EUA2" s="2265"/>
      <c r="EUB2" s="2265"/>
      <c r="EUC2" s="2265"/>
      <c r="EUD2" s="2265"/>
      <c r="EUE2" s="2265"/>
      <c r="EUF2" s="2265"/>
      <c r="EUG2" s="2265"/>
      <c r="EUH2" s="2265"/>
      <c r="EUI2" s="2265"/>
      <c r="EUJ2" s="2265"/>
      <c r="EUK2" s="2265"/>
      <c r="EUL2" s="2265"/>
      <c r="EUM2" s="2265"/>
      <c r="EUN2" s="2265"/>
      <c r="EUO2" s="2265"/>
      <c r="EUP2" s="2265"/>
      <c r="EUQ2" s="2265"/>
      <c r="EUR2" s="2265"/>
      <c r="EUS2" s="2265"/>
      <c r="EUT2" s="2265"/>
      <c r="EUU2" s="2265"/>
      <c r="EUV2" s="2265"/>
      <c r="EUW2" s="2265"/>
      <c r="EUX2" s="2265"/>
      <c r="EUY2" s="2265"/>
      <c r="EUZ2" s="2265"/>
      <c r="EVA2" s="2265"/>
      <c r="EVB2" s="2265"/>
      <c r="EVC2" s="2265"/>
      <c r="EVD2" s="2265"/>
      <c r="EVE2" s="2265"/>
      <c r="EVF2" s="2265"/>
      <c r="EVG2" s="2265"/>
      <c r="EVH2" s="2265"/>
      <c r="EVI2" s="2265"/>
      <c r="EVJ2" s="2265"/>
      <c r="EVK2" s="2265"/>
      <c r="EVL2" s="2265"/>
      <c r="EVM2" s="2265"/>
      <c r="EVN2" s="2265"/>
      <c r="EVO2" s="2265"/>
      <c r="EVP2" s="2265"/>
      <c r="EVQ2" s="2265"/>
      <c r="EVR2" s="2265"/>
      <c r="EVS2" s="2265"/>
      <c r="EVT2" s="2265"/>
      <c r="EVU2" s="2265"/>
      <c r="EVV2" s="2265"/>
      <c r="EVW2" s="2265"/>
      <c r="EVX2" s="2265"/>
      <c r="EVY2" s="2265"/>
      <c r="EVZ2" s="2265"/>
      <c r="EWA2" s="2265"/>
      <c r="EWB2" s="2265"/>
      <c r="EWC2" s="2265"/>
      <c r="EWD2" s="2265"/>
      <c r="EWE2" s="2265"/>
      <c r="EWF2" s="2265"/>
      <c r="EWG2" s="2265"/>
      <c r="EWH2" s="2265"/>
      <c r="EWI2" s="2265"/>
      <c r="EWJ2" s="2265"/>
      <c r="EWK2" s="2265"/>
      <c r="EWL2" s="2265"/>
      <c r="EWM2" s="2265"/>
      <c r="EWN2" s="2265"/>
      <c r="EWO2" s="2265"/>
      <c r="EWP2" s="2265"/>
      <c r="EWQ2" s="2265"/>
      <c r="EWR2" s="2265"/>
      <c r="EWS2" s="2265"/>
      <c r="EWT2" s="2265"/>
      <c r="EWU2" s="2265"/>
      <c r="EWV2" s="2265"/>
      <c r="EWW2" s="2265"/>
      <c r="EWX2" s="2265"/>
      <c r="EWY2" s="2265"/>
      <c r="EWZ2" s="2265"/>
      <c r="EXA2" s="2265"/>
      <c r="EXB2" s="2265"/>
      <c r="EXC2" s="2265"/>
      <c r="EXD2" s="2265"/>
      <c r="EXE2" s="2265"/>
      <c r="EXF2" s="2265"/>
      <c r="EXG2" s="2265"/>
      <c r="EXH2" s="2265"/>
      <c r="EXI2" s="2265"/>
      <c r="EXJ2" s="2265"/>
      <c r="EXK2" s="2265"/>
      <c r="EXL2" s="2265"/>
      <c r="EXM2" s="2265"/>
      <c r="EXN2" s="2265"/>
      <c r="EXO2" s="2265"/>
      <c r="EXP2" s="2265"/>
      <c r="EXQ2" s="2265"/>
      <c r="EXR2" s="2265"/>
      <c r="EXS2" s="2265"/>
      <c r="EXT2" s="2265"/>
      <c r="EXU2" s="2265"/>
      <c r="EXV2" s="2265"/>
      <c r="EXW2" s="2265"/>
      <c r="EXX2" s="2265"/>
      <c r="EXY2" s="2265"/>
      <c r="EXZ2" s="2265"/>
      <c r="EYA2" s="2265"/>
      <c r="EYB2" s="2265"/>
      <c r="EYC2" s="2265"/>
      <c r="EYD2" s="2265"/>
      <c r="EYE2" s="2265"/>
      <c r="EYF2" s="2265"/>
      <c r="EYG2" s="2265"/>
      <c r="EYH2" s="2265"/>
      <c r="EYI2" s="2265"/>
      <c r="EYJ2" s="2265"/>
      <c r="EYK2" s="2265"/>
      <c r="EYL2" s="2265"/>
      <c r="EYM2" s="2265"/>
      <c r="EYN2" s="2265"/>
      <c r="EYO2" s="2265"/>
      <c r="EYP2" s="2265"/>
      <c r="EYQ2" s="2265"/>
      <c r="EYR2" s="2265"/>
      <c r="EYS2" s="2265"/>
      <c r="EYT2" s="2265"/>
      <c r="EYU2" s="2265"/>
      <c r="EYV2" s="2265"/>
      <c r="EYW2" s="2265"/>
      <c r="EYX2" s="2265"/>
      <c r="EYY2" s="2265"/>
      <c r="EYZ2" s="2265"/>
      <c r="EZA2" s="2265"/>
      <c r="EZB2" s="2265"/>
      <c r="EZC2" s="2265"/>
      <c r="EZD2" s="2265"/>
      <c r="EZE2" s="2265"/>
      <c r="EZF2" s="2265"/>
      <c r="EZG2" s="2265"/>
      <c r="EZH2" s="2265"/>
      <c r="EZI2" s="2265"/>
      <c r="EZJ2" s="2265"/>
      <c r="EZK2" s="2265"/>
      <c r="EZL2" s="2265"/>
      <c r="EZM2" s="2265"/>
      <c r="EZN2" s="2265"/>
      <c r="EZO2" s="2265"/>
      <c r="EZP2" s="2265"/>
      <c r="EZQ2" s="2265"/>
      <c r="EZR2" s="2265"/>
      <c r="EZS2" s="2265"/>
      <c r="EZT2" s="2265"/>
      <c r="EZU2" s="2265"/>
      <c r="EZV2" s="2265"/>
      <c r="EZW2" s="2265"/>
      <c r="EZX2" s="2265"/>
      <c r="EZY2" s="2265"/>
      <c r="EZZ2" s="2265"/>
      <c r="FAA2" s="2265"/>
      <c r="FAB2" s="2265"/>
      <c r="FAC2" s="2265"/>
      <c r="FAD2" s="2265"/>
      <c r="FAE2" s="2265"/>
      <c r="FAF2" s="2265"/>
      <c r="FAG2" s="2265"/>
      <c r="FAH2" s="2265"/>
      <c r="FAI2" s="2265"/>
      <c r="FAJ2" s="2265"/>
      <c r="FAK2" s="2265"/>
      <c r="FAL2" s="2265"/>
      <c r="FAM2" s="2265"/>
      <c r="FAN2" s="2265"/>
      <c r="FAO2" s="2265"/>
      <c r="FAP2" s="2265"/>
      <c r="FAQ2" s="2265"/>
      <c r="FAR2" s="2265"/>
      <c r="FAS2" s="2265"/>
      <c r="FAT2" s="2265"/>
      <c r="FAU2" s="2265"/>
      <c r="FAV2" s="2265"/>
      <c r="FAW2" s="2265"/>
      <c r="FAX2" s="2265"/>
      <c r="FAY2" s="2265"/>
      <c r="FAZ2" s="2265"/>
      <c r="FBA2" s="2265"/>
      <c r="FBB2" s="2265"/>
      <c r="FBC2" s="2265"/>
      <c r="FBD2" s="2265"/>
      <c r="FBE2" s="2265"/>
      <c r="FBF2" s="2265"/>
      <c r="FBG2" s="2265"/>
      <c r="FBH2" s="2265"/>
      <c r="FBI2" s="2265"/>
      <c r="FBJ2" s="2265"/>
      <c r="FBK2" s="2265"/>
      <c r="FBL2" s="2265"/>
      <c r="FBM2" s="2265"/>
      <c r="FBN2" s="2265"/>
      <c r="FBO2" s="2265"/>
      <c r="FBP2" s="2265"/>
      <c r="FBQ2" s="2265"/>
      <c r="FBR2" s="2265"/>
      <c r="FBS2" s="2265"/>
      <c r="FBT2" s="2265"/>
      <c r="FBU2" s="2265"/>
      <c r="FBV2" s="2265"/>
      <c r="FBW2" s="2265"/>
      <c r="FBX2" s="2265"/>
      <c r="FBY2" s="2265"/>
      <c r="FBZ2" s="2265"/>
      <c r="FCA2" s="2265"/>
      <c r="FCB2" s="2265"/>
      <c r="FCC2" s="2265"/>
      <c r="FCD2" s="2265"/>
      <c r="FCE2" s="2265"/>
      <c r="FCF2" s="2265"/>
      <c r="FCG2" s="2265"/>
      <c r="FCH2" s="2265"/>
      <c r="FCI2" s="2265"/>
      <c r="FCJ2" s="2265"/>
      <c r="FCK2" s="2265"/>
      <c r="FCL2" s="2265"/>
      <c r="FCM2" s="2265"/>
      <c r="FCN2" s="2265"/>
      <c r="FCO2" s="2265"/>
      <c r="FCP2" s="2265"/>
      <c r="FCQ2" s="2265"/>
      <c r="FCR2" s="2265"/>
      <c r="FCS2" s="2265"/>
      <c r="FCT2" s="2265"/>
      <c r="FCU2" s="2265"/>
      <c r="FCV2" s="2265"/>
      <c r="FCW2" s="2265"/>
      <c r="FCX2" s="2265"/>
      <c r="FCY2" s="2265"/>
      <c r="FCZ2" s="2265"/>
      <c r="FDA2" s="2265"/>
      <c r="FDB2" s="2265"/>
      <c r="FDC2" s="2265"/>
      <c r="FDD2" s="2265"/>
      <c r="FDE2" s="2265"/>
      <c r="FDF2" s="2265"/>
      <c r="FDG2" s="2265"/>
      <c r="FDH2" s="2265"/>
      <c r="FDI2" s="2265"/>
      <c r="FDJ2" s="2265"/>
      <c r="FDK2" s="2265"/>
      <c r="FDL2" s="2265"/>
      <c r="FDM2" s="2265"/>
      <c r="FDN2" s="2265"/>
      <c r="FDO2" s="2265"/>
      <c r="FDP2" s="2265"/>
      <c r="FDQ2" s="2265"/>
      <c r="FDR2" s="2265"/>
      <c r="FDS2" s="2265"/>
      <c r="FDT2" s="2265"/>
      <c r="FDU2" s="2265"/>
      <c r="FDV2" s="2265"/>
      <c r="FDW2" s="2265"/>
      <c r="FDX2" s="2265"/>
      <c r="FDY2" s="2265"/>
      <c r="FDZ2" s="2265"/>
      <c r="FEA2" s="2265"/>
      <c r="FEB2" s="2265"/>
      <c r="FEC2" s="2265"/>
      <c r="FED2" s="2265"/>
      <c r="FEE2" s="2265"/>
      <c r="FEF2" s="2265"/>
      <c r="FEG2" s="2265"/>
      <c r="FEH2" s="2265"/>
      <c r="FEI2" s="2265"/>
      <c r="FEJ2" s="2265"/>
      <c r="FEK2" s="2265"/>
      <c r="FEL2" s="2265"/>
      <c r="FEM2" s="2265"/>
      <c r="FEN2" s="2265"/>
      <c r="FEO2" s="2265"/>
      <c r="FEP2" s="2265"/>
      <c r="FEQ2" s="2265"/>
      <c r="FER2" s="2265"/>
      <c r="FES2" s="2265"/>
      <c r="FET2" s="2265"/>
      <c r="FEU2" s="2265"/>
      <c r="FEV2" s="2265"/>
      <c r="FEW2" s="2265"/>
      <c r="FEX2" s="2265"/>
      <c r="FEY2" s="2265"/>
      <c r="FEZ2" s="2265"/>
      <c r="FFA2" s="2265"/>
      <c r="FFB2" s="2265"/>
      <c r="FFC2" s="2265"/>
      <c r="FFD2" s="2265"/>
      <c r="FFE2" s="2265"/>
      <c r="FFF2" s="2265"/>
      <c r="FFG2" s="2265"/>
      <c r="FFH2" s="2265"/>
      <c r="FFI2" s="2265"/>
      <c r="FFJ2" s="2265"/>
      <c r="FFK2" s="2265"/>
      <c r="FFL2" s="2265"/>
      <c r="FFM2" s="2265"/>
      <c r="FFN2" s="2265"/>
      <c r="FFO2" s="2265"/>
      <c r="FFP2" s="2265"/>
      <c r="FFQ2" s="2265"/>
      <c r="FFR2" s="2265"/>
      <c r="FFS2" s="2265"/>
      <c r="FFT2" s="2265"/>
      <c r="FFU2" s="2265"/>
      <c r="FFV2" s="2265"/>
      <c r="FFW2" s="2265"/>
      <c r="FFX2" s="2265"/>
      <c r="FFY2" s="2265"/>
      <c r="FFZ2" s="2265"/>
      <c r="FGA2" s="2265"/>
      <c r="FGB2" s="2265"/>
      <c r="FGC2" s="2265"/>
      <c r="FGD2" s="2265"/>
      <c r="FGE2" s="2265"/>
      <c r="FGF2" s="2265"/>
      <c r="FGG2" s="2265"/>
      <c r="FGH2" s="2265"/>
      <c r="FGI2" s="2265"/>
      <c r="FGJ2" s="2265"/>
      <c r="FGK2" s="2265"/>
      <c r="FGL2" s="2265"/>
      <c r="FGM2" s="2265"/>
      <c r="FGN2" s="2265"/>
      <c r="FGO2" s="2265"/>
      <c r="FGP2" s="2265"/>
      <c r="FGQ2" s="2265"/>
      <c r="FGR2" s="2265"/>
      <c r="FGS2" s="2265"/>
      <c r="FGT2" s="2265"/>
      <c r="FGU2" s="2265"/>
      <c r="FGV2" s="2265"/>
      <c r="FGW2" s="2265"/>
      <c r="FGX2" s="2265"/>
      <c r="FGY2" s="2265"/>
      <c r="FGZ2" s="2265"/>
      <c r="FHA2" s="2265"/>
      <c r="FHB2" s="2265"/>
      <c r="FHC2" s="2265"/>
      <c r="FHD2" s="2265"/>
      <c r="FHE2" s="2265"/>
      <c r="FHF2" s="2265"/>
      <c r="FHG2" s="2265"/>
      <c r="FHH2" s="2265"/>
      <c r="FHI2" s="2265"/>
      <c r="FHJ2" s="2265"/>
      <c r="FHK2" s="2265"/>
      <c r="FHL2" s="2265"/>
      <c r="FHM2" s="2265"/>
      <c r="FHN2" s="2265"/>
      <c r="FHO2" s="2265"/>
      <c r="FHP2" s="2265"/>
      <c r="FHQ2" s="2265"/>
      <c r="FHR2" s="2265"/>
      <c r="FHS2" s="2265"/>
      <c r="FHT2" s="2265"/>
      <c r="FHU2" s="2265"/>
      <c r="FHV2" s="2265"/>
      <c r="FHW2" s="2265"/>
      <c r="FHX2" s="2265"/>
      <c r="FHY2" s="2265"/>
      <c r="FHZ2" s="2265"/>
      <c r="FIA2" s="2265"/>
      <c r="FIB2" s="2265"/>
      <c r="FIC2" s="2265"/>
      <c r="FID2" s="2265"/>
      <c r="FIE2" s="2265"/>
      <c r="FIF2" s="2265"/>
      <c r="FIG2" s="2265"/>
      <c r="FIH2" s="2265"/>
      <c r="FII2" s="2265"/>
      <c r="FIJ2" s="2265"/>
      <c r="FIK2" s="2265"/>
      <c r="FIL2" s="2265"/>
      <c r="FIM2" s="2265"/>
      <c r="FIN2" s="2265"/>
      <c r="FIO2" s="2265"/>
      <c r="FIP2" s="2265"/>
      <c r="FIQ2" s="2265"/>
      <c r="FIR2" s="2265"/>
      <c r="FIS2" s="2265"/>
      <c r="FIT2" s="2265"/>
      <c r="FIU2" s="2265"/>
      <c r="FIV2" s="2265"/>
      <c r="FIW2" s="2265"/>
      <c r="FIX2" s="2265"/>
      <c r="FIY2" s="2265"/>
      <c r="FIZ2" s="2265"/>
      <c r="FJA2" s="2265"/>
      <c r="FJB2" s="2265"/>
      <c r="FJC2" s="2265"/>
      <c r="FJD2" s="2265"/>
      <c r="FJE2" s="2265"/>
      <c r="FJF2" s="2265"/>
      <c r="FJG2" s="2265"/>
      <c r="FJH2" s="2265"/>
      <c r="FJI2" s="2265"/>
      <c r="FJJ2" s="2265"/>
      <c r="FJK2" s="2265"/>
      <c r="FJL2" s="2265"/>
      <c r="FJM2" s="2265"/>
      <c r="FJN2" s="2265"/>
      <c r="FJO2" s="2265"/>
      <c r="FJP2" s="2265"/>
      <c r="FJQ2" s="2265"/>
      <c r="FJR2" s="2265"/>
      <c r="FJS2" s="2265"/>
      <c r="FJT2" s="2265"/>
      <c r="FJU2" s="2265"/>
      <c r="FJV2" s="2265"/>
      <c r="FJW2" s="2265"/>
      <c r="FJX2" s="2265"/>
      <c r="FJY2" s="2265"/>
      <c r="FJZ2" s="2265"/>
      <c r="FKA2" s="2265"/>
      <c r="FKB2" s="2265"/>
      <c r="FKC2" s="2265"/>
      <c r="FKD2" s="2265"/>
      <c r="FKE2" s="2265"/>
      <c r="FKF2" s="2265"/>
      <c r="FKG2" s="2265"/>
      <c r="FKH2" s="2265"/>
      <c r="FKI2" s="2265"/>
      <c r="FKJ2" s="2265"/>
      <c r="FKK2" s="2265"/>
      <c r="FKL2" s="2265"/>
      <c r="FKM2" s="2265"/>
      <c r="FKN2" s="2265"/>
      <c r="FKO2" s="2265"/>
      <c r="FKP2" s="2265"/>
      <c r="FKQ2" s="2265"/>
      <c r="FKR2" s="2265"/>
      <c r="FKS2" s="2265"/>
      <c r="FKT2" s="2265"/>
      <c r="FKU2" s="2265"/>
      <c r="FKV2" s="2265"/>
      <c r="FKW2" s="2265"/>
      <c r="FKX2" s="2265"/>
      <c r="FKY2" s="2265"/>
      <c r="FKZ2" s="2265"/>
      <c r="FLA2" s="2265"/>
      <c r="FLB2" s="2265"/>
      <c r="FLC2" s="2265"/>
      <c r="FLD2" s="2265"/>
      <c r="FLE2" s="2265"/>
      <c r="FLF2" s="2265"/>
      <c r="FLG2" s="2265"/>
      <c r="FLH2" s="2265"/>
      <c r="FLI2" s="2265"/>
      <c r="FLJ2" s="2265"/>
      <c r="FLK2" s="2265"/>
      <c r="FLL2" s="2265"/>
      <c r="FLM2" s="2265"/>
      <c r="FLN2" s="2265"/>
      <c r="FLO2" s="2265"/>
      <c r="FLP2" s="2265"/>
      <c r="FLQ2" s="2265"/>
      <c r="FLR2" s="2265"/>
      <c r="FLS2" s="2265"/>
      <c r="FLT2" s="2265"/>
      <c r="FLU2" s="2265"/>
      <c r="FLV2" s="2265"/>
      <c r="FLW2" s="2265"/>
      <c r="FLX2" s="2265"/>
      <c r="FLY2" s="2265"/>
      <c r="FLZ2" s="2265"/>
      <c r="FMA2" s="2265"/>
      <c r="FMB2" s="2265"/>
      <c r="FMC2" s="2265"/>
      <c r="FMD2" s="2265"/>
      <c r="FME2" s="2265"/>
      <c r="FMF2" s="2265"/>
      <c r="FMG2" s="2265"/>
      <c r="FMH2" s="2265"/>
      <c r="FMI2" s="2265"/>
      <c r="FMJ2" s="2265"/>
      <c r="FMK2" s="2265"/>
      <c r="FML2" s="2265"/>
      <c r="FMM2" s="2265"/>
      <c r="FMN2" s="2265"/>
      <c r="FMO2" s="2265"/>
      <c r="FMP2" s="2265"/>
      <c r="FMQ2" s="2265"/>
      <c r="FMR2" s="2265"/>
      <c r="FMS2" s="2265"/>
      <c r="FMT2" s="2265"/>
      <c r="FMU2" s="2265"/>
      <c r="FMV2" s="2265"/>
      <c r="FMW2" s="2265"/>
      <c r="FMX2" s="2265"/>
      <c r="FMY2" s="2265"/>
      <c r="FMZ2" s="2265"/>
      <c r="FNA2" s="2265"/>
      <c r="FNB2" s="2265"/>
      <c r="FNC2" s="2265"/>
      <c r="FND2" s="2265"/>
      <c r="FNE2" s="2265"/>
      <c r="FNF2" s="2265"/>
      <c r="FNG2" s="2265"/>
      <c r="FNH2" s="2265"/>
      <c r="FNI2" s="2265"/>
      <c r="FNJ2" s="2265"/>
      <c r="FNK2" s="2265"/>
      <c r="FNL2" s="2265"/>
      <c r="FNM2" s="2265"/>
      <c r="FNN2" s="2265"/>
      <c r="FNO2" s="2265"/>
      <c r="FNP2" s="2265"/>
      <c r="FNQ2" s="2265"/>
      <c r="FNR2" s="2265"/>
      <c r="FNS2" s="2265"/>
      <c r="FNT2" s="2265"/>
      <c r="FNU2" s="2265"/>
      <c r="FNV2" s="2265"/>
      <c r="FNW2" s="2265"/>
      <c r="FNX2" s="2265"/>
      <c r="FNY2" s="2265"/>
      <c r="FNZ2" s="2265"/>
      <c r="FOA2" s="2265"/>
      <c r="FOB2" s="2265"/>
      <c r="FOC2" s="2265"/>
      <c r="FOD2" s="2265"/>
      <c r="FOE2" s="2265"/>
      <c r="FOF2" s="2265"/>
      <c r="FOG2" s="2265"/>
      <c r="FOH2" s="2265"/>
      <c r="FOI2" s="2265"/>
      <c r="FOJ2" s="2265"/>
      <c r="FOK2" s="2265"/>
      <c r="FOL2" s="2265"/>
      <c r="FOM2" s="2265"/>
      <c r="FON2" s="2265"/>
      <c r="FOO2" s="2265"/>
      <c r="FOP2" s="2265"/>
      <c r="FOQ2" s="2265"/>
      <c r="FOR2" s="2265"/>
      <c r="FOS2" s="2265"/>
      <c r="FOT2" s="2265"/>
      <c r="FOU2" s="2265"/>
      <c r="FOV2" s="2265"/>
      <c r="FOW2" s="2265"/>
      <c r="FOX2" s="2265"/>
      <c r="FOY2" s="2265"/>
      <c r="FOZ2" s="2265"/>
      <c r="FPA2" s="2265"/>
      <c r="FPB2" s="2265"/>
      <c r="FPC2" s="2265"/>
      <c r="FPD2" s="2265"/>
      <c r="FPE2" s="2265"/>
      <c r="FPF2" s="2265"/>
      <c r="FPG2" s="2265"/>
      <c r="FPH2" s="2265"/>
      <c r="FPI2" s="2265"/>
      <c r="FPJ2" s="2265"/>
      <c r="FPK2" s="2265"/>
      <c r="FPL2" s="2265"/>
      <c r="FPM2" s="2265"/>
      <c r="FPN2" s="2265"/>
      <c r="FPO2" s="2265"/>
      <c r="FPP2" s="2265"/>
      <c r="FPQ2" s="2265"/>
      <c r="FPR2" s="2265"/>
      <c r="FPS2" s="2265"/>
      <c r="FPT2" s="2265"/>
      <c r="FPU2" s="2265"/>
      <c r="FPV2" s="2265"/>
      <c r="FPW2" s="2265"/>
      <c r="FPX2" s="2265"/>
      <c r="FPY2" s="2265"/>
      <c r="FPZ2" s="2265"/>
      <c r="FQA2" s="2265"/>
      <c r="FQB2" s="2265"/>
      <c r="FQC2" s="2265"/>
      <c r="FQD2" s="2265"/>
      <c r="FQE2" s="2265"/>
      <c r="FQF2" s="2265"/>
      <c r="FQG2" s="2265"/>
      <c r="FQH2" s="2265"/>
      <c r="FQI2" s="2265"/>
      <c r="FQJ2" s="2265"/>
      <c r="FQK2" s="2265"/>
      <c r="FQL2" s="2265"/>
      <c r="FQM2" s="2265"/>
      <c r="FQN2" s="2265"/>
      <c r="FQO2" s="2265"/>
      <c r="FQP2" s="2265"/>
      <c r="FQQ2" s="2265"/>
      <c r="FQR2" s="2265"/>
      <c r="FQS2" s="2265"/>
      <c r="FQT2" s="2265"/>
      <c r="FQU2" s="2265"/>
      <c r="FQV2" s="2265"/>
      <c r="FQW2" s="2265"/>
      <c r="FQX2" s="2265"/>
      <c r="FQY2" s="2265"/>
      <c r="FQZ2" s="2265"/>
      <c r="FRA2" s="2265"/>
      <c r="FRB2" s="2265"/>
      <c r="FRC2" s="2265"/>
      <c r="FRD2" s="2265"/>
      <c r="FRE2" s="2265"/>
      <c r="FRF2" s="2265"/>
      <c r="FRG2" s="2265"/>
      <c r="FRH2" s="2265"/>
      <c r="FRI2" s="2265"/>
      <c r="FRJ2" s="2265"/>
      <c r="FRK2" s="2265"/>
      <c r="FRL2" s="2265"/>
      <c r="FRM2" s="2265"/>
      <c r="FRN2" s="2265"/>
      <c r="FRO2" s="2265"/>
      <c r="FRP2" s="2265"/>
      <c r="FRQ2" s="2265"/>
      <c r="FRR2" s="2265"/>
      <c r="FRS2" s="2265"/>
      <c r="FRT2" s="2265"/>
      <c r="FRU2" s="2265"/>
      <c r="FRV2" s="2265"/>
      <c r="FRW2" s="2265"/>
      <c r="FRX2" s="2265"/>
      <c r="FRY2" s="2265"/>
      <c r="FRZ2" s="2265"/>
      <c r="FSA2" s="2265"/>
      <c r="FSB2" s="2265"/>
      <c r="FSC2" s="2265"/>
      <c r="FSD2" s="2265"/>
      <c r="FSE2" s="2265"/>
      <c r="FSF2" s="2265"/>
      <c r="FSG2" s="2265"/>
      <c r="FSH2" s="2265"/>
      <c r="FSI2" s="2265"/>
      <c r="FSJ2" s="2265"/>
      <c r="FSK2" s="2265"/>
      <c r="FSL2" s="2265"/>
      <c r="FSM2" s="2265"/>
      <c r="FSN2" s="2265"/>
      <c r="FSO2" s="2265"/>
      <c r="FSP2" s="2265"/>
      <c r="FSQ2" s="2265"/>
      <c r="FSR2" s="2265"/>
      <c r="FSS2" s="2265"/>
      <c r="FST2" s="2265"/>
      <c r="FSU2" s="2265"/>
      <c r="FSV2" s="2265"/>
      <c r="FSW2" s="2265"/>
      <c r="FSX2" s="2265"/>
      <c r="FSY2" s="2265"/>
      <c r="FSZ2" s="2265"/>
      <c r="FTA2" s="2265"/>
      <c r="FTB2" s="2265"/>
      <c r="FTC2" s="2265"/>
      <c r="FTD2" s="2265"/>
      <c r="FTE2" s="2265"/>
      <c r="FTF2" s="2265"/>
      <c r="FTG2" s="2265"/>
      <c r="FTH2" s="2265"/>
      <c r="FTI2" s="2265"/>
      <c r="FTJ2" s="2265"/>
      <c r="FTK2" s="2265"/>
      <c r="FTL2" s="2265"/>
      <c r="FTM2" s="2265"/>
      <c r="FTN2" s="2265"/>
      <c r="FTO2" s="2265"/>
      <c r="FTP2" s="2265"/>
      <c r="FTQ2" s="2265"/>
      <c r="FTR2" s="2265"/>
      <c r="FTS2" s="2265"/>
      <c r="FTT2" s="2265"/>
      <c r="FTU2" s="2265"/>
      <c r="FTV2" s="2265"/>
      <c r="FTW2" s="2265"/>
      <c r="FTX2" s="2265"/>
      <c r="FTY2" s="2265"/>
      <c r="FTZ2" s="2265"/>
      <c r="FUA2" s="2265"/>
      <c r="FUB2" s="2265"/>
      <c r="FUC2" s="2265"/>
      <c r="FUD2" s="2265"/>
      <c r="FUE2" s="2265"/>
      <c r="FUF2" s="2265"/>
      <c r="FUG2" s="2265"/>
      <c r="FUH2" s="2265"/>
      <c r="FUI2" s="2265"/>
      <c r="FUJ2" s="2265"/>
      <c r="FUK2" s="2265"/>
      <c r="FUL2" s="2265"/>
      <c r="FUM2" s="2265"/>
      <c r="FUN2" s="2265"/>
      <c r="FUO2" s="2265"/>
      <c r="FUP2" s="2265"/>
      <c r="FUQ2" s="2265"/>
      <c r="FUR2" s="2265"/>
      <c r="FUS2" s="2265"/>
      <c r="FUT2" s="2265"/>
      <c r="FUU2" s="2265"/>
      <c r="FUV2" s="2265"/>
      <c r="FUW2" s="2265"/>
      <c r="FUX2" s="2265"/>
      <c r="FUY2" s="2265"/>
      <c r="FUZ2" s="2265"/>
      <c r="FVA2" s="2265"/>
      <c r="FVB2" s="2265"/>
      <c r="FVC2" s="2265"/>
      <c r="FVD2" s="2265"/>
      <c r="FVE2" s="2265"/>
      <c r="FVF2" s="2265"/>
      <c r="FVG2" s="2265"/>
      <c r="FVH2" s="2265"/>
      <c r="FVI2" s="2265"/>
      <c r="FVJ2" s="2265"/>
      <c r="FVK2" s="2265"/>
      <c r="FVL2" s="2265"/>
      <c r="FVM2" s="2265"/>
      <c r="FVN2" s="2265"/>
      <c r="FVO2" s="2265"/>
      <c r="FVP2" s="2265"/>
      <c r="FVQ2" s="2265"/>
      <c r="FVR2" s="2265"/>
      <c r="FVS2" s="2265"/>
      <c r="FVT2" s="2265"/>
      <c r="FVU2" s="2265"/>
      <c r="FVV2" s="2265"/>
      <c r="FVW2" s="2265"/>
      <c r="FVX2" s="2265"/>
      <c r="FVY2" s="2265"/>
      <c r="FVZ2" s="2265"/>
      <c r="FWA2" s="2265"/>
      <c r="FWB2" s="2265"/>
      <c r="FWC2" s="2265"/>
      <c r="FWD2" s="2265"/>
      <c r="FWE2" s="2265"/>
      <c r="FWF2" s="2265"/>
      <c r="FWG2" s="2265"/>
      <c r="FWH2" s="2265"/>
      <c r="FWI2" s="2265"/>
      <c r="FWJ2" s="2265"/>
      <c r="FWK2" s="2265"/>
      <c r="FWL2" s="2265"/>
      <c r="FWM2" s="2265"/>
      <c r="FWN2" s="2265"/>
      <c r="FWO2" s="2265"/>
      <c r="FWP2" s="2265"/>
      <c r="FWQ2" s="2265"/>
      <c r="FWR2" s="2265"/>
      <c r="FWS2" s="2265"/>
      <c r="FWT2" s="2265"/>
      <c r="FWU2" s="2265"/>
      <c r="FWV2" s="2265"/>
      <c r="FWW2" s="2265"/>
      <c r="FWX2" s="2265"/>
      <c r="FWY2" s="2265"/>
      <c r="FWZ2" s="2265"/>
      <c r="FXA2" s="2265"/>
      <c r="FXB2" s="2265"/>
      <c r="FXC2" s="2265"/>
      <c r="FXD2" s="2265"/>
      <c r="FXE2" s="2265"/>
      <c r="FXF2" s="2265"/>
      <c r="FXG2" s="2265"/>
      <c r="FXH2" s="2265"/>
      <c r="FXI2" s="2265"/>
      <c r="FXJ2" s="2265"/>
      <c r="FXK2" s="2265"/>
      <c r="FXL2" s="2265"/>
      <c r="FXM2" s="2265"/>
      <c r="FXN2" s="2265"/>
      <c r="FXO2" s="2265"/>
      <c r="FXP2" s="2265"/>
      <c r="FXQ2" s="2265"/>
      <c r="FXR2" s="2265"/>
      <c r="FXS2" s="2265"/>
      <c r="FXT2" s="2265"/>
      <c r="FXU2" s="2265"/>
      <c r="FXV2" s="2265"/>
      <c r="FXW2" s="2265"/>
      <c r="FXX2" s="2265"/>
      <c r="FXY2" s="2265"/>
      <c r="FXZ2" s="2265"/>
      <c r="FYA2" s="2265"/>
      <c r="FYB2" s="2265"/>
      <c r="FYC2" s="2265"/>
      <c r="FYD2" s="2265"/>
      <c r="FYE2" s="2265"/>
      <c r="FYF2" s="2265"/>
      <c r="FYG2" s="2265"/>
      <c r="FYH2" s="2265"/>
      <c r="FYI2" s="2265"/>
      <c r="FYJ2" s="2265"/>
      <c r="FYK2" s="2265"/>
      <c r="FYL2" s="2265"/>
      <c r="FYM2" s="2265"/>
      <c r="FYN2" s="2265"/>
      <c r="FYO2" s="2265"/>
      <c r="FYP2" s="2265"/>
      <c r="FYQ2" s="2265"/>
      <c r="FYR2" s="2265"/>
      <c r="FYS2" s="2265"/>
      <c r="FYT2" s="2265"/>
      <c r="FYU2" s="2265"/>
      <c r="FYV2" s="2265"/>
      <c r="FYW2" s="2265"/>
      <c r="FYX2" s="2265"/>
      <c r="FYY2" s="2265"/>
      <c r="FYZ2" s="2265"/>
      <c r="FZA2" s="2265"/>
      <c r="FZB2" s="2265"/>
      <c r="FZC2" s="2265"/>
      <c r="FZD2" s="2265"/>
      <c r="FZE2" s="2265"/>
      <c r="FZF2" s="2265"/>
      <c r="FZG2" s="2265"/>
      <c r="FZH2" s="2265"/>
      <c r="FZI2" s="2265"/>
      <c r="FZJ2" s="2265"/>
      <c r="FZK2" s="2265"/>
      <c r="FZL2" s="2265"/>
      <c r="FZM2" s="2265"/>
      <c r="FZN2" s="2265"/>
      <c r="FZO2" s="2265"/>
      <c r="FZP2" s="2265"/>
      <c r="FZQ2" s="2265"/>
      <c r="FZR2" s="2265"/>
      <c r="FZS2" s="2265"/>
      <c r="FZT2" s="2265"/>
      <c r="FZU2" s="2265"/>
      <c r="FZV2" s="2265"/>
      <c r="FZW2" s="2265"/>
      <c r="FZX2" s="2265"/>
      <c r="FZY2" s="2265"/>
      <c r="FZZ2" s="2265"/>
      <c r="GAA2" s="2265"/>
      <c r="GAB2" s="2265"/>
      <c r="GAC2" s="2265"/>
      <c r="GAD2" s="2265"/>
      <c r="GAE2" s="2265"/>
      <c r="GAF2" s="2265"/>
      <c r="GAG2" s="2265"/>
      <c r="GAH2" s="2265"/>
      <c r="GAI2" s="2265"/>
      <c r="GAJ2" s="2265"/>
      <c r="GAK2" s="2265"/>
      <c r="GAL2" s="2265"/>
      <c r="GAM2" s="2265"/>
      <c r="GAN2" s="2265"/>
      <c r="GAO2" s="2265"/>
      <c r="GAP2" s="2265"/>
      <c r="GAQ2" s="2265"/>
      <c r="GAR2" s="2265"/>
      <c r="GAS2" s="2265"/>
      <c r="GAT2" s="2265"/>
      <c r="GAU2" s="2265"/>
      <c r="GAV2" s="2265"/>
      <c r="GAW2" s="2265"/>
      <c r="GAX2" s="2265"/>
      <c r="GAY2" s="2265"/>
      <c r="GAZ2" s="2265"/>
      <c r="GBA2" s="2265"/>
      <c r="GBB2" s="2265"/>
      <c r="GBC2" s="2265"/>
      <c r="GBD2" s="2265"/>
      <c r="GBE2" s="2265"/>
      <c r="GBF2" s="2265"/>
      <c r="GBG2" s="2265"/>
      <c r="GBH2" s="2265"/>
      <c r="GBI2" s="2265"/>
      <c r="GBJ2" s="2265"/>
      <c r="GBK2" s="2265"/>
      <c r="GBL2" s="2265"/>
      <c r="GBM2" s="2265"/>
      <c r="GBN2" s="2265"/>
      <c r="GBO2" s="2265"/>
      <c r="GBP2" s="2265"/>
      <c r="GBQ2" s="2265"/>
      <c r="GBR2" s="2265"/>
      <c r="GBS2" s="2265"/>
      <c r="GBT2" s="2265"/>
      <c r="GBU2" s="2265"/>
      <c r="GBV2" s="2265"/>
      <c r="GBW2" s="2265"/>
      <c r="GBX2" s="2265"/>
      <c r="GBY2" s="2265"/>
      <c r="GBZ2" s="2265"/>
      <c r="GCA2" s="2265"/>
      <c r="GCB2" s="2265"/>
      <c r="GCC2" s="2265"/>
      <c r="GCD2" s="2265"/>
      <c r="GCE2" s="2265"/>
      <c r="GCF2" s="2265"/>
      <c r="GCG2" s="2265"/>
      <c r="GCH2" s="2265"/>
      <c r="GCI2" s="2265"/>
      <c r="GCJ2" s="2265"/>
      <c r="GCK2" s="2265"/>
      <c r="GCL2" s="2265"/>
      <c r="GCM2" s="2265"/>
      <c r="GCN2" s="2265"/>
      <c r="GCO2" s="2265"/>
      <c r="GCP2" s="2265"/>
      <c r="GCQ2" s="2265"/>
      <c r="GCR2" s="2265"/>
      <c r="GCS2" s="2265"/>
      <c r="GCT2" s="2265"/>
      <c r="GCU2" s="2265"/>
      <c r="GCV2" s="2265"/>
      <c r="GCW2" s="2265"/>
      <c r="GCX2" s="2265"/>
      <c r="GCY2" s="2265"/>
      <c r="GCZ2" s="2265"/>
      <c r="GDA2" s="2265"/>
      <c r="GDB2" s="2265"/>
      <c r="GDC2" s="2265"/>
      <c r="GDD2" s="2265"/>
      <c r="GDE2" s="2265"/>
      <c r="GDF2" s="2265"/>
      <c r="GDG2" s="2265"/>
      <c r="GDH2" s="2265"/>
      <c r="GDI2" s="2265"/>
      <c r="GDJ2" s="2265"/>
      <c r="GDK2" s="2265"/>
      <c r="GDL2" s="2265"/>
      <c r="GDM2" s="2265"/>
      <c r="GDN2" s="2265"/>
      <c r="GDO2" s="2265"/>
      <c r="GDP2" s="2265"/>
      <c r="GDQ2" s="2265"/>
      <c r="GDR2" s="2265"/>
      <c r="GDS2" s="2265"/>
      <c r="GDT2" s="2265"/>
      <c r="GDU2" s="2265"/>
      <c r="GDV2" s="2265"/>
      <c r="GDW2" s="2265"/>
      <c r="GDX2" s="2265"/>
      <c r="GDY2" s="2265"/>
      <c r="GDZ2" s="2265"/>
      <c r="GEA2" s="2265"/>
      <c r="GEB2" s="2265"/>
      <c r="GEC2" s="2265"/>
      <c r="GED2" s="2265"/>
      <c r="GEE2" s="2265"/>
      <c r="GEF2" s="2265"/>
      <c r="GEG2" s="2265"/>
      <c r="GEH2" s="2265"/>
      <c r="GEI2" s="2265"/>
      <c r="GEJ2" s="2265"/>
      <c r="GEK2" s="2265"/>
      <c r="GEL2" s="2265"/>
      <c r="GEM2" s="2265"/>
      <c r="GEN2" s="2265"/>
      <c r="GEO2" s="2265"/>
      <c r="GEP2" s="2265"/>
      <c r="GEQ2" s="2265"/>
      <c r="GER2" s="2265"/>
      <c r="GES2" s="2265"/>
      <c r="GET2" s="2265"/>
      <c r="GEU2" s="2265"/>
      <c r="GEV2" s="2265"/>
      <c r="GEW2" s="2265"/>
      <c r="GEX2" s="2265"/>
      <c r="GEY2" s="2265"/>
      <c r="GEZ2" s="2265"/>
      <c r="GFA2" s="2265"/>
      <c r="GFB2" s="2265"/>
      <c r="GFC2" s="2265"/>
      <c r="GFD2" s="2265"/>
      <c r="GFE2" s="2265"/>
      <c r="GFF2" s="2265"/>
      <c r="GFG2" s="2265"/>
      <c r="GFH2" s="2265"/>
      <c r="GFI2" s="2265"/>
      <c r="GFJ2" s="2265"/>
      <c r="GFK2" s="2265"/>
      <c r="GFL2" s="2265"/>
      <c r="GFM2" s="2265"/>
      <c r="GFN2" s="2265"/>
      <c r="GFO2" s="2265"/>
      <c r="GFP2" s="2265"/>
      <c r="GFQ2" s="2265"/>
      <c r="GFR2" s="2265"/>
      <c r="GFS2" s="2265"/>
      <c r="GFT2" s="2265"/>
      <c r="GFU2" s="2265"/>
      <c r="GFV2" s="2265"/>
      <c r="GFW2" s="2265"/>
      <c r="GFX2" s="2265"/>
      <c r="GFY2" s="2265"/>
      <c r="GFZ2" s="2265"/>
      <c r="GGA2" s="2265"/>
      <c r="GGB2" s="2265"/>
      <c r="GGC2" s="2265"/>
      <c r="GGD2" s="2265"/>
      <c r="GGE2" s="2265"/>
      <c r="GGF2" s="2265"/>
      <c r="GGG2" s="2265"/>
      <c r="GGH2" s="2265"/>
      <c r="GGI2" s="2265"/>
      <c r="GGJ2" s="2265"/>
      <c r="GGK2" s="2265"/>
      <c r="GGL2" s="2265"/>
      <c r="GGM2" s="2265"/>
      <c r="GGN2" s="2265"/>
      <c r="GGO2" s="2265"/>
      <c r="GGP2" s="2265"/>
      <c r="GGQ2" s="2265"/>
      <c r="GGR2" s="2265"/>
      <c r="GGS2" s="2265"/>
      <c r="GGT2" s="2265"/>
      <c r="GGU2" s="2265"/>
      <c r="GGV2" s="2265"/>
      <c r="GGW2" s="2265"/>
      <c r="GGX2" s="2265"/>
      <c r="GGY2" s="2265"/>
      <c r="GGZ2" s="2265"/>
      <c r="GHA2" s="2265"/>
      <c r="GHB2" s="2265"/>
      <c r="GHC2" s="2265"/>
      <c r="GHD2" s="2265"/>
      <c r="GHE2" s="2265"/>
      <c r="GHF2" s="2265"/>
      <c r="GHG2" s="2265"/>
      <c r="GHH2" s="2265"/>
      <c r="GHI2" s="2265"/>
      <c r="GHJ2" s="2265"/>
      <c r="GHK2" s="2265"/>
      <c r="GHL2" s="2265"/>
      <c r="GHM2" s="2265"/>
      <c r="GHN2" s="2265"/>
      <c r="GHO2" s="2265"/>
      <c r="GHP2" s="2265"/>
      <c r="GHQ2" s="2265"/>
      <c r="GHR2" s="2265"/>
      <c r="GHS2" s="2265"/>
      <c r="GHT2" s="2265"/>
      <c r="GHU2" s="2265"/>
      <c r="GHV2" s="2265"/>
      <c r="GHW2" s="2265"/>
      <c r="GHX2" s="2265"/>
      <c r="GHY2" s="2265"/>
      <c r="GHZ2" s="2265"/>
      <c r="GIA2" s="2265"/>
      <c r="GIB2" s="2265"/>
      <c r="GIC2" s="2265"/>
      <c r="GID2" s="2265"/>
      <c r="GIE2" s="2265"/>
      <c r="GIF2" s="2265"/>
      <c r="GIG2" s="2265"/>
      <c r="GIH2" s="2265"/>
      <c r="GII2" s="2265"/>
      <c r="GIJ2" s="2265"/>
      <c r="GIK2" s="2265"/>
      <c r="GIL2" s="2265"/>
      <c r="GIM2" s="2265"/>
      <c r="GIN2" s="2265"/>
      <c r="GIO2" s="2265"/>
      <c r="GIP2" s="2265"/>
      <c r="GIQ2" s="2265"/>
      <c r="GIR2" s="2265"/>
      <c r="GIS2" s="2265"/>
      <c r="GIT2" s="2265"/>
      <c r="GIU2" s="2265"/>
      <c r="GIV2" s="2265"/>
      <c r="GIW2" s="2265"/>
      <c r="GIX2" s="2265"/>
      <c r="GIY2" s="2265"/>
      <c r="GIZ2" s="2265"/>
      <c r="GJA2" s="2265"/>
      <c r="GJB2" s="2265"/>
      <c r="GJC2" s="2265"/>
      <c r="GJD2" s="2265"/>
      <c r="GJE2" s="2265"/>
      <c r="GJF2" s="2265"/>
      <c r="GJG2" s="2265"/>
      <c r="GJH2" s="2265"/>
      <c r="GJI2" s="2265"/>
      <c r="GJJ2" s="2265"/>
      <c r="GJK2" s="2265"/>
      <c r="GJL2" s="2265"/>
      <c r="GJM2" s="2265"/>
      <c r="GJN2" s="2265"/>
      <c r="GJO2" s="2265"/>
      <c r="GJP2" s="2265"/>
      <c r="GJQ2" s="2265"/>
      <c r="GJR2" s="2265"/>
      <c r="GJS2" s="2265"/>
      <c r="GJT2" s="2265"/>
      <c r="GJU2" s="2265"/>
      <c r="GJV2" s="2265"/>
      <c r="GJW2" s="2265"/>
      <c r="GJX2" s="2265"/>
      <c r="GJY2" s="2265"/>
      <c r="GJZ2" s="2265"/>
      <c r="GKA2" s="2265"/>
      <c r="GKB2" s="2265"/>
      <c r="GKC2" s="2265"/>
      <c r="GKD2" s="2265"/>
      <c r="GKE2" s="2265"/>
      <c r="GKF2" s="2265"/>
      <c r="GKG2" s="2265"/>
      <c r="GKH2" s="2265"/>
      <c r="GKI2" s="2265"/>
      <c r="GKJ2" s="2265"/>
      <c r="GKK2" s="2265"/>
      <c r="GKL2" s="2265"/>
      <c r="GKM2" s="2265"/>
      <c r="GKN2" s="2265"/>
      <c r="GKO2" s="2265"/>
      <c r="GKP2" s="2265"/>
      <c r="GKQ2" s="2265"/>
      <c r="GKR2" s="2265"/>
      <c r="GKS2" s="2265"/>
      <c r="GKT2" s="2265"/>
      <c r="GKU2" s="2265"/>
      <c r="GKV2" s="2265"/>
      <c r="GKW2" s="2265"/>
      <c r="GKX2" s="2265"/>
      <c r="GKY2" s="2265"/>
      <c r="GKZ2" s="2265"/>
      <c r="GLA2" s="2265"/>
      <c r="GLB2" s="2265"/>
      <c r="GLC2" s="2265"/>
      <c r="GLD2" s="2265"/>
      <c r="GLE2" s="2265"/>
      <c r="GLF2" s="2265"/>
      <c r="GLG2" s="2265"/>
      <c r="GLH2" s="2265"/>
      <c r="GLI2" s="2265"/>
      <c r="GLJ2" s="2265"/>
      <c r="GLK2" s="2265"/>
      <c r="GLL2" s="2265"/>
      <c r="GLM2" s="2265"/>
      <c r="GLN2" s="2265"/>
      <c r="GLO2" s="2265"/>
      <c r="GLP2" s="2265"/>
      <c r="GLQ2" s="2265"/>
      <c r="GLR2" s="2265"/>
      <c r="GLS2" s="2265"/>
      <c r="GLT2" s="2265"/>
      <c r="GLU2" s="2265"/>
      <c r="GLV2" s="2265"/>
      <c r="GLW2" s="2265"/>
      <c r="GLX2" s="2265"/>
      <c r="GLY2" s="2265"/>
      <c r="GLZ2" s="2265"/>
      <c r="GMA2" s="2265"/>
      <c r="GMB2" s="2265"/>
      <c r="GMC2" s="2265"/>
      <c r="GMD2" s="2265"/>
      <c r="GME2" s="2265"/>
      <c r="GMF2" s="2265"/>
      <c r="GMG2" s="2265"/>
      <c r="GMH2" s="2265"/>
      <c r="GMI2" s="2265"/>
      <c r="GMJ2" s="2265"/>
      <c r="GMK2" s="2265"/>
      <c r="GML2" s="2265"/>
      <c r="GMM2" s="2265"/>
      <c r="GMN2" s="2265"/>
      <c r="GMO2" s="2265"/>
      <c r="GMP2" s="2265"/>
      <c r="GMQ2" s="2265"/>
      <c r="GMR2" s="2265"/>
      <c r="GMS2" s="2265"/>
      <c r="GMT2" s="2265"/>
      <c r="GMU2" s="2265"/>
      <c r="GMV2" s="2265"/>
      <c r="GMW2" s="2265"/>
      <c r="GMX2" s="2265"/>
      <c r="GMY2" s="2265"/>
      <c r="GMZ2" s="2265"/>
      <c r="GNA2" s="2265"/>
      <c r="GNB2" s="2265"/>
      <c r="GNC2" s="2265"/>
      <c r="GND2" s="2265"/>
      <c r="GNE2" s="2265"/>
      <c r="GNF2" s="2265"/>
      <c r="GNG2" s="2265"/>
      <c r="GNH2" s="2265"/>
      <c r="GNI2" s="2265"/>
      <c r="GNJ2" s="2265"/>
      <c r="GNK2" s="2265"/>
      <c r="GNL2" s="2265"/>
      <c r="GNM2" s="2265"/>
      <c r="GNN2" s="2265"/>
      <c r="GNO2" s="2265"/>
      <c r="GNP2" s="2265"/>
      <c r="GNQ2" s="2265"/>
      <c r="GNR2" s="2265"/>
      <c r="GNS2" s="2265"/>
      <c r="GNT2" s="2265"/>
      <c r="GNU2" s="2265"/>
      <c r="GNV2" s="2265"/>
      <c r="GNW2" s="2265"/>
      <c r="GNX2" s="2265"/>
      <c r="GNY2" s="2265"/>
      <c r="GNZ2" s="2265"/>
      <c r="GOA2" s="2265"/>
      <c r="GOB2" s="2265"/>
      <c r="GOC2" s="2265"/>
      <c r="GOD2" s="2265"/>
      <c r="GOE2" s="2265"/>
      <c r="GOF2" s="2265"/>
      <c r="GOG2" s="2265"/>
      <c r="GOH2" s="2265"/>
      <c r="GOI2" s="2265"/>
      <c r="GOJ2" s="2265"/>
      <c r="GOK2" s="2265"/>
      <c r="GOL2" s="2265"/>
      <c r="GOM2" s="2265"/>
      <c r="GON2" s="2265"/>
      <c r="GOO2" s="2265"/>
      <c r="GOP2" s="2265"/>
      <c r="GOQ2" s="2265"/>
      <c r="GOR2" s="2265"/>
      <c r="GOS2" s="2265"/>
      <c r="GOT2" s="2265"/>
      <c r="GOU2" s="2265"/>
      <c r="GOV2" s="2265"/>
      <c r="GOW2" s="2265"/>
      <c r="GOX2" s="2265"/>
      <c r="GOY2" s="2265"/>
      <c r="GOZ2" s="2265"/>
      <c r="GPA2" s="2265"/>
      <c r="GPB2" s="2265"/>
      <c r="GPC2" s="2265"/>
      <c r="GPD2" s="2265"/>
      <c r="GPE2" s="2265"/>
      <c r="GPF2" s="2265"/>
      <c r="GPG2" s="2265"/>
      <c r="GPH2" s="2265"/>
      <c r="GPI2" s="2265"/>
      <c r="GPJ2" s="2265"/>
      <c r="GPK2" s="2265"/>
      <c r="GPL2" s="2265"/>
      <c r="GPM2" s="2265"/>
      <c r="GPN2" s="2265"/>
      <c r="GPO2" s="2265"/>
      <c r="GPP2" s="2265"/>
      <c r="GPQ2" s="2265"/>
      <c r="GPR2" s="2265"/>
      <c r="GPS2" s="2265"/>
      <c r="GPT2" s="2265"/>
      <c r="GPU2" s="2265"/>
      <c r="GPV2" s="2265"/>
      <c r="GPW2" s="2265"/>
      <c r="GPX2" s="2265"/>
      <c r="GPY2" s="2265"/>
      <c r="GPZ2" s="2265"/>
      <c r="GQA2" s="2265"/>
      <c r="GQB2" s="2265"/>
      <c r="GQC2" s="2265"/>
      <c r="GQD2" s="2265"/>
      <c r="GQE2" s="2265"/>
      <c r="GQF2" s="2265"/>
      <c r="GQG2" s="2265"/>
      <c r="GQH2" s="2265"/>
      <c r="GQI2" s="2265"/>
      <c r="GQJ2" s="2265"/>
      <c r="GQK2" s="2265"/>
      <c r="GQL2" s="2265"/>
      <c r="GQM2" s="2265"/>
      <c r="GQN2" s="2265"/>
      <c r="GQO2" s="2265"/>
      <c r="GQP2" s="2265"/>
      <c r="GQQ2" s="2265"/>
      <c r="GQR2" s="2265"/>
      <c r="GQS2" s="2265"/>
      <c r="GQT2" s="2265"/>
      <c r="GQU2" s="2265"/>
      <c r="GQV2" s="2265"/>
      <c r="GQW2" s="2265"/>
      <c r="GQX2" s="2265"/>
      <c r="GQY2" s="2265"/>
      <c r="GQZ2" s="2265"/>
      <c r="GRA2" s="2265"/>
      <c r="GRB2" s="2265"/>
      <c r="GRC2" s="2265"/>
      <c r="GRD2" s="2265"/>
      <c r="GRE2" s="2265"/>
      <c r="GRF2" s="2265"/>
      <c r="GRG2" s="2265"/>
      <c r="GRH2" s="2265"/>
      <c r="GRI2" s="2265"/>
      <c r="GRJ2" s="2265"/>
      <c r="GRK2" s="2265"/>
      <c r="GRL2" s="2265"/>
      <c r="GRM2" s="2265"/>
      <c r="GRN2" s="2265"/>
      <c r="GRO2" s="2265"/>
      <c r="GRP2" s="2265"/>
      <c r="GRQ2" s="2265"/>
      <c r="GRR2" s="2265"/>
      <c r="GRS2" s="2265"/>
      <c r="GRT2" s="2265"/>
      <c r="GRU2" s="2265"/>
      <c r="GRV2" s="2265"/>
      <c r="GRW2" s="2265"/>
      <c r="GRX2" s="2265"/>
      <c r="GRY2" s="2265"/>
      <c r="GRZ2" s="2265"/>
      <c r="GSA2" s="2265"/>
      <c r="GSB2" s="2265"/>
      <c r="GSC2" s="2265"/>
      <c r="GSD2" s="2265"/>
      <c r="GSE2" s="2265"/>
      <c r="GSF2" s="2265"/>
      <c r="GSG2" s="2265"/>
      <c r="GSH2" s="2265"/>
      <c r="GSI2" s="2265"/>
      <c r="GSJ2" s="2265"/>
      <c r="GSK2" s="2265"/>
      <c r="GSL2" s="2265"/>
      <c r="GSM2" s="2265"/>
      <c r="GSN2" s="2265"/>
      <c r="GSO2" s="2265"/>
      <c r="GSP2" s="2265"/>
      <c r="GSQ2" s="2265"/>
      <c r="GSR2" s="2265"/>
      <c r="GSS2" s="2265"/>
      <c r="GST2" s="2265"/>
      <c r="GSU2" s="2265"/>
      <c r="GSV2" s="2265"/>
      <c r="GSW2" s="2265"/>
      <c r="GSX2" s="2265"/>
      <c r="GSY2" s="2265"/>
      <c r="GSZ2" s="2265"/>
      <c r="GTA2" s="2265"/>
      <c r="GTB2" s="2265"/>
      <c r="GTC2" s="2265"/>
      <c r="GTD2" s="2265"/>
      <c r="GTE2" s="2265"/>
      <c r="GTF2" s="2265"/>
      <c r="GTG2" s="2265"/>
      <c r="GTH2" s="2265"/>
      <c r="GTI2" s="2265"/>
      <c r="GTJ2" s="2265"/>
      <c r="GTK2" s="2265"/>
      <c r="GTL2" s="2265"/>
      <c r="GTM2" s="2265"/>
      <c r="GTN2" s="2265"/>
      <c r="GTO2" s="2265"/>
      <c r="GTP2" s="2265"/>
      <c r="GTQ2" s="2265"/>
      <c r="GTR2" s="2265"/>
      <c r="GTS2" s="2265"/>
      <c r="GTT2" s="2265"/>
      <c r="GTU2" s="2265"/>
      <c r="GTV2" s="2265"/>
      <c r="GTW2" s="2265"/>
      <c r="GTX2" s="2265"/>
      <c r="GTY2" s="2265"/>
      <c r="GTZ2" s="2265"/>
      <c r="GUA2" s="2265"/>
      <c r="GUB2" s="2265"/>
      <c r="GUC2" s="2265"/>
      <c r="GUD2" s="2265"/>
      <c r="GUE2" s="2265"/>
      <c r="GUF2" s="2265"/>
      <c r="GUG2" s="2265"/>
      <c r="GUH2" s="2265"/>
      <c r="GUI2" s="2265"/>
      <c r="GUJ2" s="2265"/>
      <c r="GUK2" s="2265"/>
      <c r="GUL2" s="2265"/>
      <c r="GUM2" s="2265"/>
      <c r="GUN2" s="2265"/>
      <c r="GUO2" s="2265"/>
      <c r="GUP2" s="2265"/>
      <c r="GUQ2" s="2265"/>
      <c r="GUR2" s="2265"/>
      <c r="GUS2" s="2265"/>
      <c r="GUT2" s="2265"/>
      <c r="GUU2" s="2265"/>
      <c r="GUV2" s="2265"/>
      <c r="GUW2" s="2265"/>
      <c r="GUX2" s="2265"/>
      <c r="GUY2" s="2265"/>
      <c r="GUZ2" s="2265"/>
      <c r="GVA2" s="2265"/>
      <c r="GVB2" s="2265"/>
      <c r="GVC2" s="2265"/>
      <c r="GVD2" s="2265"/>
      <c r="GVE2" s="2265"/>
      <c r="GVF2" s="2265"/>
      <c r="GVG2" s="2265"/>
      <c r="GVH2" s="2265"/>
      <c r="GVI2" s="2265"/>
      <c r="GVJ2" s="2265"/>
      <c r="GVK2" s="2265"/>
      <c r="GVL2" s="2265"/>
      <c r="GVM2" s="2265"/>
      <c r="GVN2" s="2265"/>
      <c r="GVO2" s="2265"/>
      <c r="GVP2" s="2265"/>
      <c r="GVQ2" s="2265"/>
      <c r="GVR2" s="2265"/>
      <c r="GVS2" s="2265"/>
      <c r="GVT2" s="2265"/>
      <c r="GVU2" s="2265"/>
      <c r="GVV2" s="2265"/>
      <c r="GVW2" s="2265"/>
      <c r="GVX2" s="2265"/>
      <c r="GVY2" s="2265"/>
      <c r="GVZ2" s="2265"/>
      <c r="GWA2" s="2265"/>
      <c r="GWB2" s="2265"/>
      <c r="GWC2" s="2265"/>
      <c r="GWD2" s="2265"/>
      <c r="GWE2" s="2265"/>
      <c r="GWF2" s="2265"/>
      <c r="GWG2" s="2265"/>
      <c r="GWH2" s="2265"/>
      <c r="GWI2" s="2265"/>
      <c r="GWJ2" s="2265"/>
      <c r="GWK2" s="2265"/>
      <c r="GWL2" s="2265"/>
      <c r="GWM2" s="2265"/>
      <c r="GWN2" s="2265"/>
      <c r="GWO2" s="2265"/>
      <c r="GWP2" s="2265"/>
      <c r="GWQ2" s="2265"/>
      <c r="GWR2" s="2265"/>
      <c r="GWS2" s="2265"/>
      <c r="GWT2" s="2265"/>
      <c r="GWU2" s="2265"/>
      <c r="GWV2" s="2265"/>
      <c r="GWW2" s="2265"/>
      <c r="GWX2" s="2265"/>
      <c r="GWY2" s="2265"/>
      <c r="GWZ2" s="2265"/>
      <c r="GXA2" s="2265"/>
      <c r="GXB2" s="2265"/>
      <c r="GXC2" s="2265"/>
      <c r="GXD2" s="2265"/>
      <c r="GXE2" s="2265"/>
      <c r="GXF2" s="2265"/>
      <c r="GXG2" s="2265"/>
      <c r="GXH2" s="2265"/>
      <c r="GXI2" s="2265"/>
      <c r="GXJ2" s="2265"/>
      <c r="GXK2" s="2265"/>
      <c r="GXL2" s="2265"/>
      <c r="GXM2" s="2265"/>
      <c r="GXN2" s="2265"/>
      <c r="GXO2" s="2265"/>
      <c r="GXP2" s="2265"/>
      <c r="GXQ2" s="2265"/>
      <c r="GXR2" s="2265"/>
      <c r="GXS2" s="2265"/>
      <c r="GXT2" s="2265"/>
      <c r="GXU2" s="2265"/>
      <c r="GXV2" s="2265"/>
      <c r="GXW2" s="2265"/>
      <c r="GXX2" s="2265"/>
      <c r="GXY2" s="2265"/>
      <c r="GXZ2" s="2265"/>
      <c r="GYA2" s="2265"/>
      <c r="GYB2" s="2265"/>
      <c r="GYC2" s="2265"/>
      <c r="GYD2" s="2265"/>
      <c r="GYE2" s="2265"/>
      <c r="GYF2" s="2265"/>
      <c r="GYG2" s="2265"/>
      <c r="GYH2" s="2265"/>
      <c r="GYI2" s="2265"/>
      <c r="GYJ2" s="2265"/>
      <c r="GYK2" s="2265"/>
      <c r="GYL2" s="2265"/>
      <c r="GYM2" s="2265"/>
      <c r="GYN2" s="2265"/>
      <c r="GYO2" s="2265"/>
      <c r="GYP2" s="2265"/>
      <c r="GYQ2" s="2265"/>
      <c r="GYR2" s="2265"/>
      <c r="GYS2" s="2265"/>
      <c r="GYT2" s="2265"/>
      <c r="GYU2" s="2265"/>
      <c r="GYV2" s="2265"/>
      <c r="GYW2" s="2265"/>
      <c r="GYX2" s="2265"/>
      <c r="GYY2" s="2265"/>
      <c r="GYZ2" s="2265"/>
      <c r="GZA2" s="2265"/>
      <c r="GZB2" s="2265"/>
      <c r="GZC2" s="2265"/>
      <c r="GZD2" s="2265"/>
      <c r="GZE2" s="2265"/>
      <c r="GZF2" s="2265"/>
      <c r="GZG2" s="2265"/>
      <c r="GZH2" s="2265"/>
      <c r="GZI2" s="2265"/>
      <c r="GZJ2" s="2265"/>
      <c r="GZK2" s="2265"/>
      <c r="GZL2" s="2265"/>
      <c r="GZM2" s="2265"/>
      <c r="GZN2" s="2265"/>
      <c r="GZO2" s="2265"/>
      <c r="GZP2" s="2265"/>
      <c r="GZQ2" s="2265"/>
      <c r="GZR2" s="2265"/>
      <c r="GZS2" s="2265"/>
      <c r="GZT2" s="2265"/>
      <c r="GZU2" s="2265"/>
      <c r="GZV2" s="2265"/>
      <c r="GZW2" s="2265"/>
      <c r="GZX2" s="2265"/>
      <c r="GZY2" s="2265"/>
      <c r="GZZ2" s="2265"/>
      <c r="HAA2" s="2265"/>
      <c r="HAB2" s="2265"/>
      <c r="HAC2" s="2265"/>
      <c r="HAD2" s="2265"/>
      <c r="HAE2" s="2265"/>
      <c r="HAF2" s="2265"/>
      <c r="HAG2" s="2265"/>
      <c r="HAH2" s="2265"/>
      <c r="HAI2" s="2265"/>
      <c r="HAJ2" s="2265"/>
      <c r="HAK2" s="2265"/>
      <c r="HAL2" s="2265"/>
      <c r="HAM2" s="2265"/>
      <c r="HAN2" s="2265"/>
      <c r="HAO2" s="2265"/>
      <c r="HAP2" s="2265"/>
      <c r="HAQ2" s="2265"/>
      <c r="HAR2" s="2265"/>
      <c r="HAS2" s="2265"/>
      <c r="HAT2" s="2265"/>
      <c r="HAU2" s="2265"/>
      <c r="HAV2" s="2265"/>
      <c r="HAW2" s="2265"/>
      <c r="HAX2" s="2265"/>
      <c r="HAY2" s="2265"/>
      <c r="HAZ2" s="2265"/>
      <c r="HBA2" s="2265"/>
      <c r="HBB2" s="2265"/>
      <c r="HBC2" s="2265"/>
      <c r="HBD2" s="2265"/>
      <c r="HBE2" s="2265"/>
      <c r="HBF2" s="2265"/>
      <c r="HBG2" s="2265"/>
      <c r="HBH2" s="2265"/>
      <c r="HBI2" s="2265"/>
      <c r="HBJ2" s="2265"/>
      <c r="HBK2" s="2265"/>
      <c r="HBL2" s="2265"/>
      <c r="HBM2" s="2265"/>
      <c r="HBN2" s="2265"/>
      <c r="HBO2" s="2265"/>
      <c r="HBP2" s="2265"/>
      <c r="HBQ2" s="2265"/>
      <c r="HBR2" s="2265"/>
      <c r="HBS2" s="2265"/>
      <c r="HBT2" s="2265"/>
      <c r="HBU2" s="2265"/>
      <c r="HBV2" s="2265"/>
      <c r="HBW2" s="2265"/>
      <c r="HBX2" s="2265"/>
      <c r="HBY2" s="2265"/>
      <c r="HBZ2" s="2265"/>
      <c r="HCA2" s="2265"/>
      <c r="HCB2" s="2265"/>
      <c r="HCC2" s="2265"/>
      <c r="HCD2" s="2265"/>
      <c r="HCE2" s="2265"/>
      <c r="HCF2" s="2265"/>
      <c r="HCG2" s="2265"/>
      <c r="HCH2" s="2265"/>
      <c r="HCI2" s="2265"/>
      <c r="HCJ2" s="2265"/>
      <c r="HCK2" s="2265"/>
      <c r="HCL2" s="2265"/>
      <c r="HCM2" s="2265"/>
      <c r="HCN2" s="2265"/>
      <c r="HCO2" s="2265"/>
      <c r="HCP2" s="2265"/>
      <c r="HCQ2" s="2265"/>
      <c r="HCR2" s="2265"/>
      <c r="HCS2" s="2265"/>
      <c r="HCT2" s="2265"/>
      <c r="HCU2" s="2265"/>
      <c r="HCV2" s="2265"/>
      <c r="HCW2" s="2265"/>
      <c r="HCX2" s="2265"/>
      <c r="HCY2" s="2265"/>
      <c r="HCZ2" s="2265"/>
      <c r="HDA2" s="2265"/>
      <c r="HDB2" s="2265"/>
      <c r="HDC2" s="2265"/>
      <c r="HDD2" s="2265"/>
      <c r="HDE2" s="2265"/>
      <c r="HDF2" s="2265"/>
      <c r="HDG2" s="2265"/>
      <c r="HDH2" s="2265"/>
      <c r="HDI2" s="2265"/>
      <c r="HDJ2" s="2265"/>
      <c r="HDK2" s="2265"/>
      <c r="HDL2" s="2265"/>
      <c r="HDM2" s="2265"/>
      <c r="HDN2" s="2265"/>
      <c r="HDO2" s="2265"/>
      <c r="HDP2" s="2265"/>
      <c r="HDQ2" s="2265"/>
      <c r="HDR2" s="2265"/>
      <c r="HDS2" s="2265"/>
      <c r="HDT2" s="2265"/>
      <c r="HDU2" s="2265"/>
      <c r="HDV2" s="2265"/>
      <c r="HDW2" s="2265"/>
      <c r="HDX2" s="2265"/>
      <c r="HDY2" s="2265"/>
      <c r="HDZ2" s="2265"/>
      <c r="HEA2" s="2265"/>
      <c r="HEB2" s="2265"/>
      <c r="HEC2" s="2265"/>
      <c r="HED2" s="2265"/>
      <c r="HEE2" s="2265"/>
      <c r="HEF2" s="2265"/>
      <c r="HEG2" s="2265"/>
      <c r="HEH2" s="2265"/>
      <c r="HEI2" s="2265"/>
      <c r="HEJ2" s="2265"/>
      <c r="HEK2" s="2265"/>
      <c r="HEL2" s="2265"/>
      <c r="HEM2" s="2265"/>
      <c r="HEN2" s="2265"/>
      <c r="HEO2" s="2265"/>
      <c r="HEP2" s="2265"/>
      <c r="HEQ2" s="2265"/>
      <c r="HER2" s="2265"/>
      <c r="HES2" s="2265"/>
      <c r="HET2" s="2265"/>
      <c r="HEU2" s="2265"/>
      <c r="HEV2" s="2265"/>
      <c r="HEW2" s="2265"/>
      <c r="HEX2" s="2265"/>
      <c r="HEY2" s="2265"/>
      <c r="HEZ2" s="2265"/>
      <c r="HFA2" s="2265"/>
      <c r="HFB2" s="2265"/>
      <c r="HFC2" s="2265"/>
      <c r="HFD2" s="2265"/>
      <c r="HFE2" s="2265"/>
      <c r="HFF2" s="2265"/>
      <c r="HFG2" s="2265"/>
      <c r="HFH2" s="2265"/>
      <c r="HFI2" s="2265"/>
      <c r="HFJ2" s="2265"/>
      <c r="HFK2" s="2265"/>
      <c r="HFL2" s="2265"/>
      <c r="HFM2" s="2265"/>
      <c r="HFN2" s="2265"/>
      <c r="HFO2" s="2265"/>
      <c r="HFP2" s="2265"/>
      <c r="HFQ2" s="2265"/>
      <c r="HFR2" s="2265"/>
      <c r="HFS2" s="2265"/>
      <c r="HFT2" s="2265"/>
      <c r="HFU2" s="2265"/>
      <c r="HFV2" s="2265"/>
      <c r="HFW2" s="2265"/>
      <c r="HFX2" s="2265"/>
      <c r="HFY2" s="2265"/>
      <c r="HFZ2" s="2265"/>
      <c r="HGA2" s="2265"/>
      <c r="HGB2" s="2265"/>
      <c r="HGC2" s="2265"/>
      <c r="HGD2" s="2265"/>
      <c r="HGE2" s="2265"/>
      <c r="HGF2" s="2265"/>
      <c r="HGG2" s="2265"/>
      <c r="HGH2" s="2265"/>
      <c r="HGI2" s="2265"/>
      <c r="HGJ2" s="2265"/>
      <c r="HGK2" s="2265"/>
      <c r="HGL2" s="2265"/>
      <c r="HGM2" s="2265"/>
      <c r="HGN2" s="2265"/>
      <c r="HGO2" s="2265"/>
      <c r="HGP2" s="2265"/>
      <c r="HGQ2" s="2265"/>
      <c r="HGR2" s="2265"/>
      <c r="HGS2" s="2265"/>
      <c r="HGT2" s="2265"/>
      <c r="HGU2" s="2265"/>
      <c r="HGV2" s="2265"/>
      <c r="HGW2" s="2265"/>
      <c r="HGX2" s="2265"/>
      <c r="HGY2" s="2265"/>
      <c r="HGZ2" s="2265"/>
      <c r="HHA2" s="2265"/>
      <c r="HHB2" s="2265"/>
      <c r="HHC2" s="2265"/>
      <c r="HHD2" s="2265"/>
      <c r="HHE2" s="2265"/>
      <c r="HHF2" s="2265"/>
      <c r="HHG2" s="2265"/>
      <c r="HHH2" s="2265"/>
      <c r="HHI2" s="2265"/>
      <c r="HHJ2" s="2265"/>
      <c r="HHK2" s="2265"/>
      <c r="HHL2" s="2265"/>
      <c r="HHM2" s="2265"/>
      <c r="HHN2" s="2265"/>
      <c r="HHO2" s="2265"/>
      <c r="HHP2" s="2265"/>
      <c r="HHQ2" s="2265"/>
      <c r="HHR2" s="2265"/>
      <c r="HHS2" s="2265"/>
      <c r="HHT2" s="2265"/>
      <c r="HHU2" s="2265"/>
      <c r="HHV2" s="2265"/>
      <c r="HHW2" s="2265"/>
      <c r="HHX2" s="2265"/>
      <c r="HHY2" s="2265"/>
      <c r="HHZ2" s="2265"/>
      <c r="HIA2" s="2265"/>
      <c r="HIB2" s="2265"/>
      <c r="HIC2" s="2265"/>
      <c r="HID2" s="2265"/>
      <c r="HIE2" s="2265"/>
      <c r="HIF2" s="2265"/>
      <c r="HIG2" s="2265"/>
      <c r="HIH2" s="2265"/>
      <c r="HII2" s="2265"/>
      <c r="HIJ2" s="2265"/>
      <c r="HIK2" s="2265"/>
      <c r="HIL2" s="2265"/>
      <c r="HIM2" s="2265"/>
      <c r="HIN2" s="2265"/>
      <c r="HIO2" s="2265"/>
      <c r="HIP2" s="2265"/>
      <c r="HIQ2" s="2265"/>
      <c r="HIR2" s="2265"/>
      <c r="HIS2" s="2265"/>
      <c r="HIT2" s="2265"/>
      <c r="HIU2" s="2265"/>
      <c r="HIV2" s="2265"/>
      <c r="HIW2" s="2265"/>
      <c r="HIX2" s="2265"/>
      <c r="HIY2" s="2265"/>
      <c r="HIZ2" s="2265"/>
      <c r="HJA2" s="2265"/>
      <c r="HJB2" s="2265"/>
      <c r="HJC2" s="2265"/>
      <c r="HJD2" s="2265"/>
      <c r="HJE2" s="2265"/>
      <c r="HJF2" s="2265"/>
      <c r="HJG2" s="2265"/>
      <c r="HJH2" s="2265"/>
      <c r="HJI2" s="2265"/>
      <c r="HJJ2" s="2265"/>
      <c r="HJK2" s="2265"/>
      <c r="HJL2" s="2265"/>
      <c r="HJM2" s="2265"/>
      <c r="HJN2" s="2265"/>
      <c r="HJO2" s="2265"/>
      <c r="HJP2" s="2265"/>
      <c r="HJQ2" s="2265"/>
      <c r="HJR2" s="2265"/>
      <c r="HJS2" s="2265"/>
      <c r="HJT2" s="2265"/>
      <c r="HJU2" s="2265"/>
      <c r="HJV2" s="2265"/>
      <c r="HJW2" s="2265"/>
      <c r="HJX2" s="2265"/>
      <c r="HJY2" s="2265"/>
      <c r="HJZ2" s="2265"/>
      <c r="HKA2" s="2265"/>
      <c r="HKB2" s="2265"/>
      <c r="HKC2" s="2265"/>
      <c r="HKD2" s="2265"/>
      <c r="HKE2" s="2265"/>
      <c r="HKF2" s="2265"/>
      <c r="HKG2" s="2265"/>
      <c r="HKH2" s="2265"/>
      <c r="HKI2" s="2265"/>
      <c r="HKJ2" s="2265"/>
      <c r="HKK2" s="2265"/>
      <c r="HKL2" s="2265"/>
      <c r="HKM2" s="2265"/>
      <c r="HKN2" s="2265"/>
      <c r="HKO2" s="2265"/>
      <c r="HKP2" s="2265"/>
      <c r="HKQ2" s="2265"/>
      <c r="HKR2" s="2265"/>
      <c r="HKS2" s="2265"/>
      <c r="HKT2" s="2265"/>
      <c r="HKU2" s="2265"/>
      <c r="HKV2" s="2265"/>
      <c r="HKW2" s="2265"/>
      <c r="HKX2" s="2265"/>
      <c r="HKY2" s="2265"/>
      <c r="HKZ2" s="2265"/>
      <c r="HLA2" s="2265"/>
      <c r="HLB2" s="2265"/>
      <c r="HLC2" s="2265"/>
      <c r="HLD2" s="2265"/>
      <c r="HLE2" s="2265"/>
      <c r="HLF2" s="2265"/>
      <c r="HLG2" s="2265"/>
      <c r="HLH2" s="2265"/>
      <c r="HLI2" s="2265"/>
      <c r="HLJ2" s="2265"/>
      <c r="HLK2" s="2265"/>
      <c r="HLL2" s="2265"/>
      <c r="HLM2" s="2265"/>
      <c r="HLN2" s="2265"/>
      <c r="HLO2" s="2265"/>
      <c r="HLP2" s="2265"/>
      <c r="HLQ2" s="2265"/>
      <c r="HLR2" s="2265"/>
      <c r="HLS2" s="2265"/>
      <c r="HLT2" s="2265"/>
      <c r="HLU2" s="2265"/>
      <c r="HLV2" s="2265"/>
      <c r="HLW2" s="2265"/>
      <c r="HLX2" s="2265"/>
      <c r="HLY2" s="2265"/>
      <c r="HLZ2" s="2265"/>
      <c r="HMA2" s="2265"/>
      <c r="HMB2" s="2265"/>
      <c r="HMC2" s="2265"/>
      <c r="HMD2" s="2265"/>
      <c r="HME2" s="2265"/>
      <c r="HMF2" s="2265"/>
      <c r="HMG2" s="2265"/>
      <c r="HMH2" s="2265"/>
      <c r="HMI2" s="2265"/>
      <c r="HMJ2" s="2265"/>
      <c r="HMK2" s="2265"/>
      <c r="HML2" s="2265"/>
      <c r="HMM2" s="2265"/>
      <c r="HMN2" s="2265"/>
      <c r="HMO2" s="2265"/>
      <c r="HMP2" s="2265"/>
      <c r="HMQ2" s="2265"/>
      <c r="HMR2" s="2265"/>
      <c r="HMS2" s="2265"/>
      <c r="HMT2" s="2265"/>
      <c r="HMU2" s="2265"/>
      <c r="HMV2" s="2265"/>
      <c r="HMW2" s="2265"/>
      <c r="HMX2" s="2265"/>
      <c r="HMY2" s="2265"/>
      <c r="HMZ2" s="2265"/>
      <c r="HNA2" s="2265"/>
      <c r="HNB2" s="2265"/>
      <c r="HNC2" s="2265"/>
      <c r="HND2" s="2265"/>
      <c r="HNE2" s="2265"/>
      <c r="HNF2" s="2265"/>
      <c r="HNG2" s="2265"/>
      <c r="HNH2" s="2265"/>
      <c r="HNI2" s="2265"/>
      <c r="HNJ2" s="2265"/>
      <c r="HNK2" s="2265"/>
      <c r="HNL2" s="2265"/>
      <c r="HNM2" s="2265"/>
      <c r="HNN2" s="2265"/>
      <c r="HNO2" s="2265"/>
      <c r="HNP2" s="2265"/>
      <c r="HNQ2" s="2265"/>
      <c r="HNR2" s="2265"/>
      <c r="HNS2" s="2265"/>
      <c r="HNT2" s="2265"/>
      <c r="HNU2" s="2265"/>
      <c r="HNV2" s="2265"/>
      <c r="HNW2" s="2265"/>
      <c r="HNX2" s="2265"/>
      <c r="HNY2" s="2265"/>
      <c r="HNZ2" s="2265"/>
      <c r="HOA2" s="2265"/>
      <c r="HOB2" s="2265"/>
      <c r="HOC2" s="2265"/>
      <c r="HOD2" s="2265"/>
      <c r="HOE2" s="2265"/>
      <c r="HOF2" s="2265"/>
      <c r="HOG2" s="2265"/>
      <c r="HOH2" s="2265"/>
      <c r="HOI2" s="2265"/>
      <c r="HOJ2" s="2265"/>
      <c r="HOK2" s="2265"/>
      <c r="HOL2" s="2265"/>
      <c r="HOM2" s="2265"/>
      <c r="HON2" s="2265"/>
      <c r="HOO2" s="2265"/>
      <c r="HOP2" s="2265"/>
      <c r="HOQ2" s="2265"/>
      <c r="HOR2" s="2265"/>
      <c r="HOS2" s="2265"/>
      <c r="HOT2" s="2265"/>
      <c r="HOU2" s="2265"/>
      <c r="HOV2" s="2265"/>
      <c r="HOW2" s="2265"/>
      <c r="HOX2" s="2265"/>
      <c r="HOY2" s="2265"/>
      <c r="HOZ2" s="2265"/>
      <c r="HPA2" s="2265"/>
      <c r="HPB2" s="2265"/>
      <c r="HPC2" s="2265"/>
      <c r="HPD2" s="2265"/>
      <c r="HPE2" s="2265"/>
      <c r="HPF2" s="2265"/>
      <c r="HPG2" s="2265"/>
      <c r="HPH2" s="2265"/>
      <c r="HPI2" s="2265"/>
      <c r="HPJ2" s="2265"/>
      <c r="HPK2" s="2265"/>
      <c r="HPL2" s="2265"/>
      <c r="HPM2" s="2265"/>
      <c r="HPN2" s="2265"/>
      <c r="HPO2" s="2265"/>
      <c r="HPP2" s="2265"/>
      <c r="HPQ2" s="2265"/>
      <c r="HPR2" s="2265"/>
      <c r="HPS2" s="2265"/>
      <c r="HPT2" s="2265"/>
      <c r="HPU2" s="2265"/>
      <c r="HPV2" s="2265"/>
      <c r="HPW2" s="2265"/>
      <c r="HPX2" s="2265"/>
      <c r="HPY2" s="2265"/>
      <c r="HPZ2" s="2265"/>
      <c r="HQA2" s="2265"/>
      <c r="HQB2" s="2265"/>
      <c r="HQC2" s="2265"/>
      <c r="HQD2" s="2265"/>
      <c r="HQE2" s="2265"/>
      <c r="HQF2" s="2265"/>
      <c r="HQG2" s="2265"/>
      <c r="HQH2" s="2265"/>
      <c r="HQI2" s="2265"/>
      <c r="HQJ2" s="2265"/>
      <c r="HQK2" s="2265"/>
      <c r="HQL2" s="2265"/>
      <c r="HQM2" s="2265"/>
      <c r="HQN2" s="2265"/>
      <c r="HQO2" s="2265"/>
      <c r="HQP2" s="2265"/>
      <c r="HQQ2" s="2265"/>
      <c r="HQR2" s="2265"/>
      <c r="HQS2" s="2265"/>
      <c r="HQT2" s="2265"/>
      <c r="HQU2" s="2265"/>
      <c r="HQV2" s="2265"/>
      <c r="HQW2" s="2265"/>
      <c r="HQX2" s="2265"/>
      <c r="HQY2" s="2265"/>
      <c r="HQZ2" s="2265"/>
      <c r="HRA2" s="2265"/>
      <c r="HRB2" s="2265"/>
      <c r="HRC2" s="2265"/>
      <c r="HRD2" s="2265"/>
      <c r="HRE2" s="2265"/>
      <c r="HRF2" s="2265"/>
      <c r="HRG2" s="2265"/>
      <c r="HRH2" s="2265"/>
      <c r="HRI2" s="2265"/>
      <c r="HRJ2" s="2265"/>
      <c r="HRK2" s="2265"/>
      <c r="HRL2" s="2265"/>
      <c r="HRM2" s="2265"/>
      <c r="HRN2" s="2265"/>
      <c r="HRO2" s="2265"/>
      <c r="HRP2" s="2265"/>
      <c r="HRQ2" s="2265"/>
      <c r="HRR2" s="2265"/>
      <c r="HRS2" s="2265"/>
      <c r="HRT2" s="2265"/>
      <c r="HRU2" s="2265"/>
      <c r="HRV2" s="2265"/>
      <c r="HRW2" s="2265"/>
      <c r="HRX2" s="2265"/>
      <c r="HRY2" s="2265"/>
      <c r="HRZ2" s="2265"/>
      <c r="HSA2" s="2265"/>
      <c r="HSB2" s="2265"/>
      <c r="HSC2" s="2265"/>
      <c r="HSD2" s="2265"/>
      <c r="HSE2" s="2265"/>
      <c r="HSF2" s="2265"/>
      <c r="HSG2" s="2265"/>
      <c r="HSH2" s="2265"/>
      <c r="HSI2" s="2265"/>
      <c r="HSJ2" s="2265"/>
      <c r="HSK2" s="2265"/>
      <c r="HSL2" s="2265"/>
      <c r="HSM2" s="2265"/>
      <c r="HSN2" s="2265"/>
      <c r="HSO2" s="2265"/>
      <c r="HSP2" s="2265"/>
      <c r="HSQ2" s="2265"/>
      <c r="HSR2" s="2265"/>
      <c r="HSS2" s="2265"/>
      <c r="HST2" s="2265"/>
      <c r="HSU2" s="2265"/>
      <c r="HSV2" s="2265"/>
      <c r="HSW2" s="2265"/>
      <c r="HSX2" s="2265"/>
      <c r="HSY2" s="2265"/>
      <c r="HSZ2" s="2265"/>
      <c r="HTA2" s="2265"/>
      <c r="HTB2" s="2265"/>
      <c r="HTC2" s="2265"/>
      <c r="HTD2" s="2265"/>
      <c r="HTE2" s="2265"/>
      <c r="HTF2" s="2265"/>
      <c r="HTG2" s="2265"/>
      <c r="HTH2" s="2265"/>
      <c r="HTI2" s="2265"/>
      <c r="HTJ2" s="2265"/>
      <c r="HTK2" s="2265"/>
      <c r="HTL2" s="2265"/>
      <c r="HTM2" s="2265"/>
      <c r="HTN2" s="2265"/>
      <c r="HTO2" s="2265"/>
      <c r="HTP2" s="2265"/>
      <c r="HTQ2" s="2265"/>
      <c r="HTR2" s="2265"/>
      <c r="HTS2" s="2265"/>
      <c r="HTT2" s="2265"/>
      <c r="HTU2" s="2265"/>
      <c r="HTV2" s="2265"/>
      <c r="HTW2" s="2265"/>
      <c r="HTX2" s="2265"/>
      <c r="HTY2" s="2265"/>
      <c r="HTZ2" s="2265"/>
      <c r="HUA2" s="2265"/>
      <c r="HUB2" s="2265"/>
      <c r="HUC2" s="2265"/>
      <c r="HUD2" s="2265"/>
      <c r="HUE2" s="2265"/>
      <c r="HUF2" s="2265"/>
      <c r="HUG2" s="2265"/>
      <c r="HUH2" s="2265"/>
      <c r="HUI2" s="2265"/>
      <c r="HUJ2" s="2265"/>
      <c r="HUK2" s="2265"/>
      <c r="HUL2" s="2265"/>
      <c r="HUM2" s="2265"/>
      <c r="HUN2" s="2265"/>
      <c r="HUO2" s="2265"/>
      <c r="HUP2" s="2265"/>
      <c r="HUQ2" s="2265"/>
      <c r="HUR2" s="2265"/>
      <c r="HUS2" s="2265"/>
      <c r="HUT2" s="2265"/>
      <c r="HUU2" s="2265"/>
      <c r="HUV2" s="2265"/>
      <c r="HUW2" s="2265"/>
      <c r="HUX2" s="2265"/>
      <c r="HUY2" s="2265"/>
      <c r="HUZ2" s="2265"/>
      <c r="HVA2" s="2265"/>
      <c r="HVB2" s="2265"/>
      <c r="HVC2" s="2265"/>
      <c r="HVD2" s="2265"/>
      <c r="HVE2" s="2265"/>
      <c r="HVF2" s="2265"/>
      <c r="HVG2" s="2265"/>
      <c r="HVH2" s="2265"/>
      <c r="HVI2" s="2265"/>
      <c r="HVJ2" s="2265"/>
      <c r="HVK2" s="2265"/>
      <c r="HVL2" s="2265"/>
      <c r="HVM2" s="2265"/>
      <c r="HVN2" s="2265"/>
      <c r="HVO2" s="2265"/>
      <c r="HVP2" s="2265"/>
      <c r="HVQ2" s="2265"/>
      <c r="HVR2" s="2265"/>
      <c r="HVS2" s="2265"/>
      <c r="HVT2" s="2265"/>
      <c r="HVU2" s="2265"/>
      <c r="HVV2" s="2265"/>
      <c r="HVW2" s="2265"/>
      <c r="HVX2" s="2265"/>
      <c r="HVY2" s="2265"/>
      <c r="HVZ2" s="2265"/>
      <c r="HWA2" s="2265"/>
      <c r="HWB2" s="2265"/>
      <c r="HWC2" s="2265"/>
      <c r="HWD2" s="2265"/>
      <c r="HWE2" s="2265"/>
      <c r="HWF2" s="2265"/>
      <c r="HWG2" s="2265"/>
      <c r="HWH2" s="2265"/>
      <c r="HWI2" s="2265"/>
      <c r="HWJ2" s="2265"/>
      <c r="HWK2" s="2265"/>
      <c r="HWL2" s="2265"/>
      <c r="HWM2" s="2265"/>
      <c r="HWN2" s="2265"/>
      <c r="HWO2" s="2265"/>
      <c r="HWP2" s="2265"/>
      <c r="HWQ2" s="2265"/>
      <c r="HWR2" s="2265"/>
      <c r="HWS2" s="2265"/>
      <c r="HWT2" s="2265"/>
      <c r="HWU2" s="2265"/>
      <c r="HWV2" s="2265"/>
      <c r="HWW2" s="2265"/>
      <c r="HWX2" s="2265"/>
      <c r="HWY2" s="2265"/>
      <c r="HWZ2" s="2265"/>
      <c r="HXA2" s="2265"/>
      <c r="HXB2" s="2265"/>
      <c r="HXC2" s="2265"/>
      <c r="HXD2" s="2265"/>
      <c r="HXE2" s="2265"/>
      <c r="HXF2" s="2265"/>
      <c r="HXG2" s="2265"/>
      <c r="HXH2" s="2265"/>
      <c r="HXI2" s="2265"/>
      <c r="HXJ2" s="2265"/>
      <c r="HXK2" s="2265"/>
      <c r="HXL2" s="2265"/>
      <c r="HXM2" s="2265"/>
      <c r="HXN2" s="2265"/>
      <c r="HXO2" s="2265"/>
      <c r="HXP2" s="2265"/>
      <c r="HXQ2" s="2265"/>
      <c r="HXR2" s="2265"/>
      <c r="HXS2" s="2265"/>
      <c r="HXT2" s="2265"/>
      <c r="HXU2" s="2265"/>
      <c r="HXV2" s="2265"/>
      <c r="HXW2" s="2265"/>
      <c r="HXX2" s="2265"/>
      <c r="HXY2" s="2265"/>
      <c r="HXZ2" s="2265"/>
      <c r="HYA2" s="2265"/>
      <c r="HYB2" s="2265"/>
      <c r="HYC2" s="2265"/>
      <c r="HYD2" s="2265"/>
      <c r="HYE2" s="2265"/>
      <c r="HYF2" s="2265"/>
      <c r="HYG2" s="2265"/>
      <c r="HYH2" s="2265"/>
      <c r="HYI2" s="2265"/>
      <c r="HYJ2" s="2265"/>
      <c r="HYK2" s="2265"/>
      <c r="HYL2" s="2265"/>
      <c r="HYM2" s="2265"/>
      <c r="HYN2" s="2265"/>
      <c r="HYO2" s="2265"/>
      <c r="HYP2" s="2265"/>
      <c r="HYQ2" s="2265"/>
      <c r="HYR2" s="2265"/>
      <c r="HYS2" s="2265"/>
      <c r="HYT2" s="2265"/>
      <c r="HYU2" s="2265"/>
      <c r="HYV2" s="2265"/>
      <c r="HYW2" s="2265"/>
      <c r="HYX2" s="2265"/>
      <c r="HYY2" s="2265"/>
      <c r="HYZ2" s="2265"/>
      <c r="HZA2" s="2265"/>
      <c r="HZB2" s="2265"/>
      <c r="HZC2" s="2265"/>
      <c r="HZD2" s="2265"/>
      <c r="HZE2" s="2265"/>
      <c r="HZF2" s="2265"/>
      <c r="HZG2" s="2265"/>
      <c r="HZH2" s="2265"/>
      <c r="HZI2" s="2265"/>
      <c r="HZJ2" s="2265"/>
      <c r="HZK2" s="2265"/>
      <c r="HZL2" s="2265"/>
      <c r="HZM2" s="2265"/>
      <c r="HZN2" s="2265"/>
      <c r="HZO2" s="2265"/>
      <c r="HZP2" s="2265"/>
      <c r="HZQ2" s="2265"/>
      <c r="HZR2" s="2265"/>
      <c r="HZS2" s="2265"/>
      <c r="HZT2" s="2265"/>
      <c r="HZU2" s="2265"/>
      <c r="HZV2" s="2265"/>
      <c r="HZW2" s="2265"/>
      <c r="HZX2" s="2265"/>
      <c r="HZY2" s="2265"/>
      <c r="HZZ2" s="2265"/>
      <c r="IAA2" s="2265"/>
      <c r="IAB2" s="2265"/>
      <c r="IAC2" s="2265"/>
      <c r="IAD2" s="2265"/>
      <c r="IAE2" s="2265"/>
      <c r="IAF2" s="2265"/>
      <c r="IAG2" s="2265"/>
      <c r="IAH2" s="2265"/>
      <c r="IAI2" s="2265"/>
      <c r="IAJ2" s="2265"/>
      <c r="IAK2" s="2265"/>
      <c r="IAL2" s="2265"/>
      <c r="IAM2" s="2265"/>
      <c r="IAN2" s="2265"/>
      <c r="IAO2" s="2265"/>
      <c r="IAP2" s="2265"/>
      <c r="IAQ2" s="2265"/>
      <c r="IAR2" s="2265"/>
      <c r="IAS2" s="2265"/>
      <c r="IAT2" s="2265"/>
      <c r="IAU2" s="2265"/>
      <c r="IAV2" s="2265"/>
      <c r="IAW2" s="2265"/>
      <c r="IAX2" s="2265"/>
      <c r="IAY2" s="2265"/>
      <c r="IAZ2" s="2265"/>
      <c r="IBA2" s="2265"/>
      <c r="IBB2" s="2265"/>
      <c r="IBC2" s="2265"/>
      <c r="IBD2" s="2265"/>
      <c r="IBE2" s="2265"/>
      <c r="IBF2" s="2265"/>
      <c r="IBG2" s="2265"/>
      <c r="IBH2" s="2265"/>
      <c r="IBI2" s="2265"/>
      <c r="IBJ2" s="2265"/>
      <c r="IBK2" s="2265"/>
      <c r="IBL2" s="2265"/>
      <c r="IBM2" s="2265"/>
      <c r="IBN2" s="2265"/>
      <c r="IBO2" s="2265"/>
      <c r="IBP2" s="2265"/>
      <c r="IBQ2" s="2265"/>
      <c r="IBR2" s="2265"/>
      <c r="IBS2" s="2265"/>
      <c r="IBT2" s="2265"/>
      <c r="IBU2" s="2265"/>
      <c r="IBV2" s="2265"/>
      <c r="IBW2" s="2265"/>
      <c r="IBX2" s="2265"/>
      <c r="IBY2" s="2265"/>
      <c r="IBZ2" s="2265"/>
      <c r="ICA2" s="2265"/>
      <c r="ICB2" s="2265"/>
      <c r="ICC2" s="2265"/>
      <c r="ICD2" s="2265"/>
      <c r="ICE2" s="2265"/>
      <c r="ICF2" s="2265"/>
      <c r="ICG2" s="2265"/>
      <c r="ICH2" s="2265"/>
      <c r="ICI2" s="2265"/>
      <c r="ICJ2" s="2265"/>
      <c r="ICK2" s="2265"/>
      <c r="ICL2" s="2265"/>
      <c r="ICM2" s="2265"/>
      <c r="ICN2" s="2265"/>
      <c r="ICO2" s="2265"/>
      <c r="ICP2" s="2265"/>
      <c r="ICQ2" s="2265"/>
      <c r="ICR2" s="2265"/>
      <c r="ICS2" s="2265"/>
      <c r="ICT2" s="2265"/>
      <c r="ICU2" s="2265"/>
      <c r="ICV2" s="2265"/>
      <c r="ICW2" s="2265"/>
      <c r="ICX2" s="2265"/>
      <c r="ICY2" s="2265"/>
      <c r="ICZ2" s="2265"/>
      <c r="IDA2" s="2265"/>
      <c r="IDB2" s="2265"/>
      <c r="IDC2" s="2265"/>
      <c r="IDD2" s="2265"/>
      <c r="IDE2" s="2265"/>
      <c r="IDF2" s="2265"/>
      <c r="IDG2" s="2265"/>
      <c r="IDH2" s="2265"/>
      <c r="IDI2" s="2265"/>
      <c r="IDJ2" s="2265"/>
      <c r="IDK2" s="2265"/>
      <c r="IDL2" s="2265"/>
      <c r="IDM2" s="2265"/>
      <c r="IDN2" s="2265"/>
      <c r="IDO2" s="2265"/>
      <c r="IDP2" s="2265"/>
      <c r="IDQ2" s="2265"/>
      <c r="IDR2" s="2265"/>
      <c r="IDS2" s="2265"/>
      <c r="IDT2" s="2265"/>
      <c r="IDU2" s="2265"/>
      <c r="IDV2" s="2265"/>
      <c r="IDW2" s="2265"/>
      <c r="IDX2" s="2265"/>
      <c r="IDY2" s="2265"/>
      <c r="IDZ2" s="2265"/>
      <c r="IEA2" s="2265"/>
      <c r="IEB2" s="2265"/>
      <c r="IEC2" s="2265"/>
      <c r="IED2" s="2265"/>
      <c r="IEE2" s="2265"/>
      <c r="IEF2" s="2265"/>
      <c r="IEG2" s="2265"/>
      <c r="IEH2" s="2265"/>
      <c r="IEI2" s="2265"/>
      <c r="IEJ2" s="2265"/>
      <c r="IEK2" s="2265"/>
      <c r="IEL2" s="2265"/>
      <c r="IEM2" s="2265"/>
      <c r="IEN2" s="2265"/>
      <c r="IEO2" s="2265"/>
      <c r="IEP2" s="2265"/>
      <c r="IEQ2" s="2265"/>
      <c r="IER2" s="2265"/>
      <c r="IES2" s="2265"/>
      <c r="IET2" s="2265"/>
      <c r="IEU2" s="2265"/>
      <c r="IEV2" s="2265"/>
      <c r="IEW2" s="2265"/>
      <c r="IEX2" s="2265"/>
      <c r="IEY2" s="2265"/>
      <c r="IEZ2" s="2265"/>
      <c r="IFA2" s="2265"/>
      <c r="IFB2" s="2265"/>
      <c r="IFC2" s="2265"/>
      <c r="IFD2" s="2265"/>
      <c r="IFE2" s="2265"/>
      <c r="IFF2" s="2265"/>
      <c r="IFG2" s="2265"/>
      <c r="IFH2" s="2265"/>
      <c r="IFI2" s="2265"/>
      <c r="IFJ2" s="2265"/>
      <c r="IFK2" s="2265"/>
      <c r="IFL2" s="2265"/>
      <c r="IFM2" s="2265"/>
      <c r="IFN2" s="2265"/>
      <c r="IFO2" s="2265"/>
      <c r="IFP2" s="2265"/>
      <c r="IFQ2" s="2265"/>
      <c r="IFR2" s="2265"/>
      <c r="IFS2" s="2265"/>
      <c r="IFT2" s="2265"/>
      <c r="IFU2" s="2265"/>
      <c r="IFV2" s="2265"/>
      <c r="IFW2" s="2265"/>
      <c r="IFX2" s="2265"/>
      <c r="IFY2" s="2265"/>
      <c r="IFZ2" s="2265"/>
      <c r="IGA2" s="2265"/>
      <c r="IGB2" s="2265"/>
      <c r="IGC2" s="2265"/>
      <c r="IGD2" s="2265"/>
      <c r="IGE2" s="2265"/>
      <c r="IGF2" s="2265"/>
      <c r="IGG2" s="2265"/>
      <c r="IGH2" s="2265"/>
      <c r="IGI2" s="2265"/>
      <c r="IGJ2" s="2265"/>
      <c r="IGK2" s="2265"/>
      <c r="IGL2" s="2265"/>
      <c r="IGM2" s="2265"/>
      <c r="IGN2" s="2265"/>
      <c r="IGO2" s="2265"/>
      <c r="IGP2" s="2265"/>
      <c r="IGQ2" s="2265"/>
      <c r="IGR2" s="2265"/>
      <c r="IGS2" s="2265"/>
      <c r="IGT2" s="2265"/>
      <c r="IGU2" s="2265"/>
      <c r="IGV2" s="2265"/>
      <c r="IGW2" s="2265"/>
      <c r="IGX2" s="2265"/>
      <c r="IGY2" s="2265"/>
      <c r="IGZ2" s="2265"/>
      <c r="IHA2" s="2265"/>
      <c r="IHB2" s="2265"/>
      <c r="IHC2" s="2265"/>
      <c r="IHD2" s="2265"/>
      <c r="IHE2" s="2265"/>
      <c r="IHF2" s="2265"/>
      <c r="IHG2" s="2265"/>
      <c r="IHH2" s="2265"/>
      <c r="IHI2" s="2265"/>
      <c r="IHJ2" s="2265"/>
      <c r="IHK2" s="2265"/>
      <c r="IHL2" s="2265"/>
      <c r="IHM2" s="2265"/>
      <c r="IHN2" s="2265"/>
      <c r="IHO2" s="2265"/>
      <c r="IHP2" s="2265"/>
      <c r="IHQ2" s="2265"/>
      <c r="IHR2" s="2265"/>
      <c r="IHS2" s="2265"/>
      <c r="IHT2" s="2265"/>
      <c r="IHU2" s="2265"/>
      <c r="IHV2" s="2265"/>
      <c r="IHW2" s="2265"/>
      <c r="IHX2" s="2265"/>
      <c r="IHY2" s="2265"/>
      <c r="IHZ2" s="2265"/>
      <c r="IIA2" s="2265"/>
      <c r="IIB2" s="2265"/>
      <c r="IIC2" s="2265"/>
      <c r="IID2" s="2265"/>
      <c r="IIE2" s="2265"/>
      <c r="IIF2" s="2265"/>
      <c r="IIG2" s="2265"/>
      <c r="IIH2" s="2265"/>
      <c r="III2" s="2265"/>
      <c r="IIJ2" s="2265"/>
      <c r="IIK2" s="2265"/>
      <c r="IIL2" s="2265"/>
      <c r="IIM2" s="2265"/>
      <c r="IIN2" s="2265"/>
      <c r="IIO2" s="2265"/>
      <c r="IIP2" s="2265"/>
      <c r="IIQ2" s="2265"/>
      <c r="IIR2" s="2265"/>
      <c r="IIS2" s="2265"/>
      <c r="IIT2" s="2265"/>
      <c r="IIU2" s="2265"/>
      <c r="IIV2" s="2265"/>
      <c r="IIW2" s="2265"/>
      <c r="IIX2" s="2265"/>
      <c r="IIY2" s="2265"/>
      <c r="IIZ2" s="2265"/>
      <c r="IJA2" s="2265"/>
      <c r="IJB2" s="2265"/>
      <c r="IJC2" s="2265"/>
      <c r="IJD2" s="2265"/>
      <c r="IJE2" s="2265"/>
      <c r="IJF2" s="2265"/>
      <c r="IJG2" s="2265"/>
      <c r="IJH2" s="2265"/>
      <c r="IJI2" s="2265"/>
      <c r="IJJ2" s="2265"/>
      <c r="IJK2" s="2265"/>
      <c r="IJL2" s="2265"/>
      <c r="IJM2" s="2265"/>
      <c r="IJN2" s="2265"/>
      <c r="IJO2" s="2265"/>
      <c r="IJP2" s="2265"/>
      <c r="IJQ2" s="2265"/>
      <c r="IJR2" s="2265"/>
      <c r="IJS2" s="2265"/>
      <c r="IJT2" s="2265"/>
      <c r="IJU2" s="2265"/>
      <c r="IJV2" s="2265"/>
      <c r="IJW2" s="2265"/>
      <c r="IJX2" s="2265"/>
      <c r="IJY2" s="2265"/>
      <c r="IJZ2" s="2265"/>
      <c r="IKA2" s="2265"/>
      <c r="IKB2" s="2265"/>
      <c r="IKC2" s="2265"/>
      <c r="IKD2" s="2265"/>
      <c r="IKE2" s="2265"/>
      <c r="IKF2" s="2265"/>
      <c r="IKG2" s="2265"/>
      <c r="IKH2" s="2265"/>
      <c r="IKI2" s="2265"/>
      <c r="IKJ2" s="2265"/>
      <c r="IKK2" s="2265"/>
      <c r="IKL2" s="2265"/>
      <c r="IKM2" s="2265"/>
      <c r="IKN2" s="2265"/>
      <c r="IKO2" s="2265"/>
      <c r="IKP2" s="2265"/>
      <c r="IKQ2" s="2265"/>
      <c r="IKR2" s="2265"/>
      <c r="IKS2" s="2265"/>
      <c r="IKT2" s="2265"/>
      <c r="IKU2" s="2265"/>
      <c r="IKV2" s="2265"/>
      <c r="IKW2" s="2265"/>
      <c r="IKX2" s="2265"/>
      <c r="IKY2" s="2265"/>
      <c r="IKZ2" s="2265"/>
      <c r="ILA2" s="2265"/>
      <c r="ILB2" s="2265"/>
      <c r="ILC2" s="2265"/>
      <c r="ILD2" s="2265"/>
      <c r="ILE2" s="2265"/>
      <c r="ILF2" s="2265"/>
      <c r="ILG2" s="2265"/>
      <c r="ILH2" s="2265"/>
      <c r="ILI2" s="2265"/>
      <c r="ILJ2" s="2265"/>
      <c r="ILK2" s="2265"/>
      <c r="ILL2" s="2265"/>
      <c r="ILM2" s="2265"/>
      <c r="ILN2" s="2265"/>
      <c r="ILO2" s="2265"/>
      <c r="ILP2" s="2265"/>
      <c r="ILQ2" s="2265"/>
      <c r="ILR2" s="2265"/>
      <c r="ILS2" s="2265"/>
      <c r="ILT2" s="2265"/>
      <c r="ILU2" s="2265"/>
      <c r="ILV2" s="2265"/>
      <c r="ILW2" s="2265"/>
      <c r="ILX2" s="2265"/>
      <c r="ILY2" s="2265"/>
      <c r="ILZ2" s="2265"/>
      <c r="IMA2" s="2265"/>
      <c r="IMB2" s="2265"/>
      <c r="IMC2" s="2265"/>
      <c r="IMD2" s="2265"/>
      <c r="IME2" s="2265"/>
      <c r="IMF2" s="2265"/>
      <c r="IMG2" s="2265"/>
      <c r="IMH2" s="2265"/>
      <c r="IMI2" s="2265"/>
      <c r="IMJ2" s="2265"/>
      <c r="IMK2" s="2265"/>
      <c r="IML2" s="2265"/>
      <c r="IMM2" s="2265"/>
      <c r="IMN2" s="2265"/>
      <c r="IMO2" s="2265"/>
      <c r="IMP2" s="2265"/>
      <c r="IMQ2" s="2265"/>
      <c r="IMR2" s="2265"/>
      <c r="IMS2" s="2265"/>
      <c r="IMT2" s="2265"/>
      <c r="IMU2" s="2265"/>
      <c r="IMV2" s="2265"/>
      <c r="IMW2" s="2265"/>
      <c r="IMX2" s="2265"/>
      <c r="IMY2" s="2265"/>
      <c r="IMZ2" s="2265"/>
      <c r="INA2" s="2265"/>
      <c r="INB2" s="2265"/>
      <c r="INC2" s="2265"/>
      <c r="IND2" s="2265"/>
      <c r="INE2" s="2265"/>
      <c r="INF2" s="2265"/>
      <c r="ING2" s="2265"/>
      <c r="INH2" s="2265"/>
      <c r="INI2" s="2265"/>
      <c r="INJ2" s="2265"/>
      <c r="INK2" s="2265"/>
      <c r="INL2" s="2265"/>
      <c r="INM2" s="2265"/>
      <c r="INN2" s="2265"/>
      <c r="INO2" s="2265"/>
      <c r="INP2" s="2265"/>
      <c r="INQ2" s="2265"/>
      <c r="INR2" s="2265"/>
      <c r="INS2" s="2265"/>
      <c r="INT2" s="2265"/>
      <c r="INU2" s="2265"/>
      <c r="INV2" s="2265"/>
      <c r="INW2" s="2265"/>
      <c r="INX2" s="2265"/>
      <c r="INY2" s="2265"/>
      <c r="INZ2" s="2265"/>
      <c r="IOA2" s="2265"/>
      <c r="IOB2" s="2265"/>
      <c r="IOC2" s="2265"/>
      <c r="IOD2" s="2265"/>
      <c r="IOE2" s="2265"/>
      <c r="IOF2" s="2265"/>
      <c r="IOG2" s="2265"/>
      <c r="IOH2" s="2265"/>
      <c r="IOI2" s="2265"/>
      <c r="IOJ2" s="2265"/>
      <c r="IOK2" s="2265"/>
      <c r="IOL2" s="2265"/>
      <c r="IOM2" s="2265"/>
      <c r="ION2" s="2265"/>
      <c r="IOO2" s="2265"/>
      <c r="IOP2" s="2265"/>
      <c r="IOQ2" s="2265"/>
      <c r="IOR2" s="2265"/>
      <c r="IOS2" s="2265"/>
      <c r="IOT2" s="2265"/>
      <c r="IOU2" s="2265"/>
      <c r="IOV2" s="2265"/>
      <c r="IOW2" s="2265"/>
      <c r="IOX2" s="2265"/>
      <c r="IOY2" s="2265"/>
      <c r="IOZ2" s="2265"/>
      <c r="IPA2" s="2265"/>
      <c r="IPB2" s="2265"/>
      <c r="IPC2" s="2265"/>
      <c r="IPD2" s="2265"/>
      <c r="IPE2" s="2265"/>
      <c r="IPF2" s="2265"/>
      <c r="IPG2" s="2265"/>
      <c r="IPH2" s="2265"/>
      <c r="IPI2" s="2265"/>
      <c r="IPJ2" s="2265"/>
      <c r="IPK2" s="2265"/>
      <c r="IPL2" s="2265"/>
      <c r="IPM2" s="2265"/>
      <c r="IPN2" s="2265"/>
      <c r="IPO2" s="2265"/>
      <c r="IPP2" s="2265"/>
      <c r="IPQ2" s="2265"/>
      <c r="IPR2" s="2265"/>
      <c r="IPS2" s="2265"/>
      <c r="IPT2" s="2265"/>
      <c r="IPU2" s="2265"/>
      <c r="IPV2" s="2265"/>
      <c r="IPW2" s="2265"/>
      <c r="IPX2" s="2265"/>
      <c r="IPY2" s="2265"/>
      <c r="IPZ2" s="2265"/>
      <c r="IQA2" s="2265"/>
      <c r="IQB2" s="2265"/>
      <c r="IQC2" s="2265"/>
      <c r="IQD2" s="2265"/>
      <c r="IQE2" s="2265"/>
      <c r="IQF2" s="2265"/>
      <c r="IQG2" s="2265"/>
      <c r="IQH2" s="2265"/>
      <c r="IQI2" s="2265"/>
      <c r="IQJ2" s="2265"/>
      <c r="IQK2" s="2265"/>
      <c r="IQL2" s="2265"/>
      <c r="IQM2" s="2265"/>
      <c r="IQN2" s="2265"/>
      <c r="IQO2" s="2265"/>
      <c r="IQP2" s="2265"/>
      <c r="IQQ2" s="2265"/>
      <c r="IQR2" s="2265"/>
      <c r="IQS2" s="2265"/>
      <c r="IQT2" s="2265"/>
      <c r="IQU2" s="2265"/>
      <c r="IQV2" s="2265"/>
      <c r="IQW2" s="2265"/>
      <c r="IQX2" s="2265"/>
      <c r="IQY2" s="2265"/>
      <c r="IQZ2" s="2265"/>
      <c r="IRA2" s="2265"/>
      <c r="IRB2" s="2265"/>
      <c r="IRC2" s="2265"/>
      <c r="IRD2" s="2265"/>
      <c r="IRE2" s="2265"/>
      <c r="IRF2" s="2265"/>
      <c r="IRG2" s="2265"/>
      <c r="IRH2" s="2265"/>
      <c r="IRI2" s="2265"/>
      <c r="IRJ2" s="2265"/>
      <c r="IRK2" s="2265"/>
      <c r="IRL2" s="2265"/>
      <c r="IRM2" s="2265"/>
      <c r="IRN2" s="2265"/>
      <c r="IRO2" s="2265"/>
      <c r="IRP2" s="2265"/>
      <c r="IRQ2" s="2265"/>
      <c r="IRR2" s="2265"/>
      <c r="IRS2" s="2265"/>
      <c r="IRT2" s="2265"/>
      <c r="IRU2" s="2265"/>
      <c r="IRV2" s="2265"/>
      <c r="IRW2" s="2265"/>
      <c r="IRX2" s="2265"/>
      <c r="IRY2" s="2265"/>
      <c r="IRZ2" s="2265"/>
      <c r="ISA2" s="2265"/>
      <c r="ISB2" s="2265"/>
      <c r="ISC2" s="2265"/>
      <c r="ISD2" s="2265"/>
      <c r="ISE2" s="2265"/>
      <c r="ISF2" s="2265"/>
      <c r="ISG2" s="2265"/>
      <c r="ISH2" s="2265"/>
      <c r="ISI2" s="2265"/>
      <c r="ISJ2" s="2265"/>
      <c r="ISK2" s="2265"/>
      <c r="ISL2" s="2265"/>
      <c r="ISM2" s="2265"/>
      <c r="ISN2" s="2265"/>
      <c r="ISO2" s="2265"/>
      <c r="ISP2" s="2265"/>
      <c r="ISQ2" s="2265"/>
      <c r="ISR2" s="2265"/>
      <c r="ISS2" s="2265"/>
      <c r="IST2" s="2265"/>
      <c r="ISU2" s="2265"/>
      <c r="ISV2" s="2265"/>
      <c r="ISW2" s="2265"/>
      <c r="ISX2" s="2265"/>
      <c r="ISY2" s="2265"/>
      <c r="ISZ2" s="2265"/>
      <c r="ITA2" s="2265"/>
      <c r="ITB2" s="2265"/>
      <c r="ITC2" s="2265"/>
      <c r="ITD2" s="2265"/>
      <c r="ITE2" s="2265"/>
      <c r="ITF2" s="2265"/>
      <c r="ITG2" s="2265"/>
      <c r="ITH2" s="2265"/>
      <c r="ITI2" s="2265"/>
      <c r="ITJ2" s="2265"/>
      <c r="ITK2" s="2265"/>
      <c r="ITL2" s="2265"/>
      <c r="ITM2" s="2265"/>
      <c r="ITN2" s="2265"/>
      <c r="ITO2" s="2265"/>
      <c r="ITP2" s="2265"/>
      <c r="ITQ2" s="2265"/>
      <c r="ITR2" s="2265"/>
      <c r="ITS2" s="2265"/>
      <c r="ITT2" s="2265"/>
      <c r="ITU2" s="2265"/>
      <c r="ITV2" s="2265"/>
      <c r="ITW2" s="2265"/>
      <c r="ITX2" s="2265"/>
      <c r="ITY2" s="2265"/>
      <c r="ITZ2" s="2265"/>
      <c r="IUA2" s="2265"/>
      <c r="IUB2" s="2265"/>
      <c r="IUC2" s="2265"/>
      <c r="IUD2" s="2265"/>
      <c r="IUE2" s="2265"/>
      <c r="IUF2" s="2265"/>
      <c r="IUG2" s="2265"/>
      <c r="IUH2" s="2265"/>
      <c r="IUI2" s="2265"/>
      <c r="IUJ2" s="2265"/>
      <c r="IUK2" s="2265"/>
      <c r="IUL2" s="2265"/>
      <c r="IUM2" s="2265"/>
      <c r="IUN2" s="2265"/>
      <c r="IUO2" s="2265"/>
      <c r="IUP2" s="2265"/>
      <c r="IUQ2" s="2265"/>
      <c r="IUR2" s="2265"/>
      <c r="IUS2" s="2265"/>
      <c r="IUT2" s="2265"/>
      <c r="IUU2" s="2265"/>
      <c r="IUV2" s="2265"/>
      <c r="IUW2" s="2265"/>
      <c r="IUX2" s="2265"/>
      <c r="IUY2" s="2265"/>
      <c r="IUZ2" s="2265"/>
      <c r="IVA2" s="2265"/>
      <c r="IVB2" s="2265"/>
      <c r="IVC2" s="2265"/>
      <c r="IVD2" s="2265"/>
      <c r="IVE2" s="2265"/>
      <c r="IVF2" s="2265"/>
      <c r="IVG2" s="2265"/>
      <c r="IVH2" s="2265"/>
      <c r="IVI2" s="2265"/>
      <c r="IVJ2" s="2265"/>
      <c r="IVK2" s="2265"/>
      <c r="IVL2" s="2265"/>
      <c r="IVM2" s="2265"/>
      <c r="IVN2" s="2265"/>
      <c r="IVO2" s="2265"/>
      <c r="IVP2" s="2265"/>
      <c r="IVQ2" s="2265"/>
      <c r="IVR2" s="2265"/>
      <c r="IVS2" s="2265"/>
      <c r="IVT2" s="2265"/>
      <c r="IVU2" s="2265"/>
      <c r="IVV2" s="2265"/>
      <c r="IVW2" s="2265"/>
      <c r="IVX2" s="2265"/>
      <c r="IVY2" s="2265"/>
      <c r="IVZ2" s="2265"/>
      <c r="IWA2" s="2265"/>
      <c r="IWB2" s="2265"/>
      <c r="IWC2" s="2265"/>
      <c r="IWD2" s="2265"/>
      <c r="IWE2" s="2265"/>
      <c r="IWF2" s="2265"/>
      <c r="IWG2" s="2265"/>
      <c r="IWH2" s="2265"/>
      <c r="IWI2" s="2265"/>
      <c r="IWJ2" s="2265"/>
      <c r="IWK2" s="2265"/>
      <c r="IWL2" s="2265"/>
      <c r="IWM2" s="2265"/>
      <c r="IWN2" s="2265"/>
      <c r="IWO2" s="2265"/>
      <c r="IWP2" s="2265"/>
      <c r="IWQ2" s="2265"/>
      <c r="IWR2" s="2265"/>
      <c r="IWS2" s="2265"/>
      <c r="IWT2" s="2265"/>
      <c r="IWU2" s="2265"/>
      <c r="IWV2" s="2265"/>
      <c r="IWW2" s="2265"/>
      <c r="IWX2" s="2265"/>
      <c r="IWY2" s="2265"/>
      <c r="IWZ2" s="2265"/>
      <c r="IXA2" s="2265"/>
      <c r="IXB2" s="2265"/>
      <c r="IXC2" s="2265"/>
      <c r="IXD2" s="2265"/>
      <c r="IXE2" s="2265"/>
      <c r="IXF2" s="2265"/>
      <c r="IXG2" s="2265"/>
      <c r="IXH2" s="2265"/>
      <c r="IXI2" s="2265"/>
      <c r="IXJ2" s="2265"/>
      <c r="IXK2" s="2265"/>
      <c r="IXL2" s="2265"/>
      <c r="IXM2" s="2265"/>
      <c r="IXN2" s="2265"/>
      <c r="IXO2" s="2265"/>
      <c r="IXP2" s="2265"/>
      <c r="IXQ2" s="2265"/>
      <c r="IXR2" s="2265"/>
      <c r="IXS2" s="2265"/>
      <c r="IXT2" s="2265"/>
      <c r="IXU2" s="2265"/>
      <c r="IXV2" s="2265"/>
      <c r="IXW2" s="2265"/>
      <c r="IXX2" s="2265"/>
      <c r="IXY2" s="2265"/>
      <c r="IXZ2" s="2265"/>
      <c r="IYA2" s="2265"/>
      <c r="IYB2" s="2265"/>
      <c r="IYC2" s="2265"/>
      <c r="IYD2" s="2265"/>
      <c r="IYE2" s="2265"/>
      <c r="IYF2" s="2265"/>
      <c r="IYG2" s="2265"/>
      <c r="IYH2" s="2265"/>
      <c r="IYI2" s="2265"/>
      <c r="IYJ2" s="2265"/>
      <c r="IYK2" s="2265"/>
      <c r="IYL2" s="2265"/>
      <c r="IYM2" s="2265"/>
      <c r="IYN2" s="2265"/>
      <c r="IYO2" s="2265"/>
      <c r="IYP2" s="2265"/>
      <c r="IYQ2" s="2265"/>
      <c r="IYR2" s="2265"/>
      <c r="IYS2" s="2265"/>
      <c r="IYT2" s="2265"/>
      <c r="IYU2" s="2265"/>
      <c r="IYV2" s="2265"/>
      <c r="IYW2" s="2265"/>
      <c r="IYX2" s="2265"/>
      <c r="IYY2" s="2265"/>
      <c r="IYZ2" s="2265"/>
      <c r="IZA2" s="2265"/>
      <c r="IZB2" s="2265"/>
      <c r="IZC2" s="2265"/>
      <c r="IZD2" s="2265"/>
      <c r="IZE2" s="2265"/>
      <c r="IZF2" s="2265"/>
      <c r="IZG2" s="2265"/>
      <c r="IZH2" s="2265"/>
      <c r="IZI2" s="2265"/>
      <c r="IZJ2" s="2265"/>
      <c r="IZK2" s="2265"/>
      <c r="IZL2" s="2265"/>
      <c r="IZM2" s="2265"/>
      <c r="IZN2" s="2265"/>
      <c r="IZO2" s="2265"/>
      <c r="IZP2" s="2265"/>
      <c r="IZQ2" s="2265"/>
      <c r="IZR2" s="2265"/>
      <c r="IZS2" s="2265"/>
      <c r="IZT2" s="2265"/>
      <c r="IZU2" s="2265"/>
      <c r="IZV2" s="2265"/>
      <c r="IZW2" s="2265"/>
      <c r="IZX2" s="2265"/>
      <c r="IZY2" s="2265"/>
      <c r="IZZ2" s="2265"/>
      <c r="JAA2" s="2265"/>
      <c r="JAB2" s="2265"/>
      <c r="JAC2" s="2265"/>
      <c r="JAD2" s="2265"/>
      <c r="JAE2" s="2265"/>
      <c r="JAF2" s="2265"/>
      <c r="JAG2" s="2265"/>
      <c r="JAH2" s="2265"/>
      <c r="JAI2" s="2265"/>
      <c r="JAJ2" s="2265"/>
      <c r="JAK2" s="2265"/>
      <c r="JAL2" s="2265"/>
      <c r="JAM2" s="2265"/>
      <c r="JAN2" s="2265"/>
      <c r="JAO2" s="2265"/>
      <c r="JAP2" s="2265"/>
      <c r="JAQ2" s="2265"/>
      <c r="JAR2" s="2265"/>
      <c r="JAS2" s="2265"/>
      <c r="JAT2" s="2265"/>
      <c r="JAU2" s="2265"/>
      <c r="JAV2" s="2265"/>
      <c r="JAW2" s="2265"/>
      <c r="JAX2" s="2265"/>
      <c r="JAY2" s="2265"/>
      <c r="JAZ2" s="2265"/>
      <c r="JBA2" s="2265"/>
      <c r="JBB2" s="2265"/>
      <c r="JBC2" s="2265"/>
      <c r="JBD2" s="2265"/>
      <c r="JBE2" s="2265"/>
      <c r="JBF2" s="2265"/>
      <c r="JBG2" s="2265"/>
      <c r="JBH2" s="2265"/>
      <c r="JBI2" s="2265"/>
      <c r="JBJ2" s="2265"/>
      <c r="JBK2" s="2265"/>
      <c r="JBL2" s="2265"/>
      <c r="JBM2" s="2265"/>
      <c r="JBN2" s="2265"/>
      <c r="JBO2" s="2265"/>
      <c r="JBP2" s="2265"/>
      <c r="JBQ2" s="2265"/>
      <c r="JBR2" s="2265"/>
      <c r="JBS2" s="2265"/>
      <c r="JBT2" s="2265"/>
      <c r="JBU2" s="2265"/>
      <c r="JBV2" s="2265"/>
      <c r="JBW2" s="2265"/>
      <c r="JBX2" s="2265"/>
      <c r="JBY2" s="2265"/>
      <c r="JBZ2" s="2265"/>
      <c r="JCA2" s="2265"/>
      <c r="JCB2" s="2265"/>
      <c r="JCC2" s="2265"/>
      <c r="JCD2" s="2265"/>
      <c r="JCE2" s="2265"/>
      <c r="JCF2" s="2265"/>
      <c r="JCG2" s="2265"/>
      <c r="JCH2" s="2265"/>
      <c r="JCI2" s="2265"/>
      <c r="JCJ2" s="2265"/>
      <c r="JCK2" s="2265"/>
      <c r="JCL2" s="2265"/>
      <c r="JCM2" s="2265"/>
      <c r="JCN2" s="2265"/>
      <c r="JCO2" s="2265"/>
      <c r="JCP2" s="2265"/>
      <c r="JCQ2" s="2265"/>
      <c r="JCR2" s="2265"/>
      <c r="JCS2" s="2265"/>
      <c r="JCT2" s="2265"/>
      <c r="JCU2" s="2265"/>
      <c r="JCV2" s="2265"/>
      <c r="JCW2" s="2265"/>
      <c r="JCX2" s="2265"/>
      <c r="JCY2" s="2265"/>
      <c r="JCZ2" s="2265"/>
      <c r="JDA2" s="2265"/>
      <c r="JDB2" s="2265"/>
      <c r="JDC2" s="2265"/>
      <c r="JDD2" s="2265"/>
      <c r="JDE2" s="2265"/>
      <c r="JDF2" s="2265"/>
      <c r="JDG2" s="2265"/>
      <c r="JDH2" s="2265"/>
      <c r="JDI2" s="2265"/>
      <c r="JDJ2" s="2265"/>
      <c r="JDK2" s="2265"/>
      <c r="JDL2" s="2265"/>
      <c r="JDM2" s="2265"/>
      <c r="JDN2" s="2265"/>
      <c r="JDO2" s="2265"/>
      <c r="JDP2" s="2265"/>
      <c r="JDQ2" s="2265"/>
      <c r="JDR2" s="2265"/>
      <c r="JDS2" s="2265"/>
      <c r="JDT2" s="2265"/>
      <c r="JDU2" s="2265"/>
      <c r="JDV2" s="2265"/>
      <c r="JDW2" s="2265"/>
      <c r="JDX2" s="2265"/>
      <c r="JDY2" s="2265"/>
      <c r="JDZ2" s="2265"/>
      <c r="JEA2" s="2265"/>
      <c r="JEB2" s="2265"/>
      <c r="JEC2" s="2265"/>
      <c r="JED2" s="2265"/>
      <c r="JEE2" s="2265"/>
      <c r="JEF2" s="2265"/>
      <c r="JEG2" s="2265"/>
      <c r="JEH2" s="2265"/>
      <c r="JEI2" s="2265"/>
      <c r="JEJ2" s="2265"/>
      <c r="JEK2" s="2265"/>
      <c r="JEL2" s="2265"/>
      <c r="JEM2" s="2265"/>
      <c r="JEN2" s="2265"/>
      <c r="JEO2" s="2265"/>
      <c r="JEP2" s="2265"/>
      <c r="JEQ2" s="2265"/>
      <c r="JER2" s="2265"/>
      <c r="JES2" s="2265"/>
      <c r="JET2" s="2265"/>
      <c r="JEU2" s="2265"/>
      <c r="JEV2" s="2265"/>
      <c r="JEW2" s="2265"/>
      <c r="JEX2" s="2265"/>
      <c r="JEY2" s="2265"/>
      <c r="JEZ2" s="2265"/>
      <c r="JFA2" s="2265"/>
      <c r="JFB2" s="2265"/>
      <c r="JFC2" s="2265"/>
      <c r="JFD2" s="2265"/>
      <c r="JFE2" s="2265"/>
      <c r="JFF2" s="2265"/>
      <c r="JFG2" s="2265"/>
      <c r="JFH2" s="2265"/>
      <c r="JFI2" s="2265"/>
      <c r="JFJ2" s="2265"/>
      <c r="JFK2" s="2265"/>
      <c r="JFL2" s="2265"/>
      <c r="JFM2" s="2265"/>
      <c r="JFN2" s="2265"/>
      <c r="JFO2" s="2265"/>
      <c r="JFP2" s="2265"/>
      <c r="JFQ2" s="2265"/>
      <c r="JFR2" s="2265"/>
      <c r="JFS2" s="2265"/>
      <c r="JFT2" s="2265"/>
      <c r="JFU2" s="2265"/>
      <c r="JFV2" s="2265"/>
      <c r="JFW2" s="2265"/>
      <c r="JFX2" s="2265"/>
      <c r="JFY2" s="2265"/>
      <c r="JFZ2" s="2265"/>
      <c r="JGA2" s="2265"/>
      <c r="JGB2" s="2265"/>
      <c r="JGC2" s="2265"/>
      <c r="JGD2" s="2265"/>
      <c r="JGE2" s="2265"/>
      <c r="JGF2" s="2265"/>
      <c r="JGG2" s="2265"/>
      <c r="JGH2" s="2265"/>
      <c r="JGI2" s="2265"/>
      <c r="JGJ2" s="2265"/>
      <c r="JGK2" s="2265"/>
      <c r="JGL2" s="2265"/>
      <c r="JGM2" s="2265"/>
      <c r="JGN2" s="2265"/>
      <c r="JGO2" s="2265"/>
      <c r="JGP2" s="2265"/>
      <c r="JGQ2" s="2265"/>
      <c r="JGR2" s="2265"/>
      <c r="JGS2" s="2265"/>
      <c r="JGT2" s="2265"/>
      <c r="JGU2" s="2265"/>
      <c r="JGV2" s="2265"/>
      <c r="JGW2" s="2265"/>
      <c r="JGX2" s="2265"/>
      <c r="JGY2" s="2265"/>
      <c r="JGZ2" s="2265"/>
      <c r="JHA2" s="2265"/>
      <c r="JHB2" s="2265"/>
      <c r="JHC2" s="2265"/>
      <c r="JHD2" s="2265"/>
      <c r="JHE2" s="2265"/>
      <c r="JHF2" s="2265"/>
      <c r="JHG2" s="2265"/>
      <c r="JHH2" s="2265"/>
      <c r="JHI2" s="2265"/>
      <c r="JHJ2" s="2265"/>
      <c r="JHK2" s="2265"/>
      <c r="JHL2" s="2265"/>
      <c r="JHM2" s="2265"/>
      <c r="JHN2" s="2265"/>
      <c r="JHO2" s="2265"/>
      <c r="JHP2" s="2265"/>
      <c r="JHQ2" s="2265"/>
      <c r="JHR2" s="2265"/>
      <c r="JHS2" s="2265"/>
      <c r="JHT2" s="2265"/>
      <c r="JHU2" s="2265"/>
      <c r="JHV2" s="2265"/>
      <c r="JHW2" s="2265"/>
      <c r="JHX2" s="2265"/>
      <c r="JHY2" s="2265"/>
      <c r="JHZ2" s="2265"/>
      <c r="JIA2" s="2265"/>
      <c r="JIB2" s="2265"/>
      <c r="JIC2" s="2265"/>
      <c r="JID2" s="2265"/>
      <c r="JIE2" s="2265"/>
      <c r="JIF2" s="2265"/>
      <c r="JIG2" s="2265"/>
      <c r="JIH2" s="2265"/>
      <c r="JII2" s="2265"/>
      <c r="JIJ2" s="2265"/>
      <c r="JIK2" s="2265"/>
      <c r="JIL2" s="2265"/>
      <c r="JIM2" s="2265"/>
      <c r="JIN2" s="2265"/>
      <c r="JIO2" s="2265"/>
      <c r="JIP2" s="2265"/>
      <c r="JIQ2" s="2265"/>
      <c r="JIR2" s="2265"/>
      <c r="JIS2" s="2265"/>
      <c r="JIT2" s="2265"/>
      <c r="JIU2" s="2265"/>
      <c r="JIV2" s="2265"/>
      <c r="JIW2" s="2265"/>
      <c r="JIX2" s="2265"/>
      <c r="JIY2" s="2265"/>
      <c r="JIZ2" s="2265"/>
      <c r="JJA2" s="2265"/>
      <c r="JJB2" s="2265"/>
      <c r="JJC2" s="2265"/>
      <c r="JJD2" s="2265"/>
      <c r="JJE2" s="2265"/>
      <c r="JJF2" s="2265"/>
      <c r="JJG2" s="2265"/>
      <c r="JJH2" s="2265"/>
      <c r="JJI2" s="2265"/>
      <c r="JJJ2" s="2265"/>
      <c r="JJK2" s="2265"/>
      <c r="JJL2" s="2265"/>
      <c r="JJM2" s="2265"/>
      <c r="JJN2" s="2265"/>
      <c r="JJO2" s="2265"/>
      <c r="JJP2" s="2265"/>
      <c r="JJQ2" s="2265"/>
      <c r="JJR2" s="2265"/>
      <c r="JJS2" s="2265"/>
      <c r="JJT2" s="2265"/>
      <c r="JJU2" s="2265"/>
      <c r="JJV2" s="2265"/>
      <c r="JJW2" s="2265"/>
      <c r="JJX2" s="2265"/>
      <c r="JJY2" s="2265"/>
      <c r="JJZ2" s="2265"/>
      <c r="JKA2" s="2265"/>
      <c r="JKB2" s="2265"/>
      <c r="JKC2" s="2265"/>
      <c r="JKD2" s="2265"/>
      <c r="JKE2" s="2265"/>
      <c r="JKF2" s="2265"/>
      <c r="JKG2" s="2265"/>
      <c r="JKH2" s="2265"/>
      <c r="JKI2" s="2265"/>
      <c r="JKJ2" s="2265"/>
      <c r="JKK2" s="2265"/>
      <c r="JKL2" s="2265"/>
      <c r="JKM2" s="2265"/>
      <c r="JKN2" s="2265"/>
      <c r="JKO2" s="2265"/>
      <c r="JKP2" s="2265"/>
      <c r="JKQ2" s="2265"/>
      <c r="JKR2" s="2265"/>
      <c r="JKS2" s="2265"/>
      <c r="JKT2" s="2265"/>
      <c r="JKU2" s="2265"/>
      <c r="JKV2" s="2265"/>
      <c r="JKW2" s="2265"/>
      <c r="JKX2" s="2265"/>
      <c r="JKY2" s="2265"/>
      <c r="JKZ2" s="2265"/>
      <c r="JLA2" s="2265"/>
      <c r="JLB2" s="2265"/>
      <c r="JLC2" s="2265"/>
      <c r="JLD2" s="2265"/>
      <c r="JLE2" s="2265"/>
      <c r="JLF2" s="2265"/>
      <c r="JLG2" s="2265"/>
      <c r="JLH2" s="2265"/>
      <c r="JLI2" s="2265"/>
      <c r="JLJ2" s="2265"/>
      <c r="JLK2" s="2265"/>
      <c r="JLL2" s="2265"/>
      <c r="JLM2" s="2265"/>
      <c r="JLN2" s="2265"/>
      <c r="JLO2" s="2265"/>
      <c r="JLP2" s="2265"/>
      <c r="JLQ2" s="2265"/>
      <c r="JLR2" s="2265"/>
      <c r="JLS2" s="2265"/>
      <c r="JLT2" s="2265"/>
      <c r="JLU2" s="2265"/>
      <c r="JLV2" s="2265"/>
      <c r="JLW2" s="2265"/>
      <c r="JLX2" s="2265"/>
      <c r="JLY2" s="2265"/>
      <c r="JLZ2" s="2265"/>
      <c r="JMA2" s="2265"/>
      <c r="JMB2" s="2265"/>
      <c r="JMC2" s="2265"/>
      <c r="JMD2" s="2265"/>
      <c r="JME2" s="2265"/>
      <c r="JMF2" s="2265"/>
      <c r="JMG2" s="2265"/>
      <c r="JMH2" s="2265"/>
      <c r="JMI2" s="2265"/>
      <c r="JMJ2" s="2265"/>
      <c r="JMK2" s="2265"/>
      <c r="JML2" s="2265"/>
      <c r="JMM2" s="2265"/>
      <c r="JMN2" s="2265"/>
      <c r="JMO2" s="2265"/>
      <c r="JMP2" s="2265"/>
      <c r="JMQ2" s="2265"/>
      <c r="JMR2" s="2265"/>
      <c r="JMS2" s="2265"/>
      <c r="JMT2" s="2265"/>
      <c r="JMU2" s="2265"/>
      <c r="JMV2" s="2265"/>
      <c r="JMW2" s="2265"/>
      <c r="JMX2" s="2265"/>
      <c r="JMY2" s="2265"/>
      <c r="JMZ2" s="2265"/>
      <c r="JNA2" s="2265"/>
      <c r="JNB2" s="2265"/>
      <c r="JNC2" s="2265"/>
      <c r="JND2" s="2265"/>
      <c r="JNE2" s="2265"/>
      <c r="JNF2" s="2265"/>
      <c r="JNG2" s="2265"/>
      <c r="JNH2" s="2265"/>
      <c r="JNI2" s="2265"/>
      <c r="JNJ2" s="2265"/>
      <c r="JNK2" s="2265"/>
      <c r="JNL2" s="2265"/>
      <c r="JNM2" s="2265"/>
      <c r="JNN2" s="2265"/>
      <c r="JNO2" s="2265"/>
      <c r="JNP2" s="2265"/>
      <c r="JNQ2" s="2265"/>
      <c r="JNR2" s="2265"/>
      <c r="JNS2" s="2265"/>
      <c r="JNT2" s="2265"/>
      <c r="JNU2" s="2265"/>
      <c r="JNV2" s="2265"/>
      <c r="JNW2" s="2265"/>
      <c r="JNX2" s="2265"/>
      <c r="JNY2" s="2265"/>
      <c r="JNZ2" s="2265"/>
      <c r="JOA2" s="2265"/>
      <c r="JOB2" s="2265"/>
      <c r="JOC2" s="2265"/>
      <c r="JOD2" s="2265"/>
      <c r="JOE2" s="2265"/>
      <c r="JOF2" s="2265"/>
      <c r="JOG2" s="2265"/>
      <c r="JOH2" s="2265"/>
      <c r="JOI2" s="2265"/>
      <c r="JOJ2" s="2265"/>
      <c r="JOK2" s="2265"/>
      <c r="JOL2" s="2265"/>
      <c r="JOM2" s="2265"/>
      <c r="JON2" s="2265"/>
      <c r="JOO2" s="2265"/>
      <c r="JOP2" s="2265"/>
      <c r="JOQ2" s="2265"/>
      <c r="JOR2" s="2265"/>
      <c r="JOS2" s="2265"/>
      <c r="JOT2" s="2265"/>
      <c r="JOU2" s="2265"/>
      <c r="JOV2" s="2265"/>
      <c r="JOW2" s="2265"/>
      <c r="JOX2" s="2265"/>
      <c r="JOY2" s="2265"/>
      <c r="JOZ2" s="2265"/>
      <c r="JPA2" s="2265"/>
      <c r="JPB2" s="2265"/>
      <c r="JPC2" s="2265"/>
      <c r="JPD2" s="2265"/>
      <c r="JPE2" s="2265"/>
      <c r="JPF2" s="2265"/>
      <c r="JPG2" s="2265"/>
      <c r="JPH2" s="2265"/>
      <c r="JPI2" s="2265"/>
      <c r="JPJ2" s="2265"/>
      <c r="JPK2" s="2265"/>
      <c r="JPL2" s="2265"/>
      <c r="JPM2" s="2265"/>
      <c r="JPN2" s="2265"/>
      <c r="JPO2" s="2265"/>
      <c r="JPP2" s="2265"/>
      <c r="JPQ2" s="2265"/>
      <c r="JPR2" s="2265"/>
      <c r="JPS2" s="2265"/>
      <c r="JPT2" s="2265"/>
      <c r="JPU2" s="2265"/>
      <c r="JPV2" s="2265"/>
      <c r="JPW2" s="2265"/>
      <c r="JPX2" s="2265"/>
      <c r="JPY2" s="2265"/>
      <c r="JPZ2" s="2265"/>
      <c r="JQA2" s="2265"/>
      <c r="JQB2" s="2265"/>
      <c r="JQC2" s="2265"/>
      <c r="JQD2" s="2265"/>
      <c r="JQE2" s="2265"/>
      <c r="JQF2" s="2265"/>
      <c r="JQG2" s="2265"/>
      <c r="JQH2" s="2265"/>
      <c r="JQI2" s="2265"/>
      <c r="JQJ2" s="2265"/>
      <c r="JQK2" s="2265"/>
      <c r="JQL2" s="2265"/>
      <c r="JQM2" s="2265"/>
      <c r="JQN2" s="2265"/>
      <c r="JQO2" s="2265"/>
      <c r="JQP2" s="2265"/>
      <c r="JQQ2" s="2265"/>
      <c r="JQR2" s="2265"/>
      <c r="JQS2" s="2265"/>
      <c r="JQT2" s="2265"/>
      <c r="JQU2" s="2265"/>
      <c r="JQV2" s="2265"/>
      <c r="JQW2" s="2265"/>
      <c r="JQX2" s="2265"/>
      <c r="JQY2" s="2265"/>
      <c r="JQZ2" s="2265"/>
      <c r="JRA2" s="2265"/>
      <c r="JRB2" s="2265"/>
      <c r="JRC2" s="2265"/>
      <c r="JRD2" s="2265"/>
      <c r="JRE2" s="2265"/>
      <c r="JRF2" s="2265"/>
      <c r="JRG2" s="2265"/>
      <c r="JRH2" s="2265"/>
      <c r="JRI2" s="2265"/>
      <c r="JRJ2" s="2265"/>
      <c r="JRK2" s="2265"/>
      <c r="JRL2" s="2265"/>
      <c r="JRM2" s="2265"/>
      <c r="JRN2" s="2265"/>
      <c r="JRO2" s="2265"/>
      <c r="JRP2" s="2265"/>
      <c r="JRQ2" s="2265"/>
      <c r="JRR2" s="2265"/>
      <c r="JRS2" s="2265"/>
      <c r="JRT2" s="2265"/>
      <c r="JRU2" s="2265"/>
      <c r="JRV2" s="2265"/>
      <c r="JRW2" s="2265"/>
      <c r="JRX2" s="2265"/>
      <c r="JRY2" s="2265"/>
      <c r="JRZ2" s="2265"/>
      <c r="JSA2" s="2265"/>
      <c r="JSB2" s="2265"/>
      <c r="JSC2" s="2265"/>
      <c r="JSD2" s="2265"/>
      <c r="JSE2" s="2265"/>
      <c r="JSF2" s="2265"/>
      <c r="JSG2" s="2265"/>
      <c r="JSH2" s="2265"/>
      <c r="JSI2" s="2265"/>
      <c r="JSJ2" s="2265"/>
      <c r="JSK2" s="2265"/>
      <c r="JSL2" s="2265"/>
      <c r="JSM2" s="2265"/>
      <c r="JSN2" s="2265"/>
      <c r="JSO2" s="2265"/>
      <c r="JSP2" s="2265"/>
      <c r="JSQ2" s="2265"/>
      <c r="JSR2" s="2265"/>
      <c r="JSS2" s="2265"/>
      <c r="JST2" s="2265"/>
      <c r="JSU2" s="2265"/>
      <c r="JSV2" s="2265"/>
      <c r="JSW2" s="2265"/>
      <c r="JSX2" s="2265"/>
      <c r="JSY2" s="2265"/>
      <c r="JSZ2" s="2265"/>
      <c r="JTA2" s="2265"/>
      <c r="JTB2" s="2265"/>
      <c r="JTC2" s="2265"/>
      <c r="JTD2" s="2265"/>
      <c r="JTE2" s="2265"/>
      <c r="JTF2" s="2265"/>
      <c r="JTG2" s="2265"/>
      <c r="JTH2" s="2265"/>
      <c r="JTI2" s="2265"/>
      <c r="JTJ2" s="2265"/>
      <c r="JTK2" s="2265"/>
      <c r="JTL2" s="2265"/>
      <c r="JTM2" s="2265"/>
      <c r="JTN2" s="2265"/>
      <c r="JTO2" s="2265"/>
      <c r="JTP2" s="2265"/>
      <c r="JTQ2" s="2265"/>
      <c r="JTR2" s="2265"/>
      <c r="JTS2" s="2265"/>
      <c r="JTT2" s="2265"/>
      <c r="JTU2" s="2265"/>
      <c r="JTV2" s="2265"/>
      <c r="JTW2" s="2265"/>
      <c r="JTX2" s="2265"/>
      <c r="JTY2" s="2265"/>
      <c r="JTZ2" s="2265"/>
      <c r="JUA2" s="2265"/>
      <c r="JUB2" s="2265"/>
      <c r="JUC2" s="2265"/>
      <c r="JUD2" s="2265"/>
      <c r="JUE2" s="2265"/>
      <c r="JUF2" s="2265"/>
      <c r="JUG2" s="2265"/>
      <c r="JUH2" s="2265"/>
      <c r="JUI2" s="2265"/>
      <c r="JUJ2" s="2265"/>
      <c r="JUK2" s="2265"/>
      <c r="JUL2" s="2265"/>
      <c r="JUM2" s="2265"/>
      <c r="JUN2" s="2265"/>
      <c r="JUO2" s="2265"/>
      <c r="JUP2" s="2265"/>
      <c r="JUQ2" s="2265"/>
      <c r="JUR2" s="2265"/>
      <c r="JUS2" s="2265"/>
      <c r="JUT2" s="2265"/>
      <c r="JUU2" s="2265"/>
      <c r="JUV2" s="2265"/>
      <c r="JUW2" s="2265"/>
      <c r="JUX2" s="2265"/>
      <c r="JUY2" s="2265"/>
      <c r="JUZ2" s="2265"/>
      <c r="JVA2" s="2265"/>
      <c r="JVB2" s="2265"/>
      <c r="JVC2" s="2265"/>
      <c r="JVD2" s="2265"/>
      <c r="JVE2" s="2265"/>
      <c r="JVF2" s="2265"/>
      <c r="JVG2" s="2265"/>
      <c r="JVH2" s="2265"/>
      <c r="JVI2" s="2265"/>
      <c r="JVJ2" s="2265"/>
      <c r="JVK2" s="2265"/>
      <c r="JVL2" s="2265"/>
      <c r="JVM2" s="2265"/>
      <c r="JVN2" s="2265"/>
      <c r="JVO2" s="2265"/>
      <c r="JVP2" s="2265"/>
      <c r="JVQ2" s="2265"/>
      <c r="JVR2" s="2265"/>
      <c r="JVS2" s="2265"/>
      <c r="JVT2" s="2265"/>
      <c r="JVU2" s="2265"/>
      <c r="JVV2" s="2265"/>
      <c r="JVW2" s="2265"/>
      <c r="JVX2" s="2265"/>
      <c r="JVY2" s="2265"/>
      <c r="JVZ2" s="2265"/>
      <c r="JWA2" s="2265"/>
      <c r="JWB2" s="2265"/>
      <c r="JWC2" s="2265"/>
      <c r="JWD2" s="2265"/>
      <c r="JWE2" s="2265"/>
      <c r="JWF2" s="2265"/>
      <c r="JWG2" s="2265"/>
      <c r="JWH2" s="2265"/>
      <c r="JWI2" s="2265"/>
      <c r="JWJ2" s="2265"/>
      <c r="JWK2" s="2265"/>
      <c r="JWL2" s="2265"/>
      <c r="JWM2" s="2265"/>
      <c r="JWN2" s="2265"/>
      <c r="JWO2" s="2265"/>
      <c r="JWP2" s="2265"/>
      <c r="JWQ2" s="2265"/>
      <c r="JWR2" s="2265"/>
      <c r="JWS2" s="2265"/>
      <c r="JWT2" s="2265"/>
      <c r="JWU2" s="2265"/>
      <c r="JWV2" s="2265"/>
      <c r="JWW2" s="2265"/>
      <c r="JWX2" s="2265"/>
      <c r="JWY2" s="2265"/>
      <c r="JWZ2" s="2265"/>
      <c r="JXA2" s="2265"/>
      <c r="JXB2" s="2265"/>
      <c r="JXC2" s="2265"/>
      <c r="JXD2" s="2265"/>
      <c r="JXE2" s="2265"/>
      <c r="JXF2" s="2265"/>
      <c r="JXG2" s="2265"/>
      <c r="JXH2" s="2265"/>
      <c r="JXI2" s="2265"/>
      <c r="JXJ2" s="2265"/>
      <c r="JXK2" s="2265"/>
      <c r="JXL2" s="2265"/>
      <c r="JXM2" s="2265"/>
      <c r="JXN2" s="2265"/>
      <c r="JXO2" s="2265"/>
      <c r="JXP2" s="2265"/>
      <c r="JXQ2" s="2265"/>
      <c r="JXR2" s="2265"/>
      <c r="JXS2" s="2265"/>
      <c r="JXT2" s="2265"/>
      <c r="JXU2" s="2265"/>
      <c r="JXV2" s="2265"/>
      <c r="JXW2" s="2265"/>
      <c r="JXX2" s="2265"/>
      <c r="JXY2" s="2265"/>
      <c r="JXZ2" s="2265"/>
      <c r="JYA2" s="2265"/>
      <c r="JYB2" s="2265"/>
      <c r="JYC2" s="2265"/>
      <c r="JYD2" s="2265"/>
      <c r="JYE2" s="2265"/>
      <c r="JYF2" s="2265"/>
      <c r="JYG2" s="2265"/>
      <c r="JYH2" s="2265"/>
      <c r="JYI2" s="2265"/>
      <c r="JYJ2" s="2265"/>
      <c r="JYK2" s="2265"/>
      <c r="JYL2" s="2265"/>
      <c r="JYM2" s="2265"/>
      <c r="JYN2" s="2265"/>
      <c r="JYO2" s="2265"/>
      <c r="JYP2" s="2265"/>
      <c r="JYQ2" s="2265"/>
      <c r="JYR2" s="2265"/>
      <c r="JYS2" s="2265"/>
      <c r="JYT2" s="2265"/>
      <c r="JYU2" s="2265"/>
      <c r="JYV2" s="2265"/>
      <c r="JYW2" s="2265"/>
      <c r="JYX2" s="2265"/>
      <c r="JYY2" s="2265"/>
      <c r="JYZ2" s="2265"/>
      <c r="JZA2" s="2265"/>
      <c r="JZB2" s="2265"/>
      <c r="JZC2" s="2265"/>
      <c r="JZD2" s="2265"/>
      <c r="JZE2" s="2265"/>
      <c r="JZF2" s="2265"/>
      <c r="JZG2" s="2265"/>
      <c r="JZH2" s="2265"/>
      <c r="JZI2" s="2265"/>
      <c r="JZJ2" s="2265"/>
      <c r="JZK2" s="2265"/>
      <c r="JZL2" s="2265"/>
      <c r="JZM2" s="2265"/>
      <c r="JZN2" s="2265"/>
      <c r="JZO2" s="2265"/>
      <c r="JZP2" s="2265"/>
      <c r="JZQ2" s="2265"/>
      <c r="JZR2" s="2265"/>
      <c r="JZS2" s="2265"/>
      <c r="JZT2" s="2265"/>
      <c r="JZU2" s="2265"/>
      <c r="JZV2" s="2265"/>
      <c r="JZW2" s="2265"/>
      <c r="JZX2" s="2265"/>
      <c r="JZY2" s="2265"/>
      <c r="JZZ2" s="2265"/>
      <c r="KAA2" s="2265"/>
      <c r="KAB2" s="2265"/>
      <c r="KAC2" s="2265"/>
      <c r="KAD2" s="2265"/>
      <c r="KAE2" s="2265"/>
      <c r="KAF2" s="2265"/>
      <c r="KAG2" s="2265"/>
      <c r="KAH2" s="2265"/>
      <c r="KAI2" s="2265"/>
      <c r="KAJ2" s="2265"/>
      <c r="KAK2" s="2265"/>
      <c r="KAL2" s="2265"/>
      <c r="KAM2" s="2265"/>
      <c r="KAN2" s="2265"/>
      <c r="KAO2" s="2265"/>
      <c r="KAP2" s="2265"/>
      <c r="KAQ2" s="2265"/>
      <c r="KAR2" s="2265"/>
      <c r="KAS2" s="2265"/>
      <c r="KAT2" s="2265"/>
      <c r="KAU2" s="2265"/>
      <c r="KAV2" s="2265"/>
      <c r="KAW2" s="2265"/>
      <c r="KAX2" s="2265"/>
      <c r="KAY2" s="2265"/>
      <c r="KAZ2" s="2265"/>
      <c r="KBA2" s="2265"/>
      <c r="KBB2" s="2265"/>
      <c r="KBC2" s="2265"/>
      <c r="KBD2" s="2265"/>
      <c r="KBE2" s="2265"/>
      <c r="KBF2" s="2265"/>
      <c r="KBG2" s="2265"/>
      <c r="KBH2" s="2265"/>
      <c r="KBI2" s="2265"/>
      <c r="KBJ2" s="2265"/>
      <c r="KBK2" s="2265"/>
      <c r="KBL2" s="2265"/>
      <c r="KBM2" s="2265"/>
      <c r="KBN2" s="2265"/>
      <c r="KBO2" s="2265"/>
      <c r="KBP2" s="2265"/>
      <c r="KBQ2" s="2265"/>
      <c r="KBR2" s="2265"/>
      <c r="KBS2" s="2265"/>
      <c r="KBT2" s="2265"/>
      <c r="KBU2" s="2265"/>
      <c r="KBV2" s="2265"/>
      <c r="KBW2" s="2265"/>
      <c r="KBX2" s="2265"/>
      <c r="KBY2" s="2265"/>
      <c r="KBZ2" s="2265"/>
      <c r="KCA2" s="2265"/>
      <c r="KCB2" s="2265"/>
      <c r="KCC2" s="2265"/>
      <c r="KCD2" s="2265"/>
      <c r="KCE2" s="2265"/>
      <c r="KCF2" s="2265"/>
      <c r="KCG2" s="2265"/>
      <c r="KCH2" s="2265"/>
      <c r="KCI2" s="2265"/>
      <c r="KCJ2" s="2265"/>
      <c r="KCK2" s="2265"/>
      <c r="KCL2" s="2265"/>
      <c r="KCM2" s="2265"/>
      <c r="KCN2" s="2265"/>
      <c r="KCO2" s="2265"/>
      <c r="KCP2" s="2265"/>
      <c r="KCQ2" s="2265"/>
      <c r="KCR2" s="2265"/>
      <c r="KCS2" s="2265"/>
      <c r="KCT2" s="2265"/>
      <c r="KCU2" s="2265"/>
      <c r="KCV2" s="2265"/>
      <c r="KCW2" s="2265"/>
      <c r="KCX2" s="2265"/>
      <c r="KCY2" s="2265"/>
      <c r="KCZ2" s="2265"/>
      <c r="KDA2" s="2265"/>
      <c r="KDB2" s="2265"/>
      <c r="KDC2" s="2265"/>
      <c r="KDD2" s="2265"/>
      <c r="KDE2" s="2265"/>
      <c r="KDF2" s="2265"/>
      <c r="KDG2" s="2265"/>
      <c r="KDH2" s="2265"/>
      <c r="KDI2" s="2265"/>
      <c r="KDJ2" s="2265"/>
      <c r="KDK2" s="2265"/>
      <c r="KDL2" s="2265"/>
      <c r="KDM2" s="2265"/>
      <c r="KDN2" s="2265"/>
      <c r="KDO2" s="2265"/>
      <c r="KDP2" s="2265"/>
      <c r="KDQ2" s="2265"/>
      <c r="KDR2" s="2265"/>
      <c r="KDS2" s="2265"/>
      <c r="KDT2" s="2265"/>
      <c r="KDU2" s="2265"/>
      <c r="KDV2" s="2265"/>
      <c r="KDW2" s="2265"/>
      <c r="KDX2" s="2265"/>
      <c r="KDY2" s="2265"/>
      <c r="KDZ2" s="2265"/>
      <c r="KEA2" s="2265"/>
      <c r="KEB2" s="2265"/>
      <c r="KEC2" s="2265"/>
      <c r="KED2" s="2265"/>
      <c r="KEE2" s="2265"/>
      <c r="KEF2" s="2265"/>
      <c r="KEG2" s="2265"/>
      <c r="KEH2" s="2265"/>
      <c r="KEI2" s="2265"/>
      <c r="KEJ2" s="2265"/>
      <c r="KEK2" s="2265"/>
      <c r="KEL2" s="2265"/>
      <c r="KEM2" s="2265"/>
      <c r="KEN2" s="2265"/>
      <c r="KEO2" s="2265"/>
      <c r="KEP2" s="2265"/>
      <c r="KEQ2" s="2265"/>
      <c r="KER2" s="2265"/>
      <c r="KES2" s="2265"/>
      <c r="KET2" s="2265"/>
      <c r="KEU2" s="2265"/>
      <c r="KEV2" s="2265"/>
      <c r="KEW2" s="2265"/>
      <c r="KEX2" s="2265"/>
      <c r="KEY2" s="2265"/>
      <c r="KEZ2" s="2265"/>
      <c r="KFA2" s="2265"/>
      <c r="KFB2" s="2265"/>
      <c r="KFC2" s="2265"/>
      <c r="KFD2" s="2265"/>
      <c r="KFE2" s="2265"/>
      <c r="KFF2" s="2265"/>
      <c r="KFG2" s="2265"/>
      <c r="KFH2" s="2265"/>
      <c r="KFI2" s="2265"/>
      <c r="KFJ2" s="2265"/>
      <c r="KFK2" s="2265"/>
      <c r="KFL2" s="2265"/>
      <c r="KFM2" s="2265"/>
      <c r="KFN2" s="2265"/>
      <c r="KFO2" s="2265"/>
      <c r="KFP2" s="2265"/>
      <c r="KFQ2" s="2265"/>
      <c r="KFR2" s="2265"/>
      <c r="KFS2" s="2265"/>
      <c r="KFT2" s="2265"/>
      <c r="KFU2" s="2265"/>
      <c r="KFV2" s="2265"/>
      <c r="KFW2" s="2265"/>
      <c r="KFX2" s="2265"/>
      <c r="KFY2" s="2265"/>
      <c r="KFZ2" s="2265"/>
      <c r="KGA2" s="2265"/>
      <c r="KGB2" s="2265"/>
      <c r="KGC2" s="2265"/>
      <c r="KGD2" s="2265"/>
      <c r="KGE2" s="2265"/>
      <c r="KGF2" s="2265"/>
      <c r="KGG2" s="2265"/>
      <c r="KGH2" s="2265"/>
      <c r="KGI2" s="2265"/>
      <c r="KGJ2" s="2265"/>
      <c r="KGK2" s="2265"/>
      <c r="KGL2" s="2265"/>
      <c r="KGM2" s="2265"/>
      <c r="KGN2" s="2265"/>
      <c r="KGO2" s="2265"/>
      <c r="KGP2" s="2265"/>
      <c r="KGQ2" s="2265"/>
      <c r="KGR2" s="2265"/>
      <c r="KGS2" s="2265"/>
      <c r="KGT2" s="2265"/>
      <c r="KGU2" s="2265"/>
      <c r="KGV2" s="2265"/>
      <c r="KGW2" s="2265"/>
      <c r="KGX2" s="2265"/>
      <c r="KGY2" s="2265"/>
      <c r="KGZ2" s="2265"/>
      <c r="KHA2" s="2265"/>
      <c r="KHB2" s="2265"/>
      <c r="KHC2" s="2265"/>
      <c r="KHD2" s="2265"/>
      <c r="KHE2" s="2265"/>
      <c r="KHF2" s="2265"/>
      <c r="KHG2" s="2265"/>
      <c r="KHH2" s="2265"/>
      <c r="KHI2" s="2265"/>
      <c r="KHJ2" s="2265"/>
      <c r="KHK2" s="2265"/>
      <c r="KHL2" s="2265"/>
      <c r="KHM2" s="2265"/>
      <c r="KHN2" s="2265"/>
      <c r="KHO2" s="2265"/>
      <c r="KHP2" s="2265"/>
      <c r="KHQ2" s="2265"/>
      <c r="KHR2" s="2265"/>
      <c r="KHS2" s="2265"/>
      <c r="KHT2" s="2265"/>
      <c r="KHU2" s="2265"/>
      <c r="KHV2" s="2265"/>
      <c r="KHW2" s="2265"/>
      <c r="KHX2" s="2265"/>
      <c r="KHY2" s="2265"/>
      <c r="KHZ2" s="2265"/>
      <c r="KIA2" s="2265"/>
      <c r="KIB2" s="2265"/>
      <c r="KIC2" s="2265"/>
      <c r="KID2" s="2265"/>
      <c r="KIE2" s="2265"/>
      <c r="KIF2" s="2265"/>
      <c r="KIG2" s="2265"/>
      <c r="KIH2" s="2265"/>
      <c r="KII2" s="2265"/>
      <c r="KIJ2" s="2265"/>
      <c r="KIK2" s="2265"/>
      <c r="KIL2" s="2265"/>
      <c r="KIM2" s="2265"/>
      <c r="KIN2" s="2265"/>
      <c r="KIO2" s="2265"/>
      <c r="KIP2" s="2265"/>
      <c r="KIQ2" s="2265"/>
      <c r="KIR2" s="2265"/>
      <c r="KIS2" s="2265"/>
      <c r="KIT2" s="2265"/>
      <c r="KIU2" s="2265"/>
      <c r="KIV2" s="2265"/>
      <c r="KIW2" s="2265"/>
      <c r="KIX2" s="2265"/>
      <c r="KIY2" s="2265"/>
      <c r="KIZ2" s="2265"/>
      <c r="KJA2" s="2265"/>
      <c r="KJB2" s="2265"/>
      <c r="KJC2" s="2265"/>
      <c r="KJD2" s="2265"/>
      <c r="KJE2" s="2265"/>
      <c r="KJF2" s="2265"/>
      <c r="KJG2" s="2265"/>
      <c r="KJH2" s="2265"/>
      <c r="KJI2" s="2265"/>
      <c r="KJJ2" s="2265"/>
      <c r="KJK2" s="2265"/>
      <c r="KJL2" s="2265"/>
      <c r="KJM2" s="2265"/>
      <c r="KJN2" s="2265"/>
      <c r="KJO2" s="2265"/>
      <c r="KJP2" s="2265"/>
      <c r="KJQ2" s="2265"/>
      <c r="KJR2" s="2265"/>
      <c r="KJS2" s="2265"/>
      <c r="KJT2" s="2265"/>
      <c r="KJU2" s="2265"/>
      <c r="KJV2" s="2265"/>
      <c r="KJW2" s="2265"/>
      <c r="KJX2" s="2265"/>
      <c r="KJY2" s="2265"/>
      <c r="KJZ2" s="2265"/>
      <c r="KKA2" s="2265"/>
      <c r="KKB2" s="2265"/>
      <c r="KKC2" s="2265"/>
      <c r="KKD2" s="2265"/>
      <c r="KKE2" s="2265"/>
      <c r="KKF2" s="2265"/>
      <c r="KKG2" s="2265"/>
      <c r="KKH2" s="2265"/>
      <c r="KKI2" s="2265"/>
      <c r="KKJ2" s="2265"/>
      <c r="KKK2" s="2265"/>
      <c r="KKL2" s="2265"/>
      <c r="KKM2" s="2265"/>
      <c r="KKN2" s="2265"/>
      <c r="KKO2" s="2265"/>
      <c r="KKP2" s="2265"/>
      <c r="KKQ2" s="2265"/>
      <c r="KKR2" s="2265"/>
      <c r="KKS2" s="2265"/>
      <c r="KKT2" s="2265"/>
      <c r="KKU2" s="2265"/>
      <c r="KKV2" s="2265"/>
      <c r="KKW2" s="2265"/>
      <c r="KKX2" s="2265"/>
      <c r="KKY2" s="2265"/>
      <c r="KKZ2" s="2265"/>
      <c r="KLA2" s="2265"/>
      <c r="KLB2" s="2265"/>
      <c r="KLC2" s="2265"/>
      <c r="KLD2" s="2265"/>
      <c r="KLE2" s="2265"/>
      <c r="KLF2" s="2265"/>
      <c r="KLG2" s="2265"/>
      <c r="KLH2" s="2265"/>
      <c r="KLI2" s="2265"/>
      <c r="KLJ2" s="2265"/>
      <c r="KLK2" s="2265"/>
      <c r="KLL2" s="2265"/>
      <c r="KLM2" s="2265"/>
      <c r="KLN2" s="2265"/>
      <c r="KLO2" s="2265"/>
      <c r="KLP2" s="2265"/>
      <c r="KLQ2" s="2265"/>
      <c r="KLR2" s="2265"/>
      <c r="KLS2" s="2265"/>
      <c r="KLT2" s="2265"/>
      <c r="KLU2" s="2265"/>
      <c r="KLV2" s="2265"/>
      <c r="KLW2" s="2265"/>
      <c r="KLX2" s="2265"/>
      <c r="KLY2" s="2265"/>
      <c r="KLZ2" s="2265"/>
      <c r="KMA2" s="2265"/>
      <c r="KMB2" s="2265"/>
      <c r="KMC2" s="2265"/>
      <c r="KMD2" s="2265"/>
      <c r="KME2" s="2265"/>
      <c r="KMF2" s="2265"/>
      <c r="KMG2" s="2265"/>
      <c r="KMH2" s="2265"/>
      <c r="KMI2" s="2265"/>
      <c r="KMJ2" s="2265"/>
      <c r="KMK2" s="2265"/>
      <c r="KML2" s="2265"/>
      <c r="KMM2" s="2265"/>
      <c r="KMN2" s="2265"/>
      <c r="KMO2" s="2265"/>
      <c r="KMP2" s="2265"/>
      <c r="KMQ2" s="2265"/>
      <c r="KMR2" s="2265"/>
      <c r="KMS2" s="2265"/>
      <c r="KMT2" s="2265"/>
      <c r="KMU2" s="2265"/>
      <c r="KMV2" s="2265"/>
      <c r="KMW2" s="2265"/>
      <c r="KMX2" s="2265"/>
      <c r="KMY2" s="2265"/>
      <c r="KMZ2" s="2265"/>
      <c r="KNA2" s="2265"/>
      <c r="KNB2" s="2265"/>
      <c r="KNC2" s="2265"/>
      <c r="KND2" s="2265"/>
      <c r="KNE2" s="2265"/>
      <c r="KNF2" s="2265"/>
      <c r="KNG2" s="2265"/>
      <c r="KNH2" s="2265"/>
      <c r="KNI2" s="2265"/>
      <c r="KNJ2" s="2265"/>
      <c r="KNK2" s="2265"/>
      <c r="KNL2" s="2265"/>
      <c r="KNM2" s="2265"/>
      <c r="KNN2" s="2265"/>
      <c r="KNO2" s="2265"/>
      <c r="KNP2" s="2265"/>
      <c r="KNQ2" s="2265"/>
      <c r="KNR2" s="2265"/>
      <c r="KNS2" s="2265"/>
      <c r="KNT2" s="2265"/>
      <c r="KNU2" s="2265"/>
      <c r="KNV2" s="2265"/>
      <c r="KNW2" s="2265"/>
      <c r="KNX2" s="2265"/>
      <c r="KNY2" s="2265"/>
      <c r="KNZ2" s="2265"/>
      <c r="KOA2" s="2265"/>
      <c r="KOB2" s="2265"/>
      <c r="KOC2" s="2265"/>
      <c r="KOD2" s="2265"/>
      <c r="KOE2" s="2265"/>
      <c r="KOF2" s="2265"/>
      <c r="KOG2" s="2265"/>
      <c r="KOH2" s="2265"/>
      <c r="KOI2" s="2265"/>
      <c r="KOJ2" s="2265"/>
      <c r="KOK2" s="2265"/>
      <c r="KOL2" s="2265"/>
      <c r="KOM2" s="2265"/>
      <c r="KON2" s="2265"/>
      <c r="KOO2" s="2265"/>
      <c r="KOP2" s="2265"/>
      <c r="KOQ2" s="2265"/>
      <c r="KOR2" s="2265"/>
      <c r="KOS2" s="2265"/>
      <c r="KOT2" s="2265"/>
      <c r="KOU2" s="2265"/>
      <c r="KOV2" s="2265"/>
      <c r="KOW2" s="2265"/>
      <c r="KOX2" s="2265"/>
      <c r="KOY2" s="2265"/>
      <c r="KOZ2" s="2265"/>
      <c r="KPA2" s="2265"/>
      <c r="KPB2" s="2265"/>
      <c r="KPC2" s="2265"/>
      <c r="KPD2" s="2265"/>
      <c r="KPE2" s="2265"/>
      <c r="KPF2" s="2265"/>
      <c r="KPG2" s="2265"/>
      <c r="KPH2" s="2265"/>
      <c r="KPI2" s="2265"/>
      <c r="KPJ2" s="2265"/>
      <c r="KPK2" s="2265"/>
      <c r="KPL2" s="2265"/>
      <c r="KPM2" s="2265"/>
      <c r="KPN2" s="2265"/>
      <c r="KPO2" s="2265"/>
      <c r="KPP2" s="2265"/>
      <c r="KPQ2" s="2265"/>
      <c r="KPR2" s="2265"/>
      <c r="KPS2" s="2265"/>
      <c r="KPT2" s="2265"/>
      <c r="KPU2" s="2265"/>
      <c r="KPV2" s="2265"/>
      <c r="KPW2" s="2265"/>
      <c r="KPX2" s="2265"/>
      <c r="KPY2" s="2265"/>
      <c r="KPZ2" s="2265"/>
      <c r="KQA2" s="2265"/>
      <c r="KQB2" s="2265"/>
      <c r="KQC2" s="2265"/>
      <c r="KQD2" s="2265"/>
      <c r="KQE2" s="2265"/>
      <c r="KQF2" s="2265"/>
      <c r="KQG2" s="2265"/>
      <c r="KQH2" s="2265"/>
      <c r="KQI2" s="2265"/>
      <c r="KQJ2" s="2265"/>
      <c r="KQK2" s="2265"/>
      <c r="KQL2" s="2265"/>
      <c r="KQM2" s="2265"/>
      <c r="KQN2" s="2265"/>
      <c r="KQO2" s="2265"/>
      <c r="KQP2" s="2265"/>
      <c r="KQQ2" s="2265"/>
      <c r="KQR2" s="2265"/>
      <c r="KQS2" s="2265"/>
      <c r="KQT2" s="2265"/>
      <c r="KQU2" s="2265"/>
      <c r="KQV2" s="2265"/>
      <c r="KQW2" s="2265"/>
      <c r="KQX2" s="2265"/>
      <c r="KQY2" s="2265"/>
      <c r="KQZ2" s="2265"/>
      <c r="KRA2" s="2265"/>
      <c r="KRB2" s="2265"/>
      <c r="KRC2" s="2265"/>
      <c r="KRD2" s="2265"/>
      <c r="KRE2" s="2265"/>
      <c r="KRF2" s="2265"/>
      <c r="KRG2" s="2265"/>
      <c r="KRH2" s="2265"/>
      <c r="KRI2" s="2265"/>
      <c r="KRJ2" s="2265"/>
      <c r="KRK2" s="2265"/>
      <c r="KRL2" s="2265"/>
      <c r="KRM2" s="2265"/>
      <c r="KRN2" s="2265"/>
      <c r="KRO2" s="2265"/>
      <c r="KRP2" s="2265"/>
      <c r="KRQ2" s="2265"/>
      <c r="KRR2" s="2265"/>
      <c r="KRS2" s="2265"/>
      <c r="KRT2" s="2265"/>
      <c r="KRU2" s="2265"/>
      <c r="KRV2" s="2265"/>
      <c r="KRW2" s="2265"/>
      <c r="KRX2" s="2265"/>
      <c r="KRY2" s="2265"/>
      <c r="KRZ2" s="2265"/>
      <c r="KSA2" s="2265"/>
      <c r="KSB2" s="2265"/>
      <c r="KSC2" s="2265"/>
      <c r="KSD2" s="2265"/>
      <c r="KSE2" s="2265"/>
      <c r="KSF2" s="2265"/>
      <c r="KSG2" s="2265"/>
      <c r="KSH2" s="2265"/>
      <c r="KSI2" s="2265"/>
      <c r="KSJ2" s="2265"/>
      <c r="KSK2" s="2265"/>
      <c r="KSL2" s="2265"/>
      <c r="KSM2" s="2265"/>
      <c r="KSN2" s="2265"/>
      <c r="KSO2" s="2265"/>
      <c r="KSP2" s="2265"/>
      <c r="KSQ2" s="2265"/>
      <c r="KSR2" s="2265"/>
      <c r="KSS2" s="2265"/>
      <c r="KST2" s="2265"/>
      <c r="KSU2" s="2265"/>
      <c r="KSV2" s="2265"/>
      <c r="KSW2" s="2265"/>
      <c r="KSX2" s="2265"/>
      <c r="KSY2" s="2265"/>
      <c r="KSZ2" s="2265"/>
      <c r="KTA2" s="2265"/>
      <c r="KTB2" s="2265"/>
      <c r="KTC2" s="2265"/>
      <c r="KTD2" s="2265"/>
      <c r="KTE2" s="2265"/>
      <c r="KTF2" s="2265"/>
      <c r="KTG2" s="2265"/>
      <c r="KTH2" s="2265"/>
      <c r="KTI2" s="2265"/>
      <c r="KTJ2" s="2265"/>
      <c r="KTK2" s="2265"/>
      <c r="KTL2" s="2265"/>
      <c r="KTM2" s="2265"/>
      <c r="KTN2" s="2265"/>
      <c r="KTO2" s="2265"/>
      <c r="KTP2" s="2265"/>
      <c r="KTQ2" s="2265"/>
      <c r="KTR2" s="2265"/>
      <c r="KTS2" s="2265"/>
      <c r="KTT2" s="2265"/>
      <c r="KTU2" s="2265"/>
      <c r="KTV2" s="2265"/>
      <c r="KTW2" s="2265"/>
      <c r="KTX2" s="2265"/>
      <c r="KTY2" s="2265"/>
      <c r="KTZ2" s="2265"/>
      <c r="KUA2" s="2265"/>
      <c r="KUB2" s="2265"/>
      <c r="KUC2" s="2265"/>
      <c r="KUD2" s="2265"/>
      <c r="KUE2" s="2265"/>
      <c r="KUF2" s="2265"/>
      <c r="KUG2" s="2265"/>
      <c r="KUH2" s="2265"/>
      <c r="KUI2" s="2265"/>
      <c r="KUJ2" s="2265"/>
      <c r="KUK2" s="2265"/>
      <c r="KUL2" s="2265"/>
      <c r="KUM2" s="2265"/>
      <c r="KUN2" s="2265"/>
      <c r="KUO2" s="2265"/>
      <c r="KUP2" s="2265"/>
      <c r="KUQ2" s="2265"/>
      <c r="KUR2" s="2265"/>
      <c r="KUS2" s="2265"/>
      <c r="KUT2" s="2265"/>
      <c r="KUU2" s="2265"/>
      <c r="KUV2" s="2265"/>
      <c r="KUW2" s="2265"/>
      <c r="KUX2" s="2265"/>
      <c r="KUY2" s="2265"/>
      <c r="KUZ2" s="2265"/>
      <c r="KVA2" s="2265"/>
      <c r="KVB2" s="2265"/>
      <c r="KVC2" s="2265"/>
      <c r="KVD2" s="2265"/>
      <c r="KVE2" s="2265"/>
      <c r="KVF2" s="2265"/>
      <c r="KVG2" s="2265"/>
      <c r="KVH2" s="2265"/>
      <c r="KVI2" s="2265"/>
      <c r="KVJ2" s="2265"/>
      <c r="KVK2" s="2265"/>
      <c r="KVL2" s="2265"/>
      <c r="KVM2" s="2265"/>
      <c r="KVN2" s="2265"/>
      <c r="KVO2" s="2265"/>
      <c r="KVP2" s="2265"/>
      <c r="KVQ2" s="2265"/>
      <c r="KVR2" s="2265"/>
      <c r="KVS2" s="2265"/>
      <c r="KVT2" s="2265"/>
      <c r="KVU2" s="2265"/>
      <c r="KVV2" s="2265"/>
      <c r="KVW2" s="2265"/>
      <c r="KVX2" s="2265"/>
      <c r="KVY2" s="2265"/>
      <c r="KVZ2" s="2265"/>
      <c r="KWA2" s="2265"/>
      <c r="KWB2" s="2265"/>
      <c r="KWC2" s="2265"/>
      <c r="KWD2" s="2265"/>
      <c r="KWE2" s="2265"/>
      <c r="KWF2" s="2265"/>
      <c r="KWG2" s="2265"/>
      <c r="KWH2" s="2265"/>
      <c r="KWI2" s="2265"/>
      <c r="KWJ2" s="2265"/>
      <c r="KWK2" s="2265"/>
      <c r="KWL2" s="2265"/>
      <c r="KWM2" s="2265"/>
      <c r="KWN2" s="2265"/>
      <c r="KWO2" s="2265"/>
      <c r="KWP2" s="2265"/>
      <c r="KWQ2" s="2265"/>
      <c r="KWR2" s="2265"/>
      <c r="KWS2" s="2265"/>
      <c r="KWT2" s="2265"/>
      <c r="KWU2" s="2265"/>
      <c r="KWV2" s="2265"/>
      <c r="KWW2" s="2265"/>
      <c r="KWX2" s="2265"/>
      <c r="KWY2" s="2265"/>
      <c r="KWZ2" s="2265"/>
      <c r="KXA2" s="2265"/>
      <c r="KXB2" s="2265"/>
      <c r="KXC2" s="2265"/>
      <c r="KXD2" s="2265"/>
      <c r="KXE2" s="2265"/>
      <c r="KXF2" s="2265"/>
      <c r="KXG2" s="2265"/>
      <c r="KXH2" s="2265"/>
      <c r="KXI2" s="2265"/>
      <c r="KXJ2" s="2265"/>
      <c r="KXK2" s="2265"/>
      <c r="KXL2" s="2265"/>
      <c r="KXM2" s="2265"/>
      <c r="KXN2" s="2265"/>
      <c r="KXO2" s="2265"/>
      <c r="KXP2" s="2265"/>
      <c r="KXQ2" s="2265"/>
      <c r="KXR2" s="2265"/>
      <c r="KXS2" s="2265"/>
      <c r="KXT2" s="2265"/>
      <c r="KXU2" s="2265"/>
      <c r="KXV2" s="2265"/>
      <c r="KXW2" s="2265"/>
      <c r="KXX2" s="2265"/>
      <c r="KXY2" s="2265"/>
      <c r="KXZ2" s="2265"/>
      <c r="KYA2" s="2265"/>
      <c r="KYB2" s="2265"/>
      <c r="KYC2" s="2265"/>
      <c r="KYD2" s="2265"/>
      <c r="KYE2" s="2265"/>
      <c r="KYF2" s="2265"/>
      <c r="KYG2" s="2265"/>
      <c r="KYH2" s="2265"/>
      <c r="KYI2" s="2265"/>
      <c r="KYJ2" s="2265"/>
      <c r="KYK2" s="2265"/>
      <c r="KYL2" s="2265"/>
      <c r="KYM2" s="2265"/>
      <c r="KYN2" s="2265"/>
      <c r="KYO2" s="2265"/>
      <c r="KYP2" s="2265"/>
      <c r="KYQ2" s="2265"/>
      <c r="KYR2" s="2265"/>
      <c r="KYS2" s="2265"/>
      <c r="KYT2" s="2265"/>
      <c r="KYU2" s="2265"/>
      <c r="KYV2" s="2265"/>
      <c r="KYW2" s="2265"/>
      <c r="KYX2" s="2265"/>
      <c r="KYY2" s="2265"/>
      <c r="KYZ2" s="2265"/>
      <c r="KZA2" s="2265"/>
      <c r="KZB2" s="2265"/>
      <c r="KZC2" s="2265"/>
      <c r="KZD2" s="2265"/>
      <c r="KZE2" s="2265"/>
      <c r="KZF2" s="2265"/>
      <c r="KZG2" s="2265"/>
      <c r="KZH2" s="2265"/>
      <c r="KZI2" s="2265"/>
      <c r="KZJ2" s="2265"/>
      <c r="KZK2" s="2265"/>
      <c r="KZL2" s="2265"/>
      <c r="KZM2" s="2265"/>
      <c r="KZN2" s="2265"/>
      <c r="KZO2" s="2265"/>
      <c r="KZP2" s="2265"/>
      <c r="KZQ2" s="2265"/>
      <c r="KZR2" s="2265"/>
      <c r="KZS2" s="2265"/>
      <c r="KZT2" s="2265"/>
      <c r="KZU2" s="2265"/>
      <c r="KZV2" s="2265"/>
      <c r="KZW2" s="2265"/>
      <c r="KZX2" s="2265"/>
      <c r="KZY2" s="2265"/>
      <c r="KZZ2" s="2265"/>
      <c r="LAA2" s="2265"/>
      <c r="LAB2" s="2265"/>
      <c r="LAC2" s="2265"/>
      <c r="LAD2" s="2265"/>
      <c r="LAE2" s="2265"/>
      <c r="LAF2" s="2265"/>
      <c r="LAG2" s="2265"/>
      <c r="LAH2" s="2265"/>
      <c r="LAI2" s="2265"/>
      <c r="LAJ2" s="2265"/>
      <c r="LAK2" s="2265"/>
      <c r="LAL2" s="2265"/>
      <c r="LAM2" s="2265"/>
      <c r="LAN2" s="2265"/>
      <c r="LAO2" s="2265"/>
      <c r="LAP2" s="2265"/>
      <c r="LAQ2" s="2265"/>
      <c r="LAR2" s="2265"/>
      <c r="LAS2" s="2265"/>
      <c r="LAT2" s="2265"/>
      <c r="LAU2" s="2265"/>
      <c r="LAV2" s="2265"/>
      <c r="LAW2" s="2265"/>
      <c r="LAX2" s="2265"/>
      <c r="LAY2" s="2265"/>
      <c r="LAZ2" s="2265"/>
      <c r="LBA2" s="2265"/>
      <c r="LBB2" s="2265"/>
      <c r="LBC2" s="2265"/>
      <c r="LBD2" s="2265"/>
      <c r="LBE2" s="2265"/>
      <c r="LBF2" s="2265"/>
      <c r="LBG2" s="2265"/>
      <c r="LBH2" s="2265"/>
      <c r="LBI2" s="2265"/>
      <c r="LBJ2" s="2265"/>
      <c r="LBK2" s="2265"/>
      <c r="LBL2" s="2265"/>
      <c r="LBM2" s="2265"/>
      <c r="LBN2" s="2265"/>
      <c r="LBO2" s="2265"/>
      <c r="LBP2" s="2265"/>
      <c r="LBQ2" s="2265"/>
      <c r="LBR2" s="2265"/>
      <c r="LBS2" s="2265"/>
      <c r="LBT2" s="2265"/>
      <c r="LBU2" s="2265"/>
      <c r="LBV2" s="2265"/>
      <c r="LBW2" s="2265"/>
      <c r="LBX2" s="2265"/>
      <c r="LBY2" s="2265"/>
      <c r="LBZ2" s="2265"/>
      <c r="LCA2" s="2265"/>
      <c r="LCB2" s="2265"/>
      <c r="LCC2" s="2265"/>
      <c r="LCD2" s="2265"/>
      <c r="LCE2" s="2265"/>
      <c r="LCF2" s="2265"/>
      <c r="LCG2" s="2265"/>
      <c r="LCH2" s="2265"/>
      <c r="LCI2" s="2265"/>
      <c r="LCJ2" s="2265"/>
      <c r="LCK2" s="2265"/>
      <c r="LCL2" s="2265"/>
      <c r="LCM2" s="2265"/>
      <c r="LCN2" s="2265"/>
      <c r="LCO2" s="2265"/>
      <c r="LCP2" s="2265"/>
      <c r="LCQ2" s="2265"/>
      <c r="LCR2" s="2265"/>
      <c r="LCS2" s="2265"/>
      <c r="LCT2" s="2265"/>
      <c r="LCU2" s="2265"/>
      <c r="LCV2" s="2265"/>
      <c r="LCW2" s="2265"/>
      <c r="LCX2" s="2265"/>
      <c r="LCY2" s="2265"/>
      <c r="LCZ2" s="2265"/>
      <c r="LDA2" s="2265"/>
      <c r="LDB2" s="2265"/>
      <c r="LDC2" s="2265"/>
      <c r="LDD2" s="2265"/>
      <c r="LDE2" s="2265"/>
      <c r="LDF2" s="2265"/>
      <c r="LDG2" s="2265"/>
      <c r="LDH2" s="2265"/>
      <c r="LDI2" s="2265"/>
      <c r="LDJ2" s="2265"/>
      <c r="LDK2" s="2265"/>
      <c r="LDL2" s="2265"/>
      <c r="LDM2" s="2265"/>
      <c r="LDN2" s="2265"/>
      <c r="LDO2" s="2265"/>
      <c r="LDP2" s="2265"/>
      <c r="LDQ2" s="2265"/>
      <c r="LDR2" s="2265"/>
      <c r="LDS2" s="2265"/>
      <c r="LDT2" s="2265"/>
      <c r="LDU2" s="2265"/>
      <c r="LDV2" s="2265"/>
      <c r="LDW2" s="2265"/>
      <c r="LDX2" s="2265"/>
      <c r="LDY2" s="2265"/>
      <c r="LDZ2" s="2265"/>
      <c r="LEA2" s="2265"/>
      <c r="LEB2" s="2265"/>
      <c r="LEC2" s="2265"/>
      <c r="LED2" s="2265"/>
      <c r="LEE2" s="2265"/>
      <c r="LEF2" s="2265"/>
      <c r="LEG2" s="2265"/>
      <c r="LEH2" s="2265"/>
      <c r="LEI2" s="2265"/>
      <c r="LEJ2" s="2265"/>
      <c r="LEK2" s="2265"/>
      <c r="LEL2" s="2265"/>
      <c r="LEM2" s="2265"/>
      <c r="LEN2" s="2265"/>
      <c r="LEO2" s="2265"/>
      <c r="LEP2" s="2265"/>
      <c r="LEQ2" s="2265"/>
      <c r="LER2" s="2265"/>
      <c r="LES2" s="2265"/>
      <c r="LET2" s="2265"/>
      <c r="LEU2" s="2265"/>
      <c r="LEV2" s="2265"/>
      <c r="LEW2" s="2265"/>
      <c r="LEX2" s="2265"/>
      <c r="LEY2" s="2265"/>
      <c r="LEZ2" s="2265"/>
      <c r="LFA2" s="2265"/>
      <c r="LFB2" s="2265"/>
      <c r="LFC2" s="2265"/>
      <c r="LFD2" s="2265"/>
      <c r="LFE2" s="2265"/>
      <c r="LFF2" s="2265"/>
      <c r="LFG2" s="2265"/>
      <c r="LFH2" s="2265"/>
      <c r="LFI2" s="2265"/>
      <c r="LFJ2" s="2265"/>
      <c r="LFK2" s="2265"/>
      <c r="LFL2" s="2265"/>
      <c r="LFM2" s="2265"/>
      <c r="LFN2" s="2265"/>
      <c r="LFO2" s="2265"/>
      <c r="LFP2" s="2265"/>
      <c r="LFQ2" s="2265"/>
      <c r="LFR2" s="2265"/>
      <c r="LFS2" s="2265"/>
      <c r="LFT2" s="2265"/>
      <c r="LFU2" s="2265"/>
      <c r="LFV2" s="2265"/>
      <c r="LFW2" s="2265"/>
      <c r="LFX2" s="2265"/>
      <c r="LFY2" s="2265"/>
      <c r="LFZ2" s="2265"/>
      <c r="LGA2" s="2265"/>
      <c r="LGB2" s="2265"/>
      <c r="LGC2" s="2265"/>
      <c r="LGD2" s="2265"/>
      <c r="LGE2" s="2265"/>
      <c r="LGF2" s="2265"/>
      <c r="LGG2" s="2265"/>
      <c r="LGH2" s="2265"/>
      <c r="LGI2" s="2265"/>
      <c r="LGJ2" s="2265"/>
      <c r="LGK2" s="2265"/>
      <c r="LGL2" s="2265"/>
      <c r="LGM2" s="2265"/>
      <c r="LGN2" s="2265"/>
      <c r="LGO2" s="2265"/>
      <c r="LGP2" s="2265"/>
      <c r="LGQ2" s="2265"/>
      <c r="LGR2" s="2265"/>
      <c r="LGS2" s="2265"/>
      <c r="LGT2" s="2265"/>
      <c r="LGU2" s="2265"/>
      <c r="LGV2" s="2265"/>
      <c r="LGW2" s="2265"/>
      <c r="LGX2" s="2265"/>
      <c r="LGY2" s="2265"/>
      <c r="LGZ2" s="2265"/>
      <c r="LHA2" s="2265"/>
      <c r="LHB2" s="2265"/>
      <c r="LHC2" s="2265"/>
      <c r="LHD2" s="2265"/>
      <c r="LHE2" s="2265"/>
      <c r="LHF2" s="2265"/>
      <c r="LHG2" s="2265"/>
      <c r="LHH2" s="2265"/>
      <c r="LHI2" s="2265"/>
      <c r="LHJ2" s="2265"/>
      <c r="LHK2" s="2265"/>
      <c r="LHL2" s="2265"/>
      <c r="LHM2" s="2265"/>
      <c r="LHN2" s="2265"/>
      <c r="LHO2" s="2265"/>
      <c r="LHP2" s="2265"/>
      <c r="LHQ2" s="2265"/>
      <c r="LHR2" s="2265"/>
      <c r="LHS2" s="2265"/>
      <c r="LHT2" s="2265"/>
      <c r="LHU2" s="2265"/>
      <c r="LHV2" s="2265"/>
      <c r="LHW2" s="2265"/>
      <c r="LHX2" s="2265"/>
      <c r="LHY2" s="2265"/>
      <c r="LHZ2" s="2265"/>
      <c r="LIA2" s="2265"/>
      <c r="LIB2" s="2265"/>
      <c r="LIC2" s="2265"/>
      <c r="LID2" s="2265"/>
      <c r="LIE2" s="2265"/>
      <c r="LIF2" s="2265"/>
      <c r="LIG2" s="2265"/>
      <c r="LIH2" s="2265"/>
      <c r="LII2" s="2265"/>
      <c r="LIJ2" s="2265"/>
      <c r="LIK2" s="2265"/>
      <c r="LIL2" s="2265"/>
      <c r="LIM2" s="2265"/>
      <c r="LIN2" s="2265"/>
      <c r="LIO2" s="2265"/>
      <c r="LIP2" s="2265"/>
      <c r="LIQ2" s="2265"/>
      <c r="LIR2" s="2265"/>
      <c r="LIS2" s="2265"/>
      <c r="LIT2" s="2265"/>
      <c r="LIU2" s="2265"/>
      <c r="LIV2" s="2265"/>
      <c r="LIW2" s="2265"/>
      <c r="LIX2" s="2265"/>
      <c r="LIY2" s="2265"/>
      <c r="LIZ2" s="2265"/>
      <c r="LJA2" s="2265"/>
      <c r="LJB2" s="2265"/>
      <c r="LJC2" s="2265"/>
      <c r="LJD2" s="2265"/>
      <c r="LJE2" s="2265"/>
      <c r="LJF2" s="2265"/>
      <c r="LJG2" s="2265"/>
      <c r="LJH2" s="2265"/>
      <c r="LJI2" s="2265"/>
      <c r="LJJ2" s="2265"/>
      <c r="LJK2" s="2265"/>
      <c r="LJL2" s="2265"/>
      <c r="LJM2" s="2265"/>
      <c r="LJN2" s="2265"/>
      <c r="LJO2" s="2265"/>
      <c r="LJP2" s="2265"/>
      <c r="LJQ2" s="2265"/>
      <c r="LJR2" s="2265"/>
      <c r="LJS2" s="2265"/>
      <c r="LJT2" s="2265"/>
      <c r="LJU2" s="2265"/>
      <c r="LJV2" s="2265"/>
      <c r="LJW2" s="2265"/>
      <c r="LJX2" s="2265"/>
      <c r="LJY2" s="2265"/>
      <c r="LJZ2" s="2265"/>
      <c r="LKA2" s="2265"/>
      <c r="LKB2" s="2265"/>
      <c r="LKC2" s="2265"/>
      <c r="LKD2" s="2265"/>
      <c r="LKE2" s="2265"/>
      <c r="LKF2" s="2265"/>
      <c r="LKG2" s="2265"/>
      <c r="LKH2" s="2265"/>
      <c r="LKI2" s="2265"/>
      <c r="LKJ2" s="2265"/>
      <c r="LKK2" s="2265"/>
      <c r="LKL2" s="2265"/>
      <c r="LKM2" s="2265"/>
      <c r="LKN2" s="2265"/>
      <c r="LKO2" s="2265"/>
      <c r="LKP2" s="2265"/>
      <c r="LKQ2" s="2265"/>
      <c r="LKR2" s="2265"/>
      <c r="LKS2" s="2265"/>
      <c r="LKT2" s="2265"/>
      <c r="LKU2" s="2265"/>
      <c r="LKV2" s="2265"/>
      <c r="LKW2" s="2265"/>
      <c r="LKX2" s="2265"/>
      <c r="LKY2" s="2265"/>
      <c r="LKZ2" s="2265"/>
      <c r="LLA2" s="2265"/>
      <c r="LLB2" s="2265"/>
      <c r="LLC2" s="2265"/>
      <c r="LLD2" s="2265"/>
      <c r="LLE2" s="2265"/>
      <c r="LLF2" s="2265"/>
      <c r="LLG2" s="2265"/>
      <c r="LLH2" s="2265"/>
      <c r="LLI2" s="2265"/>
      <c r="LLJ2" s="2265"/>
      <c r="LLK2" s="2265"/>
      <c r="LLL2" s="2265"/>
      <c r="LLM2" s="2265"/>
      <c r="LLN2" s="2265"/>
      <c r="LLO2" s="2265"/>
      <c r="LLP2" s="2265"/>
      <c r="LLQ2" s="2265"/>
      <c r="LLR2" s="2265"/>
      <c r="LLS2" s="2265"/>
      <c r="LLT2" s="2265"/>
      <c r="LLU2" s="2265"/>
      <c r="LLV2" s="2265"/>
      <c r="LLW2" s="2265"/>
      <c r="LLX2" s="2265"/>
      <c r="LLY2" s="2265"/>
      <c r="LLZ2" s="2265"/>
      <c r="LMA2" s="2265"/>
      <c r="LMB2" s="2265"/>
      <c r="LMC2" s="2265"/>
      <c r="LMD2" s="2265"/>
      <c r="LME2" s="2265"/>
      <c r="LMF2" s="2265"/>
      <c r="LMG2" s="2265"/>
      <c r="LMH2" s="2265"/>
      <c r="LMI2" s="2265"/>
      <c r="LMJ2" s="2265"/>
      <c r="LMK2" s="2265"/>
      <c r="LML2" s="2265"/>
      <c r="LMM2" s="2265"/>
      <c r="LMN2" s="2265"/>
      <c r="LMO2" s="2265"/>
      <c r="LMP2" s="2265"/>
      <c r="LMQ2" s="2265"/>
      <c r="LMR2" s="2265"/>
      <c r="LMS2" s="2265"/>
      <c r="LMT2" s="2265"/>
      <c r="LMU2" s="2265"/>
      <c r="LMV2" s="2265"/>
      <c r="LMW2" s="2265"/>
      <c r="LMX2" s="2265"/>
      <c r="LMY2" s="2265"/>
      <c r="LMZ2" s="2265"/>
      <c r="LNA2" s="2265"/>
      <c r="LNB2" s="2265"/>
      <c r="LNC2" s="2265"/>
      <c r="LND2" s="2265"/>
      <c r="LNE2" s="2265"/>
      <c r="LNF2" s="2265"/>
      <c r="LNG2" s="2265"/>
      <c r="LNH2" s="2265"/>
      <c r="LNI2" s="2265"/>
      <c r="LNJ2" s="2265"/>
      <c r="LNK2" s="2265"/>
      <c r="LNL2" s="2265"/>
      <c r="LNM2" s="2265"/>
      <c r="LNN2" s="2265"/>
      <c r="LNO2" s="2265"/>
      <c r="LNP2" s="2265"/>
      <c r="LNQ2" s="2265"/>
      <c r="LNR2" s="2265"/>
      <c r="LNS2" s="2265"/>
      <c r="LNT2" s="2265"/>
      <c r="LNU2" s="2265"/>
      <c r="LNV2" s="2265"/>
      <c r="LNW2" s="2265"/>
      <c r="LNX2" s="2265"/>
      <c r="LNY2" s="2265"/>
      <c r="LNZ2" s="2265"/>
      <c r="LOA2" s="2265"/>
      <c r="LOB2" s="2265"/>
      <c r="LOC2" s="2265"/>
      <c r="LOD2" s="2265"/>
      <c r="LOE2" s="2265"/>
      <c r="LOF2" s="2265"/>
      <c r="LOG2" s="2265"/>
      <c r="LOH2" s="2265"/>
      <c r="LOI2" s="2265"/>
      <c r="LOJ2" s="2265"/>
      <c r="LOK2" s="2265"/>
      <c r="LOL2" s="2265"/>
      <c r="LOM2" s="2265"/>
      <c r="LON2" s="2265"/>
      <c r="LOO2" s="2265"/>
      <c r="LOP2" s="2265"/>
      <c r="LOQ2" s="2265"/>
      <c r="LOR2" s="2265"/>
      <c r="LOS2" s="2265"/>
      <c r="LOT2" s="2265"/>
      <c r="LOU2" s="2265"/>
      <c r="LOV2" s="2265"/>
      <c r="LOW2" s="2265"/>
      <c r="LOX2" s="2265"/>
      <c r="LOY2" s="2265"/>
      <c r="LOZ2" s="2265"/>
      <c r="LPA2" s="2265"/>
      <c r="LPB2" s="2265"/>
      <c r="LPC2" s="2265"/>
      <c r="LPD2" s="2265"/>
      <c r="LPE2" s="2265"/>
      <c r="LPF2" s="2265"/>
      <c r="LPG2" s="2265"/>
      <c r="LPH2" s="2265"/>
      <c r="LPI2" s="2265"/>
      <c r="LPJ2" s="2265"/>
      <c r="LPK2" s="2265"/>
      <c r="LPL2" s="2265"/>
      <c r="LPM2" s="2265"/>
      <c r="LPN2" s="2265"/>
      <c r="LPO2" s="2265"/>
      <c r="LPP2" s="2265"/>
      <c r="LPQ2" s="2265"/>
      <c r="LPR2" s="2265"/>
      <c r="LPS2" s="2265"/>
      <c r="LPT2" s="2265"/>
      <c r="LPU2" s="2265"/>
      <c r="LPV2" s="2265"/>
      <c r="LPW2" s="2265"/>
      <c r="LPX2" s="2265"/>
      <c r="LPY2" s="2265"/>
      <c r="LPZ2" s="2265"/>
      <c r="LQA2" s="2265"/>
      <c r="LQB2" s="2265"/>
      <c r="LQC2" s="2265"/>
      <c r="LQD2" s="2265"/>
      <c r="LQE2" s="2265"/>
      <c r="LQF2" s="2265"/>
      <c r="LQG2" s="2265"/>
      <c r="LQH2" s="2265"/>
      <c r="LQI2" s="2265"/>
      <c r="LQJ2" s="2265"/>
      <c r="LQK2" s="2265"/>
      <c r="LQL2" s="2265"/>
      <c r="LQM2" s="2265"/>
      <c r="LQN2" s="2265"/>
      <c r="LQO2" s="2265"/>
      <c r="LQP2" s="2265"/>
      <c r="LQQ2" s="2265"/>
      <c r="LQR2" s="2265"/>
      <c r="LQS2" s="2265"/>
      <c r="LQT2" s="2265"/>
      <c r="LQU2" s="2265"/>
      <c r="LQV2" s="2265"/>
      <c r="LQW2" s="2265"/>
      <c r="LQX2" s="2265"/>
      <c r="LQY2" s="2265"/>
      <c r="LQZ2" s="2265"/>
      <c r="LRA2" s="2265"/>
      <c r="LRB2" s="2265"/>
      <c r="LRC2" s="2265"/>
      <c r="LRD2" s="2265"/>
      <c r="LRE2" s="2265"/>
      <c r="LRF2" s="2265"/>
      <c r="LRG2" s="2265"/>
      <c r="LRH2" s="2265"/>
      <c r="LRI2" s="2265"/>
      <c r="LRJ2" s="2265"/>
      <c r="LRK2" s="2265"/>
      <c r="LRL2" s="2265"/>
      <c r="LRM2" s="2265"/>
      <c r="LRN2" s="2265"/>
      <c r="LRO2" s="2265"/>
      <c r="LRP2" s="2265"/>
      <c r="LRQ2" s="2265"/>
      <c r="LRR2" s="2265"/>
      <c r="LRS2" s="2265"/>
      <c r="LRT2" s="2265"/>
      <c r="LRU2" s="2265"/>
      <c r="LRV2" s="2265"/>
      <c r="LRW2" s="2265"/>
      <c r="LRX2" s="2265"/>
      <c r="LRY2" s="2265"/>
      <c r="LRZ2" s="2265"/>
      <c r="LSA2" s="2265"/>
      <c r="LSB2" s="2265"/>
      <c r="LSC2" s="2265"/>
      <c r="LSD2" s="2265"/>
      <c r="LSE2" s="2265"/>
      <c r="LSF2" s="2265"/>
      <c r="LSG2" s="2265"/>
      <c r="LSH2" s="2265"/>
      <c r="LSI2" s="2265"/>
      <c r="LSJ2" s="2265"/>
      <c r="LSK2" s="2265"/>
      <c r="LSL2" s="2265"/>
      <c r="LSM2" s="2265"/>
      <c r="LSN2" s="2265"/>
      <c r="LSO2" s="2265"/>
      <c r="LSP2" s="2265"/>
      <c r="LSQ2" s="2265"/>
      <c r="LSR2" s="2265"/>
      <c r="LSS2" s="2265"/>
      <c r="LST2" s="2265"/>
      <c r="LSU2" s="2265"/>
      <c r="LSV2" s="2265"/>
      <c r="LSW2" s="2265"/>
      <c r="LSX2" s="2265"/>
      <c r="LSY2" s="2265"/>
      <c r="LSZ2" s="2265"/>
      <c r="LTA2" s="2265"/>
      <c r="LTB2" s="2265"/>
      <c r="LTC2" s="2265"/>
      <c r="LTD2" s="2265"/>
      <c r="LTE2" s="2265"/>
      <c r="LTF2" s="2265"/>
      <c r="LTG2" s="2265"/>
      <c r="LTH2" s="2265"/>
      <c r="LTI2" s="2265"/>
      <c r="LTJ2" s="2265"/>
      <c r="LTK2" s="2265"/>
      <c r="LTL2" s="2265"/>
      <c r="LTM2" s="2265"/>
      <c r="LTN2" s="2265"/>
      <c r="LTO2" s="2265"/>
      <c r="LTP2" s="2265"/>
      <c r="LTQ2" s="2265"/>
      <c r="LTR2" s="2265"/>
      <c r="LTS2" s="2265"/>
      <c r="LTT2" s="2265"/>
      <c r="LTU2" s="2265"/>
      <c r="LTV2" s="2265"/>
      <c r="LTW2" s="2265"/>
      <c r="LTX2" s="2265"/>
      <c r="LTY2" s="2265"/>
      <c r="LTZ2" s="2265"/>
      <c r="LUA2" s="2265"/>
      <c r="LUB2" s="2265"/>
      <c r="LUC2" s="2265"/>
      <c r="LUD2" s="2265"/>
      <c r="LUE2" s="2265"/>
      <c r="LUF2" s="2265"/>
      <c r="LUG2" s="2265"/>
      <c r="LUH2" s="2265"/>
      <c r="LUI2" s="2265"/>
      <c r="LUJ2" s="2265"/>
      <c r="LUK2" s="2265"/>
      <c r="LUL2" s="2265"/>
      <c r="LUM2" s="2265"/>
      <c r="LUN2" s="2265"/>
      <c r="LUO2" s="2265"/>
      <c r="LUP2" s="2265"/>
      <c r="LUQ2" s="2265"/>
      <c r="LUR2" s="2265"/>
      <c r="LUS2" s="2265"/>
      <c r="LUT2" s="2265"/>
      <c r="LUU2" s="2265"/>
      <c r="LUV2" s="2265"/>
      <c r="LUW2" s="2265"/>
      <c r="LUX2" s="2265"/>
      <c r="LUY2" s="2265"/>
      <c r="LUZ2" s="2265"/>
      <c r="LVA2" s="2265"/>
      <c r="LVB2" s="2265"/>
      <c r="LVC2" s="2265"/>
      <c r="LVD2" s="2265"/>
      <c r="LVE2" s="2265"/>
      <c r="LVF2" s="2265"/>
      <c r="LVG2" s="2265"/>
      <c r="LVH2" s="2265"/>
      <c r="LVI2" s="2265"/>
      <c r="LVJ2" s="2265"/>
      <c r="LVK2" s="2265"/>
      <c r="LVL2" s="2265"/>
      <c r="LVM2" s="2265"/>
      <c r="LVN2" s="2265"/>
      <c r="LVO2" s="2265"/>
      <c r="LVP2" s="2265"/>
      <c r="LVQ2" s="2265"/>
      <c r="LVR2" s="2265"/>
      <c r="LVS2" s="2265"/>
      <c r="LVT2" s="2265"/>
      <c r="LVU2" s="2265"/>
      <c r="LVV2" s="2265"/>
      <c r="LVW2" s="2265"/>
      <c r="LVX2" s="2265"/>
      <c r="LVY2" s="2265"/>
      <c r="LVZ2" s="2265"/>
      <c r="LWA2" s="2265"/>
      <c r="LWB2" s="2265"/>
      <c r="LWC2" s="2265"/>
      <c r="LWD2" s="2265"/>
      <c r="LWE2" s="2265"/>
      <c r="LWF2" s="2265"/>
      <c r="LWG2" s="2265"/>
      <c r="LWH2" s="2265"/>
      <c r="LWI2" s="2265"/>
      <c r="LWJ2" s="2265"/>
      <c r="LWK2" s="2265"/>
      <c r="LWL2" s="2265"/>
      <c r="LWM2" s="2265"/>
      <c r="LWN2" s="2265"/>
      <c r="LWO2" s="2265"/>
      <c r="LWP2" s="2265"/>
      <c r="LWQ2" s="2265"/>
      <c r="LWR2" s="2265"/>
      <c r="LWS2" s="2265"/>
      <c r="LWT2" s="2265"/>
      <c r="LWU2" s="2265"/>
      <c r="LWV2" s="2265"/>
      <c r="LWW2" s="2265"/>
      <c r="LWX2" s="2265"/>
      <c r="LWY2" s="2265"/>
      <c r="LWZ2" s="2265"/>
      <c r="LXA2" s="2265"/>
      <c r="LXB2" s="2265"/>
      <c r="LXC2" s="2265"/>
      <c r="LXD2" s="2265"/>
      <c r="LXE2" s="2265"/>
      <c r="LXF2" s="2265"/>
      <c r="LXG2" s="2265"/>
      <c r="LXH2" s="2265"/>
      <c r="LXI2" s="2265"/>
      <c r="LXJ2" s="2265"/>
      <c r="LXK2" s="2265"/>
      <c r="LXL2" s="2265"/>
      <c r="LXM2" s="2265"/>
      <c r="LXN2" s="2265"/>
      <c r="LXO2" s="2265"/>
      <c r="LXP2" s="2265"/>
      <c r="LXQ2" s="2265"/>
      <c r="LXR2" s="2265"/>
      <c r="LXS2" s="2265"/>
      <c r="LXT2" s="2265"/>
      <c r="LXU2" s="2265"/>
      <c r="LXV2" s="2265"/>
      <c r="LXW2" s="2265"/>
      <c r="LXX2" s="2265"/>
      <c r="LXY2" s="2265"/>
      <c r="LXZ2" s="2265"/>
      <c r="LYA2" s="2265"/>
      <c r="LYB2" s="2265"/>
      <c r="LYC2" s="2265"/>
      <c r="LYD2" s="2265"/>
      <c r="LYE2" s="2265"/>
      <c r="LYF2" s="2265"/>
      <c r="LYG2" s="2265"/>
      <c r="LYH2" s="2265"/>
      <c r="LYI2" s="2265"/>
      <c r="LYJ2" s="2265"/>
      <c r="LYK2" s="2265"/>
      <c r="LYL2" s="2265"/>
      <c r="LYM2" s="2265"/>
      <c r="LYN2" s="2265"/>
      <c r="LYO2" s="2265"/>
      <c r="LYP2" s="2265"/>
      <c r="LYQ2" s="2265"/>
      <c r="LYR2" s="2265"/>
      <c r="LYS2" s="2265"/>
      <c r="LYT2" s="2265"/>
      <c r="LYU2" s="2265"/>
      <c r="LYV2" s="2265"/>
      <c r="LYW2" s="2265"/>
      <c r="LYX2" s="2265"/>
      <c r="LYY2" s="2265"/>
      <c r="LYZ2" s="2265"/>
      <c r="LZA2" s="2265"/>
      <c r="LZB2" s="2265"/>
      <c r="LZC2" s="2265"/>
      <c r="LZD2" s="2265"/>
      <c r="LZE2" s="2265"/>
      <c r="LZF2" s="2265"/>
      <c r="LZG2" s="2265"/>
      <c r="LZH2" s="2265"/>
      <c r="LZI2" s="2265"/>
      <c r="LZJ2" s="2265"/>
      <c r="LZK2" s="2265"/>
      <c r="LZL2" s="2265"/>
      <c r="LZM2" s="2265"/>
      <c r="LZN2" s="2265"/>
      <c r="LZO2" s="2265"/>
      <c r="LZP2" s="2265"/>
      <c r="LZQ2" s="2265"/>
      <c r="LZR2" s="2265"/>
      <c r="LZS2" s="2265"/>
      <c r="LZT2" s="2265"/>
      <c r="LZU2" s="2265"/>
      <c r="LZV2" s="2265"/>
      <c r="LZW2" s="2265"/>
      <c r="LZX2" s="2265"/>
      <c r="LZY2" s="2265"/>
      <c r="LZZ2" s="2265"/>
      <c r="MAA2" s="2265"/>
      <c r="MAB2" s="2265"/>
      <c r="MAC2" s="2265"/>
      <c r="MAD2" s="2265"/>
      <c r="MAE2" s="2265"/>
      <c r="MAF2" s="2265"/>
      <c r="MAG2" s="2265"/>
      <c r="MAH2" s="2265"/>
      <c r="MAI2" s="2265"/>
      <c r="MAJ2" s="2265"/>
      <c r="MAK2" s="2265"/>
      <c r="MAL2" s="2265"/>
      <c r="MAM2" s="2265"/>
      <c r="MAN2" s="2265"/>
      <c r="MAO2" s="2265"/>
      <c r="MAP2" s="2265"/>
      <c r="MAQ2" s="2265"/>
      <c r="MAR2" s="2265"/>
      <c r="MAS2" s="2265"/>
      <c r="MAT2" s="2265"/>
      <c r="MAU2" s="2265"/>
      <c r="MAV2" s="2265"/>
      <c r="MAW2" s="2265"/>
      <c r="MAX2" s="2265"/>
      <c r="MAY2" s="2265"/>
      <c r="MAZ2" s="2265"/>
      <c r="MBA2" s="2265"/>
      <c r="MBB2" s="2265"/>
      <c r="MBC2" s="2265"/>
      <c r="MBD2" s="2265"/>
      <c r="MBE2" s="2265"/>
      <c r="MBF2" s="2265"/>
      <c r="MBG2" s="2265"/>
      <c r="MBH2" s="2265"/>
      <c r="MBI2" s="2265"/>
      <c r="MBJ2" s="2265"/>
      <c r="MBK2" s="2265"/>
      <c r="MBL2" s="2265"/>
      <c r="MBM2" s="2265"/>
      <c r="MBN2" s="2265"/>
      <c r="MBO2" s="2265"/>
      <c r="MBP2" s="2265"/>
      <c r="MBQ2" s="2265"/>
      <c r="MBR2" s="2265"/>
      <c r="MBS2" s="2265"/>
      <c r="MBT2" s="2265"/>
      <c r="MBU2" s="2265"/>
      <c r="MBV2" s="2265"/>
      <c r="MBW2" s="2265"/>
      <c r="MBX2" s="2265"/>
      <c r="MBY2" s="2265"/>
      <c r="MBZ2" s="2265"/>
      <c r="MCA2" s="2265"/>
      <c r="MCB2" s="2265"/>
      <c r="MCC2" s="2265"/>
      <c r="MCD2" s="2265"/>
      <c r="MCE2" s="2265"/>
      <c r="MCF2" s="2265"/>
      <c r="MCG2" s="2265"/>
      <c r="MCH2" s="2265"/>
      <c r="MCI2" s="2265"/>
      <c r="MCJ2" s="2265"/>
      <c r="MCK2" s="2265"/>
      <c r="MCL2" s="2265"/>
      <c r="MCM2" s="2265"/>
      <c r="MCN2" s="2265"/>
      <c r="MCO2" s="2265"/>
      <c r="MCP2" s="2265"/>
      <c r="MCQ2" s="2265"/>
      <c r="MCR2" s="2265"/>
      <c r="MCS2" s="2265"/>
      <c r="MCT2" s="2265"/>
      <c r="MCU2" s="2265"/>
      <c r="MCV2" s="2265"/>
      <c r="MCW2" s="2265"/>
      <c r="MCX2" s="2265"/>
      <c r="MCY2" s="2265"/>
      <c r="MCZ2" s="2265"/>
      <c r="MDA2" s="2265"/>
      <c r="MDB2" s="2265"/>
      <c r="MDC2" s="2265"/>
      <c r="MDD2" s="2265"/>
      <c r="MDE2" s="2265"/>
      <c r="MDF2" s="2265"/>
      <c r="MDG2" s="2265"/>
      <c r="MDH2" s="2265"/>
      <c r="MDI2" s="2265"/>
      <c r="MDJ2" s="2265"/>
      <c r="MDK2" s="2265"/>
      <c r="MDL2" s="2265"/>
      <c r="MDM2" s="2265"/>
      <c r="MDN2" s="2265"/>
      <c r="MDO2" s="2265"/>
      <c r="MDP2" s="2265"/>
      <c r="MDQ2" s="2265"/>
      <c r="MDR2" s="2265"/>
      <c r="MDS2" s="2265"/>
      <c r="MDT2" s="2265"/>
      <c r="MDU2" s="2265"/>
      <c r="MDV2" s="2265"/>
      <c r="MDW2" s="2265"/>
      <c r="MDX2" s="2265"/>
      <c r="MDY2" s="2265"/>
      <c r="MDZ2" s="2265"/>
      <c r="MEA2" s="2265"/>
      <c r="MEB2" s="2265"/>
      <c r="MEC2" s="2265"/>
      <c r="MED2" s="2265"/>
      <c r="MEE2" s="2265"/>
      <c r="MEF2" s="2265"/>
      <c r="MEG2" s="2265"/>
      <c r="MEH2" s="2265"/>
      <c r="MEI2" s="2265"/>
      <c r="MEJ2" s="2265"/>
      <c r="MEK2" s="2265"/>
      <c r="MEL2" s="2265"/>
      <c r="MEM2" s="2265"/>
      <c r="MEN2" s="2265"/>
      <c r="MEO2" s="2265"/>
      <c r="MEP2" s="2265"/>
      <c r="MEQ2" s="2265"/>
      <c r="MER2" s="2265"/>
      <c r="MES2" s="2265"/>
      <c r="MET2" s="2265"/>
      <c r="MEU2" s="2265"/>
      <c r="MEV2" s="2265"/>
      <c r="MEW2" s="2265"/>
      <c r="MEX2" s="2265"/>
      <c r="MEY2" s="2265"/>
      <c r="MEZ2" s="2265"/>
      <c r="MFA2" s="2265"/>
      <c r="MFB2" s="2265"/>
      <c r="MFC2" s="2265"/>
      <c r="MFD2" s="2265"/>
      <c r="MFE2" s="2265"/>
      <c r="MFF2" s="2265"/>
      <c r="MFG2" s="2265"/>
      <c r="MFH2" s="2265"/>
      <c r="MFI2" s="2265"/>
      <c r="MFJ2" s="2265"/>
      <c r="MFK2" s="2265"/>
      <c r="MFL2" s="2265"/>
      <c r="MFM2" s="2265"/>
      <c r="MFN2" s="2265"/>
      <c r="MFO2" s="2265"/>
      <c r="MFP2" s="2265"/>
      <c r="MFQ2" s="2265"/>
      <c r="MFR2" s="2265"/>
      <c r="MFS2" s="2265"/>
      <c r="MFT2" s="2265"/>
      <c r="MFU2" s="2265"/>
      <c r="MFV2" s="2265"/>
      <c r="MFW2" s="2265"/>
      <c r="MFX2" s="2265"/>
      <c r="MFY2" s="2265"/>
      <c r="MFZ2" s="2265"/>
      <c r="MGA2" s="2265"/>
      <c r="MGB2" s="2265"/>
      <c r="MGC2" s="2265"/>
      <c r="MGD2" s="2265"/>
      <c r="MGE2" s="2265"/>
      <c r="MGF2" s="2265"/>
      <c r="MGG2" s="2265"/>
      <c r="MGH2" s="2265"/>
      <c r="MGI2" s="2265"/>
      <c r="MGJ2" s="2265"/>
      <c r="MGK2" s="2265"/>
      <c r="MGL2" s="2265"/>
      <c r="MGM2" s="2265"/>
      <c r="MGN2" s="2265"/>
      <c r="MGO2" s="2265"/>
      <c r="MGP2" s="2265"/>
      <c r="MGQ2" s="2265"/>
      <c r="MGR2" s="2265"/>
      <c r="MGS2" s="2265"/>
      <c r="MGT2" s="2265"/>
      <c r="MGU2" s="2265"/>
      <c r="MGV2" s="2265"/>
      <c r="MGW2" s="2265"/>
      <c r="MGX2" s="2265"/>
      <c r="MGY2" s="2265"/>
      <c r="MGZ2" s="2265"/>
      <c r="MHA2" s="2265"/>
      <c r="MHB2" s="2265"/>
      <c r="MHC2" s="2265"/>
      <c r="MHD2" s="2265"/>
      <c r="MHE2" s="2265"/>
      <c r="MHF2" s="2265"/>
      <c r="MHG2" s="2265"/>
      <c r="MHH2" s="2265"/>
      <c r="MHI2" s="2265"/>
      <c r="MHJ2" s="2265"/>
      <c r="MHK2" s="2265"/>
      <c r="MHL2" s="2265"/>
      <c r="MHM2" s="2265"/>
      <c r="MHN2" s="2265"/>
      <c r="MHO2" s="2265"/>
      <c r="MHP2" s="2265"/>
      <c r="MHQ2" s="2265"/>
      <c r="MHR2" s="2265"/>
      <c r="MHS2" s="2265"/>
      <c r="MHT2" s="2265"/>
      <c r="MHU2" s="2265"/>
      <c r="MHV2" s="2265"/>
      <c r="MHW2" s="2265"/>
      <c r="MHX2" s="2265"/>
      <c r="MHY2" s="2265"/>
      <c r="MHZ2" s="2265"/>
      <c r="MIA2" s="2265"/>
      <c r="MIB2" s="2265"/>
      <c r="MIC2" s="2265"/>
      <c r="MID2" s="2265"/>
      <c r="MIE2" s="2265"/>
      <c r="MIF2" s="2265"/>
      <c r="MIG2" s="2265"/>
      <c r="MIH2" s="2265"/>
      <c r="MII2" s="2265"/>
      <c r="MIJ2" s="2265"/>
      <c r="MIK2" s="2265"/>
      <c r="MIL2" s="2265"/>
      <c r="MIM2" s="2265"/>
      <c r="MIN2" s="2265"/>
      <c r="MIO2" s="2265"/>
      <c r="MIP2" s="2265"/>
      <c r="MIQ2" s="2265"/>
      <c r="MIR2" s="2265"/>
      <c r="MIS2" s="2265"/>
      <c r="MIT2" s="2265"/>
      <c r="MIU2" s="2265"/>
      <c r="MIV2" s="2265"/>
      <c r="MIW2" s="2265"/>
      <c r="MIX2" s="2265"/>
      <c r="MIY2" s="2265"/>
      <c r="MIZ2" s="2265"/>
      <c r="MJA2" s="2265"/>
      <c r="MJB2" s="2265"/>
      <c r="MJC2" s="2265"/>
      <c r="MJD2" s="2265"/>
      <c r="MJE2" s="2265"/>
      <c r="MJF2" s="2265"/>
      <c r="MJG2" s="2265"/>
      <c r="MJH2" s="2265"/>
      <c r="MJI2" s="2265"/>
      <c r="MJJ2" s="2265"/>
      <c r="MJK2" s="2265"/>
      <c r="MJL2" s="2265"/>
      <c r="MJM2" s="2265"/>
      <c r="MJN2" s="2265"/>
      <c r="MJO2" s="2265"/>
      <c r="MJP2" s="2265"/>
      <c r="MJQ2" s="2265"/>
      <c r="MJR2" s="2265"/>
      <c r="MJS2" s="2265"/>
      <c r="MJT2" s="2265"/>
      <c r="MJU2" s="2265"/>
      <c r="MJV2" s="2265"/>
      <c r="MJW2" s="2265"/>
      <c r="MJX2" s="2265"/>
      <c r="MJY2" s="2265"/>
      <c r="MJZ2" s="2265"/>
      <c r="MKA2" s="2265"/>
      <c r="MKB2" s="2265"/>
      <c r="MKC2" s="2265"/>
      <c r="MKD2" s="2265"/>
      <c r="MKE2" s="2265"/>
      <c r="MKF2" s="2265"/>
      <c r="MKG2" s="2265"/>
      <c r="MKH2" s="2265"/>
      <c r="MKI2" s="2265"/>
      <c r="MKJ2" s="2265"/>
      <c r="MKK2" s="2265"/>
      <c r="MKL2" s="2265"/>
      <c r="MKM2" s="2265"/>
      <c r="MKN2" s="2265"/>
      <c r="MKO2" s="2265"/>
      <c r="MKP2" s="2265"/>
      <c r="MKQ2" s="2265"/>
      <c r="MKR2" s="2265"/>
      <c r="MKS2" s="2265"/>
      <c r="MKT2" s="2265"/>
      <c r="MKU2" s="2265"/>
      <c r="MKV2" s="2265"/>
      <c r="MKW2" s="2265"/>
      <c r="MKX2" s="2265"/>
      <c r="MKY2" s="2265"/>
      <c r="MKZ2" s="2265"/>
      <c r="MLA2" s="2265"/>
      <c r="MLB2" s="2265"/>
      <c r="MLC2" s="2265"/>
      <c r="MLD2" s="2265"/>
      <c r="MLE2" s="2265"/>
      <c r="MLF2" s="2265"/>
      <c r="MLG2" s="2265"/>
      <c r="MLH2" s="2265"/>
      <c r="MLI2" s="2265"/>
      <c r="MLJ2" s="2265"/>
      <c r="MLK2" s="2265"/>
      <c r="MLL2" s="2265"/>
      <c r="MLM2" s="2265"/>
      <c r="MLN2" s="2265"/>
      <c r="MLO2" s="2265"/>
      <c r="MLP2" s="2265"/>
      <c r="MLQ2" s="2265"/>
      <c r="MLR2" s="2265"/>
      <c r="MLS2" s="2265"/>
      <c r="MLT2" s="2265"/>
      <c r="MLU2" s="2265"/>
      <c r="MLV2" s="2265"/>
      <c r="MLW2" s="2265"/>
      <c r="MLX2" s="2265"/>
      <c r="MLY2" s="2265"/>
      <c r="MLZ2" s="2265"/>
      <c r="MMA2" s="2265"/>
      <c r="MMB2" s="2265"/>
      <c r="MMC2" s="2265"/>
      <c r="MMD2" s="2265"/>
      <c r="MME2" s="2265"/>
      <c r="MMF2" s="2265"/>
      <c r="MMG2" s="2265"/>
      <c r="MMH2" s="2265"/>
      <c r="MMI2" s="2265"/>
      <c r="MMJ2" s="2265"/>
      <c r="MMK2" s="2265"/>
      <c r="MML2" s="2265"/>
      <c r="MMM2" s="2265"/>
      <c r="MMN2" s="2265"/>
      <c r="MMO2" s="2265"/>
      <c r="MMP2" s="2265"/>
      <c r="MMQ2" s="2265"/>
      <c r="MMR2" s="2265"/>
      <c r="MMS2" s="2265"/>
      <c r="MMT2" s="2265"/>
      <c r="MMU2" s="2265"/>
      <c r="MMV2" s="2265"/>
      <c r="MMW2" s="2265"/>
      <c r="MMX2" s="2265"/>
      <c r="MMY2" s="2265"/>
      <c r="MMZ2" s="2265"/>
      <c r="MNA2" s="2265"/>
      <c r="MNB2" s="2265"/>
      <c r="MNC2" s="2265"/>
      <c r="MND2" s="2265"/>
      <c r="MNE2" s="2265"/>
      <c r="MNF2" s="2265"/>
      <c r="MNG2" s="2265"/>
      <c r="MNH2" s="2265"/>
      <c r="MNI2" s="2265"/>
      <c r="MNJ2" s="2265"/>
      <c r="MNK2" s="2265"/>
      <c r="MNL2" s="2265"/>
      <c r="MNM2" s="2265"/>
      <c r="MNN2" s="2265"/>
      <c r="MNO2" s="2265"/>
      <c r="MNP2" s="2265"/>
      <c r="MNQ2" s="2265"/>
      <c r="MNR2" s="2265"/>
      <c r="MNS2" s="2265"/>
      <c r="MNT2" s="2265"/>
      <c r="MNU2" s="2265"/>
      <c r="MNV2" s="2265"/>
      <c r="MNW2" s="2265"/>
      <c r="MNX2" s="2265"/>
      <c r="MNY2" s="2265"/>
      <c r="MNZ2" s="2265"/>
      <c r="MOA2" s="2265"/>
      <c r="MOB2" s="2265"/>
      <c r="MOC2" s="2265"/>
      <c r="MOD2" s="2265"/>
      <c r="MOE2" s="2265"/>
      <c r="MOF2" s="2265"/>
      <c r="MOG2" s="2265"/>
      <c r="MOH2" s="2265"/>
      <c r="MOI2" s="2265"/>
      <c r="MOJ2" s="2265"/>
      <c r="MOK2" s="2265"/>
      <c r="MOL2" s="2265"/>
      <c r="MOM2" s="2265"/>
      <c r="MON2" s="2265"/>
      <c r="MOO2" s="2265"/>
      <c r="MOP2" s="2265"/>
      <c r="MOQ2" s="2265"/>
      <c r="MOR2" s="2265"/>
      <c r="MOS2" s="2265"/>
      <c r="MOT2" s="2265"/>
      <c r="MOU2" s="2265"/>
      <c r="MOV2" s="2265"/>
      <c r="MOW2" s="2265"/>
      <c r="MOX2" s="2265"/>
      <c r="MOY2" s="2265"/>
      <c r="MOZ2" s="2265"/>
      <c r="MPA2" s="2265"/>
      <c r="MPB2" s="2265"/>
      <c r="MPC2" s="2265"/>
      <c r="MPD2" s="2265"/>
      <c r="MPE2" s="2265"/>
      <c r="MPF2" s="2265"/>
      <c r="MPG2" s="2265"/>
      <c r="MPH2" s="2265"/>
      <c r="MPI2" s="2265"/>
      <c r="MPJ2" s="2265"/>
      <c r="MPK2" s="2265"/>
      <c r="MPL2" s="2265"/>
      <c r="MPM2" s="2265"/>
      <c r="MPN2" s="2265"/>
      <c r="MPO2" s="2265"/>
      <c r="MPP2" s="2265"/>
      <c r="MPQ2" s="2265"/>
      <c r="MPR2" s="2265"/>
      <c r="MPS2" s="2265"/>
      <c r="MPT2" s="2265"/>
      <c r="MPU2" s="2265"/>
      <c r="MPV2" s="2265"/>
      <c r="MPW2" s="2265"/>
      <c r="MPX2" s="2265"/>
      <c r="MPY2" s="2265"/>
      <c r="MPZ2" s="2265"/>
      <c r="MQA2" s="2265"/>
      <c r="MQB2" s="2265"/>
      <c r="MQC2" s="2265"/>
      <c r="MQD2" s="2265"/>
      <c r="MQE2" s="2265"/>
      <c r="MQF2" s="2265"/>
      <c r="MQG2" s="2265"/>
      <c r="MQH2" s="2265"/>
      <c r="MQI2" s="2265"/>
      <c r="MQJ2" s="2265"/>
      <c r="MQK2" s="2265"/>
      <c r="MQL2" s="2265"/>
      <c r="MQM2" s="2265"/>
      <c r="MQN2" s="2265"/>
      <c r="MQO2" s="2265"/>
      <c r="MQP2" s="2265"/>
      <c r="MQQ2" s="2265"/>
      <c r="MQR2" s="2265"/>
      <c r="MQS2" s="2265"/>
      <c r="MQT2" s="2265"/>
      <c r="MQU2" s="2265"/>
      <c r="MQV2" s="2265"/>
      <c r="MQW2" s="2265"/>
      <c r="MQX2" s="2265"/>
      <c r="MQY2" s="2265"/>
      <c r="MQZ2" s="2265"/>
      <c r="MRA2" s="2265"/>
      <c r="MRB2" s="2265"/>
      <c r="MRC2" s="2265"/>
      <c r="MRD2" s="2265"/>
      <c r="MRE2" s="2265"/>
      <c r="MRF2" s="2265"/>
      <c r="MRG2" s="2265"/>
      <c r="MRH2" s="2265"/>
      <c r="MRI2" s="2265"/>
      <c r="MRJ2" s="2265"/>
      <c r="MRK2" s="2265"/>
      <c r="MRL2" s="2265"/>
      <c r="MRM2" s="2265"/>
      <c r="MRN2" s="2265"/>
      <c r="MRO2" s="2265"/>
      <c r="MRP2" s="2265"/>
      <c r="MRQ2" s="2265"/>
      <c r="MRR2" s="2265"/>
      <c r="MRS2" s="2265"/>
      <c r="MRT2" s="2265"/>
      <c r="MRU2" s="2265"/>
      <c r="MRV2" s="2265"/>
      <c r="MRW2" s="2265"/>
      <c r="MRX2" s="2265"/>
      <c r="MRY2" s="2265"/>
      <c r="MRZ2" s="2265"/>
      <c r="MSA2" s="2265"/>
      <c r="MSB2" s="2265"/>
      <c r="MSC2" s="2265"/>
      <c r="MSD2" s="2265"/>
      <c r="MSE2" s="2265"/>
      <c r="MSF2" s="2265"/>
      <c r="MSG2" s="2265"/>
      <c r="MSH2" s="2265"/>
      <c r="MSI2" s="2265"/>
      <c r="MSJ2" s="2265"/>
      <c r="MSK2" s="2265"/>
      <c r="MSL2" s="2265"/>
      <c r="MSM2" s="2265"/>
      <c r="MSN2" s="2265"/>
      <c r="MSO2" s="2265"/>
      <c r="MSP2" s="2265"/>
      <c r="MSQ2" s="2265"/>
      <c r="MSR2" s="2265"/>
      <c r="MSS2" s="2265"/>
      <c r="MST2" s="2265"/>
      <c r="MSU2" s="2265"/>
      <c r="MSV2" s="2265"/>
      <c r="MSW2" s="2265"/>
      <c r="MSX2" s="2265"/>
      <c r="MSY2" s="2265"/>
      <c r="MSZ2" s="2265"/>
      <c r="MTA2" s="2265"/>
      <c r="MTB2" s="2265"/>
      <c r="MTC2" s="2265"/>
      <c r="MTD2" s="2265"/>
      <c r="MTE2" s="2265"/>
      <c r="MTF2" s="2265"/>
      <c r="MTG2" s="2265"/>
      <c r="MTH2" s="2265"/>
      <c r="MTI2" s="2265"/>
      <c r="MTJ2" s="2265"/>
      <c r="MTK2" s="2265"/>
      <c r="MTL2" s="2265"/>
      <c r="MTM2" s="2265"/>
      <c r="MTN2" s="2265"/>
      <c r="MTO2" s="2265"/>
      <c r="MTP2" s="2265"/>
      <c r="MTQ2" s="2265"/>
      <c r="MTR2" s="2265"/>
      <c r="MTS2" s="2265"/>
      <c r="MTT2" s="2265"/>
      <c r="MTU2" s="2265"/>
      <c r="MTV2" s="2265"/>
      <c r="MTW2" s="2265"/>
      <c r="MTX2" s="2265"/>
      <c r="MTY2" s="2265"/>
      <c r="MTZ2" s="2265"/>
      <c r="MUA2" s="2265"/>
      <c r="MUB2" s="2265"/>
      <c r="MUC2" s="2265"/>
      <c r="MUD2" s="2265"/>
      <c r="MUE2" s="2265"/>
      <c r="MUF2" s="2265"/>
      <c r="MUG2" s="2265"/>
      <c r="MUH2" s="2265"/>
      <c r="MUI2" s="2265"/>
      <c r="MUJ2" s="2265"/>
      <c r="MUK2" s="2265"/>
      <c r="MUL2" s="2265"/>
      <c r="MUM2" s="2265"/>
      <c r="MUN2" s="2265"/>
      <c r="MUO2" s="2265"/>
      <c r="MUP2" s="2265"/>
      <c r="MUQ2" s="2265"/>
      <c r="MUR2" s="2265"/>
      <c r="MUS2" s="2265"/>
      <c r="MUT2" s="2265"/>
      <c r="MUU2" s="2265"/>
      <c r="MUV2" s="2265"/>
      <c r="MUW2" s="2265"/>
      <c r="MUX2" s="2265"/>
      <c r="MUY2" s="2265"/>
      <c r="MUZ2" s="2265"/>
      <c r="MVA2" s="2265"/>
      <c r="MVB2" s="2265"/>
      <c r="MVC2" s="2265"/>
      <c r="MVD2" s="2265"/>
      <c r="MVE2" s="2265"/>
      <c r="MVF2" s="2265"/>
      <c r="MVG2" s="2265"/>
      <c r="MVH2" s="2265"/>
      <c r="MVI2" s="2265"/>
      <c r="MVJ2" s="2265"/>
      <c r="MVK2" s="2265"/>
      <c r="MVL2" s="2265"/>
      <c r="MVM2" s="2265"/>
      <c r="MVN2" s="2265"/>
      <c r="MVO2" s="2265"/>
      <c r="MVP2" s="2265"/>
      <c r="MVQ2" s="2265"/>
      <c r="MVR2" s="2265"/>
      <c r="MVS2" s="2265"/>
      <c r="MVT2" s="2265"/>
      <c r="MVU2" s="2265"/>
      <c r="MVV2" s="2265"/>
      <c r="MVW2" s="2265"/>
      <c r="MVX2" s="2265"/>
      <c r="MVY2" s="2265"/>
      <c r="MVZ2" s="2265"/>
      <c r="MWA2" s="2265"/>
      <c r="MWB2" s="2265"/>
      <c r="MWC2" s="2265"/>
      <c r="MWD2" s="2265"/>
      <c r="MWE2" s="2265"/>
      <c r="MWF2" s="2265"/>
      <c r="MWG2" s="2265"/>
      <c r="MWH2" s="2265"/>
      <c r="MWI2" s="2265"/>
      <c r="MWJ2" s="2265"/>
      <c r="MWK2" s="2265"/>
      <c r="MWL2" s="2265"/>
      <c r="MWM2" s="2265"/>
      <c r="MWN2" s="2265"/>
      <c r="MWO2" s="2265"/>
      <c r="MWP2" s="2265"/>
      <c r="MWQ2" s="2265"/>
      <c r="MWR2" s="2265"/>
      <c r="MWS2" s="2265"/>
      <c r="MWT2" s="2265"/>
      <c r="MWU2" s="2265"/>
      <c r="MWV2" s="2265"/>
      <c r="MWW2" s="2265"/>
      <c r="MWX2" s="2265"/>
      <c r="MWY2" s="2265"/>
      <c r="MWZ2" s="2265"/>
      <c r="MXA2" s="2265"/>
      <c r="MXB2" s="2265"/>
      <c r="MXC2" s="2265"/>
      <c r="MXD2" s="2265"/>
      <c r="MXE2" s="2265"/>
      <c r="MXF2" s="2265"/>
      <c r="MXG2" s="2265"/>
      <c r="MXH2" s="2265"/>
      <c r="MXI2" s="2265"/>
      <c r="MXJ2" s="2265"/>
      <c r="MXK2" s="2265"/>
      <c r="MXL2" s="2265"/>
      <c r="MXM2" s="2265"/>
      <c r="MXN2" s="2265"/>
      <c r="MXO2" s="2265"/>
      <c r="MXP2" s="2265"/>
      <c r="MXQ2" s="2265"/>
      <c r="MXR2" s="2265"/>
      <c r="MXS2" s="2265"/>
      <c r="MXT2" s="2265"/>
      <c r="MXU2" s="2265"/>
      <c r="MXV2" s="2265"/>
      <c r="MXW2" s="2265"/>
      <c r="MXX2" s="2265"/>
      <c r="MXY2" s="2265"/>
      <c r="MXZ2" s="2265"/>
      <c r="MYA2" s="2265"/>
      <c r="MYB2" s="2265"/>
      <c r="MYC2" s="2265"/>
      <c r="MYD2" s="2265"/>
      <c r="MYE2" s="2265"/>
      <c r="MYF2" s="2265"/>
      <c r="MYG2" s="2265"/>
      <c r="MYH2" s="2265"/>
      <c r="MYI2" s="2265"/>
      <c r="MYJ2" s="2265"/>
      <c r="MYK2" s="2265"/>
      <c r="MYL2" s="2265"/>
      <c r="MYM2" s="2265"/>
      <c r="MYN2" s="2265"/>
      <c r="MYO2" s="2265"/>
      <c r="MYP2" s="2265"/>
      <c r="MYQ2" s="2265"/>
      <c r="MYR2" s="2265"/>
      <c r="MYS2" s="2265"/>
      <c r="MYT2" s="2265"/>
      <c r="MYU2" s="2265"/>
      <c r="MYV2" s="2265"/>
      <c r="MYW2" s="2265"/>
      <c r="MYX2" s="2265"/>
      <c r="MYY2" s="2265"/>
      <c r="MYZ2" s="2265"/>
      <c r="MZA2" s="2265"/>
      <c r="MZB2" s="2265"/>
      <c r="MZC2" s="2265"/>
      <c r="MZD2" s="2265"/>
      <c r="MZE2" s="2265"/>
      <c r="MZF2" s="2265"/>
      <c r="MZG2" s="2265"/>
      <c r="MZH2" s="2265"/>
      <c r="MZI2" s="2265"/>
      <c r="MZJ2" s="2265"/>
      <c r="MZK2" s="2265"/>
      <c r="MZL2" s="2265"/>
      <c r="MZM2" s="2265"/>
      <c r="MZN2" s="2265"/>
      <c r="MZO2" s="2265"/>
      <c r="MZP2" s="2265"/>
      <c r="MZQ2" s="2265"/>
      <c r="MZR2" s="2265"/>
      <c r="MZS2" s="2265"/>
      <c r="MZT2" s="2265"/>
      <c r="MZU2" s="2265"/>
      <c r="MZV2" s="2265"/>
      <c r="MZW2" s="2265"/>
      <c r="MZX2" s="2265"/>
      <c r="MZY2" s="2265"/>
      <c r="MZZ2" s="2265"/>
      <c r="NAA2" s="2265"/>
      <c r="NAB2" s="2265"/>
      <c r="NAC2" s="2265"/>
      <c r="NAD2" s="2265"/>
      <c r="NAE2" s="2265"/>
      <c r="NAF2" s="2265"/>
      <c r="NAG2" s="2265"/>
      <c r="NAH2" s="2265"/>
      <c r="NAI2" s="2265"/>
      <c r="NAJ2" s="2265"/>
      <c r="NAK2" s="2265"/>
      <c r="NAL2" s="2265"/>
      <c r="NAM2" s="2265"/>
      <c r="NAN2" s="2265"/>
      <c r="NAO2" s="2265"/>
      <c r="NAP2" s="2265"/>
      <c r="NAQ2" s="2265"/>
      <c r="NAR2" s="2265"/>
      <c r="NAS2" s="2265"/>
      <c r="NAT2" s="2265"/>
      <c r="NAU2" s="2265"/>
      <c r="NAV2" s="2265"/>
      <c r="NAW2" s="2265"/>
      <c r="NAX2" s="2265"/>
      <c r="NAY2" s="2265"/>
      <c r="NAZ2" s="2265"/>
      <c r="NBA2" s="2265"/>
      <c r="NBB2" s="2265"/>
      <c r="NBC2" s="2265"/>
      <c r="NBD2" s="2265"/>
      <c r="NBE2" s="2265"/>
      <c r="NBF2" s="2265"/>
      <c r="NBG2" s="2265"/>
      <c r="NBH2" s="2265"/>
      <c r="NBI2" s="2265"/>
      <c r="NBJ2" s="2265"/>
      <c r="NBK2" s="2265"/>
      <c r="NBL2" s="2265"/>
      <c r="NBM2" s="2265"/>
      <c r="NBN2" s="2265"/>
      <c r="NBO2" s="2265"/>
      <c r="NBP2" s="2265"/>
      <c r="NBQ2" s="2265"/>
      <c r="NBR2" s="2265"/>
      <c r="NBS2" s="2265"/>
      <c r="NBT2" s="2265"/>
      <c r="NBU2" s="2265"/>
      <c r="NBV2" s="2265"/>
      <c r="NBW2" s="2265"/>
      <c r="NBX2" s="2265"/>
      <c r="NBY2" s="2265"/>
      <c r="NBZ2" s="2265"/>
      <c r="NCA2" s="2265"/>
      <c r="NCB2" s="2265"/>
      <c r="NCC2" s="2265"/>
      <c r="NCD2" s="2265"/>
      <c r="NCE2" s="2265"/>
      <c r="NCF2" s="2265"/>
      <c r="NCG2" s="2265"/>
      <c r="NCH2" s="2265"/>
      <c r="NCI2" s="2265"/>
      <c r="NCJ2" s="2265"/>
      <c r="NCK2" s="2265"/>
      <c r="NCL2" s="2265"/>
      <c r="NCM2" s="2265"/>
      <c r="NCN2" s="2265"/>
      <c r="NCO2" s="2265"/>
      <c r="NCP2" s="2265"/>
      <c r="NCQ2" s="2265"/>
      <c r="NCR2" s="2265"/>
      <c r="NCS2" s="2265"/>
      <c r="NCT2" s="2265"/>
      <c r="NCU2" s="2265"/>
      <c r="NCV2" s="2265"/>
      <c r="NCW2" s="2265"/>
      <c r="NCX2" s="2265"/>
      <c r="NCY2" s="2265"/>
      <c r="NCZ2" s="2265"/>
      <c r="NDA2" s="2265"/>
      <c r="NDB2" s="2265"/>
      <c r="NDC2" s="2265"/>
      <c r="NDD2" s="2265"/>
      <c r="NDE2" s="2265"/>
      <c r="NDF2" s="2265"/>
      <c r="NDG2" s="2265"/>
      <c r="NDH2" s="2265"/>
      <c r="NDI2" s="2265"/>
      <c r="NDJ2" s="2265"/>
      <c r="NDK2" s="2265"/>
      <c r="NDL2" s="2265"/>
      <c r="NDM2" s="2265"/>
      <c r="NDN2" s="2265"/>
      <c r="NDO2" s="2265"/>
      <c r="NDP2" s="2265"/>
      <c r="NDQ2" s="2265"/>
      <c r="NDR2" s="2265"/>
      <c r="NDS2" s="2265"/>
      <c r="NDT2" s="2265"/>
      <c r="NDU2" s="2265"/>
      <c r="NDV2" s="2265"/>
      <c r="NDW2" s="2265"/>
      <c r="NDX2" s="2265"/>
      <c r="NDY2" s="2265"/>
      <c r="NDZ2" s="2265"/>
      <c r="NEA2" s="2265"/>
      <c r="NEB2" s="2265"/>
      <c r="NEC2" s="2265"/>
      <c r="NED2" s="2265"/>
      <c r="NEE2" s="2265"/>
      <c r="NEF2" s="2265"/>
      <c r="NEG2" s="2265"/>
      <c r="NEH2" s="2265"/>
      <c r="NEI2" s="2265"/>
      <c r="NEJ2" s="2265"/>
      <c r="NEK2" s="2265"/>
      <c r="NEL2" s="2265"/>
      <c r="NEM2" s="2265"/>
      <c r="NEN2" s="2265"/>
      <c r="NEO2" s="2265"/>
      <c r="NEP2" s="2265"/>
      <c r="NEQ2" s="2265"/>
      <c r="NER2" s="2265"/>
      <c r="NES2" s="2265"/>
      <c r="NET2" s="2265"/>
      <c r="NEU2" s="2265"/>
      <c r="NEV2" s="2265"/>
      <c r="NEW2" s="2265"/>
      <c r="NEX2" s="2265"/>
      <c r="NEY2" s="2265"/>
      <c r="NEZ2" s="2265"/>
      <c r="NFA2" s="2265"/>
      <c r="NFB2" s="2265"/>
      <c r="NFC2" s="2265"/>
      <c r="NFD2" s="2265"/>
      <c r="NFE2" s="2265"/>
      <c r="NFF2" s="2265"/>
      <c r="NFG2" s="2265"/>
      <c r="NFH2" s="2265"/>
      <c r="NFI2" s="2265"/>
      <c r="NFJ2" s="2265"/>
      <c r="NFK2" s="2265"/>
      <c r="NFL2" s="2265"/>
      <c r="NFM2" s="2265"/>
      <c r="NFN2" s="2265"/>
      <c r="NFO2" s="2265"/>
      <c r="NFP2" s="2265"/>
      <c r="NFQ2" s="2265"/>
      <c r="NFR2" s="2265"/>
      <c r="NFS2" s="2265"/>
      <c r="NFT2" s="2265"/>
      <c r="NFU2" s="2265"/>
      <c r="NFV2" s="2265"/>
      <c r="NFW2" s="2265"/>
      <c r="NFX2" s="2265"/>
      <c r="NFY2" s="2265"/>
      <c r="NFZ2" s="2265"/>
      <c r="NGA2" s="2265"/>
      <c r="NGB2" s="2265"/>
      <c r="NGC2" s="2265"/>
      <c r="NGD2" s="2265"/>
      <c r="NGE2" s="2265"/>
      <c r="NGF2" s="2265"/>
      <c r="NGG2" s="2265"/>
      <c r="NGH2" s="2265"/>
      <c r="NGI2" s="2265"/>
      <c r="NGJ2" s="2265"/>
      <c r="NGK2" s="2265"/>
      <c r="NGL2" s="2265"/>
      <c r="NGM2" s="2265"/>
      <c r="NGN2" s="2265"/>
      <c r="NGO2" s="2265"/>
      <c r="NGP2" s="2265"/>
      <c r="NGQ2" s="2265"/>
      <c r="NGR2" s="2265"/>
      <c r="NGS2" s="2265"/>
      <c r="NGT2" s="2265"/>
      <c r="NGU2" s="2265"/>
      <c r="NGV2" s="2265"/>
      <c r="NGW2" s="2265"/>
      <c r="NGX2" s="2265"/>
      <c r="NGY2" s="2265"/>
      <c r="NGZ2" s="2265"/>
      <c r="NHA2" s="2265"/>
      <c r="NHB2" s="2265"/>
      <c r="NHC2" s="2265"/>
      <c r="NHD2" s="2265"/>
      <c r="NHE2" s="2265"/>
      <c r="NHF2" s="2265"/>
      <c r="NHG2" s="2265"/>
      <c r="NHH2" s="2265"/>
      <c r="NHI2" s="2265"/>
      <c r="NHJ2" s="2265"/>
      <c r="NHK2" s="2265"/>
      <c r="NHL2" s="2265"/>
      <c r="NHM2" s="2265"/>
      <c r="NHN2" s="2265"/>
      <c r="NHO2" s="2265"/>
      <c r="NHP2" s="2265"/>
      <c r="NHQ2" s="2265"/>
      <c r="NHR2" s="2265"/>
      <c r="NHS2" s="2265"/>
      <c r="NHT2" s="2265"/>
      <c r="NHU2" s="2265"/>
      <c r="NHV2" s="2265"/>
      <c r="NHW2" s="2265"/>
      <c r="NHX2" s="2265"/>
      <c r="NHY2" s="2265"/>
      <c r="NHZ2" s="2265"/>
      <c r="NIA2" s="2265"/>
      <c r="NIB2" s="2265"/>
      <c r="NIC2" s="2265"/>
      <c r="NID2" s="2265"/>
      <c r="NIE2" s="2265"/>
      <c r="NIF2" s="2265"/>
      <c r="NIG2" s="2265"/>
      <c r="NIH2" s="2265"/>
      <c r="NII2" s="2265"/>
      <c r="NIJ2" s="2265"/>
      <c r="NIK2" s="2265"/>
      <c r="NIL2" s="2265"/>
      <c r="NIM2" s="2265"/>
      <c r="NIN2" s="2265"/>
      <c r="NIO2" s="2265"/>
      <c r="NIP2" s="2265"/>
      <c r="NIQ2" s="2265"/>
      <c r="NIR2" s="2265"/>
      <c r="NIS2" s="2265"/>
      <c r="NIT2" s="2265"/>
      <c r="NIU2" s="2265"/>
      <c r="NIV2" s="2265"/>
      <c r="NIW2" s="2265"/>
      <c r="NIX2" s="2265"/>
      <c r="NIY2" s="2265"/>
      <c r="NIZ2" s="2265"/>
      <c r="NJA2" s="2265"/>
      <c r="NJB2" s="2265"/>
      <c r="NJC2" s="2265"/>
      <c r="NJD2" s="2265"/>
      <c r="NJE2" s="2265"/>
      <c r="NJF2" s="2265"/>
      <c r="NJG2" s="2265"/>
      <c r="NJH2" s="2265"/>
      <c r="NJI2" s="2265"/>
      <c r="NJJ2" s="2265"/>
      <c r="NJK2" s="2265"/>
      <c r="NJL2" s="2265"/>
      <c r="NJM2" s="2265"/>
      <c r="NJN2" s="2265"/>
      <c r="NJO2" s="2265"/>
      <c r="NJP2" s="2265"/>
      <c r="NJQ2" s="2265"/>
      <c r="NJR2" s="2265"/>
      <c r="NJS2" s="2265"/>
      <c r="NJT2" s="2265"/>
      <c r="NJU2" s="2265"/>
      <c r="NJV2" s="2265"/>
      <c r="NJW2" s="2265"/>
      <c r="NJX2" s="2265"/>
      <c r="NJY2" s="2265"/>
      <c r="NJZ2" s="2265"/>
      <c r="NKA2" s="2265"/>
      <c r="NKB2" s="2265"/>
      <c r="NKC2" s="2265"/>
      <c r="NKD2" s="2265"/>
      <c r="NKE2" s="2265"/>
      <c r="NKF2" s="2265"/>
      <c r="NKG2" s="2265"/>
      <c r="NKH2" s="2265"/>
      <c r="NKI2" s="2265"/>
      <c r="NKJ2" s="2265"/>
      <c r="NKK2" s="2265"/>
      <c r="NKL2" s="2265"/>
      <c r="NKM2" s="2265"/>
      <c r="NKN2" s="2265"/>
      <c r="NKO2" s="2265"/>
      <c r="NKP2" s="2265"/>
      <c r="NKQ2" s="2265"/>
      <c r="NKR2" s="2265"/>
      <c r="NKS2" s="2265"/>
      <c r="NKT2" s="2265"/>
      <c r="NKU2" s="2265"/>
      <c r="NKV2" s="2265"/>
      <c r="NKW2" s="2265"/>
      <c r="NKX2" s="2265"/>
      <c r="NKY2" s="2265"/>
      <c r="NKZ2" s="2265"/>
      <c r="NLA2" s="2265"/>
      <c r="NLB2" s="2265"/>
      <c r="NLC2" s="2265"/>
      <c r="NLD2" s="2265"/>
      <c r="NLE2" s="2265"/>
      <c r="NLF2" s="2265"/>
      <c r="NLG2" s="2265"/>
      <c r="NLH2" s="2265"/>
      <c r="NLI2" s="2265"/>
      <c r="NLJ2" s="2265"/>
      <c r="NLK2" s="2265"/>
      <c r="NLL2" s="2265"/>
      <c r="NLM2" s="2265"/>
      <c r="NLN2" s="2265"/>
      <c r="NLO2" s="2265"/>
      <c r="NLP2" s="2265"/>
      <c r="NLQ2" s="2265"/>
      <c r="NLR2" s="2265"/>
      <c r="NLS2" s="2265"/>
      <c r="NLT2" s="2265"/>
      <c r="NLU2" s="2265"/>
      <c r="NLV2" s="2265"/>
      <c r="NLW2" s="2265"/>
      <c r="NLX2" s="2265"/>
      <c r="NLY2" s="2265"/>
      <c r="NLZ2" s="2265"/>
      <c r="NMA2" s="2265"/>
      <c r="NMB2" s="2265"/>
      <c r="NMC2" s="2265"/>
      <c r="NMD2" s="2265"/>
      <c r="NME2" s="2265"/>
      <c r="NMF2" s="2265"/>
      <c r="NMG2" s="2265"/>
      <c r="NMH2" s="2265"/>
      <c r="NMI2" s="2265"/>
      <c r="NMJ2" s="2265"/>
      <c r="NMK2" s="2265"/>
      <c r="NML2" s="2265"/>
      <c r="NMM2" s="2265"/>
      <c r="NMN2" s="2265"/>
      <c r="NMO2" s="2265"/>
      <c r="NMP2" s="2265"/>
      <c r="NMQ2" s="2265"/>
      <c r="NMR2" s="2265"/>
      <c r="NMS2" s="2265"/>
      <c r="NMT2" s="2265"/>
      <c r="NMU2" s="2265"/>
      <c r="NMV2" s="2265"/>
      <c r="NMW2" s="2265"/>
      <c r="NMX2" s="2265"/>
      <c r="NMY2" s="2265"/>
      <c r="NMZ2" s="2265"/>
      <c r="NNA2" s="2265"/>
      <c r="NNB2" s="2265"/>
      <c r="NNC2" s="2265"/>
      <c r="NND2" s="2265"/>
      <c r="NNE2" s="2265"/>
      <c r="NNF2" s="2265"/>
      <c r="NNG2" s="2265"/>
      <c r="NNH2" s="2265"/>
      <c r="NNI2" s="2265"/>
      <c r="NNJ2" s="2265"/>
      <c r="NNK2" s="2265"/>
      <c r="NNL2" s="2265"/>
      <c r="NNM2" s="2265"/>
      <c r="NNN2" s="2265"/>
      <c r="NNO2" s="2265"/>
      <c r="NNP2" s="2265"/>
      <c r="NNQ2" s="2265"/>
      <c r="NNR2" s="2265"/>
      <c r="NNS2" s="2265"/>
      <c r="NNT2" s="2265"/>
      <c r="NNU2" s="2265"/>
      <c r="NNV2" s="2265"/>
      <c r="NNW2" s="2265"/>
      <c r="NNX2" s="2265"/>
      <c r="NNY2" s="2265"/>
      <c r="NNZ2" s="2265"/>
      <c r="NOA2" s="2265"/>
      <c r="NOB2" s="2265"/>
      <c r="NOC2" s="2265"/>
      <c r="NOD2" s="2265"/>
      <c r="NOE2" s="2265"/>
      <c r="NOF2" s="2265"/>
      <c r="NOG2" s="2265"/>
      <c r="NOH2" s="2265"/>
      <c r="NOI2" s="2265"/>
      <c r="NOJ2" s="2265"/>
      <c r="NOK2" s="2265"/>
      <c r="NOL2" s="2265"/>
      <c r="NOM2" s="2265"/>
      <c r="NON2" s="2265"/>
      <c r="NOO2" s="2265"/>
      <c r="NOP2" s="2265"/>
      <c r="NOQ2" s="2265"/>
      <c r="NOR2" s="2265"/>
      <c r="NOS2" s="2265"/>
      <c r="NOT2" s="2265"/>
      <c r="NOU2" s="2265"/>
      <c r="NOV2" s="2265"/>
      <c r="NOW2" s="2265"/>
      <c r="NOX2" s="2265"/>
      <c r="NOY2" s="2265"/>
      <c r="NOZ2" s="2265"/>
      <c r="NPA2" s="2265"/>
      <c r="NPB2" s="2265"/>
      <c r="NPC2" s="2265"/>
      <c r="NPD2" s="2265"/>
      <c r="NPE2" s="2265"/>
      <c r="NPF2" s="2265"/>
      <c r="NPG2" s="2265"/>
      <c r="NPH2" s="2265"/>
      <c r="NPI2" s="2265"/>
      <c r="NPJ2" s="2265"/>
      <c r="NPK2" s="2265"/>
      <c r="NPL2" s="2265"/>
      <c r="NPM2" s="2265"/>
      <c r="NPN2" s="2265"/>
      <c r="NPO2" s="2265"/>
      <c r="NPP2" s="2265"/>
      <c r="NPQ2" s="2265"/>
      <c r="NPR2" s="2265"/>
      <c r="NPS2" s="2265"/>
      <c r="NPT2" s="2265"/>
      <c r="NPU2" s="2265"/>
      <c r="NPV2" s="2265"/>
      <c r="NPW2" s="2265"/>
      <c r="NPX2" s="2265"/>
      <c r="NPY2" s="2265"/>
      <c r="NPZ2" s="2265"/>
      <c r="NQA2" s="2265"/>
      <c r="NQB2" s="2265"/>
      <c r="NQC2" s="2265"/>
      <c r="NQD2" s="2265"/>
      <c r="NQE2" s="2265"/>
      <c r="NQF2" s="2265"/>
      <c r="NQG2" s="2265"/>
      <c r="NQH2" s="2265"/>
      <c r="NQI2" s="2265"/>
      <c r="NQJ2" s="2265"/>
      <c r="NQK2" s="2265"/>
      <c r="NQL2" s="2265"/>
      <c r="NQM2" s="2265"/>
      <c r="NQN2" s="2265"/>
      <c r="NQO2" s="2265"/>
      <c r="NQP2" s="2265"/>
      <c r="NQQ2" s="2265"/>
      <c r="NQR2" s="2265"/>
      <c r="NQS2" s="2265"/>
      <c r="NQT2" s="2265"/>
      <c r="NQU2" s="2265"/>
      <c r="NQV2" s="2265"/>
      <c r="NQW2" s="2265"/>
      <c r="NQX2" s="2265"/>
      <c r="NQY2" s="2265"/>
      <c r="NQZ2" s="2265"/>
      <c r="NRA2" s="2265"/>
      <c r="NRB2" s="2265"/>
      <c r="NRC2" s="2265"/>
      <c r="NRD2" s="2265"/>
      <c r="NRE2" s="2265"/>
      <c r="NRF2" s="2265"/>
      <c r="NRG2" s="2265"/>
      <c r="NRH2" s="2265"/>
      <c r="NRI2" s="2265"/>
      <c r="NRJ2" s="2265"/>
      <c r="NRK2" s="2265"/>
      <c r="NRL2" s="2265"/>
      <c r="NRM2" s="2265"/>
      <c r="NRN2" s="2265"/>
      <c r="NRO2" s="2265"/>
      <c r="NRP2" s="2265"/>
      <c r="NRQ2" s="2265"/>
      <c r="NRR2" s="2265"/>
      <c r="NRS2" s="2265"/>
      <c r="NRT2" s="2265"/>
      <c r="NRU2" s="2265"/>
      <c r="NRV2" s="2265"/>
      <c r="NRW2" s="2265"/>
      <c r="NRX2" s="2265"/>
      <c r="NRY2" s="2265"/>
      <c r="NRZ2" s="2265"/>
      <c r="NSA2" s="2265"/>
      <c r="NSB2" s="2265"/>
      <c r="NSC2" s="2265"/>
      <c r="NSD2" s="2265"/>
      <c r="NSE2" s="2265"/>
      <c r="NSF2" s="2265"/>
      <c r="NSG2" s="2265"/>
      <c r="NSH2" s="2265"/>
      <c r="NSI2" s="2265"/>
      <c r="NSJ2" s="2265"/>
      <c r="NSK2" s="2265"/>
      <c r="NSL2" s="2265"/>
      <c r="NSM2" s="2265"/>
      <c r="NSN2" s="2265"/>
      <c r="NSO2" s="2265"/>
      <c r="NSP2" s="2265"/>
      <c r="NSQ2" s="2265"/>
      <c r="NSR2" s="2265"/>
      <c r="NSS2" s="2265"/>
      <c r="NST2" s="2265"/>
      <c r="NSU2" s="2265"/>
      <c r="NSV2" s="2265"/>
      <c r="NSW2" s="2265"/>
      <c r="NSX2" s="2265"/>
      <c r="NSY2" s="2265"/>
      <c r="NSZ2" s="2265"/>
      <c r="NTA2" s="2265"/>
      <c r="NTB2" s="2265"/>
      <c r="NTC2" s="2265"/>
      <c r="NTD2" s="2265"/>
      <c r="NTE2" s="2265"/>
      <c r="NTF2" s="2265"/>
      <c r="NTG2" s="2265"/>
      <c r="NTH2" s="2265"/>
      <c r="NTI2" s="2265"/>
      <c r="NTJ2" s="2265"/>
      <c r="NTK2" s="2265"/>
      <c r="NTL2" s="2265"/>
      <c r="NTM2" s="2265"/>
      <c r="NTN2" s="2265"/>
      <c r="NTO2" s="2265"/>
      <c r="NTP2" s="2265"/>
      <c r="NTQ2" s="2265"/>
      <c r="NTR2" s="2265"/>
      <c r="NTS2" s="2265"/>
      <c r="NTT2" s="2265"/>
      <c r="NTU2" s="2265"/>
      <c r="NTV2" s="2265"/>
      <c r="NTW2" s="2265"/>
      <c r="NTX2" s="2265"/>
      <c r="NTY2" s="2265"/>
      <c r="NTZ2" s="2265"/>
      <c r="NUA2" s="2265"/>
      <c r="NUB2" s="2265"/>
      <c r="NUC2" s="2265"/>
      <c r="NUD2" s="2265"/>
      <c r="NUE2" s="2265"/>
      <c r="NUF2" s="2265"/>
      <c r="NUG2" s="2265"/>
      <c r="NUH2" s="2265"/>
      <c r="NUI2" s="2265"/>
      <c r="NUJ2" s="2265"/>
      <c r="NUK2" s="2265"/>
      <c r="NUL2" s="2265"/>
      <c r="NUM2" s="2265"/>
      <c r="NUN2" s="2265"/>
      <c r="NUO2" s="2265"/>
      <c r="NUP2" s="2265"/>
      <c r="NUQ2" s="2265"/>
      <c r="NUR2" s="2265"/>
      <c r="NUS2" s="2265"/>
      <c r="NUT2" s="2265"/>
      <c r="NUU2" s="2265"/>
      <c r="NUV2" s="2265"/>
      <c r="NUW2" s="2265"/>
      <c r="NUX2" s="2265"/>
      <c r="NUY2" s="2265"/>
      <c r="NUZ2" s="2265"/>
      <c r="NVA2" s="2265"/>
      <c r="NVB2" s="2265"/>
      <c r="NVC2" s="2265"/>
      <c r="NVD2" s="2265"/>
      <c r="NVE2" s="2265"/>
      <c r="NVF2" s="2265"/>
      <c r="NVG2" s="2265"/>
      <c r="NVH2" s="2265"/>
      <c r="NVI2" s="2265"/>
      <c r="NVJ2" s="2265"/>
      <c r="NVK2" s="2265"/>
      <c r="NVL2" s="2265"/>
      <c r="NVM2" s="2265"/>
      <c r="NVN2" s="2265"/>
      <c r="NVO2" s="2265"/>
      <c r="NVP2" s="2265"/>
      <c r="NVQ2" s="2265"/>
      <c r="NVR2" s="2265"/>
      <c r="NVS2" s="2265"/>
      <c r="NVT2" s="2265"/>
      <c r="NVU2" s="2265"/>
      <c r="NVV2" s="2265"/>
      <c r="NVW2" s="2265"/>
      <c r="NVX2" s="2265"/>
      <c r="NVY2" s="2265"/>
      <c r="NVZ2" s="2265"/>
      <c r="NWA2" s="2265"/>
      <c r="NWB2" s="2265"/>
      <c r="NWC2" s="2265"/>
      <c r="NWD2" s="2265"/>
      <c r="NWE2" s="2265"/>
      <c r="NWF2" s="2265"/>
      <c r="NWG2" s="2265"/>
      <c r="NWH2" s="2265"/>
      <c r="NWI2" s="2265"/>
      <c r="NWJ2" s="2265"/>
      <c r="NWK2" s="2265"/>
      <c r="NWL2" s="2265"/>
      <c r="NWM2" s="2265"/>
      <c r="NWN2" s="2265"/>
      <c r="NWO2" s="2265"/>
      <c r="NWP2" s="2265"/>
      <c r="NWQ2" s="2265"/>
      <c r="NWR2" s="2265"/>
      <c r="NWS2" s="2265"/>
      <c r="NWT2" s="2265"/>
      <c r="NWU2" s="2265"/>
      <c r="NWV2" s="2265"/>
      <c r="NWW2" s="2265"/>
      <c r="NWX2" s="2265"/>
      <c r="NWY2" s="2265"/>
      <c r="NWZ2" s="2265"/>
      <c r="NXA2" s="2265"/>
      <c r="NXB2" s="2265"/>
      <c r="NXC2" s="2265"/>
      <c r="NXD2" s="2265"/>
      <c r="NXE2" s="2265"/>
      <c r="NXF2" s="2265"/>
      <c r="NXG2" s="2265"/>
      <c r="NXH2" s="2265"/>
      <c r="NXI2" s="2265"/>
      <c r="NXJ2" s="2265"/>
      <c r="NXK2" s="2265"/>
      <c r="NXL2" s="2265"/>
      <c r="NXM2" s="2265"/>
      <c r="NXN2" s="2265"/>
      <c r="NXO2" s="2265"/>
      <c r="NXP2" s="2265"/>
      <c r="NXQ2" s="2265"/>
      <c r="NXR2" s="2265"/>
      <c r="NXS2" s="2265"/>
      <c r="NXT2" s="2265"/>
      <c r="NXU2" s="2265"/>
      <c r="NXV2" s="2265"/>
      <c r="NXW2" s="2265"/>
      <c r="NXX2" s="2265"/>
      <c r="NXY2" s="2265"/>
      <c r="NXZ2" s="2265"/>
      <c r="NYA2" s="2265"/>
      <c r="NYB2" s="2265"/>
      <c r="NYC2" s="2265"/>
      <c r="NYD2" s="2265"/>
      <c r="NYE2" s="2265"/>
      <c r="NYF2" s="2265"/>
      <c r="NYG2" s="2265"/>
      <c r="NYH2" s="2265"/>
      <c r="NYI2" s="2265"/>
      <c r="NYJ2" s="2265"/>
      <c r="NYK2" s="2265"/>
      <c r="NYL2" s="2265"/>
      <c r="NYM2" s="2265"/>
      <c r="NYN2" s="2265"/>
      <c r="NYO2" s="2265"/>
      <c r="NYP2" s="2265"/>
      <c r="NYQ2" s="2265"/>
      <c r="NYR2" s="2265"/>
      <c r="NYS2" s="2265"/>
      <c r="NYT2" s="2265"/>
      <c r="NYU2" s="2265"/>
      <c r="NYV2" s="2265"/>
      <c r="NYW2" s="2265"/>
      <c r="NYX2" s="2265"/>
      <c r="NYY2" s="2265"/>
      <c r="NYZ2" s="2265"/>
      <c r="NZA2" s="2265"/>
      <c r="NZB2" s="2265"/>
      <c r="NZC2" s="2265"/>
      <c r="NZD2" s="2265"/>
      <c r="NZE2" s="2265"/>
      <c r="NZF2" s="2265"/>
      <c r="NZG2" s="2265"/>
      <c r="NZH2" s="2265"/>
      <c r="NZI2" s="2265"/>
      <c r="NZJ2" s="2265"/>
      <c r="NZK2" s="2265"/>
      <c r="NZL2" s="2265"/>
      <c r="NZM2" s="2265"/>
      <c r="NZN2" s="2265"/>
      <c r="NZO2" s="2265"/>
      <c r="NZP2" s="2265"/>
      <c r="NZQ2" s="2265"/>
      <c r="NZR2" s="2265"/>
      <c r="NZS2" s="2265"/>
      <c r="NZT2" s="2265"/>
      <c r="NZU2" s="2265"/>
      <c r="NZV2" s="2265"/>
      <c r="NZW2" s="2265"/>
      <c r="NZX2" s="2265"/>
      <c r="NZY2" s="2265"/>
      <c r="NZZ2" s="2265"/>
      <c r="OAA2" s="2265"/>
      <c r="OAB2" s="2265"/>
      <c r="OAC2" s="2265"/>
      <c r="OAD2" s="2265"/>
      <c r="OAE2" s="2265"/>
      <c r="OAF2" s="2265"/>
      <c r="OAG2" s="2265"/>
      <c r="OAH2" s="2265"/>
      <c r="OAI2" s="2265"/>
      <c r="OAJ2" s="2265"/>
      <c r="OAK2" s="2265"/>
      <c r="OAL2" s="2265"/>
      <c r="OAM2" s="2265"/>
      <c r="OAN2" s="2265"/>
      <c r="OAO2" s="2265"/>
      <c r="OAP2" s="2265"/>
      <c r="OAQ2" s="2265"/>
      <c r="OAR2" s="2265"/>
      <c r="OAS2" s="2265"/>
      <c r="OAT2" s="2265"/>
      <c r="OAU2" s="2265"/>
      <c r="OAV2" s="2265"/>
      <c r="OAW2" s="2265"/>
      <c r="OAX2" s="2265"/>
      <c r="OAY2" s="2265"/>
      <c r="OAZ2" s="2265"/>
      <c r="OBA2" s="2265"/>
      <c r="OBB2" s="2265"/>
      <c r="OBC2" s="2265"/>
      <c r="OBD2" s="2265"/>
      <c r="OBE2" s="2265"/>
      <c r="OBF2" s="2265"/>
      <c r="OBG2" s="2265"/>
      <c r="OBH2" s="2265"/>
      <c r="OBI2" s="2265"/>
      <c r="OBJ2" s="2265"/>
      <c r="OBK2" s="2265"/>
      <c r="OBL2" s="2265"/>
      <c r="OBM2" s="2265"/>
      <c r="OBN2" s="2265"/>
      <c r="OBO2" s="2265"/>
      <c r="OBP2" s="2265"/>
      <c r="OBQ2" s="2265"/>
      <c r="OBR2" s="2265"/>
      <c r="OBS2" s="2265"/>
      <c r="OBT2" s="2265"/>
      <c r="OBU2" s="2265"/>
      <c r="OBV2" s="2265"/>
      <c r="OBW2" s="2265"/>
      <c r="OBX2" s="2265"/>
      <c r="OBY2" s="2265"/>
      <c r="OBZ2" s="2265"/>
      <c r="OCA2" s="2265"/>
      <c r="OCB2" s="2265"/>
      <c r="OCC2" s="2265"/>
      <c r="OCD2" s="2265"/>
      <c r="OCE2" s="2265"/>
      <c r="OCF2" s="2265"/>
      <c r="OCG2" s="2265"/>
      <c r="OCH2" s="2265"/>
      <c r="OCI2" s="2265"/>
      <c r="OCJ2" s="2265"/>
      <c r="OCK2" s="2265"/>
      <c r="OCL2" s="2265"/>
      <c r="OCM2" s="2265"/>
      <c r="OCN2" s="2265"/>
      <c r="OCO2" s="2265"/>
      <c r="OCP2" s="2265"/>
      <c r="OCQ2" s="2265"/>
      <c r="OCR2" s="2265"/>
      <c r="OCS2" s="2265"/>
      <c r="OCT2" s="2265"/>
      <c r="OCU2" s="2265"/>
      <c r="OCV2" s="2265"/>
      <c r="OCW2" s="2265"/>
      <c r="OCX2" s="2265"/>
      <c r="OCY2" s="2265"/>
      <c r="OCZ2" s="2265"/>
      <c r="ODA2" s="2265"/>
      <c r="ODB2" s="2265"/>
      <c r="ODC2" s="2265"/>
      <c r="ODD2" s="2265"/>
      <c r="ODE2" s="2265"/>
      <c r="ODF2" s="2265"/>
      <c r="ODG2" s="2265"/>
      <c r="ODH2" s="2265"/>
      <c r="ODI2" s="2265"/>
      <c r="ODJ2" s="2265"/>
      <c r="ODK2" s="2265"/>
      <c r="ODL2" s="2265"/>
      <c r="ODM2" s="2265"/>
      <c r="ODN2" s="2265"/>
      <c r="ODO2" s="2265"/>
      <c r="ODP2" s="2265"/>
      <c r="ODQ2" s="2265"/>
      <c r="ODR2" s="2265"/>
      <c r="ODS2" s="2265"/>
      <c r="ODT2" s="2265"/>
      <c r="ODU2" s="2265"/>
      <c r="ODV2" s="2265"/>
      <c r="ODW2" s="2265"/>
      <c r="ODX2" s="2265"/>
      <c r="ODY2" s="2265"/>
      <c r="ODZ2" s="2265"/>
      <c r="OEA2" s="2265"/>
      <c r="OEB2" s="2265"/>
      <c r="OEC2" s="2265"/>
      <c r="OED2" s="2265"/>
      <c r="OEE2" s="2265"/>
      <c r="OEF2" s="2265"/>
      <c r="OEG2" s="2265"/>
      <c r="OEH2" s="2265"/>
      <c r="OEI2" s="2265"/>
      <c r="OEJ2" s="2265"/>
      <c r="OEK2" s="2265"/>
      <c r="OEL2" s="2265"/>
      <c r="OEM2" s="2265"/>
      <c r="OEN2" s="2265"/>
      <c r="OEO2" s="2265"/>
      <c r="OEP2" s="2265"/>
      <c r="OEQ2" s="2265"/>
      <c r="OER2" s="2265"/>
      <c r="OES2" s="2265"/>
      <c r="OET2" s="2265"/>
      <c r="OEU2" s="2265"/>
      <c r="OEV2" s="2265"/>
      <c r="OEW2" s="2265"/>
      <c r="OEX2" s="2265"/>
      <c r="OEY2" s="2265"/>
      <c r="OEZ2" s="2265"/>
      <c r="OFA2" s="2265"/>
      <c r="OFB2" s="2265"/>
      <c r="OFC2" s="2265"/>
      <c r="OFD2" s="2265"/>
      <c r="OFE2" s="2265"/>
      <c r="OFF2" s="2265"/>
      <c r="OFG2" s="2265"/>
      <c r="OFH2" s="2265"/>
      <c r="OFI2" s="2265"/>
      <c r="OFJ2" s="2265"/>
      <c r="OFK2" s="2265"/>
      <c r="OFL2" s="2265"/>
      <c r="OFM2" s="2265"/>
      <c r="OFN2" s="2265"/>
      <c r="OFO2" s="2265"/>
      <c r="OFP2" s="2265"/>
      <c r="OFQ2" s="2265"/>
      <c r="OFR2" s="2265"/>
      <c r="OFS2" s="2265"/>
      <c r="OFT2" s="2265"/>
      <c r="OFU2" s="2265"/>
      <c r="OFV2" s="2265"/>
      <c r="OFW2" s="2265"/>
      <c r="OFX2" s="2265"/>
      <c r="OFY2" s="2265"/>
      <c r="OFZ2" s="2265"/>
      <c r="OGA2" s="2265"/>
      <c r="OGB2" s="2265"/>
      <c r="OGC2" s="2265"/>
      <c r="OGD2" s="2265"/>
      <c r="OGE2" s="2265"/>
      <c r="OGF2" s="2265"/>
      <c r="OGG2" s="2265"/>
      <c r="OGH2" s="2265"/>
      <c r="OGI2" s="2265"/>
      <c r="OGJ2" s="2265"/>
      <c r="OGK2" s="2265"/>
      <c r="OGL2" s="2265"/>
      <c r="OGM2" s="2265"/>
      <c r="OGN2" s="2265"/>
      <c r="OGO2" s="2265"/>
      <c r="OGP2" s="2265"/>
      <c r="OGQ2" s="2265"/>
      <c r="OGR2" s="2265"/>
      <c r="OGS2" s="2265"/>
      <c r="OGT2" s="2265"/>
      <c r="OGU2" s="2265"/>
      <c r="OGV2" s="2265"/>
      <c r="OGW2" s="2265"/>
      <c r="OGX2" s="2265"/>
      <c r="OGY2" s="2265"/>
      <c r="OGZ2" s="2265"/>
      <c r="OHA2" s="2265"/>
      <c r="OHB2" s="2265"/>
      <c r="OHC2" s="2265"/>
      <c r="OHD2" s="2265"/>
      <c r="OHE2" s="2265"/>
      <c r="OHF2" s="2265"/>
      <c r="OHG2" s="2265"/>
      <c r="OHH2" s="2265"/>
      <c r="OHI2" s="2265"/>
      <c r="OHJ2" s="2265"/>
      <c r="OHK2" s="2265"/>
      <c r="OHL2" s="2265"/>
      <c r="OHM2" s="2265"/>
      <c r="OHN2" s="2265"/>
      <c r="OHO2" s="2265"/>
      <c r="OHP2" s="2265"/>
      <c r="OHQ2" s="2265"/>
      <c r="OHR2" s="2265"/>
      <c r="OHS2" s="2265"/>
      <c r="OHT2" s="2265"/>
      <c r="OHU2" s="2265"/>
      <c r="OHV2" s="2265"/>
      <c r="OHW2" s="2265"/>
      <c r="OHX2" s="2265"/>
      <c r="OHY2" s="2265"/>
      <c r="OHZ2" s="2265"/>
      <c r="OIA2" s="2265"/>
      <c r="OIB2" s="2265"/>
      <c r="OIC2" s="2265"/>
      <c r="OID2" s="2265"/>
      <c r="OIE2" s="2265"/>
      <c r="OIF2" s="2265"/>
      <c r="OIG2" s="2265"/>
      <c r="OIH2" s="2265"/>
      <c r="OII2" s="2265"/>
      <c r="OIJ2" s="2265"/>
      <c r="OIK2" s="2265"/>
      <c r="OIL2" s="2265"/>
      <c r="OIM2" s="2265"/>
      <c r="OIN2" s="2265"/>
      <c r="OIO2" s="2265"/>
      <c r="OIP2" s="2265"/>
      <c r="OIQ2" s="2265"/>
      <c r="OIR2" s="2265"/>
      <c r="OIS2" s="2265"/>
      <c r="OIT2" s="2265"/>
      <c r="OIU2" s="2265"/>
      <c r="OIV2" s="2265"/>
      <c r="OIW2" s="2265"/>
      <c r="OIX2" s="2265"/>
      <c r="OIY2" s="2265"/>
      <c r="OIZ2" s="2265"/>
      <c r="OJA2" s="2265"/>
      <c r="OJB2" s="2265"/>
      <c r="OJC2" s="2265"/>
      <c r="OJD2" s="2265"/>
      <c r="OJE2" s="2265"/>
      <c r="OJF2" s="2265"/>
      <c r="OJG2" s="2265"/>
      <c r="OJH2" s="2265"/>
      <c r="OJI2" s="2265"/>
      <c r="OJJ2" s="2265"/>
      <c r="OJK2" s="2265"/>
      <c r="OJL2" s="2265"/>
      <c r="OJM2" s="2265"/>
      <c r="OJN2" s="2265"/>
      <c r="OJO2" s="2265"/>
      <c r="OJP2" s="2265"/>
      <c r="OJQ2" s="2265"/>
      <c r="OJR2" s="2265"/>
      <c r="OJS2" s="2265"/>
      <c r="OJT2" s="2265"/>
      <c r="OJU2" s="2265"/>
      <c r="OJV2" s="2265"/>
      <c r="OJW2" s="2265"/>
      <c r="OJX2" s="2265"/>
      <c r="OJY2" s="2265"/>
      <c r="OJZ2" s="2265"/>
      <c r="OKA2" s="2265"/>
      <c r="OKB2" s="2265"/>
      <c r="OKC2" s="2265"/>
      <c r="OKD2" s="2265"/>
      <c r="OKE2" s="2265"/>
      <c r="OKF2" s="2265"/>
      <c r="OKG2" s="2265"/>
      <c r="OKH2" s="2265"/>
      <c r="OKI2" s="2265"/>
      <c r="OKJ2" s="2265"/>
      <c r="OKK2" s="2265"/>
      <c r="OKL2" s="2265"/>
      <c r="OKM2" s="2265"/>
      <c r="OKN2" s="2265"/>
      <c r="OKO2" s="2265"/>
      <c r="OKP2" s="2265"/>
      <c r="OKQ2" s="2265"/>
      <c r="OKR2" s="2265"/>
      <c r="OKS2" s="2265"/>
      <c r="OKT2" s="2265"/>
      <c r="OKU2" s="2265"/>
      <c r="OKV2" s="2265"/>
      <c r="OKW2" s="2265"/>
      <c r="OKX2" s="2265"/>
      <c r="OKY2" s="2265"/>
      <c r="OKZ2" s="2265"/>
      <c r="OLA2" s="2265"/>
      <c r="OLB2" s="2265"/>
      <c r="OLC2" s="2265"/>
      <c r="OLD2" s="2265"/>
      <c r="OLE2" s="2265"/>
      <c r="OLF2" s="2265"/>
      <c r="OLG2" s="2265"/>
      <c r="OLH2" s="2265"/>
      <c r="OLI2" s="2265"/>
      <c r="OLJ2" s="2265"/>
      <c r="OLK2" s="2265"/>
      <c r="OLL2" s="2265"/>
      <c r="OLM2" s="2265"/>
      <c r="OLN2" s="2265"/>
      <c r="OLO2" s="2265"/>
      <c r="OLP2" s="2265"/>
      <c r="OLQ2" s="2265"/>
      <c r="OLR2" s="2265"/>
      <c r="OLS2" s="2265"/>
      <c r="OLT2" s="2265"/>
      <c r="OLU2" s="2265"/>
      <c r="OLV2" s="2265"/>
      <c r="OLW2" s="2265"/>
      <c r="OLX2" s="2265"/>
      <c r="OLY2" s="2265"/>
      <c r="OLZ2" s="2265"/>
      <c r="OMA2" s="2265"/>
      <c r="OMB2" s="2265"/>
      <c r="OMC2" s="2265"/>
      <c r="OMD2" s="2265"/>
      <c r="OME2" s="2265"/>
      <c r="OMF2" s="2265"/>
      <c r="OMG2" s="2265"/>
      <c r="OMH2" s="2265"/>
      <c r="OMI2" s="2265"/>
      <c r="OMJ2" s="2265"/>
      <c r="OMK2" s="2265"/>
      <c r="OML2" s="2265"/>
      <c r="OMM2" s="2265"/>
      <c r="OMN2" s="2265"/>
      <c r="OMO2" s="2265"/>
      <c r="OMP2" s="2265"/>
      <c r="OMQ2" s="2265"/>
      <c r="OMR2" s="2265"/>
      <c r="OMS2" s="2265"/>
      <c r="OMT2" s="2265"/>
      <c r="OMU2" s="2265"/>
      <c r="OMV2" s="2265"/>
      <c r="OMW2" s="2265"/>
      <c r="OMX2" s="2265"/>
      <c r="OMY2" s="2265"/>
      <c r="OMZ2" s="2265"/>
      <c r="ONA2" s="2265"/>
      <c r="ONB2" s="2265"/>
      <c r="ONC2" s="2265"/>
      <c r="OND2" s="2265"/>
      <c r="ONE2" s="2265"/>
      <c r="ONF2" s="2265"/>
      <c r="ONG2" s="2265"/>
      <c r="ONH2" s="2265"/>
      <c r="ONI2" s="2265"/>
      <c r="ONJ2" s="2265"/>
      <c r="ONK2" s="2265"/>
      <c r="ONL2" s="2265"/>
      <c r="ONM2" s="2265"/>
      <c r="ONN2" s="2265"/>
      <c r="ONO2" s="2265"/>
      <c r="ONP2" s="2265"/>
      <c r="ONQ2" s="2265"/>
      <c r="ONR2" s="2265"/>
      <c r="ONS2" s="2265"/>
      <c r="ONT2" s="2265"/>
      <c r="ONU2" s="2265"/>
      <c r="ONV2" s="2265"/>
      <c r="ONW2" s="2265"/>
      <c r="ONX2" s="2265"/>
      <c r="ONY2" s="2265"/>
      <c r="ONZ2" s="2265"/>
      <c r="OOA2" s="2265"/>
      <c r="OOB2" s="2265"/>
      <c r="OOC2" s="2265"/>
      <c r="OOD2" s="2265"/>
      <c r="OOE2" s="2265"/>
      <c r="OOF2" s="2265"/>
      <c r="OOG2" s="2265"/>
      <c r="OOH2" s="2265"/>
      <c r="OOI2" s="2265"/>
      <c r="OOJ2" s="2265"/>
      <c r="OOK2" s="2265"/>
      <c r="OOL2" s="2265"/>
      <c r="OOM2" s="2265"/>
      <c r="OON2" s="2265"/>
      <c r="OOO2" s="2265"/>
      <c r="OOP2" s="2265"/>
      <c r="OOQ2" s="2265"/>
      <c r="OOR2" s="2265"/>
      <c r="OOS2" s="2265"/>
      <c r="OOT2" s="2265"/>
      <c r="OOU2" s="2265"/>
      <c r="OOV2" s="2265"/>
      <c r="OOW2" s="2265"/>
      <c r="OOX2" s="2265"/>
      <c r="OOY2" s="2265"/>
      <c r="OOZ2" s="2265"/>
      <c r="OPA2" s="2265"/>
      <c r="OPB2" s="2265"/>
      <c r="OPC2" s="2265"/>
      <c r="OPD2" s="2265"/>
      <c r="OPE2" s="2265"/>
      <c r="OPF2" s="2265"/>
      <c r="OPG2" s="2265"/>
      <c r="OPH2" s="2265"/>
      <c r="OPI2" s="2265"/>
      <c r="OPJ2" s="2265"/>
      <c r="OPK2" s="2265"/>
      <c r="OPL2" s="2265"/>
      <c r="OPM2" s="2265"/>
      <c r="OPN2" s="2265"/>
      <c r="OPO2" s="2265"/>
      <c r="OPP2" s="2265"/>
      <c r="OPQ2" s="2265"/>
      <c r="OPR2" s="2265"/>
      <c r="OPS2" s="2265"/>
      <c r="OPT2" s="2265"/>
      <c r="OPU2" s="2265"/>
      <c r="OPV2" s="2265"/>
      <c r="OPW2" s="2265"/>
      <c r="OPX2" s="2265"/>
      <c r="OPY2" s="2265"/>
      <c r="OPZ2" s="2265"/>
      <c r="OQA2" s="2265"/>
      <c r="OQB2" s="2265"/>
      <c r="OQC2" s="2265"/>
      <c r="OQD2" s="2265"/>
      <c r="OQE2" s="2265"/>
      <c r="OQF2" s="2265"/>
      <c r="OQG2" s="2265"/>
      <c r="OQH2" s="2265"/>
      <c r="OQI2" s="2265"/>
      <c r="OQJ2" s="2265"/>
      <c r="OQK2" s="2265"/>
      <c r="OQL2" s="2265"/>
      <c r="OQM2" s="2265"/>
      <c r="OQN2" s="2265"/>
      <c r="OQO2" s="2265"/>
      <c r="OQP2" s="2265"/>
      <c r="OQQ2" s="2265"/>
      <c r="OQR2" s="2265"/>
      <c r="OQS2" s="2265"/>
      <c r="OQT2" s="2265"/>
      <c r="OQU2" s="2265"/>
      <c r="OQV2" s="2265"/>
      <c r="OQW2" s="2265"/>
      <c r="OQX2" s="2265"/>
      <c r="OQY2" s="2265"/>
      <c r="OQZ2" s="2265"/>
      <c r="ORA2" s="2265"/>
      <c r="ORB2" s="2265"/>
      <c r="ORC2" s="2265"/>
      <c r="ORD2" s="2265"/>
      <c r="ORE2" s="2265"/>
      <c r="ORF2" s="2265"/>
      <c r="ORG2" s="2265"/>
      <c r="ORH2" s="2265"/>
      <c r="ORI2" s="2265"/>
      <c r="ORJ2" s="2265"/>
      <c r="ORK2" s="2265"/>
      <c r="ORL2" s="2265"/>
      <c r="ORM2" s="2265"/>
      <c r="ORN2" s="2265"/>
      <c r="ORO2" s="2265"/>
      <c r="ORP2" s="2265"/>
      <c r="ORQ2" s="2265"/>
      <c r="ORR2" s="2265"/>
      <c r="ORS2" s="2265"/>
      <c r="ORT2" s="2265"/>
      <c r="ORU2" s="2265"/>
      <c r="ORV2" s="2265"/>
      <c r="ORW2" s="2265"/>
      <c r="ORX2" s="2265"/>
      <c r="ORY2" s="2265"/>
      <c r="ORZ2" s="2265"/>
      <c r="OSA2" s="2265"/>
      <c r="OSB2" s="2265"/>
      <c r="OSC2" s="2265"/>
      <c r="OSD2" s="2265"/>
      <c r="OSE2" s="2265"/>
      <c r="OSF2" s="2265"/>
      <c r="OSG2" s="2265"/>
      <c r="OSH2" s="2265"/>
      <c r="OSI2" s="2265"/>
      <c r="OSJ2" s="2265"/>
      <c r="OSK2" s="2265"/>
      <c r="OSL2" s="2265"/>
      <c r="OSM2" s="2265"/>
      <c r="OSN2" s="2265"/>
      <c r="OSO2" s="2265"/>
      <c r="OSP2" s="2265"/>
      <c r="OSQ2" s="2265"/>
      <c r="OSR2" s="2265"/>
      <c r="OSS2" s="2265"/>
      <c r="OST2" s="2265"/>
      <c r="OSU2" s="2265"/>
      <c r="OSV2" s="2265"/>
      <c r="OSW2" s="2265"/>
      <c r="OSX2" s="2265"/>
      <c r="OSY2" s="2265"/>
      <c r="OSZ2" s="2265"/>
      <c r="OTA2" s="2265"/>
      <c r="OTB2" s="2265"/>
      <c r="OTC2" s="2265"/>
      <c r="OTD2" s="2265"/>
      <c r="OTE2" s="2265"/>
      <c r="OTF2" s="2265"/>
      <c r="OTG2" s="2265"/>
      <c r="OTH2" s="2265"/>
      <c r="OTI2" s="2265"/>
      <c r="OTJ2" s="2265"/>
      <c r="OTK2" s="2265"/>
      <c r="OTL2" s="2265"/>
      <c r="OTM2" s="2265"/>
      <c r="OTN2" s="2265"/>
      <c r="OTO2" s="2265"/>
      <c r="OTP2" s="2265"/>
      <c r="OTQ2" s="2265"/>
      <c r="OTR2" s="2265"/>
      <c r="OTS2" s="2265"/>
      <c r="OTT2" s="2265"/>
      <c r="OTU2" s="2265"/>
      <c r="OTV2" s="2265"/>
      <c r="OTW2" s="2265"/>
      <c r="OTX2" s="2265"/>
      <c r="OTY2" s="2265"/>
      <c r="OTZ2" s="2265"/>
      <c r="OUA2" s="2265"/>
      <c r="OUB2" s="2265"/>
      <c r="OUC2" s="2265"/>
      <c r="OUD2" s="2265"/>
      <c r="OUE2" s="2265"/>
      <c r="OUF2" s="2265"/>
      <c r="OUG2" s="2265"/>
      <c r="OUH2" s="2265"/>
      <c r="OUI2" s="2265"/>
      <c r="OUJ2" s="2265"/>
      <c r="OUK2" s="2265"/>
      <c r="OUL2" s="2265"/>
      <c r="OUM2" s="2265"/>
      <c r="OUN2" s="2265"/>
      <c r="OUO2" s="2265"/>
      <c r="OUP2" s="2265"/>
      <c r="OUQ2" s="2265"/>
      <c r="OUR2" s="2265"/>
      <c r="OUS2" s="2265"/>
      <c r="OUT2" s="2265"/>
      <c r="OUU2" s="2265"/>
      <c r="OUV2" s="2265"/>
      <c r="OUW2" s="2265"/>
      <c r="OUX2" s="2265"/>
      <c r="OUY2" s="2265"/>
      <c r="OUZ2" s="2265"/>
      <c r="OVA2" s="2265"/>
      <c r="OVB2" s="2265"/>
      <c r="OVC2" s="2265"/>
      <c r="OVD2" s="2265"/>
      <c r="OVE2" s="2265"/>
      <c r="OVF2" s="2265"/>
      <c r="OVG2" s="2265"/>
      <c r="OVH2" s="2265"/>
      <c r="OVI2" s="2265"/>
      <c r="OVJ2" s="2265"/>
      <c r="OVK2" s="2265"/>
      <c r="OVL2" s="2265"/>
      <c r="OVM2" s="2265"/>
      <c r="OVN2" s="2265"/>
      <c r="OVO2" s="2265"/>
      <c r="OVP2" s="2265"/>
      <c r="OVQ2" s="2265"/>
      <c r="OVR2" s="2265"/>
      <c r="OVS2" s="2265"/>
      <c r="OVT2" s="2265"/>
      <c r="OVU2" s="2265"/>
      <c r="OVV2" s="2265"/>
      <c r="OVW2" s="2265"/>
      <c r="OVX2" s="2265"/>
      <c r="OVY2" s="2265"/>
      <c r="OVZ2" s="2265"/>
      <c r="OWA2" s="2265"/>
      <c r="OWB2" s="2265"/>
      <c r="OWC2" s="2265"/>
      <c r="OWD2" s="2265"/>
      <c r="OWE2" s="2265"/>
      <c r="OWF2" s="2265"/>
      <c r="OWG2" s="2265"/>
      <c r="OWH2" s="2265"/>
      <c r="OWI2" s="2265"/>
      <c r="OWJ2" s="2265"/>
      <c r="OWK2" s="2265"/>
      <c r="OWL2" s="2265"/>
      <c r="OWM2" s="2265"/>
      <c r="OWN2" s="2265"/>
      <c r="OWO2" s="2265"/>
      <c r="OWP2" s="2265"/>
      <c r="OWQ2" s="2265"/>
      <c r="OWR2" s="2265"/>
      <c r="OWS2" s="2265"/>
      <c r="OWT2" s="2265"/>
      <c r="OWU2" s="2265"/>
      <c r="OWV2" s="2265"/>
      <c r="OWW2" s="2265"/>
      <c r="OWX2" s="2265"/>
      <c r="OWY2" s="2265"/>
      <c r="OWZ2" s="2265"/>
      <c r="OXA2" s="2265"/>
      <c r="OXB2" s="2265"/>
      <c r="OXC2" s="2265"/>
      <c r="OXD2" s="2265"/>
      <c r="OXE2" s="2265"/>
      <c r="OXF2" s="2265"/>
      <c r="OXG2" s="2265"/>
      <c r="OXH2" s="2265"/>
      <c r="OXI2" s="2265"/>
      <c r="OXJ2" s="2265"/>
      <c r="OXK2" s="2265"/>
      <c r="OXL2" s="2265"/>
      <c r="OXM2" s="2265"/>
      <c r="OXN2" s="2265"/>
      <c r="OXO2" s="2265"/>
      <c r="OXP2" s="2265"/>
      <c r="OXQ2" s="2265"/>
      <c r="OXR2" s="2265"/>
      <c r="OXS2" s="2265"/>
      <c r="OXT2" s="2265"/>
      <c r="OXU2" s="2265"/>
      <c r="OXV2" s="2265"/>
      <c r="OXW2" s="2265"/>
      <c r="OXX2" s="2265"/>
      <c r="OXY2" s="2265"/>
      <c r="OXZ2" s="2265"/>
      <c r="OYA2" s="2265"/>
      <c r="OYB2" s="2265"/>
      <c r="OYC2" s="2265"/>
      <c r="OYD2" s="2265"/>
      <c r="OYE2" s="2265"/>
      <c r="OYF2" s="2265"/>
      <c r="OYG2" s="2265"/>
      <c r="OYH2" s="2265"/>
      <c r="OYI2" s="2265"/>
      <c r="OYJ2" s="2265"/>
      <c r="OYK2" s="2265"/>
      <c r="OYL2" s="2265"/>
      <c r="OYM2" s="2265"/>
      <c r="OYN2" s="2265"/>
      <c r="OYO2" s="2265"/>
      <c r="OYP2" s="2265"/>
      <c r="OYQ2" s="2265"/>
      <c r="OYR2" s="2265"/>
      <c r="OYS2" s="2265"/>
      <c r="OYT2" s="2265"/>
      <c r="OYU2" s="2265"/>
      <c r="OYV2" s="2265"/>
      <c r="OYW2" s="2265"/>
      <c r="OYX2" s="2265"/>
      <c r="OYY2" s="2265"/>
      <c r="OYZ2" s="2265"/>
      <c r="OZA2" s="2265"/>
      <c r="OZB2" s="2265"/>
      <c r="OZC2" s="2265"/>
      <c r="OZD2" s="2265"/>
      <c r="OZE2" s="2265"/>
      <c r="OZF2" s="2265"/>
      <c r="OZG2" s="2265"/>
      <c r="OZH2" s="2265"/>
      <c r="OZI2" s="2265"/>
      <c r="OZJ2" s="2265"/>
      <c r="OZK2" s="2265"/>
      <c r="OZL2" s="2265"/>
      <c r="OZM2" s="2265"/>
      <c r="OZN2" s="2265"/>
      <c r="OZO2" s="2265"/>
      <c r="OZP2" s="2265"/>
      <c r="OZQ2" s="2265"/>
      <c r="OZR2" s="2265"/>
      <c r="OZS2" s="2265"/>
      <c r="OZT2" s="2265"/>
      <c r="OZU2" s="2265"/>
      <c r="OZV2" s="2265"/>
      <c r="OZW2" s="2265"/>
      <c r="OZX2" s="2265"/>
      <c r="OZY2" s="2265"/>
      <c r="OZZ2" s="2265"/>
      <c r="PAA2" s="2265"/>
      <c r="PAB2" s="2265"/>
      <c r="PAC2" s="2265"/>
      <c r="PAD2" s="2265"/>
      <c r="PAE2" s="2265"/>
      <c r="PAF2" s="2265"/>
      <c r="PAG2" s="2265"/>
      <c r="PAH2" s="2265"/>
      <c r="PAI2" s="2265"/>
      <c r="PAJ2" s="2265"/>
      <c r="PAK2" s="2265"/>
      <c r="PAL2" s="2265"/>
      <c r="PAM2" s="2265"/>
      <c r="PAN2" s="2265"/>
      <c r="PAO2" s="2265"/>
      <c r="PAP2" s="2265"/>
      <c r="PAQ2" s="2265"/>
      <c r="PAR2" s="2265"/>
      <c r="PAS2" s="2265"/>
      <c r="PAT2" s="2265"/>
      <c r="PAU2" s="2265"/>
      <c r="PAV2" s="2265"/>
      <c r="PAW2" s="2265"/>
      <c r="PAX2" s="2265"/>
      <c r="PAY2" s="2265"/>
      <c r="PAZ2" s="2265"/>
      <c r="PBA2" s="2265"/>
      <c r="PBB2" s="2265"/>
      <c r="PBC2" s="2265"/>
      <c r="PBD2" s="2265"/>
      <c r="PBE2" s="2265"/>
      <c r="PBF2" s="2265"/>
      <c r="PBG2" s="2265"/>
      <c r="PBH2" s="2265"/>
      <c r="PBI2" s="2265"/>
      <c r="PBJ2" s="2265"/>
      <c r="PBK2" s="2265"/>
      <c r="PBL2" s="2265"/>
      <c r="PBM2" s="2265"/>
      <c r="PBN2" s="2265"/>
      <c r="PBO2" s="2265"/>
      <c r="PBP2" s="2265"/>
      <c r="PBQ2" s="2265"/>
      <c r="PBR2" s="2265"/>
      <c r="PBS2" s="2265"/>
      <c r="PBT2" s="2265"/>
      <c r="PBU2" s="2265"/>
      <c r="PBV2" s="2265"/>
      <c r="PBW2" s="2265"/>
      <c r="PBX2" s="2265"/>
      <c r="PBY2" s="2265"/>
      <c r="PBZ2" s="2265"/>
      <c r="PCA2" s="2265"/>
      <c r="PCB2" s="2265"/>
      <c r="PCC2" s="2265"/>
      <c r="PCD2" s="2265"/>
      <c r="PCE2" s="2265"/>
      <c r="PCF2" s="2265"/>
      <c r="PCG2" s="2265"/>
      <c r="PCH2" s="2265"/>
      <c r="PCI2" s="2265"/>
      <c r="PCJ2" s="2265"/>
      <c r="PCK2" s="2265"/>
      <c r="PCL2" s="2265"/>
      <c r="PCM2" s="2265"/>
      <c r="PCN2" s="2265"/>
      <c r="PCO2" s="2265"/>
      <c r="PCP2" s="2265"/>
      <c r="PCQ2" s="2265"/>
      <c r="PCR2" s="2265"/>
      <c r="PCS2" s="2265"/>
      <c r="PCT2" s="2265"/>
      <c r="PCU2" s="2265"/>
      <c r="PCV2" s="2265"/>
      <c r="PCW2" s="2265"/>
      <c r="PCX2" s="2265"/>
      <c r="PCY2" s="2265"/>
      <c r="PCZ2" s="2265"/>
      <c r="PDA2" s="2265"/>
      <c r="PDB2" s="2265"/>
      <c r="PDC2" s="2265"/>
      <c r="PDD2" s="2265"/>
      <c r="PDE2" s="2265"/>
      <c r="PDF2" s="2265"/>
      <c r="PDG2" s="2265"/>
      <c r="PDH2" s="2265"/>
      <c r="PDI2" s="2265"/>
      <c r="PDJ2" s="2265"/>
      <c r="PDK2" s="2265"/>
      <c r="PDL2" s="2265"/>
      <c r="PDM2" s="2265"/>
      <c r="PDN2" s="2265"/>
      <c r="PDO2" s="2265"/>
      <c r="PDP2" s="2265"/>
      <c r="PDQ2" s="2265"/>
      <c r="PDR2" s="2265"/>
      <c r="PDS2" s="2265"/>
      <c r="PDT2" s="2265"/>
      <c r="PDU2" s="2265"/>
      <c r="PDV2" s="2265"/>
      <c r="PDW2" s="2265"/>
      <c r="PDX2" s="2265"/>
      <c r="PDY2" s="2265"/>
      <c r="PDZ2" s="2265"/>
      <c r="PEA2" s="2265"/>
      <c r="PEB2" s="2265"/>
      <c r="PEC2" s="2265"/>
      <c r="PED2" s="2265"/>
      <c r="PEE2" s="2265"/>
      <c r="PEF2" s="2265"/>
      <c r="PEG2" s="2265"/>
      <c r="PEH2" s="2265"/>
      <c r="PEI2" s="2265"/>
      <c r="PEJ2" s="2265"/>
      <c r="PEK2" s="2265"/>
      <c r="PEL2" s="2265"/>
      <c r="PEM2" s="2265"/>
      <c r="PEN2" s="2265"/>
      <c r="PEO2" s="2265"/>
      <c r="PEP2" s="2265"/>
      <c r="PEQ2" s="2265"/>
      <c r="PER2" s="2265"/>
      <c r="PES2" s="2265"/>
      <c r="PET2" s="2265"/>
      <c r="PEU2" s="2265"/>
      <c r="PEV2" s="2265"/>
      <c r="PEW2" s="2265"/>
      <c r="PEX2" s="2265"/>
      <c r="PEY2" s="2265"/>
      <c r="PEZ2" s="2265"/>
      <c r="PFA2" s="2265"/>
      <c r="PFB2" s="2265"/>
      <c r="PFC2" s="2265"/>
      <c r="PFD2" s="2265"/>
      <c r="PFE2" s="2265"/>
      <c r="PFF2" s="2265"/>
      <c r="PFG2" s="2265"/>
      <c r="PFH2" s="2265"/>
      <c r="PFI2" s="2265"/>
      <c r="PFJ2" s="2265"/>
      <c r="PFK2" s="2265"/>
      <c r="PFL2" s="2265"/>
      <c r="PFM2" s="2265"/>
      <c r="PFN2" s="2265"/>
      <c r="PFO2" s="2265"/>
      <c r="PFP2" s="2265"/>
      <c r="PFQ2" s="2265"/>
      <c r="PFR2" s="2265"/>
      <c r="PFS2" s="2265"/>
      <c r="PFT2" s="2265"/>
      <c r="PFU2" s="2265"/>
      <c r="PFV2" s="2265"/>
      <c r="PFW2" s="2265"/>
      <c r="PFX2" s="2265"/>
      <c r="PFY2" s="2265"/>
      <c r="PFZ2" s="2265"/>
      <c r="PGA2" s="2265"/>
      <c r="PGB2" s="2265"/>
      <c r="PGC2" s="2265"/>
      <c r="PGD2" s="2265"/>
      <c r="PGE2" s="2265"/>
      <c r="PGF2" s="2265"/>
      <c r="PGG2" s="2265"/>
      <c r="PGH2" s="2265"/>
      <c r="PGI2" s="2265"/>
      <c r="PGJ2" s="2265"/>
      <c r="PGK2" s="2265"/>
      <c r="PGL2" s="2265"/>
      <c r="PGM2" s="2265"/>
      <c r="PGN2" s="2265"/>
      <c r="PGO2" s="2265"/>
      <c r="PGP2" s="2265"/>
      <c r="PGQ2" s="2265"/>
      <c r="PGR2" s="2265"/>
      <c r="PGS2" s="2265"/>
      <c r="PGT2" s="2265"/>
      <c r="PGU2" s="2265"/>
      <c r="PGV2" s="2265"/>
      <c r="PGW2" s="2265"/>
      <c r="PGX2" s="2265"/>
      <c r="PGY2" s="2265"/>
      <c r="PGZ2" s="2265"/>
      <c r="PHA2" s="2265"/>
      <c r="PHB2" s="2265"/>
      <c r="PHC2" s="2265"/>
      <c r="PHD2" s="2265"/>
      <c r="PHE2" s="2265"/>
      <c r="PHF2" s="2265"/>
      <c r="PHG2" s="2265"/>
      <c r="PHH2" s="2265"/>
      <c r="PHI2" s="2265"/>
      <c r="PHJ2" s="2265"/>
      <c r="PHK2" s="2265"/>
      <c r="PHL2" s="2265"/>
      <c r="PHM2" s="2265"/>
      <c r="PHN2" s="2265"/>
      <c r="PHO2" s="2265"/>
      <c r="PHP2" s="2265"/>
      <c r="PHQ2" s="2265"/>
      <c r="PHR2" s="2265"/>
      <c r="PHS2" s="2265"/>
      <c r="PHT2" s="2265"/>
      <c r="PHU2" s="2265"/>
      <c r="PHV2" s="2265"/>
      <c r="PHW2" s="2265"/>
      <c r="PHX2" s="2265"/>
      <c r="PHY2" s="2265"/>
      <c r="PHZ2" s="2265"/>
      <c r="PIA2" s="2265"/>
      <c r="PIB2" s="2265"/>
      <c r="PIC2" s="2265"/>
      <c r="PID2" s="2265"/>
      <c r="PIE2" s="2265"/>
      <c r="PIF2" s="2265"/>
      <c r="PIG2" s="2265"/>
      <c r="PIH2" s="2265"/>
      <c r="PII2" s="2265"/>
      <c r="PIJ2" s="2265"/>
      <c r="PIK2" s="2265"/>
      <c r="PIL2" s="2265"/>
      <c r="PIM2" s="2265"/>
      <c r="PIN2" s="2265"/>
      <c r="PIO2" s="2265"/>
      <c r="PIP2" s="2265"/>
      <c r="PIQ2" s="2265"/>
      <c r="PIR2" s="2265"/>
      <c r="PIS2" s="2265"/>
      <c r="PIT2" s="2265"/>
      <c r="PIU2" s="2265"/>
      <c r="PIV2" s="2265"/>
      <c r="PIW2" s="2265"/>
      <c r="PIX2" s="2265"/>
      <c r="PIY2" s="2265"/>
      <c r="PIZ2" s="2265"/>
      <c r="PJA2" s="2265"/>
      <c r="PJB2" s="2265"/>
      <c r="PJC2" s="2265"/>
      <c r="PJD2" s="2265"/>
      <c r="PJE2" s="2265"/>
      <c r="PJF2" s="2265"/>
      <c r="PJG2" s="2265"/>
      <c r="PJH2" s="2265"/>
      <c r="PJI2" s="2265"/>
      <c r="PJJ2" s="2265"/>
      <c r="PJK2" s="2265"/>
      <c r="PJL2" s="2265"/>
      <c r="PJM2" s="2265"/>
      <c r="PJN2" s="2265"/>
      <c r="PJO2" s="2265"/>
      <c r="PJP2" s="2265"/>
      <c r="PJQ2" s="2265"/>
      <c r="PJR2" s="2265"/>
      <c r="PJS2" s="2265"/>
      <c r="PJT2" s="2265"/>
      <c r="PJU2" s="2265"/>
      <c r="PJV2" s="2265"/>
      <c r="PJW2" s="2265"/>
      <c r="PJX2" s="2265"/>
      <c r="PJY2" s="2265"/>
      <c r="PJZ2" s="2265"/>
      <c r="PKA2" s="2265"/>
      <c r="PKB2" s="2265"/>
      <c r="PKC2" s="2265"/>
      <c r="PKD2" s="2265"/>
      <c r="PKE2" s="2265"/>
      <c r="PKF2" s="2265"/>
      <c r="PKG2" s="2265"/>
      <c r="PKH2" s="2265"/>
      <c r="PKI2" s="2265"/>
      <c r="PKJ2" s="2265"/>
      <c r="PKK2" s="2265"/>
      <c r="PKL2" s="2265"/>
      <c r="PKM2" s="2265"/>
      <c r="PKN2" s="2265"/>
      <c r="PKO2" s="2265"/>
      <c r="PKP2" s="2265"/>
      <c r="PKQ2" s="2265"/>
      <c r="PKR2" s="2265"/>
      <c r="PKS2" s="2265"/>
      <c r="PKT2" s="2265"/>
      <c r="PKU2" s="2265"/>
      <c r="PKV2" s="2265"/>
      <c r="PKW2" s="2265"/>
      <c r="PKX2" s="2265"/>
      <c r="PKY2" s="2265"/>
      <c r="PKZ2" s="2265"/>
      <c r="PLA2" s="2265"/>
      <c r="PLB2" s="2265"/>
      <c r="PLC2" s="2265"/>
      <c r="PLD2" s="2265"/>
      <c r="PLE2" s="2265"/>
      <c r="PLF2" s="2265"/>
      <c r="PLG2" s="2265"/>
      <c r="PLH2" s="2265"/>
      <c r="PLI2" s="2265"/>
      <c r="PLJ2" s="2265"/>
      <c r="PLK2" s="2265"/>
      <c r="PLL2" s="2265"/>
      <c r="PLM2" s="2265"/>
      <c r="PLN2" s="2265"/>
      <c r="PLO2" s="2265"/>
      <c r="PLP2" s="2265"/>
      <c r="PLQ2" s="2265"/>
      <c r="PLR2" s="2265"/>
      <c r="PLS2" s="2265"/>
      <c r="PLT2" s="2265"/>
      <c r="PLU2" s="2265"/>
      <c r="PLV2" s="2265"/>
      <c r="PLW2" s="2265"/>
      <c r="PLX2" s="2265"/>
      <c r="PLY2" s="2265"/>
      <c r="PLZ2" s="2265"/>
      <c r="PMA2" s="2265"/>
      <c r="PMB2" s="2265"/>
      <c r="PMC2" s="2265"/>
      <c r="PMD2" s="2265"/>
      <c r="PME2" s="2265"/>
      <c r="PMF2" s="2265"/>
      <c r="PMG2" s="2265"/>
      <c r="PMH2" s="2265"/>
      <c r="PMI2" s="2265"/>
      <c r="PMJ2" s="2265"/>
      <c r="PMK2" s="2265"/>
      <c r="PML2" s="2265"/>
      <c r="PMM2" s="2265"/>
      <c r="PMN2" s="2265"/>
      <c r="PMO2" s="2265"/>
      <c r="PMP2" s="2265"/>
      <c r="PMQ2" s="2265"/>
      <c r="PMR2" s="2265"/>
      <c r="PMS2" s="2265"/>
      <c r="PMT2" s="2265"/>
      <c r="PMU2" s="2265"/>
      <c r="PMV2" s="2265"/>
      <c r="PMW2" s="2265"/>
      <c r="PMX2" s="2265"/>
      <c r="PMY2" s="2265"/>
      <c r="PMZ2" s="2265"/>
      <c r="PNA2" s="2265"/>
      <c r="PNB2" s="2265"/>
      <c r="PNC2" s="2265"/>
      <c r="PND2" s="2265"/>
      <c r="PNE2" s="2265"/>
      <c r="PNF2" s="2265"/>
      <c r="PNG2" s="2265"/>
      <c r="PNH2" s="2265"/>
      <c r="PNI2" s="2265"/>
      <c r="PNJ2" s="2265"/>
      <c r="PNK2" s="2265"/>
      <c r="PNL2" s="2265"/>
      <c r="PNM2" s="2265"/>
      <c r="PNN2" s="2265"/>
      <c r="PNO2" s="2265"/>
      <c r="PNP2" s="2265"/>
      <c r="PNQ2" s="2265"/>
      <c r="PNR2" s="2265"/>
      <c r="PNS2" s="2265"/>
      <c r="PNT2" s="2265"/>
      <c r="PNU2" s="2265"/>
      <c r="PNV2" s="2265"/>
      <c r="PNW2" s="2265"/>
      <c r="PNX2" s="2265"/>
      <c r="PNY2" s="2265"/>
      <c r="PNZ2" s="2265"/>
      <c r="POA2" s="2265"/>
      <c r="POB2" s="2265"/>
      <c r="POC2" s="2265"/>
      <c r="POD2" s="2265"/>
      <c r="POE2" s="2265"/>
      <c r="POF2" s="2265"/>
      <c r="POG2" s="2265"/>
      <c r="POH2" s="2265"/>
      <c r="POI2" s="2265"/>
      <c r="POJ2" s="2265"/>
      <c r="POK2" s="2265"/>
      <c r="POL2" s="2265"/>
      <c r="POM2" s="2265"/>
      <c r="PON2" s="2265"/>
      <c r="POO2" s="2265"/>
      <c r="POP2" s="2265"/>
      <c r="POQ2" s="2265"/>
      <c r="POR2" s="2265"/>
      <c r="POS2" s="2265"/>
      <c r="POT2" s="2265"/>
      <c r="POU2" s="2265"/>
      <c r="POV2" s="2265"/>
      <c r="POW2" s="2265"/>
      <c r="POX2" s="2265"/>
      <c r="POY2" s="2265"/>
      <c r="POZ2" s="2265"/>
      <c r="PPA2" s="2265"/>
      <c r="PPB2" s="2265"/>
      <c r="PPC2" s="2265"/>
      <c r="PPD2" s="2265"/>
      <c r="PPE2" s="2265"/>
      <c r="PPF2" s="2265"/>
      <c r="PPG2" s="2265"/>
      <c r="PPH2" s="2265"/>
      <c r="PPI2" s="2265"/>
      <c r="PPJ2" s="2265"/>
      <c r="PPK2" s="2265"/>
      <c r="PPL2" s="2265"/>
      <c r="PPM2" s="2265"/>
      <c r="PPN2" s="2265"/>
      <c r="PPO2" s="2265"/>
      <c r="PPP2" s="2265"/>
      <c r="PPQ2" s="2265"/>
      <c r="PPR2" s="2265"/>
      <c r="PPS2" s="2265"/>
      <c r="PPT2" s="2265"/>
      <c r="PPU2" s="2265"/>
      <c r="PPV2" s="2265"/>
      <c r="PPW2" s="2265"/>
      <c r="PPX2" s="2265"/>
      <c r="PPY2" s="2265"/>
      <c r="PPZ2" s="2265"/>
      <c r="PQA2" s="2265"/>
      <c r="PQB2" s="2265"/>
      <c r="PQC2" s="2265"/>
      <c r="PQD2" s="2265"/>
      <c r="PQE2" s="2265"/>
      <c r="PQF2" s="2265"/>
      <c r="PQG2" s="2265"/>
      <c r="PQH2" s="2265"/>
      <c r="PQI2" s="2265"/>
      <c r="PQJ2" s="2265"/>
      <c r="PQK2" s="2265"/>
      <c r="PQL2" s="2265"/>
      <c r="PQM2" s="2265"/>
      <c r="PQN2" s="2265"/>
      <c r="PQO2" s="2265"/>
      <c r="PQP2" s="2265"/>
      <c r="PQQ2" s="2265"/>
      <c r="PQR2" s="2265"/>
      <c r="PQS2" s="2265"/>
      <c r="PQT2" s="2265"/>
      <c r="PQU2" s="2265"/>
      <c r="PQV2" s="2265"/>
      <c r="PQW2" s="2265"/>
      <c r="PQX2" s="2265"/>
      <c r="PQY2" s="2265"/>
      <c r="PQZ2" s="2265"/>
      <c r="PRA2" s="2265"/>
      <c r="PRB2" s="2265"/>
      <c r="PRC2" s="2265"/>
      <c r="PRD2" s="2265"/>
      <c r="PRE2" s="2265"/>
      <c r="PRF2" s="2265"/>
      <c r="PRG2" s="2265"/>
      <c r="PRH2" s="2265"/>
      <c r="PRI2" s="2265"/>
      <c r="PRJ2" s="2265"/>
      <c r="PRK2" s="2265"/>
      <c r="PRL2" s="2265"/>
      <c r="PRM2" s="2265"/>
      <c r="PRN2" s="2265"/>
      <c r="PRO2" s="2265"/>
      <c r="PRP2" s="2265"/>
      <c r="PRQ2" s="2265"/>
      <c r="PRR2" s="2265"/>
      <c r="PRS2" s="2265"/>
      <c r="PRT2" s="2265"/>
      <c r="PRU2" s="2265"/>
      <c r="PRV2" s="2265"/>
      <c r="PRW2" s="2265"/>
      <c r="PRX2" s="2265"/>
      <c r="PRY2" s="2265"/>
      <c r="PRZ2" s="2265"/>
      <c r="PSA2" s="2265"/>
      <c r="PSB2" s="2265"/>
      <c r="PSC2" s="2265"/>
      <c r="PSD2" s="2265"/>
      <c r="PSE2" s="2265"/>
      <c r="PSF2" s="2265"/>
      <c r="PSG2" s="2265"/>
      <c r="PSH2" s="2265"/>
      <c r="PSI2" s="2265"/>
      <c r="PSJ2" s="2265"/>
      <c r="PSK2" s="2265"/>
      <c r="PSL2" s="2265"/>
      <c r="PSM2" s="2265"/>
      <c r="PSN2" s="2265"/>
      <c r="PSO2" s="2265"/>
      <c r="PSP2" s="2265"/>
      <c r="PSQ2" s="2265"/>
      <c r="PSR2" s="2265"/>
      <c r="PSS2" s="2265"/>
      <c r="PST2" s="2265"/>
      <c r="PSU2" s="2265"/>
      <c r="PSV2" s="2265"/>
      <c r="PSW2" s="2265"/>
      <c r="PSX2" s="2265"/>
      <c r="PSY2" s="2265"/>
      <c r="PSZ2" s="2265"/>
      <c r="PTA2" s="2265"/>
      <c r="PTB2" s="2265"/>
      <c r="PTC2" s="2265"/>
      <c r="PTD2" s="2265"/>
      <c r="PTE2" s="2265"/>
      <c r="PTF2" s="2265"/>
      <c r="PTG2" s="2265"/>
      <c r="PTH2" s="2265"/>
      <c r="PTI2" s="2265"/>
      <c r="PTJ2" s="2265"/>
      <c r="PTK2" s="2265"/>
      <c r="PTL2" s="2265"/>
      <c r="PTM2" s="2265"/>
      <c r="PTN2" s="2265"/>
      <c r="PTO2" s="2265"/>
      <c r="PTP2" s="2265"/>
      <c r="PTQ2" s="2265"/>
      <c r="PTR2" s="2265"/>
      <c r="PTS2" s="2265"/>
      <c r="PTT2" s="2265"/>
      <c r="PTU2" s="2265"/>
      <c r="PTV2" s="2265"/>
      <c r="PTW2" s="2265"/>
      <c r="PTX2" s="2265"/>
      <c r="PTY2" s="2265"/>
      <c r="PTZ2" s="2265"/>
      <c r="PUA2" s="2265"/>
      <c r="PUB2" s="2265"/>
      <c r="PUC2" s="2265"/>
      <c r="PUD2" s="2265"/>
      <c r="PUE2" s="2265"/>
      <c r="PUF2" s="2265"/>
      <c r="PUG2" s="2265"/>
      <c r="PUH2" s="2265"/>
      <c r="PUI2" s="2265"/>
      <c r="PUJ2" s="2265"/>
      <c r="PUK2" s="2265"/>
      <c r="PUL2" s="2265"/>
      <c r="PUM2" s="2265"/>
      <c r="PUN2" s="2265"/>
      <c r="PUO2" s="2265"/>
      <c r="PUP2" s="2265"/>
      <c r="PUQ2" s="2265"/>
      <c r="PUR2" s="2265"/>
      <c r="PUS2" s="2265"/>
      <c r="PUT2" s="2265"/>
      <c r="PUU2" s="2265"/>
      <c r="PUV2" s="2265"/>
      <c r="PUW2" s="2265"/>
      <c r="PUX2" s="2265"/>
      <c r="PUY2" s="2265"/>
      <c r="PUZ2" s="2265"/>
      <c r="PVA2" s="2265"/>
      <c r="PVB2" s="2265"/>
      <c r="PVC2" s="2265"/>
      <c r="PVD2" s="2265"/>
      <c r="PVE2" s="2265"/>
      <c r="PVF2" s="2265"/>
      <c r="PVG2" s="2265"/>
      <c r="PVH2" s="2265"/>
      <c r="PVI2" s="2265"/>
      <c r="PVJ2" s="2265"/>
      <c r="PVK2" s="2265"/>
      <c r="PVL2" s="2265"/>
      <c r="PVM2" s="2265"/>
      <c r="PVN2" s="2265"/>
      <c r="PVO2" s="2265"/>
      <c r="PVP2" s="2265"/>
      <c r="PVQ2" s="2265"/>
      <c r="PVR2" s="2265"/>
      <c r="PVS2" s="2265"/>
      <c r="PVT2" s="2265"/>
      <c r="PVU2" s="2265"/>
      <c r="PVV2" s="2265"/>
      <c r="PVW2" s="2265"/>
      <c r="PVX2" s="2265"/>
      <c r="PVY2" s="2265"/>
      <c r="PVZ2" s="2265"/>
      <c r="PWA2" s="2265"/>
      <c r="PWB2" s="2265"/>
      <c r="PWC2" s="2265"/>
      <c r="PWD2" s="2265"/>
      <c r="PWE2" s="2265"/>
      <c r="PWF2" s="2265"/>
      <c r="PWG2" s="2265"/>
      <c r="PWH2" s="2265"/>
      <c r="PWI2" s="2265"/>
      <c r="PWJ2" s="2265"/>
      <c r="PWK2" s="2265"/>
      <c r="PWL2" s="2265"/>
      <c r="PWM2" s="2265"/>
      <c r="PWN2" s="2265"/>
      <c r="PWO2" s="2265"/>
      <c r="PWP2" s="2265"/>
      <c r="PWQ2" s="2265"/>
      <c r="PWR2" s="2265"/>
      <c r="PWS2" s="2265"/>
      <c r="PWT2" s="2265"/>
      <c r="PWU2" s="2265"/>
      <c r="PWV2" s="2265"/>
      <c r="PWW2" s="2265"/>
      <c r="PWX2" s="2265"/>
      <c r="PWY2" s="2265"/>
      <c r="PWZ2" s="2265"/>
      <c r="PXA2" s="2265"/>
      <c r="PXB2" s="2265"/>
      <c r="PXC2" s="2265"/>
      <c r="PXD2" s="2265"/>
      <c r="PXE2" s="2265"/>
      <c r="PXF2" s="2265"/>
      <c r="PXG2" s="2265"/>
      <c r="PXH2" s="2265"/>
      <c r="PXI2" s="2265"/>
      <c r="PXJ2" s="2265"/>
      <c r="PXK2" s="2265"/>
      <c r="PXL2" s="2265"/>
      <c r="PXM2" s="2265"/>
      <c r="PXN2" s="2265"/>
      <c r="PXO2" s="2265"/>
      <c r="PXP2" s="2265"/>
      <c r="PXQ2" s="2265"/>
      <c r="PXR2" s="2265"/>
      <c r="PXS2" s="2265"/>
      <c r="PXT2" s="2265"/>
      <c r="PXU2" s="2265"/>
      <c r="PXV2" s="2265"/>
      <c r="PXW2" s="2265"/>
      <c r="PXX2" s="2265"/>
      <c r="PXY2" s="2265"/>
      <c r="PXZ2" s="2265"/>
      <c r="PYA2" s="2265"/>
      <c r="PYB2" s="2265"/>
      <c r="PYC2" s="2265"/>
      <c r="PYD2" s="2265"/>
      <c r="PYE2" s="2265"/>
      <c r="PYF2" s="2265"/>
      <c r="PYG2" s="2265"/>
      <c r="PYH2" s="2265"/>
      <c r="PYI2" s="2265"/>
      <c r="PYJ2" s="2265"/>
      <c r="PYK2" s="2265"/>
      <c r="PYL2" s="2265"/>
      <c r="PYM2" s="2265"/>
      <c r="PYN2" s="2265"/>
      <c r="PYO2" s="2265"/>
      <c r="PYP2" s="2265"/>
      <c r="PYQ2" s="2265"/>
      <c r="PYR2" s="2265"/>
      <c r="PYS2" s="2265"/>
      <c r="PYT2" s="2265"/>
      <c r="PYU2" s="2265"/>
      <c r="PYV2" s="2265"/>
      <c r="PYW2" s="2265"/>
      <c r="PYX2" s="2265"/>
      <c r="PYY2" s="2265"/>
      <c r="PYZ2" s="2265"/>
      <c r="PZA2" s="2265"/>
      <c r="PZB2" s="2265"/>
      <c r="PZC2" s="2265"/>
      <c r="PZD2" s="2265"/>
      <c r="PZE2" s="2265"/>
      <c r="PZF2" s="2265"/>
      <c r="PZG2" s="2265"/>
      <c r="PZH2" s="2265"/>
      <c r="PZI2" s="2265"/>
      <c r="PZJ2" s="2265"/>
      <c r="PZK2" s="2265"/>
      <c r="PZL2" s="2265"/>
      <c r="PZM2" s="2265"/>
      <c r="PZN2" s="2265"/>
      <c r="PZO2" s="2265"/>
      <c r="PZP2" s="2265"/>
      <c r="PZQ2" s="2265"/>
      <c r="PZR2" s="2265"/>
      <c r="PZS2" s="2265"/>
      <c r="PZT2" s="2265"/>
      <c r="PZU2" s="2265"/>
      <c r="PZV2" s="2265"/>
      <c r="PZW2" s="2265"/>
      <c r="PZX2" s="2265"/>
      <c r="PZY2" s="2265"/>
      <c r="PZZ2" s="2265"/>
      <c r="QAA2" s="2265"/>
      <c r="QAB2" s="2265"/>
      <c r="QAC2" s="2265"/>
      <c r="QAD2" s="2265"/>
      <c r="QAE2" s="2265"/>
      <c r="QAF2" s="2265"/>
      <c r="QAG2" s="2265"/>
      <c r="QAH2" s="2265"/>
      <c r="QAI2" s="2265"/>
      <c r="QAJ2" s="2265"/>
      <c r="QAK2" s="2265"/>
      <c r="QAL2" s="2265"/>
      <c r="QAM2" s="2265"/>
      <c r="QAN2" s="2265"/>
      <c r="QAO2" s="2265"/>
      <c r="QAP2" s="2265"/>
      <c r="QAQ2" s="2265"/>
      <c r="QAR2" s="2265"/>
      <c r="QAS2" s="2265"/>
      <c r="QAT2" s="2265"/>
      <c r="QAU2" s="2265"/>
      <c r="QAV2" s="2265"/>
      <c r="QAW2" s="2265"/>
      <c r="QAX2" s="2265"/>
      <c r="QAY2" s="2265"/>
      <c r="QAZ2" s="2265"/>
      <c r="QBA2" s="2265"/>
      <c r="QBB2" s="2265"/>
      <c r="QBC2" s="2265"/>
      <c r="QBD2" s="2265"/>
      <c r="QBE2" s="2265"/>
      <c r="QBF2" s="2265"/>
      <c r="QBG2" s="2265"/>
      <c r="QBH2" s="2265"/>
      <c r="QBI2" s="2265"/>
      <c r="QBJ2" s="2265"/>
      <c r="QBK2" s="2265"/>
      <c r="QBL2" s="2265"/>
      <c r="QBM2" s="2265"/>
      <c r="QBN2" s="2265"/>
      <c r="QBO2" s="2265"/>
      <c r="QBP2" s="2265"/>
      <c r="QBQ2" s="2265"/>
      <c r="QBR2" s="2265"/>
      <c r="QBS2" s="2265"/>
      <c r="QBT2" s="2265"/>
      <c r="QBU2" s="2265"/>
      <c r="QBV2" s="2265"/>
      <c r="QBW2" s="2265"/>
      <c r="QBX2" s="2265"/>
      <c r="QBY2" s="2265"/>
      <c r="QBZ2" s="2265"/>
      <c r="QCA2" s="2265"/>
      <c r="QCB2" s="2265"/>
      <c r="QCC2" s="2265"/>
      <c r="QCD2" s="2265"/>
      <c r="QCE2" s="2265"/>
      <c r="QCF2" s="2265"/>
      <c r="QCG2" s="2265"/>
      <c r="QCH2" s="2265"/>
      <c r="QCI2" s="2265"/>
      <c r="QCJ2" s="2265"/>
      <c r="QCK2" s="2265"/>
      <c r="QCL2" s="2265"/>
      <c r="QCM2" s="2265"/>
      <c r="QCN2" s="2265"/>
      <c r="QCO2" s="2265"/>
      <c r="QCP2" s="2265"/>
      <c r="QCQ2" s="2265"/>
      <c r="QCR2" s="2265"/>
      <c r="QCS2" s="2265"/>
      <c r="QCT2" s="2265"/>
      <c r="QCU2" s="2265"/>
      <c r="QCV2" s="2265"/>
      <c r="QCW2" s="2265"/>
      <c r="QCX2" s="2265"/>
      <c r="QCY2" s="2265"/>
      <c r="QCZ2" s="2265"/>
      <c r="QDA2" s="2265"/>
      <c r="QDB2" s="2265"/>
      <c r="QDC2" s="2265"/>
      <c r="QDD2" s="2265"/>
      <c r="QDE2" s="2265"/>
      <c r="QDF2" s="2265"/>
      <c r="QDG2" s="2265"/>
      <c r="QDH2" s="2265"/>
      <c r="QDI2" s="2265"/>
      <c r="QDJ2" s="2265"/>
      <c r="QDK2" s="2265"/>
      <c r="QDL2" s="2265"/>
      <c r="QDM2" s="2265"/>
      <c r="QDN2" s="2265"/>
      <c r="QDO2" s="2265"/>
      <c r="QDP2" s="2265"/>
      <c r="QDQ2" s="2265"/>
      <c r="QDR2" s="2265"/>
      <c r="QDS2" s="2265"/>
      <c r="QDT2" s="2265"/>
      <c r="QDU2" s="2265"/>
      <c r="QDV2" s="2265"/>
      <c r="QDW2" s="2265"/>
      <c r="QDX2" s="2265"/>
      <c r="QDY2" s="2265"/>
      <c r="QDZ2" s="2265"/>
      <c r="QEA2" s="2265"/>
      <c r="QEB2" s="2265"/>
      <c r="QEC2" s="2265"/>
      <c r="QED2" s="2265"/>
      <c r="QEE2" s="2265"/>
      <c r="QEF2" s="2265"/>
      <c r="QEG2" s="2265"/>
      <c r="QEH2" s="2265"/>
      <c r="QEI2" s="2265"/>
      <c r="QEJ2" s="2265"/>
      <c r="QEK2" s="2265"/>
      <c r="QEL2" s="2265"/>
      <c r="QEM2" s="2265"/>
      <c r="QEN2" s="2265"/>
      <c r="QEO2" s="2265"/>
      <c r="QEP2" s="2265"/>
      <c r="QEQ2" s="2265"/>
      <c r="QER2" s="2265"/>
      <c r="QES2" s="2265"/>
      <c r="QET2" s="2265"/>
      <c r="QEU2" s="2265"/>
      <c r="QEV2" s="2265"/>
      <c r="QEW2" s="2265"/>
      <c r="QEX2" s="2265"/>
      <c r="QEY2" s="2265"/>
      <c r="QEZ2" s="2265"/>
      <c r="QFA2" s="2265"/>
      <c r="QFB2" s="2265"/>
      <c r="QFC2" s="2265"/>
      <c r="QFD2" s="2265"/>
      <c r="QFE2" s="2265"/>
      <c r="QFF2" s="2265"/>
      <c r="QFG2" s="2265"/>
      <c r="QFH2" s="2265"/>
      <c r="QFI2" s="2265"/>
      <c r="QFJ2" s="2265"/>
      <c r="QFK2" s="2265"/>
      <c r="QFL2" s="2265"/>
      <c r="QFM2" s="2265"/>
      <c r="QFN2" s="2265"/>
      <c r="QFO2" s="2265"/>
      <c r="QFP2" s="2265"/>
      <c r="QFQ2" s="2265"/>
      <c r="QFR2" s="2265"/>
      <c r="QFS2" s="2265"/>
      <c r="QFT2" s="2265"/>
      <c r="QFU2" s="2265"/>
      <c r="QFV2" s="2265"/>
      <c r="QFW2" s="2265"/>
      <c r="QFX2" s="2265"/>
      <c r="QFY2" s="2265"/>
      <c r="QFZ2" s="2265"/>
      <c r="QGA2" s="2265"/>
      <c r="QGB2" s="2265"/>
      <c r="QGC2" s="2265"/>
      <c r="QGD2" s="2265"/>
      <c r="QGE2" s="2265"/>
      <c r="QGF2" s="2265"/>
      <c r="QGG2" s="2265"/>
      <c r="QGH2" s="2265"/>
      <c r="QGI2" s="2265"/>
      <c r="QGJ2" s="2265"/>
      <c r="QGK2" s="2265"/>
      <c r="QGL2" s="2265"/>
      <c r="QGM2" s="2265"/>
      <c r="QGN2" s="2265"/>
      <c r="QGO2" s="2265"/>
      <c r="QGP2" s="2265"/>
      <c r="QGQ2" s="2265"/>
      <c r="QGR2" s="2265"/>
      <c r="QGS2" s="2265"/>
      <c r="QGT2" s="2265"/>
      <c r="QGU2" s="2265"/>
      <c r="QGV2" s="2265"/>
      <c r="QGW2" s="2265"/>
      <c r="QGX2" s="2265"/>
      <c r="QGY2" s="2265"/>
      <c r="QGZ2" s="2265"/>
      <c r="QHA2" s="2265"/>
      <c r="QHB2" s="2265"/>
      <c r="QHC2" s="2265"/>
      <c r="QHD2" s="2265"/>
      <c r="QHE2" s="2265"/>
      <c r="QHF2" s="2265"/>
      <c r="QHG2" s="2265"/>
      <c r="QHH2" s="2265"/>
      <c r="QHI2" s="2265"/>
      <c r="QHJ2" s="2265"/>
      <c r="QHK2" s="2265"/>
      <c r="QHL2" s="2265"/>
      <c r="QHM2" s="2265"/>
      <c r="QHN2" s="2265"/>
      <c r="QHO2" s="2265"/>
      <c r="QHP2" s="2265"/>
      <c r="QHQ2" s="2265"/>
      <c r="QHR2" s="2265"/>
      <c r="QHS2" s="2265"/>
      <c r="QHT2" s="2265"/>
      <c r="QHU2" s="2265"/>
      <c r="QHV2" s="2265"/>
      <c r="QHW2" s="2265"/>
      <c r="QHX2" s="2265"/>
      <c r="QHY2" s="2265"/>
      <c r="QHZ2" s="2265"/>
      <c r="QIA2" s="2265"/>
      <c r="QIB2" s="2265"/>
      <c r="QIC2" s="2265"/>
      <c r="QID2" s="2265"/>
      <c r="QIE2" s="2265"/>
      <c r="QIF2" s="2265"/>
      <c r="QIG2" s="2265"/>
      <c r="QIH2" s="2265"/>
      <c r="QII2" s="2265"/>
      <c r="QIJ2" s="2265"/>
      <c r="QIK2" s="2265"/>
      <c r="QIL2" s="2265"/>
      <c r="QIM2" s="2265"/>
      <c r="QIN2" s="2265"/>
      <c r="QIO2" s="2265"/>
      <c r="QIP2" s="2265"/>
      <c r="QIQ2" s="2265"/>
      <c r="QIR2" s="2265"/>
      <c r="QIS2" s="2265"/>
      <c r="QIT2" s="2265"/>
      <c r="QIU2" s="2265"/>
      <c r="QIV2" s="2265"/>
      <c r="QIW2" s="2265"/>
      <c r="QIX2" s="2265"/>
      <c r="QIY2" s="2265"/>
      <c r="QIZ2" s="2265"/>
      <c r="QJA2" s="2265"/>
      <c r="QJB2" s="2265"/>
      <c r="QJC2" s="2265"/>
      <c r="QJD2" s="2265"/>
      <c r="QJE2" s="2265"/>
      <c r="QJF2" s="2265"/>
      <c r="QJG2" s="2265"/>
      <c r="QJH2" s="2265"/>
      <c r="QJI2" s="2265"/>
      <c r="QJJ2" s="2265"/>
      <c r="QJK2" s="2265"/>
      <c r="QJL2" s="2265"/>
      <c r="QJM2" s="2265"/>
      <c r="QJN2" s="2265"/>
      <c r="QJO2" s="2265"/>
      <c r="QJP2" s="2265"/>
      <c r="QJQ2" s="2265"/>
      <c r="QJR2" s="2265"/>
      <c r="QJS2" s="2265"/>
      <c r="QJT2" s="2265"/>
      <c r="QJU2" s="2265"/>
      <c r="QJV2" s="2265"/>
      <c r="QJW2" s="2265"/>
      <c r="QJX2" s="2265"/>
      <c r="QJY2" s="2265"/>
      <c r="QJZ2" s="2265"/>
      <c r="QKA2" s="2265"/>
      <c r="QKB2" s="2265"/>
      <c r="QKC2" s="2265"/>
      <c r="QKD2" s="2265"/>
      <c r="QKE2" s="2265"/>
      <c r="QKF2" s="2265"/>
      <c r="QKG2" s="2265"/>
      <c r="QKH2" s="2265"/>
      <c r="QKI2" s="2265"/>
      <c r="QKJ2" s="2265"/>
      <c r="QKK2" s="2265"/>
      <c r="QKL2" s="2265"/>
      <c r="QKM2" s="2265"/>
      <c r="QKN2" s="2265"/>
      <c r="QKO2" s="2265"/>
      <c r="QKP2" s="2265"/>
      <c r="QKQ2" s="2265"/>
      <c r="QKR2" s="2265"/>
      <c r="QKS2" s="2265"/>
      <c r="QKT2" s="2265"/>
      <c r="QKU2" s="2265"/>
      <c r="QKV2" s="2265"/>
      <c r="QKW2" s="2265"/>
      <c r="QKX2" s="2265"/>
      <c r="QKY2" s="2265"/>
      <c r="QKZ2" s="2265"/>
      <c r="QLA2" s="2265"/>
      <c r="QLB2" s="2265"/>
      <c r="QLC2" s="2265"/>
      <c r="QLD2" s="2265"/>
      <c r="QLE2" s="2265"/>
      <c r="QLF2" s="2265"/>
      <c r="QLG2" s="2265"/>
      <c r="QLH2" s="2265"/>
      <c r="QLI2" s="2265"/>
      <c r="QLJ2" s="2265"/>
      <c r="QLK2" s="2265"/>
      <c r="QLL2" s="2265"/>
      <c r="QLM2" s="2265"/>
      <c r="QLN2" s="2265"/>
      <c r="QLO2" s="2265"/>
      <c r="QLP2" s="2265"/>
      <c r="QLQ2" s="2265"/>
      <c r="QLR2" s="2265"/>
      <c r="QLS2" s="2265"/>
      <c r="QLT2" s="2265"/>
      <c r="QLU2" s="2265"/>
      <c r="QLV2" s="2265"/>
      <c r="QLW2" s="2265"/>
      <c r="QLX2" s="2265"/>
      <c r="QLY2" s="2265"/>
      <c r="QLZ2" s="2265"/>
      <c r="QMA2" s="2265"/>
      <c r="QMB2" s="2265"/>
      <c r="QMC2" s="2265"/>
      <c r="QMD2" s="2265"/>
      <c r="QME2" s="2265"/>
      <c r="QMF2" s="2265"/>
      <c r="QMG2" s="2265"/>
      <c r="QMH2" s="2265"/>
      <c r="QMI2" s="2265"/>
      <c r="QMJ2" s="2265"/>
      <c r="QMK2" s="2265"/>
      <c r="QML2" s="2265"/>
      <c r="QMM2" s="2265"/>
      <c r="QMN2" s="2265"/>
      <c r="QMO2" s="2265"/>
      <c r="QMP2" s="2265"/>
      <c r="QMQ2" s="2265"/>
      <c r="QMR2" s="2265"/>
      <c r="QMS2" s="2265"/>
      <c r="QMT2" s="2265"/>
      <c r="QMU2" s="2265"/>
      <c r="QMV2" s="2265"/>
      <c r="QMW2" s="2265"/>
      <c r="QMX2" s="2265"/>
      <c r="QMY2" s="2265"/>
      <c r="QMZ2" s="2265"/>
      <c r="QNA2" s="2265"/>
      <c r="QNB2" s="2265"/>
      <c r="QNC2" s="2265"/>
      <c r="QND2" s="2265"/>
      <c r="QNE2" s="2265"/>
      <c r="QNF2" s="2265"/>
      <c r="QNG2" s="2265"/>
      <c r="QNH2" s="2265"/>
      <c r="QNI2" s="2265"/>
      <c r="QNJ2" s="2265"/>
      <c r="QNK2" s="2265"/>
      <c r="QNL2" s="2265"/>
      <c r="QNM2" s="2265"/>
      <c r="QNN2" s="2265"/>
      <c r="QNO2" s="2265"/>
      <c r="QNP2" s="2265"/>
      <c r="QNQ2" s="2265"/>
      <c r="QNR2" s="2265"/>
      <c r="QNS2" s="2265"/>
      <c r="QNT2" s="2265"/>
      <c r="QNU2" s="2265"/>
      <c r="QNV2" s="2265"/>
      <c r="QNW2" s="2265"/>
      <c r="QNX2" s="2265"/>
      <c r="QNY2" s="2265"/>
      <c r="QNZ2" s="2265"/>
      <c r="QOA2" s="2265"/>
      <c r="QOB2" s="2265"/>
      <c r="QOC2" s="2265"/>
      <c r="QOD2" s="2265"/>
      <c r="QOE2" s="2265"/>
      <c r="QOF2" s="2265"/>
      <c r="QOG2" s="2265"/>
      <c r="QOH2" s="2265"/>
      <c r="QOI2" s="2265"/>
      <c r="QOJ2" s="2265"/>
      <c r="QOK2" s="2265"/>
      <c r="QOL2" s="2265"/>
      <c r="QOM2" s="2265"/>
      <c r="QON2" s="2265"/>
      <c r="QOO2" s="2265"/>
      <c r="QOP2" s="2265"/>
      <c r="QOQ2" s="2265"/>
      <c r="QOR2" s="2265"/>
      <c r="QOS2" s="2265"/>
      <c r="QOT2" s="2265"/>
      <c r="QOU2" s="2265"/>
      <c r="QOV2" s="2265"/>
      <c r="QOW2" s="2265"/>
      <c r="QOX2" s="2265"/>
      <c r="QOY2" s="2265"/>
      <c r="QOZ2" s="2265"/>
      <c r="QPA2" s="2265"/>
      <c r="QPB2" s="2265"/>
      <c r="QPC2" s="2265"/>
      <c r="QPD2" s="2265"/>
      <c r="QPE2" s="2265"/>
      <c r="QPF2" s="2265"/>
      <c r="QPG2" s="2265"/>
      <c r="QPH2" s="2265"/>
      <c r="QPI2" s="2265"/>
      <c r="QPJ2" s="2265"/>
      <c r="QPK2" s="2265"/>
      <c r="QPL2" s="2265"/>
      <c r="QPM2" s="2265"/>
      <c r="QPN2" s="2265"/>
      <c r="QPO2" s="2265"/>
      <c r="QPP2" s="2265"/>
      <c r="QPQ2" s="2265"/>
      <c r="QPR2" s="2265"/>
      <c r="QPS2" s="2265"/>
      <c r="QPT2" s="2265"/>
      <c r="QPU2" s="2265"/>
      <c r="QPV2" s="2265"/>
      <c r="QPW2" s="2265"/>
      <c r="QPX2" s="2265"/>
      <c r="QPY2" s="2265"/>
      <c r="QPZ2" s="2265"/>
      <c r="QQA2" s="2265"/>
      <c r="QQB2" s="2265"/>
      <c r="QQC2" s="2265"/>
      <c r="QQD2" s="2265"/>
      <c r="QQE2" s="2265"/>
      <c r="QQF2" s="2265"/>
      <c r="QQG2" s="2265"/>
      <c r="QQH2" s="2265"/>
      <c r="QQI2" s="2265"/>
      <c r="QQJ2" s="2265"/>
      <c r="QQK2" s="2265"/>
      <c r="QQL2" s="2265"/>
      <c r="QQM2" s="2265"/>
      <c r="QQN2" s="2265"/>
      <c r="QQO2" s="2265"/>
      <c r="QQP2" s="2265"/>
      <c r="QQQ2" s="2265"/>
      <c r="QQR2" s="2265"/>
      <c r="QQS2" s="2265"/>
      <c r="QQT2" s="2265"/>
      <c r="QQU2" s="2265"/>
      <c r="QQV2" s="2265"/>
      <c r="QQW2" s="2265"/>
      <c r="QQX2" s="2265"/>
      <c r="QQY2" s="2265"/>
      <c r="QQZ2" s="2265"/>
      <c r="QRA2" s="2265"/>
      <c r="QRB2" s="2265"/>
      <c r="QRC2" s="2265"/>
      <c r="QRD2" s="2265"/>
      <c r="QRE2" s="2265"/>
      <c r="QRF2" s="2265"/>
      <c r="QRG2" s="2265"/>
      <c r="QRH2" s="2265"/>
      <c r="QRI2" s="2265"/>
      <c r="QRJ2" s="2265"/>
      <c r="QRK2" s="2265"/>
      <c r="QRL2" s="2265"/>
      <c r="QRM2" s="2265"/>
      <c r="QRN2" s="2265"/>
      <c r="QRO2" s="2265"/>
      <c r="QRP2" s="2265"/>
      <c r="QRQ2" s="2265"/>
      <c r="QRR2" s="2265"/>
      <c r="QRS2" s="2265"/>
      <c r="QRT2" s="2265"/>
      <c r="QRU2" s="2265"/>
      <c r="QRV2" s="2265"/>
      <c r="QRW2" s="2265"/>
      <c r="QRX2" s="2265"/>
      <c r="QRY2" s="2265"/>
      <c r="QRZ2" s="2265"/>
      <c r="QSA2" s="2265"/>
      <c r="QSB2" s="2265"/>
      <c r="QSC2" s="2265"/>
      <c r="QSD2" s="2265"/>
      <c r="QSE2" s="2265"/>
      <c r="QSF2" s="2265"/>
      <c r="QSG2" s="2265"/>
      <c r="QSH2" s="2265"/>
      <c r="QSI2" s="2265"/>
      <c r="QSJ2" s="2265"/>
      <c r="QSK2" s="2265"/>
      <c r="QSL2" s="2265"/>
      <c r="QSM2" s="2265"/>
      <c r="QSN2" s="2265"/>
      <c r="QSO2" s="2265"/>
      <c r="QSP2" s="2265"/>
      <c r="QSQ2" s="2265"/>
      <c r="QSR2" s="2265"/>
      <c r="QSS2" s="2265"/>
      <c r="QST2" s="2265"/>
      <c r="QSU2" s="2265"/>
      <c r="QSV2" s="2265"/>
      <c r="QSW2" s="2265"/>
      <c r="QSX2" s="2265"/>
      <c r="QSY2" s="2265"/>
      <c r="QSZ2" s="2265"/>
      <c r="QTA2" s="2265"/>
      <c r="QTB2" s="2265"/>
      <c r="QTC2" s="2265"/>
      <c r="QTD2" s="2265"/>
      <c r="QTE2" s="2265"/>
      <c r="QTF2" s="2265"/>
      <c r="QTG2" s="2265"/>
      <c r="QTH2" s="2265"/>
      <c r="QTI2" s="2265"/>
      <c r="QTJ2" s="2265"/>
      <c r="QTK2" s="2265"/>
      <c r="QTL2" s="2265"/>
      <c r="QTM2" s="2265"/>
      <c r="QTN2" s="2265"/>
      <c r="QTO2" s="2265"/>
      <c r="QTP2" s="2265"/>
      <c r="QTQ2" s="2265"/>
      <c r="QTR2" s="2265"/>
      <c r="QTS2" s="2265"/>
      <c r="QTT2" s="2265"/>
      <c r="QTU2" s="2265"/>
      <c r="QTV2" s="2265"/>
      <c r="QTW2" s="2265"/>
      <c r="QTX2" s="2265"/>
      <c r="QTY2" s="2265"/>
      <c r="QTZ2" s="2265"/>
      <c r="QUA2" s="2265"/>
      <c r="QUB2" s="2265"/>
      <c r="QUC2" s="2265"/>
      <c r="QUD2" s="2265"/>
      <c r="QUE2" s="2265"/>
      <c r="QUF2" s="2265"/>
      <c r="QUG2" s="2265"/>
      <c r="QUH2" s="2265"/>
      <c r="QUI2" s="2265"/>
      <c r="QUJ2" s="2265"/>
      <c r="QUK2" s="2265"/>
      <c r="QUL2" s="2265"/>
      <c r="QUM2" s="2265"/>
      <c r="QUN2" s="2265"/>
      <c r="QUO2" s="2265"/>
      <c r="QUP2" s="2265"/>
      <c r="QUQ2" s="2265"/>
      <c r="QUR2" s="2265"/>
      <c r="QUS2" s="2265"/>
      <c r="QUT2" s="2265"/>
      <c r="QUU2" s="2265"/>
      <c r="QUV2" s="2265"/>
      <c r="QUW2" s="2265"/>
      <c r="QUX2" s="2265"/>
      <c r="QUY2" s="2265"/>
      <c r="QUZ2" s="2265"/>
      <c r="QVA2" s="2265"/>
      <c r="QVB2" s="2265"/>
      <c r="QVC2" s="2265"/>
      <c r="QVD2" s="2265"/>
      <c r="QVE2" s="2265"/>
      <c r="QVF2" s="2265"/>
      <c r="QVG2" s="2265"/>
      <c r="QVH2" s="2265"/>
      <c r="QVI2" s="2265"/>
      <c r="QVJ2" s="2265"/>
      <c r="QVK2" s="2265"/>
      <c r="QVL2" s="2265"/>
      <c r="QVM2" s="2265"/>
      <c r="QVN2" s="2265"/>
      <c r="QVO2" s="2265"/>
      <c r="QVP2" s="2265"/>
      <c r="QVQ2" s="2265"/>
      <c r="QVR2" s="2265"/>
      <c r="QVS2" s="2265"/>
      <c r="QVT2" s="2265"/>
      <c r="QVU2" s="2265"/>
      <c r="QVV2" s="2265"/>
      <c r="QVW2" s="2265"/>
      <c r="QVX2" s="2265"/>
      <c r="QVY2" s="2265"/>
      <c r="QVZ2" s="2265"/>
      <c r="QWA2" s="2265"/>
      <c r="QWB2" s="2265"/>
      <c r="QWC2" s="2265"/>
      <c r="QWD2" s="2265"/>
      <c r="QWE2" s="2265"/>
      <c r="QWF2" s="2265"/>
      <c r="QWG2" s="2265"/>
      <c r="QWH2" s="2265"/>
      <c r="QWI2" s="2265"/>
      <c r="QWJ2" s="2265"/>
      <c r="QWK2" s="2265"/>
      <c r="QWL2" s="2265"/>
      <c r="QWM2" s="2265"/>
      <c r="QWN2" s="2265"/>
      <c r="QWO2" s="2265"/>
      <c r="QWP2" s="2265"/>
      <c r="QWQ2" s="2265"/>
      <c r="QWR2" s="2265"/>
      <c r="QWS2" s="2265"/>
      <c r="QWT2" s="2265"/>
      <c r="QWU2" s="2265"/>
      <c r="QWV2" s="2265"/>
      <c r="QWW2" s="2265"/>
      <c r="QWX2" s="2265"/>
      <c r="QWY2" s="2265"/>
      <c r="QWZ2" s="2265"/>
      <c r="QXA2" s="2265"/>
      <c r="QXB2" s="2265"/>
      <c r="QXC2" s="2265"/>
      <c r="QXD2" s="2265"/>
      <c r="QXE2" s="2265"/>
      <c r="QXF2" s="2265"/>
      <c r="QXG2" s="2265"/>
      <c r="QXH2" s="2265"/>
      <c r="QXI2" s="2265"/>
      <c r="QXJ2" s="2265"/>
      <c r="QXK2" s="2265"/>
      <c r="QXL2" s="2265"/>
      <c r="QXM2" s="2265"/>
      <c r="QXN2" s="2265"/>
      <c r="QXO2" s="2265"/>
      <c r="QXP2" s="2265"/>
      <c r="QXQ2" s="2265"/>
      <c r="QXR2" s="2265"/>
      <c r="QXS2" s="2265"/>
      <c r="QXT2" s="2265"/>
      <c r="QXU2" s="2265"/>
      <c r="QXV2" s="2265"/>
      <c r="QXW2" s="2265"/>
      <c r="QXX2" s="2265"/>
      <c r="QXY2" s="2265"/>
      <c r="QXZ2" s="2265"/>
      <c r="QYA2" s="2265"/>
      <c r="QYB2" s="2265"/>
      <c r="QYC2" s="2265"/>
      <c r="QYD2" s="2265"/>
      <c r="QYE2" s="2265"/>
      <c r="QYF2" s="2265"/>
      <c r="QYG2" s="2265"/>
      <c r="QYH2" s="2265"/>
      <c r="QYI2" s="2265"/>
      <c r="QYJ2" s="2265"/>
      <c r="QYK2" s="2265"/>
      <c r="QYL2" s="2265"/>
      <c r="QYM2" s="2265"/>
      <c r="QYN2" s="2265"/>
      <c r="QYO2" s="2265"/>
      <c r="QYP2" s="2265"/>
      <c r="QYQ2" s="2265"/>
      <c r="QYR2" s="2265"/>
      <c r="QYS2" s="2265"/>
      <c r="QYT2" s="2265"/>
      <c r="QYU2" s="2265"/>
      <c r="QYV2" s="2265"/>
      <c r="QYW2" s="2265"/>
      <c r="QYX2" s="2265"/>
      <c r="QYY2" s="2265"/>
      <c r="QYZ2" s="2265"/>
      <c r="QZA2" s="2265"/>
      <c r="QZB2" s="2265"/>
      <c r="QZC2" s="2265"/>
      <c r="QZD2" s="2265"/>
      <c r="QZE2" s="2265"/>
      <c r="QZF2" s="2265"/>
      <c r="QZG2" s="2265"/>
      <c r="QZH2" s="2265"/>
      <c r="QZI2" s="2265"/>
      <c r="QZJ2" s="2265"/>
      <c r="QZK2" s="2265"/>
      <c r="QZL2" s="2265"/>
      <c r="QZM2" s="2265"/>
      <c r="QZN2" s="2265"/>
      <c r="QZO2" s="2265"/>
      <c r="QZP2" s="2265"/>
      <c r="QZQ2" s="2265"/>
      <c r="QZR2" s="2265"/>
      <c r="QZS2" s="2265"/>
      <c r="QZT2" s="2265"/>
      <c r="QZU2" s="2265"/>
      <c r="QZV2" s="2265"/>
      <c r="QZW2" s="2265"/>
      <c r="QZX2" s="2265"/>
      <c r="QZY2" s="2265"/>
      <c r="QZZ2" s="2265"/>
      <c r="RAA2" s="2265"/>
      <c r="RAB2" s="2265"/>
      <c r="RAC2" s="2265"/>
      <c r="RAD2" s="2265"/>
      <c r="RAE2" s="2265"/>
      <c r="RAF2" s="2265"/>
      <c r="RAG2" s="2265"/>
      <c r="RAH2" s="2265"/>
      <c r="RAI2" s="2265"/>
      <c r="RAJ2" s="2265"/>
      <c r="RAK2" s="2265"/>
      <c r="RAL2" s="2265"/>
      <c r="RAM2" s="2265"/>
      <c r="RAN2" s="2265"/>
      <c r="RAO2" s="2265"/>
      <c r="RAP2" s="2265"/>
      <c r="RAQ2" s="2265"/>
      <c r="RAR2" s="2265"/>
      <c r="RAS2" s="2265"/>
      <c r="RAT2" s="2265"/>
      <c r="RAU2" s="2265"/>
      <c r="RAV2" s="2265"/>
      <c r="RAW2" s="2265"/>
      <c r="RAX2" s="2265"/>
      <c r="RAY2" s="2265"/>
      <c r="RAZ2" s="2265"/>
      <c r="RBA2" s="2265"/>
      <c r="RBB2" s="2265"/>
      <c r="RBC2" s="2265"/>
      <c r="RBD2" s="2265"/>
      <c r="RBE2" s="2265"/>
      <c r="RBF2" s="2265"/>
      <c r="RBG2" s="2265"/>
      <c r="RBH2" s="2265"/>
      <c r="RBI2" s="2265"/>
      <c r="RBJ2" s="2265"/>
      <c r="RBK2" s="2265"/>
      <c r="RBL2" s="2265"/>
      <c r="RBM2" s="2265"/>
      <c r="RBN2" s="2265"/>
      <c r="RBO2" s="2265"/>
      <c r="RBP2" s="2265"/>
      <c r="RBQ2" s="2265"/>
      <c r="RBR2" s="2265"/>
      <c r="RBS2" s="2265"/>
      <c r="RBT2" s="2265"/>
      <c r="RBU2" s="2265"/>
      <c r="RBV2" s="2265"/>
      <c r="RBW2" s="2265"/>
      <c r="RBX2" s="2265"/>
      <c r="RBY2" s="2265"/>
      <c r="RBZ2" s="2265"/>
      <c r="RCA2" s="2265"/>
      <c r="RCB2" s="2265"/>
      <c r="RCC2" s="2265"/>
      <c r="RCD2" s="2265"/>
      <c r="RCE2" s="2265"/>
      <c r="RCF2" s="2265"/>
      <c r="RCG2" s="2265"/>
      <c r="RCH2" s="2265"/>
      <c r="RCI2" s="2265"/>
      <c r="RCJ2" s="2265"/>
      <c r="RCK2" s="2265"/>
      <c r="RCL2" s="2265"/>
      <c r="RCM2" s="2265"/>
      <c r="RCN2" s="2265"/>
      <c r="RCO2" s="2265"/>
      <c r="RCP2" s="2265"/>
      <c r="RCQ2" s="2265"/>
      <c r="RCR2" s="2265"/>
      <c r="RCS2" s="2265"/>
      <c r="RCT2" s="2265"/>
      <c r="RCU2" s="2265"/>
      <c r="RCV2" s="2265"/>
      <c r="RCW2" s="2265"/>
      <c r="RCX2" s="2265"/>
      <c r="RCY2" s="2265"/>
      <c r="RCZ2" s="2265"/>
      <c r="RDA2" s="2265"/>
      <c r="RDB2" s="2265"/>
      <c r="RDC2" s="2265"/>
      <c r="RDD2" s="2265"/>
      <c r="RDE2" s="2265"/>
      <c r="RDF2" s="2265"/>
      <c r="RDG2" s="2265"/>
      <c r="RDH2" s="2265"/>
      <c r="RDI2" s="2265"/>
      <c r="RDJ2" s="2265"/>
      <c r="RDK2" s="2265"/>
      <c r="RDL2" s="2265"/>
      <c r="RDM2" s="2265"/>
      <c r="RDN2" s="2265"/>
      <c r="RDO2" s="2265"/>
      <c r="RDP2" s="2265"/>
      <c r="RDQ2" s="2265"/>
      <c r="RDR2" s="2265"/>
      <c r="RDS2" s="2265"/>
      <c r="RDT2" s="2265"/>
      <c r="RDU2" s="2265"/>
      <c r="RDV2" s="2265"/>
      <c r="RDW2" s="2265"/>
      <c r="RDX2" s="2265"/>
      <c r="RDY2" s="2265"/>
      <c r="RDZ2" s="2265"/>
      <c r="REA2" s="2265"/>
      <c r="REB2" s="2265"/>
      <c r="REC2" s="2265"/>
      <c r="RED2" s="2265"/>
      <c r="REE2" s="2265"/>
      <c r="REF2" s="2265"/>
      <c r="REG2" s="2265"/>
      <c r="REH2" s="2265"/>
      <c r="REI2" s="2265"/>
      <c r="REJ2" s="2265"/>
      <c r="REK2" s="2265"/>
      <c r="REL2" s="2265"/>
      <c r="REM2" s="2265"/>
      <c r="REN2" s="2265"/>
      <c r="REO2" s="2265"/>
      <c r="REP2" s="2265"/>
      <c r="REQ2" s="2265"/>
      <c r="RER2" s="2265"/>
      <c r="RES2" s="2265"/>
      <c r="RET2" s="2265"/>
      <c r="REU2" s="2265"/>
      <c r="REV2" s="2265"/>
      <c r="REW2" s="2265"/>
      <c r="REX2" s="2265"/>
      <c r="REY2" s="2265"/>
      <c r="REZ2" s="2265"/>
      <c r="RFA2" s="2265"/>
      <c r="RFB2" s="2265"/>
      <c r="RFC2" s="2265"/>
      <c r="RFD2" s="2265"/>
      <c r="RFE2" s="2265"/>
      <c r="RFF2" s="2265"/>
      <c r="RFG2" s="2265"/>
      <c r="RFH2" s="2265"/>
      <c r="RFI2" s="2265"/>
      <c r="RFJ2" s="2265"/>
      <c r="RFK2" s="2265"/>
      <c r="RFL2" s="2265"/>
      <c r="RFM2" s="2265"/>
      <c r="RFN2" s="2265"/>
      <c r="RFO2" s="2265"/>
      <c r="RFP2" s="2265"/>
      <c r="RFQ2" s="2265"/>
      <c r="RFR2" s="2265"/>
      <c r="RFS2" s="2265"/>
      <c r="RFT2" s="2265"/>
      <c r="RFU2" s="2265"/>
      <c r="RFV2" s="2265"/>
      <c r="RFW2" s="2265"/>
      <c r="RFX2" s="2265"/>
      <c r="RFY2" s="2265"/>
      <c r="RFZ2" s="2265"/>
      <c r="RGA2" s="2265"/>
      <c r="RGB2" s="2265"/>
      <c r="RGC2" s="2265"/>
      <c r="RGD2" s="2265"/>
      <c r="RGE2" s="2265"/>
      <c r="RGF2" s="2265"/>
      <c r="RGG2" s="2265"/>
      <c r="RGH2" s="2265"/>
      <c r="RGI2" s="2265"/>
      <c r="RGJ2" s="2265"/>
      <c r="RGK2" s="2265"/>
      <c r="RGL2" s="2265"/>
      <c r="RGM2" s="2265"/>
      <c r="RGN2" s="2265"/>
      <c r="RGO2" s="2265"/>
      <c r="RGP2" s="2265"/>
      <c r="RGQ2" s="2265"/>
      <c r="RGR2" s="2265"/>
      <c r="RGS2" s="2265"/>
      <c r="RGT2" s="2265"/>
      <c r="RGU2" s="2265"/>
      <c r="RGV2" s="2265"/>
      <c r="RGW2" s="2265"/>
      <c r="RGX2" s="2265"/>
      <c r="RGY2" s="2265"/>
      <c r="RGZ2" s="2265"/>
      <c r="RHA2" s="2265"/>
      <c r="RHB2" s="2265"/>
      <c r="RHC2" s="2265"/>
      <c r="RHD2" s="2265"/>
      <c r="RHE2" s="2265"/>
      <c r="RHF2" s="2265"/>
      <c r="RHG2" s="2265"/>
      <c r="RHH2" s="2265"/>
      <c r="RHI2" s="2265"/>
      <c r="RHJ2" s="2265"/>
      <c r="RHK2" s="2265"/>
      <c r="RHL2" s="2265"/>
      <c r="RHM2" s="2265"/>
      <c r="RHN2" s="2265"/>
      <c r="RHO2" s="2265"/>
      <c r="RHP2" s="2265"/>
      <c r="RHQ2" s="2265"/>
      <c r="RHR2" s="2265"/>
      <c r="RHS2" s="2265"/>
      <c r="RHT2" s="2265"/>
      <c r="RHU2" s="2265"/>
      <c r="RHV2" s="2265"/>
      <c r="RHW2" s="2265"/>
      <c r="RHX2" s="2265"/>
      <c r="RHY2" s="2265"/>
      <c r="RHZ2" s="2265"/>
      <c r="RIA2" s="2265"/>
      <c r="RIB2" s="2265"/>
      <c r="RIC2" s="2265"/>
      <c r="RID2" s="2265"/>
      <c r="RIE2" s="2265"/>
      <c r="RIF2" s="2265"/>
      <c r="RIG2" s="2265"/>
      <c r="RIH2" s="2265"/>
      <c r="RII2" s="2265"/>
      <c r="RIJ2" s="2265"/>
      <c r="RIK2" s="2265"/>
      <c r="RIL2" s="2265"/>
      <c r="RIM2" s="2265"/>
      <c r="RIN2" s="2265"/>
      <c r="RIO2" s="2265"/>
      <c r="RIP2" s="2265"/>
      <c r="RIQ2" s="2265"/>
      <c r="RIR2" s="2265"/>
      <c r="RIS2" s="2265"/>
      <c r="RIT2" s="2265"/>
      <c r="RIU2" s="2265"/>
      <c r="RIV2" s="2265"/>
      <c r="RIW2" s="2265"/>
      <c r="RIX2" s="2265"/>
      <c r="RIY2" s="2265"/>
      <c r="RIZ2" s="2265"/>
      <c r="RJA2" s="2265"/>
      <c r="RJB2" s="2265"/>
      <c r="RJC2" s="2265"/>
      <c r="RJD2" s="2265"/>
      <c r="RJE2" s="2265"/>
      <c r="RJF2" s="2265"/>
      <c r="RJG2" s="2265"/>
      <c r="RJH2" s="2265"/>
      <c r="RJI2" s="2265"/>
      <c r="RJJ2" s="2265"/>
      <c r="RJK2" s="2265"/>
      <c r="RJL2" s="2265"/>
      <c r="RJM2" s="2265"/>
      <c r="RJN2" s="2265"/>
      <c r="RJO2" s="2265"/>
      <c r="RJP2" s="2265"/>
      <c r="RJQ2" s="2265"/>
      <c r="RJR2" s="2265"/>
      <c r="RJS2" s="2265"/>
      <c r="RJT2" s="2265"/>
      <c r="RJU2" s="2265"/>
      <c r="RJV2" s="2265"/>
      <c r="RJW2" s="2265"/>
      <c r="RJX2" s="2265"/>
      <c r="RJY2" s="2265"/>
      <c r="RJZ2" s="2265"/>
      <c r="RKA2" s="2265"/>
      <c r="RKB2" s="2265"/>
      <c r="RKC2" s="2265"/>
      <c r="RKD2" s="2265"/>
      <c r="RKE2" s="2265"/>
      <c r="RKF2" s="2265"/>
      <c r="RKG2" s="2265"/>
      <c r="RKH2" s="2265"/>
      <c r="RKI2" s="2265"/>
      <c r="RKJ2" s="2265"/>
      <c r="RKK2" s="2265"/>
      <c r="RKL2" s="2265"/>
      <c r="RKM2" s="2265"/>
      <c r="RKN2" s="2265"/>
      <c r="RKO2" s="2265"/>
      <c r="RKP2" s="2265"/>
      <c r="RKQ2" s="2265"/>
      <c r="RKR2" s="2265"/>
      <c r="RKS2" s="2265"/>
      <c r="RKT2" s="2265"/>
      <c r="RKU2" s="2265"/>
      <c r="RKV2" s="2265"/>
      <c r="RKW2" s="2265"/>
      <c r="RKX2" s="2265"/>
      <c r="RKY2" s="2265"/>
      <c r="RKZ2" s="2265"/>
      <c r="RLA2" s="2265"/>
      <c r="RLB2" s="2265"/>
      <c r="RLC2" s="2265"/>
      <c r="RLD2" s="2265"/>
      <c r="RLE2" s="2265"/>
      <c r="RLF2" s="2265"/>
      <c r="RLG2" s="2265"/>
      <c r="RLH2" s="2265"/>
      <c r="RLI2" s="2265"/>
      <c r="RLJ2" s="2265"/>
      <c r="RLK2" s="2265"/>
      <c r="RLL2" s="2265"/>
      <c r="RLM2" s="2265"/>
      <c r="RLN2" s="2265"/>
      <c r="RLO2" s="2265"/>
      <c r="RLP2" s="2265"/>
      <c r="RLQ2" s="2265"/>
      <c r="RLR2" s="2265"/>
      <c r="RLS2" s="2265"/>
      <c r="RLT2" s="2265"/>
      <c r="RLU2" s="2265"/>
      <c r="RLV2" s="2265"/>
      <c r="RLW2" s="2265"/>
      <c r="RLX2" s="2265"/>
      <c r="RLY2" s="2265"/>
      <c r="RLZ2" s="2265"/>
      <c r="RMA2" s="2265"/>
      <c r="RMB2" s="2265"/>
      <c r="RMC2" s="2265"/>
      <c r="RMD2" s="2265"/>
      <c r="RME2" s="2265"/>
      <c r="RMF2" s="2265"/>
      <c r="RMG2" s="2265"/>
      <c r="RMH2" s="2265"/>
      <c r="RMI2" s="2265"/>
      <c r="RMJ2" s="2265"/>
      <c r="RMK2" s="2265"/>
      <c r="RML2" s="2265"/>
      <c r="RMM2" s="2265"/>
      <c r="RMN2" s="2265"/>
      <c r="RMO2" s="2265"/>
      <c r="RMP2" s="2265"/>
      <c r="RMQ2" s="2265"/>
      <c r="RMR2" s="2265"/>
      <c r="RMS2" s="2265"/>
      <c r="RMT2" s="2265"/>
      <c r="RMU2" s="2265"/>
      <c r="RMV2" s="2265"/>
      <c r="RMW2" s="2265"/>
      <c r="RMX2" s="2265"/>
      <c r="RMY2" s="2265"/>
      <c r="RMZ2" s="2265"/>
      <c r="RNA2" s="2265"/>
      <c r="RNB2" s="2265"/>
      <c r="RNC2" s="2265"/>
      <c r="RND2" s="2265"/>
      <c r="RNE2" s="2265"/>
      <c r="RNF2" s="2265"/>
      <c r="RNG2" s="2265"/>
      <c r="RNH2" s="2265"/>
      <c r="RNI2" s="2265"/>
      <c r="RNJ2" s="2265"/>
      <c r="RNK2" s="2265"/>
      <c r="RNL2" s="2265"/>
      <c r="RNM2" s="2265"/>
      <c r="RNN2" s="2265"/>
      <c r="RNO2" s="2265"/>
      <c r="RNP2" s="2265"/>
      <c r="RNQ2" s="2265"/>
      <c r="RNR2" s="2265"/>
      <c r="RNS2" s="2265"/>
      <c r="RNT2" s="2265"/>
      <c r="RNU2" s="2265"/>
      <c r="RNV2" s="2265"/>
      <c r="RNW2" s="2265"/>
      <c r="RNX2" s="2265"/>
      <c r="RNY2" s="2265"/>
      <c r="RNZ2" s="2265"/>
      <c r="ROA2" s="2265"/>
      <c r="ROB2" s="2265"/>
      <c r="ROC2" s="2265"/>
      <c r="ROD2" s="2265"/>
      <c r="ROE2" s="2265"/>
      <c r="ROF2" s="2265"/>
      <c r="ROG2" s="2265"/>
      <c r="ROH2" s="2265"/>
      <c r="ROI2" s="2265"/>
      <c r="ROJ2" s="2265"/>
      <c r="ROK2" s="2265"/>
      <c r="ROL2" s="2265"/>
      <c r="ROM2" s="2265"/>
      <c r="RON2" s="2265"/>
      <c r="ROO2" s="2265"/>
      <c r="ROP2" s="2265"/>
      <c r="ROQ2" s="2265"/>
      <c r="ROR2" s="2265"/>
      <c r="ROS2" s="2265"/>
      <c r="ROT2" s="2265"/>
      <c r="ROU2" s="2265"/>
      <c r="ROV2" s="2265"/>
      <c r="ROW2" s="2265"/>
      <c r="ROX2" s="2265"/>
      <c r="ROY2" s="2265"/>
      <c r="ROZ2" s="2265"/>
      <c r="RPA2" s="2265"/>
      <c r="RPB2" s="2265"/>
      <c r="RPC2" s="2265"/>
      <c r="RPD2" s="2265"/>
      <c r="RPE2" s="2265"/>
      <c r="RPF2" s="2265"/>
      <c r="RPG2" s="2265"/>
      <c r="RPH2" s="2265"/>
      <c r="RPI2" s="2265"/>
      <c r="RPJ2" s="2265"/>
      <c r="RPK2" s="2265"/>
      <c r="RPL2" s="2265"/>
      <c r="RPM2" s="2265"/>
      <c r="RPN2" s="2265"/>
      <c r="RPO2" s="2265"/>
      <c r="RPP2" s="2265"/>
      <c r="RPQ2" s="2265"/>
      <c r="RPR2" s="2265"/>
      <c r="RPS2" s="2265"/>
      <c r="RPT2" s="2265"/>
      <c r="RPU2" s="2265"/>
      <c r="RPV2" s="2265"/>
      <c r="RPW2" s="2265"/>
      <c r="RPX2" s="2265"/>
      <c r="RPY2" s="2265"/>
      <c r="RPZ2" s="2265"/>
      <c r="RQA2" s="2265"/>
      <c r="RQB2" s="2265"/>
      <c r="RQC2" s="2265"/>
      <c r="RQD2" s="2265"/>
      <c r="RQE2" s="2265"/>
      <c r="RQF2" s="2265"/>
      <c r="RQG2" s="2265"/>
      <c r="RQH2" s="2265"/>
      <c r="RQI2" s="2265"/>
      <c r="RQJ2" s="2265"/>
      <c r="RQK2" s="2265"/>
      <c r="RQL2" s="2265"/>
      <c r="RQM2" s="2265"/>
      <c r="RQN2" s="2265"/>
      <c r="RQO2" s="2265"/>
      <c r="RQP2" s="2265"/>
      <c r="RQQ2" s="2265"/>
      <c r="RQR2" s="2265"/>
      <c r="RQS2" s="2265"/>
      <c r="RQT2" s="2265"/>
      <c r="RQU2" s="2265"/>
      <c r="RQV2" s="2265"/>
      <c r="RQW2" s="2265"/>
      <c r="RQX2" s="2265"/>
      <c r="RQY2" s="2265"/>
      <c r="RQZ2" s="2265"/>
      <c r="RRA2" s="2265"/>
      <c r="RRB2" s="2265"/>
      <c r="RRC2" s="2265"/>
      <c r="RRD2" s="2265"/>
      <c r="RRE2" s="2265"/>
      <c r="RRF2" s="2265"/>
      <c r="RRG2" s="2265"/>
      <c r="RRH2" s="2265"/>
      <c r="RRI2" s="2265"/>
      <c r="RRJ2" s="2265"/>
      <c r="RRK2" s="2265"/>
      <c r="RRL2" s="2265"/>
      <c r="RRM2" s="2265"/>
      <c r="RRN2" s="2265"/>
      <c r="RRO2" s="2265"/>
      <c r="RRP2" s="2265"/>
      <c r="RRQ2" s="2265"/>
      <c r="RRR2" s="2265"/>
      <c r="RRS2" s="2265"/>
      <c r="RRT2" s="2265"/>
      <c r="RRU2" s="2265"/>
      <c r="RRV2" s="2265"/>
      <c r="RRW2" s="2265"/>
      <c r="RRX2" s="2265"/>
      <c r="RRY2" s="2265"/>
      <c r="RRZ2" s="2265"/>
      <c r="RSA2" s="2265"/>
      <c r="RSB2" s="2265"/>
      <c r="RSC2" s="2265"/>
      <c r="RSD2" s="2265"/>
      <c r="RSE2" s="2265"/>
      <c r="RSF2" s="2265"/>
      <c r="RSG2" s="2265"/>
      <c r="RSH2" s="2265"/>
      <c r="RSI2" s="2265"/>
      <c r="RSJ2" s="2265"/>
      <c r="RSK2" s="2265"/>
      <c r="RSL2" s="2265"/>
      <c r="RSM2" s="2265"/>
      <c r="RSN2" s="2265"/>
      <c r="RSO2" s="2265"/>
      <c r="RSP2" s="2265"/>
      <c r="RSQ2" s="2265"/>
      <c r="RSR2" s="2265"/>
      <c r="RSS2" s="2265"/>
      <c r="RST2" s="2265"/>
      <c r="RSU2" s="2265"/>
      <c r="RSV2" s="2265"/>
      <c r="RSW2" s="2265"/>
      <c r="RSX2" s="2265"/>
      <c r="RSY2" s="2265"/>
      <c r="RSZ2" s="2265"/>
      <c r="RTA2" s="2265"/>
      <c r="RTB2" s="2265"/>
      <c r="RTC2" s="2265"/>
      <c r="RTD2" s="2265"/>
      <c r="RTE2" s="2265"/>
      <c r="RTF2" s="2265"/>
      <c r="RTG2" s="2265"/>
      <c r="RTH2" s="2265"/>
      <c r="RTI2" s="2265"/>
      <c r="RTJ2" s="2265"/>
      <c r="RTK2" s="2265"/>
      <c r="RTL2" s="2265"/>
      <c r="RTM2" s="2265"/>
      <c r="RTN2" s="2265"/>
      <c r="RTO2" s="2265"/>
      <c r="RTP2" s="2265"/>
      <c r="RTQ2" s="2265"/>
      <c r="RTR2" s="2265"/>
      <c r="RTS2" s="2265"/>
      <c r="RTT2" s="2265"/>
      <c r="RTU2" s="2265"/>
      <c r="RTV2" s="2265"/>
      <c r="RTW2" s="2265"/>
      <c r="RTX2" s="2265"/>
      <c r="RTY2" s="2265"/>
      <c r="RTZ2" s="2265"/>
      <c r="RUA2" s="2265"/>
      <c r="RUB2" s="2265"/>
      <c r="RUC2" s="2265"/>
      <c r="RUD2" s="2265"/>
      <c r="RUE2" s="2265"/>
      <c r="RUF2" s="2265"/>
      <c r="RUG2" s="2265"/>
      <c r="RUH2" s="2265"/>
      <c r="RUI2" s="2265"/>
      <c r="RUJ2" s="2265"/>
      <c r="RUK2" s="2265"/>
      <c r="RUL2" s="2265"/>
      <c r="RUM2" s="2265"/>
      <c r="RUN2" s="2265"/>
      <c r="RUO2" s="2265"/>
      <c r="RUP2" s="2265"/>
      <c r="RUQ2" s="2265"/>
      <c r="RUR2" s="2265"/>
      <c r="RUS2" s="2265"/>
      <c r="RUT2" s="2265"/>
      <c r="RUU2" s="2265"/>
      <c r="RUV2" s="2265"/>
      <c r="RUW2" s="2265"/>
      <c r="RUX2" s="2265"/>
      <c r="RUY2" s="2265"/>
      <c r="RUZ2" s="2265"/>
      <c r="RVA2" s="2265"/>
      <c r="RVB2" s="2265"/>
      <c r="RVC2" s="2265"/>
      <c r="RVD2" s="2265"/>
      <c r="RVE2" s="2265"/>
      <c r="RVF2" s="2265"/>
      <c r="RVG2" s="2265"/>
      <c r="RVH2" s="2265"/>
      <c r="RVI2" s="2265"/>
      <c r="RVJ2" s="2265"/>
      <c r="RVK2" s="2265"/>
      <c r="RVL2" s="2265"/>
      <c r="RVM2" s="2265"/>
      <c r="RVN2" s="2265"/>
      <c r="RVO2" s="2265"/>
      <c r="RVP2" s="2265"/>
      <c r="RVQ2" s="2265"/>
      <c r="RVR2" s="2265"/>
      <c r="RVS2" s="2265"/>
      <c r="RVT2" s="2265"/>
      <c r="RVU2" s="2265"/>
      <c r="RVV2" s="2265"/>
      <c r="RVW2" s="2265"/>
      <c r="RVX2" s="2265"/>
      <c r="RVY2" s="2265"/>
      <c r="RVZ2" s="2265"/>
      <c r="RWA2" s="2265"/>
      <c r="RWB2" s="2265"/>
      <c r="RWC2" s="2265"/>
      <c r="RWD2" s="2265"/>
      <c r="RWE2" s="2265"/>
      <c r="RWF2" s="2265"/>
      <c r="RWG2" s="2265"/>
      <c r="RWH2" s="2265"/>
      <c r="RWI2" s="2265"/>
      <c r="RWJ2" s="2265"/>
      <c r="RWK2" s="2265"/>
      <c r="RWL2" s="2265"/>
      <c r="RWM2" s="2265"/>
      <c r="RWN2" s="2265"/>
      <c r="RWO2" s="2265"/>
      <c r="RWP2" s="2265"/>
      <c r="RWQ2" s="2265"/>
      <c r="RWR2" s="2265"/>
      <c r="RWS2" s="2265"/>
      <c r="RWT2" s="2265"/>
      <c r="RWU2" s="2265"/>
      <c r="RWV2" s="2265"/>
      <c r="RWW2" s="2265"/>
      <c r="RWX2" s="2265"/>
      <c r="RWY2" s="2265"/>
      <c r="RWZ2" s="2265"/>
      <c r="RXA2" s="2265"/>
      <c r="RXB2" s="2265"/>
      <c r="RXC2" s="2265"/>
      <c r="RXD2" s="2265"/>
      <c r="RXE2" s="2265"/>
      <c r="RXF2" s="2265"/>
      <c r="RXG2" s="2265"/>
      <c r="RXH2" s="2265"/>
      <c r="RXI2" s="2265"/>
      <c r="RXJ2" s="2265"/>
      <c r="RXK2" s="2265"/>
      <c r="RXL2" s="2265"/>
      <c r="RXM2" s="2265"/>
      <c r="RXN2" s="2265"/>
      <c r="RXO2" s="2265"/>
      <c r="RXP2" s="2265"/>
      <c r="RXQ2" s="2265"/>
      <c r="RXR2" s="2265"/>
      <c r="RXS2" s="2265"/>
      <c r="RXT2" s="2265"/>
      <c r="RXU2" s="2265"/>
      <c r="RXV2" s="2265"/>
      <c r="RXW2" s="2265"/>
      <c r="RXX2" s="2265"/>
      <c r="RXY2" s="2265"/>
      <c r="RXZ2" s="2265"/>
      <c r="RYA2" s="2265"/>
      <c r="RYB2" s="2265"/>
      <c r="RYC2" s="2265"/>
      <c r="RYD2" s="2265"/>
      <c r="RYE2" s="2265"/>
      <c r="RYF2" s="2265"/>
      <c r="RYG2" s="2265"/>
      <c r="RYH2" s="2265"/>
      <c r="RYI2" s="2265"/>
      <c r="RYJ2" s="2265"/>
      <c r="RYK2" s="2265"/>
      <c r="RYL2" s="2265"/>
      <c r="RYM2" s="2265"/>
      <c r="RYN2" s="2265"/>
      <c r="RYO2" s="2265"/>
      <c r="RYP2" s="2265"/>
      <c r="RYQ2" s="2265"/>
      <c r="RYR2" s="2265"/>
      <c r="RYS2" s="2265"/>
      <c r="RYT2" s="2265"/>
      <c r="RYU2" s="2265"/>
      <c r="RYV2" s="2265"/>
      <c r="RYW2" s="2265"/>
      <c r="RYX2" s="2265"/>
      <c r="RYY2" s="2265"/>
      <c r="RYZ2" s="2265"/>
      <c r="RZA2" s="2265"/>
      <c r="RZB2" s="2265"/>
      <c r="RZC2" s="2265"/>
      <c r="RZD2" s="2265"/>
      <c r="RZE2" s="2265"/>
      <c r="RZF2" s="2265"/>
      <c r="RZG2" s="2265"/>
      <c r="RZH2" s="2265"/>
      <c r="RZI2" s="2265"/>
      <c r="RZJ2" s="2265"/>
      <c r="RZK2" s="2265"/>
      <c r="RZL2" s="2265"/>
      <c r="RZM2" s="2265"/>
      <c r="RZN2" s="2265"/>
      <c r="RZO2" s="2265"/>
      <c r="RZP2" s="2265"/>
      <c r="RZQ2" s="2265"/>
      <c r="RZR2" s="2265"/>
      <c r="RZS2" s="2265"/>
      <c r="RZT2" s="2265"/>
      <c r="RZU2" s="2265"/>
      <c r="RZV2" s="2265"/>
      <c r="RZW2" s="2265"/>
      <c r="RZX2" s="2265"/>
      <c r="RZY2" s="2265"/>
      <c r="RZZ2" s="2265"/>
      <c r="SAA2" s="2265"/>
      <c r="SAB2" s="2265"/>
      <c r="SAC2" s="2265"/>
      <c r="SAD2" s="2265"/>
      <c r="SAE2" s="2265"/>
      <c r="SAF2" s="2265"/>
      <c r="SAG2" s="2265"/>
      <c r="SAH2" s="2265"/>
      <c r="SAI2" s="2265"/>
      <c r="SAJ2" s="2265"/>
      <c r="SAK2" s="2265"/>
      <c r="SAL2" s="2265"/>
      <c r="SAM2" s="2265"/>
      <c r="SAN2" s="2265"/>
      <c r="SAO2" s="2265"/>
      <c r="SAP2" s="2265"/>
      <c r="SAQ2" s="2265"/>
      <c r="SAR2" s="2265"/>
      <c r="SAS2" s="2265"/>
      <c r="SAT2" s="2265"/>
      <c r="SAU2" s="2265"/>
      <c r="SAV2" s="2265"/>
      <c r="SAW2" s="2265"/>
      <c r="SAX2" s="2265"/>
      <c r="SAY2" s="2265"/>
      <c r="SAZ2" s="2265"/>
      <c r="SBA2" s="2265"/>
      <c r="SBB2" s="2265"/>
      <c r="SBC2" s="2265"/>
      <c r="SBD2" s="2265"/>
      <c r="SBE2" s="2265"/>
      <c r="SBF2" s="2265"/>
      <c r="SBG2" s="2265"/>
      <c r="SBH2" s="2265"/>
      <c r="SBI2" s="2265"/>
      <c r="SBJ2" s="2265"/>
      <c r="SBK2" s="2265"/>
      <c r="SBL2" s="2265"/>
      <c r="SBM2" s="2265"/>
      <c r="SBN2" s="2265"/>
      <c r="SBO2" s="2265"/>
      <c r="SBP2" s="2265"/>
      <c r="SBQ2" s="2265"/>
      <c r="SBR2" s="2265"/>
      <c r="SBS2" s="2265"/>
      <c r="SBT2" s="2265"/>
      <c r="SBU2" s="2265"/>
      <c r="SBV2" s="2265"/>
      <c r="SBW2" s="2265"/>
      <c r="SBX2" s="2265"/>
      <c r="SBY2" s="2265"/>
      <c r="SBZ2" s="2265"/>
      <c r="SCA2" s="2265"/>
      <c r="SCB2" s="2265"/>
      <c r="SCC2" s="2265"/>
      <c r="SCD2" s="2265"/>
      <c r="SCE2" s="2265"/>
      <c r="SCF2" s="2265"/>
      <c r="SCG2" s="2265"/>
      <c r="SCH2" s="2265"/>
      <c r="SCI2" s="2265"/>
      <c r="SCJ2" s="2265"/>
      <c r="SCK2" s="2265"/>
      <c r="SCL2" s="2265"/>
      <c r="SCM2" s="2265"/>
      <c r="SCN2" s="2265"/>
      <c r="SCO2" s="2265"/>
      <c r="SCP2" s="2265"/>
      <c r="SCQ2" s="2265"/>
      <c r="SCR2" s="2265"/>
      <c r="SCS2" s="2265"/>
      <c r="SCT2" s="2265"/>
      <c r="SCU2" s="2265"/>
      <c r="SCV2" s="2265"/>
      <c r="SCW2" s="2265"/>
      <c r="SCX2" s="2265"/>
      <c r="SCY2" s="2265"/>
      <c r="SCZ2" s="2265"/>
      <c r="SDA2" s="2265"/>
      <c r="SDB2" s="2265"/>
      <c r="SDC2" s="2265"/>
      <c r="SDD2" s="2265"/>
      <c r="SDE2" s="2265"/>
      <c r="SDF2" s="2265"/>
      <c r="SDG2" s="2265"/>
      <c r="SDH2" s="2265"/>
      <c r="SDI2" s="2265"/>
      <c r="SDJ2" s="2265"/>
      <c r="SDK2" s="2265"/>
      <c r="SDL2" s="2265"/>
      <c r="SDM2" s="2265"/>
      <c r="SDN2" s="2265"/>
      <c r="SDO2" s="2265"/>
      <c r="SDP2" s="2265"/>
      <c r="SDQ2" s="2265"/>
      <c r="SDR2" s="2265"/>
      <c r="SDS2" s="2265"/>
      <c r="SDT2" s="2265"/>
      <c r="SDU2" s="2265"/>
      <c r="SDV2" s="2265"/>
      <c r="SDW2" s="2265"/>
      <c r="SDX2" s="2265"/>
      <c r="SDY2" s="2265"/>
      <c r="SDZ2" s="2265"/>
      <c r="SEA2" s="2265"/>
      <c r="SEB2" s="2265"/>
      <c r="SEC2" s="2265"/>
      <c r="SED2" s="2265"/>
      <c r="SEE2" s="2265"/>
      <c r="SEF2" s="2265"/>
      <c r="SEG2" s="2265"/>
      <c r="SEH2" s="2265"/>
      <c r="SEI2" s="2265"/>
      <c r="SEJ2" s="2265"/>
      <c r="SEK2" s="2265"/>
      <c r="SEL2" s="2265"/>
      <c r="SEM2" s="2265"/>
      <c r="SEN2" s="2265"/>
      <c r="SEO2" s="2265"/>
      <c r="SEP2" s="2265"/>
      <c r="SEQ2" s="2265"/>
      <c r="SER2" s="2265"/>
      <c r="SES2" s="2265"/>
      <c r="SET2" s="2265"/>
      <c r="SEU2" s="2265"/>
      <c r="SEV2" s="2265"/>
      <c r="SEW2" s="2265"/>
      <c r="SEX2" s="2265"/>
      <c r="SEY2" s="2265"/>
      <c r="SEZ2" s="2265"/>
      <c r="SFA2" s="2265"/>
      <c r="SFB2" s="2265"/>
      <c r="SFC2" s="2265"/>
      <c r="SFD2" s="2265"/>
      <c r="SFE2" s="2265"/>
      <c r="SFF2" s="2265"/>
      <c r="SFG2" s="2265"/>
      <c r="SFH2" s="2265"/>
      <c r="SFI2" s="2265"/>
      <c r="SFJ2" s="2265"/>
      <c r="SFK2" s="2265"/>
      <c r="SFL2" s="2265"/>
      <c r="SFM2" s="2265"/>
      <c r="SFN2" s="2265"/>
      <c r="SFO2" s="2265"/>
      <c r="SFP2" s="2265"/>
      <c r="SFQ2" s="2265"/>
      <c r="SFR2" s="2265"/>
      <c r="SFS2" s="2265"/>
      <c r="SFT2" s="2265"/>
      <c r="SFU2" s="2265"/>
      <c r="SFV2" s="2265"/>
      <c r="SFW2" s="2265"/>
      <c r="SFX2" s="2265"/>
      <c r="SFY2" s="2265"/>
      <c r="SFZ2" s="2265"/>
      <c r="SGA2" s="2265"/>
      <c r="SGB2" s="2265"/>
      <c r="SGC2" s="2265"/>
      <c r="SGD2" s="2265"/>
      <c r="SGE2" s="2265"/>
      <c r="SGF2" s="2265"/>
      <c r="SGG2" s="2265"/>
      <c r="SGH2" s="2265"/>
      <c r="SGI2" s="2265"/>
      <c r="SGJ2" s="2265"/>
      <c r="SGK2" s="2265"/>
      <c r="SGL2" s="2265"/>
      <c r="SGM2" s="2265"/>
      <c r="SGN2" s="2265"/>
      <c r="SGO2" s="2265"/>
      <c r="SGP2" s="2265"/>
      <c r="SGQ2" s="2265"/>
      <c r="SGR2" s="2265"/>
      <c r="SGS2" s="2265"/>
      <c r="SGT2" s="2265"/>
      <c r="SGU2" s="2265"/>
      <c r="SGV2" s="2265"/>
      <c r="SGW2" s="2265"/>
      <c r="SGX2" s="2265"/>
      <c r="SGY2" s="2265"/>
      <c r="SGZ2" s="2265"/>
      <c r="SHA2" s="2265"/>
      <c r="SHB2" s="2265"/>
      <c r="SHC2" s="2265"/>
      <c r="SHD2" s="2265"/>
      <c r="SHE2" s="2265"/>
      <c r="SHF2" s="2265"/>
      <c r="SHG2" s="2265"/>
      <c r="SHH2" s="2265"/>
      <c r="SHI2" s="2265"/>
      <c r="SHJ2" s="2265"/>
      <c r="SHK2" s="2265"/>
      <c r="SHL2" s="2265"/>
      <c r="SHM2" s="2265"/>
      <c r="SHN2" s="2265"/>
      <c r="SHO2" s="2265"/>
      <c r="SHP2" s="2265"/>
      <c r="SHQ2" s="2265"/>
      <c r="SHR2" s="2265"/>
      <c r="SHS2" s="2265"/>
      <c r="SHT2" s="2265"/>
      <c r="SHU2" s="2265"/>
      <c r="SHV2" s="2265"/>
      <c r="SHW2" s="2265"/>
      <c r="SHX2" s="2265"/>
      <c r="SHY2" s="2265"/>
      <c r="SHZ2" s="2265"/>
      <c r="SIA2" s="2265"/>
      <c r="SIB2" s="2265"/>
      <c r="SIC2" s="2265"/>
      <c r="SID2" s="2265"/>
      <c r="SIE2" s="2265"/>
      <c r="SIF2" s="2265"/>
      <c r="SIG2" s="2265"/>
      <c r="SIH2" s="2265"/>
      <c r="SII2" s="2265"/>
      <c r="SIJ2" s="2265"/>
      <c r="SIK2" s="2265"/>
      <c r="SIL2" s="2265"/>
      <c r="SIM2" s="2265"/>
      <c r="SIN2" s="2265"/>
      <c r="SIO2" s="2265"/>
      <c r="SIP2" s="2265"/>
      <c r="SIQ2" s="2265"/>
      <c r="SIR2" s="2265"/>
      <c r="SIS2" s="2265"/>
      <c r="SIT2" s="2265"/>
      <c r="SIU2" s="2265"/>
      <c r="SIV2" s="2265"/>
      <c r="SIW2" s="2265"/>
      <c r="SIX2" s="2265"/>
      <c r="SIY2" s="2265"/>
      <c r="SIZ2" s="2265"/>
      <c r="SJA2" s="2265"/>
      <c r="SJB2" s="2265"/>
      <c r="SJC2" s="2265"/>
      <c r="SJD2" s="2265"/>
      <c r="SJE2" s="2265"/>
      <c r="SJF2" s="2265"/>
      <c r="SJG2" s="2265"/>
      <c r="SJH2" s="2265"/>
      <c r="SJI2" s="2265"/>
      <c r="SJJ2" s="2265"/>
      <c r="SJK2" s="2265"/>
      <c r="SJL2" s="2265"/>
      <c r="SJM2" s="2265"/>
      <c r="SJN2" s="2265"/>
      <c r="SJO2" s="2265"/>
      <c r="SJP2" s="2265"/>
      <c r="SJQ2" s="2265"/>
      <c r="SJR2" s="2265"/>
      <c r="SJS2" s="2265"/>
      <c r="SJT2" s="2265"/>
      <c r="SJU2" s="2265"/>
      <c r="SJV2" s="2265"/>
      <c r="SJW2" s="2265"/>
      <c r="SJX2" s="2265"/>
      <c r="SJY2" s="2265"/>
      <c r="SJZ2" s="2265"/>
      <c r="SKA2" s="2265"/>
      <c r="SKB2" s="2265"/>
      <c r="SKC2" s="2265"/>
      <c r="SKD2" s="2265"/>
      <c r="SKE2" s="2265"/>
      <c r="SKF2" s="2265"/>
      <c r="SKG2" s="2265"/>
      <c r="SKH2" s="2265"/>
      <c r="SKI2" s="2265"/>
      <c r="SKJ2" s="2265"/>
      <c r="SKK2" s="2265"/>
      <c r="SKL2" s="2265"/>
      <c r="SKM2" s="2265"/>
      <c r="SKN2" s="2265"/>
      <c r="SKO2" s="2265"/>
      <c r="SKP2" s="2265"/>
      <c r="SKQ2" s="2265"/>
      <c r="SKR2" s="2265"/>
      <c r="SKS2" s="2265"/>
      <c r="SKT2" s="2265"/>
      <c r="SKU2" s="2265"/>
      <c r="SKV2" s="2265"/>
      <c r="SKW2" s="2265"/>
      <c r="SKX2" s="2265"/>
      <c r="SKY2" s="2265"/>
      <c r="SKZ2" s="2265"/>
      <c r="SLA2" s="2265"/>
      <c r="SLB2" s="2265"/>
      <c r="SLC2" s="2265"/>
      <c r="SLD2" s="2265"/>
      <c r="SLE2" s="2265"/>
      <c r="SLF2" s="2265"/>
      <c r="SLG2" s="2265"/>
      <c r="SLH2" s="2265"/>
      <c r="SLI2" s="2265"/>
      <c r="SLJ2" s="2265"/>
      <c r="SLK2" s="2265"/>
      <c r="SLL2" s="2265"/>
      <c r="SLM2" s="2265"/>
      <c r="SLN2" s="2265"/>
      <c r="SLO2" s="2265"/>
      <c r="SLP2" s="2265"/>
      <c r="SLQ2" s="2265"/>
      <c r="SLR2" s="2265"/>
      <c r="SLS2" s="2265"/>
      <c r="SLT2" s="2265"/>
      <c r="SLU2" s="2265"/>
      <c r="SLV2" s="2265"/>
      <c r="SLW2" s="2265"/>
      <c r="SLX2" s="2265"/>
      <c r="SLY2" s="2265"/>
      <c r="SLZ2" s="2265"/>
      <c r="SMA2" s="2265"/>
      <c r="SMB2" s="2265"/>
      <c r="SMC2" s="2265"/>
      <c r="SMD2" s="2265"/>
      <c r="SME2" s="2265"/>
      <c r="SMF2" s="2265"/>
      <c r="SMG2" s="2265"/>
      <c r="SMH2" s="2265"/>
      <c r="SMI2" s="2265"/>
      <c r="SMJ2" s="2265"/>
      <c r="SMK2" s="2265"/>
      <c r="SML2" s="2265"/>
      <c r="SMM2" s="2265"/>
      <c r="SMN2" s="2265"/>
      <c r="SMO2" s="2265"/>
      <c r="SMP2" s="2265"/>
      <c r="SMQ2" s="2265"/>
      <c r="SMR2" s="2265"/>
      <c r="SMS2" s="2265"/>
      <c r="SMT2" s="2265"/>
      <c r="SMU2" s="2265"/>
      <c r="SMV2" s="2265"/>
      <c r="SMW2" s="2265"/>
      <c r="SMX2" s="2265"/>
      <c r="SMY2" s="2265"/>
      <c r="SMZ2" s="2265"/>
      <c r="SNA2" s="2265"/>
      <c r="SNB2" s="2265"/>
      <c r="SNC2" s="2265"/>
      <c r="SND2" s="2265"/>
      <c r="SNE2" s="2265"/>
      <c r="SNF2" s="2265"/>
      <c r="SNG2" s="2265"/>
      <c r="SNH2" s="2265"/>
      <c r="SNI2" s="2265"/>
      <c r="SNJ2" s="2265"/>
      <c r="SNK2" s="2265"/>
      <c r="SNL2" s="2265"/>
      <c r="SNM2" s="2265"/>
      <c r="SNN2" s="2265"/>
      <c r="SNO2" s="2265"/>
      <c r="SNP2" s="2265"/>
      <c r="SNQ2" s="2265"/>
      <c r="SNR2" s="2265"/>
      <c r="SNS2" s="2265"/>
      <c r="SNT2" s="2265"/>
      <c r="SNU2" s="2265"/>
      <c r="SNV2" s="2265"/>
      <c r="SNW2" s="2265"/>
      <c r="SNX2" s="2265"/>
      <c r="SNY2" s="2265"/>
      <c r="SNZ2" s="2265"/>
      <c r="SOA2" s="2265"/>
      <c r="SOB2" s="2265"/>
      <c r="SOC2" s="2265"/>
      <c r="SOD2" s="2265"/>
      <c r="SOE2" s="2265"/>
      <c r="SOF2" s="2265"/>
      <c r="SOG2" s="2265"/>
      <c r="SOH2" s="2265"/>
      <c r="SOI2" s="2265"/>
      <c r="SOJ2" s="2265"/>
      <c r="SOK2" s="2265"/>
      <c r="SOL2" s="2265"/>
      <c r="SOM2" s="2265"/>
      <c r="SON2" s="2265"/>
      <c r="SOO2" s="2265"/>
      <c r="SOP2" s="2265"/>
      <c r="SOQ2" s="2265"/>
      <c r="SOR2" s="2265"/>
      <c r="SOS2" s="2265"/>
      <c r="SOT2" s="2265"/>
      <c r="SOU2" s="2265"/>
      <c r="SOV2" s="2265"/>
      <c r="SOW2" s="2265"/>
      <c r="SOX2" s="2265"/>
      <c r="SOY2" s="2265"/>
      <c r="SOZ2" s="2265"/>
      <c r="SPA2" s="2265"/>
      <c r="SPB2" s="2265"/>
      <c r="SPC2" s="2265"/>
      <c r="SPD2" s="2265"/>
      <c r="SPE2" s="2265"/>
      <c r="SPF2" s="2265"/>
      <c r="SPG2" s="2265"/>
      <c r="SPH2" s="2265"/>
      <c r="SPI2" s="2265"/>
      <c r="SPJ2" s="2265"/>
      <c r="SPK2" s="2265"/>
      <c r="SPL2" s="2265"/>
      <c r="SPM2" s="2265"/>
      <c r="SPN2" s="2265"/>
      <c r="SPO2" s="2265"/>
      <c r="SPP2" s="2265"/>
      <c r="SPQ2" s="2265"/>
      <c r="SPR2" s="2265"/>
      <c r="SPS2" s="2265"/>
      <c r="SPT2" s="2265"/>
      <c r="SPU2" s="2265"/>
      <c r="SPV2" s="2265"/>
      <c r="SPW2" s="2265"/>
      <c r="SPX2" s="2265"/>
      <c r="SPY2" s="2265"/>
      <c r="SPZ2" s="2265"/>
      <c r="SQA2" s="2265"/>
      <c r="SQB2" s="2265"/>
      <c r="SQC2" s="2265"/>
      <c r="SQD2" s="2265"/>
      <c r="SQE2" s="2265"/>
      <c r="SQF2" s="2265"/>
      <c r="SQG2" s="2265"/>
      <c r="SQH2" s="2265"/>
      <c r="SQI2" s="2265"/>
      <c r="SQJ2" s="2265"/>
      <c r="SQK2" s="2265"/>
      <c r="SQL2" s="2265"/>
      <c r="SQM2" s="2265"/>
      <c r="SQN2" s="2265"/>
      <c r="SQO2" s="2265"/>
      <c r="SQP2" s="2265"/>
      <c r="SQQ2" s="2265"/>
      <c r="SQR2" s="2265"/>
      <c r="SQS2" s="2265"/>
      <c r="SQT2" s="2265"/>
      <c r="SQU2" s="2265"/>
      <c r="SQV2" s="2265"/>
      <c r="SQW2" s="2265"/>
      <c r="SQX2" s="2265"/>
      <c r="SQY2" s="2265"/>
      <c r="SQZ2" s="2265"/>
      <c r="SRA2" s="2265"/>
      <c r="SRB2" s="2265"/>
      <c r="SRC2" s="2265"/>
      <c r="SRD2" s="2265"/>
      <c r="SRE2" s="2265"/>
      <c r="SRF2" s="2265"/>
      <c r="SRG2" s="2265"/>
      <c r="SRH2" s="2265"/>
      <c r="SRI2" s="2265"/>
      <c r="SRJ2" s="2265"/>
      <c r="SRK2" s="2265"/>
      <c r="SRL2" s="2265"/>
      <c r="SRM2" s="2265"/>
      <c r="SRN2" s="2265"/>
      <c r="SRO2" s="2265"/>
      <c r="SRP2" s="2265"/>
      <c r="SRQ2" s="2265"/>
      <c r="SRR2" s="2265"/>
      <c r="SRS2" s="2265"/>
      <c r="SRT2" s="2265"/>
      <c r="SRU2" s="2265"/>
      <c r="SRV2" s="2265"/>
      <c r="SRW2" s="2265"/>
      <c r="SRX2" s="2265"/>
      <c r="SRY2" s="2265"/>
      <c r="SRZ2" s="2265"/>
      <c r="SSA2" s="2265"/>
      <c r="SSB2" s="2265"/>
      <c r="SSC2" s="2265"/>
      <c r="SSD2" s="2265"/>
      <c r="SSE2" s="2265"/>
      <c r="SSF2" s="2265"/>
      <c r="SSG2" s="2265"/>
      <c r="SSH2" s="2265"/>
      <c r="SSI2" s="2265"/>
      <c r="SSJ2" s="2265"/>
      <c r="SSK2" s="2265"/>
      <c r="SSL2" s="2265"/>
      <c r="SSM2" s="2265"/>
      <c r="SSN2" s="2265"/>
      <c r="SSO2" s="2265"/>
      <c r="SSP2" s="2265"/>
      <c r="SSQ2" s="2265"/>
      <c r="SSR2" s="2265"/>
      <c r="SSS2" s="2265"/>
      <c r="SST2" s="2265"/>
      <c r="SSU2" s="2265"/>
      <c r="SSV2" s="2265"/>
      <c r="SSW2" s="2265"/>
      <c r="SSX2" s="2265"/>
      <c r="SSY2" s="2265"/>
      <c r="SSZ2" s="2265"/>
      <c r="STA2" s="2265"/>
      <c r="STB2" s="2265"/>
      <c r="STC2" s="2265"/>
      <c r="STD2" s="2265"/>
      <c r="STE2" s="2265"/>
      <c r="STF2" s="2265"/>
      <c r="STG2" s="2265"/>
      <c r="STH2" s="2265"/>
      <c r="STI2" s="2265"/>
      <c r="STJ2" s="2265"/>
      <c r="STK2" s="2265"/>
      <c r="STL2" s="2265"/>
      <c r="STM2" s="2265"/>
      <c r="STN2" s="2265"/>
      <c r="STO2" s="2265"/>
      <c r="STP2" s="2265"/>
      <c r="STQ2" s="2265"/>
      <c r="STR2" s="2265"/>
      <c r="STS2" s="2265"/>
      <c r="STT2" s="2265"/>
      <c r="STU2" s="2265"/>
      <c r="STV2" s="2265"/>
      <c r="STW2" s="2265"/>
      <c r="STX2" s="2265"/>
      <c r="STY2" s="2265"/>
      <c r="STZ2" s="2265"/>
      <c r="SUA2" s="2265"/>
      <c r="SUB2" s="2265"/>
      <c r="SUC2" s="2265"/>
      <c r="SUD2" s="2265"/>
      <c r="SUE2" s="2265"/>
      <c r="SUF2" s="2265"/>
      <c r="SUG2" s="2265"/>
      <c r="SUH2" s="2265"/>
      <c r="SUI2" s="2265"/>
      <c r="SUJ2" s="2265"/>
      <c r="SUK2" s="2265"/>
      <c r="SUL2" s="2265"/>
      <c r="SUM2" s="2265"/>
      <c r="SUN2" s="2265"/>
      <c r="SUO2" s="2265"/>
      <c r="SUP2" s="2265"/>
      <c r="SUQ2" s="2265"/>
      <c r="SUR2" s="2265"/>
      <c r="SUS2" s="2265"/>
      <c r="SUT2" s="2265"/>
      <c r="SUU2" s="2265"/>
      <c r="SUV2" s="2265"/>
      <c r="SUW2" s="2265"/>
      <c r="SUX2" s="2265"/>
      <c r="SUY2" s="2265"/>
      <c r="SUZ2" s="2265"/>
      <c r="SVA2" s="2265"/>
      <c r="SVB2" s="2265"/>
      <c r="SVC2" s="2265"/>
      <c r="SVD2" s="2265"/>
      <c r="SVE2" s="2265"/>
      <c r="SVF2" s="2265"/>
      <c r="SVG2" s="2265"/>
      <c r="SVH2" s="2265"/>
      <c r="SVI2" s="2265"/>
      <c r="SVJ2" s="2265"/>
      <c r="SVK2" s="2265"/>
      <c r="SVL2" s="2265"/>
      <c r="SVM2" s="2265"/>
      <c r="SVN2" s="2265"/>
      <c r="SVO2" s="2265"/>
      <c r="SVP2" s="2265"/>
      <c r="SVQ2" s="2265"/>
      <c r="SVR2" s="2265"/>
      <c r="SVS2" s="2265"/>
      <c r="SVT2" s="2265"/>
      <c r="SVU2" s="2265"/>
      <c r="SVV2" s="2265"/>
      <c r="SVW2" s="2265"/>
      <c r="SVX2" s="2265"/>
      <c r="SVY2" s="2265"/>
      <c r="SVZ2" s="2265"/>
      <c r="SWA2" s="2265"/>
      <c r="SWB2" s="2265"/>
      <c r="SWC2" s="2265"/>
      <c r="SWD2" s="2265"/>
      <c r="SWE2" s="2265"/>
      <c r="SWF2" s="2265"/>
      <c r="SWG2" s="2265"/>
      <c r="SWH2" s="2265"/>
      <c r="SWI2" s="2265"/>
      <c r="SWJ2" s="2265"/>
      <c r="SWK2" s="2265"/>
      <c r="SWL2" s="2265"/>
      <c r="SWM2" s="2265"/>
      <c r="SWN2" s="2265"/>
      <c r="SWO2" s="2265"/>
      <c r="SWP2" s="2265"/>
      <c r="SWQ2" s="2265"/>
      <c r="SWR2" s="2265"/>
      <c r="SWS2" s="2265"/>
      <c r="SWT2" s="2265"/>
      <c r="SWU2" s="2265"/>
      <c r="SWV2" s="2265"/>
      <c r="SWW2" s="2265"/>
      <c r="SWX2" s="2265"/>
      <c r="SWY2" s="2265"/>
      <c r="SWZ2" s="2265"/>
      <c r="SXA2" s="2265"/>
      <c r="SXB2" s="2265"/>
      <c r="SXC2" s="2265"/>
      <c r="SXD2" s="2265"/>
      <c r="SXE2" s="2265"/>
      <c r="SXF2" s="2265"/>
      <c r="SXG2" s="2265"/>
      <c r="SXH2" s="2265"/>
      <c r="SXI2" s="2265"/>
      <c r="SXJ2" s="2265"/>
      <c r="SXK2" s="2265"/>
      <c r="SXL2" s="2265"/>
      <c r="SXM2" s="2265"/>
      <c r="SXN2" s="2265"/>
      <c r="SXO2" s="2265"/>
      <c r="SXP2" s="2265"/>
      <c r="SXQ2" s="2265"/>
      <c r="SXR2" s="2265"/>
      <c r="SXS2" s="2265"/>
      <c r="SXT2" s="2265"/>
      <c r="SXU2" s="2265"/>
      <c r="SXV2" s="2265"/>
      <c r="SXW2" s="2265"/>
      <c r="SXX2" s="2265"/>
      <c r="SXY2" s="2265"/>
      <c r="SXZ2" s="2265"/>
      <c r="SYA2" s="2265"/>
      <c r="SYB2" s="2265"/>
      <c r="SYC2" s="2265"/>
      <c r="SYD2" s="2265"/>
      <c r="SYE2" s="2265"/>
      <c r="SYF2" s="2265"/>
      <c r="SYG2" s="2265"/>
      <c r="SYH2" s="2265"/>
      <c r="SYI2" s="2265"/>
      <c r="SYJ2" s="2265"/>
      <c r="SYK2" s="2265"/>
      <c r="SYL2" s="2265"/>
      <c r="SYM2" s="2265"/>
      <c r="SYN2" s="2265"/>
      <c r="SYO2" s="2265"/>
      <c r="SYP2" s="2265"/>
      <c r="SYQ2" s="2265"/>
      <c r="SYR2" s="2265"/>
      <c r="SYS2" s="2265"/>
      <c r="SYT2" s="2265"/>
      <c r="SYU2" s="2265"/>
      <c r="SYV2" s="2265"/>
      <c r="SYW2" s="2265"/>
      <c r="SYX2" s="2265"/>
      <c r="SYY2" s="2265"/>
      <c r="SYZ2" s="2265"/>
      <c r="SZA2" s="2265"/>
      <c r="SZB2" s="2265"/>
      <c r="SZC2" s="2265"/>
      <c r="SZD2" s="2265"/>
      <c r="SZE2" s="2265"/>
      <c r="SZF2" s="2265"/>
      <c r="SZG2" s="2265"/>
      <c r="SZH2" s="2265"/>
      <c r="SZI2" s="2265"/>
      <c r="SZJ2" s="2265"/>
      <c r="SZK2" s="2265"/>
      <c r="SZL2" s="2265"/>
      <c r="SZM2" s="2265"/>
      <c r="SZN2" s="2265"/>
      <c r="SZO2" s="2265"/>
      <c r="SZP2" s="2265"/>
      <c r="SZQ2" s="2265"/>
      <c r="SZR2" s="2265"/>
      <c r="SZS2" s="2265"/>
      <c r="SZT2" s="2265"/>
      <c r="SZU2" s="2265"/>
      <c r="SZV2" s="2265"/>
      <c r="SZW2" s="2265"/>
      <c r="SZX2" s="2265"/>
      <c r="SZY2" s="2265"/>
      <c r="SZZ2" s="2265"/>
      <c r="TAA2" s="2265"/>
      <c r="TAB2" s="2265"/>
      <c r="TAC2" s="2265"/>
      <c r="TAD2" s="2265"/>
      <c r="TAE2" s="2265"/>
      <c r="TAF2" s="2265"/>
      <c r="TAG2" s="2265"/>
      <c r="TAH2" s="2265"/>
      <c r="TAI2" s="2265"/>
      <c r="TAJ2" s="2265"/>
      <c r="TAK2" s="2265"/>
      <c r="TAL2" s="2265"/>
      <c r="TAM2" s="2265"/>
      <c r="TAN2" s="2265"/>
      <c r="TAO2" s="2265"/>
      <c r="TAP2" s="2265"/>
      <c r="TAQ2" s="2265"/>
      <c r="TAR2" s="2265"/>
      <c r="TAS2" s="2265"/>
      <c r="TAT2" s="2265"/>
      <c r="TAU2" s="2265"/>
      <c r="TAV2" s="2265"/>
      <c r="TAW2" s="2265"/>
      <c r="TAX2" s="2265"/>
      <c r="TAY2" s="2265"/>
      <c r="TAZ2" s="2265"/>
      <c r="TBA2" s="2265"/>
      <c r="TBB2" s="2265"/>
      <c r="TBC2" s="2265"/>
      <c r="TBD2" s="2265"/>
      <c r="TBE2" s="2265"/>
      <c r="TBF2" s="2265"/>
      <c r="TBG2" s="2265"/>
      <c r="TBH2" s="2265"/>
      <c r="TBI2" s="2265"/>
      <c r="TBJ2" s="2265"/>
      <c r="TBK2" s="2265"/>
      <c r="TBL2" s="2265"/>
      <c r="TBM2" s="2265"/>
      <c r="TBN2" s="2265"/>
      <c r="TBO2" s="2265"/>
      <c r="TBP2" s="2265"/>
      <c r="TBQ2" s="2265"/>
      <c r="TBR2" s="2265"/>
      <c r="TBS2" s="2265"/>
      <c r="TBT2" s="2265"/>
      <c r="TBU2" s="2265"/>
      <c r="TBV2" s="2265"/>
      <c r="TBW2" s="2265"/>
      <c r="TBX2" s="2265"/>
      <c r="TBY2" s="2265"/>
      <c r="TBZ2" s="2265"/>
      <c r="TCA2" s="2265"/>
      <c r="TCB2" s="2265"/>
      <c r="TCC2" s="2265"/>
      <c r="TCD2" s="2265"/>
      <c r="TCE2" s="2265"/>
      <c r="TCF2" s="2265"/>
      <c r="TCG2" s="2265"/>
      <c r="TCH2" s="2265"/>
      <c r="TCI2" s="2265"/>
      <c r="TCJ2" s="2265"/>
      <c r="TCK2" s="2265"/>
      <c r="TCL2" s="2265"/>
      <c r="TCM2" s="2265"/>
      <c r="TCN2" s="2265"/>
      <c r="TCO2" s="2265"/>
      <c r="TCP2" s="2265"/>
      <c r="TCQ2" s="2265"/>
      <c r="TCR2" s="2265"/>
      <c r="TCS2" s="2265"/>
      <c r="TCT2" s="2265"/>
      <c r="TCU2" s="2265"/>
      <c r="TCV2" s="2265"/>
      <c r="TCW2" s="2265"/>
      <c r="TCX2" s="2265"/>
      <c r="TCY2" s="2265"/>
      <c r="TCZ2" s="2265"/>
      <c r="TDA2" s="2265"/>
      <c r="TDB2" s="2265"/>
      <c r="TDC2" s="2265"/>
      <c r="TDD2" s="2265"/>
      <c r="TDE2" s="2265"/>
      <c r="TDF2" s="2265"/>
      <c r="TDG2" s="2265"/>
      <c r="TDH2" s="2265"/>
      <c r="TDI2" s="2265"/>
      <c r="TDJ2" s="2265"/>
      <c r="TDK2" s="2265"/>
      <c r="TDL2" s="2265"/>
      <c r="TDM2" s="2265"/>
      <c r="TDN2" s="2265"/>
      <c r="TDO2" s="2265"/>
      <c r="TDP2" s="2265"/>
      <c r="TDQ2" s="2265"/>
      <c r="TDR2" s="2265"/>
      <c r="TDS2" s="2265"/>
      <c r="TDT2" s="2265"/>
      <c r="TDU2" s="2265"/>
      <c r="TDV2" s="2265"/>
      <c r="TDW2" s="2265"/>
      <c r="TDX2" s="2265"/>
      <c r="TDY2" s="2265"/>
      <c r="TDZ2" s="2265"/>
      <c r="TEA2" s="2265"/>
      <c r="TEB2" s="2265"/>
      <c r="TEC2" s="2265"/>
      <c r="TED2" s="2265"/>
      <c r="TEE2" s="2265"/>
      <c r="TEF2" s="2265"/>
      <c r="TEG2" s="2265"/>
      <c r="TEH2" s="2265"/>
      <c r="TEI2" s="2265"/>
      <c r="TEJ2" s="2265"/>
      <c r="TEK2" s="2265"/>
      <c r="TEL2" s="2265"/>
      <c r="TEM2" s="2265"/>
      <c r="TEN2" s="2265"/>
      <c r="TEO2" s="2265"/>
      <c r="TEP2" s="2265"/>
      <c r="TEQ2" s="2265"/>
      <c r="TER2" s="2265"/>
      <c r="TES2" s="2265"/>
      <c r="TET2" s="2265"/>
      <c r="TEU2" s="2265"/>
      <c r="TEV2" s="2265"/>
      <c r="TEW2" s="2265"/>
      <c r="TEX2" s="2265"/>
      <c r="TEY2" s="2265"/>
      <c r="TEZ2" s="2265"/>
      <c r="TFA2" s="2265"/>
      <c r="TFB2" s="2265"/>
      <c r="TFC2" s="2265"/>
      <c r="TFD2" s="2265"/>
      <c r="TFE2" s="2265"/>
      <c r="TFF2" s="2265"/>
      <c r="TFG2" s="2265"/>
      <c r="TFH2" s="2265"/>
      <c r="TFI2" s="2265"/>
      <c r="TFJ2" s="2265"/>
      <c r="TFK2" s="2265"/>
      <c r="TFL2" s="2265"/>
      <c r="TFM2" s="2265"/>
      <c r="TFN2" s="2265"/>
      <c r="TFO2" s="2265"/>
      <c r="TFP2" s="2265"/>
      <c r="TFQ2" s="2265"/>
      <c r="TFR2" s="2265"/>
      <c r="TFS2" s="2265"/>
      <c r="TFT2" s="2265"/>
      <c r="TFU2" s="2265"/>
      <c r="TFV2" s="2265"/>
      <c r="TFW2" s="2265"/>
      <c r="TFX2" s="2265"/>
      <c r="TFY2" s="2265"/>
      <c r="TFZ2" s="2265"/>
      <c r="TGA2" s="2265"/>
      <c r="TGB2" s="2265"/>
      <c r="TGC2" s="2265"/>
      <c r="TGD2" s="2265"/>
      <c r="TGE2" s="2265"/>
      <c r="TGF2" s="2265"/>
      <c r="TGG2" s="2265"/>
      <c r="TGH2" s="2265"/>
      <c r="TGI2" s="2265"/>
      <c r="TGJ2" s="2265"/>
      <c r="TGK2" s="2265"/>
      <c r="TGL2" s="2265"/>
      <c r="TGM2" s="2265"/>
      <c r="TGN2" s="2265"/>
      <c r="TGO2" s="2265"/>
      <c r="TGP2" s="2265"/>
      <c r="TGQ2" s="2265"/>
      <c r="TGR2" s="2265"/>
      <c r="TGS2" s="2265"/>
      <c r="TGT2" s="2265"/>
      <c r="TGU2" s="2265"/>
      <c r="TGV2" s="2265"/>
      <c r="TGW2" s="2265"/>
      <c r="TGX2" s="2265"/>
      <c r="TGY2" s="2265"/>
      <c r="TGZ2" s="2265"/>
      <c r="THA2" s="2265"/>
      <c r="THB2" s="2265"/>
      <c r="THC2" s="2265"/>
      <c r="THD2" s="2265"/>
      <c r="THE2" s="2265"/>
      <c r="THF2" s="2265"/>
      <c r="THG2" s="2265"/>
      <c r="THH2" s="2265"/>
      <c r="THI2" s="2265"/>
      <c r="THJ2" s="2265"/>
      <c r="THK2" s="2265"/>
      <c r="THL2" s="2265"/>
      <c r="THM2" s="2265"/>
      <c r="THN2" s="2265"/>
      <c r="THO2" s="2265"/>
      <c r="THP2" s="2265"/>
      <c r="THQ2" s="2265"/>
      <c r="THR2" s="2265"/>
      <c r="THS2" s="2265"/>
      <c r="THT2" s="2265"/>
      <c r="THU2" s="2265"/>
      <c r="THV2" s="2265"/>
      <c r="THW2" s="2265"/>
      <c r="THX2" s="2265"/>
      <c r="THY2" s="2265"/>
      <c r="THZ2" s="2265"/>
      <c r="TIA2" s="2265"/>
      <c r="TIB2" s="2265"/>
      <c r="TIC2" s="2265"/>
      <c r="TID2" s="2265"/>
      <c r="TIE2" s="2265"/>
      <c r="TIF2" s="2265"/>
      <c r="TIG2" s="2265"/>
      <c r="TIH2" s="2265"/>
      <c r="TII2" s="2265"/>
      <c r="TIJ2" s="2265"/>
      <c r="TIK2" s="2265"/>
      <c r="TIL2" s="2265"/>
      <c r="TIM2" s="2265"/>
      <c r="TIN2" s="2265"/>
      <c r="TIO2" s="2265"/>
      <c r="TIP2" s="2265"/>
      <c r="TIQ2" s="2265"/>
      <c r="TIR2" s="2265"/>
      <c r="TIS2" s="2265"/>
      <c r="TIT2" s="2265"/>
      <c r="TIU2" s="2265"/>
      <c r="TIV2" s="2265"/>
      <c r="TIW2" s="2265"/>
      <c r="TIX2" s="2265"/>
      <c r="TIY2" s="2265"/>
      <c r="TIZ2" s="2265"/>
      <c r="TJA2" s="2265"/>
      <c r="TJB2" s="2265"/>
      <c r="TJC2" s="2265"/>
      <c r="TJD2" s="2265"/>
      <c r="TJE2" s="2265"/>
      <c r="TJF2" s="2265"/>
      <c r="TJG2" s="2265"/>
      <c r="TJH2" s="2265"/>
      <c r="TJI2" s="2265"/>
      <c r="TJJ2" s="2265"/>
      <c r="TJK2" s="2265"/>
      <c r="TJL2" s="2265"/>
      <c r="TJM2" s="2265"/>
      <c r="TJN2" s="2265"/>
      <c r="TJO2" s="2265"/>
      <c r="TJP2" s="2265"/>
      <c r="TJQ2" s="2265"/>
      <c r="TJR2" s="2265"/>
      <c r="TJS2" s="2265"/>
      <c r="TJT2" s="2265"/>
      <c r="TJU2" s="2265"/>
      <c r="TJV2" s="2265"/>
      <c r="TJW2" s="2265"/>
      <c r="TJX2" s="2265"/>
      <c r="TJY2" s="2265"/>
      <c r="TJZ2" s="2265"/>
      <c r="TKA2" s="2265"/>
      <c r="TKB2" s="2265"/>
      <c r="TKC2" s="2265"/>
      <c r="TKD2" s="2265"/>
      <c r="TKE2" s="2265"/>
      <c r="TKF2" s="2265"/>
      <c r="TKG2" s="2265"/>
      <c r="TKH2" s="2265"/>
      <c r="TKI2" s="2265"/>
      <c r="TKJ2" s="2265"/>
      <c r="TKK2" s="2265"/>
      <c r="TKL2" s="2265"/>
      <c r="TKM2" s="2265"/>
      <c r="TKN2" s="2265"/>
      <c r="TKO2" s="2265"/>
      <c r="TKP2" s="2265"/>
      <c r="TKQ2" s="2265"/>
      <c r="TKR2" s="2265"/>
      <c r="TKS2" s="2265"/>
      <c r="TKT2" s="2265"/>
      <c r="TKU2" s="2265"/>
      <c r="TKV2" s="2265"/>
      <c r="TKW2" s="2265"/>
      <c r="TKX2" s="2265"/>
      <c r="TKY2" s="2265"/>
      <c r="TKZ2" s="2265"/>
      <c r="TLA2" s="2265"/>
      <c r="TLB2" s="2265"/>
      <c r="TLC2" s="2265"/>
      <c r="TLD2" s="2265"/>
      <c r="TLE2" s="2265"/>
      <c r="TLF2" s="2265"/>
      <c r="TLG2" s="2265"/>
      <c r="TLH2" s="2265"/>
      <c r="TLI2" s="2265"/>
      <c r="TLJ2" s="2265"/>
      <c r="TLK2" s="2265"/>
      <c r="TLL2" s="2265"/>
      <c r="TLM2" s="2265"/>
      <c r="TLN2" s="2265"/>
      <c r="TLO2" s="2265"/>
      <c r="TLP2" s="2265"/>
      <c r="TLQ2" s="2265"/>
      <c r="TLR2" s="2265"/>
      <c r="TLS2" s="2265"/>
      <c r="TLT2" s="2265"/>
      <c r="TLU2" s="2265"/>
      <c r="TLV2" s="2265"/>
      <c r="TLW2" s="2265"/>
      <c r="TLX2" s="2265"/>
      <c r="TLY2" s="2265"/>
      <c r="TLZ2" s="2265"/>
      <c r="TMA2" s="2265"/>
      <c r="TMB2" s="2265"/>
      <c r="TMC2" s="2265"/>
      <c r="TMD2" s="2265"/>
      <c r="TME2" s="2265"/>
      <c r="TMF2" s="2265"/>
      <c r="TMG2" s="2265"/>
      <c r="TMH2" s="2265"/>
      <c r="TMI2" s="2265"/>
      <c r="TMJ2" s="2265"/>
      <c r="TMK2" s="2265"/>
      <c r="TML2" s="2265"/>
      <c r="TMM2" s="2265"/>
      <c r="TMN2" s="2265"/>
      <c r="TMO2" s="2265"/>
      <c r="TMP2" s="2265"/>
      <c r="TMQ2" s="2265"/>
      <c r="TMR2" s="2265"/>
      <c r="TMS2" s="2265"/>
      <c r="TMT2" s="2265"/>
      <c r="TMU2" s="2265"/>
      <c r="TMV2" s="2265"/>
      <c r="TMW2" s="2265"/>
      <c r="TMX2" s="2265"/>
      <c r="TMY2" s="2265"/>
      <c r="TMZ2" s="2265"/>
      <c r="TNA2" s="2265"/>
      <c r="TNB2" s="2265"/>
      <c r="TNC2" s="2265"/>
      <c r="TND2" s="2265"/>
      <c r="TNE2" s="2265"/>
      <c r="TNF2" s="2265"/>
      <c r="TNG2" s="2265"/>
      <c r="TNH2" s="2265"/>
      <c r="TNI2" s="2265"/>
      <c r="TNJ2" s="2265"/>
      <c r="TNK2" s="2265"/>
      <c r="TNL2" s="2265"/>
      <c r="TNM2" s="2265"/>
      <c r="TNN2" s="2265"/>
      <c r="TNO2" s="2265"/>
      <c r="TNP2" s="2265"/>
      <c r="TNQ2" s="2265"/>
      <c r="TNR2" s="2265"/>
      <c r="TNS2" s="2265"/>
      <c r="TNT2" s="2265"/>
      <c r="TNU2" s="2265"/>
      <c r="TNV2" s="2265"/>
      <c r="TNW2" s="2265"/>
      <c r="TNX2" s="2265"/>
      <c r="TNY2" s="2265"/>
      <c r="TNZ2" s="2265"/>
      <c r="TOA2" s="2265"/>
      <c r="TOB2" s="2265"/>
      <c r="TOC2" s="2265"/>
      <c r="TOD2" s="2265"/>
      <c r="TOE2" s="2265"/>
      <c r="TOF2" s="2265"/>
      <c r="TOG2" s="2265"/>
      <c r="TOH2" s="2265"/>
      <c r="TOI2" s="2265"/>
      <c r="TOJ2" s="2265"/>
      <c r="TOK2" s="2265"/>
      <c r="TOL2" s="2265"/>
      <c r="TOM2" s="2265"/>
      <c r="TON2" s="2265"/>
      <c r="TOO2" s="2265"/>
      <c r="TOP2" s="2265"/>
      <c r="TOQ2" s="2265"/>
      <c r="TOR2" s="2265"/>
      <c r="TOS2" s="2265"/>
      <c r="TOT2" s="2265"/>
      <c r="TOU2" s="2265"/>
      <c r="TOV2" s="2265"/>
      <c r="TOW2" s="2265"/>
      <c r="TOX2" s="2265"/>
      <c r="TOY2" s="2265"/>
      <c r="TOZ2" s="2265"/>
      <c r="TPA2" s="2265"/>
      <c r="TPB2" s="2265"/>
      <c r="TPC2" s="2265"/>
      <c r="TPD2" s="2265"/>
      <c r="TPE2" s="2265"/>
      <c r="TPF2" s="2265"/>
      <c r="TPG2" s="2265"/>
      <c r="TPH2" s="2265"/>
      <c r="TPI2" s="2265"/>
      <c r="TPJ2" s="2265"/>
      <c r="TPK2" s="2265"/>
      <c r="TPL2" s="2265"/>
      <c r="TPM2" s="2265"/>
      <c r="TPN2" s="2265"/>
      <c r="TPO2" s="2265"/>
      <c r="TPP2" s="2265"/>
      <c r="TPQ2" s="2265"/>
      <c r="TPR2" s="2265"/>
      <c r="TPS2" s="2265"/>
      <c r="TPT2" s="2265"/>
      <c r="TPU2" s="2265"/>
      <c r="TPV2" s="2265"/>
      <c r="TPW2" s="2265"/>
      <c r="TPX2" s="2265"/>
      <c r="TPY2" s="2265"/>
      <c r="TPZ2" s="2265"/>
      <c r="TQA2" s="2265"/>
      <c r="TQB2" s="2265"/>
      <c r="TQC2" s="2265"/>
      <c r="TQD2" s="2265"/>
      <c r="TQE2" s="2265"/>
      <c r="TQF2" s="2265"/>
      <c r="TQG2" s="2265"/>
      <c r="TQH2" s="2265"/>
      <c r="TQI2" s="2265"/>
      <c r="TQJ2" s="2265"/>
      <c r="TQK2" s="2265"/>
      <c r="TQL2" s="2265"/>
      <c r="TQM2" s="2265"/>
      <c r="TQN2" s="2265"/>
      <c r="TQO2" s="2265"/>
      <c r="TQP2" s="2265"/>
      <c r="TQQ2" s="2265"/>
      <c r="TQR2" s="2265"/>
      <c r="TQS2" s="2265"/>
      <c r="TQT2" s="2265"/>
      <c r="TQU2" s="2265"/>
      <c r="TQV2" s="2265"/>
      <c r="TQW2" s="2265"/>
      <c r="TQX2" s="2265"/>
      <c r="TQY2" s="2265"/>
      <c r="TQZ2" s="2265"/>
      <c r="TRA2" s="2265"/>
      <c r="TRB2" s="2265"/>
      <c r="TRC2" s="2265"/>
      <c r="TRD2" s="2265"/>
      <c r="TRE2" s="2265"/>
      <c r="TRF2" s="2265"/>
      <c r="TRG2" s="2265"/>
      <c r="TRH2" s="2265"/>
      <c r="TRI2" s="2265"/>
      <c r="TRJ2" s="2265"/>
      <c r="TRK2" s="2265"/>
      <c r="TRL2" s="2265"/>
      <c r="TRM2" s="2265"/>
      <c r="TRN2" s="2265"/>
      <c r="TRO2" s="2265"/>
      <c r="TRP2" s="2265"/>
      <c r="TRQ2" s="2265"/>
      <c r="TRR2" s="2265"/>
      <c r="TRS2" s="2265"/>
      <c r="TRT2" s="2265"/>
      <c r="TRU2" s="2265"/>
      <c r="TRV2" s="2265"/>
      <c r="TRW2" s="2265"/>
      <c r="TRX2" s="2265"/>
      <c r="TRY2" s="2265"/>
      <c r="TRZ2" s="2265"/>
      <c r="TSA2" s="2265"/>
      <c r="TSB2" s="2265"/>
      <c r="TSC2" s="2265"/>
      <c r="TSD2" s="2265"/>
      <c r="TSE2" s="2265"/>
      <c r="TSF2" s="2265"/>
      <c r="TSG2" s="2265"/>
      <c r="TSH2" s="2265"/>
      <c r="TSI2" s="2265"/>
      <c r="TSJ2" s="2265"/>
      <c r="TSK2" s="2265"/>
      <c r="TSL2" s="2265"/>
      <c r="TSM2" s="2265"/>
      <c r="TSN2" s="2265"/>
      <c r="TSO2" s="2265"/>
      <c r="TSP2" s="2265"/>
      <c r="TSQ2" s="2265"/>
      <c r="TSR2" s="2265"/>
      <c r="TSS2" s="2265"/>
      <c r="TST2" s="2265"/>
      <c r="TSU2" s="2265"/>
      <c r="TSV2" s="2265"/>
      <c r="TSW2" s="2265"/>
      <c r="TSX2" s="2265"/>
      <c r="TSY2" s="2265"/>
      <c r="TSZ2" s="2265"/>
      <c r="TTA2" s="2265"/>
      <c r="TTB2" s="2265"/>
      <c r="TTC2" s="2265"/>
      <c r="TTD2" s="2265"/>
      <c r="TTE2" s="2265"/>
      <c r="TTF2" s="2265"/>
      <c r="TTG2" s="2265"/>
      <c r="TTH2" s="2265"/>
      <c r="TTI2" s="2265"/>
      <c r="TTJ2" s="2265"/>
      <c r="TTK2" s="2265"/>
      <c r="TTL2" s="2265"/>
      <c r="TTM2" s="2265"/>
      <c r="TTN2" s="2265"/>
      <c r="TTO2" s="2265"/>
      <c r="TTP2" s="2265"/>
      <c r="TTQ2" s="2265"/>
      <c r="TTR2" s="2265"/>
      <c r="TTS2" s="2265"/>
      <c r="TTT2" s="2265"/>
      <c r="TTU2" s="2265"/>
      <c r="TTV2" s="2265"/>
      <c r="TTW2" s="2265"/>
      <c r="TTX2" s="2265"/>
      <c r="TTY2" s="2265"/>
      <c r="TTZ2" s="2265"/>
      <c r="TUA2" s="2265"/>
      <c r="TUB2" s="2265"/>
      <c r="TUC2" s="2265"/>
      <c r="TUD2" s="2265"/>
      <c r="TUE2" s="2265"/>
      <c r="TUF2" s="2265"/>
      <c r="TUG2" s="2265"/>
      <c r="TUH2" s="2265"/>
      <c r="TUI2" s="2265"/>
      <c r="TUJ2" s="2265"/>
      <c r="TUK2" s="2265"/>
      <c r="TUL2" s="2265"/>
      <c r="TUM2" s="2265"/>
      <c r="TUN2" s="2265"/>
      <c r="TUO2" s="2265"/>
      <c r="TUP2" s="2265"/>
      <c r="TUQ2" s="2265"/>
      <c r="TUR2" s="2265"/>
      <c r="TUS2" s="2265"/>
      <c r="TUT2" s="2265"/>
      <c r="TUU2" s="2265"/>
      <c r="TUV2" s="2265"/>
      <c r="TUW2" s="2265"/>
      <c r="TUX2" s="2265"/>
      <c r="TUY2" s="2265"/>
      <c r="TUZ2" s="2265"/>
      <c r="TVA2" s="2265"/>
      <c r="TVB2" s="2265"/>
      <c r="TVC2" s="2265"/>
      <c r="TVD2" s="2265"/>
      <c r="TVE2" s="2265"/>
      <c r="TVF2" s="2265"/>
      <c r="TVG2" s="2265"/>
      <c r="TVH2" s="2265"/>
      <c r="TVI2" s="2265"/>
      <c r="TVJ2" s="2265"/>
      <c r="TVK2" s="2265"/>
      <c r="TVL2" s="2265"/>
      <c r="TVM2" s="2265"/>
      <c r="TVN2" s="2265"/>
      <c r="TVO2" s="2265"/>
      <c r="TVP2" s="2265"/>
      <c r="TVQ2" s="2265"/>
      <c r="TVR2" s="2265"/>
      <c r="TVS2" s="2265"/>
      <c r="TVT2" s="2265"/>
      <c r="TVU2" s="2265"/>
      <c r="TVV2" s="2265"/>
      <c r="TVW2" s="2265"/>
      <c r="TVX2" s="2265"/>
      <c r="TVY2" s="2265"/>
      <c r="TVZ2" s="2265"/>
      <c r="TWA2" s="2265"/>
      <c r="TWB2" s="2265"/>
      <c r="TWC2" s="2265"/>
      <c r="TWD2" s="2265"/>
      <c r="TWE2" s="2265"/>
      <c r="TWF2" s="2265"/>
      <c r="TWG2" s="2265"/>
      <c r="TWH2" s="2265"/>
      <c r="TWI2" s="2265"/>
      <c r="TWJ2" s="2265"/>
      <c r="TWK2" s="2265"/>
      <c r="TWL2" s="2265"/>
      <c r="TWM2" s="2265"/>
      <c r="TWN2" s="2265"/>
      <c r="TWO2" s="2265"/>
      <c r="TWP2" s="2265"/>
      <c r="TWQ2" s="2265"/>
      <c r="TWR2" s="2265"/>
      <c r="TWS2" s="2265"/>
      <c r="TWT2" s="2265"/>
      <c r="TWU2" s="2265"/>
      <c r="TWV2" s="2265"/>
      <c r="TWW2" s="2265"/>
      <c r="TWX2" s="2265"/>
      <c r="TWY2" s="2265"/>
      <c r="TWZ2" s="2265"/>
      <c r="TXA2" s="2265"/>
      <c r="TXB2" s="2265"/>
      <c r="TXC2" s="2265"/>
      <c r="TXD2" s="2265"/>
      <c r="TXE2" s="2265"/>
      <c r="TXF2" s="2265"/>
      <c r="TXG2" s="2265"/>
      <c r="TXH2" s="2265"/>
      <c r="TXI2" s="2265"/>
      <c r="TXJ2" s="2265"/>
      <c r="TXK2" s="2265"/>
      <c r="TXL2" s="2265"/>
      <c r="TXM2" s="2265"/>
      <c r="TXN2" s="2265"/>
      <c r="TXO2" s="2265"/>
      <c r="TXP2" s="2265"/>
      <c r="TXQ2" s="2265"/>
      <c r="TXR2" s="2265"/>
      <c r="TXS2" s="2265"/>
      <c r="TXT2" s="2265"/>
      <c r="TXU2" s="2265"/>
      <c r="TXV2" s="2265"/>
      <c r="TXW2" s="2265"/>
      <c r="TXX2" s="2265"/>
      <c r="TXY2" s="2265"/>
      <c r="TXZ2" s="2265"/>
      <c r="TYA2" s="2265"/>
      <c r="TYB2" s="2265"/>
      <c r="TYC2" s="2265"/>
      <c r="TYD2" s="2265"/>
      <c r="TYE2" s="2265"/>
      <c r="TYF2" s="2265"/>
      <c r="TYG2" s="2265"/>
      <c r="TYH2" s="2265"/>
      <c r="TYI2" s="2265"/>
      <c r="TYJ2" s="2265"/>
      <c r="TYK2" s="2265"/>
      <c r="TYL2" s="2265"/>
      <c r="TYM2" s="2265"/>
      <c r="TYN2" s="2265"/>
      <c r="TYO2" s="2265"/>
      <c r="TYP2" s="2265"/>
      <c r="TYQ2" s="2265"/>
      <c r="TYR2" s="2265"/>
      <c r="TYS2" s="2265"/>
      <c r="TYT2" s="2265"/>
      <c r="TYU2" s="2265"/>
      <c r="TYV2" s="2265"/>
      <c r="TYW2" s="2265"/>
      <c r="TYX2" s="2265"/>
      <c r="TYY2" s="2265"/>
      <c r="TYZ2" s="2265"/>
      <c r="TZA2" s="2265"/>
      <c r="TZB2" s="2265"/>
      <c r="TZC2" s="2265"/>
      <c r="TZD2" s="2265"/>
      <c r="TZE2" s="2265"/>
      <c r="TZF2" s="2265"/>
      <c r="TZG2" s="2265"/>
      <c r="TZH2" s="2265"/>
      <c r="TZI2" s="2265"/>
      <c r="TZJ2" s="2265"/>
      <c r="TZK2" s="2265"/>
      <c r="TZL2" s="2265"/>
      <c r="TZM2" s="2265"/>
      <c r="TZN2" s="2265"/>
      <c r="TZO2" s="2265"/>
      <c r="TZP2" s="2265"/>
      <c r="TZQ2" s="2265"/>
      <c r="TZR2" s="2265"/>
      <c r="TZS2" s="2265"/>
      <c r="TZT2" s="2265"/>
      <c r="TZU2" s="2265"/>
      <c r="TZV2" s="2265"/>
      <c r="TZW2" s="2265"/>
      <c r="TZX2" s="2265"/>
      <c r="TZY2" s="2265"/>
      <c r="TZZ2" s="2265"/>
      <c r="UAA2" s="2265"/>
      <c r="UAB2" s="2265"/>
      <c r="UAC2" s="2265"/>
      <c r="UAD2" s="2265"/>
      <c r="UAE2" s="2265"/>
      <c r="UAF2" s="2265"/>
      <c r="UAG2" s="2265"/>
      <c r="UAH2" s="2265"/>
      <c r="UAI2" s="2265"/>
      <c r="UAJ2" s="2265"/>
      <c r="UAK2" s="2265"/>
      <c r="UAL2" s="2265"/>
      <c r="UAM2" s="2265"/>
      <c r="UAN2" s="2265"/>
      <c r="UAO2" s="2265"/>
      <c r="UAP2" s="2265"/>
      <c r="UAQ2" s="2265"/>
      <c r="UAR2" s="2265"/>
      <c r="UAS2" s="2265"/>
      <c r="UAT2" s="2265"/>
      <c r="UAU2" s="2265"/>
      <c r="UAV2" s="2265"/>
      <c r="UAW2" s="2265"/>
      <c r="UAX2" s="2265"/>
      <c r="UAY2" s="2265"/>
      <c r="UAZ2" s="2265"/>
      <c r="UBA2" s="2265"/>
      <c r="UBB2" s="2265"/>
      <c r="UBC2" s="2265"/>
      <c r="UBD2" s="2265"/>
      <c r="UBE2" s="2265"/>
      <c r="UBF2" s="2265"/>
      <c r="UBG2" s="2265"/>
      <c r="UBH2" s="2265"/>
      <c r="UBI2" s="2265"/>
      <c r="UBJ2" s="2265"/>
      <c r="UBK2" s="2265"/>
      <c r="UBL2" s="2265"/>
      <c r="UBM2" s="2265"/>
      <c r="UBN2" s="2265"/>
      <c r="UBO2" s="2265"/>
      <c r="UBP2" s="2265"/>
      <c r="UBQ2" s="2265"/>
      <c r="UBR2" s="2265"/>
      <c r="UBS2" s="2265"/>
      <c r="UBT2" s="2265"/>
      <c r="UBU2" s="2265"/>
      <c r="UBV2" s="2265"/>
      <c r="UBW2" s="2265"/>
      <c r="UBX2" s="2265"/>
      <c r="UBY2" s="2265"/>
      <c r="UBZ2" s="2265"/>
      <c r="UCA2" s="2265"/>
      <c r="UCB2" s="2265"/>
      <c r="UCC2" s="2265"/>
      <c r="UCD2" s="2265"/>
      <c r="UCE2" s="2265"/>
      <c r="UCF2" s="2265"/>
      <c r="UCG2" s="2265"/>
      <c r="UCH2" s="2265"/>
      <c r="UCI2" s="2265"/>
      <c r="UCJ2" s="2265"/>
      <c r="UCK2" s="2265"/>
      <c r="UCL2" s="2265"/>
      <c r="UCM2" s="2265"/>
      <c r="UCN2" s="2265"/>
      <c r="UCO2" s="2265"/>
      <c r="UCP2" s="2265"/>
      <c r="UCQ2" s="2265"/>
      <c r="UCR2" s="2265"/>
      <c r="UCS2" s="2265"/>
      <c r="UCT2" s="2265"/>
      <c r="UCU2" s="2265"/>
      <c r="UCV2" s="2265"/>
      <c r="UCW2" s="2265"/>
      <c r="UCX2" s="2265"/>
      <c r="UCY2" s="2265"/>
      <c r="UCZ2" s="2265"/>
      <c r="UDA2" s="2265"/>
      <c r="UDB2" s="2265"/>
      <c r="UDC2" s="2265"/>
      <c r="UDD2" s="2265"/>
      <c r="UDE2" s="2265"/>
      <c r="UDF2" s="2265"/>
      <c r="UDG2" s="2265"/>
      <c r="UDH2" s="2265"/>
      <c r="UDI2" s="2265"/>
      <c r="UDJ2" s="2265"/>
      <c r="UDK2" s="2265"/>
      <c r="UDL2" s="2265"/>
      <c r="UDM2" s="2265"/>
      <c r="UDN2" s="2265"/>
      <c r="UDO2" s="2265"/>
      <c r="UDP2" s="2265"/>
      <c r="UDQ2" s="2265"/>
      <c r="UDR2" s="2265"/>
      <c r="UDS2" s="2265"/>
      <c r="UDT2" s="2265"/>
      <c r="UDU2" s="2265"/>
      <c r="UDV2" s="2265"/>
      <c r="UDW2" s="2265"/>
      <c r="UDX2" s="2265"/>
      <c r="UDY2" s="2265"/>
      <c r="UDZ2" s="2265"/>
      <c r="UEA2" s="2265"/>
      <c r="UEB2" s="2265"/>
      <c r="UEC2" s="2265"/>
      <c r="UED2" s="2265"/>
      <c r="UEE2" s="2265"/>
      <c r="UEF2" s="2265"/>
      <c r="UEG2" s="2265"/>
      <c r="UEH2" s="2265"/>
      <c r="UEI2" s="2265"/>
      <c r="UEJ2" s="2265"/>
      <c r="UEK2" s="2265"/>
      <c r="UEL2" s="2265"/>
      <c r="UEM2" s="2265"/>
      <c r="UEN2" s="2265"/>
      <c r="UEO2" s="2265"/>
      <c r="UEP2" s="2265"/>
      <c r="UEQ2" s="2265"/>
      <c r="UER2" s="2265"/>
      <c r="UES2" s="2265"/>
      <c r="UET2" s="2265"/>
      <c r="UEU2" s="2265"/>
      <c r="UEV2" s="2265"/>
      <c r="UEW2" s="2265"/>
      <c r="UEX2" s="2265"/>
      <c r="UEY2" s="2265"/>
      <c r="UEZ2" s="2265"/>
      <c r="UFA2" s="2265"/>
      <c r="UFB2" s="2265"/>
      <c r="UFC2" s="2265"/>
      <c r="UFD2" s="2265"/>
      <c r="UFE2" s="2265"/>
      <c r="UFF2" s="2265"/>
      <c r="UFG2" s="2265"/>
      <c r="UFH2" s="2265"/>
      <c r="UFI2" s="2265"/>
      <c r="UFJ2" s="2265"/>
      <c r="UFK2" s="2265"/>
      <c r="UFL2" s="2265"/>
      <c r="UFM2" s="2265"/>
      <c r="UFN2" s="2265"/>
      <c r="UFO2" s="2265"/>
      <c r="UFP2" s="2265"/>
      <c r="UFQ2" s="2265"/>
      <c r="UFR2" s="2265"/>
      <c r="UFS2" s="2265"/>
      <c r="UFT2" s="2265"/>
      <c r="UFU2" s="2265"/>
      <c r="UFV2" s="2265"/>
      <c r="UFW2" s="2265"/>
      <c r="UFX2" s="2265"/>
      <c r="UFY2" s="2265"/>
      <c r="UFZ2" s="2265"/>
      <c r="UGA2" s="2265"/>
      <c r="UGB2" s="2265"/>
      <c r="UGC2" s="2265"/>
      <c r="UGD2" s="2265"/>
      <c r="UGE2" s="2265"/>
      <c r="UGF2" s="2265"/>
      <c r="UGG2" s="2265"/>
      <c r="UGH2" s="2265"/>
      <c r="UGI2" s="2265"/>
      <c r="UGJ2" s="2265"/>
      <c r="UGK2" s="2265"/>
      <c r="UGL2" s="2265"/>
      <c r="UGM2" s="2265"/>
      <c r="UGN2" s="2265"/>
      <c r="UGO2" s="2265"/>
      <c r="UGP2" s="2265"/>
      <c r="UGQ2" s="2265"/>
      <c r="UGR2" s="2265"/>
      <c r="UGS2" s="2265"/>
      <c r="UGT2" s="2265"/>
      <c r="UGU2" s="2265"/>
      <c r="UGV2" s="2265"/>
      <c r="UGW2" s="2265"/>
      <c r="UGX2" s="2265"/>
      <c r="UGY2" s="2265"/>
      <c r="UGZ2" s="2265"/>
      <c r="UHA2" s="2265"/>
      <c r="UHB2" s="2265"/>
      <c r="UHC2" s="2265"/>
      <c r="UHD2" s="2265"/>
      <c r="UHE2" s="2265"/>
      <c r="UHF2" s="2265"/>
      <c r="UHG2" s="2265"/>
      <c r="UHH2" s="2265"/>
      <c r="UHI2" s="2265"/>
      <c r="UHJ2" s="2265"/>
      <c r="UHK2" s="2265"/>
      <c r="UHL2" s="2265"/>
      <c r="UHM2" s="2265"/>
      <c r="UHN2" s="2265"/>
      <c r="UHO2" s="2265"/>
      <c r="UHP2" s="2265"/>
      <c r="UHQ2" s="2265"/>
      <c r="UHR2" s="2265"/>
      <c r="UHS2" s="2265"/>
      <c r="UHT2" s="2265"/>
      <c r="UHU2" s="2265"/>
      <c r="UHV2" s="2265"/>
      <c r="UHW2" s="2265"/>
      <c r="UHX2" s="2265"/>
      <c r="UHY2" s="2265"/>
      <c r="UHZ2" s="2265"/>
      <c r="UIA2" s="2265"/>
      <c r="UIB2" s="2265"/>
      <c r="UIC2" s="2265"/>
      <c r="UID2" s="2265"/>
      <c r="UIE2" s="2265"/>
      <c r="UIF2" s="2265"/>
      <c r="UIG2" s="2265"/>
      <c r="UIH2" s="2265"/>
      <c r="UII2" s="2265"/>
      <c r="UIJ2" s="2265"/>
      <c r="UIK2" s="2265"/>
      <c r="UIL2" s="2265"/>
      <c r="UIM2" s="2265"/>
      <c r="UIN2" s="2265"/>
      <c r="UIO2" s="2265"/>
      <c r="UIP2" s="2265"/>
      <c r="UIQ2" s="2265"/>
      <c r="UIR2" s="2265"/>
      <c r="UIS2" s="2265"/>
      <c r="UIT2" s="2265"/>
      <c r="UIU2" s="2265"/>
      <c r="UIV2" s="2265"/>
      <c r="UIW2" s="2265"/>
      <c r="UIX2" s="2265"/>
      <c r="UIY2" s="2265"/>
      <c r="UIZ2" s="2265"/>
      <c r="UJA2" s="2265"/>
      <c r="UJB2" s="2265"/>
      <c r="UJC2" s="2265"/>
      <c r="UJD2" s="2265"/>
      <c r="UJE2" s="2265"/>
      <c r="UJF2" s="2265"/>
      <c r="UJG2" s="2265"/>
      <c r="UJH2" s="2265"/>
      <c r="UJI2" s="2265"/>
      <c r="UJJ2" s="2265"/>
      <c r="UJK2" s="2265"/>
      <c r="UJL2" s="2265"/>
      <c r="UJM2" s="2265"/>
      <c r="UJN2" s="2265"/>
      <c r="UJO2" s="2265"/>
      <c r="UJP2" s="2265"/>
      <c r="UJQ2" s="2265"/>
      <c r="UJR2" s="2265"/>
      <c r="UJS2" s="2265"/>
      <c r="UJT2" s="2265"/>
      <c r="UJU2" s="2265"/>
      <c r="UJV2" s="2265"/>
      <c r="UJW2" s="2265"/>
      <c r="UJX2" s="2265"/>
      <c r="UJY2" s="2265"/>
      <c r="UJZ2" s="2265"/>
      <c r="UKA2" s="2265"/>
      <c r="UKB2" s="2265"/>
      <c r="UKC2" s="2265"/>
      <c r="UKD2" s="2265"/>
      <c r="UKE2" s="2265"/>
      <c r="UKF2" s="2265"/>
      <c r="UKG2" s="2265"/>
      <c r="UKH2" s="2265"/>
      <c r="UKI2" s="2265"/>
      <c r="UKJ2" s="2265"/>
      <c r="UKK2" s="2265"/>
      <c r="UKL2" s="2265"/>
      <c r="UKM2" s="2265"/>
      <c r="UKN2" s="2265"/>
      <c r="UKO2" s="2265"/>
      <c r="UKP2" s="2265"/>
      <c r="UKQ2" s="2265"/>
      <c r="UKR2" s="2265"/>
      <c r="UKS2" s="2265"/>
      <c r="UKT2" s="2265"/>
      <c r="UKU2" s="2265"/>
      <c r="UKV2" s="2265"/>
      <c r="UKW2" s="2265"/>
      <c r="UKX2" s="2265"/>
      <c r="UKY2" s="2265"/>
      <c r="UKZ2" s="2265"/>
      <c r="ULA2" s="2265"/>
      <c r="ULB2" s="2265"/>
      <c r="ULC2" s="2265"/>
      <c r="ULD2" s="2265"/>
      <c r="ULE2" s="2265"/>
      <c r="ULF2" s="2265"/>
      <c r="ULG2" s="2265"/>
      <c r="ULH2" s="2265"/>
      <c r="ULI2" s="2265"/>
      <c r="ULJ2" s="2265"/>
      <c r="ULK2" s="2265"/>
      <c r="ULL2" s="2265"/>
      <c r="ULM2" s="2265"/>
      <c r="ULN2" s="2265"/>
      <c r="ULO2" s="2265"/>
      <c r="ULP2" s="2265"/>
      <c r="ULQ2" s="2265"/>
      <c r="ULR2" s="2265"/>
      <c r="ULS2" s="2265"/>
      <c r="ULT2" s="2265"/>
      <c r="ULU2" s="2265"/>
      <c r="ULV2" s="2265"/>
      <c r="ULW2" s="2265"/>
      <c r="ULX2" s="2265"/>
      <c r="ULY2" s="2265"/>
      <c r="ULZ2" s="2265"/>
      <c r="UMA2" s="2265"/>
      <c r="UMB2" s="2265"/>
      <c r="UMC2" s="2265"/>
      <c r="UMD2" s="2265"/>
      <c r="UME2" s="2265"/>
      <c r="UMF2" s="2265"/>
      <c r="UMG2" s="2265"/>
      <c r="UMH2" s="2265"/>
      <c r="UMI2" s="2265"/>
      <c r="UMJ2" s="2265"/>
      <c r="UMK2" s="2265"/>
      <c r="UML2" s="2265"/>
      <c r="UMM2" s="2265"/>
      <c r="UMN2" s="2265"/>
      <c r="UMO2" s="2265"/>
      <c r="UMP2" s="2265"/>
      <c r="UMQ2" s="2265"/>
      <c r="UMR2" s="2265"/>
      <c r="UMS2" s="2265"/>
      <c r="UMT2" s="2265"/>
      <c r="UMU2" s="2265"/>
      <c r="UMV2" s="2265"/>
      <c r="UMW2" s="2265"/>
      <c r="UMX2" s="2265"/>
      <c r="UMY2" s="2265"/>
      <c r="UMZ2" s="2265"/>
      <c r="UNA2" s="2265"/>
      <c r="UNB2" s="2265"/>
      <c r="UNC2" s="2265"/>
      <c r="UND2" s="2265"/>
      <c r="UNE2" s="2265"/>
      <c r="UNF2" s="2265"/>
      <c r="UNG2" s="2265"/>
      <c r="UNH2" s="2265"/>
      <c r="UNI2" s="2265"/>
      <c r="UNJ2" s="2265"/>
      <c r="UNK2" s="2265"/>
      <c r="UNL2" s="2265"/>
      <c r="UNM2" s="2265"/>
      <c r="UNN2" s="2265"/>
      <c r="UNO2" s="2265"/>
      <c r="UNP2" s="2265"/>
      <c r="UNQ2" s="2265"/>
      <c r="UNR2" s="2265"/>
      <c r="UNS2" s="2265"/>
      <c r="UNT2" s="2265"/>
      <c r="UNU2" s="2265"/>
      <c r="UNV2" s="2265"/>
      <c r="UNW2" s="2265"/>
      <c r="UNX2" s="2265"/>
      <c r="UNY2" s="2265"/>
      <c r="UNZ2" s="2265"/>
      <c r="UOA2" s="2265"/>
      <c r="UOB2" s="2265"/>
      <c r="UOC2" s="2265"/>
      <c r="UOD2" s="2265"/>
      <c r="UOE2" s="2265"/>
      <c r="UOF2" s="2265"/>
      <c r="UOG2" s="2265"/>
      <c r="UOH2" s="2265"/>
      <c r="UOI2" s="2265"/>
      <c r="UOJ2" s="2265"/>
      <c r="UOK2" s="2265"/>
      <c r="UOL2" s="2265"/>
      <c r="UOM2" s="2265"/>
      <c r="UON2" s="2265"/>
      <c r="UOO2" s="2265"/>
      <c r="UOP2" s="2265"/>
      <c r="UOQ2" s="2265"/>
      <c r="UOR2" s="2265"/>
      <c r="UOS2" s="2265"/>
      <c r="UOT2" s="2265"/>
      <c r="UOU2" s="2265"/>
      <c r="UOV2" s="2265"/>
      <c r="UOW2" s="2265"/>
      <c r="UOX2" s="2265"/>
      <c r="UOY2" s="2265"/>
      <c r="UOZ2" s="2265"/>
      <c r="UPA2" s="2265"/>
      <c r="UPB2" s="2265"/>
      <c r="UPC2" s="2265"/>
      <c r="UPD2" s="2265"/>
      <c r="UPE2" s="2265"/>
      <c r="UPF2" s="2265"/>
      <c r="UPG2" s="2265"/>
      <c r="UPH2" s="2265"/>
      <c r="UPI2" s="2265"/>
      <c r="UPJ2" s="2265"/>
      <c r="UPK2" s="2265"/>
      <c r="UPL2" s="2265"/>
      <c r="UPM2" s="2265"/>
      <c r="UPN2" s="2265"/>
      <c r="UPO2" s="2265"/>
      <c r="UPP2" s="2265"/>
      <c r="UPQ2" s="2265"/>
      <c r="UPR2" s="2265"/>
      <c r="UPS2" s="2265"/>
      <c r="UPT2" s="2265"/>
      <c r="UPU2" s="2265"/>
      <c r="UPV2" s="2265"/>
      <c r="UPW2" s="2265"/>
      <c r="UPX2" s="2265"/>
      <c r="UPY2" s="2265"/>
      <c r="UPZ2" s="2265"/>
      <c r="UQA2" s="2265"/>
      <c r="UQB2" s="2265"/>
      <c r="UQC2" s="2265"/>
      <c r="UQD2" s="2265"/>
      <c r="UQE2" s="2265"/>
      <c r="UQF2" s="2265"/>
      <c r="UQG2" s="2265"/>
      <c r="UQH2" s="2265"/>
      <c r="UQI2" s="2265"/>
      <c r="UQJ2" s="2265"/>
      <c r="UQK2" s="2265"/>
      <c r="UQL2" s="2265"/>
      <c r="UQM2" s="2265"/>
      <c r="UQN2" s="2265"/>
      <c r="UQO2" s="2265"/>
      <c r="UQP2" s="2265"/>
      <c r="UQQ2" s="2265"/>
      <c r="UQR2" s="2265"/>
      <c r="UQS2" s="2265"/>
      <c r="UQT2" s="2265"/>
      <c r="UQU2" s="2265"/>
      <c r="UQV2" s="2265"/>
      <c r="UQW2" s="2265"/>
      <c r="UQX2" s="2265"/>
      <c r="UQY2" s="2265"/>
      <c r="UQZ2" s="2265"/>
      <c r="URA2" s="2265"/>
      <c r="URB2" s="2265"/>
      <c r="URC2" s="2265"/>
      <c r="URD2" s="2265"/>
      <c r="URE2" s="2265"/>
      <c r="URF2" s="2265"/>
      <c r="URG2" s="2265"/>
      <c r="URH2" s="2265"/>
      <c r="URI2" s="2265"/>
      <c r="URJ2" s="2265"/>
      <c r="URK2" s="2265"/>
      <c r="URL2" s="2265"/>
      <c r="URM2" s="2265"/>
      <c r="URN2" s="2265"/>
      <c r="URO2" s="2265"/>
      <c r="URP2" s="2265"/>
      <c r="URQ2" s="2265"/>
      <c r="URR2" s="2265"/>
      <c r="URS2" s="2265"/>
      <c r="URT2" s="2265"/>
      <c r="URU2" s="2265"/>
      <c r="URV2" s="2265"/>
      <c r="URW2" s="2265"/>
      <c r="URX2" s="2265"/>
      <c r="URY2" s="2265"/>
      <c r="URZ2" s="2265"/>
      <c r="USA2" s="2265"/>
      <c r="USB2" s="2265"/>
      <c r="USC2" s="2265"/>
      <c r="USD2" s="2265"/>
      <c r="USE2" s="2265"/>
      <c r="USF2" s="2265"/>
      <c r="USG2" s="2265"/>
      <c r="USH2" s="2265"/>
      <c r="USI2" s="2265"/>
      <c r="USJ2" s="2265"/>
      <c r="USK2" s="2265"/>
      <c r="USL2" s="2265"/>
      <c r="USM2" s="2265"/>
      <c r="USN2" s="2265"/>
      <c r="USO2" s="2265"/>
      <c r="USP2" s="2265"/>
      <c r="USQ2" s="2265"/>
      <c r="USR2" s="2265"/>
      <c r="USS2" s="2265"/>
      <c r="UST2" s="2265"/>
      <c r="USU2" s="2265"/>
      <c r="USV2" s="2265"/>
      <c r="USW2" s="2265"/>
      <c r="USX2" s="2265"/>
      <c r="USY2" s="2265"/>
      <c r="USZ2" s="2265"/>
      <c r="UTA2" s="2265"/>
      <c r="UTB2" s="2265"/>
      <c r="UTC2" s="2265"/>
      <c r="UTD2" s="2265"/>
      <c r="UTE2" s="2265"/>
      <c r="UTF2" s="2265"/>
      <c r="UTG2" s="2265"/>
      <c r="UTH2" s="2265"/>
      <c r="UTI2" s="2265"/>
      <c r="UTJ2" s="2265"/>
      <c r="UTK2" s="2265"/>
      <c r="UTL2" s="2265"/>
      <c r="UTM2" s="2265"/>
      <c r="UTN2" s="2265"/>
      <c r="UTO2" s="2265"/>
      <c r="UTP2" s="2265"/>
      <c r="UTQ2" s="2265"/>
      <c r="UTR2" s="2265"/>
      <c r="UTS2" s="2265"/>
      <c r="UTT2" s="2265"/>
      <c r="UTU2" s="2265"/>
      <c r="UTV2" s="2265"/>
      <c r="UTW2" s="2265"/>
      <c r="UTX2" s="2265"/>
      <c r="UTY2" s="2265"/>
      <c r="UTZ2" s="2265"/>
      <c r="UUA2" s="2265"/>
      <c r="UUB2" s="2265"/>
      <c r="UUC2" s="2265"/>
      <c r="UUD2" s="2265"/>
      <c r="UUE2" s="2265"/>
      <c r="UUF2" s="2265"/>
      <c r="UUG2" s="2265"/>
      <c r="UUH2" s="2265"/>
      <c r="UUI2" s="2265"/>
      <c r="UUJ2" s="2265"/>
      <c r="UUK2" s="2265"/>
      <c r="UUL2" s="2265"/>
      <c r="UUM2" s="2265"/>
      <c r="UUN2" s="2265"/>
      <c r="UUO2" s="2265"/>
      <c r="UUP2" s="2265"/>
      <c r="UUQ2" s="2265"/>
      <c r="UUR2" s="2265"/>
      <c r="UUS2" s="2265"/>
      <c r="UUT2" s="2265"/>
      <c r="UUU2" s="2265"/>
      <c r="UUV2" s="2265"/>
      <c r="UUW2" s="2265"/>
      <c r="UUX2" s="2265"/>
      <c r="UUY2" s="2265"/>
      <c r="UUZ2" s="2265"/>
      <c r="UVA2" s="2265"/>
      <c r="UVB2" s="2265"/>
      <c r="UVC2" s="2265"/>
      <c r="UVD2" s="2265"/>
      <c r="UVE2" s="2265"/>
      <c r="UVF2" s="2265"/>
      <c r="UVG2" s="2265"/>
      <c r="UVH2" s="2265"/>
      <c r="UVI2" s="2265"/>
      <c r="UVJ2" s="2265"/>
      <c r="UVK2" s="2265"/>
      <c r="UVL2" s="2265"/>
      <c r="UVM2" s="2265"/>
      <c r="UVN2" s="2265"/>
      <c r="UVO2" s="2265"/>
      <c r="UVP2" s="2265"/>
      <c r="UVQ2" s="2265"/>
      <c r="UVR2" s="2265"/>
      <c r="UVS2" s="2265"/>
      <c r="UVT2" s="2265"/>
      <c r="UVU2" s="2265"/>
      <c r="UVV2" s="2265"/>
      <c r="UVW2" s="2265"/>
      <c r="UVX2" s="2265"/>
      <c r="UVY2" s="2265"/>
      <c r="UVZ2" s="2265"/>
      <c r="UWA2" s="2265"/>
      <c r="UWB2" s="2265"/>
      <c r="UWC2" s="2265"/>
      <c r="UWD2" s="2265"/>
      <c r="UWE2" s="2265"/>
      <c r="UWF2" s="2265"/>
      <c r="UWG2" s="2265"/>
      <c r="UWH2" s="2265"/>
      <c r="UWI2" s="2265"/>
      <c r="UWJ2" s="2265"/>
      <c r="UWK2" s="2265"/>
      <c r="UWL2" s="2265"/>
      <c r="UWM2" s="2265"/>
      <c r="UWN2" s="2265"/>
      <c r="UWO2" s="2265"/>
      <c r="UWP2" s="2265"/>
      <c r="UWQ2" s="2265"/>
      <c r="UWR2" s="2265"/>
      <c r="UWS2" s="2265"/>
      <c r="UWT2" s="2265"/>
      <c r="UWU2" s="2265"/>
      <c r="UWV2" s="2265"/>
      <c r="UWW2" s="2265"/>
      <c r="UWX2" s="2265"/>
      <c r="UWY2" s="2265"/>
      <c r="UWZ2" s="2265"/>
      <c r="UXA2" s="2265"/>
      <c r="UXB2" s="2265"/>
      <c r="UXC2" s="2265"/>
      <c r="UXD2" s="2265"/>
      <c r="UXE2" s="2265"/>
      <c r="UXF2" s="2265"/>
      <c r="UXG2" s="2265"/>
      <c r="UXH2" s="2265"/>
      <c r="UXI2" s="2265"/>
      <c r="UXJ2" s="2265"/>
      <c r="UXK2" s="2265"/>
      <c r="UXL2" s="2265"/>
      <c r="UXM2" s="2265"/>
      <c r="UXN2" s="2265"/>
      <c r="UXO2" s="2265"/>
      <c r="UXP2" s="2265"/>
      <c r="UXQ2" s="2265"/>
      <c r="UXR2" s="2265"/>
      <c r="UXS2" s="2265"/>
      <c r="UXT2" s="2265"/>
      <c r="UXU2" s="2265"/>
      <c r="UXV2" s="2265"/>
      <c r="UXW2" s="2265"/>
      <c r="UXX2" s="2265"/>
      <c r="UXY2" s="2265"/>
      <c r="UXZ2" s="2265"/>
      <c r="UYA2" s="2265"/>
      <c r="UYB2" s="2265"/>
      <c r="UYC2" s="2265"/>
      <c r="UYD2" s="2265"/>
      <c r="UYE2" s="2265"/>
      <c r="UYF2" s="2265"/>
      <c r="UYG2" s="2265"/>
      <c r="UYH2" s="2265"/>
      <c r="UYI2" s="2265"/>
      <c r="UYJ2" s="2265"/>
      <c r="UYK2" s="2265"/>
      <c r="UYL2" s="2265"/>
      <c r="UYM2" s="2265"/>
      <c r="UYN2" s="2265"/>
      <c r="UYO2" s="2265"/>
      <c r="UYP2" s="2265"/>
      <c r="UYQ2" s="2265"/>
      <c r="UYR2" s="2265"/>
      <c r="UYS2" s="2265"/>
      <c r="UYT2" s="2265"/>
      <c r="UYU2" s="2265"/>
      <c r="UYV2" s="2265"/>
      <c r="UYW2" s="2265"/>
      <c r="UYX2" s="2265"/>
      <c r="UYY2" s="2265"/>
      <c r="UYZ2" s="2265"/>
      <c r="UZA2" s="2265"/>
      <c r="UZB2" s="2265"/>
      <c r="UZC2" s="2265"/>
      <c r="UZD2" s="2265"/>
      <c r="UZE2" s="2265"/>
      <c r="UZF2" s="2265"/>
      <c r="UZG2" s="2265"/>
      <c r="UZH2" s="2265"/>
      <c r="UZI2" s="2265"/>
      <c r="UZJ2" s="2265"/>
      <c r="UZK2" s="2265"/>
      <c r="UZL2" s="2265"/>
      <c r="UZM2" s="2265"/>
      <c r="UZN2" s="2265"/>
      <c r="UZO2" s="2265"/>
      <c r="UZP2" s="2265"/>
      <c r="UZQ2" s="2265"/>
      <c r="UZR2" s="2265"/>
      <c r="UZS2" s="2265"/>
      <c r="UZT2" s="2265"/>
      <c r="UZU2" s="2265"/>
      <c r="UZV2" s="2265"/>
      <c r="UZW2" s="2265"/>
      <c r="UZX2" s="2265"/>
      <c r="UZY2" s="2265"/>
      <c r="UZZ2" s="2265"/>
      <c r="VAA2" s="2265"/>
      <c r="VAB2" s="2265"/>
      <c r="VAC2" s="2265"/>
      <c r="VAD2" s="2265"/>
      <c r="VAE2" s="2265"/>
      <c r="VAF2" s="2265"/>
      <c r="VAG2" s="2265"/>
      <c r="VAH2" s="2265"/>
      <c r="VAI2" s="2265"/>
      <c r="VAJ2" s="2265"/>
      <c r="VAK2" s="2265"/>
      <c r="VAL2" s="2265"/>
      <c r="VAM2" s="2265"/>
      <c r="VAN2" s="2265"/>
      <c r="VAO2" s="2265"/>
      <c r="VAP2" s="2265"/>
      <c r="VAQ2" s="2265"/>
      <c r="VAR2" s="2265"/>
      <c r="VAS2" s="2265"/>
      <c r="VAT2" s="2265"/>
      <c r="VAU2" s="2265"/>
      <c r="VAV2" s="2265"/>
      <c r="VAW2" s="2265"/>
      <c r="VAX2" s="2265"/>
      <c r="VAY2" s="2265"/>
      <c r="VAZ2" s="2265"/>
      <c r="VBA2" s="2265"/>
      <c r="VBB2" s="2265"/>
      <c r="VBC2" s="2265"/>
      <c r="VBD2" s="2265"/>
      <c r="VBE2" s="2265"/>
      <c r="VBF2" s="2265"/>
      <c r="VBG2" s="2265"/>
      <c r="VBH2" s="2265"/>
      <c r="VBI2" s="2265"/>
      <c r="VBJ2" s="2265"/>
      <c r="VBK2" s="2265"/>
      <c r="VBL2" s="2265"/>
      <c r="VBM2" s="2265"/>
      <c r="VBN2" s="2265"/>
      <c r="VBO2" s="2265"/>
      <c r="VBP2" s="2265"/>
      <c r="VBQ2" s="2265"/>
      <c r="VBR2" s="2265"/>
      <c r="VBS2" s="2265"/>
      <c r="VBT2" s="2265"/>
      <c r="VBU2" s="2265"/>
      <c r="VBV2" s="2265"/>
      <c r="VBW2" s="2265"/>
      <c r="VBX2" s="2265"/>
      <c r="VBY2" s="2265"/>
      <c r="VBZ2" s="2265"/>
      <c r="VCA2" s="2265"/>
      <c r="VCB2" s="2265"/>
      <c r="VCC2" s="2265"/>
      <c r="VCD2" s="2265"/>
      <c r="VCE2" s="2265"/>
      <c r="VCF2" s="2265"/>
      <c r="VCG2" s="2265"/>
      <c r="VCH2" s="2265"/>
      <c r="VCI2" s="2265"/>
      <c r="VCJ2" s="2265"/>
      <c r="VCK2" s="2265"/>
      <c r="VCL2" s="2265"/>
      <c r="VCM2" s="2265"/>
      <c r="VCN2" s="2265"/>
      <c r="VCO2" s="2265"/>
      <c r="VCP2" s="2265"/>
      <c r="VCQ2" s="2265"/>
      <c r="VCR2" s="2265"/>
      <c r="VCS2" s="2265"/>
      <c r="VCT2" s="2265"/>
      <c r="VCU2" s="2265"/>
      <c r="VCV2" s="2265"/>
      <c r="VCW2" s="2265"/>
      <c r="VCX2" s="2265"/>
      <c r="VCY2" s="2265"/>
      <c r="VCZ2" s="2265"/>
      <c r="VDA2" s="2265"/>
      <c r="VDB2" s="2265"/>
      <c r="VDC2" s="2265"/>
      <c r="VDD2" s="2265"/>
      <c r="VDE2" s="2265"/>
      <c r="VDF2" s="2265"/>
      <c r="VDG2" s="2265"/>
      <c r="VDH2" s="2265"/>
      <c r="VDI2" s="2265"/>
      <c r="VDJ2" s="2265"/>
      <c r="VDK2" s="2265"/>
      <c r="VDL2" s="2265"/>
      <c r="VDM2" s="2265"/>
      <c r="VDN2" s="2265"/>
      <c r="VDO2" s="2265"/>
      <c r="VDP2" s="2265"/>
      <c r="VDQ2" s="2265"/>
      <c r="VDR2" s="2265"/>
      <c r="VDS2" s="2265"/>
      <c r="VDT2" s="2265"/>
      <c r="VDU2" s="2265"/>
      <c r="VDV2" s="2265"/>
      <c r="VDW2" s="2265"/>
      <c r="VDX2" s="2265"/>
      <c r="VDY2" s="2265"/>
      <c r="VDZ2" s="2265"/>
      <c r="VEA2" s="2265"/>
      <c r="VEB2" s="2265"/>
      <c r="VEC2" s="2265"/>
      <c r="VED2" s="2265"/>
      <c r="VEE2" s="2265"/>
      <c r="VEF2" s="2265"/>
      <c r="VEG2" s="2265"/>
      <c r="VEH2" s="2265"/>
      <c r="VEI2" s="2265"/>
      <c r="VEJ2" s="2265"/>
      <c r="VEK2" s="2265"/>
      <c r="VEL2" s="2265"/>
      <c r="VEM2" s="2265"/>
      <c r="VEN2" s="2265"/>
      <c r="VEO2" s="2265"/>
      <c r="VEP2" s="2265"/>
      <c r="VEQ2" s="2265"/>
      <c r="VER2" s="2265"/>
      <c r="VES2" s="2265"/>
      <c r="VET2" s="2265"/>
      <c r="VEU2" s="2265"/>
      <c r="VEV2" s="2265"/>
      <c r="VEW2" s="2265"/>
      <c r="VEX2" s="2265"/>
      <c r="VEY2" s="2265"/>
      <c r="VEZ2" s="2265"/>
      <c r="VFA2" s="2265"/>
      <c r="VFB2" s="2265"/>
      <c r="VFC2" s="2265"/>
      <c r="VFD2" s="2265"/>
      <c r="VFE2" s="2265"/>
      <c r="VFF2" s="2265"/>
      <c r="VFG2" s="2265"/>
      <c r="VFH2" s="2265"/>
      <c r="VFI2" s="2265"/>
      <c r="VFJ2" s="2265"/>
      <c r="VFK2" s="2265"/>
      <c r="VFL2" s="2265"/>
      <c r="VFM2" s="2265"/>
      <c r="VFN2" s="2265"/>
      <c r="VFO2" s="2265"/>
      <c r="VFP2" s="2265"/>
      <c r="VFQ2" s="2265"/>
      <c r="VFR2" s="2265"/>
      <c r="VFS2" s="2265"/>
      <c r="VFT2" s="2265"/>
      <c r="VFU2" s="2265"/>
      <c r="VFV2" s="2265"/>
      <c r="VFW2" s="2265"/>
      <c r="VFX2" s="2265"/>
      <c r="VFY2" s="2265"/>
      <c r="VFZ2" s="2265"/>
      <c r="VGA2" s="2265"/>
      <c r="VGB2" s="2265"/>
      <c r="VGC2" s="2265"/>
      <c r="VGD2" s="2265"/>
      <c r="VGE2" s="2265"/>
      <c r="VGF2" s="2265"/>
      <c r="VGG2" s="2265"/>
      <c r="VGH2" s="2265"/>
      <c r="VGI2" s="2265"/>
      <c r="VGJ2" s="2265"/>
      <c r="VGK2" s="2265"/>
      <c r="VGL2" s="2265"/>
      <c r="VGM2" s="2265"/>
      <c r="VGN2" s="2265"/>
      <c r="VGO2" s="2265"/>
      <c r="VGP2" s="2265"/>
      <c r="VGQ2" s="2265"/>
      <c r="VGR2" s="2265"/>
      <c r="VGS2" s="2265"/>
      <c r="VGT2" s="2265"/>
      <c r="VGU2" s="2265"/>
      <c r="VGV2" s="2265"/>
      <c r="VGW2" s="2265"/>
      <c r="VGX2" s="2265"/>
      <c r="VGY2" s="2265"/>
      <c r="VGZ2" s="2265"/>
      <c r="VHA2" s="2265"/>
      <c r="VHB2" s="2265"/>
      <c r="VHC2" s="2265"/>
      <c r="VHD2" s="2265"/>
      <c r="VHE2" s="2265"/>
      <c r="VHF2" s="2265"/>
      <c r="VHG2" s="2265"/>
      <c r="VHH2" s="2265"/>
      <c r="VHI2" s="2265"/>
      <c r="VHJ2" s="2265"/>
      <c r="VHK2" s="2265"/>
      <c r="VHL2" s="2265"/>
      <c r="VHM2" s="2265"/>
      <c r="VHN2" s="2265"/>
      <c r="VHO2" s="2265"/>
      <c r="VHP2" s="2265"/>
      <c r="VHQ2" s="2265"/>
      <c r="VHR2" s="2265"/>
      <c r="VHS2" s="2265"/>
      <c r="VHT2" s="2265"/>
      <c r="VHU2" s="2265"/>
      <c r="VHV2" s="2265"/>
      <c r="VHW2" s="2265"/>
      <c r="VHX2" s="2265"/>
      <c r="VHY2" s="2265"/>
      <c r="VHZ2" s="2265"/>
      <c r="VIA2" s="2265"/>
      <c r="VIB2" s="2265"/>
      <c r="VIC2" s="2265"/>
      <c r="VID2" s="2265"/>
      <c r="VIE2" s="2265"/>
      <c r="VIF2" s="2265"/>
      <c r="VIG2" s="2265"/>
      <c r="VIH2" s="2265"/>
      <c r="VII2" s="2265"/>
      <c r="VIJ2" s="2265"/>
      <c r="VIK2" s="2265"/>
      <c r="VIL2" s="2265"/>
      <c r="VIM2" s="2265"/>
      <c r="VIN2" s="2265"/>
      <c r="VIO2" s="2265"/>
      <c r="VIP2" s="2265"/>
      <c r="VIQ2" s="2265"/>
      <c r="VIR2" s="2265"/>
      <c r="VIS2" s="2265"/>
      <c r="VIT2" s="2265"/>
      <c r="VIU2" s="2265"/>
      <c r="VIV2" s="2265"/>
      <c r="VIW2" s="2265"/>
      <c r="VIX2" s="2265"/>
      <c r="VIY2" s="2265"/>
      <c r="VIZ2" s="2265"/>
      <c r="VJA2" s="2265"/>
      <c r="VJB2" s="2265"/>
      <c r="VJC2" s="2265"/>
      <c r="VJD2" s="2265"/>
      <c r="VJE2" s="2265"/>
      <c r="VJF2" s="2265"/>
      <c r="VJG2" s="2265"/>
      <c r="VJH2" s="2265"/>
      <c r="VJI2" s="2265"/>
      <c r="VJJ2" s="2265"/>
      <c r="VJK2" s="2265"/>
      <c r="VJL2" s="2265"/>
      <c r="VJM2" s="2265"/>
      <c r="VJN2" s="2265"/>
      <c r="VJO2" s="2265"/>
      <c r="VJP2" s="2265"/>
      <c r="VJQ2" s="2265"/>
      <c r="VJR2" s="2265"/>
      <c r="VJS2" s="2265"/>
      <c r="VJT2" s="2265"/>
      <c r="VJU2" s="2265"/>
      <c r="VJV2" s="2265"/>
      <c r="VJW2" s="2265"/>
      <c r="VJX2" s="2265"/>
      <c r="VJY2" s="2265"/>
      <c r="VJZ2" s="2265"/>
      <c r="VKA2" s="2265"/>
      <c r="VKB2" s="2265"/>
      <c r="VKC2" s="2265"/>
      <c r="VKD2" s="2265"/>
      <c r="VKE2" s="2265"/>
      <c r="VKF2" s="2265"/>
      <c r="VKG2" s="2265"/>
      <c r="VKH2" s="2265"/>
      <c r="VKI2" s="2265"/>
      <c r="VKJ2" s="2265"/>
      <c r="VKK2" s="2265"/>
      <c r="VKL2" s="2265"/>
      <c r="VKM2" s="2265"/>
      <c r="VKN2" s="2265"/>
      <c r="VKO2" s="2265"/>
      <c r="VKP2" s="2265"/>
      <c r="VKQ2" s="2265"/>
      <c r="VKR2" s="2265"/>
      <c r="VKS2" s="2265"/>
      <c r="VKT2" s="2265"/>
      <c r="VKU2" s="2265"/>
      <c r="VKV2" s="2265"/>
      <c r="VKW2" s="2265"/>
      <c r="VKX2" s="2265"/>
      <c r="VKY2" s="2265"/>
      <c r="VKZ2" s="2265"/>
      <c r="VLA2" s="2265"/>
      <c r="VLB2" s="2265"/>
      <c r="VLC2" s="2265"/>
      <c r="VLD2" s="2265"/>
      <c r="VLE2" s="2265"/>
      <c r="VLF2" s="2265"/>
      <c r="VLG2" s="2265"/>
      <c r="VLH2" s="2265"/>
      <c r="VLI2" s="2265"/>
      <c r="VLJ2" s="2265"/>
      <c r="VLK2" s="2265"/>
      <c r="VLL2" s="2265"/>
      <c r="VLM2" s="2265"/>
      <c r="VLN2" s="2265"/>
      <c r="VLO2" s="2265"/>
      <c r="VLP2" s="2265"/>
      <c r="VLQ2" s="2265"/>
      <c r="VLR2" s="2265"/>
      <c r="VLS2" s="2265"/>
      <c r="VLT2" s="2265"/>
      <c r="VLU2" s="2265"/>
      <c r="VLV2" s="2265"/>
      <c r="VLW2" s="2265"/>
      <c r="VLX2" s="2265"/>
      <c r="VLY2" s="2265"/>
      <c r="VLZ2" s="2265"/>
      <c r="VMA2" s="2265"/>
      <c r="VMB2" s="2265"/>
      <c r="VMC2" s="2265"/>
      <c r="VMD2" s="2265"/>
      <c r="VME2" s="2265"/>
      <c r="VMF2" s="2265"/>
      <c r="VMG2" s="2265"/>
      <c r="VMH2" s="2265"/>
      <c r="VMI2" s="2265"/>
      <c r="VMJ2" s="2265"/>
      <c r="VMK2" s="2265"/>
      <c r="VML2" s="2265"/>
      <c r="VMM2" s="2265"/>
      <c r="VMN2" s="2265"/>
      <c r="VMO2" s="2265"/>
      <c r="VMP2" s="2265"/>
      <c r="VMQ2" s="2265"/>
      <c r="VMR2" s="2265"/>
      <c r="VMS2" s="2265"/>
      <c r="VMT2" s="2265"/>
      <c r="VMU2" s="2265"/>
      <c r="VMV2" s="2265"/>
      <c r="VMW2" s="2265"/>
      <c r="VMX2" s="2265"/>
      <c r="VMY2" s="2265"/>
      <c r="VMZ2" s="2265"/>
      <c r="VNA2" s="2265"/>
      <c r="VNB2" s="2265"/>
      <c r="VNC2" s="2265"/>
      <c r="VND2" s="2265"/>
      <c r="VNE2" s="2265"/>
      <c r="VNF2" s="2265"/>
      <c r="VNG2" s="2265"/>
      <c r="VNH2" s="2265"/>
      <c r="VNI2" s="2265"/>
      <c r="VNJ2" s="2265"/>
      <c r="VNK2" s="2265"/>
      <c r="VNL2" s="2265"/>
      <c r="VNM2" s="2265"/>
      <c r="VNN2" s="2265"/>
      <c r="VNO2" s="2265"/>
      <c r="VNP2" s="2265"/>
      <c r="VNQ2" s="2265"/>
      <c r="VNR2" s="2265"/>
      <c r="VNS2" s="2265"/>
      <c r="VNT2" s="2265"/>
      <c r="VNU2" s="2265"/>
      <c r="VNV2" s="2265"/>
      <c r="VNW2" s="2265"/>
      <c r="VNX2" s="2265"/>
      <c r="VNY2" s="2265"/>
      <c r="VNZ2" s="2265"/>
      <c r="VOA2" s="2265"/>
      <c r="VOB2" s="2265"/>
      <c r="VOC2" s="2265"/>
      <c r="VOD2" s="2265"/>
      <c r="VOE2" s="2265"/>
      <c r="VOF2" s="2265"/>
      <c r="VOG2" s="2265"/>
      <c r="VOH2" s="2265"/>
      <c r="VOI2" s="2265"/>
      <c r="VOJ2" s="2265"/>
      <c r="VOK2" s="2265"/>
      <c r="VOL2" s="2265"/>
      <c r="VOM2" s="2265"/>
      <c r="VON2" s="2265"/>
      <c r="VOO2" s="2265"/>
      <c r="VOP2" s="2265"/>
      <c r="VOQ2" s="2265"/>
      <c r="VOR2" s="2265"/>
      <c r="VOS2" s="2265"/>
      <c r="VOT2" s="2265"/>
      <c r="VOU2" s="2265"/>
      <c r="VOV2" s="2265"/>
      <c r="VOW2" s="2265"/>
      <c r="VOX2" s="2265"/>
      <c r="VOY2" s="2265"/>
      <c r="VOZ2" s="2265"/>
      <c r="VPA2" s="2265"/>
      <c r="VPB2" s="2265"/>
      <c r="VPC2" s="2265"/>
      <c r="VPD2" s="2265"/>
      <c r="VPE2" s="2265"/>
      <c r="VPF2" s="2265"/>
      <c r="VPG2" s="2265"/>
      <c r="VPH2" s="2265"/>
      <c r="VPI2" s="2265"/>
      <c r="VPJ2" s="2265"/>
      <c r="VPK2" s="2265"/>
      <c r="VPL2" s="2265"/>
      <c r="VPM2" s="2265"/>
      <c r="VPN2" s="2265"/>
      <c r="VPO2" s="2265"/>
      <c r="VPP2" s="2265"/>
      <c r="VPQ2" s="2265"/>
      <c r="VPR2" s="2265"/>
      <c r="VPS2" s="2265"/>
      <c r="VPT2" s="2265"/>
      <c r="VPU2" s="2265"/>
      <c r="VPV2" s="2265"/>
      <c r="VPW2" s="2265"/>
      <c r="VPX2" s="2265"/>
      <c r="VPY2" s="2265"/>
      <c r="VPZ2" s="2265"/>
      <c r="VQA2" s="2265"/>
      <c r="VQB2" s="2265"/>
      <c r="VQC2" s="2265"/>
      <c r="VQD2" s="2265"/>
      <c r="VQE2" s="2265"/>
      <c r="VQF2" s="2265"/>
      <c r="VQG2" s="2265"/>
      <c r="VQH2" s="2265"/>
      <c r="VQI2" s="2265"/>
      <c r="VQJ2" s="2265"/>
      <c r="VQK2" s="2265"/>
      <c r="VQL2" s="2265"/>
      <c r="VQM2" s="2265"/>
      <c r="VQN2" s="2265"/>
      <c r="VQO2" s="2265"/>
      <c r="VQP2" s="2265"/>
      <c r="VQQ2" s="2265"/>
      <c r="VQR2" s="2265"/>
      <c r="VQS2" s="2265"/>
      <c r="VQT2" s="2265"/>
      <c r="VQU2" s="2265"/>
      <c r="VQV2" s="2265"/>
      <c r="VQW2" s="2265"/>
      <c r="VQX2" s="2265"/>
      <c r="VQY2" s="2265"/>
      <c r="VQZ2" s="2265"/>
      <c r="VRA2" s="2265"/>
      <c r="VRB2" s="2265"/>
      <c r="VRC2" s="2265"/>
      <c r="VRD2" s="2265"/>
      <c r="VRE2" s="2265"/>
      <c r="VRF2" s="2265"/>
      <c r="VRG2" s="2265"/>
      <c r="VRH2" s="2265"/>
      <c r="VRI2" s="2265"/>
      <c r="VRJ2" s="2265"/>
      <c r="VRK2" s="2265"/>
      <c r="VRL2" s="2265"/>
      <c r="VRM2" s="2265"/>
      <c r="VRN2" s="2265"/>
      <c r="VRO2" s="2265"/>
      <c r="VRP2" s="2265"/>
      <c r="VRQ2" s="2265"/>
      <c r="VRR2" s="2265"/>
      <c r="VRS2" s="2265"/>
      <c r="VRT2" s="2265"/>
      <c r="VRU2" s="2265"/>
      <c r="VRV2" s="2265"/>
      <c r="VRW2" s="2265"/>
      <c r="VRX2" s="2265"/>
      <c r="VRY2" s="2265"/>
      <c r="VRZ2" s="2265"/>
      <c r="VSA2" s="2265"/>
      <c r="VSB2" s="2265"/>
      <c r="VSC2" s="2265"/>
      <c r="VSD2" s="2265"/>
      <c r="VSE2" s="2265"/>
      <c r="VSF2" s="2265"/>
      <c r="VSG2" s="2265"/>
      <c r="VSH2" s="2265"/>
      <c r="VSI2" s="2265"/>
      <c r="VSJ2" s="2265"/>
      <c r="VSK2" s="2265"/>
      <c r="VSL2" s="2265"/>
      <c r="VSM2" s="2265"/>
      <c r="VSN2" s="2265"/>
      <c r="VSO2" s="2265"/>
      <c r="VSP2" s="2265"/>
      <c r="VSQ2" s="2265"/>
      <c r="VSR2" s="2265"/>
      <c r="VSS2" s="2265"/>
      <c r="VST2" s="2265"/>
      <c r="VSU2" s="2265"/>
      <c r="VSV2" s="2265"/>
      <c r="VSW2" s="2265"/>
      <c r="VSX2" s="2265"/>
      <c r="VSY2" s="2265"/>
      <c r="VSZ2" s="2265"/>
      <c r="VTA2" s="2265"/>
      <c r="VTB2" s="2265"/>
      <c r="VTC2" s="2265"/>
      <c r="VTD2" s="2265"/>
      <c r="VTE2" s="2265"/>
      <c r="VTF2" s="2265"/>
      <c r="VTG2" s="2265"/>
      <c r="VTH2" s="2265"/>
      <c r="VTI2" s="2265"/>
      <c r="VTJ2" s="2265"/>
      <c r="VTK2" s="2265"/>
      <c r="VTL2" s="2265"/>
      <c r="VTM2" s="2265"/>
      <c r="VTN2" s="2265"/>
      <c r="VTO2" s="2265"/>
      <c r="VTP2" s="2265"/>
      <c r="VTQ2" s="2265"/>
      <c r="VTR2" s="2265"/>
      <c r="VTS2" s="2265"/>
      <c r="VTT2" s="2265"/>
      <c r="VTU2" s="2265"/>
      <c r="VTV2" s="2265"/>
      <c r="VTW2" s="2265"/>
      <c r="VTX2" s="2265"/>
      <c r="VTY2" s="2265"/>
      <c r="VTZ2" s="2265"/>
      <c r="VUA2" s="2265"/>
      <c r="VUB2" s="2265"/>
      <c r="VUC2" s="2265"/>
      <c r="VUD2" s="2265"/>
      <c r="VUE2" s="2265"/>
      <c r="VUF2" s="2265"/>
      <c r="VUG2" s="2265"/>
      <c r="VUH2" s="2265"/>
      <c r="VUI2" s="2265"/>
      <c r="VUJ2" s="2265"/>
      <c r="VUK2" s="2265"/>
      <c r="VUL2" s="2265"/>
      <c r="VUM2" s="2265"/>
      <c r="VUN2" s="2265"/>
      <c r="VUO2" s="2265"/>
      <c r="VUP2" s="2265"/>
      <c r="VUQ2" s="2265"/>
      <c r="VUR2" s="2265"/>
      <c r="VUS2" s="2265"/>
      <c r="VUT2" s="2265"/>
      <c r="VUU2" s="2265"/>
      <c r="VUV2" s="2265"/>
      <c r="VUW2" s="2265"/>
      <c r="VUX2" s="2265"/>
      <c r="VUY2" s="2265"/>
      <c r="VUZ2" s="2265"/>
      <c r="VVA2" s="2265"/>
      <c r="VVB2" s="2265"/>
      <c r="VVC2" s="2265"/>
      <c r="VVD2" s="2265"/>
      <c r="VVE2" s="2265"/>
      <c r="VVF2" s="2265"/>
      <c r="VVG2" s="2265"/>
      <c r="VVH2" s="2265"/>
      <c r="VVI2" s="2265"/>
      <c r="VVJ2" s="2265"/>
      <c r="VVK2" s="2265"/>
      <c r="VVL2" s="2265"/>
      <c r="VVM2" s="2265"/>
      <c r="VVN2" s="2265"/>
      <c r="VVO2" s="2265"/>
      <c r="VVP2" s="2265"/>
      <c r="VVQ2" s="2265"/>
      <c r="VVR2" s="2265"/>
      <c r="VVS2" s="2265"/>
      <c r="VVT2" s="2265"/>
      <c r="VVU2" s="2265"/>
      <c r="VVV2" s="2265"/>
      <c r="VVW2" s="2265"/>
      <c r="VVX2" s="2265"/>
      <c r="VVY2" s="2265"/>
      <c r="VVZ2" s="2265"/>
      <c r="VWA2" s="2265"/>
      <c r="VWB2" s="2265"/>
      <c r="VWC2" s="2265"/>
      <c r="VWD2" s="2265"/>
      <c r="VWE2" s="2265"/>
      <c r="VWF2" s="2265"/>
      <c r="VWG2" s="2265"/>
      <c r="VWH2" s="2265"/>
      <c r="VWI2" s="2265"/>
      <c r="VWJ2" s="2265"/>
      <c r="VWK2" s="2265"/>
      <c r="VWL2" s="2265"/>
      <c r="VWM2" s="2265"/>
      <c r="VWN2" s="2265"/>
      <c r="VWO2" s="2265"/>
      <c r="VWP2" s="2265"/>
      <c r="VWQ2" s="2265"/>
      <c r="VWR2" s="2265"/>
      <c r="VWS2" s="2265"/>
      <c r="VWT2" s="2265"/>
      <c r="VWU2" s="2265"/>
      <c r="VWV2" s="2265"/>
      <c r="VWW2" s="2265"/>
      <c r="VWX2" s="2265"/>
      <c r="VWY2" s="2265"/>
      <c r="VWZ2" s="2265"/>
      <c r="VXA2" s="2265"/>
      <c r="VXB2" s="2265"/>
      <c r="VXC2" s="2265"/>
      <c r="VXD2" s="2265"/>
      <c r="VXE2" s="2265"/>
      <c r="VXF2" s="2265"/>
      <c r="VXG2" s="2265"/>
      <c r="VXH2" s="2265"/>
      <c r="VXI2" s="2265"/>
      <c r="VXJ2" s="2265"/>
      <c r="VXK2" s="2265"/>
      <c r="VXL2" s="2265"/>
      <c r="VXM2" s="2265"/>
      <c r="VXN2" s="2265"/>
      <c r="VXO2" s="2265"/>
      <c r="VXP2" s="2265"/>
      <c r="VXQ2" s="2265"/>
      <c r="VXR2" s="2265"/>
      <c r="VXS2" s="2265"/>
      <c r="VXT2" s="2265"/>
      <c r="VXU2" s="2265"/>
      <c r="VXV2" s="2265"/>
      <c r="VXW2" s="2265"/>
      <c r="VXX2" s="2265"/>
      <c r="VXY2" s="2265"/>
      <c r="VXZ2" s="2265"/>
      <c r="VYA2" s="2265"/>
      <c r="VYB2" s="2265"/>
      <c r="VYC2" s="2265"/>
      <c r="VYD2" s="2265"/>
      <c r="VYE2" s="2265"/>
      <c r="VYF2" s="2265"/>
      <c r="VYG2" s="2265"/>
      <c r="VYH2" s="2265"/>
      <c r="VYI2" s="2265"/>
      <c r="VYJ2" s="2265"/>
      <c r="VYK2" s="2265"/>
      <c r="VYL2" s="2265"/>
      <c r="VYM2" s="2265"/>
      <c r="VYN2" s="2265"/>
      <c r="VYO2" s="2265"/>
      <c r="VYP2" s="2265"/>
      <c r="VYQ2" s="2265"/>
      <c r="VYR2" s="2265"/>
      <c r="VYS2" s="2265"/>
      <c r="VYT2" s="2265"/>
      <c r="VYU2" s="2265"/>
      <c r="VYV2" s="2265"/>
      <c r="VYW2" s="2265"/>
      <c r="VYX2" s="2265"/>
      <c r="VYY2" s="2265"/>
      <c r="VYZ2" s="2265"/>
      <c r="VZA2" s="2265"/>
      <c r="VZB2" s="2265"/>
      <c r="VZC2" s="2265"/>
      <c r="VZD2" s="2265"/>
      <c r="VZE2" s="2265"/>
      <c r="VZF2" s="2265"/>
      <c r="VZG2" s="2265"/>
      <c r="VZH2" s="2265"/>
      <c r="VZI2" s="2265"/>
      <c r="VZJ2" s="2265"/>
      <c r="VZK2" s="2265"/>
      <c r="VZL2" s="2265"/>
      <c r="VZM2" s="2265"/>
      <c r="VZN2" s="2265"/>
      <c r="VZO2" s="2265"/>
      <c r="VZP2" s="2265"/>
      <c r="VZQ2" s="2265"/>
      <c r="VZR2" s="2265"/>
      <c r="VZS2" s="2265"/>
      <c r="VZT2" s="2265"/>
      <c r="VZU2" s="2265"/>
      <c r="VZV2" s="2265"/>
      <c r="VZW2" s="2265"/>
      <c r="VZX2" s="2265"/>
      <c r="VZY2" s="2265"/>
      <c r="VZZ2" s="2265"/>
      <c r="WAA2" s="2265"/>
      <c r="WAB2" s="2265"/>
      <c r="WAC2" s="2265"/>
      <c r="WAD2" s="2265"/>
      <c r="WAE2" s="2265"/>
      <c r="WAF2" s="2265"/>
      <c r="WAG2" s="2265"/>
      <c r="WAH2" s="2265"/>
      <c r="WAI2" s="2265"/>
      <c r="WAJ2" s="2265"/>
      <c r="WAK2" s="2265"/>
      <c r="WAL2" s="2265"/>
      <c r="WAM2" s="2265"/>
      <c r="WAN2" s="2265"/>
      <c r="WAO2" s="2265"/>
      <c r="WAP2" s="2265"/>
      <c r="WAQ2" s="2265"/>
      <c r="WAR2" s="2265"/>
      <c r="WAS2" s="2265"/>
      <c r="WAT2" s="2265"/>
      <c r="WAU2" s="2265"/>
      <c r="WAV2" s="2265"/>
      <c r="WAW2" s="2265"/>
      <c r="WAX2" s="2265"/>
      <c r="WAY2" s="2265"/>
      <c r="WAZ2" s="2265"/>
      <c r="WBA2" s="2265"/>
      <c r="WBB2" s="2265"/>
      <c r="WBC2" s="2265"/>
      <c r="WBD2" s="2265"/>
      <c r="WBE2" s="2265"/>
      <c r="WBF2" s="2265"/>
      <c r="WBG2" s="2265"/>
      <c r="WBH2" s="2265"/>
      <c r="WBI2" s="2265"/>
      <c r="WBJ2" s="2265"/>
      <c r="WBK2" s="2265"/>
      <c r="WBL2" s="2265"/>
      <c r="WBM2" s="2265"/>
      <c r="WBN2" s="2265"/>
      <c r="WBO2" s="2265"/>
      <c r="WBP2" s="2265"/>
      <c r="WBQ2" s="2265"/>
      <c r="WBR2" s="2265"/>
      <c r="WBS2" s="2265"/>
      <c r="WBT2" s="2265"/>
      <c r="WBU2" s="2265"/>
      <c r="WBV2" s="2265"/>
      <c r="WBW2" s="2265"/>
      <c r="WBX2" s="2265"/>
      <c r="WBY2" s="2265"/>
      <c r="WBZ2" s="2265"/>
      <c r="WCA2" s="2265"/>
      <c r="WCB2" s="2265"/>
      <c r="WCC2" s="2265"/>
      <c r="WCD2" s="2265"/>
      <c r="WCE2" s="2265"/>
      <c r="WCF2" s="2265"/>
      <c r="WCG2" s="2265"/>
      <c r="WCH2" s="2265"/>
      <c r="WCI2" s="2265"/>
      <c r="WCJ2" s="2265"/>
      <c r="WCK2" s="2265"/>
      <c r="WCL2" s="2265"/>
      <c r="WCM2" s="2265"/>
      <c r="WCN2" s="2265"/>
      <c r="WCO2" s="2265"/>
      <c r="WCP2" s="2265"/>
      <c r="WCQ2" s="2265"/>
      <c r="WCR2" s="2265"/>
      <c r="WCS2" s="2265"/>
      <c r="WCT2" s="2265"/>
      <c r="WCU2" s="2265"/>
      <c r="WCV2" s="2265"/>
      <c r="WCW2" s="2265"/>
      <c r="WCX2" s="2265"/>
      <c r="WCY2" s="2265"/>
      <c r="WCZ2" s="2265"/>
      <c r="WDA2" s="2265"/>
      <c r="WDB2" s="2265"/>
      <c r="WDC2" s="2265"/>
      <c r="WDD2" s="2265"/>
      <c r="WDE2" s="2265"/>
      <c r="WDF2" s="2265"/>
      <c r="WDG2" s="2265"/>
      <c r="WDH2" s="2265"/>
      <c r="WDI2" s="2265"/>
      <c r="WDJ2" s="2265"/>
      <c r="WDK2" s="2265"/>
      <c r="WDL2" s="2265"/>
      <c r="WDM2" s="2265"/>
      <c r="WDN2" s="2265"/>
      <c r="WDO2" s="2265"/>
      <c r="WDP2" s="2265"/>
      <c r="WDQ2" s="2265"/>
      <c r="WDR2" s="2265"/>
      <c r="WDS2" s="2265"/>
      <c r="WDT2" s="2265"/>
      <c r="WDU2" s="2265"/>
      <c r="WDV2" s="2265"/>
      <c r="WDW2" s="2265"/>
      <c r="WDX2" s="2265"/>
      <c r="WDY2" s="2265"/>
      <c r="WDZ2" s="2265"/>
      <c r="WEA2" s="2265"/>
      <c r="WEB2" s="2265"/>
      <c r="WEC2" s="2265"/>
      <c r="WED2" s="2265"/>
      <c r="WEE2" s="2265"/>
      <c r="WEF2" s="2265"/>
      <c r="WEG2" s="2265"/>
      <c r="WEH2" s="2265"/>
      <c r="WEI2" s="2265"/>
      <c r="WEJ2" s="2265"/>
      <c r="WEK2" s="2265"/>
      <c r="WEL2" s="2265"/>
      <c r="WEM2" s="2265"/>
      <c r="WEN2" s="2265"/>
      <c r="WEO2" s="2265"/>
      <c r="WEP2" s="2265"/>
      <c r="WEQ2" s="2265"/>
      <c r="WER2" s="2265"/>
      <c r="WES2" s="2265"/>
      <c r="WET2" s="2265"/>
      <c r="WEU2" s="2265"/>
      <c r="WEV2" s="2265"/>
      <c r="WEW2" s="2265"/>
      <c r="WEX2" s="2265"/>
      <c r="WEY2" s="2265"/>
      <c r="WEZ2" s="2265"/>
      <c r="WFA2" s="2265"/>
      <c r="WFB2" s="2265"/>
      <c r="WFC2" s="2265"/>
      <c r="WFD2" s="2265"/>
      <c r="WFE2" s="2265"/>
      <c r="WFF2" s="2265"/>
      <c r="WFG2" s="2265"/>
      <c r="WFH2" s="2265"/>
      <c r="WFI2" s="2265"/>
      <c r="WFJ2" s="2265"/>
      <c r="WFK2" s="2265"/>
      <c r="WFL2" s="2265"/>
      <c r="WFM2" s="2265"/>
      <c r="WFN2" s="2265"/>
      <c r="WFO2" s="2265"/>
      <c r="WFP2" s="2265"/>
      <c r="WFQ2" s="2265"/>
      <c r="WFR2" s="2265"/>
      <c r="WFS2" s="2265"/>
      <c r="WFT2" s="2265"/>
      <c r="WFU2" s="2265"/>
      <c r="WFV2" s="2265"/>
      <c r="WFW2" s="2265"/>
      <c r="WFX2" s="2265"/>
      <c r="WFY2" s="2265"/>
      <c r="WFZ2" s="2265"/>
      <c r="WGA2" s="2265"/>
      <c r="WGB2" s="2265"/>
      <c r="WGC2" s="2265"/>
      <c r="WGD2" s="2265"/>
      <c r="WGE2" s="2265"/>
      <c r="WGF2" s="2265"/>
      <c r="WGG2" s="2265"/>
      <c r="WGH2" s="2265"/>
      <c r="WGI2" s="2265"/>
      <c r="WGJ2" s="2265"/>
      <c r="WGK2" s="2265"/>
      <c r="WGL2" s="2265"/>
      <c r="WGM2" s="2265"/>
      <c r="WGN2" s="2265"/>
      <c r="WGO2" s="2265"/>
      <c r="WGP2" s="2265"/>
      <c r="WGQ2" s="2265"/>
      <c r="WGR2" s="2265"/>
      <c r="WGS2" s="2265"/>
      <c r="WGT2" s="2265"/>
      <c r="WGU2" s="2265"/>
      <c r="WGV2" s="2265"/>
      <c r="WGW2" s="2265"/>
      <c r="WGX2" s="2265"/>
      <c r="WGY2" s="2265"/>
      <c r="WGZ2" s="2265"/>
      <c r="WHA2" s="2265"/>
      <c r="WHB2" s="2265"/>
      <c r="WHC2" s="2265"/>
      <c r="WHD2" s="2265"/>
      <c r="WHE2" s="2265"/>
      <c r="WHF2" s="2265"/>
      <c r="WHG2" s="2265"/>
      <c r="WHH2" s="2265"/>
      <c r="WHI2" s="2265"/>
      <c r="WHJ2" s="2265"/>
      <c r="WHK2" s="2265"/>
      <c r="WHL2" s="2265"/>
      <c r="WHM2" s="2265"/>
      <c r="WHN2" s="2265"/>
      <c r="WHO2" s="2265"/>
      <c r="WHP2" s="2265"/>
      <c r="WHQ2" s="2265"/>
      <c r="WHR2" s="2265"/>
      <c r="WHS2" s="2265"/>
      <c r="WHT2" s="2265"/>
      <c r="WHU2" s="2265"/>
      <c r="WHV2" s="2265"/>
      <c r="WHW2" s="2265"/>
      <c r="WHX2" s="2265"/>
      <c r="WHY2" s="2265"/>
      <c r="WHZ2" s="2265"/>
      <c r="WIA2" s="2265"/>
      <c r="WIB2" s="2265"/>
      <c r="WIC2" s="2265"/>
      <c r="WID2" s="2265"/>
      <c r="WIE2" s="2265"/>
      <c r="WIF2" s="2265"/>
      <c r="WIG2" s="2265"/>
      <c r="WIH2" s="2265"/>
      <c r="WII2" s="2265"/>
      <c r="WIJ2" s="2265"/>
      <c r="WIK2" s="2265"/>
      <c r="WIL2" s="2265"/>
      <c r="WIM2" s="2265"/>
      <c r="WIN2" s="2265"/>
      <c r="WIO2" s="2265"/>
      <c r="WIP2" s="2265"/>
      <c r="WIQ2" s="2265"/>
      <c r="WIR2" s="2265"/>
      <c r="WIS2" s="2265"/>
      <c r="WIT2" s="2265"/>
      <c r="WIU2" s="2265"/>
      <c r="WIV2" s="2265"/>
      <c r="WIW2" s="2265"/>
      <c r="WIX2" s="2265"/>
      <c r="WIY2" s="2265"/>
      <c r="WIZ2" s="2265"/>
      <c r="WJA2" s="2265"/>
      <c r="WJB2" s="2265"/>
      <c r="WJC2" s="2265"/>
      <c r="WJD2" s="2265"/>
      <c r="WJE2" s="2265"/>
      <c r="WJF2" s="2265"/>
      <c r="WJG2" s="2265"/>
      <c r="WJH2" s="2265"/>
      <c r="WJI2" s="2265"/>
      <c r="WJJ2" s="2265"/>
      <c r="WJK2" s="2265"/>
      <c r="WJL2" s="2265"/>
      <c r="WJM2" s="2265"/>
      <c r="WJN2" s="2265"/>
      <c r="WJO2" s="2265"/>
      <c r="WJP2" s="2265"/>
      <c r="WJQ2" s="2265"/>
      <c r="WJR2" s="2265"/>
      <c r="WJS2" s="2265"/>
      <c r="WJT2" s="2265"/>
      <c r="WJU2" s="2265"/>
      <c r="WJV2" s="2265"/>
      <c r="WJW2" s="2265"/>
      <c r="WJX2" s="2265"/>
      <c r="WJY2" s="2265"/>
      <c r="WJZ2" s="2265"/>
      <c r="WKA2" s="2265"/>
      <c r="WKB2" s="2265"/>
      <c r="WKC2" s="2265"/>
      <c r="WKD2" s="2265"/>
      <c r="WKE2" s="2265"/>
      <c r="WKF2" s="2265"/>
      <c r="WKG2" s="2265"/>
      <c r="WKH2" s="2265"/>
      <c r="WKI2" s="2265"/>
      <c r="WKJ2" s="2265"/>
      <c r="WKK2" s="2265"/>
      <c r="WKL2" s="2265"/>
      <c r="WKM2" s="2265"/>
      <c r="WKN2" s="2265"/>
      <c r="WKO2" s="2265"/>
      <c r="WKP2" s="2265"/>
      <c r="WKQ2" s="2265"/>
      <c r="WKR2" s="2265"/>
      <c r="WKS2" s="2265"/>
      <c r="WKT2" s="2265"/>
      <c r="WKU2" s="2265"/>
      <c r="WKV2" s="2265"/>
      <c r="WKW2" s="2265"/>
      <c r="WKX2" s="2265"/>
      <c r="WKY2" s="2265"/>
      <c r="WKZ2" s="2265"/>
      <c r="WLA2" s="2265"/>
      <c r="WLB2" s="2265"/>
      <c r="WLC2" s="2265"/>
      <c r="WLD2" s="2265"/>
      <c r="WLE2" s="2265"/>
      <c r="WLF2" s="2265"/>
      <c r="WLG2" s="2265"/>
      <c r="WLH2" s="2265"/>
      <c r="WLI2" s="2265"/>
      <c r="WLJ2" s="2265"/>
      <c r="WLK2" s="2265"/>
      <c r="WLL2" s="2265"/>
      <c r="WLM2" s="2265"/>
      <c r="WLN2" s="2265"/>
      <c r="WLO2" s="2265"/>
      <c r="WLP2" s="2265"/>
      <c r="WLQ2" s="2265"/>
      <c r="WLR2" s="2265"/>
      <c r="WLS2" s="2265"/>
      <c r="WLT2" s="2265"/>
      <c r="WLU2" s="2265"/>
      <c r="WLV2" s="2265"/>
      <c r="WLW2" s="2265"/>
      <c r="WLX2" s="2265"/>
      <c r="WLY2" s="2265"/>
      <c r="WLZ2" s="2265"/>
      <c r="WMA2" s="2265"/>
      <c r="WMB2" s="2265"/>
      <c r="WMC2" s="2265"/>
      <c r="WMD2" s="2265"/>
      <c r="WME2" s="2265"/>
      <c r="WMF2" s="2265"/>
      <c r="WMG2" s="2265"/>
      <c r="WMH2" s="2265"/>
      <c r="WMI2" s="2265"/>
      <c r="WMJ2" s="2265"/>
      <c r="WMK2" s="2265"/>
      <c r="WML2" s="2265"/>
      <c r="WMM2" s="2265"/>
      <c r="WMN2" s="2265"/>
      <c r="WMO2" s="2265"/>
      <c r="WMP2" s="2265"/>
      <c r="WMQ2" s="2265"/>
      <c r="WMR2" s="2265"/>
      <c r="WMS2" s="2265"/>
      <c r="WMT2" s="2265"/>
      <c r="WMU2" s="2265"/>
      <c r="WMV2" s="2265"/>
      <c r="WMW2" s="2265"/>
      <c r="WMX2" s="2265"/>
      <c r="WMY2" s="2265"/>
      <c r="WMZ2" s="2265"/>
      <c r="WNA2" s="2265"/>
      <c r="WNB2" s="2265"/>
      <c r="WNC2" s="2265"/>
      <c r="WND2" s="2265"/>
      <c r="WNE2" s="2265"/>
      <c r="WNF2" s="2265"/>
      <c r="WNG2" s="2265"/>
      <c r="WNH2" s="2265"/>
      <c r="WNI2" s="2265"/>
      <c r="WNJ2" s="2265"/>
      <c r="WNK2" s="2265"/>
      <c r="WNL2" s="2265"/>
      <c r="WNM2" s="2265"/>
      <c r="WNN2" s="2265"/>
      <c r="WNO2" s="2265"/>
      <c r="WNP2" s="2265"/>
      <c r="WNQ2" s="2265"/>
      <c r="WNR2" s="2265"/>
      <c r="WNS2" s="2265"/>
      <c r="WNT2" s="2265"/>
      <c r="WNU2" s="2265"/>
      <c r="WNV2" s="2265"/>
      <c r="WNW2" s="2265"/>
      <c r="WNX2" s="2265"/>
      <c r="WNY2" s="2265"/>
      <c r="WNZ2" s="2265"/>
      <c r="WOA2" s="2265"/>
      <c r="WOB2" s="2265"/>
      <c r="WOC2" s="2265"/>
      <c r="WOD2" s="2265"/>
      <c r="WOE2" s="2265"/>
      <c r="WOF2" s="2265"/>
      <c r="WOG2" s="2265"/>
      <c r="WOH2" s="2265"/>
      <c r="WOI2" s="2265"/>
      <c r="WOJ2" s="2265"/>
      <c r="WOK2" s="2265"/>
      <c r="WOL2" s="2265"/>
      <c r="WOM2" s="2265"/>
      <c r="WON2" s="2265"/>
      <c r="WOO2" s="2265"/>
      <c r="WOP2" s="2265"/>
      <c r="WOQ2" s="2265"/>
      <c r="WOR2" s="2265"/>
      <c r="WOS2" s="2265"/>
      <c r="WOT2" s="2265"/>
      <c r="WOU2" s="2265"/>
      <c r="WOV2" s="2265"/>
      <c r="WOW2" s="2265"/>
      <c r="WOX2" s="2265"/>
      <c r="WOY2" s="2265"/>
      <c r="WOZ2" s="2265"/>
      <c r="WPA2" s="2265"/>
      <c r="WPB2" s="2265"/>
      <c r="WPC2" s="2265"/>
      <c r="WPD2" s="2265"/>
      <c r="WPE2" s="2265"/>
      <c r="WPF2" s="2265"/>
      <c r="WPG2" s="2265"/>
      <c r="WPH2" s="2265"/>
      <c r="WPI2" s="2265"/>
      <c r="WPJ2" s="2265"/>
      <c r="WPK2" s="2265"/>
      <c r="WPL2" s="2265"/>
      <c r="WPM2" s="2265"/>
      <c r="WPN2" s="2265"/>
      <c r="WPO2" s="2265"/>
      <c r="WPP2" s="2265"/>
      <c r="WPQ2" s="2265"/>
      <c r="WPR2" s="2265"/>
      <c r="WPS2" s="2265"/>
      <c r="WPT2" s="2265"/>
      <c r="WPU2" s="2265"/>
      <c r="WPV2" s="2265"/>
      <c r="WPW2" s="2265"/>
      <c r="WPX2" s="2265"/>
      <c r="WPY2" s="2265"/>
      <c r="WPZ2" s="2265"/>
      <c r="WQA2" s="2265"/>
      <c r="WQB2" s="2265"/>
      <c r="WQC2" s="2265"/>
      <c r="WQD2" s="2265"/>
      <c r="WQE2" s="2265"/>
      <c r="WQF2" s="2265"/>
      <c r="WQG2" s="2265"/>
      <c r="WQH2" s="2265"/>
      <c r="WQI2" s="2265"/>
      <c r="WQJ2" s="2265"/>
      <c r="WQK2" s="2265"/>
      <c r="WQL2" s="2265"/>
      <c r="WQM2" s="2265"/>
      <c r="WQN2" s="2265"/>
      <c r="WQO2" s="2265"/>
      <c r="WQP2" s="2265"/>
      <c r="WQQ2" s="2265"/>
      <c r="WQR2" s="2265"/>
      <c r="WQS2" s="2265"/>
      <c r="WQT2" s="2265"/>
      <c r="WQU2" s="2265"/>
      <c r="WQV2" s="2265"/>
      <c r="WQW2" s="2265"/>
      <c r="WQX2" s="2265"/>
      <c r="WQY2" s="2265"/>
      <c r="WQZ2" s="2265"/>
      <c r="WRA2" s="2265"/>
      <c r="WRB2" s="2265"/>
      <c r="WRC2" s="2265"/>
      <c r="WRD2" s="2265"/>
      <c r="WRE2" s="2265"/>
      <c r="WRF2" s="2265"/>
      <c r="WRG2" s="2265"/>
      <c r="WRH2" s="2265"/>
      <c r="WRI2" s="2265"/>
      <c r="WRJ2" s="2265"/>
      <c r="WRK2" s="2265"/>
      <c r="WRL2" s="2265"/>
      <c r="WRM2" s="2265"/>
      <c r="WRN2" s="2265"/>
      <c r="WRO2" s="2265"/>
      <c r="WRP2" s="2265"/>
      <c r="WRQ2" s="2265"/>
      <c r="WRR2" s="2265"/>
      <c r="WRS2" s="2265"/>
      <c r="WRT2" s="2265"/>
      <c r="WRU2" s="2265"/>
      <c r="WRV2" s="2265"/>
      <c r="WRW2" s="2265"/>
      <c r="WRX2" s="2265"/>
      <c r="WRY2" s="2265"/>
      <c r="WRZ2" s="2265"/>
      <c r="WSA2" s="2265"/>
      <c r="WSB2" s="2265"/>
      <c r="WSC2" s="2265"/>
      <c r="WSD2" s="2265"/>
      <c r="WSE2" s="2265"/>
      <c r="WSF2" s="2265"/>
      <c r="WSG2" s="2265"/>
      <c r="WSH2" s="2265"/>
      <c r="WSI2" s="2265"/>
      <c r="WSJ2" s="2265"/>
      <c r="WSK2" s="2265"/>
      <c r="WSL2" s="2265"/>
      <c r="WSM2" s="2265"/>
      <c r="WSN2" s="2265"/>
      <c r="WSO2" s="2265"/>
      <c r="WSP2" s="2265"/>
      <c r="WSQ2" s="2265"/>
      <c r="WSR2" s="2265"/>
      <c r="WSS2" s="2265"/>
      <c r="WST2" s="2265"/>
      <c r="WSU2" s="2265"/>
      <c r="WSV2" s="2265"/>
      <c r="WSW2" s="2265"/>
      <c r="WSX2" s="2265"/>
      <c r="WSY2" s="2265"/>
      <c r="WSZ2" s="2265"/>
      <c r="WTA2" s="2265"/>
      <c r="WTB2" s="2265"/>
      <c r="WTC2" s="2265"/>
      <c r="WTD2" s="2265"/>
      <c r="WTE2" s="2265"/>
      <c r="WTF2" s="2265"/>
      <c r="WTG2" s="2265"/>
      <c r="WTH2" s="2265"/>
      <c r="WTI2" s="2265"/>
      <c r="WTJ2" s="2265"/>
      <c r="WTK2" s="2265"/>
      <c r="WTL2" s="2265"/>
      <c r="WTM2" s="2265"/>
      <c r="WTN2" s="2265"/>
      <c r="WTO2" s="2265"/>
      <c r="WTP2" s="2265"/>
      <c r="WTQ2" s="2265"/>
      <c r="WTR2" s="2265"/>
      <c r="WTS2" s="2265"/>
      <c r="WTT2" s="2265"/>
      <c r="WTU2" s="2265"/>
      <c r="WTV2" s="2265"/>
      <c r="WTW2" s="2265"/>
      <c r="WTX2" s="2265"/>
      <c r="WTY2" s="2265"/>
      <c r="WTZ2" s="2265"/>
      <c r="WUA2" s="2265"/>
      <c r="WUB2" s="2265"/>
      <c r="WUC2" s="2265"/>
      <c r="WUD2" s="2265"/>
      <c r="WUE2" s="2265"/>
      <c r="WUF2" s="2265"/>
      <c r="WUG2" s="2265"/>
      <c r="WUH2" s="2265"/>
      <c r="WUI2" s="2265"/>
      <c r="WUJ2" s="2265"/>
      <c r="WUK2" s="2265"/>
      <c r="WUL2" s="2265"/>
      <c r="WUM2" s="2265"/>
      <c r="WUN2" s="2265"/>
      <c r="WUO2" s="2265"/>
      <c r="WUP2" s="2265"/>
      <c r="WUQ2" s="2265"/>
      <c r="WUR2" s="2265"/>
      <c r="WUS2" s="2265"/>
      <c r="WUT2" s="2265"/>
      <c r="WUU2" s="2265"/>
      <c r="WUV2" s="2265"/>
      <c r="WUW2" s="2265"/>
      <c r="WUX2" s="2265"/>
      <c r="WUY2" s="2265"/>
      <c r="WUZ2" s="2265"/>
      <c r="WVA2" s="2265"/>
      <c r="WVB2" s="2265"/>
      <c r="WVC2" s="2265"/>
      <c r="WVD2" s="2265"/>
      <c r="WVE2" s="2265"/>
      <c r="WVF2" s="2265"/>
      <c r="WVG2" s="2265"/>
      <c r="WVH2" s="2265"/>
      <c r="WVI2" s="2265"/>
      <c r="WVJ2" s="2265"/>
      <c r="WVK2" s="2265"/>
      <c r="WVL2" s="2265"/>
      <c r="WVM2" s="2265"/>
      <c r="WVN2" s="2265"/>
      <c r="WVO2" s="2265"/>
      <c r="WVP2" s="2265"/>
      <c r="WVQ2" s="2265"/>
      <c r="WVR2" s="2265"/>
      <c r="WVS2" s="2265"/>
      <c r="WVT2" s="2265"/>
      <c r="WVU2" s="2265"/>
      <c r="WVV2" s="2265"/>
      <c r="WVW2" s="2265"/>
      <c r="WVX2" s="2265"/>
      <c r="WVY2" s="2265"/>
      <c r="WVZ2" s="2265"/>
      <c r="WWA2" s="2265"/>
      <c r="WWB2" s="2265"/>
      <c r="WWC2" s="2265"/>
      <c r="WWD2" s="2265"/>
      <c r="WWE2" s="2265"/>
      <c r="WWF2" s="2265"/>
      <c r="WWG2" s="2265"/>
      <c r="WWH2" s="2265"/>
      <c r="WWI2" s="2265"/>
      <c r="WWJ2" s="2265"/>
      <c r="WWK2" s="2265"/>
      <c r="WWL2" s="2265"/>
      <c r="WWM2" s="2265"/>
      <c r="WWN2" s="2265"/>
      <c r="WWO2" s="2265"/>
      <c r="WWP2" s="2265"/>
      <c r="WWQ2" s="2265"/>
      <c r="WWR2" s="2265"/>
      <c r="WWS2" s="2265"/>
      <c r="WWT2" s="2265"/>
      <c r="WWU2" s="2265"/>
      <c r="WWV2" s="2265"/>
      <c r="WWW2" s="2265"/>
      <c r="WWX2" s="2265"/>
      <c r="WWY2" s="2265"/>
      <c r="WWZ2" s="2265"/>
      <c r="WXA2" s="2265"/>
      <c r="WXB2" s="2265"/>
      <c r="WXC2" s="2265"/>
      <c r="WXD2" s="2265"/>
      <c r="WXE2" s="2265"/>
      <c r="WXF2" s="2265"/>
      <c r="WXG2" s="2265"/>
      <c r="WXH2" s="2265"/>
      <c r="WXI2" s="2265"/>
      <c r="WXJ2" s="2265"/>
      <c r="WXK2" s="2265"/>
      <c r="WXL2" s="2265"/>
      <c r="WXM2" s="2265"/>
      <c r="WXN2" s="2265"/>
      <c r="WXO2" s="2265"/>
      <c r="WXP2" s="2265"/>
      <c r="WXQ2" s="2265"/>
      <c r="WXR2" s="2265"/>
      <c r="WXS2" s="2265"/>
      <c r="WXT2" s="2265"/>
      <c r="WXU2" s="2265"/>
      <c r="WXV2" s="2265"/>
      <c r="WXW2" s="2265"/>
      <c r="WXX2" s="2265"/>
      <c r="WXY2" s="2265"/>
      <c r="WXZ2" s="2265"/>
      <c r="WYA2" s="2265"/>
      <c r="WYB2" s="2265"/>
      <c r="WYC2" s="2265"/>
      <c r="WYD2" s="2265"/>
      <c r="WYE2" s="2265"/>
      <c r="WYF2" s="2265"/>
      <c r="WYG2" s="2265"/>
      <c r="WYH2" s="2265"/>
      <c r="WYI2" s="2265"/>
      <c r="WYJ2" s="2265"/>
      <c r="WYK2" s="2265"/>
      <c r="WYL2" s="2265"/>
      <c r="WYM2" s="2265"/>
      <c r="WYN2" s="2265"/>
      <c r="WYO2" s="2265"/>
      <c r="WYP2" s="2265"/>
      <c r="WYQ2" s="2265"/>
      <c r="WYR2" s="2265"/>
      <c r="WYS2" s="2265"/>
      <c r="WYT2" s="2265"/>
      <c r="WYU2" s="2265"/>
      <c r="WYV2" s="2265"/>
      <c r="WYW2" s="2265"/>
      <c r="WYX2" s="2265"/>
      <c r="WYY2" s="2265"/>
      <c r="WYZ2" s="2265"/>
      <c r="WZA2" s="2265"/>
      <c r="WZB2" s="2265"/>
      <c r="WZC2" s="2265"/>
      <c r="WZD2" s="2265"/>
      <c r="WZE2" s="2265"/>
      <c r="WZF2" s="2265"/>
      <c r="WZG2" s="2265"/>
      <c r="WZH2" s="2265"/>
      <c r="WZI2" s="2265"/>
      <c r="WZJ2" s="2265"/>
      <c r="WZK2" s="2265"/>
      <c r="WZL2" s="2265"/>
      <c r="WZM2" s="2265"/>
      <c r="WZN2" s="2265"/>
      <c r="WZO2" s="2265"/>
      <c r="WZP2" s="2265"/>
      <c r="WZQ2" s="2265"/>
      <c r="WZR2" s="2265"/>
      <c r="WZS2" s="2265"/>
      <c r="WZT2" s="2265"/>
      <c r="WZU2" s="2265"/>
      <c r="WZV2" s="2265"/>
      <c r="WZW2" s="2265"/>
      <c r="WZX2" s="2265"/>
      <c r="WZY2" s="2265"/>
      <c r="WZZ2" s="2265"/>
      <c r="XAA2" s="2265"/>
      <c r="XAB2" s="2265"/>
      <c r="XAC2" s="2265"/>
      <c r="XAD2" s="2265"/>
      <c r="XAE2" s="2265"/>
      <c r="XAF2" s="2265"/>
      <c r="XAG2" s="2265"/>
      <c r="XAH2" s="2265"/>
      <c r="XAI2" s="2265"/>
      <c r="XAJ2" s="2265"/>
      <c r="XAK2" s="2265"/>
      <c r="XAL2" s="2265"/>
      <c r="XAM2" s="2265"/>
      <c r="XAN2" s="2265"/>
      <c r="XAO2" s="2265"/>
      <c r="XAP2" s="2265"/>
      <c r="XAQ2" s="2265"/>
      <c r="XAR2" s="2265"/>
      <c r="XAS2" s="2265"/>
      <c r="XAT2" s="2265"/>
      <c r="XAU2" s="2265"/>
      <c r="XAV2" s="2265"/>
      <c r="XAW2" s="2265"/>
      <c r="XAX2" s="2265"/>
      <c r="XAY2" s="2265"/>
      <c r="XAZ2" s="2265"/>
      <c r="XBA2" s="2265"/>
      <c r="XBB2" s="2265"/>
      <c r="XBC2" s="2265"/>
      <c r="XBD2" s="2265"/>
      <c r="XBE2" s="2265"/>
      <c r="XBF2" s="2265"/>
      <c r="XBG2" s="2265"/>
      <c r="XBH2" s="2265"/>
      <c r="XBI2" s="2265"/>
      <c r="XBJ2" s="2265"/>
      <c r="XBK2" s="2265"/>
      <c r="XBL2" s="2265"/>
      <c r="XBM2" s="2265"/>
      <c r="XBN2" s="2265"/>
      <c r="XBO2" s="2265"/>
      <c r="XBP2" s="2265"/>
      <c r="XBQ2" s="2265"/>
      <c r="XBR2" s="2265"/>
      <c r="XBS2" s="2265"/>
      <c r="XBT2" s="2265"/>
      <c r="XBU2" s="2265"/>
      <c r="XBV2" s="2265"/>
      <c r="XBW2" s="2265"/>
      <c r="XBX2" s="2265"/>
      <c r="XBY2" s="2265"/>
      <c r="XBZ2" s="2265"/>
      <c r="XCA2" s="2265"/>
      <c r="XCB2" s="2265"/>
      <c r="XCC2" s="2265"/>
      <c r="XCD2" s="2265"/>
      <c r="XCE2" s="2265"/>
      <c r="XCF2" s="2265"/>
      <c r="XCG2" s="2265"/>
      <c r="XCH2" s="2265"/>
      <c r="XCI2" s="2265"/>
      <c r="XCJ2" s="2265"/>
      <c r="XCK2" s="2265"/>
      <c r="XCL2" s="2265"/>
      <c r="XCM2" s="2265"/>
      <c r="XCN2" s="2265"/>
      <c r="XCO2" s="2265"/>
      <c r="XCP2" s="2265"/>
      <c r="XCQ2" s="2265"/>
      <c r="XCR2" s="2265"/>
      <c r="XCS2" s="2265"/>
      <c r="XCT2" s="2265"/>
      <c r="XCU2" s="2265"/>
      <c r="XCV2" s="2265"/>
      <c r="XCW2" s="2265"/>
      <c r="XCX2" s="2265"/>
      <c r="XCY2" s="2265"/>
      <c r="XCZ2" s="2265"/>
      <c r="XDA2" s="2265"/>
      <c r="XDB2" s="2265"/>
      <c r="XDC2" s="2265"/>
      <c r="XDD2" s="2265"/>
      <c r="XDE2" s="2265"/>
      <c r="XDF2" s="2265"/>
      <c r="XDG2" s="2265"/>
      <c r="XDH2" s="2265"/>
      <c r="XDI2" s="2265"/>
      <c r="XDJ2" s="2265"/>
      <c r="XDK2" s="2265"/>
      <c r="XDL2" s="2265"/>
      <c r="XDM2" s="2265"/>
      <c r="XDN2" s="2265"/>
      <c r="XDO2" s="2265"/>
      <c r="XDP2" s="2265"/>
      <c r="XDQ2" s="2265"/>
      <c r="XDR2" s="2265"/>
      <c r="XDS2" s="2265"/>
      <c r="XDT2" s="2265"/>
      <c r="XDU2" s="2265"/>
      <c r="XDV2" s="2265"/>
      <c r="XDW2" s="2265"/>
      <c r="XDX2" s="2265"/>
      <c r="XDY2" s="2265"/>
      <c r="XDZ2" s="2265"/>
      <c r="XEA2" s="2265"/>
      <c r="XEB2" s="2265"/>
      <c r="XEC2" s="2265"/>
      <c r="XED2" s="2265"/>
      <c r="XEE2" s="2265"/>
      <c r="XEF2" s="2265"/>
      <c r="XEG2" s="2265"/>
      <c r="XEH2" s="2265"/>
      <c r="XEI2" s="2265"/>
      <c r="XEJ2" s="2265"/>
      <c r="XEK2" s="2265"/>
      <c r="XEL2" s="2265"/>
      <c r="XEM2" s="2265"/>
      <c r="XEN2" s="2265"/>
      <c r="XEO2" s="2265"/>
      <c r="XEP2" s="2265"/>
      <c r="XEQ2" s="2265"/>
      <c r="XER2" s="2265"/>
      <c r="XES2" s="2265"/>
      <c r="XET2" s="2265"/>
      <c r="XEU2" s="2265"/>
      <c r="XEV2" s="2265"/>
      <c r="XEW2" s="2265"/>
      <c r="XEX2" s="2265"/>
      <c r="XEY2" s="2265"/>
      <c r="XEZ2" s="2265"/>
      <c r="XFA2" s="2265"/>
      <c r="XFB2" s="2265"/>
      <c r="XFC2" s="2265"/>
    </row>
    <row r="3" spans="1:16383" ht="16.5" x14ac:dyDescent="0.2">
      <c r="A3" s="2265"/>
      <c r="B3" s="2265"/>
      <c r="C3" s="2265"/>
      <c r="D3" s="2265"/>
      <c r="E3" s="2265"/>
      <c r="F3" s="2265"/>
      <c r="G3" s="2265"/>
      <c r="H3" s="2265"/>
      <c r="I3" s="2265"/>
      <c r="J3" s="2265"/>
      <c r="K3" s="2265"/>
      <c r="L3" s="2265"/>
      <c r="M3" s="2265"/>
      <c r="N3" s="2265"/>
      <c r="O3" s="330"/>
    </row>
    <row r="4" spans="1:16383" ht="16.5" x14ac:dyDescent="0.2">
      <c r="A4" s="1227"/>
      <c r="B4" s="1227"/>
      <c r="C4" s="1227"/>
      <c r="D4" s="1227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330"/>
    </row>
    <row r="5" spans="1:16383" x14ac:dyDescent="0.2">
      <c r="A5" s="857"/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</row>
    <row r="6" spans="1:16383" ht="16.5" x14ac:dyDescent="0.2">
      <c r="A6" s="2266" t="s">
        <v>575</v>
      </c>
      <c r="B6" s="2266"/>
      <c r="C6" s="2266"/>
      <c r="D6" s="2266"/>
      <c r="E6" s="2266"/>
      <c r="F6" s="2266"/>
      <c r="G6" s="2266"/>
      <c r="H6" s="2266"/>
      <c r="I6" s="2266"/>
      <c r="J6" s="2266"/>
      <c r="K6" s="2266"/>
      <c r="L6" s="2266"/>
      <c r="M6" s="2266"/>
      <c r="N6" s="2266"/>
    </row>
    <row r="7" spans="1:16383" ht="16.5" x14ac:dyDescent="0.2">
      <c r="A7" s="1228"/>
      <c r="B7" s="1228"/>
      <c r="C7" s="1228"/>
      <c r="D7" s="1228"/>
      <c r="E7" s="1228"/>
      <c r="F7" s="1228"/>
      <c r="G7" s="1228"/>
      <c r="H7" s="1228"/>
      <c r="I7" s="1228"/>
      <c r="J7" s="1228"/>
      <c r="K7" s="1228"/>
      <c r="L7" s="1228"/>
      <c r="M7" s="1228"/>
      <c r="N7" s="1228"/>
    </row>
    <row r="8" spans="1:16383" ht="16.5" x14ac:dyDescent="0.2">
      <c r="A8" s="2264" t="s">
        <v>618</v>
      </c>
      <c r="B8" s="2264"/>
      <c r="C8" s="2264"/>
      <c r="D8" s="2264"/>
      <c r="E8" s="2264"/>
      <c r="F8" s="2264"/>
      <c r="G8" s="2264"/>
      <c r="H8" s="2264"/>
      <c r="I8" s="2264"/>
      <c r="J8" s="2264"/>
      <c r="K8" s="2264"/>
      <c r="L8" s="2264"/>
      <c r="M8" s="2264"/>
      <c r="N8" s="2264"/>
    </row>
    <row r="9" spans="1:16383" ht="18.75" x14ac:dyDescent="0.2">
      <c r="A9" s="480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</row>
    <row r="10" spans="1:16383" ht="13.5" thickBo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6383" ht="29.25" customHeight="1" thickBot="1" x14ac:dyDescent="0.3">
      <c r="A11" s="2267" t="s">
        <v>54</v>
      </c>
      <c r="B11" s="2269" t="s">
        <v>583</v>
      </c>
      <c r="C11" s="2270"/>
      <c r="D11" s="2270"/>
      <c r="E11" s="2270"/>
      <c r="F11" s="2270"/>
      <c r="G11" s="2270"/>
      <c r="H11" s="2270"/>
      <c r="I11" s="2270"/>
      <c r="J11" s="2270"/>
      <c r="K11" s="2270"/>
      <c r="L11" s="2271"/>
      <c r="M11" s="691"/>
      <c r="N11" s="482" t="s">
        <v>468</v>
      </c>
    </row>
    <row r="12" spans="1:16383" ht="95.25" thickBot="1" x14ac:dyDescent="0.25">
      <c r="A12" s="2268"/>
      <c r="B12" s="492" t="s">
        <v>576</v>
      </c>
      <c r="C12" s="483" t="s">
        <v>577</v>
      </c>
      <c r="D12" s="483" t="s">
        <v>584</v>
      </c>
      <c r="E12" s="483" t="s">
        <v>469</v>
      </c>
      <c r="F12" s="484" t="s">
        <v>578</v>
      </c>
      <c r="G12" s="484" t="s">
        <v>579</v>
      </c>
      <c r="H12" s="483" t="s">
        <v>470</v>
      </c>
      <c r="I12" s="483" t="s">
        <v>471</v>
      </c>
      <c r="J12" s="485" t="s">
        <v>580</v>
      </c>
      <c r="K12" s="493" t="s">
        <v>581</v>
      </c>
      <c r="L12" s="493" t="s">
        <v>582</v>
      </c>
      <c r="M12" s="692" t="s">
        <v>592</v>
      </c>
      <c r="N12" s="486" t="s">
        <v>472</v>
      </c>
    </row>
    <row r="13" spans="1:16383" ht="45" customHeight="1" x14ac:dyDescent="0.25">
      <c r="A13" s="487" t="s">
        <v>136</v>
      </c>
      <c r="B13" s="779">
        <v>3</v>
      </c>
      <c r="C13" s="780">
        <v>4</v>
      </c>
      <c r="D13" s="780"/>
      <c r="E13" s="780"/>
      <c r="F13" s="858"/>
      <c r="G13" s="858"/>
      <c r="H13" s="780"/>
      <c r="I13" s="780"/>
      <c r="J13" s="859"/>
      <c r="K13" s="859"/>
      <c r="L13" s="859"/>
      <c r="M13" s="780"/>
      <c r="N13" s="860"/>
    </row>
    <row r="14" spans="1:16383" ht="45" customHeight="1" x14ac:dyDescent="0.25">
      <c r="A14" s="488" t="s">
        <v>473</v>
      </c>
      <c r="B14" s="781">
        <v>2</v>
      </c>
      <c r="C14" s="782">
        <v>12</v>
      </c>
      <c r="D14" s="782"/>
      <c r="E14" s="782"/>
      <c r="F14" s="861">
        <v>26</v>
      </c>
      <c r="G14" s="861"/>
      <c r="H14" s="782">
        <v>75</v>
      </c>
      <c r="I14" s="782">
        <v>23</v>
      </c>
      <c r="J14" s="783">
        <v>16</v>
      </c>
      <c r="K14" s="783"/>
      <c r="L14" s="783">
        <v>4</v>
      </c>
      <c r="M14" s="782"/>
      <c r="N14" s="862">
        <v>16</v>
      </c>
    </row>
    <row r="15" spans="1:16383" ht="45" customHeight="1" x14ac:dyDescent="0.25">
      <c r="A15" s="488" t="s">
        <v>474</v>
      </c>
      <c r="B15" s="781">
        <v>4</v>
      </c>
      <c r="C15" s="782"/>
      <c r="D15" s="863">
        <v>7</v>
      </c>
      <c r="E15" s="782"/>
      <c r="F15" s="861"/>
      <c r="G15" s="861"/>
      <c r="H15" s="782"/>
      <c r="I15" s="782"/>
      <c r="J15" s="783"/>
      <c r="K15" s="783"/>
      <c r="L15" s="783">
        <f>51-3</f>
        <v>48</v>
      </c>
      <c r="M15" s="782">
        <f>0+1</f>
        <v>1</v>
      </c>
      <c r="N15" s="862"/>
    </row>
    <row r="16" spans="1:16383" ht="45" customHeight="1" x14ac:dyDescent="0.25">
      <c r="A16" s="488" t="s">
        <v>391</v>
      </c>
      <c r="B16" s="781"/>
      <c r="C16" s="782">
        <v>6</v>
      </c>
      <c r="D16" s="782"/>
      <c r="E16" s="782"/>
      <c r="F16" s="861"/>
      <c r="G16" s="861"/>
      <c r="H16" s="782"/>
      <c r="I16" s="782"/>
      <c r="J16" s="783"/>
      <c r="K16" s="783"/>
      <c r="L16" s="783"/>
      <c r="M16" s="782"/>
      <c r="N16" s="862"/>
    </row>
    <row r="17" spans="1:14" ht="45" customHeight="1" thickBot="1" x14ac:dyDescent="0.3">
      <c r="A17" s="490" t="s">
        <v>8</v>
      </c>
      <c r="B17" s="784">
        <v>3</v>
      </c>
      <c r="C17" s="785">
        <v>5</v>
      </c>
      <c r="D17" s="785"/>
      <c r="E17" s="785">
        <v>2</v>
      </c>
      <c r="F17" s="864"/>
      <c r="G17" s="864">
        <v>62</v>
      </c>
      <c r="H17" s="785"/>
      <c r="I17" s="785"/>
      <c r="J17" s="786"/>
      <c r="K17" s="786">
        <v>6</v>
      </c>
      <c r="L17" s="865"/>
      <c r="M17" s="866"/>
      <c r="N17" s="787"/>
    </row>
    <row r="18" spans="1:14" ht="30" customHeight="1" thickBot="1" x14ac:dyDescent="0.3">
      <c r="A18" s="491" t="s">
        <v>56</v>
      </c>
      <c r="B18" s="788">
        <f t="shared" ref="B18:I18" si="0">SUM(B13:B17)</f>
        <v>12</v>
      </c>
      <c r="C18" s="789">
        <f t="shared" si="0"/>
        <v>27</v>
      </c>
      <c r="D18" s="789">
        <f t="shared" si="0"/>
        <v>7</v>
      </c>
      <c r="E18" s="789">
        <f t="shared" si="0"/>
        <v>2</v>
      </c>
      <c r="F18" s="789">
        <f t="shared" si="0"/>
        <v>26</v>
      </c>
      <c r="G18" s="789">
        <f t="shared" si="0"/>
        <v>62</v>
      </c>
      <c r="H18" s="789">
        <f t="shared" si="0"/>
        <v>75</v>
      </c>
      <c r="I18" s="789">
        <f t="shared" si="0"/>
        <v>23</v>
      </c>
      <c r="J18" s="789">
        <f>SUM(J13:J17)</f>
        <v>16</v>
      </c>
      <c r="K18" s="790">
        <f>SUM(K13:K17)</f>
        <v>6</v>
      </c>
      <c r="L18" s="790">
        <f>SUM(L13:L17)</f>
        <v>52</v>
      </c>
      <c r="M18" s="790">
        <f>SUM(M13:M17)</f>
        <v>1</v>
      </c>
      <c r="N18" s="867">
        <f>SUM(N13:N17)</f>
        <v>16</v>
      </c>
    </row>
    <row r="19" spans="1:14" x14ac:dyDescent="0.2">
      <c r="N19" s="1231" t="s">
        <v>721</v>
      </c>
    </row>
  </sheetData>
  <mergeCells count="1267">
    <mergeCell ref="A1:N1"/>
    <mergeCell ref="A11:A12"/>
    <mergeCell ref="B11:L11"/>
    <mergeCell ref="XEM2:XEY2"/>
    <mergeCell ref="XEZ2:XFC2"/>
    <mergeCell ref="XBZ2:XCL2"/>
    <mergeCell ref="XCM2:XCY2"/>
    <mergeCell ref="XCZ2:XDL2"/>
    <mergeCell ref="XDM2:XDY2"/>
    <mergeCell ref="XDZ2:XEL2"/>
    <mergeCell ref="WZM2:WZY2"/>
    <mergeCell ref="WZZ2:XAL2"/>
    <mergeCell ref="XAM2:XAY2"/>
    <mergeCell ref="XAZ2:XBL2"/>
    <mergeCell ref="XBM2:XBY2"/>
    <mergeCell ref="WWZ2:WXL2"/>
    <mergeCell ref="WXM2:WXY2"/>
    <mergeCell ref="WXZ2:WYL2"/>
    <mergeCell ref="WYM2:WYY2"/>
    <mergeCell ref="WYZ2:WZL2"/>
    <mergeCell ref="WUM2:WUY2"/>
    <mergeCell ref="WUZ2:WVL2"/>
    <mergeCell ref="WVM2:WVY2"/>
    <mergeCell ref="WVZ2:WWL2"/>
    <mergeCell ref="WWM2:WWY2"/>
    <mergeCell ref="WRZ2:WSL2"/>
    <mergeCell ref="WSM2:WSY2"/>
    <mergeCell ref="WSZ2:WTL2"/>
    <mergeCell ref="WTM2:WTY2"/>
    <mergeCell ref="WTZ2:WUL2"/>
    <mergeCell ref="WPM2:WPY2"/>
    <mergeCell ref="WPZ2:WQL2"/>
    <mergeCell ref="WQM2:WQY2"/>
    <mergeCell ref="WQZ2:WRL2"/>
    <mergeCell ref="WRM2:WRY2"/>
    <mergeCell ref="WMZ2:WNL2"/>
    <mergeCell ref="WNM2:WNY2"/>
    <mergeCell ref="WNZ2:WOL2"/>
    <mergeCell ref="WOM2:WOY2"/>
    <mergeCell ref="WOZ2:WPL2"/>
    <mergeCell ref="WKM2:WKY2"/>
    <mergeCell ref="WKZ2:WLL2"/>
    <mergeCell ref="WLM2:WLY2"/>
    <mergeCell ref="WLZ2:WML2"/>
    <mergeCell ref="WMM2:WMY2"/>
    <mergeCell ref="WHZ2:WIL2"/>
    <mergeCell ref="WIM2:WIY2"/>
    <mergeCell ref="WIZ2:WJL2"/>
    <mergeCell ref="WJM2:WJY2"/>
    <mergeCell ref="WJZ2:WKL2"/>
    <mergeCell ref="WFM2:WFY2"/>
    <mergeCell ref="WFZ2:WGL2"/>
    <mergeCell ref="WGM2:WGY2"/>
    <mergeCell ref="WGZ2:WHL2"/>
    <mergeCell ref="WHM2:WHY2"/>
    <mergeCell ref="WCZ2:WDL2"/>
    <mergeCell ref="WDM2:WDY2"/>
    <mergeCell ref="WDZ2:WEL2"/>
    <mergeCell ref="WEM2:WEY2"/>
    <mergeCell ref="WEZ2:WFL2"/>
    <mergeCell ref="WAM2:WAY2"/>
    <mergeCell ref="WAZ2:WBL2"/>
    <mergeCell ref="WBM2:WBY2"/>
    <mergeCell ref="WBZ2:WCL2"/>
    <mergeCell ref="WCM2:WCY2"/>
    <mergeCell ref="VXZ2:VYL2"/>
    <mergeCell ref="VYM2:VYY2"/>
    <mergeCell ref="VYZ2:VZL2"/>
    <mergeCell ref="VZM2:VZY2"/>
    <mergeCell ref="VZZ2:WAL2"/>
    <mergeCell ref="VVM2:VVY2"/>
    <mergeCell ref="VVZ2:VWL2"/>
    <mergeCell ref="VWM2:VWY2"/>
    <mergeCell ref="VWZ2:VXL2"/>
    <mergeCell ref="VXM2:VXY2"/>
    <mergeCell ref="VSZ2:VTL2"/>
    <mergeCell ref="VTM2:VTY2"/>
    <mergeCell ref="VTZ2:VUL2"/>
    <mergeCell ref="VUM2:VUY2"/>
    <mergeCell ref="VUZ2:VVL2"/>
    <mergeCell ref="VQM2:VQY2"/>
    <mergeCell ref="VQZ2:VRL2"/>
    <mergeCell ref="VRM2:VRY2"/>
    <mergeCell ref="VRZ2:VSL2"/>
    <mergeCell ref="VSM2:VSY2"/>
    <mergeCell ref="VNZ2:VOL2"/>
    <mergeCell ref="VOM2:VOY2"/>
    <mergeCell ref="VOZ2:VPL2"/>
    <mergeCell ref="VPM2:VPY2"/>
    <mergeCell ref="VPZ2:VQL2"/>
    <mergeCell ref="VLM2:VLY2"/>
    <mergeCell ref="VLZ2:VML2"/>
    <mergeCell ref="VMM2:VMY2"/>
    <mergeCell ref="VMZ2:VNL2"/>
    <mergeCell ref="VNM2:VNY2"/>
    <mergeCell ref="VIZ2:VJL2"/>
    <mergeCell ref="VJM2:VJY2"/>
    <mergeCell ref="VJZ2:VKL2"/>
    <mergeCell ref="VKM2:VKY2"/>
    <mergeCell ref="VKZ2:VLL2"/>
    <mergeCell ref="VGM2:VGY2"/>
    <mergeCell ref="VGZ2:VHL2"/>
    <mergeCell ref="VHM2:VHY2"/>
    <mergeCell ref="VHZ2:VIL2"/>
    <mergeCell ref="VIM2:VIY2"/>
    <mergeCell ref="VDZ2:VEL2"/>
    <mergeCell ref="VEM2:VEY2"/>
    <mergeCell ref="VEZ2:VFL2"/>
    <mergeCell ref="VFM2:VFY2"/>
    <mergeCell ref="VFZ2:VGL2"/>
    <mergeCell ref="VBM2:VBY2"/>
    <mergeCell ref="VBZ2:VCL2"/>
    <mergeCell ref="VCM2:VCY2"/>
    <mergeCell ref="VCZ2:VDL2"/>
    <mergeCell ref="VDM2:VDY2"/>
    <mergeCell ref="UYZ2:UZL2"/>
    <mergeCell ref="UZM2:UZY2"/>
    <mergeCell ref="UZZ2:VAL2"/>
    <mergeCell ref="VAM2:VAY2"/>
    <mergeCell ref="VAZ2:VBL2"/>
    <mergeCell ref="UWM2:UWY2"/>
    <mergeCell ref="UWZ2:UXL2"/>
    <mergeCell ref="UXM2:UXY2"/>
    <mergeCell ref="UXZ2:UYL2"/>
    <mergeCell ref="UYM2:UYY2"/>
    <mergeCell ref="UTZ2:UUL2"/>
    <mergeCell ref="UUM2:UUY2"/>
    <mergeCell ref="UUZ2:UVL2"/>
    <mergeCell ref="UVM2:UVY2"/>
    <mergeCell ref="UVZ2:UWL2"/>
    <mergeCell ref="URM2:URY2"/>
    <mergeCell ref="URZ2:USL2"/>
    <mergeCell ref="USM2:USY2"/>
    <mergeCell ref="USZ2:UTL2"/>
    <mergeCell ref="UTM2:UTY2"/>
    <mergeCell ref="UOZ2:UPL2"/>
    <mergeCell ref="UPM2:UPY2"/>
    <mergeCell ref="UPZ2:UQL2"/>
    <mergeCell ref="UQM2:UQY2"/>
    <mergeCell ref="UQZ2:URL2"/>
    <mergeCell ref="UMM2:UMY2"/>
    <mergeCell ref="UMZ2:UNL2"/>
    <mergeCell ref="UNM2:UNY2"/>
    <mergeCell ref="UNZ2:UOL2"/>
    <mergeCell ref="UOM2:UOY2"/>
    <mergeCell ref="UJZ2:UKL2"/>
    <mergeCell ref="UKM2:UKY2"/>
    <mergeCell ref="UKZ2:ULL2"/>
    <mergeCell ref="ULM2:ULY2"/>
    <mergeCell ref="ULZ2:UML2"/>
    <mergeCell ref="UHM2:UHY2"/>
    <mergeCell ref="UHZ2:UIL2"/>
    <mergeCell ref="UIM2:UIY2"/>
    <mergeCell ref="UIZ2:UJL2"/>
    <mergeCell ref="UJM2:UJY2"/>
    <mergeCell ref="UEZ2:UFL2"/>
    <mergeCell ref="UFM2:UFY2"/>
    <mergeCell ref="UFZ2:UGL2"/>
    <mergeCell ref="UGM2:UGY2"/>
    <mergeCell ref="UGZ2:UHL2"/>
    <mergeCell ref="UCM2:UCY2"/>
    <mergeCell ref="UCZ2:UDL2"/>
    <mergeCell ref="UDM2:UDY2"/>
    <mergeCell ref="UDZ2:UEL2"/>
    <mergeCell ref="UEM2:UEY2"/>
    <mergeCell ref="TZZ2:UAL2"/>
    <mergeCell ref="UAM2:UAY2"/>
    <mergeCell ref="UAZ2:UBL2"/>
    <mergeCell ref="UBM2:UBY2"/>
    <mergeCell ref="UBZ2:UCL2"/>
    <mergeCell ref="TXM2:TXY2"/>
    <mergeCell ref="TXZ2:TYL2"/>
    <mergeCell ref="TYM2:TYY2"/>
    <mergeCell ref="TYZ2:TZL2"/>
    <mergeCell ref="TZM2:TZY2"/>
    <mergeCell ref="TUZ2:TVL2"/>
    <mergeCell ref="TVM2:TVY2"/>
    <mergeCell ref="TVZ2:TWL2"/>
    <mergeCell ref="TWM2:TWY2"/>
    <mergeCell ref="TWZ2:TXL2"/>
    <mergeCell ref="TSM2:TSY2"/>
    <mergeCell ref="TSZ2:TTL2"/>
    <mergeCell ref="TTM2:TTY2"/>
    <mergeCell ref="TTZ2:TUL2"/>
    <mergeCell ref="TUM2:TUY2"/>
    <mergeCell ref="TPZ2:TQL2"/>
    <mergeCell ref="TQM2:TQY2"/>
    <mergeCell ref="TQZ2:TRL2"/>
    <mergeCell ref="TRM2:TRY2"/>
    <mergeCell ref="TRZ2:TSL2"/>
    <mergeCell ref="TNM2:TNY2"/>
    <mergeCell ref="TNZ2:TOL2"/>
    <mergeCell ref="TOM2:TOY2"/>
    <mergeCell ref="TOZ2:TPL2"/>
    <mergeCell ref="TPM2:TPY2"/>
    <mergeCell ref="TKZ2:TLL2"/>
    <mergeCell ref="TLM2:TLY2"/>
    <mergeCell ref="TLZ2:TML2"/>
    <mergeCell ref="TMM2:TMY2"/>
    <mergeCell ref="TMZ2:TNL2"/>
    <mergeCell ref="TIM2:TIY2"/>
    <mergeCell ref="TIZ2:TJL2"/>
    <mergeCell ref="TJM2:TJY2"/>
    <mergeCell ref="TJZ2:TKL2"/>
    <mergeCell ref="TKM2:TKY2"/>
    <mergeCell ref="TFZ2:TGL2"/>
    <mergeCell ref="TGM2:TGY2"/>
    <mergeCell ref="TGZ2:THL2"/>
    <mergeCell ref="THM2:THY2"/>
    <mergeCell ref="THZ2:TIL2"/>
    <mergeCell ref="TDM2:TDY2"/>
    <mergeCell ref="TDZ2:TEL2"/>
    <mergeCell ref="TEM2:TEY2"/>
    <mergeCell ref="TEZ2:TFL2"/>
    <mergeCell ref="TFM2:TFY2"/>
    <mergeCell ref="TAZ2:TBL2"/>
    <mergeCell ref="TBM2:TBY2"/>
    <mergeCell ref="TBZ2:TCL2"/>
    <mergeCell ref="TCM2:TCY2"/>
    <mergeCell ref="TCZ2:TDL2"/>
    <mergeCell ref="SYM2:SYY2"/>
    <mergeCell ref="SYZ2:SZL2"/>
    <mergeCell ref="SZM2:SZY2"/>
    <mergeCell ref="SZZ2:TAL2"/>
    <mergeCell ref="TAM2:TAY2"/>
    <mergeCell ref="SVZ2:SWL2"/>
    <mergeCell ref="SWM2:SWY2"/>
    <mergeCell ref="SWZ2:SXL2"/>
    <mergeCell ref="SXM2:SXY2"/>
    <mergeCell ref="SXZ2:SYL2"/>
    <mergeCell ref="STM2:STY2"/>
    <mergeCell ref="STZ2:SUL2"/>
    <mergeCell ref="SUM2:SUY2"/>
    <mergeCell ref="SUZ2:SVL2"/>
    <mergeCell ref="SVM2:SVY2"/>
    <mergeCell ref="SQZ2:SRL2"/>
    <mergeCell ref="SRM2:SRY2"/>
    <mergeCell ref="SRZ2:SSL2"/>
    <mergeCell ref="SSM2:SSY2"/>
    <mergeCell ref="SSZ2:STL2"/>
    <mergeCell ref="SOM2:SOY2"/>
    <mergeCell ref="SOZ2:SPL2"/>
    <mergeCell ref="SPM2:SPY2"/>
    <mergeCell ref="SPZ2:SQL2"/>
    <mergeCell ref="SQM2:SQY2"/>
    <mergeCell ref="SLZ2:SML2"/>
    <mergeCell ref="SMM2:SMY2"/>
    <mergeCell ref="SMZ2:SNL2"/>
    <mergeCell ref="SNM2:SNY2"/>
    <mergeCell ref="SNZ2:SOL2"/>
    <mergeCell ref="SJM2:SJY2"/>
    <mergeCell ref="SJZ2:SKL2"/>
    <mergeCell ref="SKM2:SKY2"/>
    <mergeCell ref="SKZ2:SLL2"/>
    <mergeCell ref="SLM2:SLY2"/>
    <mergeCell ref="SGZ2:SHL2"/>
    <mergeCell ref="SHM2:SHY2"/>
    <mergeCell ref="SHZ2:SIL2"/>
    <mergeCell ref="SIM2:SIY2"/>
    <mergeCell ref="SIZ2:SJL2"/>
    <mergeCell ref="SEM2:SEY2"/>
    <mergeCell ref="SEZ2:SFL2"/>
    <mergeCell ref="SFM2:SFY2"/>
    <mergeCell ref="SFZ2:SGL2"/>
    <mergeCell ref="SGM2:SGY2"/>
    <mergeCell ref="SBZ2:SCL2"/>
    <mergeCell ref="SCM2:SCY2"/>
    <mergeCell ref="SCZ2:SDL2"/>
    <mergeCell ref="SDM2:SDY2"/>
    <mergeCell ref="SDZ2:SEL2"/>
    <mergeCell ref="RZM2:RZY2"/>
    <mergeCell ref="RZZ2:SAL2"/>
    <mergeCell ref="SAM2:SAY2"/>
    <mergeCell ref="SAZ2:SBL2"/>
    <mergeCell ref="SBM2:SBY2"/>
    <mergeCell ref="RWZ2:RXL2"/>
    <mergeCell ref="RXM2:RXY2"/>
    <mergeCell ref="RXZ2:RYL2"/>
    <mergeCell ref="RYM2:RYY2"/>
    <mergeCell ref="RYZ2:RZL2"/>
    <mergeCell ref="RUM2:RUY2"/>
    <mergeCell ref="RUZ2:RVL2"/>
    <mergeCell ref="RVM2:RVY2"/>
    <mergeCell ref="RVZ2:RWL2"/>
    <mergeCell ref="RWM2:RWY2"/>
    <mergeCell ref="RRZ2:RSL2"/>
    <mergeCell ref="RSM2:RSY2"/>
    <mergeCell ref="RSZ2:RTL2"/>
    <mergeCell ref="RTM2:RTY2"/>
    <mergeCell ref="RTZ2:RUL2"/>
    <mergeCell ref="RPM2:RPY2"/>
    <mergeCell ref="RPZ2:RQL2"/>
    <mergeCell ref="RQM2:RQY2"/>
    <mergeCell ref="RQZ2:RRL2"/>
    <mergeCell ref="RRM2:RRY2"/>
    <mergeCell ref="RMZ2:RNL2"/>
    <mergeCell ref="RNM2:RNY2"/>
    <mergeCell ref="RNZ2:ROL2"/>
    <mergeCell ref="ROM2:ROY2"/>
    <mergeCell ref="ROZ2:RPL2"/>
    <mergeCell ref="RKM2:RKY2"/>
    <mergeCell ref="RKZ2:RLL2"/>
    <mergeCell ref="RLM2:RLY2"/>
    <mergeCell ref="RLZ2:RML2"/>
    <mergeCell ref="RMM2:RMY2"/>
    <mergeCell ref="RHZ2:RIL2"/>
    <mergeCell ref="RIM2:RIY2"/>
    <mergeCell ref="RIZ2:RJL2"/>
    <mergeCell ref="RJM2:RJY2"/>
    <mergeCell ref="RJZ2:RKL2"/>
    <mergeCell ref="RFM2:RFY2"/>
    <mergeCell ref="RFZ2:RGL2"/>
    <mergeCell ref="RGM2:RGY2"/>
    <mergeCell ref="RGZ2:RHL2"/>
    <mergeCell ref="RHM2:RHY2"/>
    <mergeCell ref="RCZ2:RDL2"/>
    <mergeCell ref="RDM2:RDY2"/>
    <mergeCell ref="RDZ2:REL2"/>
    <mergeCell ref="REM2:REY2"/>
    <mergeCell ref="REZ2:RFL2"/>
    <mergeCell ref="RAM2:RAY2"/>
    <mergeCell ref="RAZ2:RBL2"/>
    <mergeCell ref="RBM2:RBY2"/>
    <mergeCell ref="RBZ2:RCL2"/>
    <mergeCell ref="RCM2:RCY2"/>
    <mergeCell ref="QXZ2:QYL2"/>
    <mergeCell ref="QYM2:QYY2"/>
    <mergeCell ref="QYZ2:QZL2"/>
    <mergeCell ref="QZM2:QZY2"/>
    <mergeCell ref="QZZ2:RAL2"/>
    <mergeCell ref="QVM2:QVY2"/>
    <mergeCell ref="QVZ2:QWL2"/>
    <mergeCell ref="QWM2:QWY2"/>
    <mergeCell ref="QWZ2:QXL2"/>
    <mergeCell ref="QXM2:QXY2"/>
    <mergeCell ref="QSZ2:QTL2"/>
    <mergeCell ref="QTM2:QTY2"/>
    <mergeCell ref="QTZ2:QUL2"/>
    <mergeCell ref="QUM2:QUY2"/>
    <mergeCell ref="QUZ2:QVL2"/>
    <mergeCell ref="QQM2:QQY2"/>
    <mergeCell ref="QQZ2:QRL2"/>
    <mergeCell ref="QRM2:QRY2"/>
    <mergeCell ref="QRZ2:QSL2"/>
    <mergeCell ref="QSM2:QSY2"/>
    <mergeCell ref="QNZ2:QOL2"/>
    <mergeCell ref="QOM2:QOY2"/>
    <mergeCell ref="QOZ2:QPL2"/>
    <mergeCell ref="QPM2:QPY2"/>
    <mergeCell ref="QPZ2:QQL2"/>
    <mergeCell ref="QLM2:QLY2"/>
    <mergeCell ref="QLZ2:QML2"/>
    <mergeCell ref="QMM2:QMY2"/>
    <mergeCell ref="QMZ2:QNL2"/>
    <mergeCell ref="QNM2:QNY2"/>
    <mergeCell ref="QIZ2:QJL2"/>
    <mergeCell ref="QJM2:QJY2"/>
    <mergeCell ref="QJZ2:QKL2"/>
    <mergeCell ref="QKM2:QKY2"/>
    <mergeCell ref="QKZ2:QLL2"/>
    <mergeCell ref="QGM2:QGY2"/>
    <mergeCell ref="QGZ2:QHL2"/>
    <mergeCell ref="QHM2:QHY2"/>
    <mergeCell ref="QHZ2:QIL2"/>
    <mergeCell ref="QIM2:QIY2"/>
    <mergeCell ref="QDZ2:QEL2"/>
    <mergeCell ref="QEM2:QEY2"/>
    <mergeCell ref="QEZ2:QFL2"/>
    <mergeCell ref="QFM2:QFY2"/>
    <mergeCell ref="QFZ2:QGL2"/>
    <mergeCell ref="QBM2:QBY2"/>
    <mergeCell ref="QBZ2:QCL2"/>
    <mergeCell ref="QCM2:QCY2"/>
    <mergeCell ref="QCZ2:QDL2"/>
    <mergeCell ref="QDM2:QDY2"/>
    <mergeCell ref="PYZ2:PZL2"/>
    <mergeCell ref="PZM2:PZY2"/>
    <mergeCell ref="PZZ2:QAL2"/>
    <mergeCell ref="QAM2:QAY2"/>
    <mergeCell ref="QAZ2:QBL2"/>
    <mergeCell ref="PWM2:PWY2"/>
    <mergeCell ref="PWZ2:PXL2"/>
    <mergeCell ref="PXM2:PXY2"/>
    <mergeCell ref="PXZ2:PYL2"/>
    <mergeCell ref="PYM2:PYY2"/>
    <mergeCell ref="PTZ2:PUL2"/>
    <mergeCell ref="PUM2:PUY2"/>
    <mergeCell ref="PUZ2:PVL2"/>
    <mergeCell ref="PVM2:PVY2"/>
    <mergeCell ref="PVZ2:PWL2"/>
    <mergeCell ref="PRM2:PRY2"/>
    <mergeCell ref="PRZ2:PSL2"/>
    <mergeCell ref="PSM2:PSY2"/>
    <mergeCell ref="PSZ2:PTL2"/>
    <mergeCell ref="PTM2:PTY2"/>
    <mergeCell ref="POZ2:PPL2"/>
    <mergeCell ref="PPM2:PPY2"/>
    <mergeCell ref="PPZ2:PQL2"/>
    <mergeCell ref="PQM2:PQY2"/>
    <mergeCell ref="PQZ2:PRL2"/>
    <mergeCell ref="PMM2:PMY2"/>
    <mergeCell ref="PMZ2:PNL2"/>
    <mergeCell ref="PNM2:PNY2"/>
    <mergeCell ref="PNZ2:POL2"/>
    <mergeCell ref="POM2:POY2"/>
    <mergeCell ref="PJZ2:PKL2"/>
    <mergeCell ref="PKM2:PKY2"/>
    <mergeCell ref="PKZ2:PLL2"/>
    <mergeCell ref="PLM2:PLY2"/>
    <mergeCell ref="PLZ2:PML2"/>
    <mergeCell ref="PHM2:PHY2"/>
    <mergeCell ref="PHZ2:PIL2"/>
    <mergeCell ref="PIM2:PIY2"/>
    <mergeCell ref="PIZ2:PJL2"/>
    <mergeCell ref="PJM2:PJY2"/>
    <mergeCell ref="PEZ2:PFL2"/>
    <mergeCell ref="PFM2:PFY2"/>
    <mergeCell ref="PFZ2:PGL2"/>
    <mergeCell ref="PGM2:PGY2"/>
    <mergeCell ref="PGZ2:PHL2"/>
    <mergeCell ref="PCM2:PCY2"/>
    <mergeCell ref="PCZ2:PDL2"/>
    <mergeCell ref="PDM2:PDY2"/>
    <mergeCell ref="PDZ2:PEL2"/>
    <mergeCell ref="PEM2:PEY2"/>
    <mergeCell ref="OZZ2:PAL2"/>
    <mergeCell ref="PAM2:PAY2"/>
    <mergeCell ref="PAZ2:PBL2"/>
    <mergeCell ref="PBM2:PBY2"/>
    <mergeCell ref="PBZ2:PCL2"/>
    <mergeCell ref="OXM2:OXY2"/>
    <mergeCell ref="OXZ2:OYL2"/>
    <mergeCell ref="OYM2:OYY2"/>
    <mergeCell ref="OYZ2:OZL2"/>
    <mergeCell ref="OZM2:OZY2"/>
    <mergeCell ref="OUZ2:OVL2"/>
    <mergeCell ref="OVM2:OVY2"/>
    <mergeCell ref="OVZ2:OWL2"/>
    <mergeCell ref="OWM2:OWY2"/>
    <mergeCell ref="OWZ2:OXL2"/>
    <mergeCell ref="OSM2:OSY2"/>
    <mergeCell ref="OSZ2:OTL2"/>
    <mergeCell ref="OTM2:OTY2"/>
    <mergeCell ref="OTZ2:OUL2"/>
    <mergeCell ref="OUM2:OUY2"/>
    <mergeCell ref="OPZ2:OQL2"/>
    <mergeCell ref="OQM2:OQY2"/>
    <mergeCell ref="OQZ2:ORL2"/>
    <mergeCell ref="ORM2:ORY2"/>
    <mergeCell ref="ORZ2:OSL2"/>
    <mergeCell ref="ONM2:ONY2"/>
    <mergeCell ref="ONZ2:OOL2"/>
    <mergeCell ref="OOM2:OOY2"/>
    <mergeCell ref="OOZ2:OPL2"/>
    <mergeCell ref="OPM2:OPY2"/>
    <mergeCell ref="OKZ2:OLL2"/>
    <mergeCell ref="OLM2:OLY2"/>
    <mergeCell ref="OLZ2:OML2"/>
    <mergeCell ref="OMM2:OMY2"/>
    <mergeCell ref="OMZ2:ONL2"/>
    <mergeCell ref="OIM2:OIY2"/>
    <mergeCell ref="OIZ2:OJL2"/>
    <mergeCell ref="OJM2:OJY2"/>
    <mergeCell ref="OJZ2:OKL2"/>
    <mergeCell ref="OKM2:OKY2"/>
    <mergeCell ref="OFZ2:OGL2"/>
    <mergeCell ref="OGM2:OGY2"/>
    <mergeCell ref="OGZ2:OHL2"/>
    <mergeCell ref="OHM2:OHY2"/>
    <mergeCell ref="OHZ2:OIL2"/>
    <mergeCell ref="ODM2:ODY2"/>
    <mergeCell ref="ODZ2:OEL2"/>
    <mergeCell ref="OEM2:OEY2"/>
    <mergeCell ref="OEZ2:OFL2"/>
    <mergeCell ref="OFM2:OFY2"/>
    <mergeCell ref="OAZ2:OBL2"/>
    <mergeCell ref="OBM2:OBY2"/>
    <mergeCell ref="OBZ2:OCL2"/>
    <mergeCell ref="OCM2:OCY2"/>
    <mergeCell ref="OCZ2:ODL2"/>
    <mergeCell ref="NYM2:NYY2"/>
    <mergeCell ref="NYZ2:NZL2"/>
    <mergeCell ref="NZM2:NZY2"/>
    <mergeCell ref="NZZ2:OAL2"/>
    <mergeCell ref="OAM2:OAY2"/>
    <mergeCell ref="NVZ2:NWL2"/>
    <mergeCell ref="NWM2:NWY2"/>
    <mergeCell ref="NWZ2:NXL2"/>
    <mergeCell ref="NXM2:NXY2"/>
    <mergeCell ref="NXZ2:NYL2"/>
    <mergeCell ref="NTM2:NTY2"/>
    <mergeCell ref="NTZ2:NUL2"/>
    <mergeCell ref="NUM2:NUY2"/>
    <mergeCell ref="NUZ2:NVL2"/>
    <mergeCell ref="NVM2:NVY2"/>
    <mergeCell ref="NQZ2:NRL2"/>
    <mergeCell ref="NRM2:NRY2"/>
    <mergeCell ref="NRZ2:NSL2"/>
    <mergeCell ref="NSM2:NSY2"/>
    <mergeCell ref="NSZ2:NTL2"/>
    <mergeCell ref="NOM2:NOY2"/>
    <mergeCell ref="NOZ2:NPL2"/>
    <mergeCell ref="NPM2:NPY2"/>
    <mergeCell ref="NPZ2:NQL2"/>
    <mergeCell ref="NQM2:NQY2"/>
    <mergeCell ref="NLZ2:NML2"/>
    <mergeCell ref="NMM2:NMY2"/>
    <mergeCell ref="NMZ2:NNL2"/>
    <mergeCell ref="NNM2:NNY2"/>
    <mergeCell ref="NNZ2:NOL2"/>
    <mergeCell ref="NJM2:NJY2"/>
    <mergeCell ref="NJZ2:NKL2"/>
    <mergeCell ref="NKM2:NKY2"/>
    <mergeCell ref="NKZ2:NLL2"/>
    <mergeCell ref="NLM2:NLY2"/>
    <mergeCell ref="NGZ2:NHL2"/>
    <mergeCell ref="NHM2:NHY2"/>
    <mergeCell ref="NHZ2:NIL2"/>
    <mergeCell ref="NIM2:NIY2"/>
    <mergeCell ref="NIZ2:NJL2"/>
    <mergeCell ref="NEM2:NEY2"/>
    <mergeCell ref="NEZ2:NFL2"/>
    <mergeCell ref="NFM2:NFY2"/>
    <mergeCell ref="NFZ2:NGL2"/>
    <mergeCell ref="NGM2:NGY2"/>
    <mergeCell ref="NBZ2:NCL2"/>
    <mergeCell ref="NCM2:NCY2"/>
    <mergeCell ref="NCZ2:NDL2"/>
    <mergeCell ref="NDM2:NDY2"/>
    <mergeCell ref="NDZ2:NEL2"/>
    <mergeCell ref="MZM2:MZY2"/>
    <mergeCell ref="MZZ2:NAL2"/>
    <mergeCell ref="NAM2:NAY2"/>
    <mergeCell ref="NAZ2:NBL2"/>
    <mergeCell ref="NBM2:NBY2"/>
    <mergeCell ref="MWZ2:MXL2"/>
    <mergeCell ref="MXM2:MXY2"/>
    <mergeCell ref="MXZ2:MYL2"/>
    <mergeCell ref="MYM2:MYY2"/>
    <mergeCell ref="MYZ2:MZL2"/>
    <mergeCell ref="MUM2:MUY2"/>
    <mergeCell ref="MUZ2:MVL2"/>
    <mergeCell ref="MVM2:MVY2"/>
    <mergeCell ref="MVZ2:MWL2"/>
    <mergeCell ref="MWM2:MWY2"/>
    <mergeCell ref="MRZ2:MSL2"/>
    <mergeCell ref="MSM2:MSY2"/>
    <mergeCell ref="MSZ2:MTL2"/>
    <mergeCell ref="MTM2:MTY2"/>
    <mergeCell ref="MTZ2:MUL2"/>
    <mergeCell ref="MPM2:MPY2"/>
    <mergeCell ref="MPZ2:MQL2"/>
    <mergeCell ref="MQM2:MQY2"/>
    <mergeCell ref="MQZ2:MRL2"/>
    <mergeCell ref="MRM2:MRY2"/>
    <mergeCell ref="MMZ2:MNL2"/>
    <mergeCell ref="MNM2:MNY2"/>
    <mergeCell ref="MNZ2:MOL2"/>
    <mergeCell ref="MOM2:MOY2"/>
    <mergeCell ref="MOZ2:MPL2"/>
    <mergeCell ref="MKM2:MKY2"/>
    <mergeCell ref="MKZ2:MLL2"/>
    <mergeCell ref="MLM2:MLY2"/>
    <mergeCell ref="MLZ2:MML2"/>
    <mergeCell ref="MMM2:MMY2"/>
    <mergeCell ref="MHZ2:MIL2"/>
    <mergeCell ref="MIM2:MIY2"/>
    <mergeCell ref="MIZ2:MJL2"/>
    <mergeCell ref="MJM2:MJY2"/>
    <mergeCell ref="MJZ2:MKL2"/>
    <mergeCell ref="MFM2:MFY2"/>
    <mergeCell ref="MFZ2:MGL2"/>
    <mergeCell ref="MGM2:MGY2"/>
    <mergeCell ref="MGZ2:MHL2"/>
    <mergeCell ref="MHM2:MHY2"/>
    <mergeCell ref="MCZ2:MDL2"/>
    <mergeCell ref="MDM2:MDY2"/>
    <mergeCell ref="MDZ2:MEL2"/>
    <mergeCell ref="MEM2:MEY2"/>
    <mergeCell ref="MEZ2:MFL2"/>
    <mergeCell ref="MAM2:MAY2"/>
    <mergeCell ref="MAZ2:MBL2"/>
    <mergeCell ref="MBM2:MBY2"/>
    <mergeCell ref="MBZ2:MCL2"/>
    <mergeCell ref="MCM2:MCY2"/>
    <mergeCell ref="LXZ2:LYL2"/>
    <mergeCell ref="LYM2:LYY2"/>
    <mergeCell ref="LYZ2:LZL2"/>
    <mergeCell ref="LZM2:LZY2"/>
    <mergeCell ref="LZZ2:MAL2"/>
    <mergeCell ref="LVM2:LVY2"/>
    <mergeCell ref="LVZ2:LWL2"/>
    <mergeCell ref="LWM2:LWY2"/>
    <mergeCell ref="LWZ2:LXL2"/>
    <mergeCell ref="LXM2:LXY2"/>
    <mergeCell ref="LSZ2:LTL2"/>
    <mergeCell ref="LTM2:LTY2"/>
    <mergeCell ref="LTZ2:LUL2"/>
    <mergeCell ref="LUM2:LUY2"/>
    <mergeCell ref="LUZ2:LVL2"/>
    <mergeCell ref="LQM2:LQY2"/>
    <mergeCell ref="LQZ2:LRL2"/>
    <mergeCell ref="LRM2:LRY2"/>
    <mergeCell ref="LRZ2:LSL2"/>
    <mergeCell ref="LSM2:LSY2"/>
    <mergeCell ref="LNZ2:LOL2"/>
    <mergeCell ref="LOM2:LOY2"/>
    <mergeCell ref="LOZ2:LPL2"/>
    <mergeCell ref="LPM2:LPY2"/>
    <mergeCell ref="LPZ2:LQL2"/>
    <mergeCell ref="LLM2:LLY2"/>
    <mergeCell ref="LLZ2:LML2"/>
    <mergeCell ref="LMM2:LMY2"/>
    <mergeCell ref="LMZ2:LNL2"/>
    <mergeCell ref="LNM2:LNY2"/>
    <mergeCell ref="LIZ2:LJL2"/>
    <mergeCell ref="LJM2:LJY2"/>
    <mergeCell ref="LJZ2:LKL2"/>
    <mergeCell ref="LKM2:LKY2"/>
    <mergeCell ref="LKZ2:LLL2"/>
    <mergeCell ref="LGM2:LGY2"/>
    <mergeCell ref="LGZ2:LHL2"/>
    <mergeCell ref="LHM2:LHY2"/>
    <mergeCell ref="LHZ2:LIL2"/>
    <mergeCell ref="LIM2:LIY2"/>
    <mergeCell ref="LDZ2:LEL2"/>
    <mergeCell ref="LEM2:LEY2"/>
    <mergeCell ref="LEZ2:LFL2"/>
    <mergeCell ref="LFM2:LFY2"/>
    <mergeCell ref="LFZ2:LGL2"/>
    <mergeCell ref="LBM2:LBY2"/>
    <mergeCell ref="LBZ2:LCL2"/>
    <mergeCell ref="LCM2:LCY2"/>
    <mergeCell ref="LCZ2:LDL2"/>
    <mergeCell ref="LDM2:LDY2"/>
    <mergeCell ref="KYZ2:KZL2"/>
    <mergeCell ref="KZM2:KZY2"/>
    <mergeCell ref="KZZ2:LAL2"/>
    <mergeCell ref="LAM2:LAY2"/>
    <mergeCell ref="LAZ2:LBL2"/>
    <mergeCell ref="KWM2:KWY2"/>
    <mergeCell ref="KWZ2:KXL2"/>
    <mergeCell ref="KXM2:KXY2"/>
    <mergeCell ref="KXZ2:KYL2"/>
    <mergeCell ref="KYM2:KYY2"/>
    <mergeCell ref="KTZ2:KUL2"/>
    <mergeCell ref="KUM2:KUY2"/>
    <mergeCell ref="KUZ2:KVL2"/>
    <mergeCell ref="KVM2:KVY2"/>
    <mergeCell ref="KVZ2:KWL2"/>
    <mergeCell ref="KRM2:KRY2"/>
    <mergeCell ref="KRZ2:KSL2"/>
    <mergeCell ref="KSM2:KSY2"/>
    <mergeCell ref="KSZ2:KTL2"/>
    <mergeCell ref="KTM2:KTY2"/>
    <mergeCell ref="KOZ2:KPL2"/>
    <mergeCell ref="KPM2:KPY2"/>
    <mergeCell ref="KPZ2:KQL2"/>
    <mergeCell ref="KQM2:KQY2"/>
    <mergeCell ref="KQZ2:KRL2"/>
    <mergeCell ref="KMM2:KMY2"/>
    <mergeCell ref="KMZ2:KNL2"/>
    <mergeCell ref="KNM2:KNY2"/>
    <mergeCell ref="KNZ2:KOL2"/>
    <mergeCell ref="KOM2:KOY2"/>
    <mergeCell ref="KJZ2:KKL2"/>
    <mergeCell ref="KKM2:KKY2"/>
    <mergeCell ref="KKZ2:KLL2"/>
    <mergeCell ref="KLM2:KLY2"/>
    <mergeCell ref="KLZ2:KML2"/>
    <mergeCell ref="KHM2:KHY2"/>
    <mergeCell ref="KHZ2:KIL2"/>
    <mergeCell ref="KIM2:KIY2"/>
    <mergeCell ref="KIZ2:KJL2"/>
    <mergeCell ref="KJM2:KJY2"/>
    <mergeCell ref="KEZ2:KFL2"/>
    <mergeCell ref="KFM2:KFY2"/>
    <mergeCell ref="KFZ2:KGL2"/>
    <mergeCell ref="KGM2:KGY2"/>
    <mergeCell ref="KGZ2:KHL2"/>
    <mergeCell ref="KCM2:KCY2"/>
    <mergeCell ref="KCZ2:KDL2"/>
    <mergeCell ref="KDM2:KDY2"/>
    <mergeCell ref="KDZ2:KEL2"/>
    <mergeCell ref="KEM2:KEY2"/>
    <mergeCell ref="JZZ2:KAL2"/>
    <mergeCell ref="KAM2:KAY2"/>
    <mergeCell ref="KAZ2:KBL2"/>
    <mergeCell ref="KBM2:KBY2"/>
    <mergeCell ref="KBZ2:KCL2"/>
    <mergeCell ref="JXM2:JXY2"/>
    <mergeCell ref="JXZ2:JYL2"/>
    <mergeCell ref="JYM2:JYY2"/>
    <mergeCell ref="JYZ2:JZL2"/>
    <mergeCell ref="JZM2:JZY2"/>
    <mergeCell ref="JUZ2:JVL2"/>
    <mergeCell ref="JVM2:JVY2"/>
    <mergeCell ref="JVZ2:JWL2"/>
    <mergeCell ref="JWM2:JWY2"/>
    <mergeCell ref="JWZ2:JXL2"/>
    <mergeCell ref="JSM2:JSY2"/>
    <mergeCell ref="JSZ2:JTL2"/>
    <mergeCell ref="JTM2:JTY2"/>
    <mergeCell ref="JTZ2:JUL2"/>
    <mergeCell ref="JUM2:JUY2"/>
    <mergeCell ref="JPZ2:JQL2"/>
    <mergeCell ref="JQM2:JQY2"/>
    <mergeCell ref="JQZ2:JRL2"/>
    <mergeCell ref="JRM2:JRY2"/>
    <mergeCell ref="JRZ2:JSL2"/>
    <mergeCell ref="JNM2:JNY2"/>
    <mergeCell ref="JNZ2:JOL2"/>
    <mergeCell ref="JOM2:JOY2"/>
    <mergeCell ref="JOZ2:JPL2"/>
    <mergeCell ref="JPM2:JPY2"/>
    <mergeCell ref="JKZ2:JLL2"/>
    <mergeCell ref="JLM2:JLY2"/>
    <mergeCell ref="JLZ2:JML2"/>
    <mergeCell ref="JMM2:JMY2"/>
    <mergeCell ref="JMZ2:JNL2"/>
    <mergeCell ref="JIM2:JIY2"/>
    <mergeCell ref="JIZ2:JJL2"/>
    <mergeCell ref="JJM2:JJY2"/>
    <mergeCell ref="JJZ2:JKL2"/>
    <mergeCell ref="JKM2:JKY2"/>
    <mergeCell ref="JFZ2:JGL2"/>
    <mergeCell ref="JGM2:JGY2"/>
    <mergeCell ref="JGZ2:JHL2"/>
    <mergeCell ref="JHM2:JHY2"/>
    <mergeCell ref="JHZ2:JIL2"/>
    <mergeCell ref="JDM2:JDY2"/>
    <mergeCell ref="JDZ2:JEL2"/>
    <mergeCell ref="JEM2:JEY2"/>
    <mergeCell ref="JEZ2:JFL2"/>
    <mergeCell ref="JFM2:JFY2"/>
    <mergeCell ref="JAZ2:JBL2"/>
    <mergeCell ref="JBM2:JBY2"/>
    <mergeCell ref="JBZ2:JCL2"/>
    <mergeCell ref="JCM2:JCY2"/>
    <mergeCell ref="JCZ2:JDL2"/>
    <mergeCell ref="IYM2:IYY2"/>
    <mergeCell ref="IYZ2:IZL2"/>
    <mergeCell ref="IZM2:IZY2"/>
    <mergeCell ref="IZZ2:JAL2"/>
    <mergeCell ref="JAM2:JAY2"/>
    <mergeCell ref="IVZ2:IWL2"/>
    <mergeCell ref="IWM2:IWY2"/>
    <mergeCell ref="IWZ2:IXL2"/>
    <mergeCell ref="IXM2:IXY2"/>
    <mergeCell ref="IXZ2:IYL2"/>
    <mergeCell ref="ITM2:ITY2"/>
    <mergeCell ref="ITZ2:IUL2"/>
    <mergeCell ref="IUM2:IUY2"/>
    <mergeCell ref="IUZ2:IVL2"/>
    <mergeCell ref="IVM2:IVY2"/>
    <mergeCell ref="IQZ2:IRL2"/>
    <mergeCell ref="IRM2:IRY2"/>
    <mergeCell ref="IRZ2:ISL2"/>
    <mergeCell ref="ISM2:ISY2"/>
    <mergeCell ref="ISZ2:ITL2"/>
    <mergeCell ref="IOM2:IOY2"/>
    <mergeCell ref="IOZ2:IPL2"/>
    <mergeCell ref="IPM2:IPY2"/>
    <mergeCell ref="IPZ2:IQL2"/>
    <mergeCell ref="IQM2:IQY2"/>
    <mergeCell ref="ILZ2:IML2"/>
    <mergeCell ref="IMM2:IMY2"/>
    <mergeCell ref="IMZ2:INL2"/>
    <mergeCell ref="INM2:INY2"/>
    <mergeCell ref="INZ2:IOL2"/>
    <mergeCell ref="IJM2:IJY2"/>
    <mergeCell ref="IJZ2:IKL2"/>
    <mergeCell ref="IKM2:IKY2"/>
    <mergeCell ref="IKZ2:ILL2"/>
    <mergeCell ref="ILM2:ILY2"/>
    <mergeCell ref="IGZ2:IHL2"/>
    <mergeCell ref="IHM2:IHY2"/>
    <mergeCell ref="IHZ2:IIL2"/>
    <mergeCell ref="IIM2:IIY2"/>
    <mergeCell ref="IIZ2:IJL2"/>
    <mergeCell ref="IEM2:IEY2"/>
    <mergeCell ref="IEZ2:IFL2"/>
    <mergeCell ref="IFM2:IFY2"/>
    <mergeCell ref="IFZ2:IGL2"/>
    <mergeCell ref="IGM2:IGY2"/>
    <mergeCell ref="IBZ2:ICL2"/>
    <mergeCell ref="ICM2:ICY2"/>
    <mergeCell ref="ICZ2:IDL2"/>
    <mergeCell ref="IDM2:IDY2"/>
    <mergeCell ref="IDZ2:IEL2"/>
    <mergeCell ref="HZM2:HZY2"/>
    <mergeCell ref="HZZ2:IAL2"/>
    <mergeCell ref="IAM2:IAY2"/>
    <mergeCell ref="IAZ2:IBL2"/>
    <mergeCell ref="IBM2:IBY2"/>
    <mergeCell ref="HWZ2:HXL2"/>
    <mergeCell ref="HXM2:HXY2"/>
    <mergeCell ref="HXZ2:HYL2"/>
    <mergeCell ref="HYM2:HYY2"/>
    <mergeCell ref="HYZ2:HZL2"/>
    <mergeCell ref="HUM2:HUY2"/>
    <mergeCell ref="HUZ2:HVL2"/>
    <mergeCell ref="HVM2:HVY2"/>
    <mergeCell ref="HVZ2:HWL2"/>
    <mergeCell ref="HWM2:HWY2"/>
    <mergeCell ref="HRZ2:HSL2"/>
    <mergeCell ref="HSM2:HSY2"/>
    <mergeCell ref="HSZ2:HTL2"/>
    <mergeCell ref="HTM2:HTY2"/>
    <mergeCell ref="HTZ2:HUL2"/>
    <mergeCell ref="HPM2:HPY2"/>
    <mergeCell ref="HPZ2:HQL2"/>
    <mergeCell ref="HQM2:HQY2"/>
    <mergeCell ref="HQZ2:HRL2"/>
    <mergeCell ref="HRM2:HRY2"/>
    <mergeCell ref="HMZ2:HNL2"/>
    <mergeCell ref="HNM2:HNY2"/>
    <mergeCell ref="HNZ2:HOL2"/>
    <mergeCell ref="HOM2:HOY2"/>
    <mergeCell ref="HOZ2:HPL2"/>
    <mergeCell ref="HKM2:HKY2"/>
    <mergeCell ref="HKZ2:HLL2"/>
    <mergeCell ref="HLM2:HLY2"/>
    <mergeCell ref="HLZ2:HML2"/>
    <mergeCell ref="HMM2:HMY2"/>
    <mergeCell ref="HHZ2:HIL2"/>
    <mergeCell ref="HIM2:HIY2"/>
    <mergeCell ref="HIZ2:HJL2"/>
    <mergeCell ref="HJM2:HJY2"/>
    <mergeCell ref="HJZ2:HKL2"/>
    <mergeCell ref="HFM2:HFY2"/>
    <mergeCell ref="HFZ2:HGL2"/>
    <mergeCell ref="HGM2:HGY2"/>
    <mergeCell ref="HGZ2:HHL2"/>
    <mergeCell ref="HHM2:HHY2"/>
    <mergeCell ref="HCZ2:HDL2"/>
    <mergeCell ref="HDM2:HDY2"/>
    <mergeCell ref="HDZ2:HEL2"/>
    <mergeCell ref="HEM2:HEY2"/>
    <mergeCell ref="HEZ2:HFL2"/>
    <mergeCell ref="HAM2:HAY2"/>
    <mergeCell ref="HAZ2:HBL2"/>
    <mergeCell ref="HBM2:HBY2"/>
    <mergeCell ref="HBZ2:HCL2"/>
    <mergeCell ref="HCM2:HCY2"/>
    <mergeCell ref="GXZ2:GYL2"/>
    <mergeCell ref="GYM2:GYY2"/>
    <mergeCell ref="GYZ2:GZL2"/>
    <mergeCell ref="GZM2:GZY2"/>
    <mergeCell ref="GZZ2:HAL2"/>
    <mergeCell ref="GVM2:GVY2"/>
    <mergeCell ref="GVZ2:GWL2"/>
    <mergeCell ref="GWM2:GWY2"/>
    <mergeCell ref="GWZ2:GXL2"/>
    <mergeCell ref="GXM2:GXY2"/>
    <mergeCell ref="GSZ2:GTL2"/>
    <mergeCell ref="GTM2:GTY2"/>
    <mergeCell ref="GTZ2:GUL2"/>
    <mergeCell ref="GUM2:GUY2"/>
    <mergeCell ref="GUZ2:GVL2"/>
    <mergeCell ref="GQM2:GQY2"/>
    <mergeCell ref="GQZ2:GRL2"/>
    <mergeCell ref="GRM2:GRY2"/>
    <mergeCell ref="GRZ2:GSL2"/>
    <mergeCell ref="GSM2:GSY2"/>
    <mergeCell ref="GNZ2:GOL2"/>
    <mergeCell ref="GOM2:GOY2"/>
    <mergeCell ref="GOZ2:GPL2"/>
    <mergeCell ref="GPM2:GPY2"/>
    <mergeCell ref="GPZ2:GQL2"/>
    <mergeCell ref="GLM2:GLY2"/>
    <mergeCell ref="GLZ2:GML2"/>
    <mergeCell ref="GMM2:GMY2"/>
    <mergeCell ref="GMZ2:GNL2"/>
    <mergeCell ref="GNM2:GNY2"/>
    <mergeCell ref="GIZ2:GJL2"/>
    <mergeCell ref="GJM2:GJY2"/>
    <mergeCell ref="GJZ2:GKL2"/>
    <mergeCell ref="GKM2:GKY2"/>
    <mergeCell ref="GKZ2:GLL2"/>
    <mergeCell ref="GGM2:GGY2"/>
    <mergeCell ref="GGZ2:GHL2"/>
    <mergeCell ref="GHM2:GHY2"/>
    <mergeCell ref="GHZ2:GIL2"/>
    <mergeCell ref="GIM2:GIY2"/>
    <mergeCell ref="GDZ2:GEL2"/>
    <mergeCell ref="GEM2:GEY2"/>
    <mergeCell ref="GEZ2:GFL2"/>
    <mergeCell ref="GFM2:GFY2"/>
    <mergeCell ref="GFZ2:GGL2"/>
    <mergeCell ref="GBM2:GBY2"/>
    <mergeCell ref="GBZ2:GCL2"/>
    <mergeCell ref="GCM2:GCY2"/>
    <mergeCell ref="GCZ2:GDL2"/>
    <mergeCell ref="GDM2:GDY2"/>
    <mergeCell ref="FYZ2:FZL2"/>
    <mergeCell ref="FZM2:FZY2"/>
    <mergeCell ref="FZZ2:GAL2"/>
    <mergeCell ref="GAM2:GAY2"/>
    <mergeCell ref="GAZ2:GBL2"/>
    <mergeCell ref="FWM2:FWY2"/>
    <mergeCell ref="FWZ2:FXL2"/>
    <mergeCell ref="FXM2:FXY2"/>
    <mergeCell ref="FXZ2:FYL2"/>
    <mergeCell ref="FYM2:FYY2"/>
    <mergeCell ref="FTZ2:FUL2"/>
    <mergeCell ref="FUM2:FUY2"/>
    <mergeCell ref="FUZ2:FVL2"/>
    <mergeCell ref="FVM2:FVY2"/>
    <mergeCell ref="FVZ2:FWL2"/>
    <mergeCell ref="FRM2:FRY2"/>
    <mergeCell ref="FRZ2:FSL2"/>
    <mergeCell ref="FSM2:FSY2"/>
    <mergeCell ref="FSZ2:FTL2"/>
    <mergeCell ref="FTM2:FTY2"/>
    <mergeCell ref="FOZ2:FPL2"/>
    <mergeCell ref="FPM2:FPY2"/>
    <mergeCell ref="FPZ2:FQL2"/>
    <mergeCell ref="FQM2:FQY2"/>
    <mergeCell ref="FQZ2:FRL2"/>
    <mergeCell ref="FMM2:FMY2"/>
    <mergeCell ref="FMZ2:FNL2"/>
    <mergeCell ref="FNM2:FNY2"/>
    <mergeCell ref="FNZ2:FOL2"/>
    <mergeCell ref="FOM2:FOY2"/>
    <mergeCell ref="FJZ2:FKL2"/>
    <mergeCell ref="FKM2:FKY2"/>
    <mergeCell ref="FKZ2:FLL2"/>
    <mergeCell ref="FLM2:FLY2"/>
    <mergeCell ref="FLZ2:FML2"/>
    <mergeCell ref="FHM2:FHY2"/>
    <mergeCell ref="FHZ2:FIL2"/>
    <mergeCell ref="FIM2:FIY2"/>
    <mergeCell ref="FIZ2:FJL2"/>
    <mergeCell ref="FJM2:FJY2"/>
    <mergeCell ref="FEZ2:FFL2"/>
    <mergeCell ref="FFM2:FFY2"/>
    <mergeCell ref="FFZ2:FGL2"/>
    <mergeCell ref="FGM2:FGY2"/>
    <mergeCell ref="FGZ2:FHL2"/>
    <mergeCell ref="FCM2:FCY2"/>
    <mergeCell ref="FCZ2:FDL2"/>
    <mergeCell ref="FDM2:FDY2"/>
    <mergeCell ref="FDZ2:FEL2"/>
    <mergeCell ref="FEM2:FEY2"/>
    <mergeCell ref="EZZ2:FAL2"/>
    <mergeCell ref="FAM2:FAY2"/>
    <mergeCell ref="FAZ2:FBL2"/>
    <mergeCell ref="FBM2:FBY2"/>
    <mergeCell ref="FBZ2:FCL2"/>
    <mergeCell ref="EXM2:EXY2"/>
    <mergeCell ref="EXZ2:EYL2"/>
    <mergeCell ref="EYM2:EYY2"/>
    <mergeCell ref="EYZ2:EZL2"/>
    <mergeCell ref="EZM2:EZY2"/>
    <mergeCell ref="EUZ2:EVL2"/>
    <mergeCell ref="EVM2:EVY2"/>
    <mergeCell ref="EVZ2:EWL2"/>
    <mergeCell ref="EWM2:EWY2"/>
    <mergeCell ref="EWZ2:EXL2"/>
    <mergeCell ref="ESM2:ESY2"/>
    <mergeCell ref="ESZ2:ETL2"/>
    <mergeCell ref="ETM2:ETY2"/>
    <mergeCell ref="ETZ2:EUL2"/>
    <mergeCell ref="EUM2:EUY2"/>
    <mergeCell ref="EPZ2:EQL2"/>
    <mergeCell ref="EQM2:EQY2"/>
    <mergeCell ref="EQZ2:ERL2"/>
    <mergeCell ref="ERM2:ERY2"/>
    <mergeCell ref="ERZ2:ESL2"/>
    <mergeCell ref="ENM2:ENY2"/>
    <mergeCell ref="ENZ2:EOL2"/>
    <mergeCell ref="EOM2:EOY2"/>
    <mergeCell ref="EOZ2:EPL2"/>
    <mergeCell ref="EPM2:EPY2"/>
    <mergeCell ref="EKZ2:ELL2"/>
    <mergeCell ref="ELM2:ELY2"/>
    <mergeCell ref="ELZ2:EML2"/>
    <mergeCell ref="EMM2:EMY2"/>
    <mergeCell ref="EMZ2:ENL2"/>
    <mergeCell ref="EIM2:EIY2"/>
    <mergeCell ref="EIZ2:EJL2"/>
    <mergeCell ref="EJM2:EJY2"/>
    <mergeCell ref="EJZ2:EKL2"/>
    <mergeCell ref="EKM2:EKY2"/>
    <mergeCell ref="EFZ2:EGL2"/>
    <mergeCell ref="EGM2:EGY2"/>
    <mergeCell ref="EGZ2:EHL2"/>
    <mergeCell ref="EHM2:EHY2"/>
    <mergeCell ref="EHZ2:EIL2"/>
    <mergeCell ref="EDM2:EDY2"/>
    <mergeCell ref="EDZ2:EEL2"/>
    <mergeCell ref="EEM2:EEY2"/>
    <mergeCell ref="EEZ2:EFL2"/>
    <mergeCell ref="EFM2:EFY2"/>
    <mergeCell ref="EAZ2:EBL2"/>
    <mergeCell ref="EBM2:EBY2"/>
    <mergeCell ref="EBZ2:ECL2"/>
    <mergeCell ref="ECM2:ECY2"/>
    <mergeCell ref="ECZ2:EDL2"/>
    <mergeCell ref="DYM2:DYY2"/>
    <mergeCell ref="DYZ2:DZL2"/>
    <mergeCell ref="DZM2:DZY2"/>
    <mergeCell ref="DZZ2:EAL2"/>
    <mergeCell ref="EAM2:EAY2"/>
    <mergeCell ref="DVZ2:DWL2"/>
    <mergeCell ref="DWM2:DWY2"/>
    <mergeCell ref="DWZ2:DXL2"/>
    <mergeCell ref="DXM2:DXY2"/>
    <mergeCell ref="DXZ2:DYL2"/>
    <mergeCell ref="DTM2:DTY2"/>
    <mergeCell ref="DTZ2:DUL2"/>
    <mergeCell ref="DUM2:DUY2"/>
    <mergeCell ref="DUZ2:DVL2"/>
    <mergeCell ref="DVM2:DVY2"/>
    <mergeCell ref="DQZ2:DRL2"/>
    <mergeCell ref="DRM2:DRY2"/>
    <mergeCell ref="DRZ2:DSL2"/>
    <mergeCell ref="DSM2:DSY2"/>
    <mergeCell ref="DSZ2:DTL2"/>
    <mergeCell ref="DOM2:DOY2"/>
    <mergeCell ref="DOZ2:DPL2"/>
    <mergeCell ref="DPM2:DPY2"/>
    <mergeCell ref="DPZ2:DQL2"/>
    <mergeCell ref="DQM2:DQY2"/>
    <mergeCell ref="DLZ2:DML2"/>
    <mergeCell ref="DMM2:DMY2"/>
    <mergeCell ref="DMZ2:DNL2"/>
    <mergeCell ref="DNM2:DNY2"/>
    <mergeCell ref="DNZ2:DOL2"/>
    <mergeCell ref="DJM2:DJY2"/>
    <mergeCell ref="DJZ2:DKL2"/>
    <mergeCell ref="DKM2:DKY2"/>
    <mergeCell ref="DKZ2:DLL2"/>
    <mergeCell ref="DLM2:DLY2"/>
    <mergeCell ref="DGZ2:DHL2"/>
    <mergeCell ref="DHM2:DHY2"/>
    <mergeCell ref="DHZ2:DIL2"/>
    <mergeCell ref="DIM2:DIY2"/>
    <mergeCell ref="DIZ2:DJL2"/>
    <mergeCell ref="DEM2:DEY2"/>
    <mergeCell ref="DEZ2:DFL2"/>
    <mergeCell ref="DFM2:DFY2"/>
    <mergeCell ref="DFZ2:DGL2"/>
    <mergeCell ref="DGM2:DGY2"/>
    <mergeCell ref="DBZ2:DCL2"/>
    <mergeCell ref="DCM2:DCY2"/>
    <mergeCell ref="DCZ2:DDL2"/>
    <mergeCell ref="DDM2:DDY2"/>
    <mergeCell ref="DDZ2:DEL2"/>
    <mergeCell ref="CZM2:CZY2"/>
    <mergeCell ref="CZZ2:DAL2"/>
    <mergeCell ref="DAM2:DAY2"/>
    <mergeCell ref="DAZ2:DBL2"/>
    <mergeCell ref="DBM2:DBY2"/>
    <mergeCell ref="CWZ2:CXL2"/>
    <mergeCell ref="CXM2:CXY2"/>
    <mergeCell ref="CXZ2:CYL2"/>
    <mergeCell ref="CYM2:CYY2"/>
    <mergeCell ref="CYZ2:CZL2"/>
    <mergeCell ref="CUM2:CUY2"/>
    <mergeCell ref="CUZ2:CVL2"/>
    <mergeCell ref="CVM2:CVY2"/>
    <mergeCell ref="CVZ2:CWL2"/>
    <mergeCell ref="CWM2:CWY2"/>
    <mergeCell ref="CRZ2:CSL2"/>
    <mergeCell ref="CSM2:CSY2"/>
    <mergeCell ref="CSZ2:CTL2"/>
    <mergeCell ref="CTM2:CTY2"/>
    <mergeCell ref="CTZ2:CUL2"/>
    <mergeCell ref="CPM2:CPY2"/>
    <mergeCell ref="CPZ2:CQL2"/>
    <mergeCell ref="CQM2:CQY2"/>
    <mergeCell ref="CQZ2:CRL2"/>
    <mergeCell ref="CRM2:CRY2"/>
    <mergeCell ref="CMZ2:CNL2"/>
    <mergeCell ref="CNM2:CNY2"/>
    <mergeCell ref="CNZ2:COL2"/>
    <mergeCell ref="COM2:COY2"/>
    <mergeCell ref="COZ2:CPL2"/>
    <mergeCell ref="CKM2:CKY2"/>
    <mergeCell ref="CKZ2:CLL2"/>
    <mergeCell ref="CLM2:CLY2"/>
    <mergeCell ref="CLZ2:CML2"/>
    <mergeCell ref="CMM2:CMY2"/>
    <mergeCell ref="CHZ2:CIL2"/>
    <mergeCell ref="CIM2:CIY2"/>
    <mergeCell ref="CIZ2:CJL2"/>
    <mergeCell ref="CJM2:CJY2"/>
    <mergeCell ref="CJZ2:CKL2"/>
    <mergeCell ref="CFM2:CFY2"/>
    <mergeCell ref="CFZ2:CGL2"/>
    <mergeCell ref="CGM2:CGY2"/>
    <mergeCell ref="CGZ2:CHL2"/>
    <mergeCell ref="CHM2:CHY2"/>
    <mergeCell ref="CCZ2:CDL2"/>
    <mergeCell ref="CDM2:CDY2"/>
    <mergeCell ref="CDZ2:CEL2"/>
    <mergeCell ref="CEM2:CEY2"/>
    <mergeCell ref="CEZ2:CFL2"/>
    <mergeCell ref="CAM2:CAY2"/>
    <mergeCell ref="CAZ2:CBL2"/>
    <mergeCell ref="CBM2:CBY2"/>
    <mergeCell ref="CBZ2:CCL2"/>
    <mergeCell ref="CCM2:CCY2"/>
    <mergeCell ref="BXZ2:BYL2"/>
    <mergeCell ref="BYM2:BYY2"/>
    <mergeCell ref="BYZ2:BZL2"/>
    <mergeCell ref="BZM2:BZY2"/>
    <mergeCell ref="BZZ2:CAL2"/>
    <mergeCell ref="BVM2:BVY2"/>
    <mergeCell ref="BVZ2:BWL2"/>
    <mergeCell ref="BWM2:BWY2"/>
    <mergeCell ref="BWZ2:BXL2"/>
    <mergeCell ref="BXM2:BXY2"/>
    <mergeCell ref="BSZ2:BTL2"/>
    <mergeCell ref="BTM2:BTY2"/>
    <mergeCell ref="BTZ2:BUL2"/>
    <mergeCell ref="BUM2:BUY2"/>
    <mergeCell ref="BUZ2:BVL2"/>
    <mergeCell ref="BQM2:BQY2"/>
    <mergeCell ref="BQZ2:BRL2"/>
    <mergeCell ref="BRM2:BRY2"/>
    <mergeCell ref="BRZ2:BSL2"/>
    <mergeCell ref="BSM2:BSY2"/>
    <mergeCell ref="BNZ2:BOL2"/>
    <mergeCell ref="BOM2:BOY2"/>
    <mergeCell ref="BOZ2:BPL2"/>
    <mergeCell ref="BPM2:BPY2"/>
    <mergeCell ref="BPZ2:BQL2"/>
    <mergeCell ref="BLM2:BLY2"/>
    <mergeCell ref="BLZ2:BML2"/>
    <mergeCell ref="BMM2:BMY2"/>
    <mergeCell ref="BMZ2:BNL2"/>
    <mergeCell ref="BNM2:BNY2"/>
    <mergeCell ref="BIZ2:BJL2"/>
    <mergeCell ref="BJM2:BJY2"/>
    <mergeCell ref="BJZ2:BKL2"/>
    <mergeCell ref="BKM2:BKY2"/>
    <mergeCell ref="BKZ2:BLL2"/>
    <mergeCell ref="BGM2:BGY2"/>
    <mergeCell ref="BGZ2:BHL2"/>
    <mergeCell ref="BHM2:BHY2"/>
    <mergeCell ref="BHZ2:BIL2"/>
    <mergeCell ref="BIM2:BIY2"/>
    <mergeCell ref="BDZ2:BEL2"/>
    <mergeCell ref="BEM2:BEY2"/>
    <mergeCell ref="BEZ2:BFL2"/>
    <mergeCell ref="BFM2:BFY2"/>
    <mergeCell ref="BFZ2:BGL2"/>
    <mergeCell ref="BBM2:BBY2"/>
    <mergeCell ref="BBZ2:BCL2"/>
    <mergeCell ref="BCM2:BCY2"/>
    <mergeCell ref="BCZ2:BDL2"/>
    <mergeCell ref="BDM2:BDY2"/>
    <mergeCell ref="AYZ2:AZL2"/>
    <mergeCell ref="AZM2:AZY2"/>
    <mergeCell ref="AZZ2:BAL2"/>
    <mergeCell ref="BAM2:BAY2"/>
    <mergeCell ref="BAZ2:BBL2"/>
    <mergeCell ref="AWM2:AWY2"/>
    <mergeCell ref="AWZ2:AXL2"/>
    <mergeCell ref="AXM2:AXY2"/>
    <mergeCell ref="AXZ2:AYL2"/>
    <mergeCell ref="AYM2:AYY2"/>
    <mergeCell ref="ATZ2:AUL2"/>
    <mergeCell ref="AUM2:AUY2"/>
    <mergeCell ref="AUZ2:AVL2"/>
    <mergeCell ref="AVM2:AVY2"/>
    <mergeCell ref="AVZ2:AWL2"/>
    <mergeCell ref="ARM2:ARY2"/>
    <mergeCell ref="ARZ2:ASL2"/>
    <mergeCell ref="ASM2:ASY2"/>
    <mergeCell ref="ASZ2:ATL2"/>
    <mergeCell ref="ATM2:ATY2"/>
    <mergeCell ref="AOZ2:APL2"/>
    <mergeCell ref="APM2:APY2"/>
    <mergeCell ref="APZ2:AQL2"/>
    <mergeCell ref="AQM2:AQY2"/>
    <mergeCell ref="AQZ2:ARL2"/>
    <mergeCell ref="AMM2:AMY2"/>
    <mergeCell ref="AMZ2:ANL2"/>
    <mergeCell ref="ANM2:ANY2"/>
    <mergeCell ref="ANZ2:AOL2"/>
    <mergeCell ref="AOM2:AOY2"/>
    <mergeCell ref="AJZ2:AKL2"/>
    <mergeCell ref="AKM2:AKY2"/>
    <mergeCell ref="AKZ2:ALL2"/>
    <mergeCell ref="ALM2:ALY2"/>
    <mergeCell ref="ALZ2:AML2"/>
    <mergeCell ref="AHM2:AHY2"/>
    <mergeCell ref="AHZ2:AIL2"/>
    <mergeCell ref="AIM2:AIY2"/>
    <mergeCell ref="AIZ2:AJL2"/>
    <mergeCell ref="AJM2:AJY2"/>
    <mergeCell ref="AEZ2:AFL2"/>
    <mergeCell ref="AFM2:AFY2"/>
    <mergeCell ref="AFZ2:AGL2"/>
    <mergeCell ref="AGM2:AGY2"/>
    <mergeCell ref="AGZ2:AHL2"/>
    <mergeCell ref="ACM2:ACY2"/>
    <mergeCell ref="ACZ2:ADL2"/>
    <mergeCell ref="ADM2:ADY2"/>
    <mergeCell ref="ADZ2:AEL2"/>
    <mergeCell ref="AEM2:AEY2"/>
    <mergeCell ref="ZZ2:AAL2"/>
    <mergeCell ref="AAM2:AAY2"/>
    <mergeCell ref="AAZ2:ABL2"/>
    <mergeCell ref="ABM2:ABY2"/>
    <mergeCell ref="ABZ2:ACL2"/>
    <mergeCell ref="DM2:DY2"/>
    <mergeCell ref="DZ2:EL2"/>
    <mergeCell ref="XM2:XY2"/>
    <mergeCell ref="XZ2:YL2"/>
    <mergeCell ref="YM2:YY2"/>
    <mergeCell ref="YZ2:ZL2"/>
    <mergeCell ref="ZM2:ZY2"/>
    <mergeCell ref="UZ2:VL2"/>
    <mergeCell ref="VM2:VY2"/>
    <mergeCell ref="VZ2:WL2"/>
    <mergeCell ref="WM2:WY2"/>
    <mergeCell ref="WZ2:XL2"/>
    <mergeCell ref="SM2:SY2"/>
    <mergeCell ref="SZ2:TL2"/>
    <mergeCell ref="TM2:TY2"/>
    <mergeCell ref="TZ2:UL2"/>
    <mergeCell ref="UM2:UY2"/>
    <mergeCell ref="PZ2:QL2"/>
    <mergeCell ref="QM2:QY2"/>
    <mergeCell ref="QZ2:RL2"/>
    <mergeCell ref="RM2:RY2"/>
    <mergeCell ref="RZ2:SL2"/>
    <mergeCell ref="EM2:EY2"/>
    <mergeCell ref="EZ2:FL2"/>
    <mergeCell ref="FM2:FY2"/>
    <mergeCell ref="A2:N2"/>
    <mergeCell ref="A3:N3"/>
    <mergeCell ref="NM2:NY2"/>
    <mergeCell ref="NZ2:OL2"/>
    <mergeCell ref="OM2:OY2"/>
    <mergeCell ref="OZ2:PL2"/>
    <mergeCell ref="PM2:PY2"/>
    <mergeCell ref="KZ2:LL2"/>
    <mergeCell ref="LM2:LY2"/>
    <mergeCell ref="LZ2:ML2"/>
    <mergeCell ref="MM2:MY2"/>
    <mergeCell ref="MZ2:NL2"/>
    <mergeCell ref="A6:N6"/>
    <mergeCell ref="A8:N8"/>
    <mergeCell ref="O2:Y2"/>
    <mergeCell ref="Z2:AL2"/>
    <mergeCell ref="AM2:AY2"/>
    <mergeCell ref="AZ2:BL2"/>
    <mergeCell ref="BM2:BY2"/>
    <mergeCell ref="BZ2:CL2"/>
    <mergeCell ref="CM2:CY2"/>
    <mergeCell ref="CZ2:DL2"/>
    <mergeCell ref="IM2:IY2"/>
    <mergeCell ref="IZ2:JL2"/>
    <mergeCell ref="JM2:JY2"/>
    <mergeCell ref="JZ2:KL2"/>
    <mergeCell ref="KM2:KY2"/>
    <mergeCell ref="FZ2:GL2"/>
    <mergeCell ref="GM2:GY2"/>
    <mergeCell ref="GZ2:HL2"/>
    <mergeCell ref="HM2:HY2"/>
    <mergeCell ref="HZ2:IL2"/>
  </mergeCells>
  <printOptions horizontalCentered="1"/>
  <pageMargins left="0.59055118110236227" right="0.59055118110236227" top="0.78740157480314965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WhiteSpace="0" view="pageBreakPreview" zoomScale="148" zoomScaleNormal="100" zoomScaleSheetLayoutView="148" workbookViewId="0">
      <selection activeCell="D15" sqref="D15"/>
    </sheetView>
  </sheetViews>
  <sheetFormatPr defaultRowHeight="12.75" x14ac:dyDescent="0.2"/>
  <cols>
    <col min="1" max="1" width="41.83203125" style="489" customWidth="1"/>
    <col min="2" max="6" width="18.83203125" style="489" customWidth="1"/>
    <col min="7" max="256" width="9.33203125" style="489"/>
    <col min="257" max="257" width="41.83203125" style="489" customWidth="1"/>
    <col min="258" max="262" width="18.83203125" style="489" customWidth="1"/>
    <col min="263" max="512" width="9.33203125" style="489"/>
    <col min="513" max="513" width="41.83203125" style="489" customWidth="1"/>
    <col min="514" max="518" width="18.83203125" style="489" customWidth="1"/>
    <col min="519" max="768" width="9.33203125" style="489"/>
    <col min="769" max="769" width="41.83203125" style="489" customWidth="1"/>
    <col min="770" max="774" width="18.83203125" style="489" customWidth="1"/>
    <col min="775" max="1024" width="9.33203125" style="489"/>
    <col min="1025" max="1025" width="41.83203125" style="489" customWidth="1"/>
    <col min="1026" max="1030" width="18.83203125" style="489" customWidth="1"/>
    <col min="1031" max="1280" width="9.33203125" style="489"/>
    <col min="1281" max="1281" width="41.83203125" style="489" customWidth="1"/>
    <col min="1282" max="1286" width="18.83203125" style="489" customWidth="1"/>
    <col min="1287" max="1536" width="9.33203125" style="489"/>
    <col min="1537" max="1537" width="41.83203125" style="489" customWidth="1"/>
    <col min="1538" max="1542" width="18.83203125" style="489" customWidth="1"/>
    <col min="1543" max="1792" width="9.33203125" style="489"/>
    <col min="1793" max="1793" width="41.83203125" style="489" customWidth="1"/>
    <col min="1794" max="1798" width="18.83203125" style="489" customWidth="1"/>
    <col min="1799" max="2048" width="9.33203125" style="489"/>
    <col min="2049" max="2049" width="41.83203125" style="489" customWidth="1"/>
    <col min="2050" max="2054" width="18.83203125" style="489" customWidth="1"/>
    <col min="2055" max="2304" width="9.33203125" style="489"/>
    <col min="2305" max="2305" width="41.83203125" style="489" customWidth="1"/>
    <col min="2306" max="2310" width="18.83203125" style="489" customWidth="1"/>
    <col min="2311" max="2560" width="9.33203125" style="489"/>
    <col min="2561" max="2561" width="41.83203125" style="489" customWidth="1"/>
    <col min="2562" max="2566" width="18.83203125" style="489" customWidth="1"/>
    <col min="2567" max="2816" width="9.33203125" style="489"/>
    <col min="2817" max="2817" width="41.83203125" style="489" customWidth="1"/>
    <col min="2818" max="2822" width="18.83203125" style="489" customWidth="1"/>
    <col min="2823" max="3072" width="9.33203125" style="489"/>
    <col min="3073" max="3073" width="41.83203125" style="489" customWidth="1"/>
    <col min="3074" max="3078" width="18.83203125" style="489" customWidth="1"/>
    <col min="3079" max="3328" width="9.33203125" style="489"/>
    <col min="3329" max="3329" width="41.83203125" style="489" customWidth="1"/>
    <col min="3330" max="3334" width="18.83203125" style="489" customWidth="1"/>
    <col min="3335" max="3584" width="9.33203125" style="489"/>
    <col min="3585" max="3585" width="41.83203125" style="489" customWidth="1"/>
    <col min="3586" max="3590" width="18.83203125" style="489" customWidth="1"/>
    <col min="3591" max="3840" width="9.33203125" style="489"/>
    <col min="3841" max="3841" width="41.83203125" style="489" customWidth="1"/>
    <col min="3842" max="3846" width="18.83203125" style="489" customWidth="1"/>
    <col min="3847" max="4096" width="9.33203125" style="489"/>
    <col min="4097" max="4097" width="41.83203125" style="489" customWidth="1"/>
    <col min="4098" max="4102" width="18.83203125" style="489" customWidth="1"/>
    <col min="4103" max="4352" width="9.33203125" style="489"/>
    <col min="4353" max="4353" width="41.83203125" style="489" customWidth="1"/>
    <col min="4354" max="4358" width="18.83203125" style="489" customWidth="1"/>
    <col min="4359" max="4608" width="9.33203125" style="489"/>
    <col min="4609" max="4609" width="41.83203125" style="489" customWidth="1"/>
    <col min="4610" max="4614" width="18.83203125" style="489" customWidth="1"/>
    <col min="4615" max="4864" width="9.33203125" style="489"/>
    <col min="4865" max="4865" width="41.83203125" style="489" customWidth="1"/>
    <col min="4866" max="4870" width="18.83203125" style="489" customWidth="1"/>
    <col min="4871" max="5120" width="9.33203125" style="489"/>
    <col min="5121" max="5121" width="41.83203125" style="489" customWidth="1"/>
    <col min="5122" max="5126" width="18.83203125" style="489" customWidth="1"/>
    <col min="5127" max="5376" width="9.33203125" style="489"/>
    <col min="5377" max="5377" width="41.83203125" style="489" customWidth="1"/>
    <col min="5378" max="5382" width="18.83203125" style="489" customWidth="1"/>
    <col min="5383" max="5632" width="9.33203125" style="489"/>
    <col min="5633" max="5633" width="41.83203125" style="489" customWidth="1"/>
    <col min="5634" max="5638" width="18.83203125" style="489" customWidth="1"/>
    <col min="5639" max="5888" width="9.33203125" style="489"/>
    <col min="5889" max="5889" width="41.83203125" style="489" customWidth="1"/>
    <col min="5890" max="5894" width="18.83203125" style="489" customWidth="1"/>
    <col min="5895" max="6144" width="9.33203125" style="489"/>
    <col min="6145" max="6145" width="41.83203125" style="489" customWidth="1"/>
    <col min="6146" max="6150" width="18.83203125" style="489" customWidth="1"/>
    <col min="6151" max="6400" width="9.33203125" style="489"/>
    <col min="6401" max="6401" width="41.83203125" style="489" customWidth="1"/>
    <col min="6402" max="6406" width="18.83203125" style="489" customWidth="1"/>
    <col min="6407" max="6656" width="9.33203125" style="489"/>
    <col min="6657" max="6657" width="41.83203125" style="489" customWidth="1"/>
    <col min="6658" max="6662" width="18.83203125" style="489" customWidth="1"/>
    <col min="6663" max="6912" width="9.33203125" style="489"/>
    <col min="6913" max="6913" width="41.83203125" style="489" customWidth="1"/>
    <col min="6914" max="6918" width="18.83203125" style="489" customWidth="1"/>
    <col min="6919" max="7168" width="9.33203125" style="489"/>
    <col min="7169" max="7169" width="41.83203125" style="489" customWidth="1"/>
    <col min="7170" max="7174" width="18.83203125" style="489" customWidth="1"/>
    <col min="7175" max="7424" width="9.33203125" style="489"/>
    <col min="7425" max="7425" width="41.83203125" style="489" customWidth="1"/>
    <col min="7426" max="7430" width="18.83203125" style="489" customWidth="1"/>
    <col min="7431" max="7680" width="9.33203125" style="489"/>
    <col min="7681" max="7681" width="41.83203125" style="489" customWidth="1"/>
    <col min="7682" max="7686" width="18.83203125" style="489" customWidth="1"/>
    <col min="7687" max="7936" width="9.33203125" style="489"/>
    <col min="7937" max="7937" width="41.83203125" style="489" customWidth="1"/>
    <col min="7938" max="7942" width="18.83203125" style="489" customWidth="1"/>
    <col min="7943" max="8192" width="9.33203125" style="489"/>
    <col min="8193" max="8193" width="41.83203125" style="489" customWidth="1"/>
    <col min="8194" max="8198" width="18.83203125" style="489" customWidth="1"/>
    <col min="8199" max="8448" width="9.33203125" style="489"/>
    <col min="8449" max="8449" width="41.83203125" style="489" customWidth="1"/>
    <col min="8450" max="8454" width="18.83203125" style="489" customWidth="1"/>
    <col min="8455" max="8704" width="9.33203125" style="489"/>
    <col min="8705" max="8705" width="41.83203125" style="489" customWidth="1"/>
    <col min="8706" max="8710" width="18.83203125" style="489" customWidth="1"/>
    <col min="8711" max="8960" width="9.33203125" style="489"/>
    <col min="8961" max="8961" width="41.83203125" style="489" customWidth="1"/>
    <col min="8962" max="8966" width="18.83203125" style="489" customWidth="1"/>
    <col min="8967" max="9216" width="9.33203125" style="489"/>
    <col min="9217" max="9217" width="41.83203125" style="489" customWidth="1"/>
    <col min="9218" max="9222" width="18.83203125" style="489" customWidth="1"/>
    <col min="9223" max="9472" width="9.33203125" style="489"/>
    <col min="9473" max="9473" width="41.83203125" style="489" customWidth="1"/>
    <col min="9474" max="9478" width="18.83203125" style="489" customWidth="1"/>
    <col min="9479" max="9728" width="9.33203125" style="489"/>
    <col min="9729" max="9729" width="41.83203125" style="489" customWidth="1"/>
    <col min="9730" max="9734" width="18.83203125" style="489" customWidth="1"/>
    <col min="9735" max="9984" width="9.33203125" style="489"/>
    <col min="9985" max="9985" width="41.83203125" style="489" customWidth="1"/>
    <col min="9986" max="9990" width="18.83203125" style="489" customWidth="1"/>
    <col min="9991" max="10240" width="9.33203125" style="489"/>
    <col min="10241" max="10241" width="41.83203125" style="489" customWidth="1"/>
    <col min="10242" max="10246" width="18.83203125" style="489" customWidth="1"/>
    <col min="10247" max="10496" width="9.33203125" style="489"/>
    <col min="10497" max="10497" width="41.83203125" style="489" customWidth="1"/>
    <col min="10498" max="10502" width="18.83203125" style="489" customWidth="1"/>
    <col min="10503" max="10752" width="9.33203125" style="489"/>
    <col min="10753" max="10753" width="41.83203125" style="489" customWidth="1"/>
    <col min="10754" max="10758" width="18.83203125" style="489" customWidth="1"/>
    <col min="10759" max="11008" width="9.33203125" style="489"/>
    <col min="11009" max="11009" width="41.83203125" style="489" customWidth="1"/>
    <col min="11010" max="11014" width="18.83203125" style="489" customWidth="1"/>
    <col min="11015" max="11264" width="9.33203125" style="489"/>
    <col min="11265" max="11265" width="41.83203125" style="489" customWidth="1"/>
    <col min="11266" max="11270" width="18.83203125" style="489" customWidth="1"/>
    <col min="11271" max="11520" width="9.33203125" style="489"/>
    <col min="11521" max="11521" width="41.83203125" style="489" customWidth="1"/>
    <col min="11522" max="11526" width="18.83203125" style="489" customWidth="1"/>
    <col min="11527" max="11776" width="9.33203125" style="489"/>
    <col min="11777" max="11777" width="41.83203125" style="489" customWidth="1"/>
    <col min="11778" max="11782" width="18.83203125" style="489" customWidth="1"/>
    <col min="11783" max="12032" width="9.33203125" style="489"/>
    <col min="12033" max="12033" width="41.83203125" style="489" customWidth="1"/>
    <col min="12034" max="12038" width="18.83203125" style="489" customWidth="1"/>
    <col min="12039" max="12288" width="9.33203125" style="489"/>
    <col min="12289" max="12289" width="41.83203125" style="489" customWidth="1"/>
    <col min="12290" max="12294" width="18.83203125" style="489" customWidth="1"/>
    <col min="12295" max="12544" width="9.33203125" style="489"/>
    <col min="12545" max="12545" width="41.83203125" style="489" customWidth="1"/>
    <col min="12546" max="12550" width="18.83203125" style="489" customWidth="1"/>
    <col min="12551" max="12800" width="9.33203125" style="489"/>
    <col min="12801" max="12801" width="41.83203125" style="489" customWidth="1"/>
    <col min="12802" max="12806" width="18.83203125" style="489" customWidth="1"/>
    <col min="12807" max="13056" width="9.33203125" style="489"/>
    <col min="13057" max="13057" width="41.83203125" style="489" customWidth="1"/>
    <col min="13058" max="13062" width="18.83203125" style="489" customWidth="1"/>
    <col min="13063" max="13312" width="9.33203125" style="489"/>
    <col min="13313" max="13313" width="41.83203125" style="489" customWidth="1"/>
    <col min="13314" max="13318" width="18.83203125" style="489" customWidth="1"/>
    <col min="13319" max="13568" width="9.33203125" style="489"/>
    <col min="13569" max="13569" width="41.83203125" style="489" customWidth="1"/>
    <col min="13570" max="13574" width="18.83203125" style="489" customWidth="1"/>
    <col min="13575" max="13824" width="9.33203125" style="489"/>
    <col min="13825" max="13825" width="41.83203125" style="489" customWidth="1"/>
    <col min="13826" max="13830" width="18.83203125" style="489" customWidth="1"/>
    <col min="13831" max="14080" width="9.33203125" style="489"/>
    <col min="14081" max="14081" width="41.83203125" style="489" customWidth="1"/>
    <col min="14082" max="14086" width="18.83203125" style="489" customWidth="1"/>
    <col min="14087" max="14336" width="9.33203125" style="489"/>
    <col min="14337" max="14337" width="41.83203125" style="489" customWidth="1"/>
    <col min="14338" max="14342" width="18.83203125" style="489" customWidth="1"/>
    <col min="14343" max="14592" width="9.33203125" style="489"/>
    <col min="14593" max="14593" width="41.83203125" style="489" customWidth="1"/>
    <col min="14594" max="14598" width="18.83203125" style="489" customWidth="1"/>
    <col min="14599" max="14848" width="9.33203125" style="489"/>
    <col min="14849" max="14849" width="41.83203125" style="489" customWidth="1"/>
    <col min="14850" max="14854" width="18.83203125" style="489" customWidth="1"/>
    <col min="14855" max="15104" width="9.33203125" style="489"/>
    <col min="15105" max="15105" width="41.83203125" style="489" customWidth="1"/>
    <col min="15106" max="15110" width="18.83203125" style="489" customWidth="1"/>
    <col min="15111" max="15360" width="9.33203125" style="489"/>
    <col min="15361" max="15361" width="41.83203125" style="489" customWidth="1"/>
    <col min="15362" max="15366" width="18.83203125" style="489" customWidth="1"/>
    <col min="15367" max="15616" width="9.33203125" style="489"/>
    <col min="15617" max="15617" width="41.83203125" style="489" customWidth="1"/>
    <col min="15618" max="15622" width="18.83203125" style="489" customWidth="1"/>
    <col min="15623" max="15872" width="9.33203125" style="489"/>
    <col min="15873" max="15873" width="41.83203125" style="489" customWidth="1"/>
    <col min="15874" max="15878" width="18.83203125" style="489" customWidth="1"/>
    <col min="15879" max="16128" width="9.33203125" style="489"/>
    <col min="16129" max="16129" width="41.83203125" style="489" customWidth="1"/>
    <col min="16130" max="16134" width="18.83203125" style="489" customWidth="1"/>
    <col min="16135" max="16384" width="9.33203125" style="489"/>
  </cols>
  <sheetData>
    <row r="1" spans="1:14" ht="16.5" x14ac:dyDescent="0.2">
      <c r="A1" s="2150" t="s">
        <v>719</v>
      </c>
      <c r="B1" s="2150"/>
      <c r="C1" s="2150"/>
      <c r="D1" s="2150"/>
      <c r="E1" s="2150"/>
      <c r="F1" s="2150"/>
      <c r="G1" s="728"/>
      <c r="H1" s="728"/>
      <c r="I1" s="728"/>
      <c r="J1" s="728"/>
      <c r="K1" s="728"/>
      <c r="L1" s="728"/>
      <c r="M1" s="728"/>
      <c r="N1" s="728"/>
    </row>
    <row r="2" spans="1:14" x14ac:dyDescent="0.2">
      <c r="A2" s="2150"/>
      <c r="B2" s="2150"/>
      <c r="C2" s="2150"/>
      <c r="D2" s="2150"/>
      <c r="E2" s="2150"/>
      <c r="F2" s="2150"/>
    </row>
    <row r="6" spans="1:14" ht="16.5" x14ac:dyDescent="0.25">
      <c r="A6" s="2272" t="s">
        <v>475</v>
      </c>
      <c r="B6" s="2272"/>
      <c r="C6" s="2272"/>
      <c r="D6" s="2272"/>
      <c r="E6" s="2272"/>
      <c r="F6" s="2272"/>
    </row>
    <row r="7" spans="1:14" ht="16.5" x14ac:dyDescent="0.25">
      <c r="A7" s="2272" t="s">
        <v>618</v>
      </c>
      <c r="B7" s="2272"/>
      <c r="C7" s="2272"/>
      <c r="D7" s="2272"/>
      <c r="E7" s="2272"/>
      <c r="F7" s="2272"/>
    </row>
    <row r="8" spans="1:14" ht="18.75" x14ac:dyDescent="0.3">
      <c r="A8" s="868"/>
      <c r="B8" s="868"/>
      <c r="C8" s="868"/>
      <c r="D8" s="868"/>
      <c r="E8" s="868"/>
      <c r="F8" s="868"/>
    </row>
    <row r="9" spans="1:14" x14ac:dyDescent="0.2">
      <c r="A9" s="12"/>
      <c r="B9" s="12"/>
      <c r="C9" s="12"/>
      <c r="D9" s="12"/>
      <c r="E9" s="12"/>
      <c r="F9" s="12"/>
    </row>
    <row r="10" spans="1:14" ht="13.5" thickBot="1" x14ac:dyDescent="0.25">
      <c r="A10" s="12"/>
      <c r="B10" s="12"/>
      <c r="C10" s="12"/>
      <c r="D10" s="12"/>
      <c r="E10" s="12"/>
      <c r="F10" s="12"/>
    </row>
    <row r="11" spans="1:14" ht="33.75" thickBot="1" x14ac:dyDescent="0.25">
      <c r="A11" s="869" t="s">
        <v>54</v>
      </c>
      <c r="B11" s="870" t="s">
        <v>61</v>
      </c>
      <c r="C11" s="870" t="s">
        <v>476</v>
      </c>
      <c r="D11" s="870" t="s">
        <v>477</v>
      </c>
      <c r="E11" s="871" t="s">
        <v>65</v>
      </c>
      <c r="F11" s="872" t="s">
        <v>56</v>
      </c>
    </row>
    <row r="12" spans="1:14" ht="33" x14ac:dyDescent="0.25">
      <c r="A12" s="873" t="s">
        <v>136</v>
      </c>
      <c r="B12" s="771">
        <v>1</v>
      </c>
      <c r="C12" s="771">
        <v>1</v>
      </c>
      <c r="D12" s="771">
        <v>1</v>
      </c>
      <c r="E12" s="772">
        <f>3-1</f>
        <v>2</v>
      </c>
      <c r="F12" s="773">
        <f>B12+C12+D12+E12</f>
        <v>5</v>
      </c>
    </row>
    <row r="13" spans="1:14" ht="33" x14ac:dyDescent="0.2">
      <c r="A13" s="874" t="s">
        <v>478</v>
      </c>
      <c r="B13" s="877"/>
      <c r="C13" s="877"/>
      <c r="D13" s="877"/>
      <c r="E13" s="774">
        <v>2</v>
      </c>
      <c r="F13" s="773">
        <f>B13+C13+D13+E13</f>
        <v>2</v>
      </c>
    </row>
    <row r="14" spans="1:14" ht="33" x14ac:dyDescent="0.2">
      <c r="A14" s="455" t="s">
        <v>474</v>
      </c>
      <c r="B14" s="775"/>
      <c r="C14" s="775"/>
      <c r="D14" s="775"/>
      <c r="E14" s="776"/>
      <c r="F14" s="773"/>
    </row>
    <row r="15" spans="1:14" ht="33" x14ac:dyDescent="0.2">
      <c r="A15" s="455" t="s">
        <v>391</v>
      </c>
      <c r="B15" s="775"/>
      <c r="C15" s="775"/>
      <c r="D15" s="775"/>
      <c r="E15" s="776"/>
      <c r="F15" s="773"/>
    </row>
    <row r="16" spans="1:14" ht="33.75" thickBot="1" x14ac:dyDescent="0.25">
      <c r="A16" s="875" t="s">
        <v>8</v>
      </c>
      <c r="B16" s="777">
        <v>1</v>
      </c>
      <c r="C16" s="777"/>
      <c r="D16" s="777"/>
      <c r="E16" s="878"/>
      <c r="F16" s="773">
        <f>B16+C16+D16+E16</f>
        <v>1</v>
      </c>
    </row>
    <row r="17" spans="1:6" ht="17.25" thickBot="1" x14ac:dyDescent="0.25">
      <c r="A17" s="876" t="s">
        <v>56</v>
      </c>
      <c r="B17" s="778">
        <f>B12+B13+B14+B15+B16</f>
        <v>2</v>
      </c>
      <c r="C17" s="778">
        <f>C12+C13+C14+C15+C16</f>
        <v>1</v>
      </c>
      <c r="D17" s="778">
        <f>D12+D13+D14+D15+D16</f>
        <v>1</v>
      </c>
      <c r="E17" s="778">
        <f>E12+E13+E14+E15+E16</f>
        <v>4</v>
      </c>
      <c r="F17" s="879">
        <f>SUM(F12:F16)</f>
        <v>8</v>
      </c>
    </row>
  </sheetData>
  <mergeCells count="4">
    <mergeCell ref="A6:F6"/>
    <mergeCell ref="A7:F7"/>
    <mergeCell ref="A2:F2"/>
    <mergeCell ref="A1:F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55"/>
  <sheetViews>
    <sheetView tabSelected="1" view="pageBreakPreview" zoomScaleNormal="130" zoomScaleSheetLayoutView="100" workbookViewId="0">
      <selection activeCell="F14" sqref="F14"/>
    </sheetView>
  </sheetViews>
  <sheetFormatPr defaultRowHeight="12.75" x14ac:dyDescent="0.2"/>
  <cols>
    <col min="1" max="1" width="28.5" style="11" customWidth="1"/>
    <col min="2" max="2" width="11.33203125" style="11" customWidth="1"/>
    <col min="3" max="3" width="11.1640625" style="11" customWidth="1"/>
    <col min="4" max="5" width="10" style="11" customWidth="1"/>
    <col min="6" max="6" width="10.83203125" style="11" customWidth="1"/>
    <col min="7" max="7" width="11.1640625" style="11" customWidth="1"/>
    <col min="8" max="8" width="11.33203125" style="11" customWidth="1"/>
    <col min="9" max="9" width="11.5" style="11" customWidth="1"/>
    <col min="10" max="13" width="10" style="11" customWidth="1"/>
    <col min="14" max="256" width="9.33203125" style="11"/>
    <col min="257" max="257" width="28.5" style="11" customWidth="1"/>
    <col min="258" max="258" width="11.33203125" style="11" customWidth="1"/>
    <col min="259" max="259" width="11.1640625" style="11" customWidth="1"/>
    <col min="260" max="261" width="10" style="11" customWidth="1"/>
    <col min="262" max="262" width="10.83203125" style="11" customWidth="1"/>
    <col min="263" max="263" width="11.1640625" style="11" customWidth="1"/>
    <col min="264" max="264" width="11.33203125" style="11" customWidth="1"/>
    <col min="265" max="265" width="11.5" style="11" customWidth="1"/>
    <col min="266" max="269" width="10" style="11" customWidth="1"/>
    <col min="270" max="512" width="9.33203125" style="11"/>
    <col min="513" max="513" width="28.5" style="11" customWidth="1"/>
    <col min="514" max="514" width="11.33203125" style="11" customWidth="1"/>
    <col min="515" max="515" width="11.1640625" style="11" customWidth="1"/>
    <col min="516" max="517" width="10" style="11" customWidth="1"/>
    <col min="518" max="518" width="10.83203125" style="11" customWidth="1"/>
    <col min="519" max="519" width="11.1640625" style="11" customWidth="1"/>
    <col min="520" max="520" width="11.33203125" style="11" customWidth="1"/>
    <col min="521" max="521" width="11.5" style="11" customWidth="1"/>
    <col min="522" max="525" width="10" style="11" customWidth="1"/>
    <col min="526" max="768" width="9.33203125" style="11"/>
    <col min="769" max="769" width="28.5" style="11" customWidth="1"/>
    <col min="770" max="770" width="11.33203125" style="11" customWidth="1"/>
    <col min="771" max="771" width="11.1640625" style="11" customWidth="1"/>
    <col min="772" max="773" width="10" style="11" customWidth="1"/>
    <col min="774" max="774" width="10.83203125" style="11" customWidth="1"/>
    <col min="775" max="775" width="11.1640625" style="11" customWidth="1"/>
    <col min="776" max="776" width="11.33203125" style="11" customWidth="1"/>
    <col min="777" max="777" width="11.5" style="11" customWidth="1"/>
    <col min="778" max="781" width="10" style="11" customWidth="1"/>
    <col min="782" max="1024" width="9.33203125" style="11"/>
    <col min="1025" max="1025" width="28.5" style="11" customWidth="1"/>
    <col min="1026" max="1026" width="11.33203125" style="11" customWidth="1"/>
    <col min="1027" max="1027" width="11.1640625" style="11" customWidth="1"/>
    <col min="1028" max="1029" width="10" style="11" customWidth="1"/>
    <col min="1030" max="1030" width="10.83203125" style="11" customWidth="1"/>
    <col min="1031" max="1031" width="11.1640625" style="11" customWidth="1"/>
    <col min="1032" max="1032" width="11.33203125" style="11" customWidth="1"/>
    <col min="1033" max="1033" width="11.5" style="11" customWidth="1"/>
    <col min="1034" max="1037" width="10" style="11" customWidth="1"/>
    <col min="1038" max="1280" width="9.33203125" style="11"/>
    <col min="1281" max="1281" width="28.5" style="11" customWidth="1"/>
    <col min="1282" max="1282" width="11.33203125" style="11" customWidth="1"/>
    <col min="1283" max="1283" width="11.1640625" style="11" customWidth="1"/>
    <col min="1284" max="1285" width="10" style="11" customWidth="1"/>
    <col min="1286" max="1286" width="10.83203125" style="11" customWidth="1"/>
    <col min="1287" max="1287" width="11.1640625" style="11" customWidth="1"/>
    <col min="1288" max="1288" width="11.33203125" style="11" customWidth="1"/>
    <col min="1289" max="1289" width="11.5" style="11" customWidth="1"/>
    <col min="1290" max="1293" width="10" style="11" customWidth="1"/>
    <col min="1294" max="1536" width="9.33203125" style="11"/>
    <col min="1537" max="1537" width="28.5" style="11" customWidth="1"/>
    <col min="1538" max="1538" width="11.33203125" style="11" customWidth="1"/>
    <col min="1539" max="1539" width="11.1640625" style="11" customWidth="1"/>
    <col min="1540" max="1541" width="10" style="11" customWidth="1"/>
    <col min="1542" max="1542" width="10.83203125" style="11" customWidth="1"/>
    <col min="1543" max="1543" width="11.1640625" style="11" customWidth="1"/>
    <col min="1544" max="1544" width="11.33203125" style="11" customWidth="1"/>
    <col min="1545" max="1545" width="11.5" style="11" customWidth="1"/>
    <col min="1546" max="1549" width="10" style="11" customWidth="1"/>
    <col min="1550" max="1792" width="9.33203125" style="11"/>
    <col min="1793" max="1793" width="28.5" style="11" customWidth="1"/>
    <col min="1794" max="1794" width="11.33203125" style="11" customWidth="1"/>
    <col min="1795" max="1795" width="11.1640625" style="11" customWidth="1"/>
    <col min="1796" max="1797" width="10" style="11" customWidth="1"/>
    <col min="1798" max="1798" width="10.83203125" style="11" customWidth="1"/>
    <col min="1799" max="1799" width="11.1640625" style="11" customWidth="1"/>
    <col min="1800" max="1800" width="11.33203125" style="11" customWidth="1"/>
    <col min="1801" max="1801" width="11.5" style="11" customWidth="1"/>
    <col min="1802" max="1805" width="10" style="11" customWidth="1"/>
    <col min="1806" max="2048" width="9.33203125" style="11"/>
    <col min="2049" max="2049" width="28.5" style="11" customWidth="1"/>
    <col min="2050" max="2050" width="11.33203125" style="11" customWidth="1"/>
    <col min="2051" max="2051" width="11.1640625" style="11" customWidth="1"/>
    <col min="2052" max="2053" width="10" style="11" customWidth="1"/>
    <col min="2054" max="2054" width="10.83203125" style="11" customWidth="1"/>
    <col min="2055" max="2055" width="11.1640625" style="11" customWidth="1"/>
    <col min="2056" max="2056" width="11.33203125" style="11" customWidth="1"/>
    <col min="2057" max="2057" width="11.5" style="11" customWidth="1"/>
    <col min="2058" max="2061" width="10" style="11" customWidth="1"/>
    <col min="2062" max="2304" width="9.33203125" style="11"/>
    <col min="2305" max="2305" width="28.5" style="11" customWidth="1"/>
    <col min="2306" max="2306" width="11.33203125" style="11" customWidth="1"/>
    <col min="2307" max="2307" width="11.1640625" style="11" customWidth="1"/>
    <col min="2308" max="2309" width="10" style="11" customWidth="1"/>
    <col min="2310" max="2310" width="10.83203125" style="11" customWidth="1"/>
    <col min="2311" max="2311" width="11.1640625" style="11" customWidth="1"/>
    <col min="2312" max="2312" width="11.33203125" style="11" customWidth="1"/>
    <col min="2313" max="2313" width="11.5" style="11" customWidth="1"/>
    <col min="2314" max="2317" width="10" style="11" customWidth="1"/>
    <col min="2318" max="2560" width="9.33203125" style="11"/>
    <col min="2561" max="2561" width="28.5" style="11" customWidth="1"/>
    <col min="2562" max="2562" width="11.33203125" style="11" customWidth="1"/>
    <col min="2563" max="2563" width="11.1640625" style="11" customWidth="1"/>
    <col min="2564" max="2565" width="10" style="11" customWidth="1"/>
    <col min="2566" max="2566" width="10.83203125" style="11" customWidth="1"/>
    <col min="2567" max="2567" width="11.1640625" style="11" customWidth="1"/>
    <col min="2568" max="2568" width="11.33203125" style="11" customWidth="1"/>
    <col min="2569" max="2569" width="11.5" style="11" customWidth="1"/>
    <col min="2570" max="2573" width="10" style="11" customWidth="1"/>
    <col min="2574" max="2816" width="9.33203125" style="11"/>
    <col min="2817" max="2817" width="28.5" style="11" customWidth="1"/>
    <col min="2818" max="2818" width="11.33203125" style="11" customWidth="1"/>
    <col min="2819" max="2819" width="11.1640625" style="11" customWidth="1"/>
    <col min="2820" max="2821" width="10" style="11" customWidth="1"/>
    <col min="2822" max="2822" width="10.83203125" style="11" customWidth="1"/>
    <col min="2823" max="2823" width="11.1640625" style="11" customWidth="1"/>
    <col min="2824" max="2824" width="11.33203125" style="11" customWidth="1"/>
    <col min="2825" max="2825" width="11.5" style="11" customWidth="1"/>
    <col min="2826" max="2829" width="10" style="11" customWidth="1"/>
    <col min="2830" max="3072" width="9.33203125" style="11"/>
    <col min="3073" max="3073" width="28.5" style="11" customWidth="1"/>
    <col min="3074" max="3074" width="11.33203125" style="11" customWidth="1"/>
    <col min="3075" max="3075" width="11.1640625" style="11" customWidth="1"/>
    <col min="3076" max="3077" width="10" style="11" customWidth="1"/>
    <col min="3078" max="3078" width="10.83203125" style="11" customWidth="1"/>
    <col min="3079" max="3079" width="11.1640625" style="11" customWidth="1"/>
    <col min="3080" max="3080" width="11.33203125" style="11" customWidth="1"/>
    <col min="3081" max="3081" width="11.5" style="11" customWidth="1"/>
    <col min="3082" max="3085" width="10" style="11" customWidth="1"/>
    <col min="3086" max="3328" width="9.33203125" style="11"/>
    <col min="3329" max="3329" width="28.5" style="11" customWidth="1"/>
    <col min="3330" max="3330" width="11.33203125" style="11" customWidth="1"/>
    <col min="3331" max="3331" width="11.1640625" style="11" customWidth="1"/>
    <col min="3332" max="3333" width="10" style="11" customWidth="1"/>
    <col min="3334" max="3334" width="10.83203125" style="11" customWidth="1"/>
    <col min="3335" max="3335" width="11.1640625" style="11" customWidth="1"/>
    <col min="3336" max="3336" width="11.33203125" style="11" customWidth="1"/>
    <col min="3337" max="3337" width="11.5" style="11" customWidth="1"/>
    <col min="3338" max="3341" width="10" style="11" customWidth="1"/>
    <col min="3342" max="3584" width="9.33203125" style="11"/>
    <col min="3585" max="3585" width="28.5" style="11" customWidth="1"/>
    <col min="3586" max="3586" width="11.33203125" style="11" customWidth="1"/>
    <col min="3587" max="3587" width="11.1640625" style="11" customWidth="1"/>
    <col min="3588" max="3589" width="10" style="11" customWidth="1"/>
    <col min="3590" max="3590" width="10.83203125" style="11" customWidth="1"/>
    <col min="3591" max="3591" width="11.1640625" style="11" customWidth="1"/>
    <col min="3592" max="3592" width="11.33203125" style="11" customWidth="1"/>
    <col min="3593" max="3593" width="11.5" style="11" customWidth="1"/>
    <col min="3594" max="3597" width="10" style="11" customWidth="1"/>
    <col min="3598" max="3840" width="9.33203125" style="11"/>
    <col min="3841" max="3841" width="28.5" style="11" customWidth="1"/>
    <col min="3842" max="3842" width="11.33203125" style="11" customWidth="1"/>
    <col min="3843" max="3843" width="11.1640625" style="11" customWidth="1"/>
    <col min="3844" max="3845" width="10" style="11" customWidth="1"/>
    <col min="3846" max="3846" width="10.83203125" style="11" customWidth="1"/>
    <col min="3847" max="3847" width="11.1640625" style="11" customWidth="1"/>
    <col min="3848" max="3848" width="11.33203125" style="11" customWidth="1"/>
    <col min="3849" max="3849" width="11.5" style="11" customWidth="1"/>
    <col min="3850" max="3853" width="10" style="11" customWidth="1"/>
    <col min="3854" max="4096" width="9.33203125" style="11"/>
    <col min="4097" max="4097" width="28.5" style="11" customWidth="1"/>
    <col min="4098" max="4098" width="11.33203125" style="11" customWidth="1"/>
    <col min="4099" max="4099" width="11.1640625" style="11" customWidth="1"/>
    <col min="4100" max="4101" width="10" style="11" customWidth="1"/>
    <col min="4102" max="4102" width="10.83203125" style="11" customWidth="1"/>
    <col min="4103" max="4103" width="11.1640625" style="11" customWidth="1"/>
    <col min="4104" max="4104" width="11.33203125" style="11" customWidth="1"/>
    <col min="4105" max="4105" width="11.5" style="11" customWidth="1"/>
    <col min="4106" max="4109" width="10" style="11" customWidth="1"/>
    <col min="4110" max="4352" width="9.33203125" style="11"/>
    <col min="4353" max="4353" width="28.5" style="11" customWidth="1"/>
    <col min="4354" max="4354" width="11.33203125" style="11" customWidth="1"/>
    <col min="4355" max="4355" width="11.1640625" style="11" customWidth="1"/>
    <col min="4356" max="4357" width="10" style="11" customWidth="1"/>
    <col min="4358" max="4358" width="10.83203125" style="11" customWidth="1"/>
    <col min="4359" max="4359" width="11.1640625" style="11" customWidth="1"/>
    <col min="4360" max="4360" width="11.33203125" style="11" customWidth="1"/>
    <col min="4361" max="4361" width="11.5" style="11" customWidth="1"/>
    <col min="4362" max="4365" width="10" style="11" customWidth="1"/>
    <col min="4366" max="4608" width="9.33203125" style="11"/>
    <col min="4609" max="4609" width="28.5" style="11" customWidth="1"/>
    <col min="4610" max="4610" width="11.33203125" style="11" customWidth="1"/>
    <col min="4611" max="4611" width="11.1640625" style="11" customWidth="1"/>
    <col min="4612" max="4613" width="10" style="11" customWidth="1"/>
    <col min="4614" max="4614" width="10.83203125" style="11" customWidth="1"/>
    <col min="4615" max="4615" width="11.1640625" style="11" customWidth="1"/>
    <col min="4616" max="4616" width="11.33203125" style="11" customWidth="1"/>
    <col min="4617" max="4617" width="11.5" style="11" customWidth="1"/>
    <col min="4618" max="4621" width="10" style="11" customWidth="1"/>
    <col min="4622" max="4864" width="9.33203125" style="11"/>
    <col min="4865" max="4865" width="28.5" style="11" customWidth="1"/>
    <col min="4866" max="4866" width="11.33203125" style="11" customWidth="1"/>
    <col min="4867" max="4867" width="11.1640625" style="11" customWidth="1"/>
    <col min="4868" max="4869" width="10" style="11" customWidth="1"/>
    <col min="4870" max="4870" width="10.83203125" style="11" customWidth="1"/>
    <col min="4871" max="4871" width="11.1640625" style="11" customWidth="1"/>
    <col min="4872" max="4872" width="11.33203125" style="11" customWidth="1"/>
    <col min="4873" max="4873" width="11.5" style="11" customWidth="1"/>
    <col min="4874" max="4877" width="10" style="11" customWidth="1"/>
    <col min="4878" max="5120" width="9.33203125" style="11"/>
    <col min="5121" max="5121" width="28.5" style="11" customWidth="1"/>
    <col min="5122" max="5122" width="11.33203125" style="11" customWidth="1"/>
    <col min="5123" max="5123" width="11.1640625" style="11" customWidth="1"/>
    <col min="5124" max="5125" width="10" style="11" customWidth="1"/>
    <col min="5126" max="5126" width="10.83203125" style="11" customWidth="1"/>
    <col min="5127" max="5127" width="11.1640625" style="11" customWidth="1"/>
    <col min="5128" max="5128" width="11.33203125" style="11" customWidth="1"/>
    <col min="5129" max="5129" width="11.5" style="11" customWidth="1"/>
    <col min="5130" max="5133" width="10" style="11" customWidth="1"/>
    <col min="5134" max="5376" width="9.33203125" style="11"/>
    <col min="5377" max="5377" width="28.5" style="11" customWidth="1"/>
    <col min="5378" max="5378" width="11.33203125" style="11" customWidth="1"/>
    <col min="5379" max="5379" width="11.1640625" style="11" customWidth="1"/>
    <col min="5380" max="5381" width="10" style="11" customWidth="1"/>
    <col min="5382" max="5382" width="10.83203125" style="11" customWidth="1"/>
    <col min="5383" max="5383" width="11.1640625" style="11" customWidth="1"/>
    <col min="5384" max="5384" width="11.33203125" style="11" customWidth="1"/>
    <col min="5385" max="5385" width="11.5" style="11" customWidth="1"/>
    <col min="5386" max="5389" width="10" style="11" customWidth="1"/>
    <col min="5390" max="5632" width="9.33203125" style="11"/>
    <col min="5633" max="5633" width="28.5" style="11" customWidth="1"/>
    <col min="5634" max="5634" width="11.33203125" style="11" customWidth="1"/>
    <col min="5635" max="5635" width="11.1640625" style="11" customWidth="1"/>
    <col min="5636" max="5637" width="10" style="11" customWidth="1"/>
    <col min="5638" max="5638" width="10.83203125" style="11" customWidth="1"/>
    <col min="5639" max="5639" width="11.1640625" style="11" customWidth="1"/>
    <col min="5640" max="5640" width="11.33203125" style="11" customWidth="1"/>
    <col min="5641" max="5641" width="11.5" style="11" customWidth="1"/>
    <col min="5642" max="5645" width="10" style="11" customWidth="1"/>
    <col min="5646" max="5888" width="9.33203125" style="11"/>
    <col min="5889" max="5889" width="28.5" style="11" customWidth="1"/>
    <col min="5890" max="5890" width="11.33203125" style="11" customWidth="1"/>
    <col min="5891" max="5891" width="11.1640625" style="11" customWidth="1"/>
    <col min="5892" max="5893" width="10" style="11" customWidth="1"/>
    <col min="5894" max="5894" width="10.83203125" style="11" customWidth="1"/>
    <col min="5895" max="5895" width="11.1640625" style="11" customWidth="1"/>
    <col min="5896" max="5896" width="11.33203125" style="11" customWidth="1"/>
    <col min="5897" max="5897" width="11.5" style="11" customWidth="1"/>
    <col min="5898" max="5901" width="10" style="11" customWidth="1"/>
    <col min="5902" max="6144" width="9.33203125" style="11"/>
    <col min="6145" max="6145" width="28.5" style="11" customWidth="1"/>
    <col min="6146" max="6146" width="11.33203125" style="11" customWidth="1"/>
    <col min="6147" max="6147" width="11.1640625" style="11" customWidth="1"/>
    <col min="6148" max="6149" width="10" style="11" customWidth="1"/>
    <col min="6150" max="6150" width="10.83203125" style="11" customWidth="1"/>
    <col min="6151" max="6151" width="11.1640625" style="11" customWidth="1"/>
    <col min="6152" max="6152" width="11.33203125" style="11" customWidth="1"/>
    <col min="6153" max="6153" width="11.5" style="11" customWidth="1"/>
    <col min="6154" max="6157" width="10" style="11" customWidth="1"/>
    <col min="6158" max="6400" width="9.33203125" style="11"/>
    <col min="6401" max="6401" width="28.5" style="11" customWidth="1"/>
    <col min="6402" max="6402" width="11.33203125" style="11" customWidth="1"/>
    <col min="6403" max="6403" width="11.1640625" style="11" customWidth="1"/>
    <col min="6404" max="6405" width="10" style="11" customWidth="1"/>
    <col min="6406" max="6406" width="10.83203125" style="11" customWidth="1"/>
    <col min="6407" max="6407" width="11.1640625" style="11" customWidth="1"/>
    <col min="6408" max="6408" width="11.33203125" style="11" customWidth="1"/>
    <col min="6409" max="6409" width="11.5" style="11" customWidth="1"/>
    <col min="6410" max="6413" width="10" style="11" customWidth="1"/>
    <col min="6414" max="6656" width="9.33203125" style="11"/>
    <col min="6657" max="6657" width="28.5" style="11" customWidth="1"/>
    <col min="6658" max="6658" width="11.33203125" style="11" customWidth="1"/>
    <col min="6659" max="6659" width="11.1640625" style="11" customWidth="1"/>
    <col min="6660" max="6661" width="10" style="11" customWidth="1"/>
    <col min="6662" max="6662" width="10.83203125" style="11" customWidth="1"/>
    <col min="6663" max="6663" width="11.1640625" style="11" customWidth="1"/>
    <col min="6664" max="6664" width="11.33203125" style="11" customWidth="1"/>
    <col min="6665" max="6665" width="11.5" style="11" customWidth="1"/>
    <col min="6666" max="6669" width="10" style="11" customWidth="1"/>
    <col min="6670" max="6912" width="9.33203125" style="11"/>
    <col min="6913" max="6913" width="28.5" style="11" customWidth="1"/>
    <col min="6914" max="6914" width="11.33203125" style="11" customWidth="1"/>
    <col min="6915" max="6915" width="11.1640625" style="11" customWidth="1"/>
    <col min="6916" max="6917" width="10" style="11" customWidth="1"/>
    <col min="6918" max="6918" width="10.83203125" style="11" customWidth="1"/>
    <col min="6919" max="6919" width="11.1640625" style="11" customWidth="1"/>
    <col min="6920" max="6920" width="11.33203125" style="11" customWidth="1"/>
    <col min="6921" max="6921" width="11.5" style="11" customWidth="1"/>
    <col min="6922" max="6925" width="10" style="11" customWidth="1"/>
    <col min="6926" max="7168" width="9.33203125" style="11"/>
    <col min="7169" max="7169" width="28.5" style="11" customWidth="1"/>
    <col min="7170" max="7170" width="11.33203125" style="11" customWidth="1"/>
    <col min="7171" max="7171" width="11.1640625" style="11" customWidth="1"/>
    <col min="7172" max="7173" width="10" style="11" customWidth="1"/>
    <col min="7174" max="7174" width="10.83203125" style="11" customWidth="1"/>
    <col min="7175" max="7175" width="11.1640625" style="11" customWidth="1"/>
    <col min="7176" max="7176" width="11.33203125" style="11" customWidth="1"/>
    <col min="7177" max="7177" width="11.5" style="11" customWidth="1"/>
    <col min="7178" max="7181" width="10" style="11" customWidth="1"/>
    <col min="7182" max="7424" width="9.33203125" style="11"/>
    <col min="7425" max="7425" width="28.5" style="11" customWidth="1"/>
    <col min="7426" max="7426" width="11.33203125" style="11" customWidth="1"/>
    <col min="7427" max="7427" width="11.1640625" style="11" customWidth="1"/>
    <col min="7428" max="7429" width="10" style="11" customWidth="1"/>
    <col min="7430" max="7430" width="10.83203125" style="11" customWidth="1"/>
    <col min="7431" max="7431" width="11.1640625" style="11" customWidth="1"/>
    <col min="7432" max="7432" width="11.33203125" style="11" customWidth="1"/>
    <col min="7433" max="7433" width="11.5" style="11" customWidth="1"/>
    <col min="7434" max="7437" width="10" style="11" customWidth="1"/>
    <col min="7438" max="7680" width="9.33203125" style="11"/>
    <col min="7681" max="7681" width="28.5" style="11" customWidth="1"/>
    <col min="7682" max="7682" width="11.33203125" style="11" customWidth="1"/>
    <col min="7683" max="7683" width="11.1640625" style="11" customWidth="1"/>
    <col min="7684" max="7685" width="10" style="11" customWidth="1"/>
    <col min="7686" max="7686" width="10.83203125" style="11" customWidth="1"/>
    <col min="7687" max="7687" width="11.1640625" style="11" customWidth="1"/>
    <col min="7688" max="7688" width="11.33203125" style="11" customWidth="1"/>
    <col min="7689" max="7689" width="11.5" style="11" customWidth="1"/>
    <col min="7690" max="7693" width="10" style="11" customWidth="1"/>
    <col min="7694" max="7936" width="9.33203125" style="11"/>
    <col min="7937" max="7937" width="28.5" style="11" customWidth="1"/>
    <col min="7938" max="7938" width="11.33203125" style="11" customWidth="1"/>
    <col min="7939" max="7939" width="11.1640625" style="11" customWidth="1"/>
    <col min="7940" max="7941" width="10" style="11" customWidth="1"/>
    <col min="7942" max="7942" width="10.83203125" style="11" customWidth="1"/>
    <col min="7943" max="7943" width="11.1640625" style="11" customWidth="1"/>
    <col min="7944" max="7944" width="11.33203125" style="11" customWidth="1"/>
    <col min="7945" max="7945" width="11.5" style="11" customWidth="1"/>
    <col min="7946" max="7949" width="10" style="11" customWidth="1"/>
    <col min="7950" max="8192" width="9.33203125" style="11"/>
    <col min="8193" max="8193" width="28.5" style="11" customWidth="1"/>
    <col min="8194" max="8194" width="11.33203125" style="11" customWidth="1"/>
    <col min="8195" max="8195" width="11.1640625" style="11" customWidth="1"/>
    <col min="8196" max="8197" width="10" style="11" customWidth="1"/>
    <col min="8198" max="8198" width="10.83203125" style="11" customWidth="1"/>
    <col min="8199" max="8199" width="11.1640625" style="11" customWidth="1"/>
    <col min="8200" max="8200" width="11.33203125" style="11" customWidth="1"/>
    <col min="8201" max="8201" width="11.5" style="11" customWidth="1"/>
    <col min="8202" max="8205" width="10" style="11" customWidth="1"/>
    <col min="8206" max="8448" width="9.33203125" style="11"/>
    <col min="8449" max="8449" width="28.5" style="11" customWidth="1"/>
    <col min="8450" max="8450" width="11.33203125" style="11" customWidth="1"/>
    <col min="8451" max="8451" width="11.1640625" style="11" customWidth="1"/>
    <col min="8452" max="8453" width="10" style="11" customWidth="1"/>
    <col min="8454" max="8454" width="10.83203125" style="11" customWidth="1"/>
    <col min="8455" max="8455" width="11.1640625" style="11" customWidth="1"/>
    <col min="8456" max="8456" width="11.33203125" style="11" customWidth="1"/>
    <col min="8457" max="8457" width="11.5" style="11" customWidth="1"/>
    <col min="8458" max="8461" width="10" style="11" customWidth="1"/>
    <col min="8462" max="8704" width="9.33203125" style="11"/>
    <col min="8705" max="8705" width="28.5" style="11" customWidth="1"/>
    <col min="8706" max="8706" width="11.33203125" style="11" customWidth="1"/>
    <col min="8707" max="8707" width="11.1640625" style="11" customWidth="1"/>
    <col min="8708" max="8709" width="10" style="11" customWidth="1"/>
    <col min="8710" max="8710" width="10.83203125" style="11" customWidth="1"/>
    <col min="8711" max="8711" width="11.1640625" style="11" customWidth="1"/>
    <col min="8712" max="8712" width="11.33203125" style="11" customWidth="1"/>
    <col min="8713" max="8713" width="11.5" style="11" customWidth="1"/>
    <col min="8714" max="8717" width="10" style="11" customWidth="1"/>
    <col min="8718" max="8960" width="9.33203125" style="11"/>
    <col min="8961" max="8961" width="28.5" style="11" customWidth="1"/>
    <col min="8962" max="8962" width="11.33203125" style="11" customWidth="1"/>
    <col min="8963" max="8963" width="11.1640625" style="11" customWidth="1"/>
    <col min="8964" max="8965" width="10" style="11" customWidth="1"/>
    <col min="8966" max="8966" width="10.83203125" style="11" customWidth="1"/>
    <col min="8967" max="8967" width="11.1640625" style="11" customWidth="1"/>
    <col min="8968" max="8968" width="11.33203125" style="11" customWidth="1"/>
    <col min="8969" max="8969" width="11.5" style="11" customWidth="1"/>
    <col min="8970" max="8973" width="10" style="11" customWidth="1"/>
    <col min="8974" max="9216" width="9.33203125" style="11"/>
    <col min="9217" max="9217" width="28.5" style="11" customWidth="1"/>
    <col min="9218" max="9218" width="11.33203125" style="11" customWidth="1"/>
    <col min="9219" max="9219" width="11.1640625" style="11" customWidth="1"/>
    <col min="9220" max="9221" width="10" style="11" customWidth="1"/>
    <col min="9222" max="9222" width="10.83203125" style="11" customWidth="1"/>
    <col min="9223" max="9223" width="11.1640625" style="11" customWidth="1"/>
    <col min="9224" max="9224" width="11.33203125" style="11" customWidth="1"/>
    <col min="9225" max="9225" width="11.5" style="11" customWidth="1"/>
    <col min="9226" max="9229" width="10" style="11" customWidth="1"/>
    <col min="9230" max="9472" width="9.33203125" style="11"/>
    <col min="9473" max="9473" width="28.5" style="11" customWidth="1"/>
    <col min="9474" max="9474" width="11.33203125" style="11" customWidth="1"/>
    <col min="9475" max="9475" width="11.1640625" style="11" customWidth="1"/>
    <col min="9476" max="9477" width="10" style="11" customWidth="1"/>
    <col min="9478" max="9478" width="10.83203125" style="11" customWidth="1"/>
    <col min="9479" max="9479" width="11.1640625" style="11" customWidth="1"/>
    <col min="9480" max="9480" width="11.33203125" style="11" customWidth="1"/>
    <col min="9481" max="9481" width="11.5" style="11" customWidth="1"/>
    <col min="9482" max="9485" width="10" style="11" customWidth="1"/>
    <col min="9486" max="9728" width="9.33203125" style="11"/>
    <col min="9729" max="9729" width="28.5" style="11" customWidth="1"/>
    <col min="9730" max="9730" width="11.33203125" style="11" customWidth="1"/>
    <col min="9731" max="9731" width="11.1640625" style="11" customWidth="1"/>
    <col min="9732" max="9733" width="10" style="11" customWidth="1"/>
    <col min="9734" max="9734" width="10.83203125" style="11" customWidth="1"/>
    <col min="9735" max="9735" width="11.1640625" style="11" customWidth="1"/>
    <col min="9736" max="9736" width="11.33203125" style="11" customWidth="1"/>
    <col min="9737" max="9737" width="11.5" style="11" customWidth="1"/>
    <col min="9738" max="9741" width="10" style="11" customWidth="1"/>
    <col min="9742" max="9984" width="9.33203125" style="11"/>
    <col min="9985" max="9985" width="28.5" style="11" customWidth="1"/>
    <col min="9986" max="9986" width="11.33203125" style="11" customWidth="1"/>
    <col min="9987" max="9987" width="11.1640625" style="11" customWidth="1"/>
    <col min="9988" max="9989" width="10" style="11" customWidth="1"/>
    <col min="9990" max="9990" width="10.83203125" style="11" customWidth="1"/>
    <col min="9991" max="9991" width="11.1640625" style="11" customWidth="1"/>
    <col min="9992" max="9992" width="11.33203125" style="11" customWidth="1"/>
    <col min="9993" max="9993" width="11.5" style="11" customWidth="1"/>
    <col min="9994" max="9997" width="10" style="11" customWidth="1"/>
    <col min="9998" max="10240" width="9.33203125" style="11"/>
    <col min="10241" max="10241" width="28.5" style="11" customWidth="1"/>
    <col min="10242" max="10242" width="11.33203125" style="11" customWidth="1"/>
    <col min="10243" max="10243" width="11.1640625" style="11" customWidth="1"/>
    <col min="10244" max="10245" width="10" style="11" customWidth="1"/>
    <col min="10246" max="10246" width="10.83203125" style="11" customWidth="1"/>
    <col min="10247" max="10247" width="11.1640625" style="11" customWidth="1"/>
    <col min="10248" max="10248" width="11.33203125" style="11" customWidth="1"/>
    <col min="10249" max="10249" width="11.5" style="11" customWidth="1"/>
    <col min="10250" max="10253" width="10" style="11" customWidth="1"/>
    <col min="10254" max="10496" width="9.33203125" style="11"/>
    <col min="10497" max="10497" width="28.5" style="11" customWidth="1"/>
    <col min="10498" max="10498" width="11.33203125" style="11" customWidth="1"/>
    <col min="10499" max="10499" width="11.1640625" style="11" customWidth="1"/>
    <col min="10500" max="10501" width="10" style="11" customWidth="1"/>
    <col min="10502" max="10502" width="10.83203125" style="11" customWidth="1"/>
    <col min="10503" max="10503" width="11.1640625" style="11" customWidth="1"/>
    <col min="10504" max="10504" width="11.33203125" style="11" customWidth="1"/>
    <col min="10505" max="10505" width="11.5" style="11" customWidth="1"/>
    <col min="10506" max="10509" width="10" style="11" customWidth="1"/>
    <col min="10510" max="10752" width="9.33203125" style="11"/>
    <col min="10753" max="10753" width="28.5" style="11" customWidth="1"/>
    <col min="10754" max="10754" width="11.33203125" style="11" customWidth="1"/>
    <col min="10755" max="10755" width="11.1640625" style="11" customWidth="1"/>
    <col min="10756" max="10757" width="10" style="11" customWidth="1"/>
    <col min="10758" max="10758" width="10.83203125" style="11" customWidth="1"/>
    <col min="10759" max="10759" width="11.1640625" style="11" customWidth="1"/>
    <col min="10760" max="10760" width="11.33203125" style="11" customWidth="1"/>
    <col min="10761" max="10761" width="11.5" style="11" customWidth="1"/>
    <col min="10762" max="10765" width="10" style="11" customWidth="1"/>
    <col min="10766" max="11008" width="9.33203125" style="11"/>
    <col min="11009" max="11009" width="28.5" style="11" customWidth="1"/>
    <col min="11010" max="11010" width="11.33203125" style="11" customWidth="1"/>
    <col min="11011" max="11011" width="11.1640625" style="11" customWidth="1"/>
    <col min="11012" max="11013" width="10" style="11" customWidth="1"/>
    <col min="11014" max="11014" width="10.83203125" style="11" customWidth="1"/>
    <col min="11015" max="11015" width="11.1640625" style="11" customWidth="1"/>
    <col min="11016" max="11016" width="11.33203125" style="11" customWidth="1"/>
    <col min="11017" max="11017" width="11.5" style="11" customWidth="1"/>
    <col min="11018" max="11021" width="10" style="11" customWidth="1"/>
    <col min="11022" max="11264" width="9.33203125" style="11"/>
    <col min="11265" max="11265" width="28.5" style="11" customWidth="1"/>
    <col min="11266" max="11266" width="11.33203125" style="11" customWidth="1"/>
    <col min="11267" max="11267" width="11.1640625" style="11" customWidth="1"/>
    <col min="11268" max="11269" width="10" style="11" customWidth="1"/>
    <col min="11270" max="11270" width="10.83203125" style="11" customWidth="1"/>
    <col min="11271" max="11271" width="11.1640625" style="11" customWidth="1"/>
    <col min="11272" max="11272" width="11.33203125" style="11" customWidth="1"/>
    <col min="11273" max="11273" width="11.5" style="11" customWidth="1"/>
    <col min="11274" max="11277" width="10" style="11" customWidth="1"/>
    <col min="11278" max="11520" width="9.33203125" style="11"/>
    <col min="11521" max="11521" width="28.5" style="11" customWidth="1"/>
    <col min="11522" max="11522" width="11.33203125" style="11" customWidth="1"/>
    <col min="11523" max="11523" width="11.1640625" style="11" customWidth="1"/>
    <col min="11524" max="11525" width="10" style="11" customWidth="1"/>
    <col min="11526" max="11526" width="10.83203125" style="11" customWidth="1"/>
    <col min="11527" max="11527" width="11.1640625" style="11" customWidth="1"/>
    <col min="11528" max="11528" width="11.33203125" style="11" customWidth="1"/>
    <col min="11529" max="11529" width="11.5" style="11" customWidth="1"/>
    <col min="11530" max="11533" width="10" style="11" customWidth="1"/>
    <col min="11534" max="11776" width="9.33203125" style="11"/>
    <col min="11777" max="11777" width="28.5" style="11" customWidth="1"/>
    <col min="11778" max="11778" width="11.33203125" style="11" customWidth="1"/>
    <col min="11779" max="11779" width="11.1640625" style="11" customWidth="1"/>
    <col min="11780" max="11781" width="10" style="11" customWidth="1"/>
    <col min="11782" max="11782" width="10.83203125" style="11" customWidth="1"/>
    <col min="11783" max="11783" width="11.1640625" style="11" customWidth="1"/>
    <col min="11784" max="11784" width="11.33203125" style="11" customWidth="1"/>
    <col min="11785" max="11785" width="11.5" style="11" customWidth="1"/>
    <col min="11786" max="11789" width="10" style="11" customWidth="1"/>
    <col min="11790" max="12032" width="9.33203125" style="11"/>
    <col min="12033" max="12033" width="28.5" style="11" customWidth="1"/>
    <col min="12034" max="12034" width="11.33203125" style="11" customWidth="1"/>
    <col min="12035" max="12035" width="11.1640625" style="11" customWidth="1"/>
    <col min="12036" max="12037" width="10" style="11" customWidth="1"/>
    <col min="12038" max="12038" width="10.83203125" style="11" customWidth="1"/>
    <col min="12039" max="12039" width="11.1640625" style="11" customWidth="1"/>
    <col min="12040" max="12040" width="11.33203125" style="11" customWidth="1"/>
    <col min="12041" max="12041" width="11.5" style="11" customWidth="1"/>
    <col min="12042" max="12045" width="10" style="11" customWidth="1"/>
    <col min="12046" max="12288" width="9.33203125" style="11"/>
    <col min="12289" max="12289" width="28.5" style="11" customWidth="1"/>
    <col min="12290" max="12290" width="11.33203125" style="11" customWidth="1"/>
    <col min="12291" max="12291" width="11.1640625" style="11" customWidth="1"/>
    <col min="12292" max="12293" width="10" style="11" customWidth="1"/>
    <col min="12294" max="12294" width="10.83203125" style="11" customWidth="1"/>
    <col min="12295" max="12295" width="11.1640625" style="11" customWidth="1"/>
    <col min="12296" max="12296" width="11.33203125" style="11" customWidth="1"/>
    <col min="12297" max="12297" width="11.5" style="11" customWidth="1"/>
    <col min="12298" max="12301" width="10" style="11" customWidth="1"/>
    <col min="12302" max="12544" width="9.33203125" style="11"/>
    <col min="12545" max="12545" width="28.5" style="11" customWidth="1"/>
    <col min="12546" max="12546" width="11.33203125" style="11" customWidth="1"/>
    <col min="12547" max="12547" width="11.1640625" style="11" customWidth="1"/>
    <col min="12548" max="12549" width="10" style="11" customWidth="1"/>
    <col min="12550" max="12550" width="10.83203125" style="11" customWidth="1"/>
    <col min="12551" max="12551" width="11.1640625" style="11" customWidth="1"/>
    <col min="12552" max="12552" width="11.33203125" style="11" customWidth="1"/>
    <col min="12553" max="12553" width="11.5" style="11" customWidth="1"/>
    <col min="12554" max="12557" width="10" style="11" customWidth="1"/>
    <col min="12558" max="12800" width="9.33203125" style="11"/>
    <col min="12801" max="12801" width="28.5" style="11" customWidth="1"/>
    <col min="12802" max="12802" width="11.33203125" style="11" customWidth="1"/>
    <col min="12803" max="12803" width="11.1640625" style="11" customWidth="1"/>
    <col min="12804" max="12805" width="10" style="11" customWidth="1"/>
    <col min="12806" max="12806" width="10.83203125" style="11" customWidth="1"/>
    <col min="12807" max="12807" width="11.1640625" style="11" customWidth="1"/>
    <col min="12808" max="12808" width="11.33203125" style="11" customWidth="1"/>
    <col min="12809" max="12809" width="11.5" style="11" customWidth="1"/>
    <col min="12810" max="12813" width="10" style="11" customWidth="1"/>
    <col min="12814" max="13056" width="9.33203125" style="11"/>
    <col min="13057" max="13057" width="28.5" style="11" customWidth="1"/>
    <col min="13058" max="13058" width="11.33203125" style="11" customWidth="1"/>
    <col min="13059" max="13059" width="11.1640625" style="11" customWidth="1"/>
    <col min="13060" max="13061" width="10" style="11" customWidth="1"/>
    <col min="13062" max="13062" width="10.83203125" style="11" customWidth="1"/>
    <col min="13063" max="13063" width="11.1640625" style="11" customWidth="1"/>
    <col min="13064" max="13064" width="11.33203125" style="11" customWidth="1"/>
    <col min="13065" max="13065" width="11.5" style="11" customWidth="1"/>
    <col min="13066" max="13069" width="10" style="11" customWidth="1"/>
    <col min="13070" max="13312" width="9.33203125" style="11"/>
    <col min="13313" max="13313" width="28.5" style="11" customWidth="1"/>
    <col min="13314" max="13314" width="11.33203125" style="11" customWidth="1"/>
    <col min="13315" max="13315" width="11.1640625" style="11" customWidth="1"/>
    <col min="13316" max="13317" width="10" style="11" customWidth="1"/>
    <col min="13318" max="13318" width="10.83203125" style="11" customWidth="1"/>
    <col min="13319" max="13319" width="11.1640625" style="11" customWidth="1"/>
    <col min="13320" max="13320" width="11.33203125" style="11" customWidth="1"/>
    <col min="13321" max="13321" width="11.5" style="11" customWidth="1"/>
    <col min="13322" max="13325" width="10" style="11" customWidth="1"/>
    <col min="13326" max="13568" width="9.33203125" style="11"/>
    <col min="13569" max="13569" width="28.5" style="11" customWidth="1"/>
    <col min="13570" max="13570" width="11.33203125" style="11" customWidth="1"/>
    <col min="13571" max="13571" width="11.1640625" style="11" customWidth="1"/>
    <col min="13572" max="13573" width="10" style="11" customWidth="1"/>
    <col min="13574" max="13574" width="10.83203125" style="11" customWidth="1"/>
    <col min="13575" max="13575" width="11.1640625" style="11" customWidth="1"/>
    <col min="13576" max="13576" width="11.33203125" style="11" customWidth="1"/>
    <col min="13577" max="13577" width="11.5" style="11" customWidth="1"/>
    <col min="13578" max="13581" width="10" style="11" customWidth="1"/>
    <col min="13582" max="13824" width="9.33203125" style="11"/>
    <col min="13825" max="13825" width="28.5" style="11" customWidth="1"/>
    <col min="13826" max="13826" width="11.33203125" style="11" customWidth="1"/>
    <col min="13827" max="13827" width="11.1640625" style="11" customWidth="1"/>
    <col min="13828" max="13829" width="10" style="11" customWidth="1"/>
    <col min="13830" max="13830" width="10.83203125" style="11" customWidth="1"/>
    <col min="13831" max="13831" width="11.1640625" style="11" customWidth="1"/>
    <col min="13832" max="13832" width="11.33203125" style="11" customWidth="1"/>
    <col min="13833" max="13833" width="11.5" style="11" customWidth="1"/>
    <col min="13834" max="13837" width="10" style="11" customWidth="1"/>
    <col min="13838" max="14080" width="9.33203125" style="11"/>
    <col min="14081" max="14081" width="28.5" style="11" customWidth="1"/>
    <col min="14082" max="14082" width="11.33203125" style="11" customWidth="1"/>
    <col min="14083" max="14083" width="11.1640625" style="11" customWidth="1"/>
    <col min="14084" max="14085" width="10" style="11" customWidth="1"/>
    <col min="14086" max="14086" width="10.83203125" style="11" customWidth="1"/>
    <col min="14087" max="14087" width="11.1640625" style="11" customWidth="1"/>
    <col min="14088" max="14088" width="11.33203125" style="11" customWidth="1"/>
    <col min="14089" max="14089" width="11.5" style="11" customWidth="1"/>
    <col min="14090" max="14093" width="10" style="11" customWidth="1"/>
    <col min="14094" max="14336" width="9.33203125" style="11"/>
    <col min="14337" max="14337" width="28.5" style="11" customWidth="1"/>
    <col min="14338" max="14338" width="11.33203125" style="11" customWidth="1"/>
    <col min="14339" max="14339" width="11.1640625" style="11" customWidth="1"/>
    <col min="14340" max="14341" width="10" style="11" customWidth="1"/>
    <col min="14342" max="14342" width="10.83203125" style="11" customWidth="1"/>
    <col min="14343" max="14343" width="11.1640625" style="11" customWidth="1"/>
    <col min="14344" max="14344" width="11.33203125" style="11" customWidth="1"/>
    <col min="14345" max="14345" width="11.5" style="11" customWidth="1"/>
    <col min="14346" max="14349" width="10" style="11" customWidth="1"/>
    <col min="14350" max="14592" width="9.33203125" style="11"/>
    <col min="14593" max="14593" width="28.5" style="11" customWidth="1"/>
    <col min="14594" max="14594" width="11.33203125" style="11" customWidth="1"/>
    <col min="14595" max="14595" width="11.1640625" style="11" customWidth="1"/>
    <col min="14596" max="14597" width="10" style="11" customWidth="1"/>
    <col min="14598" max="14598" width="10.83203125" style="11" customWidth="1"/>
    <col min="14599" max="14599" width="11.1640625" style="11" customWidth="1"/>
    <col min="14600" max="14600" width="11.33203125" style="11" customWidth="1"/>
    <col min="14601" max="14601" width="11.5" style="11" customWidth="1"/>
    <col min="14602" max="14605" width="10" style="11" customWidth="1"/>
    <col min="14606" max="14848" width="9.33203125" style="11"/>
    <col min="14849" max="14849" width="28.5" style="11" customWidth="1"/>
    <col min="14850" max="14850" width="11.33203125" style="11" customWidth="1"/>
    <col min="14851" max="14851" width="11.1640625" style="11" customWidth="1"/>
    <col min="14852" max="14853" width="10" style="11" customWidth="1"/>
    <col min="14854" max="14854" width="10.83203125" style="11" customWidth="1"/>
    <col min="14855" max="14855" width="11.1640625" style="11" customWidth="1"/>
    <col min="14856" max="14856" width="11.33203125" style="11" customWidth="1"/>
    <col min="14857" max="14857" width="11.5" style="11" customWidth="1"/>
    <col min="14858" max="14861" width="10" style="11" customWidth="1"/>
    <col min="14862" max="15104" width="9.33203125" style="11"/>
    <col min="15105" max="15105" width="28.5" style="11" customWidth="1"/>
    <col min="15106" max="15106" width="11.33203125" style="11" customWidth="1"/>
    <col min="15107" max="15107" width="11.1640625" style="11" customWidth="1"/>
    <col min="15108" max="15109" width="10" style="11" customWidth="1"/>
    <col min="15110" max="15110" width="10.83203125" style="11" customWidth="1"/>
    <col min="15111" max="15111" width="11.1640625" style="11" customWidth="1"/>
    <col min="15112" max="15112" width="11.33203125" style="11" customWidth="1"/>
    <col min="15113" max="15113" width="11.5" style="11" customWidth="1"/>
    <col min="15114" max="15117" width="10" style="11" customWidth="1"/>
    <col min="15118" max="15360" width="9.33203125" style="11"/>
    <col min="15361" max="15361" width="28.5" style="11" customWidth="1"/>
    <col min="15362" max="15362" width="11.33203125" style="11" customWidth="1"/>
    <col min="15363" max="15363" width="11.1640625" style="11" customWidth="1"/>
    <col min="15364" max="15365" width="10" style="11" customWidth="1"/>
    <col min="15366" max="15366" width="10.83203125" style="11" customWidth="1"/>
    <col min="15367" max="15367" width="11.1640625" style="11" customWidth="1"/>
    <col min="15368" max="15368" width="11.33203125" style="11" customWidth="1"/>
    <col min="15369" max="15369" width="11.5" style="11" customWidth="1"/>
    <col min="15370" max="15373" width="10" style="11" customWidth="1"/>
    <col min="15374" max="15616" width="9.33203125" style="11"/>
    <col min="15617" max="15617" width="28.5" style="11" customWidth="1"/>
    <col min="15618" max="15618" width="11.33203125" style="11" customWidth="1"/>
    <col min="15619" max="15619" width="11.1640625" style="11" customWidth="1"/>
    <col min="15620" max="15621" width="10" style="11" customWidth="1"/>
    <col min="15622" max="15622" width="10.83203125" style="11" customWidth="1"/>
    <col min="15623" max="15623" width="11.1640625" style="11" customWidth="1"/>
    <col min="15624" max="15624" width="11.33203125" style="11" customWidth="1"/>
    <col min="15625" max="15625" width="11.5" style="11" customWidth="1"/>
    <col min="15626" max="15629" width="10" style="11" customWidth="1"/>
    <col min="15630" max="15872" width="9.33203125" style="11"/>
    <col min="15873" max="15873" width="28.5" style="11" customWidth="1"/>
    <col min="15874" max="15874" width="11.33203125" style="11" customWidth="1"/>
    <col min="15875" max="15875" width="11.1640625" style="11" customWidth="1"/>
    <col min="15876" max="15877" width="10" style="11" customWidth="1"/>
    <col min="15878" max="15878" width="10.83203125" style="11" customWidth="1"/>
    <col min="15879" max="15879" width="11.1640625" style="11" customWidth="1"/>
    <col min="15880" max="15880" width="11.33203125" style="11" customWidth="1"/>
    <col min="15881" max="15881" width="11.5" style="11" customWidth="1"/>
    <col min="15882" max="15885" width="10" style="11" customWidth="1"/>
    <col min="15886" max="16128" width="9.33203125" style="11"/>
    <col min="16129" max="16129" width="28.5" style="11" customWidth="1"/>
    <col min="16130" max="16130" width="11.33203125" style="11" customWidth="1"/>
    <col min="16131" max="16131" width="11.1640625" style="11" customWidth="1"/>
    <col min="16132" max="16133" width="10" style="11" customWidth="1"/>
    <col min="16134" max="16134" width="10.83203125" style="11" customWidth="1"/>
    <col min="16135" max="16135" width="11.1640625" style="11" customWidth="1"/>
    <col min="16136" max="16136" width="11.33203125" style="11" customWidth="1"/>
    <col min="16137" max="16137" width="11.5" style="11" customWidth="1"/>
    <col min="16138" max="16141" width="10" style="11" customWidth="1"/>
    <col min="16142" max="16384" width="9.33203125" style="11"/>
  </cols>
  <sheetData>
    <row r="1" spans="1:13" x14ac:dyDescent="0.2">
      <c r="A1" s="11" t="s">
        <v>804</v>
      </c>
      <c r="G1" s="2273" t="s">
        <v>1070</v>
      </c>
      <c r="H1" s="2273"/>
      <c r="I1" s="2273"/>
      <c r="J1" s="2273"/>
      <c r="K1" s="2273"/>
      <c r="L1" s="2273"/>
      <c r="M1" s="2273"/>
    </row>
    <row r="3" spans="1:13" ht="33" customHeight="1" x14ac:dyDescent="0.2">
      <c r="A3" s="2276" t="s">
        <v>805</v>
      </c>
      <c r="B3" s="2276"/>
      <c r="C3" s="2276"/>
      <c r="D3" s="2276"/>
      <c r="E3" s="2276"/>
      <c r="F3" s="2276"/>
      <c r="G3" s="2276"/>
      <c r="H3" s="2276"/>
      <c r="I3" s="2276"/>
      <c r="J3" s="2276"/>
      <c r="K3" s="2276"/>
      <c r="L3" s="2276"/>
      <c r="M3" s="2276"/>
    </row>
    <row r="5" spans="1:13" ht="15.75" customHeight="1" x14ac:dyDescent="0.2">
      <c r="A5" s="2282" t="s">
        <v>786</v>
      </c>
      <c r="B5" s="2282"/>
      <c r="C5" s="2282"/>
      <c r="D5" s="2283"/>
      <c r="E5" s="2283"/>
      <c r="F5" s="2283"/>
      <c r="G5" s="2283"/>
      <c r="H5" s="2283"/>
      <c r="I5" s="2283"/>
      <c r="J5" s="2283"/>
      <c r="K5" s="2283"/>
      <c r="L5" s="2283"/>
      <c r="M5" s="2283"/>
    </row>
    <row r="6" spans="1:13" ht="17.25" customHeight="1" x14ac:dyDescent="0.2">
      <c r="A6" s="2377" t="s">
        <v>1088</v>
      </c>
      <c r="B6" s="2277"/>
      <c r="C6" s="2277"/>
      <c r="D6" s="2277"/>
      <c r="E6" s="2277"/>
      <c r="F6" s="2277"/>
      <c r="G6" s="2277"/>
      <c r="H6" s="2277"/>
      <c r="I6" s="2277"/>
      <c r="J6" s="2277"/>
      <c r="K6" s="2277"/>
    </row>
    <row r="7" spans="1:13" ht="17.25" customHeight="1" thickBot="1" x14ac:dyDescent="0.3">
      <c r="A7" s="1811"/>
      <c r="B7" s="1811"/>
      <c r="C7" s="1811"/>
      <c r="D7" s="1811"/>
      <c r="E7" s="1811"/>
      <c r="F7" s="137"/>
      <c r="G7" s="137"/>
      <c r="H7" s="137"/>
      <c r="I7" s="137"/>
      <c r="J7" s="137"/>
      <c r="K7" s="137"/>
      <c r="L7" s="2284" t="s">
        <v>366</v>
      </c>
      <c r="M7" s="2284"/>
    </row>
    <row r="8" spans="1:13" ht="13.5" thickBot="1" x14ac:dyDescent="0.25">
      <c r="A8" s="2285" t="s">
        <v>479</v>
      </c>
      <c r="B8" s="2288" t="s">
        <v>787</v>
      </c>
      <c r="C8" s="2288"/>
      <c r="D8" s="2288"/>
      <c r="E8" s="2288"/>
      <c r="F8" s="2288"/>
      <c r="G8" s="2288"/>
      <c r="H8" s="2288"/>
      <c r="I8" s="2288"/>
      <c r="J8" s="2289" t="s">
        <v>788</v>
      </c>
      <c r="K8" s="2289"/>
      <c r="L8" s="2289"/>
      <c r="M8" s="2289"/>
    </row>
    <row r="9" spans="1:13" ht="15" customHeight="1" thickBot="1" x14ac:dyDescent="0.25">
      <c r="A9" s="2286"/>
      <c r="B9" s="2279" t="s">
        <v>789</v>
      </c>
      <c r="C9" s="2278" t="s">
        <v>790</v>
      </c>
      <c r="D9" s="2298" t="s">
        <v>791</v>
      </c>
      <c r="E9" s="2298"/>
      <c r="F9" s="2298"/>
      <c r="G9" s="2298"/>
      <c r="H9" s="2298"/>
      <c r="I9" s="2298"/>
      <c r="J9" s="2290"/>
      <c r="K9" s="2290"/>
      <c r="L9" s="2290"/>
      <c r="M9" s="2290"/>
    </row>
    <row r="10" spans="1:13" ht="21.75" thickBot="1" x14ac:dyDescent="0.25">
      <c r="A10" s="2286"/>
      <c r="B10" s="2279"/>
      <c r="C10" s="2278"/>
      <c r="D10" s="1769" t="s">
        <v>789</v>
      </c>
      <c r="E10" s="1769" t="s">
        <v>790</v>
      </c>
      <c r="F10" s="1769" t="s">
        <v>789</v>
      </c>
      <c r="G10" s="1769" t="s">
        <v>790</v>
      </c>
      <c r="H10" s="1769" t="s">
        <v>789</v>
      </c>
      <c r="I10" s="1769" t="s">
        <v>790</v>
      </c>
      <c r="J10" s="2290"/>
      <c r="K10" s="2290"/>
      <c r="L10" s="2290"/>
      <c r="M10" s="2290"/>
    </row>
    <row r="11" spans="1:13" ht="33.75" customHeight="1" thickBot="1" x14ac:dyDescent="0.25">
      <c r="A11" s="2287"/>
      <c r="B11" s="2278" t="s">
        <v>792</v>
      </c>
      <c r="C11" s="2278"/>
      <c r="D11" s="2278" t="s">
        <v>619</v>
      </c>
      <c r="E11" s="2278"/>
      <c r="F11" s="2278" t="s">
        <v>793</v>
      </c>
      <c r="G11" s="2278"/>
      <c r="H11" s="2279" t="s">
        <v>794</v>
      </c>
      <c r="I11" s="2279"/>
      <c r="J11" s="1770" t="s">
        <v>619</v>
      </c>
      <c r="K11" s="1769" t="s">
        <v>793</v>
      </c>
      <c r="L11" s="1770" t="s">
        <v>56</v>
      </c>
      <c r="M11" s="1769" t="s">
        <v>795</v>
      </c>
    </row>
    <row r="12" spans="1:13" ht="13.5" thickBot="1" x14ac:dyDescent="0.25">
      <c r="A12" s="1771" t="s">
        <v>302</v>
      </c>
      <c r="B12" s="1770" t="s">
        <v>303</v>
      </c>
      <c r="C12" s="1770" t="s">
        <v>304</v>
      </c>
      <c r="D12" s="1772" t="s">
        <v>305</v>
      </c>
      <c r="E12" s="1769" t="s">
        <v>306</v>
      </c>
      <c r="F12" s="1769" t="s">
        <v>392</v>
      </c>
      <c r="G12" s="1769" t="s">
        <v>426</v>
      </c>
      <c r="H12" s="1770" t="s">
        <v>722</v>
      </c>
      <c r="I12" s="1772" t="s">
        <v>387</v>
      </c>
      <c r="J12" s="1772" t="s">
        <v>393</v>
      </c>
      <c r="K12" s="1772" t="s">
        <v>754</v>
      </c>
      <c r="L12" s="1772" t="s">
        <v>796</v>
      </c>
      <c r="M12" s="1773" t="s">
        <v>797</v>
      </c>
    </row>
    <row r="13" spans="1:13" x14ac:dyDescent="0.2">
      <c r="A13" s="1774" t="s">
        <v>480</v>
      </c>
      <c r="B13" s="1775"/>
      <c r="C13" s="1776"/>
      <c r="D13" s="1776"/>
      <c r="E13" s="1777"/>
      <c r="F13" s="1776"/>
      <c r="G13" s="1776"/>
      <c r="H13" s="1776"/>
      <c r="I13" s="1776"/>
      <c r="J13" s="1776"/>
      <c r="K13" s="1776"/>
      <c r="L13" s="1778">
        <f t="shared" ref="L13:L19" si="0">+J13+K13</f>
        <v>0</v>
      </c>
      <c r="M13" s="1779" t="str">
        <f>IF((C13&lt;&gt;0),ROUND((L13/C13)*100,1),"")</f>
        <v/>
      </c>
    </row>
    <row r="14" spans="1:13" x14ac:dyDescent="0.2">
      <c r="A14" s="1780" t="s">
        <v>481</v>
      </c>
      <c r="B14" s="1781"/>
      <c r="C14" s="1782"/>
      <c r="D14" s="1782"/>
      <c r="E14" s="1782"/>
      <c r="F14" s="1782"/>
      <c r="G14" s="1782"/>
      <c r="H14" s="1782"/>
      <c r="I14" s="1782"/>
      <c r="J14" s="1782"/>
      <c r="K14" s="1782"/>
      <c r="L14" s="1783">
        <f t="shared" si="0"/>
        <v>0</v>
      </c>
      <c r="M14" s="1876" t="str">
        <f t="shared" ref="M14:M19" si="1">IF((C14&lt;&gt;0),ROUND((L14/C14)*100,1),"")</f>
        <v/>
      </c>
    </row>
    <row r="15" spans="1:13" x14ac:dyDescent="0.2">
      <c r="A15" s="1785" t="s">
        <v>482</v>
      </c>
      <c r="B15" s="1786">
        <v>145273093</v>
      </c>
      <c r="C15" s="1787">
        <v>145273093</v>
      </c>
      <c r="D15" s="1787"/>
      <c r="E15" s="1787"/>
      <c r="F15" s="1787">
        <v>8297340</v>
      </c>
      <c r="G15" s="1787">
        <v>8297340</v>
      </c>
      <c r="H15" s="1787">
        <f>C15-F15</f>
        <v>136975753</v>
      </c>
      <c r="I15" s="1787">
        <f>H15</f>
        <v>136975753</v>
      </c>
      <c r="J15" s="1787"/>
      <c r="K15" s="1787">
        <v>8297340</v>
      </c>
      <c r="L15" s="1875">
        <f t="shared" si="0"/>
        <v>8297340</v>
      </c>
      <c r="M15" s="1876">
        <f t="shared" si="1"/>
        <v>5.7</v>
      </c>
    </row>
    <row r="16" spans="1:13" x14ac:dyDescent="0.2">
      <c r="A16" s="1785" t="s">
        <v>483</v>
      </c>
      <c r="B16" s="1786"/>
      <c r="C16" s="1787"/>
      <c r="D16" s="1787"/>
      <c r="E16" s="1787"/>
      <c r="F16" s="1787"/>
      <c r="G16" s="1787"/>
      <c r="H16" s="1787"/>
      <c r="I16" s="1787"/>
      <c r="J16" s="1787"/>
      <c r="K16" s="1787"/>
      <c r="L16" s="1783">
        <f t="shared" si="0"/>
        <v>0</v>
      </c>
      <c r="M16" s="1876" t="str">
        <f t="shared" si="1"/>
        <v/>
      </c>
    </row>
    <row r="17" spans="1:13" x14ac:dyDescent="0.2">
      <c r="A17" s="1785" t="s">
        <v>484</v>
      </c>
      <c r="B17" s="1786"/>
      <c r="C17" s="1787"/>
      <c r="D17" s="1787"/>
      <c r="E17" s="1787"/>
      <c r="F17" s="1787"/>
      <c r="G17" s="1787"/>
      <c r="H17" s="1787"/>
      <c r="I17" s="1787"/>
      <c r="J17" s="1787"/>
      <c r="K17" s="1787"/>
      <c r="L17" s="1783">
        <f t="shared" si="0"/>
        <v>0</v>
      </c>
      <c r="M17" s="1784" t="str">
        <f t="shared" si="1"/>
        <v/>
      </c>
    </row>
    <row r="18" spans="1:13" x14ac:dyDescent="0.2">
      <c r="A18" s="1785" t="s">
        <v>485</v>
      </c>
      <c r="B18" s="1786"/>
      <c r="C18" s="1787"/>
      <c r="D18" s="1787"/>
      <c r="E18" s="1787"/>
      <c r="F18" s="1787"/>
      <c r="G18" s="1787"/>
      <c r="H18" s="1787"/>
      <c r="I18" s="1787"/>
      <c r="J18" s="1787"/>
      <c r="K18" s="1787"/>
      <c r="L18" s="1783">
        <f t="shared" si="0"/>
        <v>0</v>
      </c>
      <c r="M18" s="1784" t="str">
        <f t="shared" si="1"/>
        <v/>
      </c>
    </row>
    <row r="19" spans="1:13" ht="15" customHeight="1" thickBot="1" x14ac:dyDescent="0.25">
      <c r="A19" s="1788"/>
      <c r="B19" s="1789"/>
      <c r="C19" s="1790"/>
      <c r="D19" s="1790"/>
      <c r="E19" s="1790"/>
      <c r="F19" s="1790"/>
      <c r="G19" s="1790"/>
      <c r="H19" s="1790"/>
      <c r="I19" s="1790"/>
      <c r="J19" s="1790"/>
      <c r="K19" s="1790"/>
      <c r="L19" s="1783">
        <f t="shared" si="0"/>
        <v>0</v>
      </c>
      <c r="M19" s="1791" t="str">
        <f t="shared" si="1"/>
        <v/>
      </c>
    </row>
    <row r="20" spans="1:13" ht="13.5" thickBot="1" x14ac:dyDescent="0.25">
      <c r="A20" s="1792" t="s">
        <v>486</v>
      </c>
      <c r="B20" s="1793">
        <f>B13+SUM(B15:B19)</f>
        <v>145273093</v>
      </c>
      <c r="C20" s="1793">
        <f t="shared" ref="C20:L20" si="2">C13+SUM(C15:C19)</f>
        <v>145273093</v>
      </c>
      <c r="D20" s="1793">
        <f t="shared" si="2"/>
        <v>0</v>
      </c>
      <c r="E20" s="1793">
        <f t="shared" si="2"/>
        <v>0</v>
      </c>
      <c r="F20" s="1793">
        <f t="shared" si="2"/>
        <v>8297340</v>
      </c>
      <c r="G20" s="1793">
        <f t="shared" si="2"/>
        <v>8297340</v>
      </c>
      <c r="H20" s="1793">
        <f>H13+SUM(H15:H19)</f>
        <v>136975753</v>
      </c>
      <c r="I20" s="1793">
        <f t="shared" si="2"/>
        <v>136975753</v>
      </c>
      <c r="J20" s="1793">
        <f t="shared" si="2"/>
        <v>0</v>
      </c>
      <c r="K20" s="1793">
        <f t="shared" si="2"/>
        <v>8297340</v>
      </c>
      <c r="L20" s="1793">
        <f t="shared" si="2"/>
        <v>8297340</v>
      </c>
      <c r="M20" s="1878">
        <f>IF((C20&lt;&gt;0),ROUND((L20/C20)*100,1),"")</f>
        <v>5.7</v>
      </c>
    </row>
    <row r="21" spans="1:13" x14ac:dyDescent="0.2">
      <c r="A21" s="1794"/>
      <c r="B21" s="1795"/>
      <c r="C21" s="1796"/>
      <c r="D21" s="1796"/>
      <c r="E21" s="1796"/>
      <c r="F21" s="1796"/>
      <c r="G21" s="1796"/>
      <c r="H21" s="1796"/>
      <c r="I21" s="1796"/>
      <c r="J21" s="1796"/>
      <c r="K21" s="1796"/>
      <c r="L21" s="1796"/>
      <c r="M21" s="1796"/>
    </row>
    <row r="22" spans="1:13" ht="13.5" thickBot="1" x14ac:dyDescent="0.25">
      <c r="A22" s="1797" t="s">
        <v>487</v>
      </c>
      <c r="B22" s="1798"/>
      <c r="C22" s="1799"/>
      <c r="D22" s="1799"/>
      <c r="E22" s="1799"/>
      <c r="F22" s="1799"/>
      <c r="G22" s="1799"/>
      <c r="H22" s="1799"/>
      <c r="I22" s="1799"/>
      <c r="J22" s="1799"/>
      <c r="K22" s="1799"/>
      <c r="L22" s="1799"/>
      <c r="M22" s="1799"/>
    </row>
    <row r="23" spans="1:13" x14ac:dyDescent="0.2">
      <c r="A23" s="1800" t="s">
        <v>488</v>
      </c>
      <c r="B23" s="1775">
        <v>7514500</v>
      </c>
      <c r="C23" s="1776">
        <v>7514500</v>
      </c>
      <c r="D23" s="1776"/>
      <c r="E23" s="1777"/>
      <c r="F23" s="1776">
        <v>5904250</v>
      </c>
      <c r="G23" s="1776">
        <v>5904250</v>
      </c>
      <c r="H23" s="1776">
        <v>1610250</v>
      </c>
      <c r="I23" s="1776">
        <v>1610250</v>
      </c>
      <c r="J23" s="1776"/>
      <c r="K23" s="1776">
        <v>5904250</v>
      </c>
      <c r="L23" s="1874">
        <f t="shared" ref="L23:L28" si="3">+J23+K23</f>
        <v>5904250</v>
      </c>
      <c r="M23" s="1877">
        <f t="shared" ref="M23:M29" si="4">IF((C23&lt;&gt;0),ROUND((L23/C23)*100,1),"")</f>
        <v>78.599999999999994</v>
      </c>
    </row>
    <row r="24" spans="1:13" x14ac:dyDescent="0.2">
      <c r="A24" s="1802" t="s">
        <v>798</v>
      </c>
      <c r="B24" s="1786">
        <v>131957503</v>
      </c>
      <c r="C24" s="1787">
        <v>131957503</v>
      </c>
      <c r="D24" s="1787"/>
      <c r="E24" s="1787"/>
      <c r="F24" s="1787"/>
      <c r="G24" s="1787"/>
      <c r="H24" s="1787">
        <v>131957503</v>
      </c>
      <c r="I24" s="1787">
        <v>131957503</v>
      </c>
      <c r="J24" s="1787"/>
      <c r="K24" s="1787"/>
      <c r="L24" s="1874">
        <f t="shared" si="3"/>
        <v>0</v>
      </c>
      <c r="M24" s="1876">
        <f t="shared" si="4"/>
        <v>0</v>
      </c>
    </row>
    <row r="25" spans="1:13" x14ac:dyDescent="0.2">
      <c r="A25" s="1802" t="s">
        <v>489</v>
      </c>
      <c r="B25" s="1786">
        <v>5801090</v>
      </c>
      <c r="C25" s="1787">
        <v>5801090</v>
      </c>
      <c r="D25" s="1787"/>
      <c r="E25" s="1787"/>
      <c r="F25" s="1787">
        <v>2393090</v>
      </c>
      <c r="G25" s="1787">
        <v>2393090</v>
      </c>
      <c r="H25" s="1787">
        <v>3408000</v>
      </c>
      <c r="I25" s="1787">
        <v>3408000</v>
      </c>
      <c r="J25" s="1787"/>
      <c r="K25" s="1787">
        <v>2393090</v>
      </c>
      <c r="L25" s="1874">
        <f t="shared" si="3"/>
        <v>2393090</v>
      </c>
      <c r="M25" s="1876">
        <f t="shared" si="4"/>
        <v>41.3</v>
      </c>
    </row>
    <row r="26" spans="1:13" x14ac:dyDescent="0.2">
      <c r="A26" s="1802" t="s">
        <v>490</v>
      </c>
      <c r="B26" s="1786"/>
      <c r="C26" s="1787"/>
      <c r="D26" s="1787"/>
      <c r="E26" s="1787"/>
      <c r="F26" s="1787"/>
      <c r="G26" s="1787"/>
      <c r="H26" s="1787"/>
      <c r="I26" s="1787"/>
      <c r="J26" s="1787"/>
      <c r="K26" s="1787"/>
      <c r="L26" s="1801">
        <f t="shared" si="3"/>
        <v>0</v>
      </c>
      <c r="M26" s="1784" t="str">
        <f t="shared" si="4"/>
        <v/>
      </c>
    </row>
    <row r="27" spans="1:13" x14ac:dyDescent="0.2">
      <c r="A27" s="1803"/>
      <c r="B27" s="1786"/>
      <c r="C27" s="1787"/>
      <c r="D27" s="1787"/>
      <c r="E27" s="1787"/>
      <c r="F27" s="1787"/>
      <c r="G27" s="1787"/>
      <c r="H27" s="1787"/>
      <c r="I27" s="1787"/>
      <c r="J27" s="1787"/>
      <c r="K27" s="1787"/>
      <c r="L27" s="1801">
        <f t="shared" si="3"/>
        <v>0</v>
      </c>
      <c r="M27" s="1784" t="str">
        <f t="shared" si="4"/>
        <v/>
      </c>
    </row>
    <row r="28" spans="1:13" ht="13.5" thickBot="1" x14ac:dyDescent="0.25">
      <c r="A28" s="1804"/>
      <c r="B28" s="1789"/>
      <c r="C28" s="1790"/>
      <c r="D28" s="1790"/>
      <c r="E28" s="1790"/>
      <c r="F28" s="1790"/>
      <c r="G28" s="1790"/>
      <c r="H28" s="1790"/>
      <c r="I28" s="1790"/>
      <c r="J28" s="1790"/>
      <c r="K28" s="1790"/>
      <c r="L28" s="1801">
        <f t="shared" si="3"/>
        <v>0</v>
      </c>
      <c r="M28" s="1791" t="str">
        <f t="shared" si="4"/>
        <v/>
      </c>
    </row>
    <row r="29" spans="1:13" ht="13.5" thickBot="1" x14ac:dyDescent="0.25">
      <c r="A29" s="1805" t="s">
        <v>799</v>
      </c>
      <c r="B29" s="1793">
        <f t="shared" ref="B29:L29" si="5">SUM(B23:B28)</f>
        <v>145273093</v>
      </c>
      <c r="C29" s="1793">
        <f t="shared" si="5"/>
        <v>145273093</v>
      </c>
      <c r="D29" s="1793">
        <f t="shared" si="5"/>
        <v>0</v>
      </c>
      <c r="E29" s="1793">
        <f t="shared" si="5"/>
        <v>0</v>
      </c>
      <c r="F29" s="1793">
        <f t="shared" si="5"/>
        <v>8297340</v>
      </c>
      <c r="G29" s="1793">
        <f t="shared" si="5"/>
        <v>8297340</v>
      </c>
      <c r="H29" s="1793">
        <f t="shared" si="5"/>
        <v>136975753</v>
      </c>
      <c r="I29" s="1793">
        <f t="shared" si="5"/>
        <v>136975753</v>
      </c>
      <c r="J29" s="1793">
        <f t="shared" si="5"/>
        <v>0</v>
      </c>
      <c r="K29" s="1793">
        <f t="shared" si="5"/>
        <v>8297340</v>
      </c>
      <c r="L29" s="1793">
        <f t="shared" si="5"/>
        <v>8297340</v>
      </c>
      <c r="M29" s="1878">
        <f t="shared" si="4"/>
        <v>5.7</v>
      </c>
    </row>
    <row r="30" spans="1:13" x14ac:dyDescent="0.2">
      <c r="A30" s="2280" t="s">
        <v>800</v>
      </c>
      <c r="B30" s="2280"/>
      <c r="C30" s="2280"/>
      <c r="D30" s="2280"/>
      <c r="E30" s="2280"/>
      <c r="F30" s="2280"/>
      <c r="G30" s="2280"/>
      <c r="H30" s="2280"/>
      <c r="I30" s="2280"/>
      <c r="J30" s="2280"/>
      <c r="K30" s="2280"/>
      <c r="L30" s="2280"/>
      <c r="M30" s="2280"/>
    </row>
    <row r="31" spans="1:13" ht="5.25" customHeight="1" x14ac:dyDescent="0.2">
      <c r="A31" s="1806"/>
      <c r="B31" s="1806"/>
      <c r="C31" s="1806"/>
      <c r="D31" s="1806"/>
      <c r="E31" s="1806"/>
      <c r="F31" s="1806"/>
      <c r="G31" s="1806"/>
      <c r="H31" s="1806"/>
      <c r="I31" s="1806"/>
      <c r="J31" s="1806"/>
      <c r="K31" s="1806"/>
      <c r="L31" s="1806"/>
      <c r="M31" s="1806"/>
    </row>
    <row r="32" spans="1:13" ht="5.25" customHeight="1" x14ac:dyDescent="0.2">
      <c r="A32" s="1806"/>
      <c r="B32" s="1806"/>
      <c r="C32" s="1806"/>
      <c r="D32" s="1806"/>
      <c r="E32" s="1806"/>
      <c r="F32" s="1806"/>
      <c r="G32" s="1806"/>
      <c r="H32" s="1806"/>
      <c r="I32" s="1806"/>
      <c r="J32" s="1806"/>
      <c r="K32" s="1806"/>
      <c r="L32" s="1806"/>
      <c r="M32" s="1806"/>
    </row>
    <row r="33" spans="1:13" ht="15.75" x14ac:dyDescent="0.2">
      <c r="A33" s="2281" t="s">
        <v>801</v>
      </c>
      <c r="B33" s="2281"/>
      <c r="C33" s="2281"/>
      <c r="D33" s="2281"/>
      <c r="E33" s="2281"/>
      <c r="F33" s="2281"/>
      <c r="G33" s="2281"/>
      <c r="H33" s="2281"/>
      <c r="I33" s="2281"/>
      <c r="J33" s="2281"/>
      <c r="K33" s="2281"/>
      <c r="L33" s="2281"/>
      <c r="M33" s="2281"/>
    </row>
    <row r="34" spans="1:13" ht="15.75" x14ac:dyDescent="0.2">
      <c r="A34" s="1882"/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</row>
    <row r="35" spans="1:13" ht="12" customHeight="1" thickBot="1" x14ac:dyDescent="0.3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291" t="s">
        <v>366</v>
      </c>
      <c r="M35" s="2291"/>
    </row>
    <row r="36" spans="1:13" ht="21.75" thickBot="1" x14ac:dyDescent="0.25">
      <c r="A36" s="2292" t="s">
        <v>491</v>
      </c>
      <c r="B36" s="2293"/>
      <c r="C36" s="2293"/>
      <c r="D36" s="2293"/>
      <c r="E36" s="2293"/>
      <c r="F36" s="2293"/>
      <c r="G36" s="2293"/>
      <c r="H36" s="2293"/>
      <c r="I36" s="2293"/>
      <c r="J36" s="2293"/>
      <c r="K36" s="1807" t="s">
        <v>802</v>
      </c>
      <c r="L36" s="1807" t="s">
        <v>803</v>
      </c>
      <c r="M36" s="1807" t="s">
        <v>788</v>
      </c>
    </row>
    <row r="37" spans="1:13" x14ac:dyDescent="0.2">
      <c r="A37" s="2294"/>
      <c r="B37" s="2295"/>
      <c r="C37" s="2295"/>
      <c r="D37" s="2295"/>
      <c r="E37" s="2295"/>
      <c r="F37" s="2295"/>
      <c r="G37" s="2295"/>
      <c r="H37" s="2295"/>
      <c r="I37" s="2295"/>
      <c r="J37" s="2295"/>
      <c r="K37" s="1777"/>
      <c r="L37" s="1808"/>
      <c r="M37" s="1808"/>
    </row>
    <row r="38" spans="1:13" ht="13.5" thickBot="1" x14ac:dyDescent="0.25">
      <c r="A38" s="2296"/>
      <c r="B38" s="2297"/>
      <c r="C38" s="2297"/>
      <c r="D38" s="2297"/>
      <c r="E38" s="2297"/>
      <c r="F38" s="2297"/>
      <c r="G38" s="2297"/>
      <c r="H38" s="2297"/>
      <c r="I38" s="2297"/>
      <c r="J38" s="2297"/>
      <c r="K38" s="1809"/>
      <c r="L38" s="1790"/>
      <c r="M38" s="1790"/>
    </row>
    <row r="39" spans="1:13" ht="13.5" thickBot="1" x14ac:dyDescent="0.25">
      <c r="A39" s="2274" t="s">
        <v>35</v>
      </c>
      <c r="B39" s="2275"/>
      <c r="C39" s="2275"/>
      <c r="D39" s="2275"/>
      <c r="E39" s="2275"/>
      <c r="F39" s="2275"/>
      <c r="G39" s="2275"/>
      <c r="H39" s="2275"/>
      <c r="I39" s="2275"/>
      <c r="J39" s="2275"/>
      <c r="K39" s="1810">
        <f>SUM(K37:K38)</f>
        <v>0</v>
      </c>
      <c r="L39" s="1810">
        <f>SUM(L37:L38)</f>
        <v>0</v>
      </c>
      <c r="M39" s="1810">
        <f>SUM(M37:M38)</f>
        <v>0</v>
      </c>
    </row>
    <row r="55" spans="1:1" x14ac:dyDescent="0.2">
      <c r="A55" s="323"/>
    </row>
  </sheetData>
  <mergeCells count="23">
    <mergeCell ref="L35:M35"/>
    <mergeCell ref="A36:J36"/>
    <mergeCell ref="A37:J37"/>
    <mergeCell ref="A38:J38"/>
    <mergeCell ref="C9:C10"/>
    <mergeCell ref="D9:I9"/>
    <mergeCell ref="B9:B10"/>
    <mergeCell ref="G1:M1"/>
    <mergeCell ref="A39:J39"/>
    <mergeCell ref="A3:M3"/>
    <mergeCell ref="A6:K6"/>
    <mergeCell ref="B11:C11"/>
    <mergeCell ref="D11:E11"/>
    <mergeCell ref="F11:G11"/>
    <mergeCell ref="H11:I11"/>
    <mergeCell ref="A30:M30"/>
    <mergeCell ref="A33:M33"/>
    <mergeCell ref="A5:C5"/>
    <mergeCell ref="D5:M5"/>
    <mergeCell ref="L7:M7"/>
    <mergeCell ref="A8:A11"/>
    <mergeCell ref="B8:I8"/>
    <mergeCell ref="J8:M10"/>
  </mergeCells>
  <printOptions horizontalCentered="1"/>
  <pageMargins left="0.39370078740157483" right="0.39370078740157483" top="0.59055118110236227" bottom="0.98425196850393704" header="0.39370078740157483" footer="0.59055118110236227"/>
  <pageSetup paperSize="9" scale="8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F17" sqref="F17"/>
    </sheetView>
  </sheetViews>
  <sheetFormatPr defaultRowHeight="12.75" x14ac:dyDescent="0.2"/>
  <cols>
    <col min="1" max="1" width="6" customWidth="1"/>
    <col min="2" max="2" width="32.1640625" customWidth="1"/>
    <col min="3" max="3" width="17.83203125" customWidth="1"/>
    <col min="4" max="4" width="15.83203125" customWidth="1"/>
    <col min="5" max="5" width="17.83203125" customWidth="1"/>
    <col min="6" max="6" width="17.6640625" customWidth="1"/>
    <col min="7" max="7" width="16.83203125" customWidth="1"/>
    <col min="256" max="256" width="7.83203125" customWidth="1"/>
    <col min="257" max="257" width="25.1640625" customWidth="1"/>
    <col min="258" max="262" width="15.83203125" customWidth="1"/>
    <col min="512" max="512" width="7.83203125" customWidth="1"/>
    <col min="513" max="513" width="25.1640625" customWidth="1"/>
    <col min="514" max="518" width="15.83203125" customWidth="1"/>
    <col min="768" max="768" width="7.83203125" customWidth="1"/>
    <col min="769" max="769" width="25.1640625" customWidth="1"/>
    <col min="770" max="774" width="15.83203125" customWidth="1"/>
    <col min="1024" max="1024" width="7.83203125" customWidth="1"/>
    <col min="1025" max="1025" width="25.1640625" customWidth="1"/>
    <col min="1026" max="1030" width="15.83203125" customWidth="1"/>
    <col min="1280" max="1280" width="7.83203125" customWidth="1"/>
    <col min="1281" max="1281" width="25.1640625" customWidth="1"/>
    <col min="1282" max="1286" width="15.83203125" customWidth="1"/>
    <col min="1536" max="1536" width="7.83203125" customWidth="1"/>
    <col min="1537" max="1537" width="25.1640625" customWidth="1"/>
    <col min="1538" max="1542" width="15.83203125" customWidth="1"/>
    <col min="1792" max="1792" width="7.83203125" customWidth="1"/>
    <col min="1793" max="1793" width="25.1640625" customWidth="1"/>
    <col min="1794" max="1798" width="15.83203125" customWidth="1"/>
    <col min="2048" max="2048" width="7.83203125" customWidth="1"/>
    <col min="2049" max="2049" width="25.1640625" customWidth="1"/>
    <col min="2050" max="2054" width="15.83203125" customWidth="1"/>
    <col min="2304" max="2304" width="7.83203125" customWidth="1"/>
    <col min="2305" max="2305" width="25.1640625" customWidth="1"/>
    <col min="2306" max="2310" width="15.83203125" customWidth="1"/>
    <col min="2560" max="2560" width="7.83203125" customWidth="1"/>
    <col min="2561" max="2561" width="25.1640625" customWidth="1"/>
    <col min="2562" max="2566" width="15.83203125" customWidth="1"/>
    <col min="2816" max="2816" width="7.83203125" customWidth="1"/>
    <col min="2817" max="2817" width="25.1640625" customWidth="1"/>
    <col min="2818" max="2822" width="15.83203125" customWidth="1"/>
    <col min="3072" max="3072" width="7.83203125" customWidth="1"/>
    <col min="3073" max="3073" width="25.1640625" customWidth="1"/>
    <col min="3074" max="3078" width="15.83203125" customWidth="1"/>
    <col min="3328" max="3328" width="7.83203125" customWidth="1"/>
    <col min="3329" max="3329" width="25.1640625" customWidth="1"/>
    <col min="3330" max="3334" width="15.83203125" customWidth="1"/>
    <col min="3584" max="3584" width="7.83203125" customWidth="1"/>
    <col min="3585" max="3585" width="25.1640625" customWidth="1"/>
    <col min="3586" max="3590" width="15.83203125" customWidth="1"/>
    <col min="3840" max="3840" width="7.83203125" customWidth="1"/>
    <col min="3841" max="3841" width="25.1640625" customWidth="1"/>
    <col min="3842" max="3846" width="15.83203125" customWidth="1"/>
    <col min="4096" max="4096" width="7.83203125" customWidth="1"/>
    <col min="4097" max="4097" width="25.1640625" customWidth="1"/>
    <col min="4098" max="4102" width="15.83203125" customWidth="1"/>
    <col min="4352" max="4352" width="7.83203125" customWidth="1"/>
    <col min="4353" max="4353" width="25.1640625" customWidth="1"/>
    <col min="4354" max="4358" width="15.83203125" customWidth="1"/>
    <col min="4608" max="4608" width="7.83203125" customWidth="1"/>
    <col min="4609" max="4609" width="25.1640625" customWidth="1"/>
    <col min="4610" max="4614" width="15.83203125" customWidth="1"/>
    <col min="4864" max="4864" width="7.83203125" customWidth="1"/>
    <col min="4865" max="4865" width="25.1640625" customWidth="1"/>
    <col min="4866" max="4870" width="15.83203125" customWidth="1"/>
    <col min="5120" max="5120" width="7.83203125" customWidth="1"/>
    <col min="5121" max="5121" width="25.1640625" customWidth="1"/>
    <col min="5122" max="5126" width="15.83203125" customWidth="1"/>
    <col min="5376" max="5376" width="7.83203125" customWidth="1"/>
    <col min="5377" max="5377" width="25.1640625" customWidth="1"/>
    <col min="5378" max="5382" width="15.83203125" customWidth="1"/>
    <col min="5632" max="5632" width="7.83203125" customWidth="1"/>
    <col min="5633" max="5633" width="25.1640625" customWidth="1"/>
    <col min="5634" max="5638" width="15.83203125" customWidth="1"/>
    <col min="5888" max="5888" width="7.83203125" customWidth="1"/>
    <col min="5889" max="5889" width="25.1640625" customWidth="1"/>
    <col min="5890" max="5894" width="15.83203125" customWidth="1"/>
    <col min="6144" max="6144" width="7.83203125" customWidth="1"/>
    <col min="6145" max="6145" width="25.1640625" customWidth="1"/>
    <col min="6146" max="6150" width="15.83203125" customWidth="1"/>
    <col min="6400" max="6400" width="7.83203125" customWidth="1"/>
    <col min="6401" max="6401" width="25.1640625" customWidth="1"/>
    <col min="6402" max="6406" width="15.83203125" customWidth="1"/>
    <col min="6656" max="6656" width="7.83203125" customWidth="1"/>
    <col min="6657" max="6657" width="25.1640625" customWidth="1"/>
    <col min="6658" max="6662" width="15.83203125" customWidth="1"/>
    <col min="6912" max="6912" width="7.83203125" customWidth="1"/>
    <col min="6913" max="6913" width="25.1640625" customWidth="1"/>
    <col min="6914" max="6918" width="15.83203125" customWidth="1"/>
    <col min="7168" max="7168" width="7.83203125" customWidth="1"/>
    <col min="7169" max="7169" width="25.1640625" customWidth="1"/>
    <col min="7170" max="7174" width="15.83203125" customWidth="1"/>
    <col min="7424" max="7424" width="7.83203125" customWidth="1"/>
    <col min="7425" max="7425" width="25.1640625" customWidth="1"/>
    <col min="7426" max="7430" width="15.83203125" customWidth="1"/>
    <col min="7680" max="7680" width="7.83203125" customWidth="1"/>
    <col min="7681" max="7681" width="25.1640625" customWidth="1"/>
    <col min="7682" max="7686" width="15.83203125" customWidth="1"/>
    <col min="7936" max="7936" width="7.83203125" customWidth="1"/>
    <col min="7937" max="7937" width="25.1640625" customWidth="1"/>
    <col min="7938" max="7942" width="15.83203125" customWidth="1"/>
    <col min="8192" max="8192" width="7.83203125" customWidth="1"/>
    <col min="8193" max="8193" width="25.1640625" customWidth="1"/>
    <col min="8194" max="8198" width="15.83203125" customWidth="1"/>
    <col min="8448" max="8448" width="7.83203125" customWidth="1"/>
    <col min="8449" max="8449" width="25.1640625" customWidth="1"/>
    <col min="8450" max="8454" width="15.83203125" customWidth="1"/>
    <col min="8704" max="8704" width="7.83203125" customWidth="1"/>
    <col min="8705" max="8705" width="25.1640625" customWidth="1"/>
    <col min="8706" max="8710" width="15.83203125" customWidth="1"/>
    <col min="8960" max="8960" width="7.83203125" customWidth="1"/>
    <col min="8961" max="8961" width="25.1640625" customWidth="1"/>
    <col min="8962" max="8966" width="15.83203125" customWidth="1"/>
    <col min="9216" max="9216" width="7.83203125" customWidth="1"/>
    <col min="9217" max="9217" width="25.1640625" customWidth="1"/>
    <col min="9218" max="9222" width="15.83203125" customWidth="1"/>
    <col min="9472" max="9472" width="7.83203125" customWidth="1"/>
    <col min="9473" max="9473" width="25.1640625" customWidth="1"/>
    <col min="9474" max="9478" width="15.83203125" customWidth="1"/>
    <col min="9728" max="9728" width="7.83203125" customWidth="1"/>
    <col min="9729" max="9729" width="25.1640625" customWidth="1"/>
    <col min="9730" max="9734" width="15.83203125" customWidth="1"/>
    <col min="9984" max="9984" width="7.83203125" customWidth="1"/>
    <col min="9985" max="9985" width="25.1640625" customWidth="1"/>
    <col min="9986" max="9990" width="15.83203125" customWidth="1"/>
    <col min="10240" max="10240" width="7.83203125" customWidth="1"/>
    <col min="10241" max="10241" width="25.1640625" customWidth="1"/>
    <col min="10242" max="10246" width="15.83203125" customWidth="1"/>
    <col min="10496" max="10496" width="7.83203125" customWidth="1"/>
    <col min="10497" max="10497" width="25.1640625" customWidth="1"/>
    <col min="10498" max="10502" width="15.83203125" customWidth="1"/>
    <col min="10752" max="10752" width="7.83203125" customWidth="1"/>
    <col min="10753" max="10753" width="25.1640625" customWidth="1"/>
    <col min="10754" max="10758" width="15.83203125" customWidth="1"/>
    <col min="11008" max="11008" width="7.83203125" customWidth="1"/>
    <col min="11009" max="11009" width="25.1640625" customWidth="1"/>
    <col min="11010" max="11014" width="15.83203125" customWidth="1"/>
    <col min="11264" max="11264" width="7.83203125" customWidth="1"/>
    <col min="11265" max="11265" width="25.1640625" customWidth="1"/>
    <col min="11266" max="11270" width="15.83203125" customWidth="1"/>
    <col min="11520" max="11520" width="7.83203125" customWidth="1"/>
    <col min="11521" max="11521" width="25.1640625" customWidth="1"/>
    <col min="11522" max="11526" width="15.83203125" customWidth="1"/>
    <col min="11776" max="11776" width="7.83203125" customWidth="1"/>
    <col min="11777" max="11777" width="25.1640625" customWidth="1"/>
    <col min="11778" max="11782" width="15.83203125" customWidth="1"/>
    <col min="12032" max="12032" width="7.83203125" customWidth="1"/>
    <col min="12033" max="12033" width="25.1640625" customWidth="1"/>
    <col min="12034" max="12038" width="15.83203125" customWidth="1"/>
    <col min="12288" max="12288" width="7.83203125" customWidth="1"/>
    <col min="12289" max="12289" width="25.1640625" customWidth="1"/>
    <col min="12290" max="12294" width="15.83203125" customWidth="1"/>
    <col min="12544" max="12544" width="7.83203125" customWidth="1"/>
    <col min="12545" max="12545" width="25.1640625" customWidth="1"/>
    <col min="12546" max="12550" width="15.83203125" customWidth="1"/>
    <col min="12800" max="12800" width="7.83203125" customWidth="1"/>
    <col min="12801" max="12801" width="25.1640625" customWidth="1"/>
    <col min="12802" max="12806" width="15.83203125" customWidth="1"/>
    <col min="13056" max="13056" width="7.83203125" customWidth="1"/>
    <col min="13057" max="13057" width="25.1640625" customWidth="1"/>
    <col min="13058" max="13062" width="15.83203125" customWidth="1"/>
    <col min="13312" max="13312" width="7.83203125" customWidth="1"/>
    <col min="13313" max="13313" width="25.1640625" customWidth="1"/>
    <col min="13314" max="13318" width="15.83203125" customWidth="1"/>
    <col min="13568" max="13568" width="7.83203125" customWidth="1"/>
    <col min="13569" max="13569" width="25.1640625" customWidth="1"/>
    <col min="13570" max="13574" width="15.83203125" customWidth="1"/>
    <col min="13824" max="13824" width="7.83203125" customWidth="1"/>
    <col min="13825" max="13825" width="25.1640625" customWidth="1"/>
    <col min="13826" max="13830" width="15.83203125" customWidth="1"/>
    <col min="14080" max="14080" width="7.83203125" customWidth="1"/>
    <col min="14081" max="14081" width="25.1640625" customWidth="1"/>
    <col min="14082" max="14086" width="15.83203125" customWidth="1"/>
    <col min="14336" max="14336" width="7.83203125" customWidth="1"/>
    <col min="14337" max="14337" width="25.1640625" customWidth="1"/>
    <col min="14338" max="14342" width="15.83203125" customWidth="1"/>
    <col min="14592" max="14592" width="7.83203125" customWidth="1"/>
    <col min="14593" max="14593" width="25.1640625" customWidth="1"/>
    <col min="14594" max="14598" width="15.83203125" customWidth="1"/>
    <col min="14848" max="14848" width="7.83203125" customWidth="1"/>
    <col min="14849" max="14849" width="25.1640625" customWidth="1"/>
    <col min="14850" max="14854" width="15.83203125" customWidth="1"/>
    <col min="15104" max="15104" width="7.83203125" customWidth="1"/>
    <col min="15105" max="15105" width="25.1640625" customWidth="1"/>
    <col min="15106" max="15110" width="15.83203125" customWidth="1"/>
    <col min="15360" max="15360" width="7.83203125" customWidth="1"/>
    <col min="15361" max="15361" width="25.1640625" customWidth="1"/>
    <col min="15362" max="15366" width="15.83203125" customWidth="1"/>
    <col min="15616" max="15616" width="7.83203125" customWidth="1"/>
    <col min="15617" max="15617" width="25.1640625" customWidth="1"/>
    <col min="15618" max="15622" width="15.83203125" customWidth="1"/>
    <col min="15872" max="15872" width="7.83203125" customWidth="1"/>
    <col min="15873" max="15873" width="25.1640625" customWidth="1"/>
    <col min="15874" max="15878" width="15.83203125" customWidth="1"/>
    <col min="16128" max="16128" width="7.83203125" customWidth="1"/>
    <col min="16129" max="16129" width="25.1640625" customWidth="1"/>
    <col min="16130" max="16134" width="15.83203125" customWidth="1"/>
  </cols>
  <sheetData>
    <row r="1" spans="1:7" x14ac:dyDescent="0.2">
      <c r="A1" s="2301" t="s">
        <v>1071</v>
      </c>
      <c r="B1" s="2301"/>
      <c r="C1" s="2301"/>
      <c r="D1" s="2301"/>
      <c r="E1" s="2301"/>
      <c r="F1" s="2301"/>
      <c r="G1" s="2301"/>
    </row>
    <row r="2" spans="1:7" x14ac:dyDescent="0.2">
      <c r="A2" s="1403"/>
      <c r="B2" s="1403"/>
      <c r="C2" s="1403"/>
      <c r="D2" s="1403"/>
      <c r="E2" s="1403"/>
      <c r="F2" s="1403"/>
      <c r="G2" s="1403"/>
    </row>
    <row r="3" spans="1:7" x14ac:dyDescent="0.2">
      <c r="A3" s="1403"/>
      <c r="B3" s="1403"/>
      <c r="C3" s="1403"/>
      <c r="D3" s="1403"/>
      <c r="E3" s="1403"/>
      <c r="F3" s="1403"/>
      <c r="G3" s="1403"/>
    </row>
    <row r="4" spans="1:7" x14ac:dyDescent="0.2">
      <c r="A4" s="1403"/>
      <c r="B4" s="1403"/>
      <c r="C4" s="1403"/>
      <c r="D4" s="1403"/>
      <c r="E4" s="1403"/>
      <c r="F4" s="1403"/>
      <c r="G4" s="1403"/>
    </row>
    <row r="5" spans="1:7" ht="15.75" x14ac:dyDescent="0.2">
      <c r="A5" s="2302" t="s">
        <v>769</v>
      </c>
      <c r="B5" s="2302"/>
      <c r="C5" s="2302"/>
      <c r="D5" s="2302"/>
      <c r="E5" s="2302"/>
      <c r="F5" s="2302"/>
      <c r="G5" s="2302"/>
    </row>
    <row r="6" spans="1:7" x14ac:dyDescent="0.2">
      <c r="A6" s="1403"/>
      <c r="B6" s="1403"/>
      <c r="C6" s="1403"/>
      <c r="D6" s="1403"/>
      <c r="E6" s="1403"/>
      <c r="F6" s="1403"/>
      <c r="G6" s="1403"/>
    </row>
    <row r="7" spans="1:7" ht="14.25" thickBot="1" x14ac:dyDescent="0.25">
      <c r="A7" s="1526"/>
      <c r="B7" s="50"/>
      <c r="C7" s="50"/>
      <c r="D7" s="50"/>
      <c r="E7" s="50"/>
      <c r="F7" s="50"/>
      <c r="G7" s="1527" t="s">
        <v>770</v>
      </c>
    </row>
    <row r="8" spans="1:7" ht="21.75" customHeight="1" thickBot="1" x14ac:dyDescent="0.25">
      <c r="A8" s="2303" t="s">
        <v>423</v>
      </c>
      <c r="B8" s="2305" t="s">
        <v>771</v>
      </c>
      <c r="C8" s="2305" t="s">
        <v>772</v>
      </c>
      <c r="D8" s="2305" t="s">
        <v>773</v>
      </c>
      <c r="E8" s="2307" t="s">
        <v>774</v>
      </c>
      <c r="F8" s="2307"/>
      <c r="G8" s="2308"/>
    </row>
    <row r="9" spans="1:7" ht="35.25" customHeight="1" thickBot="1" x14ac:dyDescent="0.25">
      <c r="A9" s="2304"/>
      <c r="B9" s="2306"/>
      <c r="C9" s="2306"/>
      <c r="D9" s="2306"/>
      <c r="E9" s="733" t="s">
        <v>775</v>
      </c>
      <c r="F9" s="733" t="s">
        <v>776</v>
      </c>
      <c r="G9" s="245" t="s">
        <v>777</v>
      </c>
    </row>
    <row r="10" spans="1:7" ht="24.75" customHeight="1" thickBot="1" x14ac:dyDescent="0.25">
      <c r="A10" s="51" t="s">
        <v>302</v>
      </c>
      <c r="B10" s="52" t="s">
        <v>303</v>
      </c>
      <c r="C10" s="52" t="s">
        <v>304</v>
      </c>
      <c r="D10" s="52" t="s">
        <v>305</v>
      </c>
      <c r="E10" s="52" t="s">
        <v>778</v>
      </c>
      <c r="F10" s="52" t="s">
        <v>392</v>
      </c>
      <c r="G10" s="53" t="s">
        <v>426</v>
      </c>
    </row>
    <row r="11" spans="1:7" ht="39.950000000000003" customHeight="1" x14ac:dyDescent="0.2">
      <c r="A11" s="1528" t="s">
        <v>12</v>
      </c>
      <c r="B11" s="1529" t="s">
        <v>138</v>
      </c>
      <c r="C11" s="1530">
        <v>4539346</v>
      </c>
      <c r="D11" s="1531">
        <v>0</v>
      </c>
      <c r="E11" s="1532">
        <f t="shared" ref="E11:E17" si="0">C11-D11</f>
        <v>4539346</v>
      </c>
      <c r="F11" s="1531">
        <f t="shared" ref="F11:F17" si="1">E11-G11</f>
        <v>4539346</v>
      </c>
      <c r="G11" s="1533">
        <v>0</v>
      </c>
    </row>
    <row r="12" spans="1:7" ht="39.950000000000003" customHeight="1" x14ac:dyDescent="0.2">
      <c r="A12" s="1534" t="s">
        <v>13</v>
      </c>
      <c r="B12" s="1535" t="s">
        <v>136</v>
      </c>
      <c r="C12" s="1536">
        <v>13446511</v>
      </c>
      <c r="D12" s="1537">
        <v>9155564</v>
      </c>
      <c r="E12" s="1532">
        <f t="shared" si="0"/>
        <v>4290947</v>
      </c>
      <c r="F12" s="1531">
        <f t="shared" si="1"/>
        <v>4290947</v>
      </c>
      <c r="G12" s="1538">
        <v>0</v>
      </c>
    </row>
    <row r="13" spans="1:7" ht="39.950000000000003" customHeight="1" x14ac:dyDescent="0.2">
      <c r="A13" s="1534" t="s">
        <v>14</v>
      </c>
      <c r="B13" s="1535" t="s">
        <v>478</v>
      </c>
      <c r="C13" s="1536">
        <v>6117361</v>
      </c>
      <c r="D13" s="1537">
        <v>6117361</v>
      </c>
      <c r="E13" s="1532">
        <f t="shared" si="0"/>
        <v>0</v>
      </c>
      <c r="F13" s="1531">
        <f t="shared" si="1"/>
        <v>0</v>
      </c>
      <c r="G13" s="1538"/>
    </row>
    <row r="14" spans="1:7" ht="39.950000000000003" customHeight="1" x14ac:dyDescent="0.2">
      <c r="A14" s="1534" t="s">
        <v>15</v>
      </c>
      <c r="B14" s="1535" t="s">
        <v>474</v>
      </c>
      <c r="C14" s="1536">
        <v>3039177</v>
      </c>
      <c r="D14" s="1537">
        <v>1120484</v>
      </c>
      <c r="E14" s="1532">
        <f t="shared" si="0"/>
        <v>1918693</v>
      </c>
      <c r="F14" s="1531">
        <f t="shared" si="1"/>
        <v>1705912</v>
      </c>
      <c r="G14" s="1538">
        <v>212781</v>
      </c>
    </row>
    <row r="15" spans="1:7" ht="39.950000000000003" customHeight="1" x14ac:dyDescent="0.2">
      <c r="A15" s="1534" t="s">
        <v>16</v>
      </c>
      <c r="B15" s="1535" t="s">
        <v>391</v>
      </c>
      <c r="C15" s="1536">
        <v>8927028</v>
      </c>
      <c r="D15" s="1537">
        <v>4047369</v>
      </c>
      <c r="E15" s="1532">
        <f t="shared" si="0"/>
        <v>4879659</v>
      </c>
      <c r="F15" s="1531">
        <f t="shared" si="1"/>
        <v>4879659</v>
      </c>
      <c r="G15" s="1538"/>
    </row>
    <row r="16" spans="1:7" ht="39.950000000000003" customHeight="1" x14ac:dyDescent="0.2">
      <c r="A16" s="1534" t="s">
        <v>17</v>
      </c>
      <c r="B16" s="1535" t="s">
        <v>8</v>
      </c>
      <c r="C16" s="1536">
        <v>234749392</v>
      </c>
      <c r="D16" s="1537">
        <v>211738479</v>
      </c>
      <c r="E16" s="1532">
        <f t="shared" si="0"/>
        <v>23010913</v>
      </c>
      <c r="F16" s="1531">
        <f t="shared" si="1"/>
        <v>22713479</v>
      </c>
      <c r="G16" s="1538">
        <v>297434</v>
      </c>
    </row>
    <row r="17" spans="1:7" ht="39.950000000000003" customHeight="1" thickBot="1" x14ac:dyDescent="0.25">
      <c r="A17" s="1534" t="s">
        <v>18</v>
      </c>
      <c r="B17" s="1539" t="s">
        <v>9</v>
      </c>
      <c r="C17" s="1536">
        <v>45474169</v>
      </c>
      <c r="D17" s="1537">
        <v>-232179257</v>
      </c>
      <c r="E17" s="1532">
        <f t="shared" si="0"/>
        <v>277653426</v>
      </c>
      <c r="F17" s="1531">
        <f t="shared" si="1"/>
        <v>277653426</v>
      </c>
      <c r="G17" s="1538"/>
    </row>
    <row r="18" spans="1:7" ht="29.25" customHeight="1" thickBot="1" x14ac:dyDescent="0.25">
      <c r="A18" s="2299" t="s">
        <v>35</v>
      </c>
      <c r="B18" s="2300"/>
      <c r="C18" s="1540">
        <f>SUM(C11:C17)</f>
        <v>316292984</v>
      </c>
      <c r="D18" s="1540">
        <f>SUM(D11:D17)</f>
        <v>0</v>
      </c>
      <c r="E18" s="1540">
        <f>SUM(E11:E17)</f>
        <v>316292984</v>
      </c>
      <c r="F18" s="1540">
        <f>SUM(F11:F17)</f>
        <v>315782769</v>
      </c>
      <c r="G18" s="1541">
        <f>SUM(G11:G17)</f>
        <v>510215</v>
      </c>
    </row>
  </sheetData>
  <mergeCells count="8">
    <mergeCell ref="A18:B18"/>
    <mergeCell ref="A1:G1"/>
    <mergeCell ref="A5:G5"/>
    <mergeCell ref="A8:A9"/>
    <mergeCell ref="B8:B9"/>
    <mergeCell ref="C8:C9"/>
    <mergeCell ref="D8:D9"/>
    <mergeCell ref="E8:G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79"/>
  <sheetViews>
    <sheetView view="pageBreakPreview" zoomScale="130" zoomScaleNormal="124" zoomScaleSheetLayoutView="130" workbookViewId="0">
      <selection activeCell="D19" sqref="D19"/>
    </sheetView>
  </sheetViews>
  <sheetFormatPr defaultColWidth="12" defaultRowHeight="15.75" x14ac:dyDescent="0.25"/>
  <cols>
    <col min="1" max="1" width="67.1640625" style="1884" customWidth="1"/>
    <col min="2" max="2" width="6.1640625" style="1925" customWidth="1"/>
    <col min="3" max="3" width="12.83203125" style="1884" customWidth="1"/>
    <col min="4" max="4" width="15.83203125" style="1884" customWidth="1"/>
    <col min="5" max="5" width="11.5" style="1930" customWidth="1"/>
    <col min="6" max="7" width="12.1640625" style="1883" hidden="1" customWidth="1"/>
    <col min="8" max="8" width="12.1640625" style="1930" hidden="1" customWidth="1"/>
    <col min="9" max="10" width="12.1640625" style="1884" hidden="1" customWidth="1"/>
    <col min="11" max="11" width="12.1640625" style="1930" hidden="1" customWidth="1"/>
    <col min="12" max="13" width="12.1640625" style="1884" hidden="1" customWidth="1"/>
    <col min="14" max="14" width="12.1640625" style="1930" hidden="1" customWidth="1"/>
    <col min="15" max="16" width="12.1640625" style="1884" hidden="1" customWidth="1"/>
    <col min="17" max="17" width="12.1640625" style="1930" hidden="1" customWidth="1"/>
    <col min="18" max="19" width="12.1640625" style="1884" hidden="1" customWidth="1"/>
    <col min="20" max="20" width="12.1640625" style="1930" hidden="1" customWidth="1"/>
    <col min="21" max="22" width="12.1640625" style="1884" hidden="1" customWidth="1"/>
    <col min="23" max="23" width="12.1640625" style="1930" hidden="1" customWidth="1"/>
    <col min="24" max="24" width="12.1640625" style="2027" hidden="1" customWidth="1"/>
    <col min="25" max="25" width="12.1640625" style="1884" hidden="1" customWidth="1"/>
    <col min="26" max="26" width="12.1640625" style="1930" hidden="1" customWidth="1"/>
    <col min="27" max="27" width="12" style="1884" customWidth="1"/>
    <col min="28" max="256" width="12" style="1884"/>
    <col min="257" max="257" width="67.1640625" style="1884" customWidth="1"/>
    <col min="258" max="258" width="6.1640625" style="1884" customWidth="1"/>
    <col min="259" max="260" width="12.83203125" style="1884" customWidth="1"/>
    <col min="261" max="261" width="11.5" style="1884" customWidth="1"/>
    <col min="262" max="282" width="12.1640625" style="1884" customWidth="1"/>
    <col min="283" max="283" width="12" style="1884" customWidth="1"/>
    <col min="284" max="512" width="12" style="1884"/>
    <col min="513" max="513" width="67.1640625" style="1884" customWidth="1"/>
    <col min="514" max="514" width="6.1640625" style="1884" customWidth="1"/>
    <col min="515" max="516" width="12.83203125" style="1884" customWidth="1"/>
    <col min="517" max="517" width="11.5" style="1884" customWidth="1"/>
    <col min="518" max="538" width="12.1640625" style="1884" customWidth="1"/>
    <col min="539" max="539" width="12" style="1884" customWidth="1"/>
    <col min="540" max="768" width="12" style="1884"/>
    <col min="769" max="769" width="67.1640625" style="1884" customWidth="1"/>
    <col min="770" max="770" width="6.1640625" style="1884" customWidth="1"/>
    <col min="771" max="772" width="12.83203125" style="1884" customWidth="1"/>
    <col min="773" max="773" width="11.5" style="1884" customWidth="1"/>
    <col min="774" max="794" width="12.1640625" style="1884" customWidth="1"/>
    <col min="795" max="795" width="12" style="1884" customWidth="1"/>
    <col min="796" max="1024" width="12" style="1884"/>
    <col min="1025" max="1025" width="67.1640625" style="1884" customWidth="1"/>
    <col min="1026" max="1026" width="6.1640625" style="1884" customWidth="1"/>
    <col min="1027" max="1028" width="12.83203125" style="1884" customWidth="1"/>
    <col min="1029" max="1029" width="11.5" style="1884" customWidth="1"/>
    <col min="1030" max="1050" width="12.1640625" style="1884" customWidth="1"/>
    <col min="1051" max="1051" width="12" style="1884" customWidth="1"/>
    <col min="1052" max="1280" width="12" style="1884"/>
    <col min="1281" max="1281" width="67.1640625" style="1884" customWidth="1"/>
    <col min="1282" max="1282" width="6.1640625" style="1884" customWidth="1"/>
    <col min="1283" max="1284" width="12.83203125" style="1884" customWidth="1"/>
    <col min="1285" max="1285" width="11.5" style="1884" customWidth="1"/>
    <col min="1286" max="1306" width="12.1640625" style="1884" customWidth="1"/>
    <col min="1307" max="1307" width="12" style="1884" customWidth="1"/>
    <col min="1308" max="1536" width="12" style="1884"/>
    <col min="1537" max="1537" width="67.1640625" style="1884" customWidth="1"/>
    <col min="1538" max="1538" width="6.1640625" style="1884" customWidth="1"/>
    <col min="1539" max="1540" width="12.83203125" style="1884" customWidth="1"/>
    <col min="1541" max="1541" width="11.5" style="1884" customWidth="1"/>
    <col min="1542" max="1562" width="12.1640625" style="1884" customWidth="1"/>
    <col min="1563" max="1563" width="12" style="1884" customWidth="1"/>
    <col min="1564" max="1792" width="12" style="1884"/>
    <col min="1793" max="1793" width="67.1640625" style="1884" customWidth="1"/>
    <col min="1794" max="1794" width="6.1640625" style="1884" customWidth="1"/>
    <col min="1795" max="1796" width="12.83203125" style="1884" customWidth="1"/>
    <col min="1797" max="1797" width="11.5" style="1884" customWidth="1"/>
    <col min="1798" max="1818" width="12.1640625" style="1884" customWidth="1"/>
    <col min="1819" max="1819" width="12" style="1884" customWidth="1"/>
    <col min="1820" max="2048" width="12" style="1884"/>
    <col min="2049" max="2049" width="67.1640625" style="1884" customWidth="1"/>
    <col min="2050" max="2050" width="6.1640625" style="1884" customWidth="1"/>
    <col min="2051" max="2052" width="12.83203125" style="1884" customWidth="1"/>
    <col min="2053" max="2053" width="11.5" style="1884" customWidth="1"/>
    <col min="2054" max="2074" width="12.1640625" style="1884" customWidth="1"/>
    <col min="2075" max="2075" width="12" style="1884" customWidth="1"/>
    <col min="2076" max="2304" width="12" style="1884"/>
    <col min="2305" max="2305" width="67.1640625" style="1884" customWidth="1"/>
    <col min="2306" max="2306" width="6.1640625" style="1884" customWidth="1"/>
    <col min="2307" max="2308" width="12.83203125" style="1884" customWidth="1"/>
    <col min="2309" max="2309" width="11.5" style="1884" customWidth="1"/>
    <col min="2310" max="2330" width="12.1640625" style="1884" customWidth="1"/>
    <col min="2331" max="2331" width="12" style="1884" customWidth="1"/>
    <col min="2332" max="2560" width="12" style="1884"/>
    <col min="2561" max="2561" width="67.1640625" style="1884" customWidth="1"/>
    <col min="2562" max="2562" width="6.1640625" style="1884" customWidth="1"/>
    <col min="2563" max="2564" width="12.83203125" style="1884" customWidth="1"/>
    <col min="2565" max="2565" width="11.5" style="1884" customWidth="1"/>
    <col min="2566" max="2586" width="12.1640625" style="1884" customWidth="1"/>
    <col min="2587" max="2587" width="12" style="1884" customWidth="1"/>
    <col min="2588" max="2816" width="12" style="1884"/>
    <col min="2817" max="2817" width="67.1640625" style="1884" customWidth="1"/>
    <col min="2818" max="2818" width="6.1640625" style="1884" customWidth="1"/>
    <col min="2819" max="2820" width="12.83203125" style="1884" customWidth="1"/>
    <col min="2821" max="2821" width="11.5" style="1884" customWidth="1"/>
    <col min="2822" max="2842" width="12.1640625" style="1884" customWidth="1"/>
    <col min="2843" max="2843" width="12" style="1884" customWidth="1"/>
    <col min="2844" max="3072" width="12" style="1884"/>
    <col min="3073" max="3073" width="67.1640625" style="1884" customWidth="1"/>
    <col min="3074" max="3074" width="6.1640625" style="1884" customWidth="1"/>
    <col min="3075" max="3076" width="12.83203125" style="1884" customWidth="1"/>
    <col min="3077" max="3077" width="11.5" style="1884" customWidth="1"/>
    <col min="3078" max="3098" width="12.1640625" style="1884" customWidth="1"/>
    <col min="3099" max="3099" width="12" style="1884" customWidth="1"/>
    <col min="3100" max="3328" width="12" style="1884"/>
    <col min="3329" max="3329" width="67.1640625" style="1884" customWidth="1"/>
    <col min="3330" max="3330" width="6.1640625" style="1884" customWidth="1"/>
    <col min="3331" max="3332" width="12.83203125" style="1884" customWidth="1"/>
    <col min="3333" max="3333" width="11.5" style="1884" customWidth="1"/>
    <col min="3334" max="3354" width="12.1640625" style="1884" customWidth="1"/>
    <col min="3355" max="3355" width="12" style="1884" customWidth="1"/>
    <col min="3356" max="3584" width="12" style="1884"/>
    <col min="3585" max="3585" width="67.1640625" style="1884" customWidth="1"/>
    <col min="3586" max="3586" width="6.1640625" style="1884" customWidth="1"/>
    <col min="3587" max="3588" width="12.83203125" style="1884" customWidth="1"/>
    <col min="3589" max="3589" width="11.5" style="1884" customWidth="1"/>
    <col min="3590" max="3610" width="12.1640625" style="1884" customWidth="1"/>
    <col min="3611" max="3611" width="12" style="1884" customWidth="1"/>
    <col min="3612" max="3840" width="12" style="1884"/>
    <col min="3841" max="3841" width="67.1640625" style="1884" customWidth="1"/>
    <col min="3842" max="3842" width="6.1640625" style="1884" customWidth="1"/>
    <col min="3843" max="3844" width="12.83203125" style="1884" customWidth="1"/>
    <col min="3845" max="3845" width="11.5" style="1884" customWidth="1"/>
    <col min="3846" max="3866" width="12.1640625" style="1884" customWidth="1"/>
    <col min="3867" max="3867" width="12" style="1884" customWidth="1"/>
    <col min="3868" max="4096" width="12" style="1884"/>
    <col min="4097" max="4097" width="67.1640625" style="1884" customWidth="1"/>
    <col min="4098" max="4098" width="6.1640625" style="1884" customWidth="1"/>
    <col min="4099" max="4100" width="12.83203125" style="1884" customWidth="1"/>
    <col min="4101" max="4101" width="11.5" style="1884" customWidth="1"/>
    <col min="4102" max="4122" width="12.1640625" style="1884" customWidth="1"/>
    <col min="4123" max="4123" width="12" style="1884" customWidth="1"/>
    <col min="4124" max="4352" width="12" style="1884"/>
    <col min="4353" max="4353" width="67.1640625" style="1884" customWidth="1"/>
    <col min="4354" max="4354" width="6.1640625" style="1884" customWidth="1"/>
    <col min="4355" max="4356" width="12.83203125" style="1884" customWidth="1"/>
    <col min="4357" max="4357" width="11.5" style="1884" customWidth="1"/>
    <col min="4358" max="4378" width="12.1640625" style="1884" customWidth="1"/>
    <col min="4379" max="4379" width="12" style="1884" customWidth="1"/>
    <col min="4380" max="4608" width="12" style="1884"/>
    <col min="4609" max="4609" width="67.1640625" style="1884" customWidth="1"/>
    <col min="4610" max="4610" width="6.1640625" style="1884" customWidth="1"/>
    <col min="4611" max="4612" width="12.83203125" style="1884" customWidth="1"/>
    <col min="4613" max="4613" width="11.5" style="1884" customWidth="1"/>
    <col min="4614" max="4634" width="12.1640625" style="1884" customWidth="1"/>
    <col min="4635" max="4635" width="12" style="1884" customWidth="1"/>
    <col min="4636" max="4864" width="12" style="1884"/>
    <col min="4865" max="4865" width="67.1640625" style="1884" customWidth="1"/>
    <col min="4866" max="4866" width="6.1640625" style="1884" customWidth="1"/>
    <col min="4867" max="4868" width="12.83203125" style="1884" customWidth="1"/>
    <col min="4869" max="4869" width="11.5" style="1884" customWidth="1"/>
    <col min="4870" max="4890" width="12.1640625" style="1884" customWidth="1"/>
    <col min="4891" max="4891" width="12" style="1884" customWidth="1"/>
    <col min="4892" max="5120" width="12" style="1884"/>
    <col min="5121" max="5121" width="67.1640625" style="1884" customWidth="1"/>
    <col min="5122" max="5122" width="6.1640625" style="1884" customWidth="1"/>
    <col min="5123" max="5124" width="12.83203125" style="1884" customWidth="1"/>
    <col min="5125" max="5125" width="11.5" style="1884" customWidth="1"/>
    <col min="5126" max="5146" width="12.1640625" style="1884" customWidth="1"/>
    <col min="5147" max="5147" width="12" style="1884" customWidth="1"/>
    <col min="5148" max="5376" width="12" style="1884"/>
    <col min="5377" max="5377" width="67.1640625" style="1884" customWidth="1"/>
    <col min="5378" max="5378" width="6.1640625" style="1884" customWidth="1"/>
    <col min="5379" max="5380" width="12.83203125" style="1884" customWidth="1"/>
    <col min="5381" max="5381" width="11.5" style="1884" customWidth="1"/>
    <col min="5382" max="5402" width="12.1640625" style="1884" customWidth="1"/>
    <col min="5403" max="5403" width="12" style="1884" customWidth="1"/>
    <col min="5404" max="5632" width="12" style="1884"/>
    <col min="5633" max="5633" width="67.1640625" style="1884" customWidth="1"/>
    <col min="5634" max="5634" width="6.1640625" style="1884" customWidth="1"/>
    <col min="5635" max="5636" width="12.83203125" style="1884" customWidth="1"/>
    <col min="5637" max="5637" width="11.5" style="1884" customWidth="1"/>
    <col min="5638" max="5658" width="12.1640625" style="1884" customWidth="1"/>
    <col min="5659" max="5659" width="12" style="1884" customWidth="1"/>
    <col min="5660" max="5888" width="12" style="1884"/>
    <col min="5889" max="5889" width="67.1640625" style="1884" customWidth="1"/>
    <col min="5890" max="5890" width="6.1640625" style="1884" customWidth="1"/>
    <col min="5891" max="5892" width="12.83203125" style="1884" customWidth="1"/>
    <col min="5893" max="5893" width="11.5" style="1884" customWidth="1"/>
    <col min="5894" max="5914" width="12.1640625" style="1884" customWidth="1"/>
    <col min="5915" max="5915" width="12" style="1884" customWidth="1"/>
    <col min="5916" max="6144" width="12" style="1884"/>
    <col min="6145" max="6145" width="67.1640625" style="1884" customWidth="1"/>
    <col min="6146" max="6146" width="6.1640625" style="1884" customWidth="1"/>
    <col min="6147" max="6148" width="12.83203125" style="1884" customWidth="1"/>
    <col min="6149" max="6149" width="11.5" style="1884" customWidth="1"/>
    <col min="6150" max="6170" width="12.1640625" style="1884" customWidth="1"/>
    <col min="6171" max="6171" width="12" style="1884" customWidth="1"/>
    <col min="6172" max="6400" width="12" style="1884"/>
    <col min="6401" max="6401" width="67.1640625" style="1884" customWidth="1"/>
    <col min="6402" max="6402" width="6.1640625" style="1884" customWidth="1"/>
    <col min="6403" max="6404" width="12.83203125" style="1884" customWidth="1"/>
    <col min="6405" max="6405" width="11.5" style="1884" customWidth="1"/>
    <col min="6406" max="6426" width="12.1640625" style="1884" customWidth="1"/>
    <col min="6427" max="6427" width="12" style="1884" customWidth="1"/>
    <col min="6428" max="6656" width="12" style="1884"/>
    <col min="6657" max="6657" width="67.1640625" style="1884" customWidth="1"/>
    <col min="6658" max="6658" width="6.1640625" style="1884" customWidth="1"/>
    <col min="6659" max="6660" width="12.83203125" style="1884" customWidth="1"/>
    <col min="6661" max="6661" width="11.5" style="1884" customWidth="1"/>
    <col min="6662" max="6682" width="12.1640625" style="1884" customWidth="1"/>
    <col min="6683" max="6683" width="12" style="1884" customWidth="1"/>
    <col min="6684" max="6912" width="12" style="1884"/>
    <col min="6913" max="6913" width="67.1640625" style="1884" customWidth="1"/>
    <col min="6914" max="6914" width="6.1640625" style="1884" customWidth="1"/>
    <col min="6915" max="6916" width="12.83203125" style="1884" customWidth="1"/>
    <col min="6917" max="6917" width="11.5" style="1884" customWidth="1"/>
    <col min="6918" max="6938" width="12.1640625" style="1884" customWidth="1"/>
    <col min="6939" max="6939" width="12" style="1884" customWidth="1"/>
    <col min="6940" max="7168" width="12" style="1884"/>
    <col min="7169" max="7169" width="67.1640625" style="1884" customWidth="1"/>
    <col min="7170" max="7170" width="6.1640625" style="1884" customWidth="1"/>
    <col min="7171" max="7172" width="12.83203125" style="1884" customWidth="1"/>
    <col min="7173" max="7173" width="11.5" style="1884" customWidth="1"/>
    <col min="7174" max="7194" width="12.1640625" style="1884" customWidth="1"/>
    <col min="7195" max="7195" width="12" style="1884" customWidth="1"/>
    <col min="7196" max="7424" width="12" style="1884"/>
    <col min="7425" max="7425" width="67.1640625" style="1884" customWidth="1"/>
    <col min="7426" max="7426" width="6.1640625" style="1884" customWidth="1"/>
    <col min="7427" max="7428" width="12.83203125" style="1884" customWidth="1"/>
    <col min="7429" max="7429" width="11.5" style="1884" customWidth="1"/>
    <col min="7430" max="7450" width="12.1640625" style="1884" customWidth="1"/>
    <col min="7451" max="7451" width="12" style="1884" customWidth="1"/>
    <col min="7452" max="7680" width="12" style="1884"/>
    <col min="7681" max="7681" width="67.1640625" style="1884" customWidth="1"/>
    <col min="7682" max="7682" width="6.1640625" style="1884" customWidth="1"/>
    <col min="7683" max="7684" width="12.83203125" style="1884" customWidth="1"/>
    <col min="7685" max="7685" width="11.5" style="1884" customWidth="1"/>
    <col min="7686" max="7706" width="12.1640625" style="1884" customWidth="1"/>
    <col min="7707" max="7707" width="12" style="1884" customWidth="1"/>
    <col min="7708" max="7936" width="12" style="1884"/>
    <col min="7937" max="7937" width="67.1640625" style="1884" customWidth="1"/>
    <col min="7938" max="7938" width="6.1640625" style="1884" customWidth="1"/>
    <col min="7939" max="7940" width="12.83203125" style="1884" customWidth="1"/>
    <col min="7941" max="7941" width="11.5" style="1884" customWidth="1"/>
    <col min="7942" max="7962" width="12.1640625" style="1884" customWidth="1"/>
    <col min="7963" max="7963" width="12" style="1884" customWidth="1"/>
    <col min="7964" max="8192" width="12" style="1884"/>
    <col min="8193" max="8193" width="67.1640625" style="1884" customWidth="1"/>
    <col min="8194" max="8194" width="6.1640625" style="1884" customWidth="1"/>
    <col min="8195" max="8196" width="12.83203125" style="1884" customWidth="1"/>
    <col min="8197" max="8197" width="11.5" style="1884" customWidth="1"/>
    <col min="8198" max="8218" width="12.1640625" style="1884" customWidth="1"/>
    <col min="8219" max="8219" width="12" style="1884" customWidth="1"/>
    <col min="8220" max="8448" width="12" style="1884"/>
    <col min="8449" max="8449" width="67.1640625" style="1884" customWidth="1"/>
    <col min="8450" max="8450" width="6.1640625" style="1884" customWidth="1"/>
    <col min="8451" max="8452" width="12.83203125" style="1884" customWidth="1"/>
    <col min="8453" max="8453" width="11.5" style="1884" customWidth="1"/>
    <col min="8454" max="8474" width="12.1640625" style="1884" customWidth="1"/>
    <col min="8475" max="8475" width="12" style="1884" customWidth="1"/>
    <col min="8476" max="8704" width="12" style="1884"/>
    <col min="8705" max="8705" width="67.1640625" style="1884" customWidth="1"/>
    <col min="8706" max="8706" width="6.1640625" style="1884" customWidth="1"/>
    <col min="8707" max="8708" width="12.83203125" style="1884" customWidth="1"/>
    <col min="8709" max="8709" width="11.5" style="1884" customWidth="1"/>
    <col min="8710" max="8730" width="12.1640625" style="1884" customWidth="1"/>
    <col min="8731" max="8731" width="12" style="1884" customWidth="1"/>
    <col min="8732" max="8960" width="12" style="1884"/>
    <col min="8961" max="8961" width="67.1640625" style="1884" customWidth="1"/>
    <col min="8962" max="8962" width="6.1640625" style="1884" customWidth="1"/>
    <col min="8963" max="8964" width="12.83203125" style="1884" customWidth="1"/>
    <col min="8965" max="8965" width="11.5" style="1884" customWidth="1"/>
    <col min="8966" max="8986" width="12.1640625" style="1884" customWidth="1"/>
    <col min="8987" max="8987" width="12" style="1884" customWidth="1"/>
    <col min="8988" max="9216" width="12" style="1884"/>
    <col min="9217" max="9217" width="67.1640625" style="1884" customWidth="1"/>
    <col min="9218" max="9218" width="6.1640625" style="1884" customWidth="1"/>
    <col min="9219" max="9220" width="12.83203125" style="1884" customWidth="1"/>
    <col min="9221" max="9221" width="11.5" style="1884" customWidth="1"/>
    <col min="9222" max="9242" width="12.1640625" style="1884" customWidth="1"/>
    <col min="9243" max="9243" width="12" style="1884" customWidth="1"/>
    <col min="9244" max="9472" width="12" style="1884"/>
    <col min="9473" max="9473" width="67.1640625" style="1884" customWidth="1"/>
    <col min="9474" max="9474" width="6.1640625" style="1884" customWidth="1"/>
    <col min="9475" max="9476" width="12.83203125" style="1884" customWidth="1"/>
    <col min="9477" max="9477" width="11.5" style="1884" customWidth="1"/>
    <col min="9478" max="9498" width="12.1640625" style="1884" customWidth="1"/>
    <col min="9499" max="9499" width="12" style="1884" customWidth="1"/>
    <col min="9500" max="9728" width="12" style="1884"/>
    <col min="9729" max="9729" width="67.1640625" style="1884" customWidth="1"/>
    <col min="9730" max="9730" width="6.1640625" style="1884" customWidth="1"/>
    <col min="9731" max="9732" width="12.83203125" style="1884" customWidth="1"/>
    <col min="9733" max="9733" width="11.5" style="1884" customWidth="1"/>
    <col min="9734" max="9754" width="12.1640625" style="1884" customWidth="1"/>
    <col min="9755" max="9755" width="12" style="1884" customWidth="1"/>
    <col min="9756" max="9984" width="12" style="1884"/>
    <col min="9985" max="9985" width="67.1640625" style="1884" customWidth="1"/>
    <col min="9986" max="9986" width="6.1640625" style="1884" customWidth="1"/>
    <col min="9987" max="9988" width="12.83203125" style="1884" customWidth="1"/>
    <col min="9989" max="9989" width="11.5" style="1884" customWidth="1"/>
    <col min="9990" max="10010" width="12.1640625" style="1884" customWidth="1"/>
    <col min="10011" max="10011" width="12" style="1884" customWidth="1"/>
    <col min="10012" max="10240" width="12" style="1884"/>
    <col min="10241" max="10241" width="67.1640625" style="1884" customWidth="1"/>
    <col min="10242" max="10242" width="6.1640625" style="1884" customWidth="1"/>
    <col min="10243" max="10244" width="12.83203125" style="1884" customWidth="1"/>
    <col min="10245" max="10245" width="11.5" style="1884" customWidth="1"/>
    <col min="10246" max="10266" width="12.1640625" style="1884" customWidth="1"/>
    <col min="10267" max="10267" width="12" style="1884" customWidth="1"/>
    <col min="10268" max="10496" width="12" style="1884"/>
    <col min="10497" max="10497" width="67.1640625" style="1884" customWidth="1"/>
    <col min="10498" max="10498" width="6.1640625" style="1884" customWidth="1"/>
    <col min="10499" max="10500" width="12.83203125" style="1884" customWidth="1"/>
    <col min="10501" max="10501" width="11.5" style="1884" customWidth="1"/>
    <col min="10502" max="10522" width="12.1640625" style="1884" customWidth="1"/>
    <col min="10523" max="10523" width="12" style="1884" customWidth="1"/>
    <col min="10524" max="10752" width="12" style="1884"/>
    <col min="10753" max="10753" width="67.1640625" style="1884" customWidth="1"/>
    <col min="10754" max="10754" width="6.1640625" style="1884" customWidth="1"/>
    <col min="10755" max="10756" width="12.83203125" style="1884" customWidth="1"/>
    <col min="10757" max="10757" width="11.5" style="1884" customWidth="1"/>
    <col min="10758" max="10778" width="12.1640625" style="1884" customWidth="1"/>
    <col min="10779" max="10779" width="12" style="1884" customWidth="1"/>
    <col min="10780" max="11008" width="12" style="1884"/>
    <col min="11009" max="11009" width="67.1640625" style="1884" customWidth="1"/>
    <col min="11010" max="11010" width="6.1640625" style="1884" customWidth="1"/>
    <col min="11011" max="11012" width="12.83203125" style="1884" customWidth="1"/>
    <col min="11013" max="11013" width="11.5" style="1884" customWidth="1"/>
    <col min="11014" max="11034" width="12.1640625" style="1884" customWidth="1"/>
    <col min="11035" max="11035" width="12" style="1884" customWidth="1"/>
    <col min="11036" max="11264" width="12" style="1884"/>
    <col min="11265" max="11265" width="67.1640625" style="1884" customWidth="1"/>
    <col min="11266" max="11266" width="6.1640625" style="1884" customWidth="1"/>
    <col min="11267" max="11268" width="12.83203125" style="1884" customWidth="1"/>
    <col min="11269" max="11269" width="11.5" style="1884" customWidth="1"/>
    <col min="11270" max="11290" width="12.1640625" style="1884" customWidth="1"/>
    <col min="11291" max="11291" width="12" style="1884" customWidth="1"/>
    <col min="11292" max="11520" width="12" style="1884"/>
    <col min="11521" max="11521" width="67.1640625" style="1884" customWidth="1"/>
    <col min="11522" max="11522" width="6.1640625" style="1884" customWidth="1"/>
    <col min="11523" max="11524" width="12.83203125" style="1884" customWidth="1"/>
    <col min="11525" max="11525" width="11.5" style="1884" customWidth="1"/>
    <col min="11526" max="11546" width="12.1640625" style="1884" customWidth="1"/>
    <col min="11547" max="11547" width="12" style="1884" customWidth="1"/>
    <col min="11548" max="11776" width="12" style="1884"/>
    <col min="11777" max="11777" width="67.1640625" style="1884" customWidth="1"/>
    <col min="11778" max="11778" width="6.1640625" style="1884" customWidth="1"/>
    <col min="11779" max="11780" width="12.83203125" style="1884" customWidth="1"/>
    <col min="11781" max="11781" width="11.5" style="1884" customWidth="1"/>
    <col min="11782" max="11802" width="12.1640625" style="1884" customWidth="1"/>
    <col min="11803" max="11803" width="12" style="1884" customWidth="1"/>
    <col min="11804" max="12032" width="12" style="1884"/>
    <col min="12033" max="12033" width="67.1640625" style="1884" customWidth="1"/>
    <col min="12034" max="12034" width="6.1640625" style="1884" customWidth="1"/>
    <col min="12035" max="12036" width="12.83203125" style="1884" customWidth="1"/>
    <col min="12037" max="12037" width="11.5" style="1884" customWidth="1"/>
    <col min="12038" max="12058" width="12.1640625" style="1884" customWidth="1"/>
    <col min="12059" max="12059" width="12" style="1884" customWidth="1"/>
    <col min="12060" max="12288" width="12" style="1884"/>
    <col min="12289" max="12289" width="67.1640625" style="1884" customWidth="1"/>
    <col min="12290" max="12290" width="6.1640625" style="1884" customWidth="1"/>
    <col min="12291" max="12292" width="12.83203125" style="1884" customWidth="1"/>
    <col min="12293" max="12293" width="11.5" style="1884" customWidth="1"/>
    <col min="12294" max="12314" width="12.1640625" style="1884" customWidth="1"/>
    <col min="12315" max="12315" width="12" style="1884" customWidth="1"/>
    <col min="12316" max="12544" width="12" style="1884"/>
    <col min="12545" max="12545" width="67.1640625" style="1884" customWidth="1"/>
    <col min="12546" max="12546" width="6.1640625" style="1884" customWidth="1"/>
    <col min="12547" max="12548" width="12.83203125" style="1884" customWidth="1"/>
    <col min="12549" max="12549" width="11.5" style="1884" customWidth="1"/>
    <col min="12550" max="12570" width="12.1640625" style="1884" customWidth="1"/>
    <col min="12571" max="12571" width="12" style="1884" customWidth="1"/>
    <col min="12572" max="12800" width="12" style="1884"/>
    <col min="12801" max="12801" width="67.1640625" style="1884" customWidth="1"/>
    <col min="12802" max="12802" width="6.1640625" style="1884" customWidth="1"/>
    <col min="12803" max="12804" width="12.83203125" style="1884" customWidth="1"/>
    <col min="12805" max="12805" width="11.5" style="1884" customWidth="1"/>
    <col min="12806" max="12826" width="12.1640625" style="1884" customWidth="1"/>
    <col min="12827" max="12827" width="12" style="1884" customWidth="1"/>
    <col min="12828" max="13056" width="12" style="1884"/>
    <col min="13057" max="13057" width="67.1640625" style="1884" customWidth="1"/>
    <col min="13058" max="13058" width="6.1640625" style="1884" customWidth="1"/>
    <col min="13059" max="13060" width="12.83203125" style="1884" customWidth="1"/>
    <col min="13061" max="13061" width="11.5" style="1884" customWidth="1"/>
    <col min="13062" max="13082" width="12.1640625" style="1884" customWidth="1"/>
    <col min="13083" max="13083" width="12" style="1884" customWidth="1"/>
    <col min="13084" max="13312" width="12" style="1884"/>
    <col min="13313" max="13313" width="67.1640625" style="1884" customWidth="1"/>
    <col min="13314" max="13314" width="6.1640625" style="1884" customWidth="1"/>
    <col min="13315" max="13316" width="12.83203125" style="1884" customWidth="1"/>
    <col min="13317" max="13317" width="11.5" style="1884" customWidth="1"/>
    <col min="13318" max="13338" width="12.1640625" style="1884" customWidth="1"/>
    <col min="13339" max="13339" width="12" style="1884" customWidth="1"/>
    <col min="13340" max="13568" width="12" style="1884"/>
    <col min="13569" max="13569" width="67.1640625" style="1884" customWidth="1"/>
    <col min="13570" max="13570" width="6.1640625" style="1884" customWidth="1"/>
    <col min="13571" max="13572" width="12.83203125" style="1884" customWidth="1"/>
    <col min="13573" max="13573" width="11.5" style="1884" customWidth="1"/>
    <col min="13574" max="13594" width="12.1640625" style="1884" customWidth="1"/>
    <col min="13595" max="13595" width="12" style="1884" customWidth="1"/>
    <col min="13596" max="13824" width="12" style="1884"/>
    <col min="13825" max="13825" width="67.1640625" style="1884" customWidth="1"/>
    <col min="13826" max="13826" width="6.1640625" style="1884" customWidth="1"/>
    <col min="13827" max="13828" width="12.83203125" style="1884" customWidth="1"/>
    <col min="13829" max="13829" width="11.5" style="1884" customWidth="1"/>
    <col min="13830" max="13850" width="12.1640625" style="1884" customWidth="1"/>
    <col min="13851" max="13851" width="12" style="1884" customWidth="1"/>
    <col min="13852" max="14080" width="12" style="1884"/>
    <col min="14081" max="14081" width="67.1640625" style="1884" customWidth="1"/>
    <col min="14082" max="14082" width="6.1640625" style="1884" customWidth="1"/>
    <col min="14083" max="14084" width="12.83203125" style="1884" customWidth="1"/>
    <col min="14085" max="14085" width="11.5" style="1884" customWidth="1"/>
    <col min="14086" max="14106" width="12.1640625" style="1884" customWidth="1"/>
    <col min="14107" max="14107" width="12" style="1884" customWidth="1"/>
    <col min="14108" max="14336" width="12" style="1884"/>
    <col min="14337" max="14337" width="67.1640625" style="1884" customWidth="1"/>
    <col min="14338" max="14338" width="6.1640625" style="1884" customWidth="1"/>
    <col min="14339" max="14340" width="12.83203125" style="1884" customWidth="1"/>
    <col min="14341" max="14341" width="11.5" style="1884" customWidth="1"/>
    <col min="14342" max="14362" width="12.1640625" style="1884" customWidth="1"/>
    <col min="14363" max="14363" width="12" style="1884" customWidth="1"/>
    <col min="14364" max="14592" width="12" style="1884"/>
    <col min="14593" max="14593" width="67.1640625" style="1884" customWidth="1"/>
    <col min="14594" max="14594" width="6.1640625" style="1884" customWidth="1"/>
    <col min="14595" max="14596" width="12.83203125" style="1884" customWidth="1"/>
    <col min="14597" max="14597" width="11.5" style="1884" customWidth="1"/>
    <col min="14598" max="14618" width="12.1640625" style="1884" customWidth="1"/>
    <col min="14619" max="14619" width="12" style="1884" customWidth="1"/>
    <col min="14620" max="14848" width="12" style="1884"/>
    <col min="14849" max="14849" width="67.1640625" style="1884" customWidth="1"/>
    <col min="14850" max="14850" width="6.1640625" style="1884" customWidth="1"/>
    <col min="14851" max="14852" width="12.83203125" style="1884" customWidth="1"/>
    <col min="14853" max="14853" width="11.5" style="1884" customWidth="1"/>
    <col min="14854" max="14874" width="12.1640625" style="1884" customWidth="1"/>
    <col min="14875" max="14875" width="12" style="1884" customWidth="1"/>
    <col min="14876" max="15104" width="12" style="1884"/>
    <col min="15105" max="15105" width="67.1640625" style="1884" customWidth="1"/>
    <col min="15106" max="15106" width="6.1640625" style="1884" customWidth="1"/>
    <col min="15107" max="15108" width="12.83203125" style="1884" customWidth="1"/>
    <col min="15109" max="15109" width="11.5" style="1884" customWidth="1"/>
    <col min="15110" max="15130" width="12.1640625" style="1884" customWidth="1"/>
    <col min="15131" max="15131" width="12" style="1884" customWidth="1"/>
    <col min="15132" max="15360" width="12" style="1884"/>
    <col min="15361" max="15361" width="67.1640625" style="1884" customWidth="1"/>
    <col min="15362" max="15362" width="6.1640625" style="1884" customWidth="1"/>
    <col min="15363" max="15364" width="12.83203125" style="1884" customWidth="1"/>
    <col min="15365" max="15365" width="11.5" style="1884" customWidth="1"/>
    <col min="15366" max="15386" width="12.1640625" style="1884" customWidth="1"/>
    <col min="15387" max="15387" width="12" style="1884" customWidth="1"/>
    <col min="15388" max="15616" width="12" style="1884"/>
    <col min="15617" max="15617" width="67.1640625" style="1884" customWidth="1"/>
    <col min="15618" max="15618" width="6.1640625" style="1884" customWidth="1"/>
    <col min="15619" max="15620" width="12.83203125" style="1884" customWidth="1"/>
    <col min="15621" max="15621" width="11.5" style="1884" customWidth="1"/>
    <col min="15622" max="15642" width="12.1640625" style="1884" customWidth="1"/>
    <col min="15643" max="15643" width="12" style="1884" customWidth="1"/>
    <col min="15644" max="15872" width="12" style="1884"/>
    <col min="15873" max="15873" width="67.1640625" style="1884" customWidth="1"/>
    <col min="15874" max="15874" width="6.1640625" style="1884" customWidth="1"/>
    <col min="15875" max="15876" width="12.83203125" style="1884" customWidth="1"/>
    <col min="15877" max="15877" width="11.5" style="1884" customWidth="1"/>
    <col min="15878" max="15898" width="12.1640625" style="1884" customWidth="1"/>
    <col min="15899" max="15899" width="12" style="1884" customWidth="1"/>
    <col min="15900" max="16128" width="12" style="1884"/>
    <col min="16129" max="16129" width="67.1640625" style="1884" customWidth="1"/>
    <col min="16130" max="16130" width="6.1640625" style="1884" customWidth="1"/>
    <col min="16131" max="16132" width="12.83203125" style="1884" customWidth="1"/>
    <col min="16133" max="16133" width="11.5" style="1884" customWidth="1"/>
    <col min="16134" max="16154" width="12.1640625" style="1884" customWidth="1"/>
    <col min="16155" max="16155" width="12" style="1884" customWidth="1"/>
    <col min="16156" max="16384" width="12" style="1884"/>
  </cols>
  <sheetData>
    <row r="1" spans="1:26" x14ac:dyDescent="0.25">
      <c r="A1" s="2301" t="s">
        <v>1072</v>
      </c>
      <c r="B1" s="2301"/>
      <c r="C1" s="2301"/>
      <c r="D1" s="2301"/>
      <c r="E1" s="2301"/>
      <c r="F1" s="2025"/>
      <c r="G1" s="2025"/>
      <c r="H1" s="1884"/>
      <c r="K1" s="1884"/>
      <c r="N1" s="1884"/>
      <c r="Q1" s="1884"/>
      <c r="T1" s="1884"/>
      <c r="W1" s="1884"/>
      <c r="Z1" s="1884"/>
    </row>
    <row r="2" spans="1:26" x14ac:dyDescent="0.25">
      <c r="A2" s="2026"/>
      <c r="B2" s="2026"/>
      <c r="C2" s="2026"/>
      <c r="D2" s="2026"/>
      <c r="E2" s="2026"/>
      <c r="F2" s="2026"/>
      <c r="G2" s="2026"/>
      <c r="H2" s="1884"/>
      <c r="K2" s="1884"/>
      <c r="N2" s="1884"/>
      <c r="Q2" s="1884"/>
      <c r="T2" s="1884"/>
      <c r="W2" s="1884"/>
      <c r="Z2" s="1884"/>
    </row>
    <row r="3" spans="1:26" x14ac:dyDescent="0.25">
      <c r="A3" s="2333" t="s">
        <v>809</v>
      </c>
      <c r="B3" s="2334"/>
      <c r="C3" s="2334"/>
      <c r="D3" s="2334"/>
      <c r="E3" s="2334"/>
      <c r="H3" s="1884"/>
      <c r="K3" s="1884"/>
      <c r="N3" s="1884"/>
      <c r="Q3" s="1884"/>
      <c r="T3" s="1884"/>
      <c r="W3" s="1884"/>
      <c r="Z3" s="1884"/>
    </row>
    <row r="4" spans="1:26" ht="16.5" customHeight="1" x14ac:dyDescent="0.25">
      <c r="A4" s="2333" t="s">
        <v>810</v>
      </c>
      <c r="B4" s="2334"/>
      <c r="C4" s="2334"/>
      <c r="D4" s="2334"/>
      <c r="E4" s="2334"/>
      <c r="H4" s="1884"/>
      <c r="K4" s="1884"/>
      <c r="N4" s="1884"/>
      <c r="Q4" s="1884"/>
      <c r="T4" s="1884"/>
      <c r="W4" s="1884"/>
      <c r="Z4" s="1884"/>
    </row>
    <row r="5" spans="1:26" ht="16.5" customHeight="1" x14ac:dyDescent="0.25">
      <c r="A5" s="2335" t="s">
        <v>618</v>
      </c>
      <c r="B5" s="2336"/>
      <c r="C5" s="2336"/>
      <c r="D5" s="2336"/>
      <c r="E5" s="2336"/>
      <c r="H5" s="1884"/>
      <c r="K5" s="1884"/>
      <c r="N5" s="1884"/>
      <c r="Q5" s="1884"/>
      <c r="T5" s="1884"/>
      <c r="W5" s="1884"/>
      <c r="Z5" s="1884"/>
    </row>
    <row r="6" spans="1:26" ht="16.5" customHeight="1" thickBot="1" x14ac:dyDescent="0.3">
      <c r="A6" s="1885"/>
      <c r="B6" s="1886"/>
      <c r="C6" s="2337" t="s">
        <v>770</v>
      </c>
      <c r="D6" s="2337"/>
      <c r="E6" s="2337"/>
      <c r="F6" s="2338" t="s">
        <v>811</v>
      </c>
      <c r="G6" s="2338"/>
      <c r="H6" s="2338"/>
      <c r="I6" s="2331" t="s">
        <v>812</v>
      </c>
      <c r="J6" s="2331"/>
      <c r="K6" s="2331"/>
      <c r="L6" s="2332" t="s">
        <v>813</v>
      </c>
      <c r="M6" s="2332"/>
      <c r="N6" s="2332"/>
      <c r="O6" s="2331" t="s">
        <v>814</v>
      </c>
      <c r="P6" s="2331"/>
      <c r="Q6" s="2331"/>
      <c r="R6" s="2331" t="s">
        <v>815</v>
      </c>
      <c r="S6" s="2331"/>
      <c r="T6" s="2331"/>
      <c r="U6" s="2331" t="s">
        <v>816</v>
      </c>
      <c r="V6" s="2331"/>
      <c r="W6" s="2331"/>
      <c r="X6" s="2331" t="s">
        <v>817</v>
      </c>
      <c r="Y6" s="2331"/>
      <c r="Z6" s="2331"/>
    </row>
    <row r="7" spans="1:26" ht="15.75" customHeight="1" x14ac:dyDescent="0.25">
      <c r="A7" s="2321" t="s">
        <v>818</v>
      </c>
      <c r="B7" s="2324" t="s">
        <v>132</v>
      </c>
      <c r="C7" s="2313" t="s">
        <v>819</v>
      </c>
      <c r="D7" s="2313" t="s">
        <v>820</v>
      </c>
      <c r="E7" s="2311" t="s">
        <v>821</v>
      </c>
      <c r="F7" s="2327" t="s">
        <v>819</v>
      </c>
      <c r="G7" s="2329" t="s">
        <v>820</v>
      </c>
      <c r="H7" s="2311" t="s">
        <v>821</v>
      </c>
      <c r="I7" s="2313" t="s">
        <v>819</v>
      </c>
      <c r="J7" s="2313" t="s">
        <v>820</v>
      </c>
      <c r="K7" s="2311" t="s">
        <v>821</v>
      </c>
      <c r="L7" s="2313" t="s">
        <v>819</v>
      </c>
      <c r="M7" s="2313" t="s">
        <v>820</v>
      </c>
      <c r="N7" s="2311" t="s">
        <v>821</v>
      </c>
      <c r="O7" s="2313" t="s">
        <v>819</v>
      </c>
      <c r="P7" s="2313" t="s">
        <v>820</v>
      </c>
      <c r="Q7" s="2311" t="s">
        <v>821</v>
      </c>
      <c r="R7" s="2313" t="s">
        <v>819</v>
      </c>
      <c r="S7" s="2313" t="s">
        <v>820</v>
      </c>
      <c r="T7" s="2311" t="s">
        <v>821</v>
      </c>
      <c r="U7" s="2313" t="s">
        <v>819</v>
      </c>
      <c r="V7" s="2313" t="s">
        <v>820</v>
      </c>
      <c r="W7" s="2311" t="s">
        <v>821</v>
      </c>
      <c r="X7" s="2309" t="s">
        <v>819</v>
      </c>
      <c r="Y7" s="2313" t="s">
        <v>820</v>
      </c>
      <c r="Z7" s="2311" t="s">
        <v>821</v>
      </c>
    </row>
    <row r="8" spans="1:26" ht="11.25" customHeight="1" x14ac:dyDescent="0.25">
      <c r="A8" s="2322"/>
      <c r="B8" s="2325"/>
      <c r="C8" s="2314"/>
      <c r="D8" s="2314"/>
      <c r="E8" s="2312"/>
      <c r="F8" s="2328"/>
      <c r="G8" s="2330"/>
      <c r="H8" s="2312"/>
      <c r="I8" s="2314"/>
      <c r="J8" s="2314"/>
      <c r="K8" s="2312"/>
      <c r="L8" s="2314"/>
      <c r="M8" s="2314"/>
      <c r="N8" s="2312"/>
      <c r="O8" s="2314"/>
      <c r="P8" s="2314"/>
      <c r="Q8" s="2312"/>
      <c r="R8" s="2314"/>
      <c r="S8" s="2314"/>
      <c r="T8" s="2312"/>
      <c r="U8" s="2314"/>
      <c r="V8" s="2314"/>
      <c r="W8" s="2312"/>
      <c r="X8" s="2310"/>
      <c r="Y8" s="2314"/>
      <c r="Z8" s="2312"/>
    </row>
    <row r="9" spans="1:26" ht="15.75" customHeight="1" x14ac:dyDescent="0.25">
      <c r="A9" s="2323"/>
      <c r="B9" s="2326"/>
      <c r="C9" s="2315" t="s">
        <v>822</v>
      </c>
      <c r="D9" s="2316"/>
      <c r="E9" s="2317"/>
      <c r="F9" s="2318" t="s">
        <v>822</v>
      </c>
      <c r="G9" s="2319"/>
      <c r="H9" s="2320"/>
      <c r="I9" s="2319" t="s">
        <v>822</v>
      </c>
      <c r="J9" s="2319"/>
      <c r="K9" s="2320"/>
      <c r="L9" s="2319" t="s">
        <v>822</v>
      </c>
      <c r="M9" s="2319"/>
      <c r="N9" s="2320"/>
      <c r="O9" s="2319" t="s">
        <v>822</v>
      </c>
      <c r="P9" s="2319"/>
      <c r="Q9" s="2320"/>
      <c r="R9" s="2319" t="s">
        <v>822</v>
      </c>
      <c r="S9" s="2319"/>
      <c r="T9" s="2320"/>
      <c r="U9" s="2319" t="s">
        <v>822</v>
      </c>
      <c r="V9" s="2319"/>
      <c r="W9" s="2320"/>
      <c r="X9" s="2319" t="s">
        <v>822</v>
      </c>
      <c r="Y9" s="2319"/>
      <c r="Z9" s="2320"/>
    </row>
    <row r="10" spans="1:26" s="1892" customFormat="1" ht="16.5" thickBot="1" x14ac:dyDescent="0.25">
      <c r="A10" s="1887" t="s">
        <v>823</v>
      </c>
      <c r="B10" s="1888" t="s">
        <v>303</v>
      </c>
      <c r="C10" s="1888" t="s">
        <v>304</v>
      </c>
      <c r="D10" s="1888" t="s">
        <v>305</v>
      </c>
      <c r="E10" s="1889" t="s">
        <v>306</v>
      </c>
      <c r="F10" s="1890" t="s">
        <v>304</v>
      </c>
      <c r="G10" s="1891" t="s">
        <v>305</v>
      </c>
      <c r="H10" s="1889" t="s">
        <v>306</v>
      </c>
      <c r="I10" s="1888" t="s">
        <v>304</v>
      </c>
      <c r="J10" s="1888" t="s">
        <v>305</v>
      </c>
      <c r="K10" s="1889" t="s">
        <v>306</v>
      </c>
      <c r="L10" s="1888" t="s">
        <v>304</v>
      </c>
      <c r="M10" s="1888" t="s">
        <v>305</v>
      </c>
      <c r="N10" s="1889" t="s">
        <v>306</v>
      </c>
      <c r="O10" s="1888" t="s">
        <v>304</v>
      </c>
      <c r="P10" s="1888" t="s">
        <v>305</v>
      </c>
      <c r="Q10" s="1889" t="s">
        <v>306</v>
      </c>
      <c r="R10" s="1888" t="s">
        <v>304</v>
      </c>
      <c r="S10" s="1888" t="s">
        <v>305</v>
      </c>
      <c r="T10" s="1889" t="s">
        <v>306</v>
      </c>
      <c r="U10" s="1888" t="s">
        <v>304</v>
      </c>
      <c r="V10" s="1888" t="s">
        <v>305</v>
      </c>
      <c r="W10" s="1889" t="s">
        <v>306</v>
      </c>
      <c r="X10" s="2028" t="s">
        <v>304</v>
      </c>
      <c r="Y10" s="1888" t="s">
        <v>305</v>
      </c>
      <c r="Z10" s="1889" t="s">
        <v>306</v>
      </c>
    </row>
    <row r="11" spans="1:26" s="1898" customFormat="1" x14ac:dyDescent="0.2">
      <c r="A11" s="1893" t="s">
        <v>824</v>
      </c>
      <c r="B11" s="1894" t="s">
        <v>825</v>
      </c>
      <c r="C11" s="1895">
        <f t="shared" ref="C11:D42" si="0">+F11+I11+L11+O11+R11+U11+X11</f>
        <v>356870616</v>
      </c>
      <c r="D11" s="1895">
        <f>+G11+J11+M11+P11+S11+V11+Y11</f>
        <v>11199691</v>
      </c>
      <c r="E11" s="1896"/>
      <c r="F11" s="1897">
        <v>206141446</v>
      </c>
      <c r="G11" s="1897">
        <v>7586589</v>
      </c>
      <c r="H11" s="1896"/>
      <c r="I11" s="1897">
        <v>82817963</v>
      </c>
      <c r="J11" s="1897">
        <v>755285</v>
      </c>
      <c r="K11" s="1896"/>
      <c r="L11" s="1897">
        <v>8935804</v>
      </c>
      <c r="M11" s="1897">
        <v>0</v>
      </c>
      <c r="N11" s="1896"/>
      <c r="O11" s="1897">
        <v>5482679</v>
      </c>
      <c r="P11" s="1897">
        <v>0</v>
      </c>
      <c r="Q11" s="1896"/>
      <c r="R11" s="1897">
        <v>1609713</v>
      </c>
      <c r="S11" s="1897">
        <v>0</v>
      </c>
      <c r="T11" s="1896"/>
      <c r="U11" s="1897">
        <v>7097959</v>
      </c>
      <c r="V11" s="1897">
        <v>0</v>
      </c>
      <c r="W11" s="1896"/>
      <c r="X11" s="1897">
        <v>44785052</v>
      </c>
      <c r="Y11" s="1897">
        <v>2857817</v>
      </c>
      <c r="Z11" s="1896"/>
    </row>
    <row r="12" spans="1:26" s="1898" customFormat="1" x14ac:dyDescent="0.2">
      <c r="A12" s="1899" t="s">
        <v>826</v>
      </c>
      <c r="B12" s="1900" t="s">
        <v>827</v>
      </c>
      <c r="C12" s="1895">
        <f t="shared" si="0"/>
        <v>23464367985</v>
      </c>
      <c r="D12" s="1895">
        <f t="shared" si="0"/>
        <v>13799592410</v>
      </c>
      <c r="E12" s="1901">
        <f t="shared" ref="E12:W12" si="1">+E13+E18+E23+E28+E33</f>
        <v>30077322000</v>
      </c>
      <c r="F12" s="1902">
        <f t="shared" si="1"/>
        <v>17876374356</v>
      </c>
      <c r="G12" s="1902">
        <f t="shared" si="1"/>
        <v>10825375782</v>
      </c>
      <c r="H12" s="1901">
        <f t="shared" si="1"/>
        <v>0</v>
      </c>
      <c r="I12" s="1902">
        <f t="shared" si="1"/>
        <v>754846610</v>
      </c>
      <c r="J12" s="1902">
        <f t="shared" si="1"/>
        <v>310344758</v>
      </c>
      <c r="K12" s="1901">
        <f t="shared" si="1"/>
        <v>0</v>
      </c>
      <c r="L12" s="1902">
        <f t="shared" si="1"/>
        <v>2656761022</v>
      </c>
      <c r="M12" s="1902">
        <f t="shared" si="1"/>
        <v>1633688567</v>
      </c>
      <c r="N12" s="1901">
        <f t="shared" si="1"/>
        <v>0</v>
      </c>
      <c r="O12" s="1902">
        <f t="shared" si="1"/>
        <v>42482097</v>
      </c>
      <c r="P12" s="1902">
        <f t="shared" si="1"/>
        <v>4962121</v>
      </c>
      <c r="Q12" s="1901">
        <f t="shared" si="1"/>
        <v>0</v>
      </c>
      <c r="R12" s="1902">
        <f t="shared" si="1"/>
        <v>57343577</v>
      </c>
      <c r="S12" s="1902">
        <f t="shared" si="1"/>
        <v>10924333</v>
      </c>
      <c r="T12" s="1901">
        <f t="shared" si="1"/>
        <v>0</v>
      </c>
      <c r="U12" s="1902">
        <f t="shared" si="1"/>
        <v>142741071</v>
      </c>
      <c r="V12" s="1902">
        <f t="shared" si="1"/>
        <v>55299672</v>
      </c>
      <c r="W12" s="1901">
        <f t="shared" si="1"/>
        <v>0</v>
      </c>
      <c r="X12" s="1902">
        <f>+X13+X18+X23+X28+X33</f>
        <v>1933819252</v>
      </c>
      <c r="Y12" s="1902">
        <v>958997177</v>
      </c>
      <c r="Z12" s="1901">
        <f>+Z13+Z18+Z23+Z28+Z33</f>
        <v>0</v>
      </c>
    </row>
    <row r="13" spans="1:26" s="1898" customFormat="1" x14ac:dyDescent="0.2">
      <c r="A13" s="1899" t="s">
        <v>828</v>
      </c>
      <c r="B13" s="1900" t="s">
        <v>829</v>
      </c>
      <c r="C13" s="1895">
        <f t="shared" si="0"/>
        <v>20012200214</v>
      </c>
      <c r="D13" s="1895">
        <f t="shared" si="0"/>
        <v>12999704378</v>
      </c>
      <c r="E13" s="1901">
        <f t="shared" ref="E13:W13" si="2">+E14+E15+E16+E17</f>
        <v>30077322000</v>
      </c>
      <c r="F13" s="1902">
        <f t="shared" si="2"/>
        <v>16056955946</v>
      </c>
      <c r="G13" s="1902">
        <f t="shared" si="2"/>
        <v>10252109662</v>
      </c>
      <c r="H13" s="1901">
        <f t="shared" si="2"/>
        <v>0</v>
      </c>
      <c r="I13" s="1902">
        <f t="shared" si="2"/>
        <v>426544485</v>
      </c>
      <c r="J13" s="1902">
        <f t="shared" si="2"/>
        <v>262269732</v>
      </c>
      <c r="K13" s="1901">
        <f t="shared" si="2"/>
        <v>0</v>
      </c>
      <c r="L13" s="1902">
        <f t="shared" si="2"/>
        <v>2296939904</v>
      </c>
      <c r="M13" s="1902">
        <f t="shared" si="2"/>
        <v>1581799542</v>
      </c>
      <c r="N13" s="1901">
        <f t="shared" si="2"/>
        <v>0</v>
      </c>
      <c r="O13" s="1902">
        <f t="shared" si="2"/>
        <v>0</v>
      </c>
      <c r="P13" s="1902">
        <f t="shared" si="2"/>
        <v>0</v>
      </c>
      <c r="Q13" s="1901">
        <f t="shared" si="2"/>
        <v>0</v>
      </c>
      <c r="R13" s="1902">
        <f t="shared" si="2"/>
        <v>4868345</v>
      </c>
      <c r="S13" s="1902">
        <f t="shared" si="2"/>
        <v>4626260</v>
      </c>
      <c r="T13" s="1901">
        <f t="shared" si="2"/>
        <v>0</v>
      </c>
      <c r="U13" s="1902">
        <f t="shared" si="2"/>
        <v>0</v>
      </c>
      <c r="V13" s="1902">
        <f t="shared" si="2"/>
        <v>0</v>
      </c>
      <c r="W13" s="1901">
        <f t="shared" si="2"/>
        <v>0</v>
      </c>
      <c r="X13" s="1902">
        <v>1226891534</v>
      </c>
      <c r="Y13" s="1902">
        <v>898899182</v>
      </c>
      <c r="Z13" s="1901">
        <f>+Z14+Z15+Z16+Z17</f>
        <v>0</v>
      </c>
    </row>
    <row r="14" spans="1:26" s="1898" customFormat="1" x14ac:dyDescent="0.2">
      <c r="A14" s="1903" t="s">
        <v>830</v>
      </c>
      <c r="B14" s="1900" t="s">
        <v>831</v>
      </c>
      <c r="C14" s="1904">
        <f t="shared" si="0"/>
        <v>7665578979</v>
      </c>
      <c r="D14" s="1904">
        <f t="shared" si="0"/>
        <v>4294132728</v>
      </c>
      <c r="E14" s="1905">
        <v>8643049000</v>
      </c>
      <c r="F14" s="1904">
        <v>7665578979</v>
      </c>
      <c r="G14" s="1904">
        <v>4294132728</v>
      </c>
      <c r="H14" s="1906"/>
      <c r="I14" s="1907"/>
      <c r="J14" s="1907"/>
      <c r="K14" s="1906"/>
      <c r="L14" s="1907"/>
      <c r="M14" s="1907"/>
      <c r="N14" s="1906"/>
      <c r="O14" s="1907"/>
      <c r="P14" s="1907"/>
      <c r="Q14" s="1906"/>
      <c r="R14" s="1907"/>
      <c r="S14" s="1907"/>
      <c r="T14" s="1906"/>
      <c r="U14" s="1907"/>
      <c r="V14" s="1907"/>
      <c r="W14" s="1906"/>
      <c r="X14" s="1907"/>
      <c r="Y14" s="1907"/>
      <c r="Z14" s="1906"/>
    </row>
    <row r="15" spans="1:26" s="1898" customFormat="1" ht="26.45" customHeight="1" x14ac:dyDescent="0.2">
      <c r="A15" s="1903" t="s">
        <v>832</v>
      </c>
      <c r="B15" s="1900" t="s">
        <v>833</v>
      </c>
      <c r="C15" s="1904">
        <f t="shared" si="0"/>
        <v>0</v>
      </c>
      <c r="D15" s="1904">
        <f t="shared" si="0"/>
        <v>0</v>
      </c>
      <c r="E15" s="1908"/>
      <c r="F15" s="1904"/>
      <c r="G15" s="1904"/>
      <c r="H15" s="1908"/>
      <c r="I15" s="1909"/>
      <c r="J15" s="1909"/>
      <c r="K15" s="1908"/>
      <c r="L15" s="1909"/>
      <c r="M15" s="1909"/>
      <c r="N15" s="1908"/>
      <c r="O15" s="1909"/>
      <c r="P15" s="1909"/>
      <c r="Q15" s="1908"/>
      <c r="R15" s="1909"/>
      <c r="S15" s="1909"/>
      <c r="T15" s="1908"/>
      <c r="U15" s="1909"/>
      <c r="V15" s="1909"/>
      <c r="W15" s="1908"/>
      <c r="X15" s="1909"/>
      <c r="Y15" s="1909"/>
      <c r="Z15" s="1908"/>
    </row>
    <row r="16" spans="1:26" s="1898" customFormat="1" x14ac:dyDescent="0.2">
      <c r="A16" s="1903" t="s">
        <v>834</v>
      </c>
      <c r="B16" s="1900" t="s">
        <v>835</v>
      </c>
      <c r="C16" s="1904">
        <f t="shared" si="0"/>
        <v>11508607262</v>
      </c>
      <c r="D16" s="1904">
        <f t="shared" si="0"/>
        <v>7913303204</v>
      </c>
      <c r="E16" s="1908">
        <v>19770971000</v>
      </c>
      <c r="F16" s="1904">
        <v>7553362994</v>
      </c>
      <c r="G16" s="1904">
        <v>5165708488</v>
      </c>
      <c r="H16" s="1908"/>
      <c r="I16" s="1909">
        <v>426544485</v>
      </c>
      <c r="J16" s="1909">
        <v>262269732</v>
      </c>
      <c r="K16" s="1908"/>
      <c r="L16" s="1909">
        <v>2296939904</v>
      </c>
      <c r="M16" s="1909">
        <v>1581799542</v>
      </c>
      <c r="N16" s="1908"/>
      <c r="O16" s="1909"/>
      <c r="P16" s="1909"/>
      <c r="Q16" s="1908"/>
      <c r="R16" s="1909">
        <v>4868345</v>
      </c>
      <c r="S16" s="1909">
        <v>4626260</v>
      </c>
      <c r="T16" s="1908"/>
      <c r="U16" s="1909"/>
      <c r="V16" s="1909"/>
      <c r="W16" s="1908"/>
      <c r="X16" s="1909">
        <v>1226891534</v>
      </c>
      <c r="Y16" s="1909">
        <v>898899182</v>
      </c>
      <c r="Z16" s="1908"/>
    </row>
    <row r="17" spans="1:26" s="1898" customFormat="1" x14ac:dyDescent="0.2">
      <c r="A17" s="1903" t="s">
        <v>836</v>
      </c>
      <c r="B17" s="1900" t="s">
        <v>837</v>
      </c>
      <c r="C17" s="1904">
        <f t="shared" si="0"/>
        <v>838013973</v>
      </c>
      <c r="D17" s="1904">
        <f t="shared" si="0"/>
        <v>792268446</v>
      </c>
      <c r="E17" s="1908">
        <v>1663302000</v>
      </c>
      <c r="F17" s="1904">
        <v>838013973</v>
      </c>
      <c r="G17" s="1904">
        <v>792268446</v>
      </c>
      <c r="H17" s="1908"/>
      <c r="I17" s="1909"/>
      <c r="J17" s="1909"/>
      <c r="K17" s="1908"/>
      <c r="L17" s="1909"/>
      <c r="M17" s="1909"/>
      <c r="N17" s="1908"/>
      <c r="O17" s="1909"/>
      <c r="P17" s="1909"/>
      <c r="Q17" s="1908"/>
      <c r="R17" s="1909"/>
      <c r="S17" s="1909"/>
      <c r="T17" s="1908"/>
      <c r="U17" s="1909"/>
      <c r="V17" s="1909"/>
      <c r="W17" s="1908"/>
      <c r="X17" s="1909"/>
      <c r="Y17" s="1909"/>
      <c r="Z17" s="1908"/>
    </row>
    <row r="18" spans="1:26" s="1911" customFormat="1" x14ac:dyDescent="0.2">
      <c r="A18" s="1899" t="s">
        <v>838</v>
      </c>
      <c r="B18" s="1910" t="s">
        <v>839</v>
      </c>
      <c r="C18" s="1895">
        <f t="shared" si="0"/>
        <v>3280161570</v>
      </c>
      <c r="D18" s="1895">
        <f t="shared" si="0"/>
        <v>627881831</v>
      </c>
      <c r="E18" s="1901"/>
      <c r="F18" s="2029">
        <f t="shared" ref="F18:W18" si="3">+F19+F20+F21+F22</f>
        <v>1647697209</v>
      </c>
      <c r="G18" s="2029">
        <f t="shared" si="3"/>
        <v>401544919</v>
      </c>
      <c r="H18" s="1912">
        <f t="shared" si="3"/>
        <v>0</v>
      </c>
      <c r="I18" s="1913">
        <f t="shared" si="3"/>
        <v>328017125</v>
      </c>
      <c r="J18" s="1913">
        <f t="shared" si="3"/>
        <v>47790026</v>
      </c>
      <c r="K18" s="1912">
        <f t="shared" si="3"/>
        <v>0</v>
      </c>
      <c r="L18" s="1913">
        <f t="shared" si="3"/>
        <v>359821118</v>
      </c>
      <c r="M18" s="1913">
        <f t="shared" si="3"/>
        <v>51889025</v>
      </c>
      <c r="N18" s="1912">
        <f t="shared" si="3"/>
        <v>0</v>
      </c>
      <c r="O18" s="1913">
        <f t="shared" si="3"/>
        <v>42482097</v>
      </c>
      <c r="P18" s="1913">
        <f t="shared" si="3"/>
        <v>4962121</v>
      </c>
      <c r="Q18" s="1912">
        <f t="shared" si="3"/>
        <v>0</v>
      </c>
      <c r="R18" s="1913">
        <f t="shared" si="3"/>
        <v>52475232</v>
      </c>
      <c r="S18" s="1913">
        <f t="shared" si="3"/>
        <v>6298073</v>
      </c>
      <c r="T18" s="1912">
        <f t="shared" si="3"/>
        <v>0</v>
      </c>
      <c r="U18" s="1913">
        <f t="shared" si="3"/>
        <v>142741071</v>
      </c>
      <c r="V18" s="1913">
        <f t="shared" si="3"/>
        <v>55299672</v>
      </c>
      <c r="W18" s="1912">
        <f t="shared" si="3"/>
        <v>0</v>
      </c>
      <c r="X18" s="1913">
        <v>706927718</v>
      </c>
      <c r="Y18" s="1913">
        <v>60097995</v>
      </c>
      <c r="Z18" s="1912">
        <f>+Z19+Z20+Z21+Z22</f>
        <v>0</v>
      </c>
    </row>
    <row r="19" spans="1:26" s="1898" customFormat="1" x14ac:dyDescent="0.2">
      <c r="A19" s="1903" t="s">
        <v>840</v>
      </c>
      <c r="B19" s="1900" t="s">
        <v>841</v>
      </c>
      <c r="C19" s="1895">
        <f t="shared" si="0"/>
        <v>0</v>
      </c>
      <c r="D19" s="1895">
        <f t="shared" si="0"/>
        <v>0</v>
      </c>
      <c r="E19" s="1908"/>
      <c r="F19" s="1909"/>
      <c r="G19" s="1909"/>
      <c r="H19" s="1908"/>
      <c r="I19" s="1909"/>
      <c r="J19" s="1909"/>
      <c r="K19" s="1908"/>
      <c r="L19" s="1909"/>
      <c r="M19" s="1909"/>
      <c r="N19" s="1908"/>
      <c r="O19" s="1909"/>
      <c r="P19" s="1909"/>
      <c r="Q19" s="1908"/>
      <c r="R19" s="1909"/>
      <c r="S19" s="1909"/>
      <c r="T19" s="1908"/>
      <c r="U19" s="1909"/>
      <c r="V19" s="1909"/>
      <c r="W19" s="1908"/>
      <c r="X19" s="1909"/>
      <c r="Y19" s="1909"/>
      <c r="Z19" s="1908"/>
    </row>
    <row r="20" spans="1:26" s="1898" customFormat="1" ht="22.5" x14ac:dyDescent="0.2">
      <c r="A20" s="1903" t="s">
        <v>842</v>
      </c>
      <c r="B20" s="1900" t="s">
        <v>21</v>
      </c>
      <c r="C20" s="1895">
        <f t="shared" si="0"/>
        <v>0</v>
      </c>
      <c r="D20" s="1895">
        <f t="shared" si="0"/>
        <v>0</v>
      </c>
      <c r="E20" s="1908"/>
      <c r="F20" s="1909"/>
      <c r="G20" s="1909"/>
      <c r="H20" s="1908"/>
      <c r="I20" s="1909"/>
      <c r="J20" s="1909"/>
      <c r="K20" s="1908"/>
      <c r="L20" s="1909"/>
      <c r="M20" s="1909"/>
      <c r="N20" s="1908"/>
      <c r="O20" s="1909"/>
      <c r="P20" s="1909"/>
      <c r="Q20" s="1908"/>
      <c r="R20" s="1909"/>
      <c r="S20" s="1909"/>
      <c r="T20" s="1908"/>
      <c r="U20" s="1909"/>
      <c r="V20" s="1909"/>
      <c r="W20" s="1908"/>
      <c r="X20" s="1909"/>
      <c r="Y20" s="1909"/>
      <c r="Z20" s="1908"/>
    </row>
    <row r="21" spans="1:26" s="1898" customFormat="1" x14ac:dyDescent="0.2">
      <c r="A21" s="1903" t="s">
        <v>843</v>
      </c>
      <c r="B21" s="1900" t="s">
        <v>22</v>
      </c>
      <c r="C21" s="1904">
        <f t="shared" si="0"/>
        <v>2682069088</v>
      </c>
      <c r="D21" s="1904">
        <f t="shared" si="0"/>
        <v>477582164</v>
      </c>
      <c r="E21" s="1908"/>
      <c r="F21" s="1909">
        <v>1049604727</v>
      </c>
      <c r="G21" s="1909">
        <v>251245252</v>
      </c>
      <c r="H21" s="1908"/>
      <c r="I21" s="1909">
        <v>328017125</v>
      </c>
      <c r="J21" s="1909">
        <v>47790026</v>
      </c>
      <c r="K21" s="1908"/>
      <c r="L21" s="2035">
        <f>351150777+8670341</f>
        <v>359821118</v>
      </c>
      <c r="M21" s="1909">
        <v>51889025</v>
      </c>
      <c r="N21" s="1908"/>
      <c r="O21" s="1909">
        <v>42482097</v>
      </c>
      <c r="P21" s="1909">
        <v>4962121</v>
      </c>
      <c r="Q21" s="1908"/>
      <c r="R21" s="1909">
        <v>52475232</v>
      </c>
      <c r="S21" s="1909">
        <v>6298073</v>
      </c>
      <c r="T21" s="1908"/>
      <c r="U21" s="1909">
        <v>142741071</v>
      </c>
      <c r="V21" s="1909">
        <v>55299672</v>
      </c>
      <c r="W21" s="1908"/>
      <c r="X21" s="1909">
        <v>706927718</v>
      </c>
      <c r="Y21" s="1909">
        <v>60097995</v>
      </c>
      <c r="Z21" s="1908"/>
    </row>
    <row r="22" spans="1:26" s="1898" customFormat="1" x14ac:dyDescent="0.2">
      <c r="A22" s="1903" t="s">
        <v>844</v>
      </c>
      <c r="B22" s="1900" t="s">
        <v>23</v>
      </c>
      <c r="C22" s="1904">
        <f t="shared" si="0"/>
        <v>598092482</v>
      </c>
      <c r="D22" s="1904">
        <f t="shared" si="0"/>
        <v>150299667</v>
      </c>
      <c r="E22" s="1908"/>
      <c r="F22" s="1909">
        <v>598092482</v>
      </c>
      <c r="G22" s="1909">
        <v>150299667</v>
      </c>
      <c r="H22" s="1908"/>
      <c r="I22" s="1909"/>
      <c r="J22" s="1909"/>
      <c r="K22" s="1908"/>
      <c r="L22" s="1909"/>
      <c r="M22" s="1909"/>
      <c r="N22" s="1908"/>
      <c r="O22" s="1909"/>
      <c r="P22" s="1909"/>
      <c r="Q22" s="1908"/>
      <c r="R22" s="1909"/>
      <c r="S22" s="1909"/>
      <c r="T22" s="1908"/>
      <c r="U22" s="1909"/>
      <c r="V22" s="1909"/>
      <c r="W22" s="1908"/>
      <c r="X22" s="1909"/>
      <c r="Y22" s="1909"/>
      <c r="Z22" s="1908"/>
    </row>
    <row r="23" spans="1:26" s="1898" customFormat="1" x14ac:dyDescent="0.2">
      <c r="A23" s="1899" t="s">
        <v>845</v>
      </c>
      <c r="B23" s="1900" t="s">
        <v>24</v>
      </c>
      <c r="C23" s="1895">
        <f t="shared" si="0"/>
        <v>0</v>
      </c>
      <c r="D23" s="1895">
        <f t="shared" si="0"/>
        <v>0</v>
      </c>
      <c r="E23" s="1912">
        <f t="shared" ref="E23:W23" si="4">+E24+E25+E26+E27</f>
        <v>0</v>
      </c>
      <c r="F23" s="1913">
        <f t="shared" si="4"/>
        <v>0</v>
      </c>
      <c r="G23" s="1913">
        <f t="shared" si="4"/>
        <v>0</v>
      </c>
      <c r="H23" s="1912">
        <f t="shared" si="4"/>
        <v>0</v>
      </c>
      <c r="I23" s="1913">
        <f t="shared" si="4"/>
        <v>0</v>
      </c>
      <c r="J23" s="1913">
        <f t="shared" si="4"/>
        <v>0</v>
      </c>
      <c r="K23" s="1912">
        <f t="shared" si="4"/>
        <v>0</v>
      </c>
      <c r="L23" s="1913">
        <f t="shared" si="4"/>
        <v>0</v>
      </c>
      <c r="M23" s="1913">
        <f t="shared" si="4"/>
        <v>0</v>
      </c>
      <c r="N23" s="1912">
        <f t="shared" si="4"/>
        <v>0</v>
      </c>
      <c r="O23" s="1913">
        <f t="shared" si="4"/>
        <v>0</v>
      </c>
      <c r="P23" s="1913">
        <f t="shared" si="4"/>
        <v>0</v>
      </c>
      <c r="Q23" s="1912">
        <f t="shared" si="4"/>
        <v>0</v>
      </c>
      <c r="R23" s="1913">
        <f t="shared" si="4"/>
        <v>0</v>
      </c>
      <c r="S23" s="1913">
        <f t="shared" si="4"/>
        <v>0</v>
      </c>
      <c r="T23" s="1912">
        <f t="shared" si="4"/>
        <v>0</v>
      </c>
      <c r="U23" s="1913">
        <f t="shared" si="4"/>
        <v>0</v>
      </c>
      <c r="V23" s="1913">
        <f t="shared" si="4"/>
        <v>0</v>
      </c>
      <c r="W23" s="1912">
        <f t="shared" si="4"/>
        <v>0</v>
      </c>
      <c r="X23" s="1913">
        <f>+X24+X25+X26+X27</f>
        <v>0</v>
      </c>
      <c r="Y23" s="1913">
        <v>0</v>
      </c>
      <c r="Z23" s="1912">
        <f>+Z24+Z25+Z26+Z27</f>
        <v>0</v>
      </c>
    </row>
    <row r="24" spans="1:26" s="1898" customFormat="1" x14ac:dyDescent="0.2">
      <c r="A24" s="1903" t="s">
        <v>846</v>
      </c>
      <c r="B24" s="1900" t="s">
        <v>25</v>
      </c>
      <c r="C24" s="1895">
        <f t="shared" si="0"/>
        <v>0</v>
      </c>
      <c r="D24" s="1895">
        <f t="shared" si="0"/>
        <v>0</v>
      </c>
      <c r="E24" s="1908"/>
      <c r="F24" s="1909"/>
      <c r="G24" s="1909"/>
      <c r="H24" s="1908"/>
      <c r="I24" s="1909"/>
      <c r="J24" s="1909"/>
      <c r="K24" s="1908"/>
      <c r="L24" s="1909"/>
      <c r="M24" s="1909"/>
      <c r="N24" s="1908"/>
      <c r="O24" s="1909"/>
      <c r="P24" s="1909"/>
      <c r="Q24" s="1908"/>
      <c r="R24" s="1909"/>
      <c r="S24" s="1909"/>
      <c r="T24" s="1908"/>
      <c r="U24" s="1909"/>
      <c r="V24" s="1909"/>
      <c r="W24" s="1908"/>
      <c r="X24" s="1909"/>
      <c r="Y24" s="1909"/>
      <c r="Z24" s="1908"/>
    </row>
    <row r="25" spans="1:26" s="1898" customFormat="1" x14ac:dyDescent="0.2">
      <c r="A25" s="1903" t="s">
        <v>847</v>
      </c>
      <c r="B25" s="1900" t="s">
        <v>26</v>
      </c>
      <c r="C25" s="1895">
        <f t="shared" si="0"/>
        <v>0</v>
      </c>
      <c r="D25" s="1895">
        <f t="shared" si="0"/>
        <v>0</v>
      </c>
      <c r="E25" s="1908"/>
      <c r="F25" s="1909"/>
      <c r="G25" s="1909"/>
      <c r="H25" s="1908"/>
      <c r="I25" s="1909"/>
      <c r="J25" s="1909"/>
      <c r="K25" s="1908"/>
      <c r="L25" s="1909"/>
      <c r="M25" s="1909"/>
      <c r="N25" s="1908"/>
      <c r="O25" s="1909"/>
      <c r="P25" s="1909"/>
      <c r="Q25" s="1908"/>
      <c r="R25" s="1909"/>
      <c r="S25" s="1909"/>
      <c r="T25" s="1908"/>
      <c r="U25" s="1909"/>
      <c r="V25" s="1909"/>
      <c r="W25" s="1908"/>
      <c r="X25" s="1909"/>
      <c r="Y25" s="1909"/>
      <c r="Z25" s="1908"/>
    </row>
    <row r="26" spans="1:26" s="1898" customFormat="1" x14ac:dyDescent="0.2">
      <c r="A26" s="1903" t="s">
        <v>848</v>
      </c>
      <c r="B26" s="1900" t="s">
        <v>27</v>
      </c>
      <c r="C26" s="1895">
        <f t="shared" si="0"/>
        <v>0</v>
      </c>
      <c r="D26" s="1895">
        <f t="shared" si="0"/>
        <v>0</v>
      </c>
      <c r="E26" s="1908"/>
      <c r="F26" s="1909"/>
      <c r="G26" s="1909"/>
      <c r="H26" s="1908"/>
      <c r="I26" s="1909"/>
      <c r="J26" s="1909"/>
      <c r="K26" s="1908"/>
      <c r="L26" s="1909"/>
      <c r="M26" s="1909"/>
      <c r="N26" s="1908"/>
      <c r="O26" s="1909"/>
      <c r="P26" s="1909"/>
      <c r="Q26" s="1908"/>
      <c r="R26" s="1909"/>
      <c r="S26" s="1909"/>
      <c r="T26" s="1908"/>
      <c r="U26" s="1909"/>
      <c r="V26" s="1909"/>
      <c r="W26" s="1908"/>
      <c r="X26" s="1909"/>
      <c r="Y26" s="1909"/>
      <c r="Z26" s="1908"/>
    </row>
    <row r="27" spans="1:26" s="1898" customFormat="1" x14ac:dyDescent="0.2">
      <c r="A27" s="1903" t="s">
        <v>849</v>
      </c>
      <c r="B27" s="1900" t="s">
        <v>28</v>
      </c>
      <c r="C27" s="1895">
        <f t="shared" si="0"/>
        <v>0</v>
      </c>
      <c r="D27" s="1895">
        <f t="shared" si="0"/>
        <v>0</v>
      </c>
      <c r="E27" s="1908"/>
      <c r="F27" s="1909"/>
      <c r="G27" s="1909"/>
      <c r="H27" s="1908"/>
      <c r="I27" s="1909"/>
      <c r="J27" s="1909"/>
      <c r="K27" s="1908"/>
      <c r="L27" s="1909"/>
      <c r="M27" s="1909"/>
      <c r="N27" s="1908"/>
      <c r="O27" s="1909"/>
      <c r="P27" s="1909"/>
      <c r="Q27" s="1908"/>
      <c r="R27" s="1909"/>
      <c r="S27" s="1909"/>
      <c r="T27" s="1908"/>
      <c r="U27" s="1909"/>
      <c r="V27" s="1909"/>
      <c r="W27" s="1908"/>
      <c r="X27" s="1909"/>
      <c r="Y27" s="1909"/>
      <c r="Z27" s="1908"/>
    </row>
    <row r="28" spans="1:26" s="1911" customFormat="1" x14ac:dyDescent="0.2">
      <c r="A28" s="1899" t="s">
        <v>850</v>
      </c>
      <c r="B28" s="1910" t="s">
        <v>29</v>
      </c>
      <c r="C28" s="1895">
        <f t="shared" si="0"/>
        <v>172006201</v>
      </c>
      <c r="D28" s="1895">
        <f t="shared" si="0"/>
        <v>172006201</v>
      </c>
      <c r="E28" s="1901">
        <f t="shared" ref="E28:W28" si="5">+E29+E30+E31+E32</f>
        <v>0</v>
      </c>
      <c r="F28" s="2029">
        <f t="shared" si="5"/>
        <v>171721201</v>
      </c>
      <c r="G28" s="2029">
        <f t="shared" si="5"/>
        <v>171721201</v>
      </c>
      <c r="H28" s="1912">
        <f t="shared" si="5"/>
        <v>0</v>
      </c>
      <c r="I28" s="1913">
        <f t="shared" si="5"/>
        <v>285000</v>
      </c>
      <c r="J28" s="1913">
        <f t="shared" si="5"/>
        <v>285000</v>
      </c>
      <c r="K28" s="1912">
        <f t="shared" si="5"/>
        <v>0</v>
      </c>
      <c r="L28" s="1913">
        <f t="shared" si="5"/>
        <v>0</v>
      </c>
      <c r="M28" s="1913">
        <f t="shared" si="5"/>
        <v>0</v>
      </c>
      <c r="N28" s="1912">
        <f t="shared" si="5"/>
        <v>0</v>
      </c>
      <c r="O28" s="1913">
        <f t="shared" si="5"/>
        <v>0</v>
      </c>
      <c r="P28" s="1913">
        <f t="shared" si="5"/>
        <v>0</v>
      </c>
      <c r="Q28" s="1912">
        <f t="shared" si="5"/>
        <v>0</v>
      </c>
      <c r="R28" s="1913">
        <f t="shared" si="5"/>
        <v>0</v>
      </c>
      <c r="S28" s="1913">
        <f t="shared" si="5"/>
        <v>0</v>
      </c>
      <c r="T28" s="1912">
        <f t="shared" si="5"/>
        <v>0</v>
      </c>
      <c r="U28" s="1913">
        <f t="shared" si="5"/>
        <v>0</v>
      </c>
      <c r="V28" s="1913">
        <f t="shared" si="5"/>
        <v>0</v>
      </c>
      <c r="W28" s="1912">
        <f t="shared" si="5"/>
        <v>0</v>
      </c>
      <c r="X28" s="1913"/>
      <c r="Y28" s="1913">
        <v>0</v>
      </c>
      <c r="Z28" s="1912">
        <f>+Z29+Z30+Z31+Z32</f>
        <v>0</v>
      </c>
    </row>
    <row r="29" spans="1:26" s="1898" customFormat="1" x14ac:dyDescent="0.2">
      <c r="A29" s="1903" t="s">
        <v>851</v>
      </c>
      <c r="B29" s="1900" t="s">
        <v>30</v>
      </c>
      <c r="C29" s="1904">
        <f t="shared" si="0"/>
        <v>112845263</v>
      </c>
      <c r="D29" s="1904">
        <f t="shared" si="0"/>
        <v>112845263</v>
      </c>
      <c r="E29" s="1908"/>
      <c r="F29" s="1909">
        <v>112845263</v>
      </c>
      <c r="G29" s="1909">
        <v>112845263</v>
      </c>
      <c r="H29" s="1908"/>
      <c r="I29" s="1909"/>
      <c r="J29" s="1909"/>
      <c r="K29" s="1908"/>
      <c r="L29" s="1909"/>
      <c r="M29" s="1909"/>
      <c r="N29" s="1908"/>
      <c r="O29" s="1909"/>
      <c r="P29" s="1909"/>
      <c r="Q29" s="1908"/>
      <c r="R29" s="1909"/>
      <c r="S29" s="1909"/>
      <c r="T29" s="1908"/>
      <c r="U29" s="1909"/>
      <c r="V29" s="1909"/>
      <c r="W29" s="1908"/>
      <c r="X29" s="1909"/>
      <c r="Y29" s="1909"/>
      <c r="Z29" s="1908"/>
    </row>
    <row r="30" spans="1:26" s="1898" customFormat="1" x14ac:dyDescent="0.2">
      <c r="A30" s="1903" t="s">
        <v>852</v>
      </c>
      <c r="B30" s="1900" t="s">
        <v>31</v>
      </c>
      <c r="C30" s="1904">
        <f t="shared" si="0"/>
        <v>0</v>
      </c>
      <c r="D30" s="1904">
        <f t="shared" si="0"/>
        <v>0</v>
      </c>
      <c r="E30" s="1908"/>
      <c r="F30" s="1909"/>
      <c r="G30" s="1909"/>
      <c r="H30" s="1908"/>
      <c r="I30" s="1909"/>
      <c r="J30" s="1909"/>
      <c r="K30" s="1908"/>
      <c r="L30" s="1909"/>
      <c r="M30" s="1909"/>
      <c r="N30" s="1908"/>
      <c r="O30" s="1909"/>
      <c r="P30" s="1909"/>
      <c r="Q30" s="1908"/>
      <c r="R30" s="1909"/>
      <c r="S30" s="1909"/>
      <c r="T30" s="1908"/>
      <c r="U30" s="1909"/>
      <c r="V30" s="1909"/>
      <c r="W30" s="1908"/>
      <c r="X30" s="1909"/>
      <c r="Y30" s="1909"/>
      <c r="Z30" s="1908"/>
    </row>
    <row r="31" spans="1:26" s="1898" customFormat="1" x14ac:dyDescent="0.2">
      <c r="A31" s="1903" t="s">
        <v>853</v>
      </c>
      <c r="B31" s="1900" t="s">
        <v>32</v>
      </c>
      <c r="C31" s="1904">
        <f t="shared" si="0"/>
        <v>59160938</v>
      </c>
      <c r="D31" s="1904">
        <f t="shared" si="0"/>
        <v>59160938</v>
      </c>
      <c r="E31" s="1908"/>
      <c r="F31" s="1909">
        <v>58875938</v>
      </c>
      <c r="G31" s="1909">
        <v>58875938</v>
      </c>
      <c r="H31" s="1908"/>
      <c r="I31" s="1909">
        <v>285000</v>
      </c>
      <c r="J31" s="1909">
        <v>285000</v>
      </c>
      <c r="K31" s="1908"/>
      <c r="L31" s="1909"/>
      <c r="M31" s="1909"/>
      <c r="N31" s="1908"/>
      <c r="O31" s="1909"/>
      <c r="P31" s="1909"/>
      <c r="Q31" s="1908"/>
      <c r="R31" s="1909"/>
      <c r="S31" s="1909"/>
      <c r="T31" s="1908"/>
      <c r="U31" s="1909"/>
      <c r="V31" s="1909"/>
      <c r="W31" s="1908"/>
      <c r="X31" s="1909"/>
      <c r="Y31" s="1909"/>
      <c r="Z31" s="1908"/>
    </row>
    <row r="32" spans="1:26" s="1898" customFormat="1" x14ac:dyDescent="0.2">
      <c r="A32" s="1903" t="s">
        <v>854</v>
      </c>
      <c r="B32" s="1900" t="s">
        <v>33</v>
      </c>
      <c r="C32" s="1895">
        <f t="shared" si="0"/>
        <v>0</v>
      </c>
      <c r="D32" s="1895">
        <f t="shared" si="0"/>
        <v>0</v>
      </c>
      <c r="E32" s="1908"/>
      <c r="F32" s="1909"/>
      <c r="G32" s="1909"/>
      <c r="H32" s="1908"/>
      <c r="I32" s="1909"/>
      <c r="J32" s="1909"/>
      <c r="K32" s="1908"/>
      <c r="L32" s="1909"/>
      <c r="M32" s="1909"/>
      <c r="N32" s="1908"/>
      <c r="O32" s="1909"/>
      <c r="P32" s="1909"/>
      <c r="Q32" s="1908"/>
      <c r="R32" s="1909"/>
      <c r="S32" s="1909"/>
      <c r="T32" s="1908"/>
      <c r="U32" s="1909"/>
      <c r="V32" s="1909"/>
      <c r="W32" s="1908"/>
      <c r="X32" s="1909"/>
      <c r="Y32" s="1909"/>
      <c r="Z32" s="1908"/>
    </row>
    <row r="33" spans="1:26" s="1898" customFormat="1" x14ac:dyDescent="0.2">
      <c r="A33" s="1899" t="s">
        <v>855</v>
      </c>
      <c r="B33" s="1900" t="s">
        <v>586</v>
      </c>
      <c r="C33" s="1895">
        <f t="shared" si="0"/>
        <v>0</v>
      </c>
      <c r="D33" s="1895">
        <f t="shared" si="0"/>
        <v>0</v>
      </c>
      <c r="E33" s="1912">
        <f t="shared" ref="E33:W33" si="6">+E34+E35+E36+E37</f>
        <v>0</v>
      </c>
      <c r="F33" s="1913">
        <f t="shared" si="6"/>
        <v>0</v>
      </c>
      <c r="G33" s="1913">
        <f t="shared" si="6"/>
        <v>0</v>
      </c>
      <c r="H33" s="1912">
        <f t="shared" si="6"/>
        <v>0</v>
      </c>
      <c r="I33" s="1913">
        <f t="shared" si="6"/>
        <v>0</v>
      </c>
      <c r="J33" s="1913">
        <f t="shared" si="6"/>
        <v>0</v>
      </c>
      <c r="K33" s="1912">
        <f t="shared" si="6"/>
        <v>0</v>
      </c>
      <c r="L33" s="1913">
        <f t="shared" si="6"/>
        <v>0</v>
      </c>
      <c r="M33" s="1913">
        <f t="shared" si="6"/>
        <v>0</v>
      </c>
      <c r="N33" s="1912">
        <f t="shared" si="6"/>
        <v>0</v>
      </c>
      <c r="O33" s="1913">
        <f t="shared" si="6"/>
        <v>0</v>
      </c>
      <c r="P33" s="1913">
        <f t="shared" si="6"/>
        <v>0</v>
      </c>
      <c r="Q33" s="1912">
        <f t="shared" si="6"/>
        <v>0</v>
      </c>
      <c r="R33" s="1913">
        <f t="shared" si="6"/>
        <v>0</v>
      </c>
      <c r="S33" s="1913">
        <f t="shared" si="6"/>
        <v>0</v>
      </c>
      <c r="T33" s="1912">
        <f t="shared" si="6"/>
        <v>0</v>
      </c>
      <c r="U33" s="1913">
        <f t="shared" si="6"/>
        <v>0</v>
      </c>
      <c r="V33" s="1913">
        <f t="shared" si="6"/>
        <v>0</v>
      </c>
      <c r="W33" s="1912">
        <f t="shared" si="6"/>
        <v>0</v>
      </c>
      <c r="X33" s="1913">
        <f>+X34+X35+X36+X37</f>
        <v>0</v>
      </c>
      <c r="Y33" s="1913">
        <v>0</v>
      </c>
      <c r="Z33" s="1912">
        <f>+Z34+Z35+Z36+Z37</f>
        <v>0</v>
      </c>
    </row>
    <row r="34" spans="1:26" s="1898" customFormat="1" x14ac:dyDescent="0.2">
      <c r="A34" s="1903" t="s">
        <v>856</v>
      </c>
      <c r="B34" s="1900" t="s">
        <v>857</v>
      </c>
      <c r="C34" s="1895">
        <f t="shared" si="0"/>
        <v>0</v>
      </c>
      <c r="D34" s="1895">
        <f t="shared" si="0"/>
        <v>0</v>
      </c>
      <c r="E34" s="1908"/>
      <c r="F34" s="1909"/>
      <c r="G34" s="1909"/>
      <c r="H34" s="1908"/>
      <c r="I34" s="1909"/>
      <c r="J34" s="1909"/>
      <c r="K34" s="1908"/>
      <c r="L34" s="1909"/>
      <c r="M34" s="1909"/>
      <c r="N34" s="1908"/>
      <c r="O34" s="1909"/>
      <c r="P34" s="1909"/>
      <c r="Q34" s="1908"/>
      <c r="R34" s="1909"/>
      <c r="S34" s="1909"/>
      <c r="T34" s="1908"/>
      <c r="U34" s="1909"/>
      <c r="V34" s="1909"/>
      <c r="W34" s="1908"/>
      <c r="X34" s="1909"/>
      <c r="Y34" s="1909"/>
      <c r="Z34" s="1908"/>
    </row>
    <row r="35" spans="1:26" s="1898" customFormat="1" ht="22.5" x14ac:dyDescent="0.2">
      <c r="A35" s="1903" t="s">
        <v>858</v>
      </c>
      <c r="B35" s="1900" t="s">
        <v>859</v>
      </c>
      <c r="C35" s="1895">
        <f t="shared" si="0"/>
        <v>0</v>
      </c>
      <c r="D35" s="1895">
        <f t="shared" si="0"/>
        <v>0</v>
      </c>
      <c r="E35" s="1908"/>
      <c r="F35" s="1909"/>
      <c r="G35" s="1909"/>
      <c r="H35" s="1908"/>
      <c r="I35" s="1909"/>
      <c r="J35" s="1909"/>
      <c r="K35" s="1908"/>
      <c r="L35" s="1909"/>
      <c r="M35" s="1909"/>
      <c r="N35" s="1908"/>
      <c r="O35" s="1909"/>
      <c r="P35" s="1909"/>
      <c r="Q35" s="1908"/>
      <c r="R35" s="1909"/>
      <c r="S35" s="1909"/>
      <c r="T35" s="1908"/>
      <c r="U35" s="1909"/>
      <c r="V35" s="1909"/>
      <c r="W35" s="1908"/>
      <c r="X35" s="1909"/>
      <c r="Y35" s="1909"/>
      <c r="Z35" s="1908"/>
    </row>
    <row r="36" spans="1:26" s="1898" customFormat="1" x14ac:dyDescent="0.2">
      <c r="A36" s="1903" t="s">
        <v>860</v>
      </c>
      <c r="B36" s="1900" t="s">
        <v>861</v>
      </c>
      <c r="C36" s="1895">
        <f t="shared" si="0"/>
        <v>0</v>
      </c>
      <c r="D36" s="1895">
        <f t="shared" si="0"/>
        <v>0</v>
      </c>
      <c r="E36" s="1908"/>
      <c r="F36" s="1909"/>
      <c r="G36" s="1909"/>
      <c r="H36" s="1908"/>
      <c r="I36" s="1909"/>
      <c r="J36" s="1909"/>
      <c r="K36" s="1908"/>
      <c r="L36" s="1909"/>
      <c r="M36" s="1909"/>
      <c r="N36" s="1908"/>
      <c r="O36" s="1909"/>
      <c r="P36" s="1909"/>
      <c r="Q36" s="1908"/>
      <c r="R36" s="1909"/>
      <c r="S36" s="1909"/>
      <c r="T36" s="1908"/>
      <c r="U36" s="1909"/>
      <c r="V36" s="1909"/>
      <c r="W36" s="1908"/>
      <c r="X36" s="1909"/>
      <c r="Y36" s="1909"/>
      <c r="Z36" s="1908"/>
    </row>
    <row r="37" spans="1:26" s="1898" customFormat="1" x14ac:dyDescent="0.2">
      <c r="A37" s="1903" t="s">
        <v>862</v>
      </c>
      <c r="B37" s="1900" t="s">
        <v>863</v>
      </c>
      <c r="C37" s="1895">
        <f t="shared" si="0"/>
        <v>0</v>
      </c>
      <c r="D37" s="1895">
        <f t="shared" si="0"/>
        <v>0</v>
      </c>
      <c r="E37" s="1908"/>
      <c r="F37" s="1909"/>
      <c r="G37" s="1909"/>
      <c r="H37" s="1908"/>
      <c r="I37" s="1909"/>
      <c r="J37" s="1909"/>
      <c r="K37" s="1908"/>
      <c r="L37" s="1909"/>
      <c r="M37" s="1909"/>
      <c r="N37" s="1908"/>
      <c r="O37" s="1909"/>
      <c r="P37" s="1909"/>
      <c r="Q37" s="1908"/>
      <c r="R37" s="1909"/>
      <c r="S37" s="1909"/>
      <c r="T37" s="1908"/>
      <c r="U37" s="1909"/>
      <c r="V37" s="1909"/>
      <c r="W37" s="1908"/>
      <c r="X37" s="1909"/>
      <c r="Y37" s="1909"/>
      <c r="Z37" s="1908"/>
    </row>
    <row r="38" spans="1:26" s="1898" customFormat="1" x14ac:dyDescent="0.2">
      <c r="A38" s="1899" t="s">
        <v>864</v>
      </c>
      <c r="B38" s="1900" t="s">
        <v>865</v>
      </c>
      <c r="C38" s="1895">
        <f t="shared" si="0"/>
        <v>4715728500</v>
      </c>
      <c r="D38" s="1895">
        <f t="shared" si="0"/>
        <v>4709728500</v>
      </c>
      <c r="E38" s="1912">
        <f t="shared" ref="E38:W38" si="7">+E39+E44+E49</f>
        <v>0</v>
      </c>
      <c r="F38" s="1913">
        <f t="shared" si="7"/>
        <v>4715728500</v>
      </c>
      <c r="G38" s="1913">
        <f t="shared" si="7"/>
        <v>4709728500</v>
      </c>
      <c r="H38" s="1912">
        <f t="shared" si="7"/>
        <v>0</v>
      </c>
      <c r="I38" s="1913">
        <f t="shared" si="7"/>
        <v>0</v>
      </c>
      <c r="J38" s="1913">
        <f t="shared" si="7"/>
        <v>0</v>
      </c>
      <c r="K38" s="1912">
        <f t="shared" si="7"/>
        <v>0</v>
      </c>
      <c r="L38" s="1913">
        <f t="shared" si="7"/>
        <v>0</v>
      </c>
      <c r="M38" s="1913">
        <f t="shared" si="7"/>
        <v>0</v>
      </c>
      <c r="N38" s="1912">
        <f t="shared" si="7"/>
        <v>0</v>
      </c>
      <c r="O38" s="1913">
        <f t="shared" si="7"/>
        <v>0</v>
      </c>
      <c r="P38" s="1913">
        <f t="shared" si="7"/>
        <v>0</v>
      </c>
      <c r="Q38" s="1912">
        <f t="shared" si="7"/>
        <v>0</v>
      </c>
      <c r="R38" s="1913">
        <f t="shared" si="7"/>
        <v>0</v>
      </c>
      <c r="S38" s="1913">
        <f t="shared" si="7"/>
        <v>0</v>
      </c>
      <c r="T38" s="1912">
        <f t="shared" si="7"/>
        <v>0</v>
      </c>
      <c r="U38" s="1913">
        <f t="shared" si="7"/>
        <v>0</v>
      </c>
      <c r="V38" s="1913">
        <f t="shared" si="7"/>
        <v>0</v>
      </c>
      <c r="W38" s="1912">
        <f t="shared" si="7"/>
        <v>0</v>
      </c>
      <c r="X38" s="1913">
        <f>+X39+X44+X49</f>
        <v>0</v>
      </c>
      <c r="Y38" s="1913">
        <v>0</v>
      </c>
      <c r="Z38" s="1912">
        <f>+Z39+Z44+Z49</f>
        <v>0</v>
      </c>
    </row>
    <row r="39" spans="1:26" s="1898" customFormat="1" x14ac:dyDescent="0.2">
      <c r="A39" s="1899" t="s">
        <v>866</v>
      </c>
      <c r="B39" s="1900" t="s">
        <v>867</v>
      </c>
      <c r="C39" s="1895">
        <f t="shared" si="0"/>
        <v>4715728500</v>
      </c>
      <c r="D39" s="1895">
        <f t="shared" si="0"/>
        <v>4709728500</v>
      </c>
      <c r="E39" s="1912">
        <f t="shared" ref="E39:W39" si="8">+E40+E41+E42+E43</f>
        <v>0</v>
      </c>
      <c r="F39" s="1913">
        <f t="shared" si="8"/>
        <v>4715728500</v>
      </c>
      <c r="G39" s="1913">
        <f t="shared" si="8"/>
        <v>4709728500</v>
      </c>
      <c r="H39" s="1912">
        <f t="shared" si="8"/>
        <v>0</v>
      </c>
      <c r="I39" s="1913">
        <f t="shared" si="8"/>
        <v>0</v>
      </c>
      <c r="J39" s="1913">
        <f t="shared" si="8"/>
        <v>0</v>
      </c>
      <c r="K39" s="1912">
        <f t="shared" si="8"/>
        <v>0</v>
      </c>
      <c r="L39" s="1913">
        <f t="shared" si="8"/>
        <v>0</v>
      </c>
      <c r="M39" s="1913">
        <f t="shared" si="8"/>
        <v>0</v>
      </c>
      <c r="N39" s="1912">
        <f t="shared" si="8"/>
        <v>0</v>
      </c>
      <c r="O39" s="1913">
        <f t="shared" si="8"/>
        <v>0</v>
      </c>
      <c r="P39" s="1913">
        <f t="shared" si="8"/>
        <v>0</v>
      </c>
      <c r="Q39" s="1912">
        <f t="shared" si="8"/>
        <v>0</v>
      </c>
      <c r="R39" s="1913">
        <f t="shared" si="8"/>
        <v>0</v>
      </c>
      <c r="S39" s="1913">
        <f t="shared" si="8"/>
        <v>0</v>
      </c>
      <c r="T39" s="1912">
        <f t="shared" si="8"/>
        <v>0</v>
      </c>
      <c r="U39" s="1913">
        <f t="shared" si="8"/>
        <v>0</v>
      </c>
      <c r="V39" s="1913">
        <f t="shared" si="8"/>
        <v>0</v>
      </c>
      <c r="W39" s="1912">
        <f t="shared" si="8"/>
        <v>0</v>
      </c>
      <c r="X39" s="1913">
        <f>+X40+X41+X42+X43</f>
        <v>0</v>
      </c>
      <c r="Y39" s="1913">
        <v>0</v>
      </c>
      <c r="Z39" s="1912">
        <f>+Z40+Z41+Z42+Z43</f>
        <v>0</v>
      </c>
    </row>
    <row r="40" spans="1:26" s="1898" customFormat="1" x14ac:dyDescent="0.2">
      <c r="A40" s="1903" t="s">
        <v>868</v>
      </c>
      <c r="B40" s="1900" t="s">
        <v>869</v>
      </c>
      <c r="C40" s="1909">
        <f t="shared" si="0"/>
        <v>4715728500</v>
      </c>
      <c r="D40" s="1904">
        <f t="shared" si="0"/>
        <v>4709728500</v>
      </c>
      <c r="E40" s="1908"/>
      <c r="F40" s="1909">
        <v>4715728500</v>
      </c>
      <c r="G40" s="1909">
        <v>4709728500</v>
      </c>
      <c r="H40" s="1908"/>
      <c r="I40" s="1909"/>
      <c r="J40" s="1909"/>
      <c r="K40" s="1908"/>
      <c r="L40" s="1909"/>
      <c r="M40" s="1909"/>
      <c r="N40" s="1908"/>
      <c r="O40" s="1909"/>
      <c r="P40" s="1909"/>
      <c r="Q40" s="1908"/>
      <c r="R40" s="1909"/>
      <c r="S40" s="1909"/>
      <c r="T40" s="1908"/>
      <c r="U40" s="1909"/>
      <c r="V40" s="1909"/>
      <c r="W40" s="1908"/>
      <c r="X40" s="1909"/>
      <c r="Y40" s="1909"/>
      <c r="Z40" s="1908"/>
    </row>
    <row r="41" spans="1:26" s="1898" customFormat="1" x14ac:dyDescent="0.2">
      <c r="A41" s="1903" t="s">
        <v>870</v>
      </c>
      <c r="B41" s="1900" t="s">
        <v>871</v>
      </c>
      <c r="C41" s="1904">
        <f t="shared" si="0"/>
        <v>0</v>
      </c>
      <c r="D41" s="1895">
        <f t="shared" si="0"/>
        <v>0</v>
      </c>
      <c r="E41" s="1908"/>
      <c r="F41" s="1909"/>
      <c r="G41" s="1909"/>
      <c r="H41" s="1908"/>
      <c r="I41" s="1909"/>
      <c r="J41" s="1909"/>
      <c r="K41" s="1908"/>
      <c r="L41" s="1909"/>
      <c r="M41" s="1909"/>
      <c r="N41" s="1908"/>
      <c r="O41" s="1909"/>
      <c r="P41" s="1909"/>
      <c r="Q41" s="1908"/>
      <c r="R41" s="1909"/>
      <c r="S41" s="1909"/>
      <c r="T41" s="1908"/>
      <c r="U41" s="1909"/>
      <c r="V41" s="1909"/>
      <c r="W41" s="1908"/>
      <c r="X41" s="1909"/>
      <c r="Y41" s="1909"/>
      <c r="Z41" s="1908"/>
    </row>
    <row r="42" spans="1:26" s="1898" customFormat="1" x14ac:dyDescent="0.2">
      <c r="A42" s="1903" t="s">
        <v>872</v>
      </c>
      <c r="B42" s="1900" t="s">
        <v>873</v>
      </c>
      <c r="C42" s="1904">
        <f t="shared" si="0"/>
        <v>0</v>
      </c>
      <c r="D42" s="1904">
        <f t="shared" si="0"/>
        <v>0</v>
      </c>
      <c r="E42" s="1908"/>
      <c r="F42" s="1909"/>
      <c r="G42" s="1909"/>
      <c r="H42" s="1908"/>
      <c r="I42" s="1909"/>
      <c r="J42" s="1909"/>
      <c r="K42" s="1908"/>
      <c r="L42" s="1909"/>
      <c r="M42" s="1909"/>
      <c r="N42" s="1908"/>
      <c r="O42" s="1909"/>
      <c r="P42" s="1909"/>
      <c r="Q42" s="1908"/>
      <c r="R42" s="1909"/>
      <c r="S42" s="1909"/>
      <c r="T42" s="1908"/>
      <c r="U42" s="1909"/>
      <c r="V42" s="1909"/>
      <c r="W42" s="1908"/>
      <c r="X42" s="1909"/>
      <c r="Y42" s="1909"/>
      <c r="Z42" s="1908"/>
    </row>
    <row r="43" spans="1:26" s="1898" customFormat="1" x14ac:dyDescent="0.2">
      <c r="A43" s="1903" t="s">
        <v>874</v>
      </c>
      <c r="B43" s="1900" t="s">
        <v>875</v>
      </c>
      <c r="C43" s="1904">
        <f t="shared" ref="C43:D65" si="9">+F43+I43+L43+O43+R43+U43+X43</f>
        <v>0</v>
      </c>
      <c r="D43" s="1904">
        <f t="shared" si="9"/>
        <v>0</v>
      </c>
      <c r="E43" s="1908"/>
      <c r="F43" s="1909"/>
      <c r="G43" s="1909"/>
      <c r="H43" s="1908"/>
      <c r="I43" s="1909"/>
      <c r="J43" s="1909"/>
      <c r="K43" s="1908"/>
      <c r="L43" s="1909"/>
      <c r="M43" s="1909"/>
      <c r="N43" s="1908"/>
      <c r="O43" s="1909"/>
      <c r="P43" s="1909"/>
      <c r="Q43" s="1908"/>
      <c r="R43" s="1909"/>
      <c r="S43" s="1909"/>
      <c r="T43" s="1908"/>
      <c r="U43" s="1909"/>
      <c r="V43" s="1909"/>
      <c r="W43" s="1908"/>
      <c r="X43" s="1909"/>
      <c r="Y43" s="1909"/>
      <c r="Z43" s="1908"/>
    </row>
    <row r="44" spans="1:26" s="1898" customFormat="1" x14ac:dyDescent="0.2">
      <c r="A44" s="1899" t="s">
        <v>876</v>
      </c>
      <c r="B44" s="1900" t="s">
        <v>877</v>
      </c>
      <c r="C44" s="1895">
        <f t="shared" si="9"/>
        <v>0</v>
      </c>
      <c r="D44" s="1895">
        <f t="shared" si="9"/>
        <v>0</v>
      </c>
      <c r="E44" s="1912">
        <f t="shared" ref="E44:W44" si="10">+E45+E46+E47+E48</f>
        <v>0</v>
      </c>
      <c r="F44" s="1913">
        <f t="shared" si="10"/>
        <v>0</v>
      </c>
      <c r="G44" s="1913">
        <f t="shared" si="10"/>
        <v>0</v>
      </c>
      <c r="H44" s="1912">
        <f t="shared" si="10"/>
        <v>0</v>
      </c>
      <c r="I44" s="1913">
        <f t="shared" si="10"/>
        <v>0</v>
      </c>
      <c r="J44" s="1913">
        <f t="shared" si="10"/>
        <v>0</v>
      </c>
      <c r="K44" s="1912">
        <f t="shared" si="10"/>
        <v>0</v>
      </c>
      <c r="L44" s="1913">
        <f t="shared" si="10"/>
        <v>0</v>
      </c>
      <c r="M44" s="1913">
        <f t="shared" si="10"/>
        <v>0</v>
      </c>
      <c r="N44" s="1912">
        <f t="shared" si="10"/>
        <v>0</v>
      </c>
      <c r="O44" s="1913">
        <f t="shared" si="10"/>
        <v>0</v>
      </c>
      <c r="P44" s="1913">
        <f t="shared" si="10"/>
        <v>0</v>
      </c>
      <c r="Q44" s="1912">
        <f t="shared" si="10"/>
        <v>0</v>
      </c>
      <c r="R44" s="1913">
        <f t="shared" si="10"/>
        <v>0</v>
      </c>
      <c r="S44" s="1913">
        <f t="shared" si="10"/>
        <v>0</v>
      </c>
      <c r="T44" s="1912">
        <f t="shared" si="10"/>
        <v>0</v>
      </c>
      <c r="U44" s="1913">
        <f t="shared" si="10"/>
        <v>0</v>
      </c>
      <c r="V44" s="1913">
        <f t="shared" si="10"/>
        <v>0</v>
      </c>
      <c r="W44" s="1912">
        <f t="shared" si="10"/>
        <v>0</v>
      </c>
      <c r="X44" s="1913">
        <f>+X45+X46+X47+X48</f>
        <v>0</v>
      </c>
      <c r="Y44" s="1913">
        <v>0</v>
      </c>
      <c r="Z44" s="1912">
        <f>+Z45+Z46+Z47+Z48</f>
        <v>0</v>
      </c>
    </row>
    <row r="45" spans="1:26" s="1898" customFormat="1" x14ac:dyDescent="0.2">
      <c r="A45" s="1903" t="s">
        <v>878</v>
      </c>
      <c r="B45" s="1900" t="s">
        <v>879</v>
      </c>
      <c r="C45" s="1895">
        <f t="shared" si="9"/>
        <v>0</v>
      </c>
      <c r="D45" s="1895">
        <f t="shared" si="9"/>
        <v>0</v>
      </c>
      <c r="E45" s="1908"/>
      <c r="F45" s="1909"/>
      <c r="G45" s="1909"/>
      <c r="H45" s="1908"/>
      <c r="I45" s="1909"/>
      <c r="J45" s="1909"/>
      <c r="K45" s="1908"/>
      <c r="L45" s="1909"/>
      <c r="M45" s="1909"/>
      <c r="N45" s="1908"/>
      <c r="O45" s="1909"/>
      <c r="P45" s="1909"/>
      <c r="Q45" s="1908"/>
      <c r="R45" s="1909"/>
      <c r="S45" s="1909"/>
      <c r="T45" s="1908"/>
      <c r="U45" s="1909"/>
      <c r="V45" s="1909"/>
      <c r="W45" s="1908"/>
      <c r="X45" s="1909"/>
      <c r="Y45" s="1909"/>
      <c r="Z45" s="1908"/>
    </row>
    <row r="46" spans="1:26" s="1898" customFormat="1" ht="22.5" x14ac:dyDescent="0.2">
      <c r="A46" s="1903" t="s">
        <v>880</v>
      </c>
      <c r="B46" s="1900" t="s">
        <v>881</v>
      </c>
      <c r="C46" s="1895">
        <f t="shared" si="9"/>
        <v>0</v>
      </c>
      <c r="D46" s="1895">
        <f t="shared" si="9"/>
        <v>0</v>
      </c>
      <c r="E46" s="1908"/>
      <c r="F46" s="1909"/>
      <c r="G46" s="1909"/>
      <c r="H46" s="1908"/>
      <c r="I46" s="1909"/>
      <c r="J46" s="1909"/>
      <c r="K46" s="1908"/>
      <c r="L46" s="1909"/>
      <c r="M46" s="1909"/>
      <c r="N46" s="1908"/>
      <c r="O46" s="1909"/>
      <c r="P46" s="1909"/>
      <c r="Q46" s="1908"/>
      <c r="R46" s="1909"/>
      <c r="S46" s="1909"/>
      <c r="T46" s="1908"/>
      <c r="U46" s="1909"/>
      <c r="V46" s="1909"/>
      <c r="W46" s="1908"/>
      <c r="X46" s="1909"/>
      <c r="Y46" s="1909"/>
      <c r="Z46" s="1908"/>
    </row>
    <row r="47" spans="1:26" s="1898" customFormat="1" x14ac:dyDescent="0.2">
      <c r="A47" s="1903" t="s">
        <v>882</v>
      </c>
      <c r="B47" s="1900" t="s">
        <v>883</v>
      </c>
      <c r="C47" s="1895">
        <f t="shared" si="9"/>
        <v>0</v>
      </c>
      <c r="D47" s="1895">
        <f t="shared" si="9"/>
        <v>0</v>
      </c>
      <c r="E47" s="1908"/>
      <c r="F47" s="1909"/>
      <c r="G47" s="1909"/>
      <c r="H47" s="1908"/>
      <c r="I47" s="1909"/>
      <c r="J47" s="1909"/>
      <c r="K47" s="1908"/>
      <c r="L47" s="1909"/>
      <c r="M47" s="1909"/>
      <c r="N47" s="1908"/>
      <c r="O47" s="1909"/>
      <c r="P47" s="1909"/>
      <c r="Q47" s="1908"/>
      <c r="R47" s="1909"/>
      <c r="S47" s="1909"/>
      <c r="T47" s="1908"/>
      <c r="U47" s="1909"/>
      <c r="V47" s="1909"/>
      <c r="W47" s="1908"/>
      <c r="X47" s="1909"/>
      <c r="Y47" s="1909"/>
      <c r="Z47" s="1908"/>
    </row>
    <row r="48" spans="1:26" s="1898" customFormat="1" x14ac:dyDescent="0.2">
      <c r="A48" s="1903" t="s">
        <v>884</v>
      </c>
      <c r="B48" s="1900" t="s">
        <v>885</v>
      </c>
      <c r="C48" s="1895">
        <f t="shared" si="9"/>
        <v>0</v>
      </c>
      <c r="D48" s="1895">
        <f t="shared" si="9"/>
        <v>0</v>
      </c>
      <c r="E48" s="1908"/>
      <c r="F48" s="1909"/>
      <c r="G48" s="1909"/>
      <c r="H48" s="1908"/>
      <c r="I48" s="1909"/>
      <c r="J48" s="1909"/>
      <c r="K48" s="1908"/>
      <c r="L48" s="1909"/>
      <c r="M48" s="1909"/>
      <c r="N48" s="1908"/>
      <c r="O48" s="1909"/>
      <c r="P48" s="1909"/>
      <c r="Q48" s="1908"/>
      <c r="R48" s="1909"/>
      <c r="S48" s="1909"/>
      <c r="T48" s="1908"/>
      <c r="U48" s="1909"/>
      <c r="V48" s="1909"/>
      <c r="W48" s="1908"/>
      <c r="X48" s="1909"/>
      <c r="Y48" s="1909"/>
      <c r="Z48" s="1908"/>
    </row>
    <row r="49" spans="1:26" s="1898" customFormat="1" x14ac:dyDescent="0.2">
      <c r="A49" s="1899" t="s">
        <v>886</v>
      </c>
      <c r="B49" s="1900" t="s">
        <v>887</v>
      </c>
      <c r="C49" s="1895">
        <f t="shared" si="9"/>
        <v>0</v>
      </c>
      <c r="D49" s="1895">
        <f t="shared" si="9"/>
        <v>0</v>
      </c>
      <c r="E49" s="1912">
        <f t="shared" ref="E49:W49" si="11">+E50+E51+E52+E53</f>
        <v>0</v>
      </c>
      <c r="F49" s="1913">
        <f t="shared" si="11"/>
        <v>0</v>
      </c>
      <c r="G49" s="1913">
        <f t="shared" si="11"/>
        <v>0</v>
      </c>
      <c r="H49" s="1912">
        <f t="shared" si="11"/>
        <v>0</v>
      </c>
      <c r="I49" s="1913">
        <f t="shared" si="11"/>
        <v>0</v>
      </c>
      <c r="J49" s="1913">
        <f t="shared" si="11"/>
        <v>0</v>
      </c>
      <c r="K49" s="1912">
        <f t="shared" si="11"/>
        <v>0</v>
      </c>
      <c r="L49" s="1913">
        <f t="shared" si="11"/>
        <v>0</v>
      </c>
      <c r="M49" s="1913">
        <f t="shared" si="11"/>
        <v>0</v>
      </c>
      <c r="N49" s="1912">
        <f t="shared" si="11"/>
        <v>0</v>
      </c>
      <c r="O49" s="1913">
        <f t="shared" si="11"/>
        <v>0</v>
      </c>
      <c r="P49" s="1913">
        <f t="shared" si="11"/>
        <v>0</v>
      </c>
      <c r="Q49" s="1912">
        <f t="shared" si="11"/>
        <v>0</v>
      </c>
      <c r="R49" s="1913">
        <f t="shared" si="11"/>
        <v>0</v>
      </c>
      <c r="S49" s="1913">
        <f t="shared" si="11"/>
        <v>0</v>
      </c>
      <c r="T49" s="1912">
        <f t="shared" si="11"/>
        <v>0</v>
      </c>
      <c r="U49" s="1913">
        <f t="shared" si="11"/>
        <v>0</v>
      </c>
      <c r="V49" s="1913">
        <f t="shared" si="11"/>
        <v>0</v>
      </c>
      <c r="W49" s="1912">
        <f t="shared" si="11"/>
        <v>0</v>
      </c>
      <c r="X49" s="1913">
        <f>+X50+X51+X52+X53</f>
        <v>0</v>
      </c>
      <c r="Y49" s="1913">
        <v>0</v>
      </c>
      <c r="Z49" s="1912">
        <f>+Z50+Z51+Z52+Z53</f>
        <v>0</v>
      </c>
    </row>
    <row r="50" spans="1:26" s="1898" customFormat="1" x14ac:dyDescent="0.2">
      <c r="A50" s="1903" t="s">
        <v>888</v>
      </c>
      <c r="B50" s="1900" t="s">
        <v>889</v>
      </c>
      <c r="C50" s="1895">
        <f t="shared" si="9"/>
        <v>0</v>
      </c>
      <c r="D50" s="1895">
        <f t="shared" si="9"/>
        <v>0</v>
      </c>
      <c r="E50" s="1908"/>
      <c r="F50" s="1909"/>
      <c r="G50" s="1909"/>
      <c r="H50" s="1908"/>
      <c r="I50" s="1909"/>
      <c r="J50" s="1909"/>
      <c r="K50" s="1908"/>
      <c r="L50" s="1909"/>
      <c r="M50" s="1909"/>
      <c r="N50" s="1908"/>
      <c r="O50" s="1909"/>
      <c r="P50" s="1909"/>
      <c r="Q50" s="1908"/>
      <c r="R50" s="1909"/>
      <c r="S50" s="1909"/>
      <c r="T50" s="1908"/>
      <c r="U50" s="1909"/>
      <c r="V50" s="1909"/>
      <c r="W50" s="1908"/>
      <c r="X50" s="1909"/>
      <c r="Y50" s="1909"/>
      <c r="Z50" s="1908"/>
    </row>
    <row r="51" spans="1:26" s="1898" customFormat="1" ht="22.5" x14ac:dyDescent="0.2">
      <c r="A51" s="1903" t="s">
        <v>890</v>
      </c>
      <c r="B51" s="1900" t="s">
        <v>891</v>
      </c>
      <c r="C51" s="1895">
        <f t="shared" si="9"/>
        <v>0</v>
      </c>
      <c r="D51" s="1895">
        <f t="shared" si="9"/>
        <v>0</v>
      </c>
      <c r="E51" s="1908"/>
      <c r="F51" s="1909"/>
      <c r="G51" s="1909"/>
      <c r="H51" s="1908"/>
      <c r="I51" s="1909"/>
      <c r="J51" s="1909"/>
      <c r="K51" s="1908"/>
      <c r="L51" s="1909"/>
      <c r="M51" s="1909"/>
      <c r="N51" s="1908"/>
      <c r="O51" s="1909"/>
      <c r="P51" s="1909"/>
      <c r="Q51" s="1908"/>
      <c r="R51" s="1909"/>
      <c r="S51" s="1909"/>
      <c r="T51" s="1908"/>
      <c r="U51" s="1909"/>
      <c r="V51" s="1909"/>
      <c r="W51" s="1908"/>
      <c r="X51" s="1909"/>
      <c r="Y51" s="1909"/>
      <c r="Z51" s="1908"/>
    </row>
    <row r="52" spans="1:26" s="1898" customFormat="1" x14ac:dyDescent="0.2">
      <c r="A52" s="1903" t="s">
        <v>892</v>
      </c>
      <c r="B52" s="1900" t="s">
        <v>893</v>
      </c>
      <c r="C52" s="1895">
        <f t="shared" si="9"/>
        <v>0</v>
      </c>
      <c r="D52" s="1895">
        <f t="shared" si="9"/>
        <v>0</v>
      </c>
      <c r="E52" s="1908"/>
      <c r="F52" s="1909"/>
      <c r="G52" s="1909"/>
      <c r="H52" s="1908"/>
      <c r="I52" s="1909"/>
      <c r="J52" s="1909"/>
      <c r="K52" s="1908"/>
      <c r="L52" s="1909"/>
      <c r="M52" s="1909"/>
      <c r="N52" s="1908"/>
      <c r="O52" s="1909"/>
      <c r="P52" s="1909"/>
      <c r="Q52" s="1908"/>
      <c r="R52" s="1909"/>
      <c r="S52" s="1909"/>
      <c r="T52" s="1908"/>
      <c r="U52" s="1909"/>
      <c r="V52" s="1909"/>
      <c r="W52" s="1908"/>
      <c r="X52" s="1909"/>
      <c r="Y52" s="1909"/>
      <c r="Z52" s="1908"/>
    </row>
    <row r="53" spans="1:26" s="1898" customFormat="1" x14ac:dyDescent="0.2">
      <c r="A53" s="1903" t="s">
        <v>894</v>
      </c>
      <c r="B53" s="1900" t="s">
        <v>895</v>
      </c>
      <c r="C53" s="1895">
        <f t="shared" si="9"/>
        <v>0</v>
      </c>
      <c r="D53" s="1895">
        <f t="shared" si="9"/>
        <v>0</v>
      </c>
      <c r="E53" s="1908"/>
      <c r="F53" s="1909"/>
      <c r="G53" s="1909"/>
      <c r="H53" s="1908"/>
      <c r="I53" s="1909"/>
      <c r="J53" s="1909"/>
      <c r="K53" s="1908"/>
      <c r="L53" s="1909"/>
      <c r="M53" s="1909"/>
      <c r="N53" s="1908"/>
      <c r="O53" s="1909"/>
      <c r="P53" s="1909"/>
      <c r="Q53" s="1908"/>
      <c r="R53" s="1909"/>
      <c r="S53" s="1909"/>
      <c r="T53" s="1908"/>
      <c r="U53" s="1909"/>
      <c r="V53" s="1909"/>
      <c r="W53" s="1908"/>
      <c r="X53" s="1909"/>
      <c r="Y53" s="1909"/>
      <c r="Z53" s="1908"/>
    </row>
    <row r="54" spans="1:26" s="1898" customFormat="1" x14ac:dyDescent="0.2">
      <c r="A54" s="1899" t="s">
        <v>896</v>
      </c>
      <c r="B54" s="1900" t="s">
        <v>897</v>
      </c>
      <c r="C54" s="1895">
        <f t="shared" si="9"/>
        <v>0</v>
      </c>
      <c r="D54" s="1895">
        <f t="shared" si="9"/>
        <v>0</v>
      </c>
      <c r="E54" s="1908"/>
      <c r="F54" s="1909"/>
      <c r="G54" s="1909"/>
      <c r="H54" s="1908"/>
      <c r="I54" s="1909"/>
      <c r="J54" s="1909"/>
      <c r="K54" s="1908"/>
      <c r="L54" s="1909"/>
      <c r="M54" s="1909"/>
      <c r="N54" s="1908"/>
      <c r="O54" s="1909"/>
      <c r="P54" s="1909"/>
      <c r="Q54" s="1908"/>
      <c r="R54" s="1909"/>
      <c r="S54" s="1909"/>
      <c r="T54" s="1908"/>
      <c r="U54" s="1909"/>
      <c r="V54" s="1909"/>
      <c r="W54" s="1908"/>
      <c r="X54" s="1909"/>
      <c r="Y54" s="1909"/>
      <c r="Z54" s="1908"/>
    </row>
    <row r="55" spans="1:26" s="1898" customFormat="1" ht="21" x14ac:dyDescent="0.2">
      <c r="A55" s="1899" t="s">
        <v>898</v>
      </c>
      <c r="B55" s="1900" t="s">
        <v>899</v>
      </c>
      <c r="C55" s="1895">
        <f t="shared" si="9"/>
        <v>28536967101</v>
      </c>
      <c r="D55" s="1895">
        <f t="shared" si="9"/>
        <v>18520520601</v>
      </c>
      <c r="E55" s="1914">
        <f t="shared" ref="E55:W55" si="12">+E11+E12+E38+E54</f>
        <v>30077322000</v>
      </c>
      <c r="F55" s="1913">
        <f t="shared" si="12"/>
        <v>22798244302</v>
      </c>
      <c r="G55" s="1913">
        <f t="shared" si="12"/>
        <v>15542690871</v>
      </c>
      <c r="H55" s="1912">
        <f t="shared" si="12"/>
        <v>0</v>
      </c>
      <c r="I55" s="1913">
        <f t="shared" si="12"/>
        <v>837664573</v>
      </c>
      <c r="J55" s="1913">
        <f t="shared" si="12"/>
        <v>311100043</v>
      </c>
      <c r="K55" s="1912">
        <f t="shared" si="12"/>
        <v>0</v>
      </c>
      <c r="L55" s="1913">
        <f t="shared" si="12"/>
        <v>2665696826</v>
      </c>
      <c r="M55" s="1913">
        <f t="shared" si="12"/>
        <v>1633688567</v>
      </c>
      <c r="N55" s="1912">
        <f t="shared" si="12"/>
        <v>0</v>
      </c>
      <c r="O55" s="1913">
        <f t="shared" si="12"/>
        <v>47964776</v>
      </c>
      <c r="P55" s="1913">
        <f t="shared" si="12"/>
        <v>4962121</v>
      </c>
      <c r="Q55" s="1912">
        <f t="shared" si="12"/>
        <v>0</v>
      </c>
      <c r="R55" s="1913">
        <f t="shared" si="12"/>
        <v>58953290</v>
      </c>
      <c r="S55" s="1913">
        <f t="shared" si="12"/>
        <v>10924333</v>
      </c>
      <c r="T55" s="1912">
        <f t="shared" si="12"/>
        <v>0</v>
      </c>
      <c r="U55" s="1913">
        <f t="shared" si="12"/>
        <v>149839030</v>
      </c>
      <c r="V55" s="1913">
        <f t="shared" si="12"/>
        <v>55299672</v>
      </c>
      <c r="W55" s="1912">
        <f t="shared" si="12"/>
        <v>0</v>
      </c>
      <c r="X55" s="1913">
        <v>1978604304</v>
      </c>
      <c r="Y55" s="1913">
        <v>961854994</v>
      </c>
      <c r="Z55" s="1912">
        <f>+Z11+Z12+Z38+Z54</f>
        <v>0</v>
      </c>
    </row>
    <row r="56" spans="1:26" s="1898" customFormat="1" x14ac:dyDescent="0.2">
      <c r="A56" s="1899" t="s">
        <v>900</v>
      </c>
      <c r="B56" s="1900" t="s">
        <v>901</v>
      </c>
      <c r="C56" s="1895">
        <v>19041157</v>
      </c>
      <c r="D56" s="1895">
        <f t="shared" si="9"/>
        <v>19041157</v>
      </c>
      <c r="E56" s="1908"/>
      <c r="F56" s="1909"/>
      <c r="G56" s="1909"/>
      <c r="H56" s="1908"/>
      <c r="I56" s="1909"/>
      <c r="J56" s="1909"/>
      <c r="K56" s="1908"/>
      <c r="L56" s="1909"/>
      <c r="M56" s="1909">
        <v>10586830</v>
      </c>
      <c r="N56" s="1908"/>
      <c r="O56" s="1909"/>
      <c r="P56" s="1909"/>
      <c r="Q56" s="1908"/>
      <c r="R56" s="1909"/>
      <c r="S56" s="1909"/>
      <c r="T56" s="1908"/>
      <c r="U56" s="1909"/>
      <c r="V56" s="1909"/>
      <c r="W56" s="1908"/>
      <c r="X56" s="1909">
        <v>8454327</v>
      </c>
      <c r="Y56" s="1909">
        <v>8454327</v>
      </c>
      <c r="Z56" s="1908"/>
    </row>
    <row r="57" spans="1:26" s="1898" customFormat="1" x14ac:dyDescent="0.2">
      <c r="A57" s="1899" t="s">
        <v>902</v>
      </c>
      <c r="B57" s="1900" t="s">
        <v>903</v>
      </c>
      <c r="C57" s="1895">
        <v>1013629000</v>
      </c>
      <c r="D57" s="1895">
        <f t="shared" si="9"/>
        <v>1013629000</v>
      </c>
      <c r="E57" s="1908"/>
      <c r="F57" s="1909"/>
      <c r="G57" s="1909">
        <v>1013629000</v>
      </c>
      <c r="H57" s="1908"/>
      <c r="I57" s="1909"/>
      <c r="J57" s="1909"/>
      <c r="K57" s="1908"/>
      <c r="L57" s="1909"/>
      <c r="M57" s="1909"/>
      <c r="N57" s="1908"/>
      <c r="O57" s="1909"/>
      <c r="P57" s="1909"/>
      <c r="Q57" s="1908"/>
      <c r="R57" s="1909"/>
      <c r="S57" s="1909"/>
      <c r="T57" s="1908"/>
      <c r="U57" s="1909"/>
      <c r="V57" s="1909"/>
      <c r="W57" s="1908"/>
      <c r="X57" s="1909"/>
      <c r="Y57" s="1909"/>
      <c r="Z57" s="1908"/>
    </row>
    <row r="58" spans="1:26" s="1898" customFormat="1" x14ac:dyDescent="0.2">
      <c r="A58" s="1899" t="s">
        <v>904</v>
      </c>
      <c r="B58" s="1900" t="s">
        <v>905</v>
      </c>
      <c r="C58" s="1895">
        <f>+C56+C57</f>
        <v>1032670157</v>
      </c>
      <c r="D58" s="1895">
        <f t="shared" si="9"/>
        <v>1032670157</v>
      </c>
      <c r="E58" s="1912">
        <f t="shared" ref="E58:W58" si="13">+E56+E57</f>
        <v>0</v>
      </c>
      <c r="F58" s="1913">
        <f t="shared" si="13"/>
        <v>0</v>
      </c>
      <c r="G58" s="1913">
        <f>+G56+G57</f>
        <v>1013629000</v>
      </c>
      <c r="H58" s="1912">
        <f t="shared" si="13"/>
        <v>0</v>
      </c>
      <c r="I58" s="1913">
        <f t="shared" si="13"/>
        <v>0</v>
      </c>
      <c r="J58" s="1913">
        <f t="shared" si="13"/>
        <v>0</v>
      </c>
      <c r="K58" s="1912">
        <f t="shared" si="13"/>
        <v>0</v>
      </c>
      <c r="L58" s="1913">
        <f t="shared" si="13"/>
        <v>0</v>
      </c>
      <c r="M58" s="1913">
        <f t="shared" si="13"/>
        <v>10586830</v>
      </c>
      <c r="N58" s="1912">
        <f t="shared" si="13"/>
        <v>0</v>
      </c>
      <c r="O58" s="1913">
        <f t="shared" si="13"/>
        <v>0</v>
      </c>
      <c r="P58" s="1913">
        <f t="shared" si="13"/>
        <v>0</v>
      </c>
      <c r="Q58" s="1912">
        <f t="shared" si="13"/>
        <v>0</v>
      </c>
      <c r="R58" s="1913">
        <f t="shared" si="13"/>
        <v>0</v>
      </c>
      <c r="S58" s="1913">
        <f t="shared" si="13"/>
        <v>0</v>
      </c>
      <c r="T58" s="1912">
        <f t="shared" si="13"/>
        <v>0</v>
      </c>
      <c r="U58" s="1913">
        <f t="shared" si="13"/>
        <v>0</v>
      </c>
      <c r="V58" s="1913">
        <f t="shared" si="13"/>
        <v>0</v>
      </c>
      <c r="W58" s="1912">
        <f t="shared" si="13"/>
        <v>0</v>
      </c>
      <c r="X58" s="1913">
        <f>+X56+X57</f>
        <v>8454327</v>
      </c>
      <c r="Y58" s="1913">
        <v>8454327</v>
      </c>
      <c r="Z58" s="1912">
        <f>+Z56+Z57</f>
        <v>0</v>
      </c>
    </row>
    <row r="59" spans="1:26" s="1898" customFormat="1" x14ac:dyDescent="0.2">
      <c r="A59" s="1899" t="s">
        <v>906</v>
      </c>
      <c r="B59" s="1900" t="s">
        <v>907</v>
      </c>
      <c r="C59" s="1895">
        <v>4200000000</v>
      </c>
      <c r="D59" s="1895">
        <f t="shared" si="9"/>
        <v>4200000000</v>
      </c>
      <c r="E59" s="1908"/>
      <c r="F59" s="1909"/>
      <c r="G59" s="1909">
        <v>4200000000</v>
      </c>
      <c r="H59" s="1908"/>
      <c r="I59" s="1909"/>
      <c r="J59" s="1909"/>
      <c r="K59" s="1908"/>
      <c r="L59" s="1909"/>
      <c r="M59" s="1909"/>
      <c r="N59" s="1908"/>
      <c r="O59" s="1909"/>
      <c r="P59" s="1909"/>
      <c r="Q59" s="1908"/>
      <c r="R59" s="1909"/>
      <c r="S59" s="1909"/>
      <c r="T59" s="1908"/>
      <c r="U59" s="1909"/>
      <c r="V59" s="1909"/>
      <c r="W59" s="1908"/>
      <c r="X59" s="1909"/>
      <c r="Y59" s="1909"/>
      <c r="Z59" s="1908"/>
    </row>
    <row r="60" spans="1:26" s="1898" customFormat="1" x14ac:dyDescent="0.2">
      <c r="A60" s="1899" t="s">
        <v>908</v>
      </c>
      <c r="B60" s="1900" t="s">
        <v>909</v>
      </c>
      <c r="C60" s="1895">
        <v>1028465</v>
      </c>
      <c r="D60" s="1895">
        <f t="shared" si="9"/>
        <v>1028465</v>
      </c>
      <c r="E60" s="1908"/>
      <c r="F60" s="1909"/>
      <c r="G60" s="1909"/>
      <c r="H60" s="1908"/>
      <c r="I60" s="1909"/>
      <c r="J60" s="1909"/>
      <c r="K60" s="1908"/>
      <c r="L60" s="1909"/>
      <c r="M60" s="1909">
        <v>605470</v>
      </c>
      <c r="N60" s="1908"/>
      <c r="O60" s="1909"/>
      <c r="P60" s="1909"/>
      <c r="Q60" s="1908"/>
      <c r="R60" s="1909"/>
      <c r="S60" s="1909"/>
      <c r="T60" s="1908"/>
      <c r="U60" s="1909"/>
      <c r="V60" s="1909">
        <v>20350</v>
      </c>
      <c r="W60" s="1908"/>
      <c r="X60" s="1909">
        <v>402645</v>
      </c>
      <c r="Y60" s="1909">
        <v>402645</v>
      </c>
      <c r="Z60" s="1908"/>
    </row>
    <row r="61" spans="1:26" s="1898" customFormat="1" x14ac:dyDescent="0.2">
      <c r="A61" s="1899" t="s">
        <v>910</v>
      </c>
      <c r="B61" s="1900" t="s">
        <v>911</v>
      </c>
      <c r="C61" s="1895">
        <v>517980733</v>
      </c>
      <c r="D61" s="1895">
        <f t="shared" si="9"/>
        <v>517980733</v>
      </c>
      <c r="E61" s="1908"/>
      <c r="F61" s="1909"/>
      <c r="G61" s="1909">
        <v>244750406</v>
      </c>
      <c r="H61" s="1908"/>
      <c r="I61" s="1909"/>
      <c r="J61" s="1909">
        <v>4539346</v>
      </c>
      <c r="K61" s="1908"/>
      <c r="L61" s="1909"/>
      <c r="M61" s="1909">
        <v>15374351</v>
      </c>
      <c r="N61" s="1908"/>
      <c r="O61" s="1909"/>
      <c r="P61" s="1909">
        <v>7417361</v>
      </c>
      <c r="Q61" s="1908"/>
      <c r="R61" s="1909"/>
      <c r="S61" s="1909">
        <v>3039177</v>
      </c>
      <c r="T61" s="1908"/>
      <c r="U61" s="1909"/>
      <c r="V61" s="1909">
        <v>8906678</v>
      </c>
      <c r="W61" s="1908"/>
      <c r="X61" s="1909">
        <v>233953414</v>
      </c>
      <c r="Y61" s="1909">
        <v>233953414</v>
      </c>
      <c r="Z61" s="1908"/>
    </row>
    <row r="62" spans="1:26" s="1898" customFormat="1" x14ac:dyDescent="0.2">
      <c r="A62" s="1899" t="s">
        <v>912</v>
      </c>
      <c r="B62" s="1900" t="s">
        <v>913</v>
      </c>
      <c r="C62" s="1895">
        <f t="shared" si="9"/>
        <v>0</v>
      </c>
      <c r="D62" s="1895">
        <f t="shared" si="9"/>
        <v>0</v>
      </c>
      <c r="E62" s="1908"/>
      <c r="F62" s="1909"/>
      <c r="G62" s="1909"/>
      <c r="H62" s="1908"/>
      <c r="I62" s="1909"/>
      <c r="J62" s="1909"/>
      <c r="K62" s="1908"/>
      <c r="L62" s="1909"/>
      <c r="M62" s="1909"/>
      <c r="N62" s="1908"/>
      <c r="O62" s="1909"/>
      <c r="P62" s="1909"/>
      <c r="Q62" s="1908"/>
      <c r="R62" s="1909"/>
      <c r="S62" s="1909"/>
      <c r="T62" s="1908"/>
      <c r="U62" s="1909"/>
      <c r="V62" s="1909"/>
      <c r="W62" s="1908"/>
      <c r="X62" s="1909"/>
      <c r="Y62" s="1909"/>
      <c r="Z62" s="1908"/>
    </row>
    <row r="63" spans="1:26" s="1898" customFormat="1" x14ac:dyDescent="0.2">
      <c r="A63" s="1899" t="s">
        <v>914</v>
      </c>
      <c r="B63" s="1900" t="s">
        <v>915</v>
      </c>
      <c r="C63" s="1895">
        <f>+C59+C60+C61</f>
        <v>4719009198</v>
      </c>
      <c r="D63" s="1895">
        <f t="shared" si="9"/>
        <v>4719009198</v>
      </c>
      <c r="E63" s="1912">
        <f t="shared" ref="E63:W63" si="14">+E59+E60+E61+E62</f>
        <v>0</v>
      </c>
      <c r="F63" s="1913">
        <f t="shared" si="14"/>
        <v>0</v>
      </c>
      <c r="G63" s="1913">
        <f t="shared" si="14"/>
        <v>4444750406</v>
      </c>
      <c r="H63" s="1912">
        <f t="shared" si="14"/>
        <v>0</v>
      </c>
      <c r="I63" s="1913">
        <f t="shared" si="14"/>
        <v>0</v>
      </c>
      <c r="J63" s="1913">
        <f t="shared" si="14"/>
        <v>4539346</v>
      </c>
      <c r="K63" s="1912">
        <f t="shared" si="14"/>
        <v>0</v>
      </c>
      <c r="L63" s="1913">
        <f t="shared" si="14"/>
        <v>0</v>
      </c>
      <c r="M63" s="1913">
        <f t="shared" si="14"/>
        <v>15979821</v>
      </c>
      <c r="N63" s="1912">
        <f t="shared" si="14"/>
        <v>0</v>
      </c>
      <c r="O63" s="1913">
        <f t="shared" si="14"/>
        <v>0</v>
      </c>
      <c r="P63" s="1913">
        <f t="shared" si="14"/>
        <v>7417361</v>
      </c>
      <c r="Q63" s="1912">
        <f t="shared" si="14"/>
        <v>0</v>
      </c>
      <c r="R63" s="1913">
        <f t="shared" si="14"/>
        <v>0</v>
      </c>
      <c r="S63" s="1913">
        <f t="shared" si="14"/>
        <v>3039177</v>
      </c>
      <c r="T63" s="1912">
        <f t="shared" si="14"/>
        <v>0</v>
      </c>
      <c r="U63" s="1913">
        <f t="shared" si="14"/>
        <v>0</v>
      </c>
      <c r="V63" s="1913">
        <f t="shared" si="14"/>
        <v>8927028</v>
      </c>
      <c r="W63" s="1912">
        <f t="shared" si="14"/>
        <v>0</v>
      </c>
      <c r="X63" s="1913">
        <f>+X59+X60+X61+X62</f>
        <v>234356059</v>
      </c>
      <c r="Y63" s="1913">
        <v>234356059</v>
      </c>
      <c r="Z63" s="1912">
        <f>+Z59+Z60+Z61+Z62</f>
        <v>0</v>
      </c>
    </row>
    <row r="64" spans="1:26" s="1898" customFormat="1" x14ac:dyDescent="0.2">
      <c r="A64" s="1899" t="s">
        <v>916</v>
      </c>
      <c r="B64" s="1900" t="s">
        <v>917</v>
      </c>
      <c r="C64" s="1895">
        <f>3732860006-C65-C66</f>
        <v>598418214</v>
      </c>
      <c r="D64" s="1895">
        <f t="shared" si="9"/>
        <v>403943877</v>
      </c>
      <c r="E64" s="1908"/>
      <c r="F64" s="1909"/>
      <c r="G64" s="1909">
        <v>163774354</v>
      </c>
      <c r="H64" s="1908"/>
      <c r="I64" s="1909"/>
      <c r="J64" s="1909"/>
      <c r="K64" s="1908"/>
      <c r="L64" s="1909"/>
      <c r="M64" s="1909">
        <v>13917341</v>
      </c>
      <c r="N64" s="1908"/>
      <c r="O64" s="1909"/>
      <c r="P64" s="1909"/>
      <c r="Q64" s="1908"/>
      <c r="R64" s="1909"/>
      <c r="S64" s="1909"/>
      <c r="T64" s="1908"/>
      <c r="U64" s="1909"/>
      <c r="V64" s="1909"/>
      <c r="W64" s="1908"/>
      <c r="X64" s="1909">
        <v>226252182</v>
      </c>
      <c r="Y64" s="1909">
        <v>226252182</v>
      </c>
      <c r="Z64" s="1908"/>
    </row>
    <row r="65" spans="1:26" s="1898" customFormat="1" x14ac:dyDescent="0.2">
      <c r="A65" s="1899" t="s">
        <v>918</v>
      </c>
      <c r="B65" s="1900" t="s">
        <v>919</v>
      </c>
      <c r="C65" s="1895">
        <v>3129522239</v>
      </c>
      <c r="D65" s="1895">
        <f t="shared" si="9"/>
        <v>3129522239</v>
      </c>
      <c r="E65" s="1908"/>
      <c r="F65" s="1909"/>
      <c r="G65" s="1909">
        <v>3129522239</v>
      </c>
      <c r="H65" s="1908"/>
      <c r="I65" s="1909"/>
      <c r="J65" s="1909"/>
      <c r="K65" s="1908"/>
      <c r="L65" s="1909"/>
      <c r="M65" s="1909"/>
      <c r="N65" s="1908"/>
      <c r="O65" s="1909"/>
      <c r="P65" s="1909"/>
      <c r="Q65" s="1908"/>
      <c r="R65" s="1909"/>
      <c r="S65" s="1909"/>
      <c r="T65" s="1908"/>
      <c r="U65" s="1909"/>
      <c r="V65" s="1909"/>
      <c r="W65" s="1908"/>
      <c r="X65" s="1909"/>
      <c r="Y65" s="1909"/>
      <c r="Z65" s="1908"/>
    </row>
    <row r="66" spans="1:26" s="1898" customFormat="1" x14ac:dyDescent="0.2">
      <c r="A66" s="1899" t="s">
        <v>920</v>
      </c>
      <c r="B66" s="1900" t="s">
        <v>921</v>
      </c>
      <c r="C66" s="1895">
        <v>4919553</v>
      </c>
      <c r="D66" s="1895">
        <f t="shared" ref="D66:D72" si="15">+G66+J66+M66+P66+S66+V66+Y66</f>
        <v>4919553</v>
      </c>
      <c r="E66" s="1908"/>
      <c r="F66" s="1909"/>
      <c r="G66" s="1909">
        <v>4526220</v>
      </c>
      <c r="H66" s="1908"/>
      <c r="I66" s="1909"/>
      <c r="J66" s="1909"/>
      <c r="K66" s="1908"/>
      <c r="L66" s="1909"/>
      <c r="M66" s="1909"/>
      <c r="N66" s="1908"/>
      <c r="O66" s="1909"/>
      <c r="P66" s="1909"/>
      <c r="Q66" s="1908"/>
      <c r="R66" s="1909"/>
      <c r="S66" s="1909"/>
      <c r="T66" s="1908"/>
      <c r="U66" s="1909"/>
      <c r="V66" s="1909"/>
      <c r="W66" s="1908"/>
      <c r="X66" s="1909">
        <v>393333</v>
      </c>
      <c r="Y66" s="1909">
        <v>393333</v>
      </c>
      <c r="Z66" s="1908"/>
    </row>
    <row r="67" spans="1:26" s="1898" customFormat="1" x14ac:dyDescent="0.2">
      <c r="A67" s="1899" t="s">
        <v>922</v>
      </c>
      <c r="B67" s="1900" t="s">
        <v>923</v>
      </c>
      <c r="C67" s="1895">
        <f>+C64+C65+C66</f>
        <v>3732860006</v>
      </c>
      <c r="D67" s="1895">
        <f t="shared" si="15"/>
        <v>3538385669</v>
      </c>
      <c r="E67" s="1912">
        <f t="shared" ref="E67:W67" si="16">+E64+E65+E66</f>
        <v>0</v>
      </c>
      <c r="F67" s="1913">
        <f t="shared" si="16"/>
        <v>0</v>
      </c>
      <c r="G67" s="1913">
        <f t="shared" si="16"/>
        <v>3297822813</v>
      </c>
      <c r="H67" s="1912">
        <f t="shared" si="16"/>
        <v>0</v>
      </c>
      <c r="I67" s="1913">
        <f t="shared" si="16"/>
        <v>0</v>
      </c>
      <c r="J67" s="1913">
        <f t="shared" si="16"/>
        <v>0</v>
      </c>
      <c r="K67" s="1912">
        <f t="shared" si="16"/>
        <v>0</v>
      </c>
      <c r="L67" s="1913">
        <f t="shared" si="16"/>
        <v>0</v>
      </c>
      <c r="M67" s="1913">
        <f t="shared" si="16"/>
        <v>13917341</v>
      </c>
      <c r="N67" s="1912">
        <f t="shared" si="16"/>
        <v>0</v>
      </c>
      <c r="O67" s="1913">
        <f t="shared" si="16"/>
        <v>0</v>
      </c>
      <c r="P67" s="1913">
        <f t="shared" si="16"/>
        <v>0</v>
      </c>
      <c r="Q67" s="1912">
        <f t="shared" si="16"/>
        <v>0</v>
      </c>
      <c r="R67" s="1913">
        <f t="shared" si="16"/>
        <v>0</v>
      </c>
      <c r="S67" s="1913">
        <f t="shared" si="16"/>
        <v>0</v>
      </c>
      <c r="T67" s="1912">
        <f t="shared" si="16"/>
        <v>0</v>
      </c>
      <c r="U67" s="1913">
        <f t="shared" si="16"/>
        <v>0</v>
      </c>
      <c r="V67" s="1913">
        <f t="shared" si="16"/>
        <v>0</v>
      </c>
      <c r="W67" s="1912">
        <f t="shared" si="16"/>
        <v>0</v>
      </c>
      <c r="X67" s="1913">
        <f>+X64+X65+X66</f>
        <v>226645515</v>
      </c>
      <c r="Y67" s="1913">
        <v>226645515</v>
      </c>
      <c r="Z67" s="1912">
        <f>+Z64+Z65+Z66</f>
        <v>0</v>
      </c>
    </row>
    <row r="68" spans="1:26" s="1898" customFormat="1" x14ac:dyDescent="0.2">
      <c r="A68" s="1899" t="s">
        <v>924</v>
      </c>
      <c r="B68" s="1900" t="s">
        <v>925</v>
      </c>
      <c r="C68" s="1895">
        <v>4308780</v>
      </c>
      <c r="D68" s="1895">
        <f t="shared" si="15"/>
        <v>4308780</v>
      </c>
      <c r="E68" s="1908"/>
      <c r="F68" s="1909"/>
      <c r="G68" s="1909">
        <v>252780</v>
      </c>
      <c r="H68" s="1908"/>
      <c r="I68" s="1909"/>
      <c r="J68" s="1909"/>
      <c r="K68" s="1908"/>
      <c r="L68" s="1909"/>
      <c r="M68" s="1909">
        <v>3844000</v>
      </c>
      <c r="N68" s="1908"/>
      <c r="O68" s="1909"/>
      <c r="P68" s="1909"/>
      <c r="Q68" s="1908"/>
      <c r="R68" s="1909"/>
      <c r="S68" s="1909"/>
      <c r="T68" s="1908"/>
      <c r="U68" s="1909"/>
      <c r="V68" s="1909">
        <v>212000</v>
      </c>
      <c r="W68" s="1908"/>
      <c r="X68" s="1909"/>
      <c r="Y68" s="1909"/>
      <c r="Z68" s="1908"/>
    </row>
    <row r="69" spans="1:26" s="1898" customFormat="1" x14ac:dyDescent="0.2">
      <c r="A69" s="1899" t="s">
        <v>926</v>
      </c>
      <c r="B69" s="1900" t="s">
        <v>927</v>
      </c>
      <c r="C69" s="1895">
        <v>-217658</v>
      </c>
      <c r="D69" s="1895">
        <f t="shared" si="15"/>
        <v>-217658</v>
      </c>
      <c r="E69" s="1908"/>
      <c r="F69" s="1909"/>
      <c r="G69" s="1909"/>
      <c r="H69" s="1908"/>
      <c r="I69" s="1909"/>
      <c r="J69" s="1909"/>
      <c r="K69" s="1908"/>
      <c r="L69" s="1909"/>
      <c r="M69" s="1909"/>
      <c r="N69" s="1908"/>
      <c r="O69" s="1909"/>
      <c r="P69" s="1909">
        <v>-216303</v>
      </c>
      <c r="Q69" s="1908"/>
      <c r="R69" s="1909"/>
      <c r="S69" s="1909">
        <v>-1355</v>
      </c>
      <c r="T69" s="1908"/>
      <c r="U69" s="1909"/>
      <c r="V69" s="1909"/>
      <c r="W69" s="1908"/>
      <c r="X69" s="1909"/>
      <c r="Y69" s="1909"/>
      <c r="Z69" s="1908"/>
    </row>
    <row r="70" spans="1:26" s="1898" customFormat="1" x14ac:dyDescent="0.2">
      <c r="A70" s="1899" t="s">
        <v>928</v>
      </c>
      <c r="B70" s="1900" t="s">
        <v>929</v>
      </c>
      <c r="C70" s="1895">
        <v>0</v>
      </c>
      <c r="D70" s="1895">
        <f t="shared" si="15"/>
        <v>0</v>
      </c>
      <c r="E70" s="1908"/>
      <c r="F70" s="1909"/>
      <c r="G70" s="1909"/>
      <c r="H70" s="1908"/>
      <c r="I70" s="1909"/>
      <c r="J70" s="1909"/>
      <c r="K70" s="1908"/>
      <c r="L70" s="1909"/>
      <c r="M70" s="1909"/>
      <c r="N70" s="1908"/>
      <c r="O70" s="1909"/>
      <c r="P70" s="1909"/>
      <c r="Q70" s="1908"/>
      <c r="R70" s="1909"/>
      <c r="S70" s="1909"/>
      <c r="T70" s="1908"/>
      <c r="U70" s="1909"/>
      <c r="V70" s="1909"/>
      <c r="W70" s="1908"/>
      <c r="X70" s="1909"/>
      <c r="Y70" s="1909"/>
      <c r="Z70" s="1908"/>
    </row>
    <row r="71" spans="1:26" s="1898" customFormat="1" x14ac:dyDescent="0.2">
      <c r="A71" s="1899" t="s">
        <v>930</v>
      </c>
      <c r="B71" s="1900" t="s">
        <v>931</v>
      </c>
      <c r="C71" s="1895">
        <f>+C68+C69+C70</f>
        <v>4091122</v>
      </c>
      <c r="D71" s="1895">
        <f>+G71+J71+M71+P71+S71+V71+Y71</f>
        <v>4091122</v>
      </c>
      <c r="E71" s="1912">
        <f t="shared" ref="E71:W71" si="17">+E68+E70</f>
        <v>0</v>
      </c>
      <c r="F71" s="1913">
        <f t="shared" si="17"/>
        <v>0</v>
      </c>
      <c r="G71" s="1913">
        <f>+G68+G69+G70</f>
        <v>252780</v>
      </c>
      <c r="H71" s="1912">
        <f t="shared" si="17"/>
        <v>0</v>
      </c>
      <c r="I71" s="1913">
        <f t="shared" si="17"/>
        <v>0</v>
      </c>
      <c r="J71" s="1913">
        <f t="shared" si="17"/>
        <v>0</v>
      </c>
      <c r="K71" s="1912">
        <f t="shared" si="17"/>
        <v>0</v>
      </c>
      <c r="L71" s="1913">
        <f t="shared" si="17"/>
        <v>0</v>
      </c>
      <c r="M71" s="1913">
        <f t="shared" ref="M71:U71" si="18">+M68+M69+M70</f>
        <v>3844000</v>
      </c>
      <c r="N71" s="1912">
        <f t="shared" si="18"/>
        <v>0</v>
      </c>
      <c r="O71" s="1913">
        <f t="shared" si="18"/>
        <v>0</v>
      </c>
      <c r="P71" s="1913">
        <f t="shared" si="18"/>
        <v>-216303</v>
      </c>
      <c r="Q71" s="1912">
        <f t="shared" si="18"/>
        <v>0</v>
      </c>
      <c r="R71" s="1913">
        <f t="shared" si="18"/>
        <v>0</v>
      </c>
      <c r="S71" s="1913">
        <f t="shared" si="18"/>
        <v>-1355</v>
      </c>
      <c r="T71" s="1912">
        <f t="shared" si="18"/>
        <v>0</v>
      </c>
      <c r="U71" s="1913">
        <f t="shared" si="18"/>
        <v>0</v>
      </c>
      <c r="V71" s="1913">
        <f t="shared" ref="V71" si="19">+V68+V70</f>
        <v>212000</v>
      </c>
      <c r="W71" s="1912">
        <f t="shared" si="17"/>
        <v>0</v>
      </c>
      <c r="X71" s="1913">
        <f>+X68+X70</f>
        <v>0</v>
      </c>
      <c r="Y71" s="1913">
        <v>0</v>
      </c>
      <c r="Z71" s="1912">
        <f>+Z68+Z70</f>
        <v>0</v>
      </c>
    </row>
    <row r="72" spans="1:26" s="1898" customFormat="1" ht="16.5" thickBot="1" x14ac:dyDescent="0.25">
      <c r="A72" s="1915" t="s">
        <v>932</v>
      </c>
      <c r="B72" s="1916" t="s">
        <v>933</v>
      </c>
      <c r="C72" s="1917">
        <v>25791640</v>
      </c>
      <c r="D72" s="1917">
        <f t="shared" si="15"/>
        <v>25791640</v>
      </c>
      <c r="E72" s="1918"/>
      <c r="F72" s="1909"/>
      <c r="G72" s="1909">
        <v>25791640</v>
      </c>
      <c r="H72" s="1908"/>
      <c r="I72" s="1909"/>
      <c r="J72" s="1909"/>
      <c r="K72" s="1908"/>
      <c r="L72" s="1909"/>
      <c r="M72" s="1909"/>
      <c r="N72" s="1908"/>
      <c r="O72" s="1909"/>
      <c r="P72" s="1909"/>
      <c r="Q72" s="1908"/>
      <c r="R72" s="1909"/>
      <c r="S72" s="1909"/>
      <c r="T72" s="1908"/>
      <c r="U72" s="1909"/>
      <c r="V72" s="1909"/>
      <c r="W72" s="1908"/>
      <c r="X72" s="1909"/>
      <c r="Y72" s="1909"/>
      <c r="Z72" s="1908"/>
    </row>
    <row r="73" spans="1:26" s="1898" customFormat="1" ht="16.5" thickBot="1" x14ac:dyDescent="0.25">
      <c r="A73" s="1919" t="s">
        <v>934</v>
      </c>
      <c r="B73" s="1920" t="s">
        <v>935</v>
      </c>
      <c r="C73" s="1921">
        <f>+C55+C58+C63+C67+C71+C72</f>
        <v>38051389224</v>
      </c>
      <c r="D73" s="1921">
        <f>+G73+J73+M73+P73+S73+V73+Y73</f>
        <v>27840468387</v>
      </c>
      <c r="E73" s="1922">
        <f>+H73+K73+N73+Q73+T73+W73+Z73</f>
        <v>0</v>
      </c>
      <c r="F73" s="2030">
        <f t="shared" ref="F73:W73" si="20">+F55+F58+F63+F67+F71+F72</f>
        <v>22798244302</v>
      </c>
      <c r="G73" s="2030">
        <f t="shared" si="20"/>
        <v>24324937510</v>
      </c>
      <c r="H73" s="1923">
        <f t="shared" si="20"/>
        <v>0</v>
      </c>
      <c r="I73" s="2030">
        <f t="shared" si="20"/>
        <v>837664573</v>
      </c>
      <c r="J73" s="2030">
        <f t="shared" si="20"/>
        <v>315639389</v>
      </c>
      <c r="K73" s="1923">
        <f t="shared" si="20"/>
        <v>0</v>
      </c>
      <c r="L73" s="2030">
        <f t="shared" si="20"/>
        <v>2665696826</v>
      </c>
      <c r="M73" s="2030">
        <f t="shared" si="20"/>
        <v>1678016559</v>
      </c>
      <c r="N73" s="1923">
        <f t="shared" si="20"/>
        <v>0</v>
      </c>
      <c r="O73" s="2030">
        <f t="shared" si="20"/>
        <v>47964776</v>
      </c>
      <c r="P73" s="2030">
        <f t="shared" si="20"/>
        <v>12163179</v>
      </c>
      <c r="Q73" s="1923">
        <f t="shared" si="20"/>
        <v>0</v>
      </c>
      <c r="R73" s="2030">
        <f t="shared" si="20"/>
        <v>58953290</v>
      </c>
      <c r="S73" s="2030">
        <f t="shared" si="20"/>
        <v>13962155</v>
      </c>
      <c r="T73" s="1923">
        <f t="shared" si="20"/>
        <v>0</v>
      </c>
      <c r="U73" s="2030">
        <f t="shared" si="20"/>
        <v>149839030</v>
      </c>
      <c r="V73" s="2030">
        <f t="shared" si="20"/>
        <v>64438700</v>
      </c>
      <c r="W73" s="1923">
        <f t="shared" si="20"/>
        <v>0</v>
      </c>
      <c r="X73" s="2030">
        <f>+X55+X58+X63+X67+X71+X72</f>
        <v>2448060205</v>
      </c>
      <c r="Y73" s="2030">
        <v>1431310895</v>
      </c>
      <c r="Z73" s="1923">
        <f>+Z55+Z58+Z63+Z67+Z71+Z72</f>
        <v>0</v>
      </c>
    </row>
    <row r="74" spans="1:26" hidden="1" x14ac:dyDescent="0.25">
      <c r="A74" s="1924"/>
      <c r="C74" s="1926">
        <f>+C72+C71+C67+C63+C58+C55</f>
        <v>38051389224</v>
      </c>
      <c r="D74" s="1926">
        <f>+D72+D71+D67+D63+D58+D55</f>
        <v>27840468387</v>
      </c>
      <c r="E74" s="1927"/>
      <c r="F74" s="1928"/>
      <c r="G74" s="1928"/>
      <c r="H74" s="1927"/>
      <c r="I74" s="1928"/>
      <c r="J74" s="1928"/>
      <c r="K74" s="1927"/>
      <c r="L74" s="1928"/>
      <c r="M74" s="1928"/>
      <c r="N74" s="1927"/>
      <c r="O74" s="1928"/>
      <c r="P74" s="1928"/>
      <c r="Q74" s="1927"/>
      <c r="R74" s="1928"/>
      <c r="S74" s="1928"/>
      <c r="T74" s="1927"/>
      <c r="U74" s="1928"/>
      <c r="V74" s="1928"/>
      <c r="W74" s="1927"/>
      <c r="X74" s="2031"/>
      <c r="Y74" s="1928"/>
      <c r="Z74" s="1927"/>
    </row>
    <row r="75" spans="1:26" hidden="1" x14ac:dyDescent="0.25">
      <c r="A75" s="1924"/>
      <c r="C75" s="1928"/>
      <c r="D75" s="1928">
        <f>+D74-D73</f>
        <v>0</v>
      </c>
      <c r="E75" s="1927"/>
      <c r="F75" s="1928"/>
      <c r="G75" s="1928"/>
      <c r="H75" s="1927"/>
      <c r="I75" s="1928"/>
      <c r="J75" s="1928"/>
      <c r="K75" s="1927"/>
      <c r="L75" s="1928"/>
      <c r="M75" s="1928"/>
      <c r="N75" s="1927"/>
      <c r="O75" s="1928"/>
      <c r="P75" s="1928"/>
      <c r="Q75" s="1927"/>
      <c r="R75" s="1928"/>
      <c r="S75" s="1928"/>
      <c r="T75" s="1927"/>
      <c r="U75" s="1928"/>
      <c r="V75" s="1928"/>
      <c r="W75" s="1927"/>
      <c r="X75" s="2031"/>
      <c r="Y75" s="1928"/>
      <c r="Z75" s="1927"/>
    </row>
    <row r="76" spans="1:26" x14ac:dyDescent="0.25">
      <c r="A76" s="1929"/>
      <c r="C76" s="1928"/>
      <c r="D76" s="1928"/>
      <c r="E76" s="1927"/>
      <c r="F76" s="1928"/>
      <c r="G76" s="1928"/>
      <c r="H76" s="1927"/>
      <c r="I76" s="1928"/>
      <c r="J76" s="1928"/>
      <c r="K76" s="1927"/>
      <c r="L76" s="1928"/>
      <c r="M76" s="1928"/>
      <c r="N76" s="1927"/>
      <c r="O76" s="1928"/>
      <c r="P76" s="1928"/>
      <c r="Q76" s="1927"/>
      <c r="R76" s="1928"/>
      <c r="S76" s="1928"/>
      <c r="T76" s="1927"/>
      <c r="U76" s="1928"/>
      <c r="V76" s="1928"/>
      <c r="W76" s="1927"/>
      <c r="X76" s="2031"/>
      <c r="Y76" s="1928"/>
      <c r="Z76" s="1927"/>
    </row>
    <row r="77" spans="1:26" x14ac:dyDescent="0.25">
      <c r="A77" s="2032"/>
      <c r="B77" s="2032"/>
      <c r="C77" s="2032"/>
      <c r="D77" s="2033"/>
      <c r="E77" s="2032"/>
      <c r="H77" s="1884"/>
      <c r="K77" s="1884"/>
      <c r="N77" s="1884"/>
      <c r="Q77" s="1884"/>
      <c r="T77" s="1884"/>
      <c r="W77" s="1884"/>
      <c r="Z77" s="1884"/>
    </row>
    <row r="78" spans="1:26" x14ac:dyDescent="0.25">
      <c r="A78" s="2032"/>
      <c r="B78" s="2032"/>
      <c r="C78" s="2032"/>
      <c r="D78" s="2032"/>
      <c r="E78" s="2032"/>
      <c r="H78" s="1884"/>
      <c r="K78" s="1884"/>
      <c r="N78" s="1884"/>
      <c r="Q78" s="1884"/>
      <c r="T78" s="1884"/>
      <c r="W78" s="1884"/>
      <c r="Z78" s="1884"/>
    </row>
    <row r="79" spans="1:26" x14ac:dyDescent="0.25">
      <c r="D79" s="2033"/>
    </row>
  </sheetData>
  <mergeCells count="46">
    <mergeCell ref="R6:T6"/>
    <mergeCell ref="U6:W6"/>
    <mergeCell ref="X6:Z6"/>
    <mergeCell ref="A3:E3"/>
    <mergeCell ref="A4:E4"/>
    <mergeCell ref="A5:E5"/>
    <mergeCell ref="C6:E6"/>
    <mergeCell ref="F6:H6"/>
    <mergeCell ref="O7:O8"/>
    <mergeCell ref="P7:P8"/>
    <mergeCell ref="A1:E1"/>
    <mergeCell ref="I6:K6"/>
    <mergeCell ref="L6:N6"/>
    <mergeCell ref="O6:Q6"/>
    <mergeCell ref="W7:W8"/>
    <mergeCell ref="A7:A9"/>
    <mergeCell ref="B7:B9"/>
    <mergeCell ref="C7:C8"/>
    <mergeCell ref="D7:D8"/>
    <mergeCell ref="E7:E8"/>
    <mergeCell ref="F7:F8"/>
    <mergeCell ref="G7:G8"/>
    <mergeCell ref="H7:H8"/>
    <mergeCell ref="R7:R8"/>
    <mergeCell ref="I7:I8"/>
    <mergeCell ref="J7:J8"/>
    <mergeCell ref="K7:K8"/>
    <mergeCell ref="L7:L8"/>
    <mergeCell ref="M7:M8"/>
    <mergeCell ref="N7:N8"/>
    <mergeCell ref="X7:X8"/>
    <mergeCell ref="Q7:Q8"/>
    <mergeCell ref="Y7:Y8"/>
    <mergeCell ref="Z7:Z8"/>
    <mergeCell ref="C9:E9"/>
    <mergeCell ref="F9:H9"/>
    <mergeCell ref="I9:K9"/>
    <mergeCell ref="L9:N9"/>
    <mergeCell ref="O9:Q9"/>
    <mergeCell ref="R9:T9"/>
    <mergeCell ref="U9:W9"/>
    <mergeCell ref="X9:Z9"/>
    <mergeCell ref="S7:S8"/>
    <mergeCell ref="T7:T8"/>
    <mergeCell ref="U7:U8"/>
    <mergeCell ref="V7:V8"/>
  </mergeCells>
  <printOptions horizontalCentered="1"/>
  <pageMargins left="0.59055118110236227" right="0.62992125984251968" top="0.51181102362204722" bottom="0.39370078740157483" header="0.39370078740157483" footer="0.39370078740157483"/>
  <pageSetup paperSize="9" scale="88" orientation="portrait" r:id="rId1"/>
  <headerFooter alignWithMargins="0">
    <oddFooter>&amp;C&amp;P</oddFooter>
  </headerFooter>
  <rowBreaks count="1" manualBreakCount="1">
    <brk id="48" max="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zoomScale="130" zoomScaleNormal="130" zoomScaleSheetLayoutView="124" workbookViewId="0">
      <selection activeCell="Q21" sqref="Q21"/>
    </sheetView>
  </sheetViews>
  <sheetFormatPr defaultRowHeight="12.75" x14ac:dyDescent="0.2"/>
  <cols>
    <col min="1" max="1" width="71.1640625" style="1933" customWidth="1"/>
    <col min="2" max="2" width="6.1640625" style="1960" customWidth="1"/>
    <col min="3" max="3" width="18" style="1931" customWidth="1"/>
    <col min="4" max="4" width="17.6640625" style="1931" hidden="1" customWidth="1"/>
    <col min="5" max="5" width="17.6640625" style="1932" hidden="1" customWidth="1"/>
    <col min="6" max="6" width="19.1640625" style="1932" hidden="1" customWidth="1"/>
    <col min="7" max="8" width="13" style="1932" hidden="1" customWidth="1"/>
    <col min="9" max="9" width="13.5" style="1932" hidden="1" customWidth="1"/>
    <col min="10" max="10" width="15" style="1932" hidden="1" customWidth="1"/>
    <col min="11" max="256" width="9.33203125" style="1932"/>
    <col min="257" max="257" width="71.1640625" style="1932" customWidth="1"/>
    <col min="258" max="258" width="6.1640625" style="1932" customWidth="1"/>
    <col min="259" max="259" width="18" style="1932" customWidth="1"/>
    <col min="260" max="261" width="17.6640625" style="1932" customWidth="1"/>
    <col min="262" max="262" width="19.1640625" style="1932" customWidth="1"/>
    <col min="263" max="264" width="13" style="1932" customWidth="1"/>
    <col min="265" max="265" width="13.5" style="1932" customWidth="1"/>
    <col min="266" max="266" width="15" style="1932" customWidth="1"/>
    <col min="267" max="512" width="9.33203125" style="1932"/>
    <col min="513" max="513" width="71.1640625" style="1932" customWidth="1"/>
    <col min="514" max="514" width="6.1640625" style="1932" customWidth="1"/>
    <col min="515" max="515" width="18" style="1932" customWidth="1"/>
    <col min="516" max="517" width="17.6640625" style="1932" customWidth="1"/>
    <col min="518" max="518" width="19.1640625" style="1932" customWidth="1"/>
    <col min="519" max="520" width="13" style="1932" customWidth="1"/>
    <col min="521" max="521" width="13.5" style="1932" customWidth="1"/>
    <col min="522" max="522" width="15" style="1932" customWidth="1"/>
    <col min="523" max="768" width="9.33203125" style="1932"/>
    <col min="769" max="769" width="71.1640625" style="1932" customWidth="1"/>
    <col min="770" max="770" width="6.1640625" style="1932" customWidth="1"/>
    <col min="771" max="771" width="18" style="1932" customWidth="1"/>
    <col min="772" max="773" width="17.6640625" style="1932" customWidth="1"/>
    <col min="774" max="774" width="19.1640625" style="1932" customWidth="1"/>
    <col min="775" max="776" width="13" style="1932" customWidth="1"/>
    <col min="777" max="777" width="13.5" style="1932" customWidth="1"/>
    <col min="778" max="778" width="15" style="1932" customWidth="1"/>
    <col min="779" max="1024" width="9.33203125" style="1932"/>
    <col min="1025" max="1025" width="71.1640625" style="1932" customWidth="1"/>
    <col min="1026" max="1026" width="6.1640625" style="1932" customWidth="1"/>
    <col min="1027" max="1027" width="18" style="1932" customWidth="1"/>
    <col min="1028" max="1029" width="17.6640625" style="1932" customWidth="1"/>
    <col min="1030" max="1030" width="19.1640625" style="1932" customWidth="1"/>
    <col min="1031" max="1032" width="13" style="1932" customWidth="1"/>
    <col min="1033" max="1033" width="13.5" style="1932" customWidth="1"/>
    <col min="1034" max="1034" width="15" style="1932" customWidth="1"/>
    <col min="1035" max="1280" width="9.33203125" style="1932"/>
    <col min="1281" max="1281" width="71.1640625" style="1932" customWidth="1"/>
    <col min="1282" max="1282" width="6.1640625" style="1932" customWidth="1"/>
    <col min="1283" max="1283" width="18" style="1932" customWidth="1"/>
    <col min="1284" max="1285" width="17.6640625" style="1932" customWidth="1"/>
    <col min="1286" max="1286" width="19.1640625" style="1932" customWidth="1"/>
    <col min="1287" max="1288" width="13" style="1932" customWidth="1"/>
    <col min="1289" max="1289" width="13.5" style="1932" customWidth="1"/>
    <col min="1290" max="1290" width="15" style="1932" customWidth="1"/>
    <col min="1291" max="1536" width="9.33203125" style="1932"/>
    <col min="1537" max="1537" width="71.1640625" style="1932" customWidth="1"/>
    <col min="1538" max="1538" width="6.1640625" style="1932" customWidth="1"/>
    <col min="1539" max="1539" width="18" style="1932" customWidth="1"/>
    <col min="1540" max="1541" width="17.6640625" style="1932" customWidth="1"/>
    <col min="1542" max="1542" width="19.1640625" style="1932" customWidth="1"/>
    <col min="1543" max="1544" width="13" style="1932" customWidth="1"/>
    <col min="1545" max="1545" width="13.5" style="1932" customWidth="1"/>
    <col min="1546" max="1546" width="15" style="1932" customWidth="1"/>
    <col min="1547" max="1792" width="9.33203125" style="1932"/>
    <col min="1793" max="1793" width="71.1640625" style="1932" customWidth="1"/>
    <col min="1794" max="1794" width="6.1640625" style="1932" customWidth="1"/>
    <col min="1795" max="1795" width="18" style="1932" customWidth="1"/>
    <col min="1796" max="1797" width="17.6640625" style="1932" customWidth="1"/>
    <col min="1798" max="1798" width="19.1640625" style="1932" customWidth="1"/>
    <col min="1799" max="1800" width="13" style="1932" customWidth="1"/>
    <col min="1801" max="1801" width="13.5" style="1932" customWidth="1"/>
    <col min="1802" max="1802" width="15" style="1932" customWidth="1"/>
    <col min="1803" max="2048" width="9.33203125" style="1932"/>
    <col min="2049" max="2049" width="71.1640625" style="1932" customWidth="1"/>
    <col min="2050" max="2050" width="6.1640625" style="1932" customWidth="1"/>
    <col min="2051" max="2051" width="18" style="1932" customWidth="1"/>
    <col min="2052" max="2053" width="17.6640625" style="1932" customWidth="1"/>
    <col min="2054" max="2054" width="19.1640625" style="1932" customWidth="1"/>
    <col min="2055" max="2056" width="13" style="1932" customWidth="1"/>
    <col min="2057" max="2057" width="13.5" style="1932" customWidth="1"/>
    <col min="2058" max="2058" width="15" style="1932" customWidth="1"/>
    <col min="2059" max="2304" width="9.33203125" style="1932"/>
    <col min="2305" max="2305" width="71.1640625" style="1932" customWidth="1"/>
    <col min="2306" max="2306" width="6.1640625" style="1932" customWidth="1"/>
    <col min="2307" max="2307" width="18" style="1932" customWidth="1"/>
    <col min="2308" max="2309" width="17.6640625" style="1932" customWidth="1"/>
    <col min="2310" max="2310" width="19.1640625" style="1932" customWidth="1"/>
    <col min="2311" max="2312" width="13" style="1932" customWidth="1"/>
    <col min="2313" max="2313" width="13.5" style="1932" customWidth="1"/>
    <col min="2314" max="2314" width="15" style="1932" customWidth="1"/>
    <col min="2315" max="2560" width="9.33203125" style="1932"/>
    <col min="2561" max="2561" width="71.1640625" style="1932" customWidth="1"/>
    <col min="2562" max="2562" width="6.1640625" style="1932" customWidth="1"/>
    <col min="2563" max="2563" width="18" style="1932" customWidth="1"/>
    <col min="2564" max="2565" width="17.6640625" style="1932" customWidth="1"/>
    <col min="2566" max="2566" width="19.1640625" style="1932" customWidth="1"/>
    <col min="2567" max="2568" width="13" style="1932" customWidth="1"/>
    <col min="2569" max="2569" width="13.5" style="1932" customWidth="1"/>
    <col min="2570" max="2570" width="15" style="1932" customWidth="1"/>
    <col min="2571" max="2816" width="9.33203125" style="1932"/>
    <col min="2817" max="2817" width="71.1640625" style="1932" customWidth="1"/>
    <col min="2818" max="2818" width="6.1640625" style="1932" customWidth="1"/>
    <col min="2819" max="2819" width="18" style="1932" customWidth="1"/>
    <col min="2820" max="2821" width="17.6640625" style="1932" customWidth="1"/>
    <col min="2822" max="2822" width="19.1640625" style="1932" customWidth="1"/>
    <col min="2823" max="2824" width="13" style="1932" customWidth="1"/>
    <col min="2825" max="2825" width="13.5" style="1932" customWidth="1"/>
    <col min="2826" max="2826" width="15" style="1932" customWidth="1"/>
    <col min="2827" max="3072" width="9.33203125" style="1932"/>
    <col min="3073" max="3073" width="71.1640625" style="1932" customWidth="1"/>
    <col min="3074" max="3074" width="6.1640625" style="1932" customWidth="1"/>
    <col min="3075" max="3075" width="18" style="1932" customWidth="1"/>
    <col min="3076" max="3077" width="17.6640625" style="1932" customWidth="1"/>
    <col min="3078" max="3078" width="19.1640625" style="1932" customWidth="1"/>
    <col min="3079" max="3080" width="13" style="1932" customWidth="1"/>
    <col min="3081" max="3081" width="13.5" style="1932" customWidth="1"/>
    <col min="3082" max="3082" width="15" style="1932" customWidth="1"/>
    <col min="3083" max="3328" width="9.33203125" style="1932"/>
    <col min="3329" max="3329" width="71.1640625" style="1932" customWidth="1"/>
    <col min="3330" max="3330" width="6.1640625" style="1932" customWidth="1"/>
    <col min="3331" max="3331" width="18" style="1932" customWidth="1"/>
    <col min="3332" max="3333" width="17.6640625" style="1932" customWidth="1"/>
    <col min="3334" max="3334" width="19.1640625" style="1932" customWidth="1"/>
    <col min="3335" max="3336" width="13" style="1932" customWidth="1"/>
    <col min="3337" max="3337" width="13.5" style="1932" customWidth="1"/>
    <col min="3338" max="3338" width="15" style="1932" customWidth="1"/>
    <col min="3339" max="3584" width="9.33203125" style="1932"/>
    <col min="3585" max="3585" width="71.1640625" style="1932" customWidth="1"/>
    <col min="3586" max="3586" width="6.1640625" style="1932" customWidth="1"/>
    <col min="3587" max="3587" width="18" style="1932" customWidth="1"/>
    <col min="3588" max="3589" width="17.6640625" style="1932" customWidth="1"/>
    <col min="3590" max="3590" width="19.1640625" style="1932" customWidth="1"/>
    <col min="3591" max="3592" width="13" style="1932" customWidth="1"/>
    <col min="3593" max="3593" width="13.5" style="1932" customWidth="1"/>
    <col min="3594" max="3594" width="15" style="1932" customWidth="1"/>
    <col min="3595" max="3840" width="9.33203125" style="1932"/>
    <col min="3841" max="3841" width="71.1640625" style="1932" customWidth="1"/>
    <col min="3842" max="3842" width="6.1640625" style="1932" customWidth="1"/>
    <col min="3843" max="3843" width="18" style="1932" customWidth="1"/>
    <col min="3844" max="3845" width="17.6640625" style="1932" customWidth="1"/>
    <col min="3846" max="3846" width="19.1640625" style="1932" customWidth="1"/>
    <col min="3847" max="3848" width="13" style="1932" customWidth="1"/>
    <col min="3849" max="3849" width="13.5" style="1932" customWidth="1"/>
    <col min="3850" max="3850" width="15" style="1932" customWidth="1"/>
    <col min="3851" max="4096" width="9.33203125" style="1932"/>
    <col min="4097" max="4097" width="71.1640625" style="1932" customWidth="1"/>
    <col min="4098" max="4098" width="6.1640625" style="1932" customWidth="1"/>
    <col min="4099" max="4099" width="18" style="1932" customWidth="1"/>
    <col min="4100" max="4101" width="17.6640625" style="1932" customWidth="1"/>
    <col min="4102" max="4102" width="19.1640625" style="1932" customWidth="1"/>
    <col min="4103" max="4104" width="13" style="1932" customWidth="1"/>
    <col min="4105" max="4105" width="13.5" style="1932" customWidth="1"/>
    <col min="4106" max="4106" width="15" style="1932" customWidth="1"/>
    <col min="4107" max="4352" width="9.33203125" style="1932"/>
    <col min="4353" max="4353" width="71.1640625" style="1932" customWidth="1"/>
    <col min="4354" max="4354" width="6.1640625" style="1932" customWidth="1"/>
    <col min="4355" max="4355" width="18" style="1932" customWidth="1"/>
    <col min="4356" max="4357" width="17.6640625" style="1932" customWidth="1"/>
    <col min="4358" max="4358" width="19.1640625" style="1932" customWidth="1"/>
    <col min="4359" max="4360" width="13" style="1932" customWidth="1"/>
    <col min="4361" max="4361" width="13.5" style="1932" customWidth="1"/>
    <col min="4362" max="4362" width="15" style="1932" customWidth="1"/>
    <col min="4363" max="4608" width="9.33203125" style="1932"/>
    <col min="4609" max="4609" width="71.1640625" style="1932" customWidth="1"/>
    <col min="4610" max="4610" width="6.1640625" style="1932" customWidth="1"/>
    <col min="4611" max="4611" width="18" style="1932" customWidth="1"/>
    <col min="4612" max="4613" width="17.6640625" style="1932" customWidth="1"/>
    <col min="4614" max="4614" width="19.1640625" style="1932" customWidth="1"/>
    <col min="4615" max="4616" width="13" style="1932" customWidth="1"/>
    <col min="4617" max="4617" width="13.5" style="1932" customWidth="1"/>
    <col min="4618" max="4618" width="15" style="1932" customWidth="1"/>
    <col min="4619" max="4864" width="9.33203125" style="1932"/>
    <col min="4865" max="4865" width="71.1640625" style="1932" customWidth="1"/>
    <col min="4866" max="4866" width="6.1640625" style="1932" customWidth="1"/>
    <col min="4867" max="4867" width="18" style="1932" customWidth="1"/>
    <col min="4868" max="4869" width="17.6640625" style="1932" customWidth="1"/>
    <col min="4870" max="4870" width="19.1640625" style="1932" customWidth="1"/>
    <col min="4871" max="4872" width="13" style="1932" customWidth="1"/>
    <col min="4873" max="4873" width="13.5" style="1932" customWidth="1"/>
    <col min="4874" max="4874" width="15" style="1932" customWidth="1"/>
    <col min="4875" max="5120" width="9.33203125" style="1932"/>
    <col min="5121" max="5121" width="71.1640625" style="1932" customWidth="1"/>
    <col min="5122" max="5122" width="6.1640625" style="1932" customWidth="1"/>
    <col min="5123" max="5123" width="18" style="1932" customWidth="1"/>
    <col min="5124" max="5125" width="17.6640625" style="1932" customWidth="1"/>
    <col min="5126" max="5126" width="19.1640625" style="1932" customWidth="1"/>
    <col min="5127" max="5128" width="13" style="1932" customWidth="1"/>
    <col min="5129" max="5129" width="13.5" style="1932" customWidth="1"/>
    <col min="5130" max="5130" width="15" style="1932" customWidth="1"/>
    <col min="5131" max="5376" width="9.33203125" style="1932"/>
    <col min="5377" max="5377" width="71.1640625" style="1932" customWidth="1"/>
    <col min="5378" max="5378" width="6.1640625" style="1932" customWidth="1"/>
    <col min="5379" max="5379" width="18" style="1932" customWidth="1"/>
    <col min="5380" max="5381" width="17.6640625" style="1932" customWidth="1"/>
    <col min="5382" max="5382" width="19.1640625" style="1932" customWidth="1"/>
    <col min="5383" max="5384" width="13" style="1932" customWidth="1"/>
    <col min="5385" max="5385" width="13.5" style="1932" customWidth="1"/>
    <col min="5386" max="5386" width="15" style="1932" customWidth="1"/>
    <col min="5387" max="5632" width="9.33203125" style="1932"/>
    <col min="5633" max="5633" width="71.1640625" style="1932" customWidth="1"/>
    <col min="5634" max="5634" width="6.1640625" style="1932" customWidth="1"/>
    <col min="5635" max="5635" width="18" style="1932" customWidth="1"/>
    <col min="5636" max="5637" width="17.6640625" style="1932" customWidth="1"/>
    <col min="5638" max="5638" width="19.1640625" style="1932" customWidth="1"/>
    <col min="5639" max="5640" width="13" style="1932" customWidth="1"/>
    <col min="5641" max="5641" width="13.5" style="1932" customWidth="1"/>
    <col min="5642" max="5642" width="15" style="1932" customWidth="1"/>
    <col min="5643" max="5888" width="9.33203125" style="1932"/>
    <col min="5889" max="5889" width="71.1640625" style="1932" customWidth="1"/>
    <col min="5890" max="5890" width="6.1640625" style="1932" customWidth="1"/>
    <col min="5891" max="5891" width="18" style="1932" customWidth="1"/>
    <col min="5892" max="5893" width="17.6640625" style="1932" customWidth="1"/>
    <col min="5894" max="5894" width="19.1640625" style="1932" customWidth="1"/>
    <col min="5895" max="5896" width="13" style="1932" customWidth="1"/>
    <col min="5897" max="5897" width="13.5" style="1932" customWidth="1"/>
    <col min="5898" max="5898" width="15" style="1932" customWidth="1"/>
    <col min="5899" max="6144" width="9.33203125" style="1932"/>
    <col min="6145" max="6145" width="71.1640625" style="1932" customWidth="1"/>
    <col min="6146" max="6146" width="6.1640625" style="1932" customWidth="1"/>
    <col min="6147" max="6147" width="18" style="1932" customWidth="1"/>
    <col min="6148" max="6149" width="17.6640625" style="1932" customWidth="1"/>
    <col min="6150" max="6150" width="19.1640625" style="1932" customWidth="1"/>
    <col min="6151" max="6152" width="13" style="1932" customWidth="1"/>
    <col min="6153" max="6153" width="13.5" style="1932" customWidth="1"/>
    <col min="6154" max="6154" width="15" style="1932" customWidth="1"/>
    <col min="6155" max="6400" width="9.33203125" style="1932"/>
    <col min="6401" max="6401" width="71.1640625" style="1932" customWidth="1"/>
    <col min="6402" max="6402" width="6.1640625" style="1932" customWidth="1"/>
    <col min="6403" max="6403" width="18" style="1932" customWidth="1"/>
    <col min="6404" max="6405" width="17.6640625" style="1932" customWidth="1"/>
    <col min="6406" max="6406" width="19.1640625" style="1932" customWidth="1"/>
    <col min="6407" max="6408" width="13" style="1932" customWidth="1"/>
    <col min="6409" max="6409" width="13.5" style="1932" customWidth="1"/>
    <col min="6410" max="6410" width="15" style="1932" customWidth="1"/>
    <col min="6411" max="6656" width="9.33203125" style="1932"/>
    <col min="6657" max="6657" width="71.1640625" style="1932" customWidth="1"/>
    <col min="6658" max="6658" width="6.1640625" style="1932" customWidth="1"/>
    <col min="6659" max="6659" width="18" style="1932" customWidth="1"/>
    <col min="6660" max="6661" width="17.6640625" style="1932" customWidth="1"/>
    <col min="6662" max="6662" width="19.1640625" style="1932" customWidth="1"/>
    <col min="6663" max="6664" width="13" style="1932" customWidth="1"/>
    <col min="6665" max="6665" width="13.5" style="1932" customWidth="1"/>
    <col min="6666" max="6666" width="15" style="1932" customWidth="1"/>
    <col min="6667" max="6912" width="9.33203125" style="1932"/>
    <col min="6913" max="6913" width="71.1640625" style="1932" customWidth="1"/>
    <col min="6914" max="6914" width="6.1640625" style="1932" customWidth="1"/>
    <col min="6915" max="6915" width="18" style="1932" customWidth="1"/>
    <col min="6916" max="6917" width="17.6640625" style="1932" customWidth="1"/>
    <col min="6918" max="6918" width="19.1640625" style="1932" customWidth="1"/>
    <col min="6919" max="6920" width="13" style="1932" customWidth="1"/>
    <col min="6921" max="6921" width="13.5" style="1932" customWidth="1"/>
    <col min="6922" max="6922" width="15" style="1932" customWidth="1"/>
    <col min="6923" max="7168" width="9.33203125" style="1932"/>
    <col min="7169" max="7169" width="71.1640625" style="1932" customWidth="1"/>
    <col min="7170" max="7170" width="6.1640625" style="1932" customWidth="1"/>
    <col min="7171" max="7171" width="18" style="1932" customWidth="1"/>
    <col min="7172" max="7173" width="17.6640625" style="1932" customWidth="1"/>
    <col min="7174" max="7174" width="19.1640625" style="1932" customWidth="1"/>
    <col min="7175" max="7176" width="13" style="1932" customWidth="1"/>
    <col min="7177" max="7177" width="13.5" style="1932" customWidth="1"/>
    <col min="7178" max="7178" width="15" style="1932" customWidth="1"/>
    <col min="7179" max="7424" width="9.33203125" style="1932"/>
    <col min="7425" max="7425" width="71.1640625" style="1932" customWidth="1"/>
    <col min="7426" max="7426" width="6.1640625" style="1932" customWidth="1"/>
    <col min="7427" max="7427" width="18" style="1932" customWidth="1"/>
    <col min="7428" max="7429" width="17.6640625" style="1932" customWidth="1"/>
    <col min="7430" max="7430" width="19.1640625" style="1932" customWidth="1"/>
    <col min="7431" max="7432" width="13" style="1932" customWidth="1"/>
    <col min="7433" max="7433" width="13.5" style="1932" customWidth="1"/>
    <col min="7434" max="7434" width="15" style="1932" customWidth="1"/>
    <col min="7435" max="7680" width="9.33203125" style="1932"/>
    <col min="7681" max="7681" width="71.1640625" style="1932" customWidth="1"/>
    <col min="7682" max="7682" width="6.1640625" style="1932" customWidth="1"/>
    <col min="7683" max="7683" width="18" style="1932" customWidth="1"/>
    <col min="7684" max="7685" width="17.6640625" style="1932" customWidth="1"/>
    <col min="7686" max="7686" width="19.1640625" style="1932" customWidth="1"/>
    <col min="7687" max="7688" width="13" style="1932" customWidth="1"/>
    <col min="7689" max="7689" width="13.5" style="1932" customWidth="1"/>
    <col min="7690" max="7690" width="15" style="1932" customWidth="1"/>
    <col min="7691" max="7936" width="9.33203125" style="1932"/>
    <col min="7937" max="7937" width="71.1640625" style="1932" customWidth="1"/>
    <col min="7938" max="7938" width="6.1640625" style="1932" customWidth="1"/>
    <col min="7939" max="7939" width="18" style="1932" customWidth="1"/>
    <col min="7940" max="7941" width="17.6640625" style="1932" customWidth="1"/>
    <col min="7942" max="7942" width="19.1640625" style="1932" customWidth="1"/>
    <col min="7943" max="7944" width="13" style="1932" customWidth="1"/>
    <col min="7945" max="7945" width="13.5" style="1932" customWidth="1"/>
    <col min="7946" max="7946" width="15" style="1932" customWidth="1"/>
    <col min="7947" max="8192" width="9.33203125" style="1932"/>
    <col min="8193" max="8193" width="71.1640625" style="1932" customWidth="1"/>
    <col min="8194" max="8194" width="6.1640625" style="1932" customWidth="1"/>
    <col min="8195" max="8195" width="18" style="1932" customWidth="1"/>
    <col min="8196" max="8197" width="17.6640625" style="1932" customWidth="1"/>
    <col min="8198" max="8198" width="19.1640625" style="1932" customWidth="1"/>
    <col min="8199" max="8200" width="13" style="1932" customWidth="1"/>
    <col min="8201" max="8201" width="13.5" style="1932" customWidth="1"/>
    <col min="8202" max="8202" width="15" style="1932" customWidth="1"/>
    <col min="8203" max="8448" width="9.33203125" style="1932"/>
    <col min="8449" max="8449" width="71.1640625" style="1932" customWidth="1"/>
    <col min="8450" max="8450" width="6.1640625" style="1932" customWidth="1"/>
    <col min="8451" max="8451" width="18" style="1932" customWidth="1"/>
    <col min="8452" max="8453" width="17.6640625" style="1932" customWidth="1"/>
    <col min="8454" max="8454" width="19.1640625" style="1932" customWidth="1"/>
    <col min="8455" max="8456" width="13" style="1932" customWidth="1"/>
    <col min="8457" max="8457" width="13.5" style="1932" customWidth="1"/>
    <col min="8458" max="8458" width="15" style="1932" customWidth="1"/>
    <col min="8459" max="8704" width="9.33203125" style="1932"/>
    <col min="8705" max="8705" width="71.1640625" style="1932" customWidth="1"/>
    <col min="8706" max="8706" width="6.1640625" style="1932" customWidth="1"/>
    <col min="8707" max="8707" width="18" style="1932" customWidth="1"/>
    <col min="8708" max="8709" width="17.6640625" style="1932" customWidth="1"/>
    <col min="8710" max="8710" width="19.1640625" style="1932" customWidth="1"/>
    <col min="8711" max="8712" width="13" style="1932" customWidth="1"/>
    <col min="8713" max="8713" width="13.5" style="1932" customWidth="1"/>
    <col min="8714" max="8714" width="15" style="1932" customWidth="1"/>
    <col min="8715" max="8960" width="9.33203125" style="1932"/>
    <col min="8961" max="8961" width="71.1640625" style="1932" customWidth="1"/>
    <col min="8962" max="8962" width="6.1640625" style="1932" customWidth="1"/>
    <col min="8963" max="8963" width="18" style="1932" customWidth="1"/>
    <col min="8964" max="8965" width="17.6640625" style="1932" customWidth="1"/>
    <col min="8966" max="8966" width="19.1640625" style="1932" customWidth="1"/>
    <col min="8967" max="8968" width="13" style="1932" customWidth="1"/>
    <col min="8969" max="8969" width="13.5" style="1932" customWidth="1"/>
    <col min="8970" max="8970" width="15" style="1932" customWidth="1"/>
    <col min="8971" max="9216" width="9.33203125" style="1932"/>
    <col min="9217" max="9217" width="71.1640625" style="1932" customWidth="1"/>
    <col min="9218" max="9218" width="6.1640625" style="1932" customWidth="1"/>
    <col min="9219" max="9219" width="18" style="1932" customWidth="1"/>
    <col min="9220" max="9221" width="17.6640625" style="1932" customWidth="1"/>
    <col min="9222" max="9222" width="19.1640625" style="1932" customWidth="1"/>
    <col min="9223" max="9224" width="13" style="1932" customWidth="1"/>
    <col min="9225" max="9225" width="13.5" style="1932" customWidth="1"/>
    <col min="9226" max="9226" width="15" style="1932" customWidth="1"/>
    <col min="9227" max="9472" width="9.33203125" style="1932"/>
    <col min="9473" max="9473" width="71.1640625" style="1932" customWidth="1"/>
    <col min="9474" max="9474" width="6.1640625" style="1932" customWidth="1"/>
    <col min="9475" max="9475" width="18" style="1932" customWidth="1"/>
    <col min="9476" max="9477" width="17.6640625" style="1932" customWidth="1"/>
    <col min="9478" max="9478" width="19.1640625" style="1932" customWidth="1"/>
    <col min="9479" max="9480" width="13" style="1932" customWidth="1"/>
    <col min="9481" max="9481" width="13.5" style="1932" customWidth="1"/>
    <col min="9482" max="9482" width="15" style="1932" customWidth="1"/>
    <col min="9483" max="9728" width="9.33203125" style="1932"/>
    <col min="9729" max="9729" width="71.1640625" style="1932" customWidth="1"/>
    <col min="9730" max="9730" width="6.1640625" style="1932" customWidth="1"/>
    <col min="9731" max="9731" width="18" style="1932" customWidth="1"/>
    <col min="9732" max="9733" width="17.6640625" style="1932" customWidth="1"/>
    <col min="9734" max="9734" width="19.1640625" style="1932" customWidth="1"/>
    <col min="9735" max="9736" width="13" style="1932" customWidth="1"/>
    <col min="9737" max="9737" width="13.5" style="1932" customWidth="1"/>
    <col min="9738" max="9738" width="15" style="1932" customWidth="1"/>
    <col min="9739" max="9984" width="9.33203125" style="1932"/>
    <col min="9985" max="9985" width="71.1640625" style="1932" customWidth="1"/>
    <col min="9986" max="9986" width="6.1640625" style="1932" customWidth="1"/>
    <col min="9987" max="9987" width="18" style="1932" customWidth="1"/>
    <col min="9988" max="9989" width="17.6640625" style="1932" customWidth="1"/>
    <col min="9990" max="9990" width="19.1640625" style="1932" customWidth="1"/>
    <col min="9991" max="9992" width="13" style="1932" customWidth="1"/>
    <col min="9993" max="9993" width="13.5" style="1932" customWidth="1"/>
    <col min="9994" max="9994" width="15" style="1932" customWidth="1"/>
    <col min="9995" max="10240" width="9.33203125" style="1932"/>
    <col min="10241" max="10241" width="71.1640625" style="1932" customWidth="1"/>
    <col min="10242" max="10242" width="6.1640625" style="1932" customWidth="1"/>
    <col min="10243" max="10243" width="18" style="1932" customWidth="1"/>
    <col min="10244" max="10245" width="17.6640625" style="1932" customWidth="1"/>
    <col min="10246" max="10246" width="19.1640625" style="1932" customWidth="1"/>
    <col min="10247" max="10248" width="13" style="1932" customWidth="1"/>
    <col min="10249" max="10249" width="13.5" style="1932" customWidth="1"/>
    <col min="10250" max="10250" width="15" style="1932" customWidth="1"/>
    <col min="10251" max="10496" width="9.33203125" style="1932"/>
    <col min="10497" max="10497" width="71.1640625" style="1932" customWidth="1"/>
    <col min="10498" max="10498" width="6.1640625" style="1932" customWidth="1"/>
    <col min="10499" max="10499" width="18" style="1932" customWidth="1"/>
    <col min="10500" max="10501" width="17.6640625" style="1932" customWidth="1"/>
    <col min="10502" max="10502" width="19.1640625" style="1932" customWidth="1"/>
    <col min="10503" max="10504" width="13" style="1932" customWidth="1"/>
    <col min="10505" max="10505" width="13.5" style="1932" customWidth="1"/>
    <col min="10506" max="10506" width="15" style="1932" customWidth="1"/>
    <col min="10507" max="10752" width="9.33203125" style="1932"/>
    <col min="10753" max="10753" width="71.1640625" style="1932" customWidth="1"/>
    <col min="10754" max="10754" width="6.1640625" style="1932" customWidth="1"/>
    <col min="10755" max="10755" width="18" style="1932" customWidth="1"/>
    <col min="10756" max="10757" width="17.6640625" style="1932" customWidth="1"/>
    <col min="10758" max="10758" width="19.1640625" style="1932" customWidth="1"/>
    <col min="10759" max="10760" width="13" style="1932" customWidth="1"/>
    <col min="10761" max="10761" width="13.5" style="1932" customWidth="1"/>
    <col min="10762" max="10762" width="15" style="1932" customWidth="1"/>
    <col min="10763" max="11008" width="9.33203125" style="1932"/>
    <col min="11009" max="11009" width="71.1640625" style="1932" customWidth="1"/>
    <col min="11010" max="11010" width="6.1640625" style="1932" customWidth="1"/>
    <col min="11011" max="11011" width="18" style="1932" customWidth="1"/>
    <col min="11012" max="11013" width="17.6640625" style="1932" customWidth="1"/>
    <col min="11014" max="11014" width="19.1640625" style="1932" customWidth="1"/>
    <col min="11015" max="11016" width="13" style="1932" customWidth="1"/>
    <col min="11017" max="11017" width="13.5" style="1932" customWidth="1"/>
    <col min="11018" max="11018" width="15" style="1932" customWidth="1"/>
    <col min="11019" max="11264" width="9.33203125" style="1932"/>
    <col min="11265" max="11265" width="71.1640625" style="1932" customWidth="1"/>
    <col min="11266" max="11266" width="6.1640625" style="1932" customWidth="1"/>
    <col min="11267" max="11267" width="18" style="1932" customWidth="1"/>
    <col min="11268" max="11269" width="17.6640625" style="1932" customWidth="1"/>
    <col min="11270" max="11270" width="19.1640625" style="1932" customWidth="1"/>
    <col min="11271" max="11272" width="13" style="1932" customWidth="1"/>
    <col min="11273" max="11273" width="13.5" style="1932" customWidth="1"/>
    <col min="11274" max="11274" width="15" style="1932" customWidth="1"/>
    <col min="11275" max="11520" width="9.33203125" style="1932"/>
    <col min="11521" max="11521" width="71.1640625" style="1932" customWidth="1"/>
    <col min="11522" max="11522" width="6.1640625" style="1932" customWidth="1"/>
    <col min="11523" max="11523" width="18" style="1932" customWidth="1"/>
    <col min="11524" max="11525" width="17.6640625" style="1932" customWidth="1"/>
    <col min="11526" max="11526" width="19.1640625" style="1932" customWidth="1"/>
    <col min="11527" max="11528" width="13" style="1932" customWidth="1"/>
    <col min="11529" max="11529" width="13.5" style="1932" customWidth="1"/>
    <col min="11530" max="11530" width="15" style="1932" customWidth="1"/>
    <col min="11531" max="11776" width="9.33203125" style="1932"/>
    <col min="11777" max="11777" width="71.1640625" style="1932" customWidth="1"/>
    <col min="11778" max="11778" width="6.1640625" style="1932" customWidth="1"/>
    <col min="11779" max="11779" width="18" style="1932" customWidth="1"/>
    <col min="11780" max="11781" width="17.6640625" style="1932" customWidth="1"/>
    <col min="11782" max="11782" width="19.1640625" style="1932" customWidth="1"/>
    <col min="11783" max="11784" width="13" style="1932" customWidth="1"/>
    <col min="11785" max="11785" width="13.5" style="1932" customWidth="1"/>
    <col min="11786" max="11786" width="15" style="1932" customWidth="1"/>
    <col min="11787" max="12032" width="9.33203125" style="1932"/>
    <col min="12033" max="12033" width="71.1640625" style="1932" customWidth="1"/>
    <col min="12034" max="12034" width="6.1640625" style="1932" customWidth="1"/>
    <col min="12035" max="12035" width="18" style="1932" customWidth="1"/>
    <col min="12036" max="12037" width="17.6640625" style="1932" customWidth="1"/>
    <col min="12038" max="12038" width="19.1640625" style="1932" customWidth="1"/>
    <col min="12039" max="12040" width="13" style="1932" customWidth="1"/>
    <col min="12041" max="12041" width="13.5" style="1932" customWidth="1"/>
    <col min="12042" max="12042" width="15" style="1932" customWidth="1"/>
    <col min="12043" max="12288" width="9.33203125" style="1932"/>
    <col min="12289" max="12289" width="71.1640625" style="1932" customWidth="1"/>
    <col min="12290" max="12290" width="6.1640625" style="1932" customWidth="1"/>
    <col min="12291" max="12291" width="18" style="1932" customWidth="1"/>
    <col min="12292" max="12293" width="17.6640625" style="1932" customWidth="1"/>
    <col min="12294" max="12294" width="19.1640625" style="1932" customWidth="1"/>
    <col min="12295" max="12296" width="13" style="1932" customWidth="1"/>
    <col min="12297" max="12297" width="13.5" style="1932" customWidth="1"/>
    <col min="12298" max="12298" width="15" style="1932" customWidth="1"/>
    <col min="12299" max="12544" width="9.33203125" style="1932"/>
    <col min="12545" max="12545" width="71.1640625" style="1932" customWidth="1"/>
    <col min="12546" max="12546" width="6.1640625" style="1932" customWidth="1"/>
    <col min="12547" max="12547" width="18" style="1932" customWidth="1"/>
    <col min="12548" max="12549" width="17.6640625" style="1932" customWidth="1"/>
    <col min="12550" max="12550" width="19.1640625" style="1932" customWidth="1"/>
    <col min="12551" max="12552" width="13" style="1932" customWidth="1"/>
    <col min="12553" max="12553" width="13.5" style="1932" customWidth="1"/>
    <col min="12554" max="12554" width="15" style="1932" customWidth="1"/>
    <col min="12555" max="12800" width="9.33203125" style="1932"/>
    <col min="12801" max="12801" width="71.1640625" style="1932" customWidth="1"/>
    <col min="12802" max="12802" width="6.1640625" style="1932" customWidth="1"/>
    <col min="12803" max="12803" width="18" style="1932" customWidth="1"/>
    <col min="12804" max="12805" width="17.6640625" style="1932" customWidth="1"/>
    <col min="12806" max="12806" width="19.1640625" style="1932" customWidth="1"/>
    <col min="12807" max="12808" width="13" style="1932" customWidth="1"/>
    <col min="12809" max="12809" width="13.5" style="1932" customWidth="1"/>
    <col min="12810" max="12810" width="15" style="1932" customWidth="1"/>
    <col min="12811" max="13056" width="9.33203125" style="1932"/>
    <col min="13057" max="13057" width="71.1640625" style="1932" customWidth="1"/>
    <col min="13058" max="13058" width="6.1640625" style="1932" customWidth="1"/>
    <col min="13059" max="13059" width="18" style="1932" customWidth="1"/>
    <col min="13060" max="13061" width="17.6640625" style="1932" customWidth="1"/>
    <col min="13062" max="13062" width="19.1640625" style="1932" customWidth="1"/>
    <col min="13063" max="13064" width="13" style="1932" customWidth="1"/>
    <col min="13065" max="13065" width="13.5" style="1932" customWidth="1"/>
    <col min="13066" max="13066" width="15" style="1932" customWidth="1"/>
    <col min="13067" max="13312" width="9.33203125" style="1932"/>
    <col min="13313" max="13313" width="71.1640625" style="1932" customWidth="1"/>
    <col min="13314" max="13314" width="6.1640625" style="1932" customWidth="1"/>
    <col min="13315" max="13315" width="18" style="1932" customWidth="1"/>
    <col min="13316" max="13317" width="17.6640625" style="1932" customWidth="1"/>
    <col min="13318" max="13318" width="19.1640625" style="1932" customWidth="1"/>
    <col min="13319" max="13320" width="13" style="1932" customWidth="1"/>
    <col min="13321" max="13321" width="13.5" style="1932" customWidth="1"/>
    <col min="13322" max="13322" width="15" style="1932" customWidth="1"/>
    <col min="13323" max="13568" width="9.33203125" style="1932"/>
    <col min="13569" max="13569" width="71.1640625" style="1932" customWidth="1"/>
    <col min="13570" max="13570" width="6.1640625" style="1932" customWidth="1"/>
    <col min="13571" max="13571" width="18" style="1932" customWidth="1"/>
    <col min="13572" max="13573" width="17.6640625" style="1932" customWidth="1"/>
    <col min="13574" max="13574" width="19.1640625" style="1932" customWidth="1"/>
    <col min="13575" max="13576" width="13" style="1932" customWidth="1"/>
    <col min="13577" max="13577" width="13.5" style="1932" customWidth="1"/>
    <col min="13578" max="13578" width="15" style="1932" customWidth="1"/>
    <col min="13579" max="13824" width="9.33203125" style="1932"/>
    <col min="13825" max="13825" width="71.1640625" style="1932" customWidth="1"/>
    <col min="13826" max="13826" width="6.1640625" style="1932" customWidth="1"/>
    <col min="13827" max="13827" width="18" style="1932" customWidth="1"/>
    <col min="13828" max="13829" width="17.6640625" style="1932" customWidth="1"/>
    <col min="13830" max="13830" width="19.1640625" style="1932" customWidth="1"/>
    <col min="13831" max="13832" width="13" style="1932" customWidth="1"/>
    <col min="13833" max="13833" width="13.5" style="1932" customWidth="1"/>
    <col min="13834" max="13834" width="15" style="1932" customWidth="1"/>
    <col min="13835" max="14080" width="9.33203125" style="1932"/>
    <col min="14081" max="14081" width="71.1640625" style="1932" customWidth="1"/>
    <col min="14082" max="14082" width="6.1640625" style="1932" customWidth="1"/>
    <col min="14083" max="14083" width="18" style="1932" customWidth="1"/>
    <col min="14084" max="14085" width="17.6640625" style="1932" customWidth="1"/>
    <col min="14086" max="14086" width="19.1640625" style="1932" customWidth="1"/>
    <col min="14087" max="14088" width="13" style="1932" customWidth="1"/>
    <col min="14089" max="14089" width="13.5" style="1932" customWidth="1"/>
    <col min="14090" max="14090" width="15" style="1932" customWidth="1"/>
    <col min="14091" max="14336" width="9.33203125" style="1932"/>
    <col min="14337" max="14337" width="71.1640625" style="1932" customWidth="1"/>
    <col min="14338" max="14338" width="6.1640625" style="1932" customWidth="1"/>
    <col min="14339" max="14339" width="18" style="1932" customWidth="1"/>
    <col min="14340" max="14341" width="17.6640625" style="1932" customWidth="1"/>
    <col min="14342" max="14342" width="19.1640625" style="1932" customWidth="1"/>
    <col min="14343" max="14344" width="13" style="1932" customWidth="1"/>
    <col min="14345" max="14345" width="13.5" style="1932" customWidth="1"/>
    <col min="14346" max="14346" width="15" style="1932" customWidth="1"/>
    <col min="14347" max="14592" width="9.33203125" style="1932"/>
    <col min="14593" max="14593" width="71.1640625" style="1932" customWidth="1"/>
    <col min="14594" max="14594" width="6.1640625" style="1932" customWidth="1"/>
    <col min="14595" max="14595" width="18" style="1932" customWidth="1"/>
    <col min="14596" max="14597" width="17.6640625" style="1932" customWidth="1"/>
    <col min="14598" max="14598" width="19.1640625" style="1932" customWidth="1"/>
    <col min="14599" max="14600" width="13" style="1932" customWidth="1"/>
    <col min="14601" max="14601" width="13.5" style="1932" customWidth="1"/>
    <col min="14602" max="14602" width="15" style="1932" customWidth="1"/>
    <col min="14603" max="14848" width="9.33203125" style="1932"/>
    <col min="14849" max="14849" width="71.1640625" style="1932" customWidth="1"/>
    <col min="14850" max="14850" width="6.1640625" style="1932" customWidth="1"/>
    <col min="14851" max="14851" width="18" style="1932" customWidth="1"/>
    <col min="14852" max="14853" width="17.6640625" style="1932" customWidth="1"/>
    <col min="14854" max="14854" width="19.1640625" style="1932" customWidth="1"/>
    <col min="14855" max="14856" width="13" style="1932" customWidth="1"/>
    <col min="14857" max="14857" width="13.5" style="1932" customWidth="1"/>
    <col min="14858" max="14858" width="15" style="1932" customWidth="1"/>
    <col min="14859" max="15104" width="9.33203125" style="1932"/>
    <col min="15105" max="15105" width="71.1640625" style="1932" customWidth="1"/>
    <col min="15106" max="15106" width="6.1640625" style="1932" customWidth="1"/>
    <col min="15107" max="15107" width="18" style="1932" customWidth="1"/>
    <col min="15108" max="15109" width="17.6640625" style="1932" customWidth="1"/>
    <col min="15110" max="15110" width="19.1640625" style="1932" customWidth="1"/>
    <col min="15111" max="15112" width="13" style="1932" customWidth="1"/>
    <col min="15113" max="15113" width="13.5" style="1932" customWidth="1"/>
    <col min="15114" max="15114" width="15" style="1932" customWidth="1"/>
    <col min="15115" max="15360" width="9.33203125" style="1932"/>
    <col min="15361" max="15361" width="71.1640625" style="1932" customWidth="1"/>
    <col min="15362" max="15362" width="6.1640625" style="1932" customWidth="1"/>
    <col min="15363" max="15363" width="18" style="1932" customWidth="1"/>
    <col min="15364" max="15365" width="17.6640625" style="1932" customWidth="1"/>
    <col min="15366" max="15366" width="19.1640625" style="1932" customWidth="1"/>
    <col min="15367" max="15368" width="13" style="1932" customWidth="1"/>
    <col min="15369" max="15369" width="13.5" style="1932" customWidth="1"/>
    <col min="15370" max="15370" width="15" style="1932" customWidth="1"/>
    <col min="15371" max="15616" width="9.33203125" style="1932"/>
    <col min="15617" max="15617" width="71.1640625" style="1932" customWidth="1"/>
    <col min="15618" max="15618" width="6.1640625" style="1932" customWidth="1"/>
    <col min="15619" max="15619" width="18" style="1932" customWidth="1"/>
    <col min="15620" max="15621" width="17.6640625" style="1932" customWidth="1"/>
    <col min="15622" max="15622" width="19.1640625" style="1932" customWidth="1"/>
    <col min="15623" max="15624" width="13" style="1932" customWidth="1"/>
    <col min="15625" max="15625" width="13.5" style="1932" customWidth="1"/>
    <col min="15626" max="15626" width="15" style="1932" customWidth="1"/>
    <col min="15627" max="15872" width="9.33203125" style="1932"/>
    <col min="15873" max="15873" width="71.1640625" style="1932" customWidth="1"/>
    <col min="15874" max="15874" width="6.1640625" style="1932" customWidth="1"/>
    <col min="15875" max="15875" width="18" style="1932" customWidth="1"/>
    <col min="15876" max="15877" width="17.6640625" style="1932" customWidth="1"/>
    <col min="15878" max="15878" width="19.1640625" style="1932" customWidth="1"/>
    <col min="15879" max="15880" width="13" style="1932" customWidth="1"/>
    <col min="15881" max="15881" width="13.5" style="1932" customWidth="1"/>
    <col min="15882" max="15882" width="15" style="1932" customWidth="1"/>
    <col min="15883" max="16128" width="9.33203125" style="1932"/>
    <col min="16129" max="16129" width="71.1640625" style="1932" customWidth="1"/>
    <col min="16130" max="16130" width="6.1640625" style="1932" customWidth="1"/>
    <col min="16131" max="16131" width="18" style="1932" customWidth="1"/>
    <col min="16132" max="16133" width="17.6640625" style="1932" customWidth="1"/>
    <col min="16134" max="16134" width="19.1640625" style="1932" customWidth="1"/>
    <col min="16135" max="16136" width="13" style="1932" customWidth="1"/>
    <col min="16137" max="16137" width="13.5" style="1932" customWidth="1"/>
    <col min="16138" max="16138" width="15" style="1932" customWidth="1"/>
    <col min="16139" max="16384" width="9.33203125" style="1932"/>
  </cols>
  <sheetData>
    <row r="1" spans="1:12" x14ac:dyDescent="0.2">
      <c r="A1" s="2301" t="s">
        <v>1072</v>
      </c>
      <c r="B1" s="2301"/>
      <c r="C1" s="2301"/>
      <c r="D1" s="2301"/>
      <c r="E1" s="2301"/>
      <c r="F1" s="2301"/>
      <c r="G1" s="2301"/>
      <c r="H1" s="2301"/>
      <c r="I1" s="2301"/>
    </row>
    <row r="5" spans="1:12" ht="32.25" customHeight="1" x14ac:dyDescent="0.2">
      <c r="A5" s="2340" t="s">
        <v>936</v>
      </c>
      <c r="B5" s="2340"/>
      <c r="C5" s="2340"/>
    </row>
    <row r="6" spans="1:12" ht="15.75" x14ac:dyDescent="0.2">
      <c r="A6" s="2341" t="s">
        <v>618</v>
      </c>
      <c r="B6" s="2341"/>
      <c r="C6" s="2341"/>
    </row>
    <row r="8" spans="1:12" ht="13.5" thickBot="1" x14ac:dyDescent="0.25">
      <c r="B8" s="2342" t="s">
        <v>366</v>
      </c>
      <c r="C8" s="2342"/>
    </row>
    <row r="9" spans="1:12" s="1936" customFormat="1" ht="31.7" customHeight="1" x14ac:dyDescent="0.2">
      <c r="A9" s="2343" t="s">
        <v>937</v>
      </c>
      <c r="B9" s="2345" t="s">
        <v>132</v>
      </c>
      <c r="C9" s="2347" t="s">
        <v>938</v>
      </c>
      <c r="D9" s="1934" t="s">
        <v>939</v>
      </c>
      <c r="E9" s="1935" t="s">
        <v>940</v>
      </c>
      <c r="F9" s="1935" t="s">
        <v>813</v>
      </c>
      <c r="G9" s="1935" t="s">
        <v>814</v>
      </c>
      <c r="H9" s="1935" t="s">
        <v>815</v>
      </c>
      <c r="I9" s="1935" t="s">
        <v>816</v>
      </c>
      <c r="J9" s="1935" t="s">
        <v>817</v>
      </c>
    </row>
    <row r="10" spans="1:12" s="1936" customFormat="1" ht="15.75" customHeight="1" x14ac:dyDescent="0.2">
      <c r="A10" s="2344"/>
      <c r="B10" s="2346"/>
      <c r="C10" s="2348"/>
      <c r="D10" s="1937"/>
    </row>
    <row r="11" spans="1:12" s="1942" customFormat="1" ht="13.5" customHeight="1" thickBot="1" x14ac:dyDescent="0.25">
      <c r="A11" s="1938" t="s">
        <v>302</v>
      </c>
      <c r="B11" s="1939" t="s">
        <v>303</v>
      </c>
      <c r="C11" s="1940" t="s">
        <v>304</v>
      </c>
      <c r="D11" s="1941"/>
    </row>
    <row r="12" spans="1:12" ht="15.75" customHeight="1" x14ac:dyDescent="0.2">
      <c r="A12" s="1899" t="s">
        <v>941</v>
      </c>
      <c r="B12" s="1943" t="s">
        <v>825</v>
      </c>
      <c r="C12" s="1944">
        <f t="shared" ref="C12:C17" si="0">SUM(D12:J12)</f>
        <v>18892347792</v>
      </c>
      <c r="D12" s="1946">
        <v>16392443286</v>
      </c>
      <c r="E12" s="2034">
        <v>361773370</v>
      </c>
      <c r="F12" s="1946">
        <v>1248541952</v>
      </c>
      <c r="G12" s="1946">
        <v>69688335</v>
      </c>
      <c r="H12" s="1946">
        <v>60092458</v>
      </c>
      <c r="I12" s="1946">
        <v>138604427</v>
      </c>
      <c r="J12" s="1946">
        <v>621203964</v>
      </c>
    </row>
    <row r="13" spans="1:12" ht="15.75" customHeight="1" x14ac:dyDescent="0.2">
      <c r="A13" s="1899" t="s">
        <v>942</v>
      </c>
      <c r="B13" s="1900" t="s">
        <v>827</v>
      </c>
      <c r="C13" s="1944">
        <f t="shared" si="0"/>
        <v>-958205368</v>
      </c>
      <c r="D13" s="1946">
        <v>-192567380</v>
      </c>
      <c r="E13" s="1947"/>
      <c r="F13" s="1946">
        <v>-765637988</v>
      </c>
      <c r="G13" s="1946"/>
      <c r="H13" s="1946"/>
      <c r="I13" s="1946"/>
      <c r="J13" s="1946"/>
    </row>
    <row r="14" spans="1:12" ht="15.75" customHeight="1" x14ac:dyDescent="0.2">
      <c r="A14" s="1899" t="s">
        <v>943</v>
      </c>
      <c r="B14" s="1900" t="s">
        <v>829</v>
      </c>
      <c r="C14" s="1944">
        <f t="shared" si="0"/>
        <v>1674176800</v>
      </c>
      <c r="D14" s="1946">
        <v>1639030571</v>
      </c>
      <c r="E14" s="1947">
        <v>8288168</v>
      </c>
      <c r="F14" s="1946">
        <v>616983</v>
      </c>
      <c r="G14" s="1946"/>
      <c r="H14" s="1946"/>
      <c r="I14" s="1946">
        <v>82545</v>
      </c>
      <c r="J14" s="1946">
        <v>26158533</v>
      </c>
    </row>
    <row r="15" spans="1:12" ht="15.75" customHeight="1" x14ac:dyDescent="0.2">
      <c r="A15" s="1899" t="s">
        <v>944</v>
      </c>
      <c r="B15" s="1900" t="s">
        <v>831</v>
      </c>
      <c r="C15" s="1944">
        <f t="shared" si="0"/>
        <v>3045492251</v>
      </c>
      <c r="D15" s="1948">
        <v>2316297672</v>
      </c>
      <c r="E15" s="1947">
        <v>-78805077</v>
      </c>
      <c r="F15" s="1948">
        <v>1130828340</v>
      </c>
      <c r="G15" s="1948">
        <v>-99004600</v>
      </c>
      <c r="H15" s="1948">
        <v>-76687584</v>
      </c>
      <c r="I15" s="1948">
        <v>-93371023</v>
      </c>
      <c r="J15" s="1948">
        <v>-53765477</v>
      </c>
    </row>
    <row r="16" spans="1:12" ht="15.75" customHeight="1" x14ac:dyDescent="0.2">
      <c r="A16" s="1899" t="s">
        <v>945</v>
      </c>
      <c r="B16" s="1900" t="s">
        <v>833</v>
      </c>
      <c r="C16" s="1944">
        <f t="shared" si="0"/>
        <v>0</v>
      </c>
      <c r="D16" s="1948"/>
      <c r="E16" s="1947"/>
      <c r="F16" s="1948"/>
      <c r="G16" s="1948"/>
      <c r="H16" s="1948"/>
      <c r="I16" s="1948"/>
      <c r="J16" s="1948"/>
      <c r="L16" s="2024" t="s">
        <v>389</v>
      </c>
    </row>
    <row r="17" spans="1:10" ht="15.75" customHeight="1" x14ac:dyDescent="0.2">
      <c r="A17" s="1899" t="s">
        <v>946</v>
      </c>
      <c r="B17" s="1900" t="s">
        <v>835</v>
      </c>
      <c r="C17" s="1944">
        <f t="shared" si="0"/>
        <v>3830924323</v>
      </c>
      <c r="D17" s="1948">
        <v>3828310019</v>
      </c>
      <c r="E17" s="1947">
        <v>-14357619</v>
      </c>
      <c r="F17" s="1948">
        <v>10621902</v>
      </c>
      <c r="G17" s="1948">
        <v>-7339381</v>
      </c>
      <c r="H17" s="1948">
        <v>-878923</v>
      </c>
      <c r="I17" s="1948">
        <v>6541873</v>
      </c>
      <c r="J17" s="1948">
        <v>8026452</v>
      </c>
    </row>
    <row r="18" spans="1:10" ht="15.75" customHeight="1" x14ac:dyDescent="0.2">
      <c r="A18" s="1899" t="s">
        <v>947</v>
      </c>
      <c r="B18" s="1900" t="s">
        <v>837</v>
      </c>
      <c r="C18" s="1949">
        <f>+C12+C13+C14+C15+C16+C17</f>
        <v>26484735798</v>
      </c>
      <c r="D18" s="1950">
        <f>+D12+D13+D14+D15+D16+D17</f>
        <v>23983514168</v>
      </c>
      <c r="E18" s="1947">
        <v>276898842</v>
      </c>
      <c r="F18" s="1950">
        <f>+F12+F13+F14+F15+F16+F17</f>
        <v>1624971189</v>
      </c>
      <c r="G18" s="1950">
        <f>+G12+G13+G14+G15+G16+G17</f>
        <v>-36655646</v>
      </c>
      <c r="H18" s="1950">
        <f>+H12+H13+H14+H15+H16+H17</f>
        <v>-17474049</v>
      </c>
      <c r="I18" s="1950">
        <f>+I12+I13+I14+I15+I16+I17</f>
        <v>51857822</v>
      </c>
      <c r="J18" s="1950">
        <f>+J12+J13+J14+J15+J16+J17</f>
        <v>601623472</v>
      </c>
    </row>
    <row r="19" spans="1:10" ht="15.75" customHeight="1" x14ac:dyDescent="0.2">
      <c r="A19" s="1899" t="s">
        <v>948</v>
      </c>
      <c r="B19" s="1900" t="s">
        <v>839</v>
      </c>
      <c r="C19" s="1944">
        <f>SUM(D19:J19)</f>
        <v>17749018</v>
      </c>
      <c r="D19" s="1951"/>
      <c r="E19" s="1947"/>
      <c r="F19" s="1951">
        <v>8663967</v>
      </c>
      <c r="G19" s="1951"/>
      <c r="H19" s="1951"/>
      <c r="I19" s="1951"/>
      <c r="J19" s="1951">
        <v>9085051</v>
      </c>
    </row>
    <row r="20" spans="1:10" ht="15.75" customHeight="1" x14ac:dyDescent="0.2">
      <c r="A20" s="1899" t="s">
        <v>949</v>
      </c>
      <c r="B20" s="1900" t="s">
        <v>841</v>
      </c>
      <c r="C20" s="1944">
        <f>SUM(D20:J20)</f>
        <v>107331052</v>
      </c>
      <c r="D20" s="1948">
        <v>104522784</v>
      </c>
      <c r="E20" s="1947">
        <v>2808268</v>
      </c>
      <c r="F20" s="1948"/>
      <c r="G20" s="1948"/>
      <c r="H20" s="1948"/>
      <c r="I20" s="1948"/>
      <c r="J20" s="1948"/>
    </row>
    <row r="21" spans="1:10" ht="15.75" customHeight="1" x14ac:dyDescent="0.2">
      <c r="A21" s="1899" t="s">
        <v>950</v>
      </c>
      <c r="B21" s="1900" t="s">
        <v>21</v>
      </c>
      <c r="C21" s="1944">
        <f>SUM(D21:J21)</f>
        <v>207888547</v>
      </c>
      <c r="D21" s="1948">
        <v>204055237</v>
      </c>
      <c r="E21" s="1947"/>
      <c r="F21" s="1948">
        <v>2533310</v>
      </c>
      <c r="G21" s="1948">
        <v>1300000</v>
      </c>
      <c r="H21" s="1948"/>
      <c r="I21" s="1948"/>
      <c r="J21" s="1948"/>
    </row>
    <row r="22" spans="1:10" ht="15.75" customHeight="1" x14ac:dyDescent="0.2">
      <c r="A22" s="1899" t="s">
        <v>951</v>
      </c>
      <c r="B22" s="1900" t="s">
        <v>22</v>
      </c>
      <c r="C22" s="1949">
        <f>+C19+C20+C21</f>
        <v>332968617</v>
      </c>
      <c r="D22" s="1950">
        <f>+D19+D20+D21</f>
        <v>308578021</v>
      </c>
      <c r="E22" s="1947">
        <v>2808268</v>
      </c>
      <c r="F22" s="1950">
        <f>+F19+F20+F21</f>
        <v>11197277</v>
      </c>
      <c r="G22" s="1950">
        <f>+G19+G20+G21</f>
        <v>1300000</v>
      </c>
      <c r="H22" s="1950">
        <f>+H19+H20+H21</f>
        <v>0</v>
      </c>
      <c r="I22" s="1950">
        <f>+I19+I20+I21</f>
        <v>0</v>
      </c>
      <c r="J22" s="1950">
        <f>+J19+J20+J21</f>
        <v>9085051</v>
      </c>
    </row>
    <row r="23" spans="1:10" s="1953" customFormat="1" ht="15.75" customHeight="1" x14ac:dyDescent="0.2">
      <c r="A23" s="1899" t="s">
        <v>952</v>
      </c>
      <c r="B23" s="1900" t="s">
        <v>23</v>
      </c>
      <c r="C23" s="1952">
        <f>SUM(D23:J23)</f>
        <v>0</v>
      </c>
      <c r="D23" s="1948"/>
      <c r="E23" s="1947"/>
      <c r="F23" s="1948"/>
      <c r="G23" s="1948"/>
      <c r="H23" s="1948"/>
      <c r="I23" s="1948"/>
      <c r="J23" s="1948"/>
    </row>
    <row r="24" spans="1:10" ht="15.75" customHeight="1" thickBot="1" x14ac:dyDescent="0.25">
      <c r="A24" s="1915" t="s">
        <v>953</v>
      </c>
      <c r="B24" s="1916" t="s">
        <v>24</v>
      </c>
      <c r="C24" s="1954">
        <f>SUM(D24:J24)</f>
        <v>1022763972</v>
      </c>
      <c r="D24" s="1948">
        <v>32845321</v>
      </c>
      <c r="E24" s="1947">
        <v>35932279</v>
      </c>
      <c r="F24" s="1948">
        <v>41848093</v>
      </c>
      <c r="G24" s="1948">
        <v>47518825</v>
      </c>
      <c r="H24" s="1948">
        <v>31436204</v>
      </c>
      <c r="I24" s="1948">
        <v>12580878</v>
      </c>
      <c r="J24" s="1948">
        <v>820602372</v>
      </c>
    </row>
    <row r="25" spans="1:10" ht="15.75" customHeight="1" thickBot="1" x14ac:dyDescent="0.25">
      <c r="A25" s="1955" t="s">
        <v>954</v>
      </c>
      <c r="B25" s="1920" t="s">
        <v>25</v>
      </c>
      <c r="C25" s="1956">
        <f t="shared" ref="C25:E25" si="1">+C18+C22+C23+C24</f>
        <v>27840468387</v>
      </c>
      <c r="D25" s="1958">
        <f>+D18+D22+D23+D24</f>
        <v>24324937510</v>
      </c>
      <c r="E25" s="1957">
        <f t="shared" si="1"/>
        <v>315639389</v>
      </c>
      <c r="F25" s="1958">
        <f>+F18+F22+F23+F24</f>
        <v>1678016559</v>
      </c>
      <c r="G25" s="1958">
        <f>+G18+G22+G23+G24</f>
        <v>12163179</v>
      </c>
      <c r="H25" s="1958">
        <f>+H18+H22+H23+H24</f>
        <v>13962155</v>
      </c>
      <c r="I25" s="1958">
        <f>+I18+I22+I23+I24</f>
        <v>64438700</v>
      </c>
      <c r="J25" s="1958">
        <f>+J18+J22+J23+J24</f>
        <v>1431310895</v>
      </c>
    </row>
    <row r="26" spans="1:10" ht="15.75" x14ac:dyDescent="0.25">
      <c r="A26" s="1924"/>
      <c r="B26" s="1929"/>
      <c r="C26" s="1928"/>
      <c r="D26" s="1928"/>
    </row>
    <row r="27" spans="1:10" ht="15.75" x14ac:dyDescent="0.25">
      <c r="A27" s="1924"/>
      <c r="B27" s="1929"/>
      <c r="C27" s="1928"/>
      <c r="D27" s="1928"/>
    </row>
    <row r="28" spans="1:10" ht="15.75" x14ac:dyDescent="0.25">
      <c r="A28" s="1929"/>
      <c r="B28" s="1929"/>
      <c r="C28" s="1928"/>
      <c r="D28" s="1928"/>
    </row>
    <row r="29" spans="1:10" ht="15.75" x14ac:dyDescent="0.25">
      <c r="A29" s="2339"/>
      <c r="B29" s="2339"/>
      <c r="C29" s="2339"/>
      <c r="D29" s="1959"/>
    </row>
    <row r="30" spans="1:10" ht="15.75" x14ac:dyDescent="0.25">
      <c r="A30" s="2339"/>
      <c r="B30" s="2339"/>
      <c r="C30" s="2339"/>
      <c r="D30" s="1959"/>
    </row>
  </sheetData>
  <mergeCells count="9">
    <mergeCell ref="A1:I1"/>
    <mergeCell ref="A29:C29"/>
    <mergeCell ref="A30:C30"/>
    <mergeCell ref="A5:C5"/>
    <mergeCell ref="A6:C6"/>
    <mergeCell ref="B8:C8"/>
    <mergeCell ref="A9:A10"/>
    <mergeCell ref="B9:B10"/>
    <mergeCell ref="C9:C10"/>
  </mergeCells>
  <printOptions horizontalCentered="1"/>
  <pageMargins left="0.78740157480314965" right="0.78740157480314965" top="0.6692913385826772" bottom="0.98425196850393704" header="0.78740157480314965" footer="0.78740157480314965"/>
  <pageSetup paperSize="9" scale="9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view="pageBreakPreview" zoomScaleNormal="100" zoomScaleSheetLayoutView="100" workbookViewId="0">
      <selection activeCell="D29" sqref="D29"/>
    </sheetView>
  </sheetViews>
  <sheetFormatPr defaultColWidth="12" defaultRowHeight="15.75" x14ac:dyDescent="0.25"/>
  <cols>
    <col min="1" max="1" width="58.83203125" style="1961" customWidth="1"/>
    <col min="2" max="2" width="6.83203125" style="1961" customWidth="1"/>
    <col min="3" max="3" width="17.1640625" style="1962" customWidth="1"/>
    <col min="4" max="4" width="19.1640625" style="1962" customWidth="1"/>
    <col min="5" max="5" width="0" style="1961" hidden="1" customWidth="1"/>
    <col min="6" max="6" width="12" style="1961" hidden="1" customWidth="1"/>
    <col min="7" max="7" width="15.83203125" style="1961" hidden="1" customWidth="1"/>
    <col min="8" max="8" width="12" style="1961" hidden="1" customWidth="1"/>
    <col min="9" max="9" width="15.83203125" style="1961" hidden="1" customWidth="1"/>
    <col min="10" max="10" width="12" style="1961" hidden="1" customWidth="1"/>
    <col min="11" max="11" width="15.6640625" style="1961" hidden="1" customWidth="1"/>
    <col min="12" max="18" width="12" style="1961" hidden="1" customWidth="1"/>
    <col min="19" max="19" width="16.33203125" style="1961" hidden="1" customWidth="1"/>
    <col min="20" max="20" width="12" customWidth="1"/>
    <col min="24" max="256" width="12" style="1961"/>
    <col min="257" max="257" width="58.83203125" style="1961" customWidth="1"/>
    <col min="258" max="258" width="6.83203125" style="1961" customWidth="1"/>
    <col min="259" max="259" width="17.1640625" style="1961" customWidth="1"/>
    <col min="260" max="260" width="19.1640625" style="1961" customWidth="1"/>
    <col min="261" max="261" width="12" style="1961"/>
    <col min="262" max="262" width="12" style="1961" customWidth="1"/>
    <col min="263" max="263" width="15.83203125" style="1961" customWidth="1"/>
    <col min="264" max="264" width="12" style="1961" customWidth="1"/>
    <col min="265" max="265" width="15.83203125" style="1961" customWidth="1"/>
    <col min="266" max="266" width="12" style="1961" customWidth="1"/>
    <col min="267" max="267" width="15.6640625" style="1961" customWidth="1"/>
    <col min="268" max="274" width="12" style="1961" customWidth="1"/>
    <col min="275" max="275" width="16.33203125" style="1961" customWidth="1"/>
    <col min="276" max="276" width="12" style="1961" customWidth="1"/>
    <col min="277" max="512" width="12" style="1961"/>
    <col min="513" max="513" width="58.83203125" style="1961" customWidth="1"/>
    <col min="514" max="514" width="6.83203125" style="1961" customWidth="1"/>
    <col min="515" max="515" width="17.1640625" style="1961" customWidth="1"/>
    <col min="516" max="516" width="19.1640625" style="1961" customWidth="1"/>
    <col min="517" max="517" width="12" style="1961"/>
    <col min="518" max="518" width="12" style="1961" customWidth="1"/>
    <col min="519" max="519" width="15.83203125" style="1961" customWidth="1"/>
    <col min="520" max="520" width="12" style="1961" customWidth="1"/>
    <col min="521" max="521" width="15.83203125" style="1961" customWidth="1"/>
    <col min="522" max="522" width="12" style="1961" customWidth="1"/>
    <col min="523" max="523" width="15.6640625" style="1961" customWidth="1"/>
    <col min="524" max="530" width="12" style="1961" customWidth="1"/>
    <col min="531" max="531" width="16.33203125" style="1961" customWidth="1"/>
    <col min="532" max="532" width="12" style="1961" customWidth="1"/>
    <col min="533" max="768" width="12" style="1961"/>
    <col min="769" max="769" width="58.83203125" style="1961" customWidth="1"/>
    <col min="770" max="770" width="6.83203125" style="1961" customWidth="1"/>
    <col min="771" max="771" width="17.1640625" style="1961" customWidth="1"/>
    <col min="772" max="772" width="19.1640625" style="1961" customWidth="1"/>
    <col min="773" max="773" width="12" style="1961"/>
    <col min="774" max="774" width="12" style="1961" customWidth="1"/>
    <col min="775" max="775" width="15.83203125" style="1961" customWidth="1"/>
    <col min="776" max="776" width="12" style="1961" customWidth="1"/>
    <col min="777" max="777" width="15.83203125" style="1961" customWidth="1"/>
    <col min="778" max="778" width="12" style="1961" customWidth="1"/>
    <col min="779" max="779" width="15.6640625" style="1961" customWidth="1"/>
    <col min="780" max="786" width="12" style="1961" customWidth="1"/>
    <col min="787" max="787" width="16.33203125" style="1961" customWidth="1"/>
    <col min="788" max="788" width="12" style="1961" customWidth="1"/>
    <col min="789" max="1024" width="12" style="1961"/>
    <col min="1025" max="1025" width="58.83203125" style="1961" customWidth="1"/>
    <col min="1026" max="1026" width="6.83203125" style="1961" customWidth="1"/>
    <col min="1027" max="1027" width="17.1640625" style="1961" customWidth="1"/>
    <col min="1028" max="1028" width="19.1640625" style="1961" customWidth="1"/>
    <col min="1029" max="1029" width="12" style="1961"/>
    <col min="1030" max="1030" width="12" style="1961" customWidth="1"/>
    <col min="1031" max="1031" width="15.83203125" style="1961" customWidth="1"/>
    <col min="1032" max="1032" width="12" style="1961" customWidth="1"/>
    <col min="1033" max="1033" width="15.83203125" style="1961" customWidth="1"/>
    <col min="1034" max="1034" width="12" style="1961" customWidth="1"/>
    <col min="1035" max="1035" width="15.6640625" style="1961" customWidth="1"/>
    <col min="1036" max="1042" width="12" style="1961" customWidth="1"/>
    <col min="1043" max="1043" width="16.33203125" style="1961" customWidth="1"/>
    <col min="1044" max="1044" width="12" style="1961" customWidth="1"/>
    <col min="1045" max="1280" width="12" style="1961"/>
    <col min="1281" max="1281" width="58.83203125" style="1961" customWidth="1"/>
    <col min="1282" max="1282" width="6.83203125" style="1961" customWidth="1"/>
    <col min="1283" max="1283" width="17.1640625" style="1961" customWidth="1"/>
    <col min="1284" max="1284" width="19.1640625" style="1961" customWidth="1"/>
    <col min="1285" max="1285" width="12" style="1961"/>
    <col min="1286" max="1286" width="12" style="1961" customWidth="1"/>
    <col min="1287" max="1287" width="15.83203125" style="1961" customWidth="1"/>
    <col min="1288" max="1288" width="12" style="1961" customWidth="1"/>
    <col min="1289" max="1289" width="15.83203125" style="1961" customWidth="1"/>
    <col min="1290" max="1290" width="12" style="1961" customWidth="1"/>
    <col min="1291" max="1291" width="15.6640625" style="1961" customWidth="1"/>
    <col min="1292" max="1298" width="12" style="1961" customWidth="1"/>
    <col min="1299" max="1299" width="16.33203125" style="1961" customWidth="1"/>
    <col min="1300" max="1300" width="12" style="1961" customWidth="1"/>
    <col min="1301" max="1536" width="12" style="1961"/>
    <col min="1537" max="1537" width="58.83203125" style="1961" customWidth="1"/>
    <col min="1538" max="1538" width="6.83203125" style="1961" customWidth="1"/>
    <col min="1539" max="1539" width="17.1640625" style="1961" customWidth="1"/>
    <col min="1540" max="1540" width="19.1640625" style="1961" customWidth="1"/>
    <col min="1541" max="1541" width="12" style="1961"/>
    <col min="1542" max="1542" width="12" style="1961" customWidth="1"/>
    <col min="1543" max="1543" width="15.83203125" style="1961" customWidth="1"/>
    <col min="1544" max="1544" width="12" style="1961" customWidth="1"/>
    <col min="1545" max="1545" width="15.83203125" style="1961" customWidth="1"/>
    <col min="1546" max="1546" width="12" style="1961" customWidth="1"/>
    <col min="1547" max="1547" width="15.6640625" style="1961" customWidth="1"/>
    <col min="1548" max="1554" width="12" style="1961" customWidth="1"/>
    <col min="1555" max="1555" width="16.33203125" style="1961" customWidth="1"/>
    <col min="1556" max="1556" width="12" style="1961" customWidth="1"/>
    <col min="1557" max="1792" width="12" style="1961"/>
    <col min="1793" max="1793" width="58.83203125" style="1961" customWidth="1"/>
    <col min="1794" max="1794" width="6.83203125" style="1961" customWidth="1"/>
    <col min="1795" max="1795" width="17.1640625" style="1961" customWidth="1"/>
    <col min="1796" max="1796" width="19.1640625" style="1961" customWidth="1"/>
    <col min="1797" max="1797" width="12" style="1961"/>
    <col min="1798" max="1798" width="12" style="1961" customWidth="1"/>
    <col min="1799" max="1799" width="15.83203125" style="1961" customWidth="1"/>
    <col min="1800" max="1800" width="12" style="1961" customWidth="1"/>
    <col min="1801" max="1801" width="15.83203125" style="1961" customWidth="1"/>
    <col min="1802" max="1802" width="12" style="1961" customWidth="1"/>
    <col min="1803" max="1803" width="15.6640625" style="1961" customWidth="1"/>
    <col min="1804" max="1810" width="12" style="1961" customWidth="1"/>
    <col min="1811" max="1811" width="16.33203125" style="1961" customWidth="1"/>
    <col min="1812" max="1812" width="12" style="1961" customWidth="1"/>
    <col min="1813" max="2048" width="12" style="1961"/>
    <col min="2049" max="2049" width="58.83203125" style="1961" customWidth="1"/>
    <col min="2050" max="2050" width="6.83203125" style="1961" customWidth="1"/>
    <col min="2051" max="2051" width="17.1640625" style="1961" customWidth="1"/>
    <col min="2052" max="2052" width="19.1640625" style="1961" customWidth="1"/>
    <col min="2053" max="2053" width="12" style="1961"/>
    <col min="2054" max="2054" width="12" style="1961" customWidth="1"/>
    <col min="2055" max="2055" width="15.83203125" style="1961" customWidth="1"/>
    <col min="2056" max="2056" width="12" style="1961" customWidth="1"/>
    <col min="2057" max="2057" width="15.83203125" style="1961" customWidth="1"/>
    <col min="2058" max="2058" width="12" style="1961" customWidth="1"/>
    <col min="2059" max="2059" width="15.6640625" style="1961" customWidth="1"/>
    <col min="2060" max="2066" width="12" style="1961" customWidth="1"/>
    <col min="2067" max="2067" width="16.33203125" style="1961" customWidth="1"/>
    <col min="2068" max="2068" width="12" style="1961" customWidth="1"/>
    <col min="2069" max="2304" width="12" style="1961"/>
    <col min="2305" max="2305" width="58.83203125" style="1961" customWidth="1"/>
    <col min="2306" max="2306" width="6.83203125" style="1961" customWidth="1"/>
    <col min="2307" max="2307" width="17.1640625" style="1961" customWidth="1"/>
    <col min="2308" max="2308" width="19.1640625" style="1961" customWidth="1"/>
    <col min="2309" max="2309" width="12" style="1961"/>
    <col min="2310" max="2310" width="12" style="1961" customWidth="1"/>
    <col min="2311" max="2311" width="15.83203125" style="1961" customWidth="1"/>
    <col min="2312" max="2312" width="12" style="1961" customWidth="1"/>
    <col min="2313" max="2313" width="15.83203125" style="1961" customWidth="1"/>
    <col min="2314" max="2314" width="12" style="1961" customWidth="1"/>
    <col min="2315" max="2315" width="15.6640625" style="1961" customWidth="1"/>
    <col min="2316" max="2322" width="12" style="1961" customWidth="1"/>
    <col min="2323" max="2323" width="16.33203125" style="1961" customWidth="1"/>
    <col min="2324" max="2324" width="12" style="1961" customWidth="1"/>
    <col min="2325" max="2560" width="12" style="1961"/>
    <col min="2561" max="2561" width="58.83203125" style="1961" customWidth="1"/>
    <col min="2562" max="2562" width="6.83203125" style="1961" customWidth="1"/>
    <col min="2563" max="2563" width="17.1640625" style="1961" customWidth="1"/>
    <col min="2564" max="2564" width="19.1640625" style="1961" customWidth="1"/>
    <col min="2565" max="2565" width="12" style="1961"/>
    <col min="2566" max="2566" width="12" style="1961" customWidth="1"/>
    <col min="2567" max="2567" width="15.83203125" style="1961" customWidth="1"/>
    <col min="2568" max="2568" width="12" style="1961" customWidth="1"/>
    <col min="2569" max="2569" width="15.83203125" style="1961" customWidth="1"/>
    <col min="2570" max="2570" width="12" style="1961" customWidth="1"/>
    <col min="2571" max="2571" width="15.6640625" style="1961" customWidth="1"/>
    <col min="2572" max="2578" width="12" style="1961" customWidth="1"/>
    <col min="2579" max="2579" width="16.33203125" style="1961" customWidth="1"/>
    <col min="2580" max="2580" width="12" style="1961" customWidth="1"/>
    <col min="2581" max="2816" width="12" style="1961"/>
    <col min="2817" max="2817" width="58.83203125" style="1961" customWidth="1"/>
    <col min="2818" max="2818" width="6.83203125" style="1961" customWidth="1"/>
    <col min="2819" max="2819" width="17.1640625" style="1961" customWidth="1"/>
    <col min="2820" max="2820" width="19.1640625" style="1961" customWidth="1"/>
    <col min="2821" max="2821" width="12" style="1961"/>
    <col min="2822" max="2822" width="12" style="1961" customWidth="1"/>
    <col min="2823" max="2823" width="15.83203125" style="1961" customWidth="1"/>
    <col min="2824" max="2824" width="12" style="1961" customWidth="1"/>
    <col min="2825" max="2825" width="15.83203125" style="1961" customWidth="1"/>
    <col min="2826" max="2826" width="12" style="1961" customWidth="1"/>
    <col min="2827" max="2827" width="15.6640625" style="1961" customWidth="1"/>
    <col min="2828" max="2834" width="12" style="1961" customWidth="1"/>
    <col min="2835" max="2835" width="16.33203125" style="1961" customWidth="1"/>
    <col min="2836" max="2836" width="12" style="1961" customWidth="1"/>
    <col min="2837" max="3072" width="12" style="1961"/>
    <col min="3073" max="3073" width="58.83203125" style="1961" customWidth="1"/>
    <col min="3074" max="3074" width="6.83203125" style="1961" customWidth="1"/>
    <col min="3075" max="3075" width="17.1640625" style="1961" customWidth="1"/>
    <col min="3076" max="3076" width="19.1640625" style="1961" customWidth="1"/>
    <col min="3077" max="3077" width="12" style="1961"/>
    <col min="3078" max="3078" width="12" style="1961" customWidth="1"/>
    <col min="3079" max="3079" width="15.83203125" style="1961" customWidth="1"/>
    <col min="3080" max="3080" width="12" style="1961" customWidth="1"/>
    <col min="3081" max="3081" width="15.83203125" style="1961" customWidth="1"/>
    <col min="3082" max="3082" width="12" style="1961" customWidth="1"/>
    <col min="3083" max="3083" width="15.6640625" style="1961" customWidth="1"/>
    <col min="3084" max="3090" width="12" style="1961" customWidth="1"/>
    <col min="3091" max="3091" width="16.33203125" style="1961" customWidth="1"/>
    <col min="3092" max="3092" width="12" style="1961" customWidth="1"/>
    <col min="3093" max="3328" width="12" style="1961"/>
    <col min="3329" max="3329" width="58.83203125" style="1961" customWidth="1"/>
    <col min="3330" max="3330" width="6.83203125" style="1961" customWidth="1"/>
    <col min="3331" max="3331" width="17.1640625" style="1961" customWidth="1"/>
    <col min="3332" max="3332" width="19.1640625" style="1961" customWidth="1"/>
    <col min="3333" max="3333" width="12" style="1961"/>
    <col min="3334" max="3334" width="12" style="1961" customWidth="1"/>
    <col min="3335" max="3335" width="15.83203125" style="1961" customWidth="1"/>
    <col min="3336" max="3336" width="12" style="1961" customWidth="1"/>
    <col min="3337" max="3337" width="15.83203125" style="1961" customWidth="1"/>
    <col min="3338" max="3338" width="12" style="1961" customWidth="1"/>
    <col min="3339" max="3339" width="15.6640625" style="1961" customWidth="1"/>
    <col min="3340" max="3346" width="12" style="1961" customWidth="1"/>
    <col min="3347" max="3347" width="16.33203125" style="1961" customWidth="1"/>
    <col min="3348" max="3348" width="12" style="1961" customWidth="1"/>
    <col min="3349" max="3584" width="12" style="1961"/>
    <col min="3585" max="3585" width="58.83203125" style="1961" customWidth="1"/>
    <col min="3586" max="3586" width="6.83203125" style="1961" customWidth="1"/>
    <col min="3587" max="3587" width="17.1640625" style="1961" customWidth="1"/>
    <col min="3588" max="3588" width="19.1640625" style="1961" customWidth="1"/>
    <col min="3589" max="3589" width="12" style="1961"/>
    <col min="3590" max="3590" width="12" style="1961" customWidth="1"/>
    <col min="3591" max="3591" width="15.83203125" style="1961" customWidth="1"/>
    <col min="3592" max="3592" width="12" style="1961" customWidth="1"/>
    <col min="3593" max="3593" width="15.83203125" style="1961" customWidth="1"/>
    <col min="3594" max="3594" width="12" style="1961" customWidth="1"/>
    <col min="3595" max="3595" width="15.6640625" style="1961" customWidth="1"/>
    <col min="3596" max="3602" width="12" style="1961" customWidth="1"/>
    <col min="3603" max="3603" width="16.33203125" style="1961" customWidth="1"/>
    <col min="3604" max="3604" width="12" style="1961" customWidth="1"/>
    <col min="3605" max="3840" width="12" style="1961"/>
    <col min="3841" max="3841" width="58.83203125" style="1961" customWidth="1"/>
    <col min="3842" max="3842" width="6.83203125" style="1961" customWidth="1"/>
    <col min="3843" max="3843" width="17.1640625" style="1961" customWidth="1"/>
    <col min="3844" max="3844" width="19.1640625" style="1961" customWidth="1"/>
    <col min="3845" max="3845" width="12" style="1961"/>
    <col min="3846" max="3846" width="12" style="1961" customWidth="1"/>
    <col min="3847" max="3847" width="15.83203125" style="1961" customWidth="1"/>
    <col min="3848" max="3848" width="12" style="1961" customWidth="1"/>
    <col min="3849" max="3849" width="15.83203125" style="1961" customWidth="1"/>
    <col min="3850" max="3850" width="12" style="1961" customWidth="1"/>
    <col min="3851" max="3851" width="15.6640625" style="1961" customWidth="1"/>
    <col min="3852" max="3858" width="12" style="1961" customWidth="1"/>
    <col min="3859" max="3859" width="16.33203125" style="1961" customWidth="1"/>
    <col min="3860" max="3860" width="12" style="1961" customWidth="1"/>
    <col min="3861" max="4096" width="12" style="1961"/>
    <col min="4097" max="4097" width="58.83203125" style="1961" customWidth="1"/>
    <col min="4098" max="4098" width="6.83203125" style="1961" customWidth="1"/>
    <col min="4099" max="4099" width="17.1640625" style="1961" customWidth="1"/>
    <col min="4100" max="4100" width="19.1640625" style="1961" customWidth="1"/>
    <col min="4101" max="4101" width="12" style="1961"/>
    <col min="4102" max="4102" width="12" style="1961" customWidth="1"/>
    <col min="4103" max="4103" width="15.83203125" style="1961" customWidth="1"/>
    <col min="4104" max="4104" width="12" style="1961" customWidth="1"/>
    <col min="4105" max="4105" width="15.83203125" style="1961" customWidth="1"/>
    <col min="4106" max="4106" width="12" style="1961" customWidth="1"/>
    <col min="4107" max="4107" width="15.6640625" style="1961" customWidth="1"/>
    <col min="4108" max="4114" width="12" style="1961" customWidth="1"/>
    <col min="4115" max="4115" width="16.33203125" style="1961" customWidth="1"/>
    <col min="4116" max="4116" width="12" style="1961" customWidth="1"/>
    <col min="4117" max="4352" width="12" style="1961"/>
    <col min="4353" max="4353" width="58.83203125" style="1961" customWidth="1"/>
    <col min="4354" max="4354" width="6.83203125" style="1961" customWidth="1"/>
    <col min="4355" max="4355" width="17.1640625" style="1961" customWidth="1"/>
    <col min="4356" max="4356" width="19.1640625" style="1961" customWidth="1"/>
    <col min="4357" max="4357" width="12" style="1961"/>
    <col min="4358" max="4358" width="12" style="1961" customWidth="1"/>
    <col min="4359" max="4359" width="15.83203125" style="1961" customWidth="1"/>
    <col min="4360" max="4360" width="12" style="1961" customWidth="1"/>
    <col min="4361" max="4361" width="15.83203125" style="1961" customWidth="1"/>
    <col min="4362" max="4362" width="12" style="1961" customWidth="1"/>
    <col min="4363" max="4363" width="15.6640625" style="1961" customWidth="1"/>
    <col min="4364" max="4370" width="12" style="1961" customWidth="1"/>
    <col min="4371" max="4371" width="16.33203125" style="1961" customWidth="1"/>
    <col min="4372" max="4372" width="12" style="1961" customWidth="1"/>
    <col min="4373" max="4608" width="12" style="1961"/>
    <col min="4609" max="4609" width="58.83203125" style="1961" customWidth="1"/>
    <col min="4610" max="4610" width="6.83203125" style="1961" customWidth="1"/>
    <col min="4611" max="4611" width="17.1640625" style="1961" customWidth="1"/>
    <col min="4612" max="4612" width="19.1640625" style="1961" customWidth="1"/>
    <col min="4613" max="4613" width="12" style="1961"/>
    <col min="4614" max="4614" width="12" style="1961" customWidth="1"/>
    <col min="4615" max="4615" width="15.83203125" style="1961" customWidth="1"/>
    <col min="4616" max="4616" width="12" style="1961" customWidth="1"/>
    <col min="4617" max="4617" width="15.83203125" style="1961" customWidth="1"/>
    <col min="4618" max="4618" width="12" style="1961" customWidth="1"/>
    <col min="4619" max="4619" width="15.6640625" style="1961" customWidth="1"/>
    <col min="4620" max="4626" width="12" style="1961" customWidth="1"/>
    <col min="4627" max="4627" width="16.33203125" style="1961" customWidth="1"/>
    <col min="4628" max="4628" width="12" style="1961" customWidth="1"/>
    <col min="4629" max="4864" width="12" style="1961"/>
    <col min="4865" max="4865" width="58.83203125" style="1961" customWidth="1"/>
    <col min="4866" max="4866" width="6.83203125" style="1961" customWidth="1"/>
    <col min="4867" max="4867" width="17.1640625" style="1961" customWidth="1"/>
    <col min="4868" max="4868" width="19.1640625" style="1961" customWidth="1"/>
    <col min="4869" max="4869" width="12" style="1961"/>
    <col min="4870" max="4870" width="12" style="1961" customWidth="1"/>
    <col min="4871" max="4871" width="15.83203125" style="1961" customWidth="1"/>
    <col min="4872" max="4872" width="12" style="1961" customWidth="1"/>
    <col min="4873" max="4873" width="15.83203125" style="1961" customWidth="1"/>
    <col min="4874" max="4874" width="12" style="1961" customWidth="1"/>
    <col min="4875" max="4875" width="15.6640625" style="1961" customWidth="1"/>
    <col min="4876" max="4882" width="12" style="1961" customWidth="1"/>
    <col min="4883" max="4883" width="16.33203125" style="1961" customWidth="1"/>
    <col min="4884" max="4884" width="12" style="1961" customWidth="1"/>
    <col min="4885" max="5120" width="12" style="1961"/>
    <col min="5121" max="5121" width="58.83203125" style="1961" customWidth="1"/>
    <col min="5122" max="5122" width="6.83203125" style="1961" customWidth="1"/>
    <col min="5123" max="5123" width="17.1640625" style="1961" customWidth="1"/>
    <col min="5124" max="5124" width="19.1640625" style="1961" customWidth="1"/>
    <col min="5125" max="5125" width="12" style="1961"/>
    <col min="5126" max="5126" width="12" style="1961" customWidth="1"/>
    <col min="5127" max="5127" width="15.83203125" style="1961" customWidth="1"/>
    <col min="5128" max="5128" width="12" style="1961" customWidth="1"/>
    <col min="5129" max="5129" width="15.83203125" style="1961" customWidth="1"/>
    <col min="5130" max="5130" width="12" style="1961" customWidth="1"/>
    <col min="5131" max="5131" width="15.6640625" style="1961" customWidth="1"/>
    <col min="5132" max="5138" width="12" style="1961" customWidth="1"/>
    <col min="5139" max="5139" width="16.33203125" style="1961" customWidth="1"/>
    <col min="5140" max="5140" width="12" style="1961" customWidth="1"/>
    <col min="5141" max="5376" width="12" style="1961"/>
    <col min="5377" max="5377" width="58.83203125" style="1961" customWidth="1"/>
    <col min="5378" max="5378" width="6.83203125" style="1961" customWidth="1"/>
    <col min="5379" max="5379" width="17.1640625" style="1961" customWidth="1"/>
    <col min="5380" max="5380" width="19.1640625" style="1961" customWidth="1"/>
    <col min="5381" max="5381" width="12" style="1961"/>
    <col min="5382" max="5382" width="12" style="1961" customWidth="1"/>
    <col min="5383" max="5383" width="15.83203125" style="1961" customWidth="1"/>
    <col min="5384" max="5384" width="12" style="1961" customWidth="1"/>
    <col min="5385" max="5385" width="15.83203125" style="1961" customWidth="1"/>
    <col min="5386" max="5386" width="12" style="1961" customWidth="1"/>
    <col min="5387" max="5387" width="15.6640625" style="1961" customWidth="1"/>
    <col min="5388" max="5394" width="12" style="1961" customWidth="1"/>
    <col min="5395" max="5395" width="16.33203125" style="1961" customWidth="1"/>
    <col min="5396" max="5396" width="12" style="1961" customWidth="1"/>
    <col min="5397" max="5632" width="12" style="1961"/>
    <col min="5633" max="5633" width="58.83203125" style="1961" customWidth="1"/>
    <col min="5634" max="5634" width="6.83203125" style="1961" customWidth="1"/>
    <col min="5635" max="5635" width="17.1640625" style="1961" customWidth="1"/>
    <col min="5636" max="5636" width="19.1640625" style="1961" customWidth="1"/>
    <col min="5637" max="5637" width="12" style="1961"/>
    <col min="5638" max="5638" width="12" style="1961" customWidth="1"/>
    <col min="5639" max="5639" width="15.83203125" style="1961" customWidth="1"/>
    <col min="5640" max="5640" width="12" style="1961" customWidth="1"/>
    <col min="5641" max="5641" width="15.83203125" style="1961" customWidth="1"/>
    <col min="5642" max="5642" width="12" style="1961" customWidth="1"/>
    <col min="5643" max="5643" width="15.6640625" style="1961" customWidth="1"/>
    <col min="5644" max="5650" width="12" style="1961" customWidth="1"/>
    <col min="5651" max="5651" width="16.33203125" style="1961" customWidth="1"/>
    <col min="5652" max="5652" width="12" style="1961" customWidth="1"/>
    <col min="5653" max="5888" width="12" style="1961"/>
    <col min="5889" max="5889" width="58.83203125" style="1961" customWidth="1"/>
    <col min="5890" max="5890" width="6.83203125" style="1961" customWidth="1"/>
    <col min="5891" max="5891" width="17.1640625" style="1961" customWidth="1"/>
    <col min="5892" max="5892" width="19.1640625" style="1961" customWidth="1"/>
    <col min="5893" max="5893" width="12" style="1961"/>
    <col min="5894" max="5894" width="12" style="1961" customWidth="1"/>
    <col min="5895" max="5895" width="15.83203125" style="1961" customWidth="1"/>
    <col min="5896" max="5896" width="12" style="1961" customWidth="1"/>
    <col min="5897" max="5897" width="15.83203125" style="1961" customWidth="1"/>
    <col min="5898" max="5898" width="12" style="1961" customWidth="1"/>
    <col min="5899" max="5899" width="15.6640625" style="1961" customWidth="1"/>
    <col min="5900" max="5906" width="12" style="1961" customWidth="1"/>
    <col min="5907" max="5907" width="16.33203125" style="1961" customWidth="1"/>
    <col min="5908" max="5908" width="12" style="1961" customWidth="1"/>
    <col min="5909" max="6144" width="12" style="1961"/>
    <col min="6145" max="6145" width="58.83203125" style="1961" customWidth="1"/>
    <col min="6146" max="6146" width="6.83203125" style="1961" customWidth="1"/>
    <col min="6147" max="6147" width="17.1640625" style="1961" customWidth="1"/>
    <col min="6148" max="6148" width="19.1640625" style="1961" customWidth="1"/>
    <col min="6149" max="6149" width="12" style="1961"/>
    <col min="6150" max="6150" width="12" style="1961" customWidth="1"/>
    <col min="6151" max="6151" width="15.83203125" style="1961" customWidth="1"/>
    <col min="6152" max="6152" width="12" style="1961" customWidth="1"/>
    <col min="6153" max="6153" width="15.83203125" style="1961" customWidth="1"/>
    <col min="6154" max="6154" width="12" style="1961" customWidth="1"/>
    <col min="6155" max="6155" width="15.6640625" style="1961" customWidth="1"/>
    <col min="6156" max="6162" width="12" style="1961" customWidth="1"/>
    <col min="6163" max="6163" width="16.33203125" style="1961" customWidth="1"/>
    <col min="6164" max="6164" width="12" style="1961" customWidth="1"/>
    <col min="6165" max="6400" width="12" style="1961"/>
    <col min="6401" max="6401" width="58.83203125" style="1961" customWidth="1"/>
    <col min="6402" max="6402" width="6.83203125" style="1961" customWidth="1"/>
    <col min="6403" max="6403" width="17.1640625" style="1961" customWidth="1"/>
    <col min="6404" max="6404" width="19.1640625" style="1961" customWidth="1"/>
    <col min="6405" max="6405" width="12" style="1961"/>
    <col min="6406" max="6406" width="12" style="1961" customWidth="1"/>
    <col min="6407" max="6407" width="15.83203125" style="1961" customWidth="1"/>
    <col min="6408" max="6408" width="12" style="1961" customWidth="1"/>
    <col min="6409" max="6409" width="15.83203125" style="1961" customWidth="1"/>
    <col min="6410" max="6410" width="12" style="1961" customWidth="1"/>
    <col min="6411" max="6411" width="15.6640625" style="1961" customWidth="1"/>
    <col min="6412" max="6418" width="12" style="1961" customWidth="1"/>
    <col min="6419" max="6419" width="16.33203125" style="1961" customWidth="1"/>
    <col min="6420" max="6420" width="12" style="1961" customWidth="1"/>
    <col min="6421" max="6656" width="12" style="1961"/>
    <col min="6657" max="6657" width="58.83203125" style="1961" customWidth="1"/>
    <col min="6658" max="6658" width="6.83203125" style="1961" customWidth="1"/>
    <col min="6659" max="6659" width="17.1640625" style="1961" customWidth="1"/>
    <col min="6660" max="6660" width="19.1640625" style="1961" customWidth="1"/>
    <col min="6661" max="6661" width="12" style="1961"/>
    <col min="6662" max="6662" width="12" style="1961" customWidth="1"/>
    <col min="6663" max="6663" width="15.83203125" style="1961" customWidth="1"/>
    <col min="6664" max="6664" width="12" style="1961" customWidth="1"/>
    <col min="6665" max="6665" width="15.83203125" style="1961" customWidth="1"/>
    <col min="6666" max="6666" width="12" style="1961" customWidth="1"/>
    <col min="6667" max="6667" width="15.6640625" style="1961" customWidth="1"/>
    <col min="6668" max="6674" width="12" style="1961" customWidth="1"/>
    <col min="6675" max="6675" width="16.33203125" style="1961" customWidth="1"/>
    <col min="6676" max="6676" width="12" style="1961" customWidth="1"/>
    <col min="6677" max="6912" width="12" style="1961"/>
    <col min="6913" max="6913" width="58.83203125" style="1961" customWidth="1"/>
    <col min="6914" max="6914" width="6.83203125" style="1961" customWidth="1"/>
    <col min="6915" max="6915" width="17.1640625" style="1961" customWidth="1"/>
    <col min="6916" max="6916" width="19.1640625" style="1961" customWidth="1"/>
    <col min="6917" max="6917" width="12" style="1961"/>
    <col min="6918" max="6918" width="12" style="1961" customWidth="1"/>
    <col min="6919" max="6919" width="15.83203125" style="1961" customWidth="1"/>
    <col min="6920" max="6920" width="12" style="1961" customWidth="1"/>
    <col min="6921" max="6921" width="15.83203125" style="1961" customWidth="1"/>
    <col min="6922" max="6922" width="12" style="1961" customWidth="1"/>
    <col min="6923" max="6923" width="15.6640625" style="1961" customWidth="1"/>
    <col min="6924" max="6930" width="12" style="1961" customWidth="1"/>
    <col min="6931" max="6931" width="16.33203125" style="1961" customWidth="1"/>
    <col min="6932" max="6932" width="12" style="1961" customWidth="1"/>
    <col min="6933" max="7168" width="12" style="1961"/>
    <col min="7169" max="7169" width="58.83203125" style="1961" customWidth="1"/>
    <col min="7170" max="7170" width="6.83203125" style="1961" customWidth="1"/>
    <col min="7171" max="7171" width="17.1640625" style="1961" customWidth="1"/>
    <col min="7172" max="7172" width="19.1640625" style="1961" customWidth="1"/>
    <col min="7173" max="7173" width="12" style="1961"/>
    <col min="7174" max="7174" width="12" style="1961" customWidth="1"/>
    <col min="7175" max="7175" width="15.83203125" style="1961" customWidth="1"/>
    <col min="7176" max="7176" width="12" style="1961" customWidth="1"/>
    <col min="7177" max="7177" width="15.83203125" style="1961" customWidth="1"/>
    <col min="7178" max="7178" width="12" style="1961" customWidth="1"/>
    <col min="7179" max="7179" width="15.6640625" style="1961" customWidth="1"/>
    <col min="7180" max="7186" width="12" style="1961" customWidth="1"/>
    <col min="7187" max="7187" width="16.33203125" style="1961" customWidth="1"/>
    <col min="7188" max="7188" width="12" style="1961" customWidth="1"/>
    <col min="7189" max="7424" width="12" style="1961"/>
    <col min="7425" max="7425" width="58.83203125" style="1961" customWidth="1"/>
    <col min="7426" max="7426" width="6.83203125" style="1961" customWidth="1"/>
    <col min="7427" max="7427" width="17.1640625" style="1961" customWidth="1"/>
    <col min="7428" max="7428" width="19.1640625" style="1961" customWidth="1"/>
    <col min="7429" max="7429" width="12" style="1961"/>
    <col min="7430" max="7430" width="12" style="1961" customWidth="1"/>
    <col min="7431" max="7431" width="15.83203125" style="1961" customWidth="1"/>
    <col min="7432" max="7432" width="12" style="1961" customWidth="1"/>
    <col min="7433" max="7433" width="15.83203125" style="1961" customWidth="1"/>
    <col min="7434" max="7434" width="12" style="1961" customWidth="1"/>
    <col min="7435" max="7435" width="15.6640625" style="1961" customWidth="1"/>
    <col min="7436" max="7442" width="12" style="1961" customWidth="1"/>
    <col min="7443" max="7443" width="16.33203125" style="1961" customWidth="1"/>
    <col min="7444" max="7444" width="12" style="1961" customWidth="1"/>
    <col min="7445" max="7680" width="12" style="1961"/>
    <col min="7681" max="7681" width="58.83203125" style="1961" customWidth="1"/>
    <col min="7682" max="7682" width="6.83203125" style="1961" customWidth="1"/>
    <col min="7683" max="7683" width="17.1640625" style="1961" customWidth="1"/>
    <col min="7684" max="7684" width="19.1640625" style="1961" customWidth="1"/>
    <col min="7685" max="7685" width="12" style="1961"/>
    <col min="7686" max="7686" width="12" style="1961" customWidth="1"/>
    <col min="7687" max="7687" width="15.83203125" style="1961" customWidth="1"/>
    <col min="7688" max="7688" width="12" style="1961" customWidth="1"/>
    <col min="7689" max="7689" width="15.83203125" style="1961" customWidth="1"/>
    <col min="7690" max="7690" width="12" style="1961" customWidth="1"/>
    <col min="7691" max="7691" width="15.6640625" style="1961" customWidth="1"/>
    <col min="7692" max="7698" width="12" style="1961" customWidth="1"/>
    <col min="7699" max="7699" width="16.33203125" style="1961" customWidth="1"/>
    <col min="7700" max="7700" width="12" style="1961" customWidth="1"/>
    <col min="7701" max="7936" width="12" style="1961"/>
    <col min="7937" max="7937" width="58.83203125" style="1961" customWidth="1"/>
    <col min="7938" max="7938" width="6.83203125" style="1961" customWidth="1"/>
    <col min="7939" max="7939" width="17.1640625" style="1961" customWidth="1"/>
    <col min="7940" max="7940" width="19.1640625" style="1961" customWidth="1"/>
    <col min="7941" max="7941" width="12" style="1961"/>
    <col min="7942" max="7942" width="12" style="1961" customWidth="1"/>
    <col min="7943" max="7943" width="15.83203125" style="1961" customWidth="1"/>
    <col min="7944" max="7944" width="12" style="1961" customWidth="1"/>
    <col min="7945" max="7945" width="15.83203125" style="1961" customWidth="1"/>
    <col min="7946" max="7946" width="12" style="1961" customWidth="1"/>
    <col min="7947" max="7947" width="15.6640625" style="1961" customWidth="1"/>
    <col min="7948" max="7954" width="12" style="1961" customWidth="1"/>
    <col min="7955" max="7955" width="16.33203125" style="1961" customWidth="1"/>
    <col min="7956" max="7956" width="12" style="1961" customWidth="1"/>
    <col min="7957" max="8192" width="12" style="1961"/>
    <col min="8193" max="8193" width="58.83203125" style="1961" customWidth="1"/>
    <col min="8194" max="8194" width="6.83203125" style="1961" customWidth="1"/>
    <col min="8195" max="8195" width="17.1640625" style="1961" customWidth="1"/>
    <col min="8196" max="8196" width="19.1640625" style="1961" customWidth="1"/>
    <col min="8197" max="8197" width="12" style="1961"/>
    <col min="8198" max="8198" width="12" style="1961" customWidth="1"/>
    <col min="8199" max="8199" width="15.83203125" style="1961" customWidth="1"/>
    <col min="8200" max="8200" width="12" style="1961" customWidth="1"/>
    <col min="8201" max="8201" width="15.83203125" style="1961" customWidth="1"/>
    <col min="8202" max="8202" width="12" style="1961" customWidth="1"/>
    <col min="8203" max="8203" width="15.6640625" style="1961" customWidth="1"/>
    <col min="8204" max="8210" width="12" style="1961" customWidth="1"/>
    <col min="8211" max="8211" width="16.33203125" style="1961" customWidth="1"/>
    <col min="8212" max="8212" width="12" style="1961" customWidth="1"/>
    <col min="8213" max="8448" width="12" style="1961"/>
    <col min="8449" max="8449" width="58.83203125" style="1961" customWidth="1"/>
    <col min="8450" max="8450" width="6.83203125" style="1961" customWidth="1"/>
    <col min="8451" max="8451" width="17.1640625" style="1961" customWidth="1"/>
    <col min="8452" max="8452" width="19.1640625" style="1961" customWidth="1"/>
    <col min="8453" max="8453" width="12" style="1961"/>
    <col min="8454" max="8454" width="12" style="1961" customWidth="1"/>
    <col min="8455" max="8455" width="15.83203125" style="1961" customWidth="1"/>
    <col min="8456" max="8456" width="12" style="1961" customWidth="1"/>
    <col min="8457" max="8457" width="15.83203125" style="1961" customWidth="1"/>
    <col min="8458" max="8458" width="12" style="1961" customWidth="1"/>
    <col min="8459" max="8459" width="15.6640625" style="1961" customWidth="1"/>
    <col min="8460" max="8466" width="12" style="1961" customWidth="1"/>
    <col min="8467" max="8467" width="16.33203125" style="1961" customWidth="1"/>
    <col min="8468" max="8468" width="12" style="1961" customWidth="1"/>
    <col min="8469" max="8704" width="12" style="1961"/>
    <col min="8705" max="8705" width="58.83203125" style="1961" customWidth="1"/>
    <col min="8706" max="8706" width="6.83203125" style="1961" customWidth="1"/>
    <col min="8707" max="8707" width="17.1640625" style="1961" customWidth="1"/>
    <col min="8708" max="8708" width="19.1640625" style="1961" customWidth="1"/>
    <col min="8709" max="8709" width="12" style="1961"/>
    <col min="8710" max="8710" width="12" style="1961" customWidth="1"/>
    <col min="8711" max="8711" width="15.83203125" style="1961" customWidth="1"/>
    <col min="8712" max="8712" width="12" style="1961" customWidth="1"/>
    <col min="8713" max="8713" width="15.83203125" style="1961" customWidth="1"/>
    <col min="8714" max="8714" width="12" style="1961" customWidth="1"/>
    <col min="8715" max="8715" width="15.6640625" style="1961" customWidth="1"/>
    <col min="8716" max="8722" width="12" style="1961" customWidth="1"/>
    <col min="8723" max="8723" width="16.33203125" style="1961" customWidth="1"/>
    <col min="8724" max="8724" width="12" style="1961" customWidth="1"/>
    <col min="8725" max="8960" width="12" style="1961"/>
    <col min="8961" max="8961" width="58.83203125" style="1961" customWidth="1"/>
    <col min="8962" max="8962" width="6.83203125" style="1961" customWidth="1"/>
    <col min="8963" max="8963" width="17.1640625" style="1961" customWidth="1"/>
    <col min="8964" max="8964" width="19.1640625" style="1961" customWidth="1"/>
    <col min="8965" max="8965" width="12" style="1961"/>
    <col min="8966" max="8966" width="12" style="1961" customWidth="1"/>
    <col min="8967" max="8967" width="15.83203125" style="1961" customWidth="1"/>
    <col min="8968" max="8968" width="12" style="1961" customWidth="1"/>
    <col min="8969" max="8969" width="15.83203125" style="1961" customWidth="1"/>
    <col min="8970" max="8970" width="12" style="1961" customWidth="1"/>
    <col min="8971" max="8971" width="15.6640625" style="1961" customWidth="1"/>
    <col min="8972" max="8978" width="12" style="1961" customWidth="1"/>
    <col min="8979" max="8979" width="16.33203125" style="1961" customWidth="1"/>
    <col min="8980" max="8980" width="12" style="1961" customWidth="1"/>
    <col min="8981" max="9216" width="12" style="1961"/>
    <col min="9217" max="9217" width="58.83203125" style="1961" customWidth="1"/>
    <col min="9218" max="9218" width="6.83203125" style="1961" customWidth="1"/>
    <col min="9219" max="9219" width="17.1640625" style="1961" customWidth="1"/>
    <col min="9220" max="9220" width="19.1640625" style="1961" customWidth="1"/>
    <col min="9221" max="9221" width="12" style="1961"/>
    <col min="9222" max="9222" width="12" style="1961" customWidth="1"/>
    <col min="9223" max="9223" width="15.83203125" style="1961" customWidth="1"/>
    <col min="9224" max="9224" width="12" style="1961" customWidth="1"/>
    <col min="9225" max="9225" width="15.83203125" style="1961" customWidth="1"/>
    <col min="9226" max="9226" width="12" style="1961" customWidth="1"/>
    <col min="9227" max="9227" width="15.6640625" style="1961" customWidth="1"/>
    <col min="9228" max="9234" width="12" style="1961" customWidth="1"/>
    <col min="9235" max="9235" width="16.33203125" style="1961" customWidth="1"/>
    <col min="9236" max="9236" width="12" style="1961" customWidth="1"/>
    <col min="9237" max="9472" width="12" style="1961"/>
    <col min="9473" max="9473" width="58.83203125" style="1961" customWidth="1"/>
    <col min="9474" max="9474" width="6.83203125" style="1961" customWidth="1"/>
    <col min="9475" max="9475" width="17.1640625" style="1961" customWidth="1"/>
    <col min="9476" max="9476" width="19.1640625" style="1961" customWidth="1"/>
    <col min="9477" max="9477" width="12" style="1961"/>
    <col min="9478" max="9478" width="12" style="1961" customWidth="1"/>
    <col min="9479" max="9479" width="15.83203125" style="1961" customWidth="1"/>
    <col min="9480" max="9480" width="12" style="1961" customWidth="1"/>
    <col min="9481" max="9481" width="15.83203125" style="1961" customWidth="1"/>
    <col min="9482" max="9482" width="12" style="1961" customWidth="1"/>
    <col min="9483" max="9483" width="15.6640625" style="1961" customWidth="1"/>
    <col min="9484" max="9490" width="12" style="1961" customWidth="1"/>
    <col min="9491" max="9491" width="16.33203125" style="1961" customWidth="1"/>
    <col min="9492" max="9492" width="12" style="1961" customWidth="1"/>
    <col min="9493" max="9728" width="12" style="1961"/>
    <col min="9729" max="9729" width="58.83203125" style="1961" customWidth="1"/>
    <col min="9730" max="9730" width="6.83203125" style="1961" customWidth="1"/>
    <col min="9731" max="9731" width="17.1640625" style="1961" customWidth="1"/>
    <col min="9732" max="9732" width="19.1640625" style="1961" customWidth="1"/>
    <col min="9733" max="9733" width="12" style="1961"/>
    <col min="9734" max="9734" width="12" style="1961" customWidth="1"/>
    <col min="9735" max="9735" width="15.83203125" style="1961" customWidth="1"/>
    <col min="9736" max="9736" width="12" style="1961" customWidth="1"/>
    <col min="9737" max="9737" width="15.83203125" style="1961" customWidth="1"/>
    <col min="9738" max="9738" width="12" style="1961" customWidth="1"/>
    <col min="9739" max="9739" width="15.6640625" style="1961" customWidth="1"/>
    <col min="9740" max="9746" width="12" style="1961" customWidth="1"/>
    <col min="9747" max="9747" width="16.33203125" style="1961" customWidth="1"/>
    <col min="9748" max="9748" width="12" style="1961" customWidth="1"/>
    <col min="9749" max="9984" width="12" style="1961"/>
    <col min="9985" max="9985" width="58.83203125" style="1961" customWidth="1"/>
    <col min="9986" max="9986" width="6.83203125" style="1961" customWidth="1"/>
    <col min="9987" max="9987" width="17.1640625" style="1961" customWidth="1"/>
    <col min="9988" max="9988" width="19.1640625" style="1961" customWidth="1"/>
    <col min="9989" max="9989" width="12" style="1961"/>
    <col min="9990" max="9990" width="12" style="1961" customWidth="1"/>
    <col min="9991" max="9991" width="15.83203125" style="1961" customWidth="1"/>
    <col min="9992" max="9992" width="12" style="1961" customWidth="1"/>
    <col min="9993" max="9993" width="15.83203125" style="1961" customWidth="1"/>
    <col min="9994" max="9994" width="12" style="1961" customWidth="1"/>
    <col min="9995" max="9995" width="15.6640625" style="1961" customWidth="1"/>
    <col min="9996" max="10002" width="12" style="1961" customWidth="1"/>
    <col min="10003" max="10003" width="16.33203125" style="1961" customWidth="1"/>
    <col min="10004" max="10004" width="12" style="1961" customWidth="1"/>
    <col min="10005" max="10240" width="12" style="1961"/>
    <col min="10241" max="10241" width="58.83203125" style="1961" customWidth="1"/>
    <col min="10242" max="10242" width="6.83203125" style="1961" customWidth="1"/>
    <col min="10243" max="10243" width="17.1640625" style="1961" customWidth="1"/>
    <col min="10244" max="10244" width="19.1640625" style="1961" customWidth="1"/>
    <col min="10245" max="10245" width="12" style="1961"/>
    <col min="10246" max="10246" width="12" style="1961" customWidth="1"/>
    <col min="10247" max="10247" width="15.83203125" style="1961" customWidth="1"/>
    <col min="10248" max="10248" width="12" style="1961" customWidth="1"/>
    <col min="10249" max="10249" width="15.83203125" style="1961" customWidth="1"/>
    <col min="10250" max="10250" width="12" style="1961" customWidth="1"/>
    <col min="10251" max="10251" width="15.6640625" style="1961" customWidth="1"/>
    <col min="10252" max="10258" width="12" style="1961" customWidth="1"/>
    <col min="10259" max="10259" width="16.33203125" style="1961" customWidth="1"/>
    <col min="10260" max="10260" width="12" style="1961" customWidth="1"/>
    <col min="10261" max="10496" width="12" style="1961"/>
    <col min="10497" max="10497" width="58.83203125" style="1961" customWidth="1"/>
    <col min="10498" max="10498" width="6.83203125" style="1961" customWidth="1"/>
    <col min="10499" max="10499" width="17.1640625" style="1961" customWidth="1"/>
    <col min="10500" max="10500" width="19.1640625" style="1961" customWidth="1"/>
    <col min="10501" max="10501" width="12" style="1961"/>
    <col min="10502" max="10502" width="12" style="1961" customWidth="1"/>
    <col min="10503" max="10503" width="15.83203125" style="1961" customWidth="1"/>
    <col min="10504" max="10504" width="12" style="1961" customWidth="1"/>
    <col min="10505" max="10505" width="15.83203125" style="1961" customWidth="1"/>
    <col min="10506" max="10506" width="12" style="1961" customWidth="1"/>
    <col min="10507" max="10507" width="15.6640625" style="1961" customWidth="1"/>
    <col min="10508" max="10514" width="12" style="1961" customWidth="1"/>
    <col min="10515" max="10515" width="16.33203125" style="1961" customWidth="1"/>
    <col min="10516" max="10516" width="12" style="1961" customWidth="1"/>
    <col min="10517" max="10752" width="12" style="1961"/>
    <col min="10753" max="10753" width="58.83203125" style="1961" customWidth="1"/>
    <col min="10754" max="10754" width="6.83203125" style="1961" customWidth="1"/>
    <col min="10755" max="10755" width="17.1640625" style="1961" customWidth="1"/>
    <col min="10756" max="10756" width="19.1640625" style="1961" customWidth="1"/>
    <col min="10757" max="10757" width="12" style="1961"/>
    <col min="10758" max="10758" width="12" style="1961" customWidth="1"/>
    <col min="10759" max="10759" width="15.83203125" style="1961" customWidth="1"/>
    <col min="10760" max="10760" width="12" style="1961" customWidth="1"/>
    <col min="10761" max="10761" width="15.83203125" style="1961" customWidth="1"/>
    <col min="10762" max="10762" width="12" style="1961" customWidth="1"/>
    <col min="10763" max="10763" width="15.6640625" style="1961" customWidth="1"/>
    <col min="10764" max="10770" width="12" style="1961" customWidth="1"/>
    <col min="10771" max="10771" width="16.33203125" style="1961" customWidth="1"/>
    <col min="10772" max="10772" width="12" style="1961" customWidth="1"/>
    <col min="10773" max="11008" width="12" style="1961"/>
    <col min="11009" max="11009" width="58.83203125" style="1961" customWidth="1"/>
    <col min="11010" max="11010" width="6.83203125" style="1961" customWidth="1"/>
    <col min="11011" max="11011" width="17.1640625" style="1961" customWidth="1"/>
    <col min="11012" max="11012" width="19.1640625" style="1961" customWidth="1"/>
    <col min="11013" max="11013" width="12" style="1961"/>
    <col min="11014" max="11014" width="12" style="1961" customWidth="1"/>
    <col min="11015" max="11015" width="15.83203125" style="1961" customWidth="1"/>
    <col min="11016" max="11016" width="12" style="1961" customWidth="1"/>
    <col min="11017" max="11017" width="15.83203125" style="1961" customWidth="1"/>
    <col min="11018" max="11018" width="12" style="1961" customWidth="1"/>
    <col min="11019" max="11019" width="15.6640625" style="1961" customWidth="1"/>
    <col min="11020" max="11026" width="12" style="1961" customWidth="1"/>
    <col min="11027" max="11027" width="16.33203125" style="1961" customWidth="1"/>
    <col min="11028" max="11028" width="12" style="1961" customWidth="1"/>
    <col min="11029" max="11264" width="12" style="1961"/>
    <col min="11265" max="11265" width="58.83203125" style="1961" customWidth="1"/>
    <col min="11266" max="11266" width="6.83203125" style="1961" customWidth="1"/>
    <col min="11267" max="11267" width="17.1640625" style="1961" customWidth="1"/>
    <col min="11268" max="11268" width="19.1640625" style="1961" customWidth="1"/>
    <col min="11269" max="11269" width="12" style="1961"/>
    <col min="11270" max="11270" width="12" style="1961" customWidth="1"/>
    <col min="11271" max="11271" width="15.83203125" style="1961" customWidth="1"/>
    <col min="11272" max="11272" width="12" style="1961" customWidth="1"/>
    <col min="11273" max="11273" width="15.83203125" style="1961" customWidth="1"/>
    <col min="11274" max="11274" width="12" style="1961" customWidth="1"/>
    <col min="11275" max="11275" width="15.6640625" style="1961" customWidth="1"/>
    <col min="11276" max="11282" width="12" style="1961" customWidth="1"/>
    <col min="11283" max="11283" width="16.33203125" style="1961" customWidth="1"/>
    <col min="11284" max="11284" width="12" style="1961" customWidth="1"/>
    <col min="11285" max="11520" width="12" style="1961"/>
    <col min="11521" max="11521" width="58.83203125" style="1961" customWidth="1"/>
    <col min="11522" max="11522" width="6.83203125" style="1961" customWidth="1"/>
    <col min="11523" max="11523" width="17.1640625" style="1961" customWidth="1"/>
    <col min="11524" max="11524" width="19.1640625" style="1961" customWidth="1"/>
    <col min="11525" max="11525" width="12" style="1961"/>
    <col min="11526" max="11526" width="12" style="1961" customWidth="1"/>
    <col min="11527" max="11527" width="15.83203125" style="1961" customWidth="1"/>
    <col min="11528" max="11528" width="12" style="1961" customWidth="1"/>
    <col min="11529" max="11529" width="15.83203125" style="1961" customWidth="1"/>
    <col min="11530" max="11530" width="12" style="1961" customWidth="1"/>
    <col min="11531" max="11531" width="15.6640625" style="1961" customWidth="1"/>
    <col min="11532" max="11538" width="12" style="1961" customWidth="1"/>
    <col min="11539" max="11539" width="16.33203125" style="1961" customWidth="1"/>
    <col min="11540" max="11540" width="12" style="1961" customWidth="1"/>
    <col min="11541" max="11776" width="12" style="1961"/>
    <col min="11777" max="11777" width="58.83203125" style="1961" customWidth="1"/>
    <col min="11778" max="11778" width="6.83203125" style="1961" customWidth="1"/>
    <col min="11779" max="11779" width="17.1640625" style="1961" customWidth="1"/>
    <col min="11780" max="11780" width="19.1640625" style="1961" customWidth="1"/>
    <col min="11781" max="11781" width="12" style="1961"/>
    <col min="11782" max="11782" width="12" style="1961" customWidth="1"/>
    <col min="11783" max="11783" width="15.83203125" style="1961" customWidth="1"/>
    <col min="11784" max="11784" width="12" style="1961" customWidth="1"/>
    <col min="11785" max="11785" width="15.83203125" style="1961" customWidth="1"/>
    <col min="11786" max="11786" width="12" style="1961" customWidth="1"/>
    <col min="11787" max="11787" width="15.6640625" style="1961" customWidth="1"/>
    <col min="11788" max="11794" width="12" style="1961" customWidth="1"/>
    <col min="11795" max="11795" width="16.33203125" style="1961" customWidth="1"/>
    <col min="11796" max="11796" width="12" style="1961" customWidth="1"/>
    <col min="11797" max="12032" width="12" style="1961"/>
    <col min="12033" max="12033" width="58.83203125" style="1961" customWidth="1"/>
    <col min="12034" max="12034" width="6.83203125" style="1961" customWidth="1"/>
    <col min="12035" max="12035" width="17.1640625" style="1961" customWidth="1"/>
    <col min="12036" max="12036" width="19.1640625" style="1961" customWidth="1"/>
    <col min="12037" max="12037" width="12" style="1961"/>
    <col min="12038" max="12038" width="12" style="1961" customWidth="1"/>
    <col min="12039" max="12039" width="15.83203125" style="1961" customWidth="1"/>
    <col min="12040" max="12040" width="12" style="1961" customWidth="1"/>
    <col min="12041" max="12041" width="15.83203125" style="1961" customWidth="1"/>
    <col min="12042" max="12042" width="12" style="1961" customWidth="1"/>
    <col min="12043" max="12043" width="15.6640625" style="1961" customWidth="1"/>
    <col min="12044" max="12050" width="12" style="1961" customWidth="1"/>
    <col min="12051" max="12051" width="16.33203125" style="1961" customWidth="1"/>
    <col min="12052" max="12052" width="12" style="1961" customWidth="1"/>
    <col min="12053" max="12288" width="12" style="1961"/>
    <col min="12289" max="12289" width="58.83203125" style="1961" customWidth="1"/>
    <col min="12290" max="12290" width="6.83203125" style="1961" customWidth="1"/>
    <col min="12291" max="12291" width="17.1640625" style="1961" customWidth="1"/>
    <col min="12292" max="12292" width="19.1640625" style="1961" customWidth="1"/>
    <col min="12293" max="12293" width="12" style="1961"/>
    <col min="12294" max="12294" width="12" style="1961" customWidth="1"/>
    <col min="12295" max="12295" width="15.83203125" style="1961" customWidth="1"/>
    <col min="12296" max="12296" width="12" style="1961" customWidth="1"/>
    <col min="12297" max="12297" width="15.83203125" style="1961" customWidth="1"/>
    <col min="12298" max="12298" width="12" style="1961" customWidth="1"/>
    <col min="12299" max="12299" width="15.6640625" style="1961" customWidth="1"/>
    <col min="12300" max="12306" width="12" style="1961" customWidth="1"/>
    <col min="12307" max="12307" width="16.33203125" style="1961" customWidth="1"/>
    <col min="12308" max="12308" width="12" style="1961" customWidth="1"/>
    <col min="12309" max="12544" width="12" style="1961"/>
    <col min="12545" max="12545" width="58.83203125" style="1961" customWidth="1"/>
    <col min="12546" max="12546" width="6.83203125" style="1961" customWidth="1"/>
    <col min="12547" max="12547" width="17.1640625" style="1961" customWidth="1"/>
    <col min="12548" max="12548" width="19.1640625" style="1961" customWidth="1"/>
    <col min="12549" max="12549" width="12" style="1961"/>
    <col min="12550" max="12550" width="12" style="1961" customWidth="1"/>
    <col min="12551" max="12551" width="15.83203125" style="1961" customWidth="1"/>
    <col min="12552" max="12552" width="12" style="1961" customWidth="1"/>
    <col min="12553" max="12553" width="15.83203125" style="1961" customWidth="1"/>
    <col min="12554" max="12554" width="12" style="1961" customWidth="1"/>
    <col min="12555" max="12555" width="15.6640625" style="1961" customWidth="1"/>
    <col min="12556" max="12562" width="12" style="1961" customWidth="1"/>
    <col min="12563" max="12563" width="16.33203125" style="1961" customWidth="1"/>
    <col min="12564" max="12564" width="12" style="1961" customWidth="1"/>
    <col min="12565" max="12800" width="12" style="1961"/>
    <col min="12801" max="12801" width="58.83203125" style="1961" customWidth="1"/>
    <col min="12802" max="12802" width="6.83203125" style="1961" customWidth="1"/>
    <col min="12803" max="12803" width="17.1640625" style="1961" customWidth="1"/>
    <col min="12804" max="12804" width="19.1640625" style="1961" customWidth="1"/>
    <col min="12805" max="12805" width="12" style="1961"/>
    <col min="12806" max="12806" width="12" style="1961" customWidth="1"/>
    <col min="12807" max="12807" width="15.83203125" style="1961" customWidth="1"/>
    <col min="12808" max="12808" width="12" style="1961" customWidth="1"/>
    <col min="12809" max="12809" width="15.83203125" style="1961" customWidth="1"/>
    <col min="12810" max="12810" width="12" style="1961" customWidth="1"/>
    <col min="12811" max="12811" width="15.6640625" style="1961" customWidth="1"/>
    <col min="12812" max="12818" width="12" style="1961" customWidth="1"/>
    <col min="12819" max="12819" width="16.33203125" style="1961" customWidth="1"/>
    <col min="12820" max="12820" width="12" style="1961" customWidth="1"/>
    <col min="12821" max="13056" width="12" style="1961"/>
    <col min="13057" max="13057" width="58.83203125" style="1961" customWidth="1"/>
    <col min="13058" max="13058" width="6.83203125" style="1961" customWidth="1"/>
    <col min="13059" max="13059" width="17.1640625" style="1961" customWidth="1"/>
    <col min="13060" max="13060" width="19.1640625" style="1961" customWidth="1"/>
    <col min="13061" max="13061" width="12" style="1961"/>
    <col min="13062" max="13062" width="12" style="1961" customWidth="1"/>
    <col min="13063" max="13063" width="15.83203125" style="1961" customWidth="1"/>
    <col min="13064" max="13064" width="12" style="1961" customWidth="1"/>
    <col min="13065" max="13065" width="15.83203125" style="1961" customWidth="1"/>
    <col min="13066" max="13066" width="12" style="1961" customWidth="1"/>
    <col min="13067" max="13067" width="15.6640625" style="1961" customWidth="1"/>
    <col min="13068" max="13074" width="12" style="1961" customWidth="1"/>
    <col min="13075" max="13075" width="16.33203125" style="1961" customWidth="1"/>
    <col min="13076" max="13076" width="12" style="1961" customWidth="1"/>
    <col min="13077" max="13312" width="12" style="1961"/>
    <col min="13313" max="13313" width="58.83203125" style="1961" customWidth="1"/>
    <col min="13314" max="13314" width="6.83203125" style="1961" customWidth="1"/>
    <col min="13315" max="13315" width="17.1640625" style="1961" customWidth="1"/>
    <col min="13316" max="13316" width="19.1640625" style="1961" customWidth="1"/>
    <col min="13317" max="13317" width="12" style="1961"/>
    <col min="13318" max="13318" width="12" style="1961" customWidth="1"/>
    <col min="13319" max="13319" width="15.83203125" style="1961" customWidth="1"/>
    <col min="13320" max="13320" width="12" style="1961" customWidth="1"/>
    <col min="13321" max="13321" width="15.83203125" style="1961" customWidth="1"/>
    <col min="13322" max="13322" width="12" style="1961" customWidth="1"/>
    <col min="13323" max="13323" width="15.6640625" style="1961" customWidth="1"/>
    <col min="13324" max="13330" width="12" style="1961" customWidth="1"/>
    <col min="13331" max="13331" width="16.33203125" style="1961" customWidth="1"/>
    <col min="13332" max="13332" width="12" style="1961" customWidth="1"/>
    <col min="13333" max="13568" width="12" style="1961"/>
    <col min="13569" max="13569" width="58.83203125" style="1961" customWidth="1"/>
    <col min="13570" max="13570" width="6.83203125" style="1961" customWidth="1"/>
    <col min="13571" max="13571" width="17.1640625" style="1961" customWidth="1"/>
    <col min="13572" max="13572" width="19.1640625" style="1961" customWidth="1"/>
    <col min="13573" max="13573" width="12" style="1961"/>
    <col min="13574" max="13574" width="12" style="1961" customWidth="1"/>
    <col min="13575" max="13575" width="15.83203125" style="1961" customWidth="1"/>
    <col min="13576" max="13576" width="12" style="1961" customWidth="1"/>
    <col min="13577" max="13577" width="15.83203125" style="1961" customWidth="1"/>
    <col min="13578" max="13578" width="12" style="1961" customWidth="1"/>
    <col min="13579" max="13579" width="15.6640625" style="1961" customWidth="1"/>
    <col min="13580" max="13586" width="12" style="1961" customWidth="1"/>
    <col min="13587" max="13587" width="16.33203125" style="1961" customWidth="1"/>
    <col min="13588" max="13588" width="12" style="1961" customWidth="1"/>
    <col min="13589" max="13824" width="12" style="1961"/>
    <col min="13825" max="13825" width="58.83203125" style="1961" customWidth="1"/>
    <col min="13826" max="13826" width="6.83203125" style="1961" customWidth="1"/>
    <col min="13827" max="13827" width="17.1640625" style="1961" customWidth="1"/>
    <col min="13828" max="13828" width="19.1640625" style="1961" customWidth="1"/>
    <col min="13829" max="13829" width="12" style="1961"/>
    <col min="13830" max="13830" width="12" style="1961" customWidth="1"/>
    <col min="13831" max="13831" width="15.83203125" style="1961" customWidth="1"/>
    <col min="13832" max="13832" width="12" style="1961" customWidth="1"/>
    <col min="13833" max="13833" width="15.83203125" style="1961" customWidth="1"/>
    <col min="13834" max="13834" width="12" style="1961" customWidth="1"/>
    <col min="13835" max="13835" width="15.6640625" style="1961" customWidth="1"/>
    <col min="13836" max="13842" width="12" style="1961" customWidth="1"/>
    <col min="13843" max="13843" width="16.33203125" style="1961" customWidth="1"/>
    <col min="13844" max="13844" width="12" style="1961" customWidth="1"/>
    <col min="13845" max="14080" width="12" style="1961"/>
    <col min="14081" max="14081" width="58.83203125" style="1961" customWidth="1"/>
    <col min="14082" max="14082" width="6.83203125" style="1961" customWidth="1"/>
    <col min="14083" max="14083" width="17.1640625" style="1961" customWidth="1"/>
    <col min="14084" max="14084" width="19.1640625" style="1961" customWidth="1"/>
    <col min="14085" max="14085" width="12" style="1961"/>
    <col min="14086" max="14086" width="12" style="1961" customWidth="1"/>
    <col min="14087" max="14087" width="15.83203125" style="1961" customWidth="1"/>
    <col min="14088" max="14088" width="12" style="1961" customWidth="1"/>
    <col min="14089" max="14089" width="15.83203125" style="1961" customWidth="1"/>
    <col min="14090" max="14090" width="12" style="1961" customWidth="1"/>
    <col min="14091" max="14091" width="15.6640625" style="1961" customWidth="1"/>
    <col min="14092" max="14098" width="12" style="1961" customWidth="1"/>
    <col min="14099" max="14099" width="16.33203125" style="1961" customWidth="1"/>
    <col min="14100" max="14100" width="12" style="1961" customWidth="1"/>
    <col min="14101" max="14336" width="12" style="1961"/>
    <col min="14337" max="14337" width="58.83203125" style="1961" customWidth="1"/>
    <col min="14338" max="14338" width="6.83203125" style="1961" customWidth="1"/>
    <col min="14339" max="14339" width="17.1640625" style="1961" customWidth="1"/>
    <col min="14340" max="14340" width="19.1640625" style="1961" customWidth="1"/>
    <col min="14341" max="14341" width="12" style="1961"/>
    <col min="14342" max="14342" width="12" style="1961" customWidth="1"/>
    <col min="14343" max="14343" width="15.83203125" style="1961" customWidth="1"/>
    <col min="14344" max="14344" width="12" style="1961" customWidth="1"/>
    <col min="14345" max="14345" width="15.83203125" style="1961" customWidth="1"/>
    <col min="14346" max="14346" width="12" style="1961" customWidth="1"/>
    <col min="14347" max="14347" width="15.6640625" style="1961" customWidth="1"/>
    <col min="14348" max="14354" width="12" style="1961" customWidth="1"/>
    <col min="14355" max="14355" width="16.33203125" style="1961" customWidth="1"/>
    <col min="14356" max="14356" width="12" style="1961" customWidth="1"/>
    <col min="14357" max="14592" width="12" style="1961"/>
    <col min="14593" max="14593" width="58.83203125" style="1961" customWidth="1"/>
    <col min="14594" max="14594" width="6.83203125" style="1961" customWidth="1"/>
    <col min="14595" max="14595" width="17.1640625" style="1961" customWidth="1"/>
    <col min="14596" max="14596" width="19.1640625" style="1961" customWidth="1"/>
    <col min="14597" max="14597" width="12" style="1961"/>
    <col min="14598" max="14598" width="12" style="1961" customWidth="1"/>
    <col min="14599" max="14599" width="15.83203125" style="1961" customWidth="1"/>
    <col min="14600" max="14600" width="12" style="1961" customWidth="1"/>
    <col min="14601" max="14601" width="15.83203125" style="1961" customWidth="1"/>
    <col min="14602" max="14602" width="12" style="1961" customWidth="1"/>
    <col min="14603" max="14603" width="15.6640625" style="1961" customWidth="1"/>
    <col min="14604" max="14610" width="12" style="1961" customWidth="1"/>
    <col min="14611" max="14611" width="16.33203125" style="1961" customWidth="1"/>
    <col min="14612" max="14612" width="12" style="1961" customWidth="1"/>
    <col min="14613" max="14848" width="12" style="1961"/>
    <col min="14849" max="14849" width="58.83203125" style="1961" customWidth="1"/>
    <col min="14850" max="14850" width="6.83203125" style="1961" customWidth="1"/>
    <col min="14851" max="14851" width="17.1640625" style="1961" customWidth="1"/>
    <col min="14852" max="14852" width="19.1640625" style="1961" customWidth="1"/>
    <col min="14853" max="14853" width="12" style="1961"/>
    <col min="14854" max="14854" width="12" style="1961" customWidth="1"/>
    <col min="14855" max="14855" width="15.83203125" style="1961" customWidth="1"/>
    <col min="14856" max="14856" width="12" style="1961" customWidth="1"/>
    <col min="14857" max="14857" width="15.83203125" style="1961" customWidth="1"/>
    <col min="14858" max="14858" width="12" style="1961" customWidth="1"/>
    <col min="14859" max="14859" width="15.6640625" style="1961" customWidth="1"/>
    <col min="14860" max="14866" width="12" style="1961" customWidth="1"/>
    <col min="14867" max="14867" width="16.33203125" style="1961" customWidth="1"/>
    <col min="14868" max="14868" width="12" style="1961" customWidth="1"/>
    <col min="14869" max="15104" width="12" style="1961"/>
    <col min="15105" max="15105" width="58.83203125" style="1961" customWidth="1"/>
    <col min="15106" max="15106" width="6.83203125" style="1961" customWidth="1"/>
    <col min="15107" max="15107" width="17.1640625" style="1961" customWidth="1"/>
    <col min="15108" max="15108" width="19.1640625" style="1961" customWidth="1"/>
    <col min="15109" max="15109" width="12" style="1961"/>
    <col min="15110" max="15110" width="12" style="1961" customWidth="1"/>
    <col min="15111" max="15111" width="15.83203125" style="1961" customWidth="1"/>
    <col min="15112" max="15112" width="12" style="1961" customWidth="1"/>
    <col min="15113" max="15113" width="15.83203125" style="1961" customWidth="1"/>
    <col min="15114" max="15114" width="12" style="1961" customWidth="1"/>
    <col min="15115" max="15115" width="15.6640625" style="1961" customWidth="1"/>
    <col min="15116" max="15122" width="12" style="1961" customWidth="1"/>
    <col min="15123" max="15123" width="16.33203125" style="1961" customWidth="1"/>
    <col min="15124" max="15124" width="12" style="1961" customWidth="1"/>
    <col min="15125" max="15360" width="12" style="1961"/>
    <col min="15361" max="15361" width="58.83203125" style="1961" customWidth="1"/>
    <col min="15362" max="15362" width="6.83203125" style="1961" customWidth="1"/>
    <col min="15363" max="15363" width="17.1640625" style="1961" customWidth="1"/>
    <col min="15364" max="15364" width="19.1640625" style="1961" customWidth="1"/>
    <col min="15365" max="15365" width="12" style="1961"/>
    <col min="15366" max="15366" width="12" style="1961" customWidth="1"/>
    <col min="15367" max="15367" width="15.83203125" style="1961" customWidth="1"/>
    <col min="15368" max="15368" width="12" style="1961" customWidth="1"/>
    <col min="15369" max="15369" width="15.83203125" style="1961" customWidth="1"/>
    <col min="15370" max="15370" width="12" style="1961" customWidth="1"/>
    <col min="15371" max="15371" width="15.6640625" style="1961" customWidth="1"/>
    <col min="15372" max="15378" width="12" style="1961" customWidth="1"/>
    <col min="15379" max="15379" width="16.33203125" style="1961" customWidth="1"/>
    <col min="15380" max="15380" width="12" style="1961" customWidth="1"/>
    <col min="15381" max="15616" width="12" style="1961"/>
    <col min="15617" max="15617" width="58.83203125" style="1961" customWidth="1"/>
    <col min="15618" max="15618" width="6.83203125" style="1961" customWidth="1"/>
    <col min="15619" max="15619" width="17.1640625" style="1961" customWidth="1"/>
    <col min="15620" max="15620" width="19.1640625" style="1961" customWidth="1"/>
    <col min="15621" max="15621" width="12" style="1961"/>
    <col min="15622" max="15622" width="12" style="1961" customWidth="1"/>
    <col min="15623" max="15623" width="15.83203125" style="1961" customWidth="1"/>
    <col min="15624" max="15624" width="12" style="1961" customWidth="1"/>
    <col min="15625" max="15625" width="15.83203125" style="1961" customWidth="1"/>
    <col min="15626" max="15626" width="12" style="1961" customWidth="1"/>
    <col min="15627" max="15627" width="15.6640625" style="1961" customWidth="1"/>
    <col min="15628" max="15634" width="12" style="1961" customWidth="1"/>
    <col min="15635" max="15635" width="16.33203125" style="1961" customWidth="1"/>
    <col min="15636" max="15636" width="12" style="1961" customWidth="1"/>
    <col min="15637" max="15872" width="12" style="1961"/>
    <col min="15873" max="15873" width="58.83203125" style="1961" customWidth="1"/>
    <col min="15874" max="15874" width="6.83203125" style="1961" customWidth="1"/>
    <col min="15875" max="15875" width="17.1640625" style="1961" customWidth="1"/>
    <col min="15876" max="15876" width="19.1640625" style="1961" customWidth="1"/>
    <col min="15877" max="15877" width="12" style="1961"/>
    <col min="15878" max="15878" width="12" style="1961" customWidth="1"/>
    <col min="15879" max="15879" width="15.83203125" style="1961" customWidth="1"/>
    <col min="15880" max="15880" width="12" style="1961" customWidth="1"/>
    <col min="15881" max="15881" width="15.83203125" style="1961" customWidth="1"/>
    <col min="15882" max="15882" width="12" style="1961" customWidth="1"/>
    <col min="15883" max="15883" width="15.6640625" style="1961" customWidth="1"/>
    <col min="15884" max="15890" width="12" style="1961" customWidth="1"/>
    <col min="15891" max="15891" width="16.33203125" style="1961" customWidth="1"/>
    <col min="15892" max="15892" width="12" style="1961" customWidth="1"/>
    <col min="15893" max="16128" width="12" style="1961"/>
    <col min="16129" max="16129" width="58.83203125" style="1961" customWidth="1"/>
    <col min="16130" max="16130" width="6.83203125" style="1961" customWidth="1"/>
    <col min="16131" max="16131" width="17.1640625" style="1961" customWidth="1"/>
    <col min="16132" max="16132" width="19.1640625" style="1961" customWidth="1"/>
    <col min="16133" max="16133" width="12" style="1961"/>
    <col min="16134" max="16134" width="12" style="1961" customWidth="1"/>
    <col min="16135" max="16135" width="15.83203125" style="1961" customWidth="1"/>
    <col min="16136" max="16136" width="12" style="1961" customWidth="1"/>
    <col min="16137" max="16137" width="15.83203125" style="1961" customWidth="1"/>
    <col min="16138" max="16138" width="12" style="1961" customWidth="1"/>
    <col min="16139" max="16139" width="15.6640625" style="1961" customWidth="1"/>
    <col min="16140" max="16146" width="12" style="1961" customWidth="1"/>
    <col min="16147" max="16147" width="16.33203125" style="1961" customWidth="1"/>
    <col min="16148" max="16148" width="12" style="1961" customWidth="1"/>
    <col min="16149" max="16384" width="12" style="1961"/>
  </cols>
  <sheetData>
    <row r="1" spans="1:19" x14ac:dyDescent="0.25">
      <c r="A1" s="2301" t="s">
        <v>1073</v>
      </c>
      <c r="B1" s="2301"/>
      <c r="C1" s="2301"/>
      <c r="D1" s="2301"/>
      <c r="E1" s="2025"/>
      <c r="F1" s="2025"/>
      <c r="G1" s="2025"/>
      <c r="H1" s="2025"/>
      <c r="I1" s="2025"/>
      <c r="J1" s="2025"/>
    </row>
    <row r="3" spans="1:19" customFormat="1" ht="48.2" customHeight="1" x14ac:dyDescent="0.25">
      <c r="A3" s="2350" t="s">
        <v>955</v>
      </c>
      <c r="B3" s="2351"/>
      <c r="C3" s="2351"/>
      <c r="D3" s="2351"/>
      <c r="E3" s="1961"/>
      <c r="F3" s="1961"/>
      <c r="G3" s="1961"/>
      <c r="H3" s="1961" t="s">
        <v>389</v>
      </c>
      <c r="I3" s="1961"/>
      <c r="J3" s="1961"/>
      <c r="K3" s="1961"/>
      <c r="L3" s="1961"/>
      <c r="M3" s="1961"/>
      <c r="N3" s="1961"/>
      <c r="O3" s="1961"/>
      <c r="P3" s="1961"/>
      <c r="Q3" s="1961"/>
      <c r="R3" s="1961"/>
      <c r="S3" s="1961"/>
    </row>
    <row r="4" spans="1:19" customFormat="1" ht="16.5" thickBot="1" x14ac:dyDescent="0.3">
      <c r="A4" s="1961"/>
      <c r="B4" s="1961"/>
      <c r="C4" s="1962"/>
      <c r="D4" s="1963" t="s">
        <v>366</v>
      </c>
      <c r="E4" s="1963"/>
      <c r="F4" s="1961"/>
      <c r="G4" s="1961"/>
      <c r="H4" s="1961"/>
      <c r="I4" s="1961"/>
      <c r="J4" s="1961"/>
      <c r="K4" s="1961"/>
      <c r="L4" s="1961"/>
      <c r="M4" s="1961"/>
      <c r="N4" s="1961"/>
      <c r="O4" s="1961"/>
      <c r="P4" s="1961"/>
      <c r="Q4" s="1961"/>
      <c r="R4" s="1961"/>
      <c r="S4" s="1961"/>
    </row>
    <row r="5" spans="1:19" customFormat="1" ht="43.5" customHeight="1" thickBot="1" x14ac:dyDescent="0.3">
      <c r="A5" s="1964" t="s">
        <v>84</v>
      </c>
      <c r="B5" s="1965" t="s">
        <v>132</v>
      </c>
      <c r="C5" s="1966" t="s">
        <v>956</v>
      </c>
      <c r="D5" s="1967" t="s">
        <v>957</v>
      </c>
      <c r="E5" s="1968"/>
      <c r="F5" s="1961"/>
      <c r="G5" s="1961"/>
      <c r="H5" s="1961"/>
      <c r="I5" s="1961"/>
      <c r="J5" s="1961"/>
      <c r="K5" s="1961"/>
      <c r="L5" s="1961"/>
      <c r="M5" s="1961"/>
      <c r="N5" s="1961"/>
      <c r="O5" s="1961"/>
      <c r="P5" s="1961"/>
      <c r="Q5" s="1961"/>
      <c r="R5" s="1961"/>
      <c r="S5" s="1961"/>
    </row>
    <row r="6" spans="1:19" customFormat="1" ht="16.5" thickBot="1" x14ac:dyDescent="0.3">
      <c r="A6" s="1969" t="s">
        <v>302</v>
      </c>
      <c r="B6" s="1970" t="s">
        <v>303</v>
      </c>
      <c r="C6" s="1970" t="s">
        <v>304</v>
      </c>
      <c r="D6" s="1971" t="s">
        <v>305</v>
      </c>
      <c r="E6" s="1961"/>
      <c r="F6" s="2352" t="s">
        <v>958</v>
      </c>
      <c r="G6" s="2352"/>
      <c r="H6" s="2352" t="s">
        <v>959</v>
      </c>
      <c r="I6" s="2352"/>
      <c r="J6" s="2352" t="s">
        <v>960</v>
      </c>
      <c r="K6" s="2352"/>
      <c r="L6" s="2352" t="s">
        <v>961</v>
      </c>
      <c r="M6" s="2352"/>
      <c r="N6" s="2352" t="s">
        <v>962</v>
      </c>
      <c r="O6" s="2352"/>
      <c r="P6" s="2352" t="s">
        <v>963</v>
      </c>
      <c r="Q6" s="2352"/>
      <c r="R6" s="2352" t="s">
        <v>964</v>
      </c>
      <c r="S6" s="2352"/>
    </row>
    <row r="7" spans="1:19" customFormat="1" ht="15.75" customHeight="1" x14ac:dyDescent="0.25">
      <c r="A7" s="1972" t="s">
        <v>965</v>
      </c>
      <c r="B7" s="1973" t="s">
        <v>12</v>
      </c>
      <c r="C7" s="1974">
        <f t="shared" ref="C7:D10" si="0">J7+L7+N7+P7+R7+H7+F7</f>
        <v>6411</v>
      </c>
      <c r="D7" s="1945">
        <f t="shared" si="0"/>
        <v>1825245795</v>
      </c>
      <c r="E7" s="1961"/>
      <c r="F7" s="1975">
        <v>2625</v>
      </c>
      <c r="G7" s="1976">
        <v>1112583328</v>
      </c>
      <c r="H7" s="1975">
        <v>1501</v>
      </c>
      <c r="I7" s="1976">
        <v>329652547</v>
      </c>
      <c r="J7" s="1975">
        <v>904</v>
      </c>
      <c r="K7" s="1976">
        <v>215801889</v>
      </c>
      <c r="L7" s="1975">
        <v>353</v>
      </c>
      <c r="M7" s="1976">
        <v>34980791</v>
      </c>
      <c r="N7" s="1975">
        <v>294</v>
      </c>
      <c r="O7" s="1976">
        <v>40579624</v>
      </c>
      <c r="P7" s="1975">
        <v>727</v>
      </c>
      <c r="Q7" s="1976">
        <v>85007081</v>
      </c>
      <c r="R7" s="1975">
        <v>7</v>
      </c>
      <c r="S7" s="1976">
        <v>6640535</v>
      </c>
    </row>
    <row r="8" spans="1:19" customFormat="1" ht="15.75" customHeight="1" x14ac:dyDescent="0.25">
      <c r="A8" s="1972" t="s">
        <v>966</v>
      </c>
      <c r="B8" s="1977" t="s">
        <v>13</v>
      </c>
      <c r="C8" s="1974">
        <f t="shared" si="0"/>
        <v>447</v>
      </c>
      <c r="D8" s="1946">
        <f t="shared" si="0"/>
        <v>0</v>
      </c>
      <c r="E8" s="1961"/>
      <c r="F8" s="1978"/>
      <c r="G8" s="1979"/>
      <c r="H8" s="1978"/>
      <c r="I8" s="1979"/>
      <c r="J8" s="1978">
        <v>181</v>
      </c>
      <c r="K8" s="1979">
        <v>0</v>
      </c>
      <c r="L8" s="1978">
        <v>101</v>
      </c>
      <c r="M8" s="1979">
        <v>0</v>
      </c>
      <c r="N8" s="1978">
        <v>52</v>
      </c>
      <c r="O8" s="1979">
        <v>0</v>
      </c>
      <c r="P8" s="1978">
        <v>113</v>
      </c>
      <c r="Q8" s="1979">
        <v>0</v>
      </c>
      <c r="R8" s="1978"/>
      <c r="S8" s="1979"/>
    </row>
    <row r="9" spans="1:19" customFormat="1" ht="15.75" customHeight="1" x14ac:dyDescent="0.25">
      <c r="A9" s="1972" t="s">
        <v>967</v>
      </c>
      <c r="B9" s="1977" t="s">
        <v>14</v>
      </c>
      <c r="C9" s="1980">
        <f t="shared" si="0"/>
        <v>86188</v>
      </c>
      <c r="D9" s="1948">
        <f t="shared" si="0"/>
        <v>0</v>
      </c>
      <c r="E9" s="1961"/>
      <c r="F9" s="1978">
        <v>7093</v>
      </c>
      <c r="G9" s="1979">
        <v>0</v>
      </c>
      <c r="H9" s="1978">
        <v>2365</v>
      </c>
      <c r="I9" s="1979"/>
      <c r="J9" s="1978">
        <v>41918</v>
      </c>
      <c r="K9" s="1979">
        <v>0</v>
      </c>
      <c r="L9" s="1978">
        <v>10613</v>
      </c>
      <c r="M9" s="1979">
        <v>0</v>
      </c>
      <c r="N9" s="1978">
        <v>18473</v>
      </c>
      <c r="O9" s="1979">
        <v>0</v>
      </c>
      <c r="P9" s="1978">
        <v>5726</v>
      </c>
      <c r="Q9" s="1979">
        <v>0</v>
      </c>
      <c r="R9" s="1978"/>
      <c r="S9" s="1979"/>
    </row>
    <row r="10" spans="1:19" customFormat="1" ht="15.75" customHeight="1" thickBot="1" x14ac:dyDescent="0.3">
      <c r="A10" s="1981" t="s">
        <v>968</v>
      </c>
      <c r="B10" s="1982" t="s">
        <v>15</v>
      </c>
      <c r="C10" s="1980">
        <f t="shared" si="0"/>
        <v>84796</v>
      </c>
      <c r="D10" s="1948">
        <f t="shared" si="0"/>
        <v>19041157</v>
      </c>
      <c r="E10" s="1961"/>
      <c r="F10" s="1983"/>
      <c r="G10" s="1984"/>
      <c r="H10" s="1983"/>
      <c r="I10" s="1984"/>
      <c r="J10" s="1983">
        <v>22483</v>
      </c>
      <c r="K10" s="1984">
        <v>10586830</v>
      </c>
      <c r="L10" s="1983"/>
      <c r="M10" s="1984"/>
      <c r="N10" s="1983"/>
      <c r="O10" s="1984"/>
      <c r="P10" s="1983"/>
      <c r="Q10" s="1984"/>
      <c r="R10" s="1983">
        <v>62313</v>
      </c>
      <c r="S10" s="1984">
        <v>8454327</v>
      </c>
    </row>
    <row r="11" spans="1:19" customFormat="1" ht="15.75" customHeight="1" thickBot="1" x14ac:dyDescent="0.3">
      <c r="A11" s="1985" t="s">
        <v>969</v>
      </c>
      <c r="B11" s="1986" t="s">
        <v>16</v>
      </c>
      <c r="C11" s="1987">
        <f>+C12+C13+C14+C15</f>
        <v>3225</v>
      </c>
      <c r="D11" s="1988">
        <f>+D12+D13+D14+D15</f>
        <v>2295570958</v>
      </c>
      <c r="E11" s="1961"/>
      <c r="F11" s="1989"/>
      <c r="G11" s="1988">
        <f>+G12+G13+G14+G15</f>
        <v>462831268</v>
      </c>
      <c r="H11" s="1990"/>
      <c r="I11" s="1988"/>
      <c r="J11" s="1989"/>
      <c r="K11" s="1988">
        <f>+K12+K13+K14+K15</f>
        <v>1832739690</v>
      </c>
      <c r="L11" s="1989"/>
      <c r="M11" s="1988">
        <f>+M12+M13+M14+M15</f>
        <v>0</v>
      </c>
      <c r="N11" s="1989"/>
      <c r="O11" s="1988">
        <f>+O12+O13+O14+O15</f>
        <v>0</v>
      </c>
      <c r="P11" s="1989"/>
      <c r="Q11" s="1988">
        <f>+Q12+Q13+Q14+Q15</f>
        <v>0</v>
      </c>
      <c r="R11" s="1989"/>
      <c r="S11" s="1988">
        <f>+S12+S13+S14+S15</f>
        <v>0</v>
      </c>
    </row>
    <row r="12" spans="1:19" customFormat="1" ht="15.75" customHeight="1" x14ac:dyDescent="0.25">
      <c r="A12" s="1991" t="s">
        <v>970</v>
      </c>
      <c r="B12" s="1973" t="s">
        <v>17</v>
      </c>
      <c r="C12" s="1974">
        <f t="shared" ref="C12:D15" si="1">J12+L12+N12+P12+R12+H12+F12</f>
        <v>3225</v>
      </c>
      <c r="D12" s="1945">
        <f t="shared" si="1"/>
        <v>2295570958</v>
      </c>
      <c r="E12" s="1961"/>
      <c r="F12" s="1975">
        <v>567</v>
      </c>
      <c r="G12" s="1976">
        <v>462831268</v>
      </c>
      <c r="H12" s="1975"/>
      <c r="I12" s="1976"/>
      <c r="J12" s="1975">
        <v>2658</v>
      </c>
      <c r="K12" s="1976">
        <v>1832739690</v>
      </c>
      <c r="L12" s="1975"/>
      <c r="M12" s="1976"/>
      <c r="N12" s="1975"/>
      <c r="O12" s="1976"/>
      <c r="P12" s="1975"/>
      <c r="Q12" s="1976"/>
      <c r="R12" s="1975"/>
      <c r="S12" s="1976"/>
    </row>
    <row r="13" spans="1:19" customFormat="1" ht="15.75" customHeight="1" x14ac:dyDescent="0.25">
      <c r="A13" s="1972" t="s">
        <v>971</v>
      </c>
      <c r="B13" s="1977" t="s">
        <v>18</v>
      </c>
      <c r="C13" s="1980">
        <f t="shared" si="1"/>
        <v>0</v>
      </c>
      <c r="D13" s="1948">
        <f t="shared" si="1"/>
        <v>0</v>
      </c>
      <c r="E13" s="1961"/>
      <c r="F13" s="1978"/>
      <c r="G13" s="1979"/>
      <c r="H13" s="1978"/>
      <c r="I13" s="1979"/>
      <c r="J13" s="1978"/>
      <c r="K13" s="1979"/>
      <c r="L13" s="1978"/>
      <c r="M13" s="1979"/>
      <c r="N13" s="1978"/>
      <c r="O13" s="1979"/>
      <c r="P13" s="1978"/>
      <c r="Q13" s="1979"/>
      <c r="R13" s="1978"/>
      <c r="S13" s="1979"/>
    </row>
    <row r="14" spans="1:19" customFormat="1" ht="15.75" customHeight="1" x14ac:dyDescent="0.25">
      <c r="A14" s="1972" t="s">
        <v>972</v>
      </c>
      <c r="B14" s="1977" t="s">
        <v>19</v>
      </c>
      <c r="C14" s="1980">
        <f t="shared" si="1"/>
        <v>0</v>
      </c>
      <c r="D14" s="1948">
        <f t="shared" si="1"/>
        <v>0</v>
      </c>
      <c r="E14" s="1961"/>
      <c r="F14" s="1978"/>
      <c r="G14" s="1979"/>
      <c r="H14" s="1978"/>
      <c r="I14" s="1979"/>
      <c r="J14" s="1978"/>
      <c r="K14" s="1979"/>
      <c r="L14" s="1978"/>
      <c r="M14" s="1979"/>
      <c r="N14" s="1978"/>
      <c r="O14" s="1979"/>
      <c r="P14" s="1978"/>
      <c r="Q14" s="1979"/>
      <c r="R14" s="1978"/>
      <c r="S14" s="1979"/>
    </row>
    <row r="15" spans="1:19" customFormat="1" ht="15.75" customHeight="1" thickBot="1" x14ac:dyDescent="0.3">
      <c r="A15" s="1981" t="s">
        <v>973</v>
      </c>
      <c r="B15" s="1982" t="s">
        <v>20</v>
      </c>
      <c r="C15" s="1980">
        <f t="shared" si="1"/>
        <v>0</v>
      </c>
      <c r="D15" s="1948">
        <f t="shared" si="1"/>
        <v>0</v>
      </c>
      <c r="E15" s="1961"/>
      <c r="F15" s="1983"/>
      <c r="G15" s="1984"/>
      <c r="H15" s="1983"/>
      <c r="I15" s="1984"/>
      <c r="J15" s="1983"/>
      <c r="K15" s="1984"/>
      <c r="L15" s="1983"/>
      <c r="M15" s="1984"/>
      <c r="N15" s="1983"/>
      <c r="O15" s="1984"/>
      <c r="P15" s="1983"/>
      <c r="Q15" s="1984"/>
      <c r="R15" s="1983"/>
      <c r="S15" s="1984"/>
    </row>
    <row r="16" spans="1:19" customFormat="1" ht="15.75" customHeight="1" thickBot="1" x14ac:dyDescent="0.3">
      <c r="A16" s="1985" t="s">
        <v>974</v>
      </c>
      <c r="B16" s="1986" t="s">
        <v>21</v>
      </c>
      <c r="C16" s="1992"/>
      <c r="D16" s="1988">
        <f>+D17+D18+D19</f>
        <v>0</v>
      </c>
      <c r="E16" s="1961"/>
      <c r="F16" s="1989"/>
      <c r="G16" s="1988">
        <f>+G17+G18+G19</f>
        <v>0</v>
      </c>
      <c r="H16" s="1989"/>
      <c r="I16" s="1988"/>
      <c r="J16" s="1989"/>
      <c r="K16" s="1988">
        <f>+K17+K18+K19</f>
        <v>0</v>
      </c>
      <c r="L16" s="1989"/>
      <c r="M16" s="1988">
        <f>+M17+M18+M19</f>
        <v>0</v>
      </c>
      <c r="N16" s="1989"/>
      <c r="O16" s="1988">
        <f>+O17+O18+O19</f>
        <v>0</v>
      </c>
      <c r="P16" s="1989"/>
      <c r="Q16" s="1988">
        <f>+Q17+Q18+Q19</f>
        <v>0</v>
      </c>
      <c r="R16" s="1989"/>
      <c r="S16" s="1988">
        <f>+S17+S18+S19</f>
        <v>0</v>
      </c>
    </row>
    <row r="17" spans="1:19" customFormat="1" ht="15.75" customHeight="1" x14ac:dyDescent="0.25">
      <c r="A17" s="1991" t="s">
        <v>975</v>
      </c>
      <c r="B17" s="1973" t="s">
        <v>22</v>
      </c>
      <c r="C17" s="1974">
        <f t="shared" ref="C17:D19" si="2">J17+L17+N17+P17+R17+H17+F17</f>
        <v>0</v>
      </c>
      <c r="D17" s="1945">
        <f t="shared" si="2"/>
        <v>0</v>
      </c>
      <c r="E17" s="1961"/>
      <c r="F17" s="1975"/>
      <c r="G17" s="1976"/>
      <c r="H17" s="1975"/>
      <c r="I17" s="1976"/>
      <c r="J17" s="1975"/>
      <c r="K17" s="1976"/>
      <c r="L17" s="1975"/>
      <c r="M17" s="1976"/>
      <c r="N17" s="1975"/>
      <c r="O17" s="1976"/>
      <c r="P17" s="1975"/>
      <c r="Q17" s="1976"/>
      <c r="R17" s="1975"/>
      <c r="S17" s="1976"/>
    </row>
    <row r="18" spans="1:19" customFormat="1" ht="15.75" customHeight="1" x14ac:dyDescent="0.25">
      <c r="A18" s="1972" t="s">
        <v>976</v>
      </c>
      <c r="B18" s="1977" t="s">
        <v>23</v>
      </c>
      <c r="C18" s="1980">
        <f t="shared" si="2"/>
        <v>0</v>
      </c>
      <c r="D18" s="1948">
        <f t="shared" si="2"/>
        <v>0</v>
      </c>
      <c r="E18" s="1961"/>
      <c r="F18" s="1978"/>
      <c r="G18" s="1979"/>
      <c r="H18" s="1978"/>
      <c r="I18" s="1979"/>
      <c r="J18" s="1978"/>
      <c r="K18" s="1979"/>
      <c r="L18" s="1978"/>
      <c r="M18" s="1979"/>
      <c r="N18" s="1978"/>
      <c r="O18" s="1979"/>
      <c r="P18" s="1978"/>
      <c r="Q18" s="1979"/>
      <c r="R18" s="1978"/>
      <c r="S18" s="1979"/>
    </row>
    <row r="19" spans="1:19" customFormat="1" ht="15.75" customHeight="1" thickBot="1" x14ac:dyDescent="0.3">
      <c r="A19" s="1981" t="s">
        <v>977</v>
      </c>
      <c r="B19" s="1982" t="s">
        <v>24</v>
      </c>
      <c r="C19" s="1980">
        <f t="shared" si="2"/>
        <v>0</v>
      </c>
      <c r="D19" s="1948">
        <f t="shared" si="2"/>
        <v>0</v>
      </c>
      <c r="E19" s="1961"/>
      <c r="F19" s="1983"/>
      <c r="G19" s="1984"/>
      <c r="H19" s="1983"/>
      <c r="I19" s="1984"/>
      <c r="J19" s="1983"/>
      <c r="K19" s="1984"/>
      <c r="L19" s="1983"/>
      <c r="M19" s="1984"/>
      <c r="N19" s="1983"/>
      <c r="O19" s="1984"/>
      <c r="P19" s="1983"/>
      <c r="Q19" s="1984"/>
      <c r="R19" s="1983"/>
      <c r="S19" s="1984"/>
    </row>
    <row r="20" spans="1:19" customFormat="1" ht="15.75" customHeight="1" thickBot="1" x14ac:dyDescent="0.3">
      <c r="A20" s="1985" t="s">
        <v>978</v>
      </c>
      <c r="B20" s="1986" t="s">
        <v>25</v>
      </c>
      <c r="C20" s="1987">
        <f>SUM(C21:C23)</f>
        <v>35770</v>
      </c>
      <c r="D20" s="1988">
        <f>SUM(D21:D23)</f>
        <v>0</v>
      </c>
      <c r="E20" s="1961"/>
      <c r="F20" s="1989"/>
      <c r="G20" s="1988">
        <f>+G21+G22+G23</f>
        <v>0</v>
      </c>
      <c r="H20" s="1989"/>
      <c r="I20" s="1988"/>
      <c r="J20" s="1989"/>
      <c r="K20" s="1988">
        <f>+K21+K22+K23</f>
        <v>0</v>
      </c>
      <c r="L20" s="1989"/>
      <c r="M20" s="1988">
        <f>+M21+M22+M23</f>
        <v>0</v>
      </c>
      <c r="N20" s="1989"/>
      <c r="O20" s="1988">
        <f>+O21+O22+O23</f>
        <v>0</v>
      </c>
      <c r="P20" s="1989"/>
      <c r="Q20" s="1988">
        <f>+Q21+Q22+Q23</f>
        <v>0</v>
      </c>
      <c r="R20" s="1989"/>
      <c r="S20" s="1988">
        <f>+S21+S22+S23</f>
        <v>0</v>
      </c>
    </row>
    <row r="21" spans="1:19" customFormat="1" ht="15.75" customHeight="1" x14ac:dyDescent="0.25">
      <c r="A21" s="1991" t="s">
        <v>979</v>
      </c>
      <c r="B21" s="1973" t="s">
        <v>26</v>
      </c>
      <c r="C21" s="1974">
        <f t="shared" ref="C21:D24" si="3">J21+L21+N21+P21+R21+H21+F21</f>
        <v>2</v>
      </c>
      <c r="D21" s="1945">
        <f t="shared" si="3"/>
        <v>0</v>
      </c>
      <c r="E21" s="1961"/>
      <c r="F21" s="1975"/>
      <c r="G21" s="1976"/>
      <c r="H21" s="1975"/>
      <c r="I21" s="1976"/>
      <c r="J21" s="1975"/>
      <c r="K21" s="1976"/>
      <c r="L21" s="1975"/>
      <c r="M21" s="1976"/>
      <c r="N21" s="1975"/>
      <c r="O21" s="1976"/>
      <c r="P21" s="1975">
        <v>2</v>
      </c>
      <c r="Q21" s="1976"/>
      <c r="R21" s="1975"/>
      <c r="S21" s="1976"/>
    </row>
    <row r="22" spans="1:19" customFormat="1" ht="15.75" customHeight="1" x14ac:dyDescent="0.25">
      <c r="A22" s="1972" t="s">
        <v>980</v>
      </c>
      <c r="B22" s="1977" t="s">
        <v>27</v>
      </c>
      <c r="C22" s="1980">
        <f t="shared" si="3"/>
        <v>35768</v>
      </c>
      <c r="D22" s="1948">
        <f t="shared" si="3"/>
        <v>0</v>
      </c>
      <c r="E22" s="1961"/>
      <c r="F22" s="1978"/>
      <c r="G22" s="1979"/>
      <c r="H22" s="1978"/>
      <c r="I22" s="1979"/>
      <c r="J22" s="1978"/>
      <c r="K22" s="1979"/>
      <c r="L22" s="1978"/>
      <c r="M22" s="1979"/>
      <c r="N22" s="1978"/>
      <c r="O22" s="1979"/>
      <c r="P22" s="1978">
        <v>35768</v>
      </c>
      <c r="Q22" s="1979"/>
      <c r="R22" s="1978"/>
      <c r="S22" s="1979"/>
    </row>
    <row r="23" spans="1:19" customFormat="1" ht="15.75" customHeight="1" thickBot="1" x14ac:dyDescent="0.3">
      <c r="A23" s="1972" t="s">
        <v>981</v>
      </c>
      <c r="B23" s="1977" t="s">
        <v>28</v>
      </c>
      <c r="C23" s="1980">
        <f t="shared" si="3"/>
        <v>0</v>
      </c>
      <c r="D23" s="1948">
        <f t="shared" si="3"/>
        <v>0</v>
      </c>
      <c r="E23" s="1961"/>
      <c r="F23" s="1983"/>
      <c r="G23" s="1984"/>
      <c r="H23" s="1983"/>
      <c r="I23" s="1984"/>
      <c r="J23" s="1983"/>
      <c r="K23" s="1984"/>
      <c r="L23" s="1983"/>
      <c r="M23" s="1984"/>
      <c r="N23" s="1983"/>
      <c r="O23" s="1984"/>
      <c r="P23" s="1983"/>
      <c r="Q23" s="1984"/>
      <c r="R23" s="1983"/>
      <c r="S23" s="1984"/>
    </row>
    <row r="24" spans="1:19" customFormat="1" ht="15.75" customHeight="1" thickBot="1" x14ac:dyDescent="0.3">
      <c r="A24" s="1972" t="s">
        <v>982</v>
      </c>
      <c r="B24" s="1977" t="s">
        <v>29</v>
      </c>
      <c r="C24" s="1980">
        <f t="shared" si="3"/>
        <v>0</v>
      </c>
      <c r="D24" s="1948">
        <f t="shared" si="3"/>
        <v>0</v>
      </c>
      <c r="E24" s="1961"/>
      <c r="F24" s="1989"/>
      <c r="G24" s="1993"/>
      <c r="H24" s="1989"/>
      <c r="I24" s="1993"/>
      <c r="J24" s="1989"/>
      <c r="K24" s="1993"/>
      <c r="L24" s="1989"/>
      <c r="M24" s="1993"/>
      <c r="N24" s="1989"/>
      <c r="O24" s="1993"/>
      <c r="P24" s="1989"/>
      <c r="Q24" s="1993"/>
      <c r="R24" s="1989"/>
      <c r="S24" s="1993"/>
    </row>
    <row r="25" spans="1:19" customFormat="1" ht="15.75" customHeight="1" x14ac:dyDescent="0.25">
      <c r="A25" s="1972"/>
      <c r="B25" s="1977" t="s">
        <v>30</v>
      </c>
      <c r="C25" s="1994"/>
      <c r="D25" s="1995"/>
      <c r="E25" s="1961"/>
      <c r="F25" s="1975"/>
      <c r="G25" s="1976"/>
      <c r="H25" s="1975"/>
      <c r="I25" s="1976"/>
      <c r="J25" s="1975"/>
      <c r="K25" s="1976"/>
      <c r="L25" s="1975"/>
      <c r="M25" s="1976"/>
      <c r="N25" s="1975"/>
      <c r="O25" s="1976"/>
      <c r="P25" s="1975"/>
      <c r="Q25" s="1976"/>
      <c r="R25" s="1975"/>
      <c r="S25" s="1976"/>
    </row>
    <row r="26" spans="1:19" customFormat="1" ht="15.75" customHeight="1" x14ac:dyDescent="0.25">
      <c r="A26" s="1972"/>
      <c r="B26" s="1977" t="s">
        <v>31</v>
      </c>
      <c r="C26" s="1994"/>
      <c r="D26" s="1995"/>
      <c r="E26" s="1961"/>
      <c r="F26" s="1978"/>
      <c r="G26" s="1979"/>
      <c r="H26" s="1978"/>
      <c r="I26" s="1979"/>
      <c r="J26" s="1978"/>
      <c r="K26" s="1979"/>
      <c r="L26" s="1978"/>
      <c r="M26" s="1979"/>
      <c r="N26" s="1978"/>
      <c r="O26" s="1979"/>
      <c r="P26" s="1978"/>
      <c r="Q26" s="1979"/>
      <c r="R26" s="1978"/>
      <c r="S26" s="1979"/>
    </row>
    <row r="27" spans="1:19" customFormat="1" ht="15.75" customHeight="1" x14ac:dyDescent="0.25">
      <c r="A27" s="1972"/>
      <c r="B27" s="1977" t="s">
        <v>32</v>
      </c>
      <c r="C27" s="1994"/>
      <c r="D27" s="1995"/>
      <c r="E27" s="1961"/>
      <c r="F27" s="1978"/>
      <c r="G27" s="1979"/>
      <c r="H27" s="1978"/>
      <c r="I27" s="1979"/>
      <c r="J27" s="1978"/>
      <c r="K27" s="1979"/>
      <c r="L27" s="1978"/>
      <c r="M27" s="1979"/>
      <c r="N27" s="1978"/>
      <c r="O27" s="1979"/>
      <c r="P27" s="1978"/>
      <c r="Q27" s="1979"/>
      <c r="R27" s="1978"/>
      <c r="S27" s="1979"/>
    </row>
    <row r="28" spans="1:19" customFormat="1" ht="15.75" customHeight="1" x14ac:dyDescent="0.25">
      <c r="A28" s="1972"/>
      <c r="B28" s="1977" t="s">
        <v>33</v>
      </c>
      <c r="C28" s="1994"/>
      <c r="D28" s="1995"/>
      <c r="E28" s="1961"/>
      <c r="F28" s="1978"/>
      <c r="G28" s="1979"/>
      <c r="H28" s="1978"/>
      <c r="I28" s="1979"/>
      <c r="J28" s="1978"/>
      <c r="K28" s="1979"/>
      <c r="L28" s="1978"/>
      <c r="M28" s="1979"/>
      <c r="N28" s="1978"/>
      <c r="O28" s="1979"/>
      <c r="P28" s="1978"/>
      <c r="Q28" s="1979"/>
      <c r="R28" s="1978"/>
      <c r="S28" s="1979"/>
    </row>
    <row r="29" spans="1:19" customFormat="1" ht="15.75" customHeight="1" x14ac:dyDescent="0.25">
      <c r="A29" s="1972"/>
      <c r="B29" s="1977" t="s">
        <v>586</v>
      </c>
      <c r="C29" s="1994"/>
      <c r="D29" s="1995"/>
      <c r="E29" s="1961"/>
      <c r="F29" s="1978"/>
      <c r="G29" s="1979"/>
      <c r="H29" s="1978"/>
      <c r="I29" s="1979"/>
      <c r="J29" s="1978"/>
      <c r="K29" s="1979"/>
      <c r="L29" s="1978"/>
      <c r="M29" s="1979"/>
      <c r="N29" s="1978"/>
      <c r="O29" s="1979"/>
      <c r="P29" s="1978"/>
      <c r="Q29" s="1979"/>
      <c r="R29" s="1978"/>
      <c r="S29" s="1979"/>
    </row>
    <row r="30" spans="1:19" customFormat="1" ht="15.75" customHeight="1" x14ac:dyDescent="0.25">
      <c r="A30" s="1972"/>
      <c r="B30" s="1977" t="s">
        <v>857</v>
      </c>
      <c r="C30" s="1994"/>
      <c r="D30" s="1995"/>
      <c r="E30" s="1961"/>
      <c r="F30" s="1978"/>
      <c r="G30" s="1979"/>
      <c r="H30" s="1978"/>
      <c r="I30" s="1979"/>
      <c r="J30" s="1978"/>
      <c r="K30" s="1979"/>
      <c r="L30" s="1978"/>
      <c r="M30" s="1979"/>
      <c r="N30" s="1978"/>
      <c r="O30" s="1979"/>
      <c r="P30" s="1978"/>
      <c r="Q30" s="1979"/>
      <c r="R30" s="1978"/>
      <c r="S30" s="1979"/>
    </row>
    <row r="31" spans="1:19" customFormat="1" ht="15.75" customHeight="1" x14ac:dyDescent="0.25">
      <c r="A31" s="1972"/>
      <c r="B31" s="1977" t="s">
        <v>859</v>
      </c>
      <c r="C31" s="1994"/>
      <c r="D31" s="1995"/>
      <c r="E31" s="1961"/>
      <c r="F31" s="1978"/>
      <c r="G31" s="1979"/>
      <c r="H31" s="1978"/>
      <c r="I31" s="1979"/>
      <c r="J31" s="1978"/>
      <c r="K31" s="1979"/>
      <c r="L31" s="1978"/>
      <c r="M31" s="1979"/>
      <c r="N31" s="1978"/>
      <c r="O31" s="1979"/>
      <c r="P31" s="1978"/>
      <c r="Q31" s="1979"/>
      <c r="R31" s="1978"/>
      <c r="S31" s="1979"/>
    </row>
    <row r="32" spans="1:19" customFormat="1" ht="15.75" customHeight="1" x14ac:dyDescent="0.25">
      <c r="A32" s="1972"/>
      <c r="B32" s="1977" t="s">
        <v>861</v>
      </c>
      <c r="C32" s="1994"/>
      <c r="D32" s="1995"/>
      <c r="E32" s="1961"/>
      <c r="F32" s="1978"/>
      <c r="G32" s="1979"/>
      <c r="H32" s="1978"/>
      <c r="I32" s="1979"/>
      <c r="J32" s="1978"/>
      <c r="K32" s="1979"/>
      <c r="L32" s="1978"/>
      <c r="M32" s="1979"/>
      <c r="N32" s="1978"/>
      <c r="O32" s="1979"/>
      <c r="P32" s="1978"/>
      <c r="Q32" s="1979"/>
      <c r="R32" s="1978"/>
      <c r="S32" s="1979"/>
    </row>
    <row r="33" spans="1:19" customFormat="1" ht="15.75" customHeight="1" x14ac:dyDescent="0.25">
      <c r="A33" s="1972"/>
      <c r="B33" s="1977" t="s">
        <v>863</v>
      </c>
      <c r="C33" s="1994"/>
      <c r="D33" s="1995"/>
      <c r="E33" s="1961"/>
      <c r="F33" s="1978"/>
      <c r="G33" s="1979"/>
      <c r="H33" s="1978"/>
      <c r="I33" s="1979"/>
      <c r="J33" s="1978"/>
      <c r="K33" s="1979"/>
      <c r="L33" s="1978"/>
      <c r="M33" s="1979"/>
      <c r="N33" s="1978"/>
      <c r="O33" s="1979"/>
      <c r="P33" s="1978"/>
      <c r="Q33" s="1979"/>
      <c r="R33" s="1978"/>
      <c r="S33" s="1979"/>
    </row>
    <row r="34" spans="1:19" customFormat="1" ht="15.75" customHeight="1" x14ac:dyDescent="0.25">
      <c r="A34" s="1972"/>
      <c r="B34" s="1977" t="s">
        <v>865</v>
      </c>
      <c r="C34" s="1994"/>
      <c r="D34" s="1995"/>
      <c r="E34" s="1961"/>
      <c r="F34" s="1978"/>
      <c r="G34" s="1979"/>
      <c r="H34" s="1978"/>
      <c r="I34" s="1979"/>
      <c r="J34" s="1978"/>
      <c r="K34" s="1979"/>
      <c r="L34" s="1978"/>
      <c r="M34" s="1979"/>
      <c r="N34" s="1978"/>
      <c r="O34" s="1979"/>
      <c r="P34" s="1978"/>
      <c r="Q34" s="1979"/>
      <c r="R34" s="1978"/>
      <c r="S34" s="1979"/>
    </row>
    <row r="35" spans="1:19" customFormat="1" ht="15.75" customHeight="1" x14ac:dyDescent="0.25">
      <c r="A35" s="1972"/>
      <c r="B35" s="1977" t="s">
        <v>867</v>
      </c>
      <c r="C35" s="1994"/>
      <c r="D35" s="1995"/>
      <c r="E35" s="1961"/>
      <c r="F35" s="1978"/>
      <c r="G35" s="1979"/>
      <c r="H35" s="1978"/>
      <c r="I35" s="1979"/>
      <c r="J35" s="1978"/>
      <c r="K35" s="1979"/>
      <c r="L35" s="1978"/>
      <c r="M35" s="1979"/>
      <c r="N35" s="1978"/>
      <c r="O35" s="1979"/>
      <c r="P35" s="1978"/>
      <c r="Q35" s="1979"/>
      <c r="R35" s="1978"/>
      <c r="S35" s="1979"/>
    </row>
    <row r="36" spans="1:19" customFormat="1" ht="15.75" customHeight="1" x14ac:dyDescent="0.25">
      <c r="A36" s="1972"/>
      <c r="B36" s="1977" t="s">
        <v>869</v>
      </c>
      <c r="C36" s="1994"/>
      <c r="D36" s="1995"/>
      <c r="E36" s="1961"/>
      <c r="F36" s="1978"/>
      <c r="G36" s="1979"/>
      <c r="H36" s="1978"/>
      <c r="I36" s="1979"/>
      <c r="J36" s="1978"/>
      <c r="K36" s="1979"/>
      <c r="L36" s="1978"/>
      <c r="M36" s="1979"/>
      <c r="N36" s="1978"/>
      <c r="O36" s="1979"/>
      <c r="P36" s="1978"/>
      <c r="Q36" s="1979"/>
      <c r="R36" s="1978"/>
      <c r="S36" s="1979"/>
    </row>
    <row r="37" spans="1:19" customFormat="1" ht="15.75" customHeight="1" x14ac:dyDescent="0.25">
      <c r="A37" s="1972"/>
      <c r="B37" s="1977" t="s">
        <v>871</v>
      </c>
      <c r="C37" s="1994"/>
      <c r="D37" s="1995"/>
      <c r="E37" s="1961"/>
      <c r="F37" s="1978"/>
      <c r="G37" s="1979"/>
      <c r="H37" s="1978"/>
      <c r="I37" s="1979"/>
      <c r="J37" s="1978"/>
      <c r="K37" s="1979"/>
      <c r="L37" s="1978"/>
      <c r="M37" s="1979"/>
      <c r="N37" s="1978"/>
      <c r="O37" s="1979"/>
      <c r="P37" s="1978"/>
      <c r="Q37" s="1979"/>
      <c r="R37" s="1978"/>
      <c r="S37" s="1979"/>
    </row>
    <row r="38" spans="1:19" customFormat="1" ht="15.75" customHeight="1" x14ac:dyDescent="0.25">
      <c r="A38" s="1972"/>
      <c r="B38" s="1977" t="s">
        <v>873</v>
      </c>
      <c r="C38" s="1994"/>
      <c r="D38" s="1995"/>
      <c r="E38" s="1961"/>
      <c r="F38" s="1978"/>
      <c r="G38" s="1979"/>
      <c r="H38" s="1978"/>
      <c r="I38" s="1979"/>
      <c r="J38" s="1978"/>
      <c r="K38" s="1979"/>
      <c r="L38" s="1978"/>
      <c r="M38" s="1979"/>
      <c r="N38" s="1978"/>
      <c r="O38" s="1979"/>
      <c r="P38" s="1978"/>
      <c r="Q38" s="1979"/>
      <c r="R38" s="1978"/>
      <c r="S38" s="1979"/>
    </row>
    <row r="39" spans="1:19" customFormat="1" ht="15.75" customHeight="1" thickBot="1" x14ac:dyDescent="0.3">
      <c r="A39" s="1981"/>
      <c r="B39" s="1982" t="s">
        <v>875</v>
      </c>
      <c r="C39" s="1996"/>
      <c r="D39" s="1997"/>
      <c r="E39" s="1961"/>
      <c r="F39" s="1983"/>
      <c r="G39" s="1984"/>
      <c r="H39" s="1983"/>
      <c r="I39" s="1984"/>
      <c r="J39" s="1983"/>
      <c r="K39" s="1984"/>
      <c r="L39" s="1983"/>
      <c r="M39" s="1984"/>
      <c r="N39" s="1983"/>
      <c r="O39" s="1984"/>
      <c r="P39" s="1983"/>
      <c r="Q39" s="1984"/>
      <c r="R39" s="1983"/>
      <c r="S39" s="1984"/>
    </row>
    <row r="40" spans="1:19" customFormat="1" ht="15.75" customHeight="1" thickBot="1" x14ac:dyDescent="0.3">
      <c r="A40" s="2353" t="s">
        <v>983</v>
      </c>
      <c r="B40" s="2354"/>
      <c r="C40" s="1998"/>
      <c r="D40" s="1988">
        <f>+D7+D8+D9+D10+D11+D16+D20+D24+D25+D26+D27+D28+L13+D29+D30+D31+D32+D33+D34+D35+D36+D37+D38+D39</f>
        <v>4139857910</v>
      </c>
      <c r="E40" s="1961"/>
      <c r="F40" s="1999"/>
      <c r="G40" s="1988">
        <f>+G7+G8+G9+G10+G11+G16+G20+G24+G25+G26+G27+G28+G29+G30+G31+G32+G33+G34+G35+G36+G37+G38+G39</f>
        <v>1575414596</v>
      </c>
      <c r="H40" s="1999"/>
      <c r="I40" s="1988">
        <f>+I7+I8+I9+I10+I11+I16+I20+I24+I25+I26+I27+I28+I29+I30+I31+I32+I33+I34+I35+I36+I37+I38+I39</f>
        <v>329652547</v>
      </c>
      <c r="J40" s="1999"/>
      <c r="K40" s="1988">
        <f>+K7+K8+K9+K10+K11+K16+K20+K24+K25+K26+K27+K28+K29+K30+K31+K32+K33+K34+K35+K36+K37+K38+K39</f>
        <v>2059128409</v>
      </c>
      <c r="L40" s="1999"/>
      <c r="M40" s="1988">
        <f>+M7+M8+M9+M10+M11+M16+M20+M24+M25+M26+M27+M28+M29+M30+M31+M32+M33+M34+M35+M36+M37+M38+M39</f>
        <v>34980791</v>
      </c>
      <c r="N40" s="1999"/>
      <c r="O40" s="1988">
        <f>+O7+O8+O9+O10+O11+O16+O20+O24+O25+O26+O27+O28+O29+O30+O31+O32+O33+O34+O35+O36+O37+O38+O39</f>
        <v>40579624</v>
      </c>
      <c r="P40" s="1999"/>
      <c r="Q40" s="1988">
        <f>+Q7+Q8+Q9+Q10+Q11+Q16+Q20+Q24+Q25+Q26+Q27+Q28+Q29+Q30+Q31+Q32+Q33+Q34+Q35+Q36+Q37+Q38+Q39</f>
        <v>85007081</v>
      </c>
      <c r="R40" s="1999"/>
      <c r="S40" s="1988">
        <f>+S7+S8+S9+S10+S11+S16+S20+S24+S25+S26+S27+S28+S29+S30+S31+S32+S33+S34+S35+S36+S37+S38+S39</f>
        <v>15094862</v>
      </c>
    </row>
    <row r="41" spans="1:19" customFormat="1" x14ac:dyDescent="0.25">
      <c r="A41" s="2000" t="s">
        <v>984</v>
      </c>
      <c r="B41" s="1961"/>
      <c r="C41" s="1962"/>
      <c r="D41" s="1962"/>
      <c r="E41" s="1961"/>
      <c r="F41" s="1961"/>
      <c r="G41" s="1961"/>
      <c r="H41" s="1961"/>
      <c r="I41" s="1961"/>
      <c r="J41" s="1961"/>
      <c r="K41" s="1961"/>
      <c r="L41" s="1961"/>
      <c r="M41" s="1961"/>
      <c r="N41" s="1961"/>
      <c r="O41" s="1961"/>
      <c r="P41" s="1961"/>
      <c r="Q41" s="1961"/>
      <c r="R41" s="1961"/>
      <c r="S41" s="1961"/>
    </row>
    <row r="42" spans="1:19" customFormat="1" x14ac:dyDescent="0.25">
      <c r="A42" s="2001"/>
      <c r="B42" s="2002"/>
      <c r="C42" s="2349"/>
      <c r="D42" s="2349"/>
      <c r="E42" s="1961"/>
      <c r="F42" s="1961"/>
      <c r="G42" s="1961"/>
      <c r="H42" s="1961"/>
      <c r="I42" s="1961"/>
      <c r="J42" s="1961"/>
      <c r="K42" s="1961"/>
      <c r="L42" s="1961"/>
      <c r="M42" s="1961"/>
      <c r="N42" s="1961"/>
      <c r="O42" s="1961"/>
      <c r="P42" s="1961"/>
      <c r="Q42" s="1961"/>
      <c r="R42" s="1961"/>
      <c r="S42" s="1961"/>
    </row>
    <row r="43" spans="1:19" customFormat="1" x14ac:dyDescent="0.25">
      <c r="A43" s="2001"/>
      <c r="B43" s="2002"/>
      <c r="C43" s="2003"/>
      <c r="D43" s="2003"/>
      <c r="E43" s="1961"/>
      <c r="F43" s="1961"/>
      <c r="G43" s="1961"/>
      <c r="H43" s="1961"/>
      <c r="I43" s="1961"/>
      <c r="J43" s="1961"/>
      <c r="K43" s="1961"/>
      <c r="L43" s="1961"/>
      <c r="M43" s="1961"/>
      <c r="N43" s="1961"/>
      <c r="O43" s="1961"/>
      <c r="P43" s="1961"/>
      <c r="Q43" s="1961"/>
      <c r="R43" s="1961"/>
      <c r="S43" s="1961"/>
    </row>
    <row r="44" spans="1:19" customFormat="1" x14ac:dyDescent="0.25">
      <c r="A44" s="2002"/>
      <c r="B44" s="2002"/>
      <c r="C44" s="2349"/>
      <c r="D44" s="2349"/>
      <c r="E44" s="1961"/>
      <c r="F44" s="1961"/>
      <c r="G44" s="1961"/>
      <c r="H44" s="1961"/>
      <c r="I44" s="1961"/>
      <c r="J44" s="1961"/>
      <c r="K44" s="1961"/>
      <c r="L44" s="1961"/>
      <c r="M44" s="1961"/>
      <c r="N44" s="1961"/>
      <c r="O44" s="1961"/>
      <c r="P44" s="1961"/>
      <c r="Q44" s="1961"/>
      <c r="R44" s="1961"/>
      <c r="S44" s="1961"/>
    </row>
    <row r="45" spans="1:19" customFormat="1" x14ac:dyDescent="0.25">
      <c r="A45" s="2004"/>
      <c r="B45" s="2004"/>
      <c r="C45" s="1962"/>
      <c r="D45" s="1962"/>
      <c r="E45" s="1961"/>
      <c r="F45" s="1961"/>
      <c r="G45" s="1961"/>
      <c r="H45" s="1961"/>
      <c r="I45" s="1961"/>
      <c r="J45" s="1961"/>
      <c r="K45" s="1961"/>
      <c r="L45" s="1961"/>
      <c r="M45" s="1961"/>
      <c r="N45" s="1961"/>
      <c r="O45" s="1961"/>
      <c r="P45" s="1961"/>
      <c r="Q45" s="1961"/>
      <c r="R45" s="1961"/>
      <c r="S45" s="1961"/>
    </row>
    <row r="46" spans="1:19" customFormat="1" x14ac:dyDescent="0.25">
      <c r="A46" s="2004"/>
      <c r="B46" s="2004"/>
      <c r="C46" s="2005"/>
      <c r="D46" s="1962"/>
      <c r="E46" s="1961"/>
      <c r="F46" s="1961"/>
      <c r="G46" s="1961"/>
      <c r="H46" s="1961"/>
      <c r="I46" s="1961"/>
      <c r="J46" s="1961"/>
      <c r="K46" s="1961"/>
      <c r="L46" s="1961"/>
      <c r="M46" s="1961"/>
      <c r="N46" s="1961"/>
      <c r="O46" s="1961"/>
      <c r="P46" s="1961"/>
      <c r="Q46" s="1961"/>
      <c r="R46" s="1961"/>
      <c r="S46" s="1961"/>
    </row>
  </sheetData>
  <mergeCells count="12">
    <mergeCell ref="A1:D1"/>
    <mergeCell ref="P6:Q6"/>
    <mergeCell ref="R6:S6"/>
    <mergeCell ref="A40:B40"/>
    <mergeCell ref="C42:D42"/>
    <mergeCell ref="L6:M6"/>
    <mergeCell ref="N6:O6"/>
    <mergeCell ref="C44:D44"/>
    <mergeCell ref="A3:D3"/>
    <mergeCell ref="F6:G6"/>
    <mergeCell ref="H6:I6"/>
    <mergeCell ref="J6:K6"/>
  </mergeCells>
  <printOptions horizontalCentered="1"/>
  <pageMargins left="0.78740157480314965" right="0.78740157480314965" top="1.1417322834645669" bottom="0.98425196850393704" header="0.78740157480314965" footer="0.78740157480314965"/>
  <pageSetup paperSize="9" scale="9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1"/>
  <sheetViews>
    <sheetView view="pageBreakPreview" zoomScale="82" zoomScaleNormal="100" zoomScaleSheetLayoutView="82" workbookViewId="0">
      <selection activeCell="C18" sqref="C18"/>
    </sheetView>
  </sheetViews>
  <sheetFormatPr defaultColWidth="12" defaultRowHeight="15.75" x14ac:dyDescent="0.25"/>
  <cols>
    <col min="1" max="1" width="56.1640625" style="1961" customWidth="1"/>
    <col min="2" max="2" width="6.83203125" style="1961" customWidth="1"/>
    <col min="3" max="3" width="19.6640625" style="1961" customWidth="1"/>
    <col min="4" max="4" width="19.1640625" style="1961" customWidth="1"/>
    <col min="5" max="256" width="12" style="1961"/>
    <col min="257" max="257" width="56.1640625" style="1961" customWidth="1"/>
    <col min="258" max="258" width="6.83203125" style="1961" customWidth="1"/>
    <col min="259" max="259" width="17.1640625" style="1961" customWidth="1"/>
    <col min="260" max="260" width="19.1640625" style="1961" customWidth="1"/>
    <col min="261" max="512" width="12" style="1961"/>
    <col min="513" max="513" width="56.1640625" style="1961" customWidth="1"/>
    <col min="514" max="514" width="6.83203125" style="1961" customWidth="1"/>
    <col min="515" max="515" width="17.1640625" style="1961" customWidth="1"/>
    <col min="516" max="516" width="19.1640625" style="1961" customWidth="1"/>
    <col min="517" max="768" width="12" style="1961"/>
    <col min="769" max="769" width="56.1640625" style="1961" customWidth="1"/>
    <col min="770" max="770" width="6.83203125" style="1961" customWidth="1"/>
    <col min="771" max="771" width="17.1640625" style="1961" customWidth="1"/>
    <col min="772" max="772" width="19.1640625" style="1961" customWidth="1"/>
    <col min="773" max="1024" width="12" style="1961"/>
    <col min="1025" max="1025" width="56.1640625" style="1961" customWidth="1"/>
    <col min="1026" max="1026" width="6.83203125" style="1961" customWidth="1"/>
    <col min="1027" max="1027" width="17.1640625" style="1961" customWidth="1"/>
    <col min="1028" max="1028" width="19.1640625" style="1961" customWidth="1"/>
    <col min="1029" max="1280" width="12" style="1961"/>
    <col min="1281" max="1281" width="56.1640625" style="1961" customWidth="1"/>
    <col min="1282" max="1282" width="6.83203125" style="1961" customWidth="1"/>
    <col min="1283" max="1283" width="17.1640625" style="1961" customWidth="1"/>
    <col min="1284" max="1284" width="19.1640625" style="1961" customWidth="1"/>
    <col min="1285" max="1536" width="12" style="1961"/>
    <col min="1537" max="1537" width="56.1640625" style="1961" customWidth="1"/>
    <col min="1538" max="1538" width="6.83203125" style="1961" customWidth="1"/>
    <col min="1539" max="1539" width="17.1640625" style="1961" customWidth="1"/>
    <col min="1540" max="1540" width="19.1640625" style="1961" customWidth="1"/>
    <col min="1541" max="1792" width="12" style="1961"/>
    <col min="1793" max="1793" width="56.1640625" style="1961" customWidth="1"/>
    <col min="1794" max="1794" width="6.83203125" style="1961" customWidth="1"/>
    <col min="1795" max="1795" width="17.1640625" style="1961" customWidth="1"/>
    <col min="1796" max="1796" width="19.1640625" style="1961" customWidth="1"/>
    <col min="1797" max="2048" width="12" style="1961"/>
    <col min="2049" max="2049" width="56.1640625" style="1961" customWidth="1"/>
    <col min="2050" max="2050" width="6.83203125" style="1961" customWidth="1"/>
    <col min="2051" max="2051" width="17.1640625" style="1961" customWidth="1"/>
    <col min="2052" max="2052" width="19.1640625" style="1961" customWidth="1"/>
    <col min="2053" max="2304" width="12" style="1961"/>
    <col min="2305" max="2305" width="56.1640625" style="1961" customWidth="1"/>
    <col min="2306" max="2306" width="6.83203125" style="1961" customWidth="1"/>
    <col min="2307" max="2307" width="17.1640625" style="1961" customWidth="1"/>
    <col min="2308" max="2308" width="19.1640625" style="1961" customWidth="1"/>
    <col min="2309" max="2560" width="12" style="1961"/>
    <col min="2561" max="2561" width="56.1640625" style="1961" customWidth="1"/>
    <col min="2562" max="2562" width="6.83203125" style="1961" customWidth="1"/>
    <col min="2563" max="2563" width="17.1640625" style="1961" customWidth="1"/>
    <col min="2564" max="2564" width="19.1640625" style="1961" customWidth="1"/>
    <col min="2565" max="2816" width="12" style="1961"/>
    <col min="2817" max="2817" width="56.1640625" style="1961" customWidth="1"/>
    <col min="2818" max="2818" width="6.83203125" style="1961" customWidth="1"/>
    <col min="2819" max="2819" width="17.1640625" style="1961" customWidth="1"/>
    <col min="2820" max="2820" width="19.1640625" style="1961" customWidth="1"/>
    <col min="2821" max="3072" width="12" style="1961"/>
    <col min="3073" max="3073" width="56.1640625" style="1961" customWidth="1"/>
    <col min="3074" max="3074" width="6.83203125" style="1961" customWidth="1"/>
    <col min="3075" max="3075" width="17.1640625" style="1961" customWidth="1"/>
    <col min="3076" max="3076" width="19.1640625" style="1961" customWidth="1"/>
    <col min="3077" max="3328" width="12" style="1961"/>
    <col min="3329" max="3329" width="56.1640625" style="1961" customWidth="1"/>
    <col min="3330" max="3330" width="6.83203125" style="1961" customWidth="1"/>
    <col min="3331" max="3331" width="17.1640625" style="1961" customWidth="1"/>
    <col min="3332" max="3332" width="19.1640625" style="1961" customWidth="1"/>
    <col min="3333" max="3584" width="12" style="1961"/>
    <col min="3585" max="3585" width="56.1640625" style="1961" customWidth="1"/>
    <col min="3586" max="3586" width="6.83203125" style="1961" customWidth="1"/>
    <col min="3587" max="3587" width="17.1640625" style="1961" customWidth="1"/>
    <col min="3588" max="3588" width="19.1640625" style="1961" customWidth="1"/>
    <col min="3589" max="3840" width="12" style="1961"/>
    <col min="3841" max="3841" width="56.1640625" style="1961" customWidth="1"/>
    <col min="3842" max="3842" width="6.83203125" style="1961" customWidth="1"/>
    <col min="3843" max="3843" width="17.1640625" style="1961" customWidth="1"/>
    <col min="3844" max="3844" width="19.1640625" style="1961" customWidth="1"/>
    <col min="3845" max="4096" width="12" style="1961"/>
    <col min="4097" max="4097" width="56.1640625" style="1961" customWidth="1"/>
    <col min="4098" max="4098" width="6.83203125" style="1961" customWidth="1"/>
    <col min="4099" max="4099" width="17.1640625" style="1961" customWidth="1"/>
    <col min="4100" max="4100" width="19.1640625" style="1961" customWidth="1"/>
    <col min="4101" max="4352" width="12" style="1961"/>
    <col min="4353" max="4353" width="56.1640625" style="1961" customWidth="1"/>
    <col min="4354" max="4354" width="6.83203125" style="1961" customWidth="1"/>
    <col min="4355" max="4355" width="17.1640625" style="1961" customWidth="1"/>
    <col min="4356" max="4356" width="19.1640625" style="1961" customWidth="1"/>
    <col min="4357" max="4608" width="12" style="1961"/>
    <col min="4609" max="4609" width="56.1640625" style="1961" customWidth="1"/>
    <col min="4610" max="4610" width="6.83203125" style="1961" customWidth="1"/>
    <col min="4611" max="4611" width="17.1640625" style="1961" customWidth="1"/>
    <col min="4612" max="4612" width="19.1640625" style="1961" customWidth="1"/>
    <col min="4613" max="4864" width="12" style="1961"/>
    <col min="4865" max="4865" width="56.1640625" style="1961" customWidth="1"/>
    <col min="4866" max="4866" width="6.83203125" style="1961" customWidth="1"/>
    <col min="4867" max="4867" width="17.1640625" style="1961" customWidth="1"/>
    <col min="4868" max="4868" width="19.1640625" style="1961" customWidth="1"/>
    <col min="4869" max="5120" width="12" style="1961"/>
    <col min="5121" max="5121" width="56.1640625" style="1961" customWidth="1"/>
    <col min="5122" max="5122" width="6.83203125" style="1961" customWidth="1"/>
    <col min="5123" max="5123" width="17.1640625" style="1961" customWidth="1"/>
    <col min="5124" max="5124" width="19.1640625" style="1961" customWidth="1"/>
    <col min="5125" max="5376" width="12" style="1961"/>
    <col min="5377" max="5377" width="56.1640625" style="1961" customWidth="1"/>
    <col min="5378" max="5378" width="6.83203125" style="1961" customWidth="1"/>
    <col min="5379" max="5379" width="17.1640625" style="1961" customWidth="1"/>
    <col min="5380" max="5380" width="19.1640625" style="1961" customWidth="1"/>
    <col min="5381" max="5632" width="12" style="1961"/>
    <col min="5633" max="5633" width="56.1640625" style="1961" customWidth="1"/>
    <col min="5634" max="5634" width="6.83203125" style="1961" customWidth="1"/>
    <col min="5635" max="5635" width="17.1640625" style="1961" customWidth="1"/>
    <col min="5636" max="5636" width="19.1640625" style="1961" customWidth="1"/>
    <col min="5637" max="5888" width="12" style="1961"/>
    <col min="5889" max="5889" width="56.1640625" style="1961" customWidth="1"/>
    <col min="5890" max="5890" width="6.83203125" style="1961" customWidth="1"/>
    <col min="5891" max="5891" width="17.1640625" style="1961" customWidth="1"/>
    <col min="5892" max="5892" width="19.1640625" style="1961" customWidth="1"/>
    <col min="5893" max="6144" width="12" style="1961"/>
    <col min="6145" max="6145" width="56.1640625" style="1961" customWidth="1"/>
    <col min="6146" max="6146" width="6.83203125" style="1961" customWidth="1"/>
    <col min="6147" max="6147" width="17.1640625" style="1961" customWidth="1"/>
    <col min="6148" max="6148" width="19.1640625" style="1961" customWidth="1"/>
    <col min="6149" max="6400" width="12" style="1961"/>
    <col min="6401" max="6401" width="56.1640625" style="1961" customWidth="1"/>
    <col min="6402" max="6402" width="6.83203125" style="1961" customWidth="1"/>
    <col min="6403" max="6403" width="17.1640625" style="1961" customWidth="1"/>
    <col min="6404" max="6404" width="19.1640625" style="1961" customWidth="1"/>
    <col min="6405" max="6656" width="12" style="1961"/>
    <col min="6657" max="6657" width="56.1640625" style="1961" customWidth="1"/>
    <col min="6658" max="6658" width="6.83203125" style="1961" customWidth="1"/>
    <col min="6659" max="6659" width="17.1640625" style="1961" customWidth="1"/>
    <col min="6660" max="6660" width="19.1640625" style="1961" customWidth="1"/>
    <col min="6661" max="6912" width="12" style="1961"/>
    <col min="6913" max="6913" width="56.1640625" style="1961" customWidth="1"/>
    <col min="6914" max="6914" width="6.83203125" style="1961" customWidth="1"/>
    <col min="6915" max="6915" width="17.1640625" style="1961" customWidth="1"/>
    <col min="6916" max="6916" width="19.1640625" style="1961" customWidth="1"/>
    <col min="6917" max="7168" width="12" style="1961"/>
    <col min="7169" max="7169" width="56.1640625" style="1961" customWidth="1"/>
    <col min="7170" max="7170" width="6.83203125" style="1961" customWidth="1"/>
    <col min="7171" max="7171" width="17.1640625" style="1961" customWidth="1"/>
    <col min="7172" max="7172" width="19.1640625" style="1961" customWidth="1"/>
    <col min="7173" max="7424" width="12" style="1961"/>
    <col min="7425" max="7425" width="56.1640625" style="1961" customWidth="1"/>
    <col min="7426" max="7426" width="6.83203125" style="1961" customWidth="1"/>
    <col min="7427" max="7427" width="17.1640625" style="1961" customWidth="1"/>
    <col min="7428" max="7428" width="19.1640625" style="1961" customWidth="1"/>
    <col min="7429" max="7680" width="12" style="1961"/>
    <col min="7681" max="7681" width="56.1640625" style="1961" customWidth="1"/>
    <col min="7682" max="7682" width="6.83203125" style="1961" customWidth="1"/>
    <col min="7683" max="7683" width="17.1640625" style="1961" customWidth="1"/>
    <col min="7684" max="7684" width="19.1640625" style="1961" customWidth="1"/>
    <col min="7685" max="7936" width="12" style="1961"/>
    <col min="7937" max="7937" width="56.1640625" style="1961" customWidth="1"/>
    <col min="7938" max="7938" width="6.83203125" style="1961" customWidth="1"/>
    <col min="7939" max="7939" width="17.1640625" style="1961" customWidth="1"/>
    <col min="7940" max="7940" width="19.1640625" style="1961" customWidth="1"/>
    <col min="7941" max="8192" width="12" style="1961"/>
    <col min="8193" max="8193" width="56.1640625" style="1961" customWidth="1"/>
    <col min="8194" max="8194" width="6.83203125" style="1961" customWidth="1"/>
    <col min="8195" max="8195" width="17.1640625" style="1961" customWidth="1"/>
    <col min="8196" max="8196" width="19.1640625" style="1961" customWidth="1"/>
    <col min="8197" max="8448" width="12" style="1961"/>
    <col min="8449" max="8449" width="56.1640625" style="1961" customWidth="1"/>
    <col min="8450" max="8450" width="6.83203125" style="1961" customWidth="1"/>
    <col min="8451" max="8451" width="17.1640625" style="1961" customWidth="1"/>
    <col min="8452" max="8452" width="19.1640625" style="1961" customWidth="1"/>
    <col min="8453" max="8704" width="12" style="1961"/>
    <col min="8705" max="8705" width="56.1640625" style="1961" customWidth="1"/>
    <col min="8706" max="8706" width="6.83203125" style="1961" customWidth="1"/>
    <col min="8707" max="8707" width="17.1640625" style="1961" customWidth="1"/>
    <col min="8708" max="8708" width="19.1640625" style="1961" customWidth="1"/>
    <col min="8709" max="8960" width="12" style="1961"/>
    <col min="8961" max="8961" width="56.1640625" style="1961" customWidth="1"/>
    <col min="8962" max="8962" width="6.83203125" style="1961" customWidth="1"/>
    <col min="8963" max="8963" width="17.1640625" style="1961" customWidth="1"/>
    <col min="8964" max="8964" width="19.1640625" style="1961" customWidth="1"/>
    <col min="8965" max="9216" width="12" style="1961"/>
    <col min="9217" max="9217" width="56.1640625" style="1961" customWidth="1"/>
    <col min="9218" max="9218" width="6.83203125" style="1961" customWidth="1"/>
    <col min="9219" max="9219" width="17.1640625" style="1961" customWidth="1"/>
    <col min="9220" max="9220" width="19.1640625" style="1961" customWidth="1"/>
    <col min="9221" max="9472" width="12" style="1961"/>
    <col min="9473" max="9473" width="56.1640625" style="1961" customWidth="1"/>
    <col min="9474" max="9474" width="6.83203125" style="1961" customWidth="1"/>
    <col min="9475" max="9475" width="17.1640625" style="1961" customWidth="1"/>
    <col min="9476" max="9476" width="19.1640625" style="1961" customWidth="1"/>
    <col min="9477" max="9728" width="12" style="1961"/>
    <col min="9729" max="9729" width="56.1640625" style="1961" customWidth="1"/>
    <col min="9730" max="9730" width="6.83203125" style="1961" customWidth="1"/>
    <col min="9731" max="9731" width="17.1640625" style="1961" customWidth="1"/>
    <col min="9732" max="9732" width="19.1640625" style="1961" customWidth="1"/>
    <col min="9733" max="9984" width="12" style="1961"/>
    <col min="9985" max="9985" width="56.1640625" style="1961" customWidth="1"/>
    <col min="9986" max="9986" width="6.83203125" style="1961" customWidth="1"/>
    <col min="9987" max="9987" width="17.1640625" style="1961" customWidth="1"/>
    <col min="9988" max="9988" width="19.1640625" style="1961" customWidth="1"/>
    <col min="9989" max="10240" width="12" style="1961"/>
    <col min="10241" max="10241" width="56.1640625" style="1961" customWidth="1"/>
    <col min="10242" max="10242" width="6.83203125" style="1961" customWidth="1"/>
    <col min="10243" max="10243" width="17.1640625" style="1961" customWidth="1"/>
    <col min="10244" max="10244" width="19.1640625" style="1961" customWidth="1"/>
    <col min="10245" max="10496" width="12" style="1961"/>
    <col min="10497" max="10497" width="56.1640625" style="1961" customWidth="1"/>
    <col min="10498" max="10498" width="6.83203125" style="1961" customWidth="1"/>
    <col min="10499" max="10499" width="17.1640625" style="1961" customWidth="1"/>
    <col min="10500" max="10500" width="19.1640625" style="1961" customWidth="1"/>
    <col min="10501" max="10752" width="12" style="1961"/>
    <col min="10753" max="10753" width="56.1640625" style="1961" customWidth="1"/>
    <col min="10754" max="10754" width="6.83203125" style="1961" customWidth="1"/>
    <col min="10755" max="10755" width="17.1640625" style="1961" customWidth="1"/>
    <col min="10756" max="10756" width="19.1640625" style="1961" customWidth="1"/>
    <col min="10757" max="11008" width="12" style="1961"/>
    <col min="11009" max="11009" width="56.1640625" style="1961" customWidth="1"/>
    <col min="11010" max="11010" width="6.83203125" style="1961" customWidth="1"/>
    <col min="11011" max="11011" width="17.1640625" style="1961" customWidth="1"/>
    <col min="11012" max="11012" width="19.1640625" style="1961" customWidth="1"/>
    <col min="11013" max="11264" width="12" style="1961"/>
    <col min="11265" max="11265" width="56.1640625" style="1961" customWidth="1"/>
    <col min="11266" max="11266" width="6.83203125" style="1961" customWidth="1"/>
    <col min="11267" max="11267" width="17.1640625" style="1961" customWidth="1"/>
    <col min="11268" max="11268" width="19.1640625" style="1961" customWidth="1"/>
    <col min="11269" max="11520" width="12" style="1961"/>
    <col min="11521" max="11521" width="56.1640625" style="1961" customWidth="1"/>
    <col min="11522" max="11522" width="6.83203125" style="1961" customWidth="1"/>
    <col min="11523" max="11523" width="17.1640625" style="1961" customWidth="1"/>
    <col min="11524" max="11524" width="19.1640625" style="1961" customWidth="1"/>
    <col min="11525" max="11776" width="12" style="1961"/>
    <col min="11777" max="11777" width="56.1640625" style="1961" customWidth="1"/>
    <col min="11778" max="11778" width="6.83203125" style="1961" customWidth="1"/>
    <col min="11779" max="11779" width="17.1640625" style="1961" customWidth="1"/>
    <col min="11780" max="11780" width="19.1640625" style="1961" customWidth="1"/>
    <col min="11781" max="12032" width="12" style="1961"/>
    <col min="12033" max="12033" width="56.1640625" style="1961" customWidth="1"/>
    <col min="12034" max="12034" width="6.83203125" style="1961" customWidth="1"/>
    <col min="12035" max="12035" width="17.1640625" style="1961" customWidth="1"/>
    <col min="12036" max="12036" width="19.1640625" style="1961" customWidth="1"/>
    <col min="12037" max="12288" width="12" style="1961"/>
    <col min="12289" max="12289" width="56.1640625" style="1961" customWidth="1"/>
    <col min="12290" max="12290" width="6.83203125" style="1961" customWidth="1"/>
    <col min="12291" max="12291" width="17.1640625" style="1961" customWidth="1"/>
    <col min="12292" max="12292" width="19.1640625" style="1961" customWidth="1"/>
    <col min="12293" max="12544" width="12" style="1961"/>
    <col min="12545" max="12545" width="56.1640625" style="1961" customWidth="1"/>
    <col min="12546" max="12546" width="6.83203125" style="1961" customWidth="1"/>
    <col min="12547" max="12547" width="17.1640625" style="1961" customWidth="1"/>
    <col min="12548" max="12548" width="19.1640625" style="1961" customWidth="1"/>
    <col min="12549" max="12800" width="12" style="1961"/>
    <col min="12801" max="12801" width="56.1640625" style="1961" customWidth="1"/>
    <col min="12802" max="12802" width="6.83203125" style="1961" customWidth="1"/>
    <col min="12803" max="12803" width="17.1640625" style="1961" customWidth="1"/>
    <col min="12804" max="12804" width="19.1640625" style="1961" customWidth="1"/>
    <col min="12805" max="13056" width="12" style="1961"/>
    <col min="13057" max="13057" width="56.1640625" style="1961" customWidth="1"/>
    <col min="13058" max="13058" width="6.83203125" style="1961" customWidth="1"/>
    <col min="13059" max="13059" width="17.1640625" style="1961" customWidth="1"/>
    <col min="13060" max="13060" width="19.1640625" style="1961" customWidth="1"/>
    <col min="13061" max="13312" width="12" style="1961"/>
    <col min="13313" max="13313" width="56.1640625" style="1961" customWidth="1"/>
    <col min="13314" max="13314" width="6.83203125" style="1961" customWidth="1"/>
    <col min="13315" max="13315" width="17.1640625" style="1961" customWidth="1"/>
    <col min="13316" max="13316" width="19.1640625" style="1961" customWidth="1"/>
    <col min="13317" max="13568" width="12" style="1961"/>
    <col min="13569" max="13569" width="56.1640625" style="1961" customWidth="1"/>
    <col min="13570" max="13570" width="6.83203125" style="1961" customWidth="1"/>
    <col min="13571" max="13571" width="17.1640625" style="1961" customWidth="1"/>
    <col min="13572" max="13572" width="19.1640625" style="1961" customWidth="1"/>
    <col min="13573" max="13824" width="12" style="1961"/>
    <col min="13825" max="13825" width="56.1640625" style="1961" customWidth="1"/>
    <col min="13826" max="13826" width="6.83203125" style="1961" customWidth="1"/>
    <col min="13827" max="13827" width="17.1640625" style="1961" customWidth="1"/>
    <col min="13828" max="13828" width="19.1640625" style="1961" customWidth="1"/>
    <col min="13829" max="14080" width="12" style="1961"/>
    <col min="14081" max="14081" width="56.1640625" style="1961" customWidth="1"/>
    <col min="14082" max="14082" width="6.83203125" style="1961" customWidth="1"/>
    <col min="14083" max="14083" width="17.1640625" style="1961" customWidth="1"/>
    <col min="14084" max="14084" width="19.1640625" style="1961" customWidth="1"/>
    <col min="14085" max="14336" width="12" style="1961"/>
    <col min="14337" max="14337" width="56.1640625" style="1961" customWidth="1"/>
    <col min="14338" max="14338" width="6.83203125" style="1961" customWidth="1"/>
    <col min="14339" max="14339" width="17.1640625" style="1961" customWidth="1"/>
    <col min="14340" max="14340" width="19.1640625" style="1961" customWidth="1"/>
    <col min="14341" max="14592" width="12" style="1961"/>
    <col min="14593" max="14593" width="56.1640625" style="1961" customWidth="1"/>
    <col min="14594" max="14594" width="6.83203125" style="1961" customWidth="1"/>
    <col min="14595" max="14595" width="17.1640625" style="1961" customWidth="1"/>
    <col min="14596" max="14596" width="19.1640625" style="1961" customWidth="1"/>
    <col min="14597" max="14848" width="12" style="1961"/>
    <col min="14849" max="14849" width="56.1640625" style="1961" customWidth="1"/>
    <col min="14850" max="14850" width="6.83203125" style="1961" customWidth="1"/>
    <col min="14851" max="14851" width="17.1640625" style="1961" customWidth="1"/>
    <col min="14852" max="14852" width="19.1640625" style="1961" customWidth="1"/>
    <col min="14853" max="15104" width="12" style="1961"/>
    <col min="15105" max="15105" width="56.1640625" style="1961" customWidth="1"/>
    <col min="15106" max="15106" width="6.83203125" style="1961" customWidth="1"/>
    <col min="15107" max="15107" width="17.1640625" style="1961" customWidth="1"/>
    <col min="15108" max="15108" width="19.1640625" style="1961" customWidth="1"/>
    <col min="15109" max="15360" width="12" style="1961"/>
    <col min="15361" max="15361" width="56.1640625" style="1961" customWidth="1"/>
    <col min="15362" max="15362" width="6.83203125" style="1961" customWidth="1"/>
    <col min="15363" max="15363" width="17.1640625" style="1961" customWidth="1"/>
    <col min="15364" max="15364" width="19.1640625" style="1961" customWidth="1"/>
    <col min="15365" max="15616" width="12" style="1961"/>
    <col min="15617" max="15617" width="56.1640625" style="1961" customWidth="1"/>
    <col min="15618" max="15618" width="6.83203125" style="1961" customWidth="1"/>
    <col min="15619" max="15619" width="17.1640625" style="1961" customWidth="1"/>
    <col min="15620" max="15620" width="19.1640625" style="1961" customWidth="1"/>
    <col min="15621" max="15872" width="12" style="1961"/>
    <col min="15873" max="15873" width="56.1640625" style="1961" customWidth="1"/>
    <col min="15874" max="15874" width="6.83203125" style="1961" customWidth="1"/>
    <col min="15875" max="15875" width="17.1640625" style="1961" customWidth="1"/>
    <col min="15876" max="15876" width="19.1640625" style="1961" customWidth="1"/>
    <col min="15877" max="16128" width="12" style="1961"/>
    <col min="16129" max="16129" width="56.1640625" style="1961" customWidth="1"/>
    <col min="16130" max="16130" width="6.83203125" style="1961" customWidth="1"/>
    <col min="16131" max="16131" width="17.1640625" style="1961" customWidth="1"/>
    <col min="16132" max="16132" width="19.1640625" style="1961" customWidth="1"/>
    <col min="16133" max="16384" width="12" style="1961"/>
  </cols>
  <sheetData>
    <row r="1" spans="1:8" x14ac:dyDescent="0.25">
      <c r="A1" s="2301" t="s">
        <v>1072</v>
      </c>
      <c r="B1" s="2301"/>
      <c r="C1" s="2301"/>
      <c r="D1" s="2301"/>
      <c r="E1" s="2025"/>
      <c r="F1" s="2025"/>
      <c r="G1" s="2025"/>
    </row>
    <row r="4" spans="1:8" ht="48.75" customHeight="1" x14ac:dyDescent="0.25">
      <c r="A4" s="2355" t="s">
        <v>985</v>
      </c>
      <c r="B4" s="2356"/>
      <c r="C4" s="2356"/>
      <c r="D4" s="2356"/>
    </row>
    <row r="5" spans="1:8" ht="16.5" thickBot="1" x14ac:dyDescent="0.3">
      <c r="D5" s="1963" t="s">
        <v>366</v>
      </c>
      <c r="E5" s="1963"/>
    </row>
    <row r="6" spans="1:8" ht="72" customHeight="1" thickBot="1" x14ac:dyDescent="0.3">
      <c r="A6" s="2006" t="s">
        <v>84</v>
      </c>
      <c r="B6" s="1965" t="s">
        <v>132</v>
      </c>
      <c r="C6" s="2007" t="s">
        <v>986</v>
      </c>
      <c r="D6" s="2008" t="s">
        <v>957</v>
      </c>
      <c r="E6" s="1968"/>
    </row>
    <row r="7" spans="1:8" ht="16.5" thickBot="1" x14ac:dyDescent="0.3">
      <c r="A7" s="2009" t="s">
        <v>302</v>
      </c>
      <c r="B7" s="2010" t="s">
        <v>303</v>
      </c>
      <c r="C7" s="2010" t="s">
        <v>304</v>
      </c>
      <c r="D7" s="2011" t="s">
        <v>305</v>
      </c>
    </row>
    <row r="8" spans="1:8" ht="15.75" customHeight="1" x14ac:dyDescent="0.25">
      <c r="A8" s="2012" t="s">
        <v>987</v>
      </c>
      <c r="B8" s="1973" t="s">
        <v>12</v>
      </c>
      <c r="C8" s="1975"/>
      <c r="D8" s="1976"/>
    </row>
    <row r="9" spans="1:8" ht="15.75" customHeight="1" x14ac:dyDescent="0.25">
      <c r="A9" s="2012" t="s">
        <v>988</v>
      </c>
      <c r="B9" s="1977" t="s">
        <v>13</v>
      </c>
      <c r="C9" s="1978"/>
      <c r="D9" s="1979"/>
    </row>
    <row r="10" spans="1:8" ht="15.75" customHeight="1" thickBot="1" x14ac:dyDescent="0.3">
      <c r="A10" s="2013" t="s">
        <v>989</v>
      </c>
      <c r="B10" s="1982" t="s">
        <v>14</v>
      </c>
      <c r="C10" s="1983"/>
      <c r="D10" s="1984"/>
    </row>
    <row r="11" spans="1:8" ht="15.75" customHeight="1" thickBot="1" x14ac:dyDescent="0.3">
      <c r="A11" s="1985" t="s">
        <v>990</v>
      </c>
      <c r="B11" s="1986" t="s">
        <v>15</v>
      </c>
      <c r="C11" s="1989"/>
      <c r="D11" s="1988">
        <f>+D8+D9+D10</f>
        <v>0</v>
      </c>
    </row>
    <row r="12" spans="1:8" ht="15.75" customHeight="1" x14ac:dyDescent="0.25">
      <c r="A12" s="2014" t="s">
        <v>991</v>
      </c>
      <c r="B12" s="1973" t="s">
        <v>16</v>
      </c>
      <c r="C12" s="1975"/>
      <c r="D12" s="1976"/>
      <c r="H12" s="1961" t="s">
        <v>389</v>
      </c>
    </row>
    <row r="13" spans="1:8" ht="15.75" customHeight="1" x14ac:dyDescent="0.25">
      <c r="A13" s="2012" t="s">
        <v>992</v>
      </c>
      <c r="B13" s="1977" t="s">
        <v>17</v>
      </c>
      <c r="C13" s="1978"/>
      <c r="D13" s="1979"/>
    </row>
    <row r="14" spans="1:8" ht="15.75" customHeight="1" x14ac:dyDescent="0.25">
      <c r="A14" s="2012" t="s">
        <v>993</v>
      </c>
      <c r="B14" s="1977" t="s">
        <v>18</v>
      </c>
      <c r="C14" s="1978"/>
      <c r="D14" s="1979"/>
    </row>
    <row r="15" spans="1:8" ht="15.75" customHeight="1" x14ac:dyDescent="0.25">
      <c r="A15" s="2012" t="s">
        <v>994</v>
      </c>
      <c r="B15" s="1977" t="s">
        <v>19</v>
      </c>
      <c r="C15" s="1978"/>
      <c r="D15" s="1979"/>
    </row>
    <row r="16" spans="1:8" ht="15.75" customHeight="1" thickBot="1" x14ac:dyDescent="0.3">
      <c r="A16" s="2013" t="s">
        <v>995</v>
      </c>
      <c r="B16" s="1982" t="s">
        <v>20</v>
      </c>
      <c r="C16" s="2015"/>
      <c r="D16" s="2016"/>
    </row>
    <row r="17" spans="1:4" ht="15.75" customHeight="1" thickBot="1" x14ac:dyDescent="0.3">
      <c r="A17" s="1985" t="s">
        <v>996</v>
      </c>
      <c r="B17" s="1986" t="s">
        <v>21</v>
      </c>
      <c r="C17" s="2017">
        <f>+C12+C13+C14+C15+C16</f>
        <v>0</v>
      </c>
      <c r="D17" s="2018">
        <f>+D12+D13+D14+D15+D16</f>
        <v>0</v>
      </c>
    </row>
    <row r="18" spans="1:4" ht="15.75" customHeight="1" x14ac:dyDescent="0.25">
      <c r="A18" s="2014"/>
      <c r="B18" s="1973" t="s">
        <v>22</v>
      </c>
      <c r="C18" s="1975"/>
      <c r="D18" s="1976"/>
    </row>
    <row r="19" spans="1:4" ht="15.75" customHeight="1" x14ac:dyDescent="0.25">
      <c r="A19" s="2012"/>
      <c r="B19" s="1977" t="s">
        <v>23</v>
      </c>
      <c r="C19" s="1978"/>
      <c r="D19" s="1979"/>
    </row>
    <row r="20" spans="1:4" ht="15.75" customHeight="1" x14ac:dyDescent="0.25">
      <c r="A20" s="2012"/>
      <c r="B20" s="1977" t="s">
        <v>24</v>
      </c>
      <c r="C20" s="1978"/>
      <c r="D20" s="1979"/>
    </row>
    <row r="21" spans="1:4" ht="15.75" customHeight="1" x14ac:dyDescent="0.25">
      <c r="A21" s="2012"/>
      <c r="B21" s="1977" t="s">
        <v>25</v>
      </c>
      <c r="C21" s="1978"/>
      <c r="D21" s="1979"/>
    </row>
    <row r="22" spans="1:4" ht="15.75" customHeight="1" x14ac:dyDescent="0.25">
      <c r="A22" s="2012"/>
      <c r="B22" s="1977" t="s">
        <v>26</v>
      </c>
      <c r="C22" s="1978"/>
      <c r="D22" s="1979"/>
    </row>
    <row r="23" spans="1:4" ht="15.75" customHeight="1" x14ac:dyDescent="0.25">
      <c r="A23" s="2012"/>
      <c r="B23" s="1977" t="s">
        <v>27</v>
      </c>
      <c r="C23" s="1978"/>
      <c r="D23" s="1979"/>
    </row>
    <row r="24" spans="1:4" ht="15.75" customHeight="1" x14ac:dyDescent="0.25">
      <c r="A24" s="2012"/>
      <c r="B24" s="1977" t="s">
        <v>28</v>
      </c>
      <c r="C24" s="1978"/>
      <c r="D24" s="1979"/>
    </row>
    <row r="25" spans="1:4" ht="15.75" customHeight="1" x14ac:dyDescent="0.25">
      <c r="A25" s="2012"/>
      <c r="B25" s="1977" t="s">
        <v>29</v>
      </c>
      <c r="C25" s="1978"/>
      <c r="D25" s="1979"/>
    </row>
    <row r="26" spans="1:4" ht="15.75" customHeight="1" x14ac:dyDescent="0.25">
      <c r="A26" s="2012"/>
      <c r="B26" s="1977" t="s">
        <v>30</v>
      </c>
      <c r="C26" s="1978"/>
      <c r="D26" s="1979"/>
    </row>
    <row r="27" spans="1:4" ht="15.75" customHeight="1" x14ac:dyDescent="0.25">
      <c r="A27" s="2012"/>
      <c r="B27" s="1977" t="s">
        <v>31</v>
      </c>
      <c r="C27" s="1978"/>
      <c r="D27" s="1979"/>
    </row>
    <row r="28" spans="1:4" ht="15.75" customHeight="1" x14ac:dyDescent="0.25">
      <c r="A28" s="2012"/>
      <c r="B28" s="1977" t="s">
        <v>32</v>
      </c>
      <c r="C28" s="1978"/>
      <c r="D28" s="1979"/>
    </row>
    <row r="29" spans="1:4" ht="15.75" customHeight="1" x14ac:dyDescent="0.25">
      <c r="A29" s="2012"/>
      <c r="B29" s="1977" t="s">
        <v>33</v>
      </c>
      <c r="C29" s="1978"/>
      <c r="D29" s="1979"/>
    </row>
    <row r="30" spans="1:4" ht="15.75" customHeight="1" x14ac:dyDescent="0.25">
      <c r="A30" s="2012"/>
      <c r="B30" s="1977" t="s">
        <v>586</v>
      </c>
      <c r="C30" s="1978"/>
      <c r="D30" s="1979"/>
    </row>
    <row r="31" spans="1:4" ht="15.75" customHeight="1" x14ac:dyDescent="0.25">
      <c r="A31" s="2012"/>
      <c r="B31" s="1977" t="s">
        <v>857</v>
      </c>
      <c r="C31" s="1978"/>
      <c r="D31" s="1979"/>
    </row>
    <row r="32" spans="1:4" ht="15.75" customHeight="1" x14ac:dyDescent="0.25">
      <c r="A32" s="2012"/>
      <c r="B32" s="1977" t="s">
        <v>859</v>
      </c>
      <c r="C32" s="1978"/>
      <c r="D32" s="1979"/>
    </row>
    <row r="33" spans="1:6" ht="15.75" customHeight="1" x14ac:dyDescent="0.25">
      <c r="A33" s="2012"/>
      <c r="B33" s="1977" t="s">
        <v>861</v>
      </c>
      <c r="C33" s="1978"/>
      <c r="D33" s="1979"/>
    </row>
    <row r="34" spans="1:6" ht="15.75" customHeight="1" x14ac:dyDescent="0.25">
      <c r="A34" s="2012"/>
      <c r="B34" s="1977" t="s">
        <v>863</v>
      </c>
      <c r="C34" s="1978"/>
      <c r="D34" s="1979"/>
    </row>
    <row r="35" spans="1:6" ht="15.75" customHeight="1" x14ac:dyDescent="0.25">
      <c r="A35" s="2012"/>
      <c r="B35" s="1977" t="s">
        <v>865</v>
      </c>
      <c r="C35" s="1978"/>
      <c r="D35" s="1979"/>
    </row>
    <row r="36" spans="1:6" ht="15.75" customHeight="1" x14ac:dyDescent="0.25">
      <c r="A36" s="2012"/>
      <c r="B36" s="1977" t="s">
        <v>867</v>
      </c>
      <c r="C36" s="1978"/>
      <c r="D36" s="1979"/>
    </row>
    <row r="37" spans="1:6" ht="15.75" customHeight="1" x14ac:dyDescent="0.25">
      <c r="A37" s="2012"/>
      <c r="B37" s="1977" t="s">
        <v>869</v>
      </c>
      <c r="C37" s="1978"/>
      <c r="D37" s="1979"/>
    </row>
    <row r="38" spans="1:6" ht="15.75" customHeight="1" x14ac:dyDescent="0.25">
      <c r="A38" s="2012"/>
      <c r="B38" s="1977" t="s">
        <v>871</v>
      </c>
      <c r="C38" s="1978"/>
      <c r="D38" s="1979"/>
    </row>
    <row r="39" spans="1:6" ht="15.75" customHeight="1" x14ac:dyDescent="0.25">
      <c r="A39" s="2012"/>
      <c r="B39" s="1977" t="s">
        <v>873</v>
      </c>
      <c r="C39" s="1978"/>
      <c r="D39" s="1979"/>
    </row>
    <row r="40" spans="1:6" ht="15.75" customHeight="1" thickBot="1" x14ac:dyDescent="0.3">
      <c r="A40" s="2019"/>
      <c r="B40" s="2020" t="s">
        <v>875</v>
      </c>
      <c r="C40" s="2021"/>
      <c r="D40" s="2022"/>
    </row>
    <row r="41" spans="1:6" ht="15.75" customHeight="1" thickBot="1" x14ac:dyDescent="0.3">
      <c r="A41" s="2357" t="s">
        <v>997</v>
      </c>
      <c r="B41" s="2358"/>
      <c r="C41" s="1999"/>
      <c r="D41" s="1988">
        <f>+D11+D17+SUM(D18:D40)</f>
        <v>0</v>
      </c>
      <c r="F41" s="2023"/>
    </row>
  </sheetData>
  <mergeCells count="3">
    <mergeCell ref="A4:D4"/>
    <mergeCell ref="A41:B41"/>
    <mergeCell ref="A1:D1"/>
  </mergeCells>
  <printOptions horizontalCentered="1"/>
  <pageMargins left="0.78740157480314965" right="0.78740157480314965" top="0.55118110236220474" bottom="0.98425196850393704" header="0.78740157480314965" footer="0.78740157480314965"/>
  <pageSetup paperSize="9" scale="9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RI91"/>
  <sheetViews>
    <sheetView view="pageBreakPreview" zoomScale="148" zoomScaleNormal="100" zoomScaleSheetLayoutView="148" workbookViewId="0">
      <selection activeCell="C12" sqref="C12"/>
    </sheetView>
  </sheetViews>
  <sheetFormatPr defaultRowHeight="12.75" x14ac:dyDescent="0.2"/>
  <cols>
    <col min="1" max="1" width="7" style="90" customWidth="1"/>
    <col min="2" max="2" width="60" style="91" customWidth="1"/>
    <col min="3" max="3" width="13.83203125" style="92" customWidth="1"/>
    <col min="4" max="5" width="16.33203125" style="92" hidden="1" customWidth="1"/>
    <col min="6" max="6" width="14.83203125" style="92" hidden="1" customWidth="1"/>
    <col min="7" max="7" width="14.33203125" style="92" customWidth="1"/>
    <col min="8" max="8" width="14.83203125" style="92" hidden="1" customWidth="1"/>
    <col min="9" max="10" width="15" style="92" hidden="1" customWidth="1"/>
    <col min="11" max="11" width="13.5" style="92" customWidth="1"/>
    <col min="12" max="12" width="8.5" style="92" customWidth="1"/>
    <col min="13" max="215" width="9.33203125" style="31"/>
    <col min="216" max="216" width="19.5" style="31" customWidth="1"/>
    <col min="217" max="217" width="71.33203125" style="31" customWidth="1"/>
    <col min="218" max="218" width="21.5" style="31" customWidth="1"/>
    <col min="219" max="471" width="9.33203125" style="31"/>
    <col min="472" max="472" width="19.5" style="31" customWidth="1"/>
    <col min="473" max="473" width="71.33203125" style="31" customWidth="1"/>
    <col min="474" max="474" width="21.5" style="31" customWidth="1"/>
    <col min="475" max="727" width="9.33203125" style="31"/>
    <col min="728" max="728" width="19.5" style="31" customWidth="1"/>
    <col min="729" max="729" width="71.33203125" style="31" customWidth="1"/>
    <col min="730" max="730" width="21.5" style="31" customWidth="1"/>
    <col min="731" max="983" width="9.33203125" style="31"/>
    <col min="984" max="984" width="19.5" style="31" customWidth="1"/>
    <col min="985" max="985" width="71.33203125" style="31" customWidth="1"/>
    <col min="986" max="986" width="21.5" style="31" customWidth="1"/>
    <col min="987" max="1239" width="9.33203125" style="31"/>
    <col min="1240" max="1240" width="19.5" style="31" customWidth="1"/>
    <col min="1241" max="1241" width="71.33203125" style="31" customWidth="1"/>
    <col min="1242" max="1242" width="21.5" style="31" customWidth="1"/>
    <col min="1243" max="1495" width="9.33203125" style="31"/>
    <col min="1496" max="1496" width="19.5" style="31" customWidth="1"/>
    <col min="1497" max="1497" width="71.33203125" style="31" customWidth="1"/>
    <col min="1498" max="1498" width="21.5" style="31" customWidth="1"/>
    <col min="1499" max="1751" width="9.33203125" style="31"/>
    <col min="1752" max="1752" width="19.5" style="31" customWidth="1"/>
    <col min="1753" max="1753" width="71.33203125" style="31" customWidth="1"/>
    <col min="1754" max="1754" width="21.5" style="31" customWidth="1"/>
    <col min="1755" max="2007" width="9.33203125" style="31"/>
    <col min="2008" max="2008" width="19.5" style="31" customWidth="1"/>
    <col min="2009" max="2009" width="71.33203125" style="31" customWidth="1"/>
    <col min="2010" max="2010" width="21.5" style="31" customWidth="1"/>
    <col min="2011" max="2263" width="9.33203125" style="31"/>
    <col min="2264" max="2264" width="19.5" style="31" customWidth="1"/>
    <col min="2265" max="2265" width="71.33203125" style="31" customWidth="1"/>
    <col min="2266" max="2266" width="21.5" style="31" customWidth="1"/>
    <col min="2267" max="2519" width="9.33203125" style="31"/>
    <col min="2520" max="2520" width="19.5" style="31" customWidth="1"/>
    <col min="2521" max="2521" width="71.33203125" style="31" customWidth="1"/>
    <col min="2522" max="2522" width="21.5" style="31" customWidth="1"/>
    <col min="2523" max="2775" width="9.33203125" style="31"/>
    <col min="2776" max="2776" width="19.5" style="31" customWidth="1"/>
    <col min="2777" max="2777" width="71.33203125" style="31" customWidth="1"/>
    <col min="2778" max="2778" width="21.5" style="31" customWidth="1"/>
    <col min="2779" max="3031" width="9.33203125" style="31"/>
    <col min="3032" max="3032" width="19.5" style="31" customWidth="1"/>
    <col min="3033" max="3033" width="71.33203125" style="31" customWidth="1"/>
    <col min="3034" max="3034" width="21.5" style="31" customWidth="1"/>
    <col min="3035" max="3287" width="9.33203125" style="31"/>
    <col min="3288" max="3288" width="19.5" style="31" customWidth="1"/>
    <col min="3289" max="3289" width="71.33203125" style="31" customWidth="1"/>
    <col min="3290" max="3290" width="21.5" style="31" customWidth="1"/>
    <col min="3291" max="3543" width="9.33203125" style="31"/>
    <col min="3544" max="3544" width="19.5" style="31" customWidth="1"/>
    <col min="3545" max="3545" width="71.33203125" style="31" customWidth="1"/>
    <col min="3546" max="3546" width="21.5" style="31" customWidth="1"/>
    <col min="3547" max="3799" width="9.33203125" style="31"/>
    <col min="3800" max="3800" width="19.5" style="31" customWidth="1"/>
    <col min="3801" max="3801" width="71.33203125" style="31" customWidth="1"/>
    <col min="3802" max="3802" width="21.5" style="31" customWidth="1"/>
    <col min="3803" max="4055" width="9.33203125" style="31"/>
    <col min="4056" max="4056" width="19.5" style="31" customWidth="1"/>
    <col min="4057" max="4057" width="71.33203125" style="31" customWidth="1"/>
    <col min="4058" max="4058" width="21.5" style="31" customWidth="1"/>
    <col min="4059" max="4311" width="9.33203125" style="31"/>
    <col min="4312" max="4312" width="19.5" style="31" customWidth="1"/>
    <col min="4313" max="4313" width="71.33203125" style="31" customWidth="1"/>
    <col min="4314" max="4314" width="21.5" style="31" customWidth="1"/>
    <col min="4315" max="4567" width="9.33203125" style="31"/>
    <col min="4568" max="4568" width="19.5" style="31" customWidth="1"/>
    <col min="4569" max="4569" width="71.33203125" style="31" customWidth="1"/>
    <col min="4570" max="4570" width="21.5" style="31" customWidth="1"/>
    <col min="4571" max="4823" width="9.33203125" style="31"/>
    <col min="4824" max="4824" width="19.5" style="31" customWidth="1"/>
    <col min="4825" max="4825" width="71.33203125" style="31" customWidth="1"/>
    <col min="4826" max="4826" width="21.5" style="31" customWidth="1"/>
    <col min="4827" max="5079" width="9.33203125" style="31"/>
    <col min="5080" max="5080" width="19.5" style="31" customWidth="1"/>
    <col min="5081" max="5081" width="71.33203125" style="31" customWidth="1"/>
    <col min="5082" max="5082" width="21.5" style="31" customWidth="1"/>
    <col min="5083" max="5335" width="9.33203125" style="31"/>
    <col min="5336" max="5336" width="19.5" style="31" customWidth="1"/>
    <col min="5337" max="5337" width="71.33203125" style="31" customWidth="1"/>
    <col min="5338" max="5338" width="21.5" style="31" customWidth="1"/>
    <col min="5339" max="5591" width="9.33203125" style="31"/>
    <col min="5592" max="5592" width="19.5" style="31" customWidth="1"/>
    <col min="5593" max="5593" width="71.33203125" style="31" customWidth="1"/>
    <col min="5594" max="5594" width="21.5" style="31" customWidth="1"/>
    <col min="5595" max="5847" width="9.33203125" style="31"/>
    <col min="5848" max="5848" width="19.5" style="31" customWidth="1"/>
    <col min="5849" max="5849" width="71.33203125" style="31" customWidth="1"/>
    <col min="5850" max="5850" width="21.5" style="31" customWidth="1"/>
    <col min="5851" max="6103" width="9.33203125" style="31"/>
    <col min="6104" max="6104" width="19.5" style="31" customWidth="1"/>
    <col min="6105" max="6105" width="71.33203125" style="31" customWidth="1"/>
    <col min="6106" max="6106" width="21.5" style="31" customWidth="1"/>
    <col min="6107" max="6359" width="9.33203125" style="31"/>
    <col min="6360" max="6360" width="19.5" style="31" customWidth="1"/>
    <col min="6361" max="6361" width="71.33203125" style="31" customWidth="1"/>
    <col min="6362" max="6362" width="21.5" style="31" customWidth="1"/>
    <col min="6363" max="6615" width="9.33203125" style="31"/>
    <col min="6616" max="6616" width="19.5" style="31" customWidth="1"/>
    <col min="6617" max="6617" width="71.33203125" style="31" customWidth="1"/>
    <col min="6618" max="6618" width="21.5" style="31" customWidth="1"/>
    <col min="6619" max="6871" width="9.33203125" style="31"/>
    <col min="6872" max="6872" width="19.5" style="31" customWidth="1"/>
    <col min="6873" max="6873" width="71.33203125" style="31" customWidth="1"/>
    <col min="6874" max="6874" width="21.5" style="31" customWidth="1"/>
    <col min="6875" max="7127" width="9.33203125" style="31"/>
    <col min="7128" max="7128" width="19.5" style="31" customWidth="1"/>
    <col min="7129" max="7129" width="71.33203125" style="31" customWidth="1"/>
    <col min="7130" max="7130" width="21.5" style="31" customWidth="1"/>
    <col min="7131" max="7383" width="9.33203125" style="31"/>
    <col min="7384" max="7384" width="19.5" style="31" customWidth="1"/>
    <col min="7385" max="7385" width="71.33203125" style="31" customWidth="1"/>
    <col min="7386" max="7386" width="21.5" style="31" customWidth="1"/>
    <col min="7387" max="7639" width="9.33203125" style="31"/>
    <col min="7640" max="7640" width="19.5" style="31" customWidth="1"/>
    <col min="7641" max="7641" width="71.33203125" style="31" customWidth="1"/>
    <col min="7642" max="7642" width="21.5" style="31" customWidth="1"/>
    <col min="7643" max="7895" width="9.33203125" style="31"/>
    <col min="7896" max="7896" width="19.5" style="31" customWidth="1"/>
    <col min="7897" max="7897" width="71.33203125" style="31" customWidth="1"/>
    <col min="7898" max="7898" width="21.5" style="31" customWidth="1"/>
    <col min="7899" max="8151" width="9.33203125" style="31"/>
    <col min="8152" max="8152" width="19.5" style="31" customWidth="1"/>
    <col min="8153" max="8153" width="71.33203125" style="31" customWidth="1"/>
    <col min="8154" max="8154" width="21.5" style="31" customWidth="1"/>
    <col min="8155" max="8407" width="9.33203125" style="31"/>
    <col min="8408" max="8408" width="19.5" style="31" customWidth="1"/>
    <col min="8409" max="8409" width="71.33203125" style="31" customWidth="1"/>
    <col min="8410" max="8410" width="21.5" style="31" customWidth="1"/>
    <col min="8411" max="8663" width="9.33203125" style="31"/>
    <col min="8664" max="8664" width="19.5" style="31" customWidth="1"/>
    <col min="8665" max="8665" width="71.33203125" style="31" customWidth="1"/>
    <col min="8666" max="8666" width="21.5" style="31" customWidth="1"/>
    <col min="8667" max="8919" width="9.33203125" style="31"/>
    <col min="8920" max="8920" width="19.5" style="31" customWidth="1"/>
    <col min="8921" max="8921" width="71.33203125" style="31" customWidth="1"/>
    <col min="8922" max="8922" width="21.5" style="31" customWidth="1"/>
    <col min="8923" max="9175" width="9.33203125" style="31"/>
    <col min="9176" max="9176" width="19.5" style="31" customWidth="1"/>
    <col min="9177" max="9177" width="71.33203125" style="31" customWidth="1"/>
    <col min="9178" max="9178" width="21.5" style="31" customWidth="1"/>
    <col min="9179" max="9431" width="9.33203125" style="31"/>
    <col min="9432" max="9432" width="19.5" style="31" customWidth="1"/>
    <col min="9433" max="9433" width="71.33203125" style="31" customWidth="1"/>
    <col min="9434" max="9434" width="21.5" style="31" customWidth="1"/>
    <col min="9435" max="9687" width="9.33203125" style="31"/>
    <col min="9688" max="9688" width="19.5" style="31" customWidth="1"/>
    <col min="9689" max="9689" width="71.33203125" style="31" customWidth="1"/>
    <col min="9690" max="9690" width="21.5" style="31" customWidth="1"/>
    <col min="9691" max="9941" width="9.33203125" style="31"/>
    <col min="9942" max="9942" width="21.5" style="31" customWidth="1"/>
    <col min="9943" max="10195" width="9.33203125" style="31"/>
    <col min="10196" max="10196" width="19.5" style="31" customWidth="1"/>
    <col min="10197" max="10197" width="71.33203125" style="31" customWidth="1"/>
    <col min="10198" max="10198" width="21.5" style="31" customWidth="1"/>
    <col min="10199" max="10451" width="9.33203125" style="31"/>
    <col min="10452" max="10452" width="19.5" style="31" customWidth="1"/>
    <col min="10453" max="10453" width="71.33203125" style="31" customWidth="1"/>
    <col min="10454" max="10454" width="21.5" style="31" customWidth="1"/>
    <col min="10455" max="10707" width="9.33203125" style="31"/>
    <col min="10708" max="10708" width="19.5" style="31" customWidth="1"/>
    <col min="10709" max="10709" width="71.33203125" style="31" customWidth="1"/>
    <col min="10710" max="10710" width="21.5" style="31" customWidth="1"/>
    <col min="10711" max="10963" width="9.33203125" style="31"/>
    <col min="10964" max="10964" width="19.5" style="31" customWidth="1"/>
    <col min="10965" max="10965" width="71.33203125" style="31" customWidth="1"/>
    <col min="10966" max="10966" width="21.5" style="31" customWidth="1"/>
    <col min="10967" max="11219" width="9.33203125" style="31"/>
    <col min="11220" max="11220" width="19.5" style="31" customWidth="1"/>
    <col min="11221" max="11221" width="71.33203125" style="31" customWidth="1"/>
    <col min="11222" max="11222" width="21.5" style="31" customWidth="1"/>
    <col min="11223" max="11475" width="9.33203125" style="31"/>
    <col min="11476" max="11476" width="19.5" style="31" customWidth="1"/>
    <col min="11477" max="11477" width="71.33203125" style="31" customWidth="1"/>
    <col min="11478" max="11478" width="21.5" style="31" customWidth="1"/>
    <col min="11479" max="11731" width="9.33203125" style="31"/>
    <col min="11732" max="11732" width="19.5" style="31" customWidth="1"/>
    <col min="11733" max="11733" width="71.33203125" style="31" customWidth="1"/>
    <col min="11734" max="11734" width="21.5" style="31" customWidth="1"/>
    <col min="11735" max="11987" width="9.33203125" style="31"/>
    <col min="11988" max="11988" width="19.5" style="31" customWidth="1"/>
    <col min="11989" max="11989" width="71.33203125" style="31" customWidth="1"/>
    <col min="11990" max="11990" width="21.5" style="31" customWidth="1"/>
    <col min="11991" max="12243" width="9.33203125" style="31"/>
    <col min="12244" max="12244" width="19.5" style="31" customWidth="1"/>
    <col min="12245" max="12245" width="71.33203125" style="31" customWidth="1"/>
    <col min="12246" max="12246" width="21.5" style="31" customWidth="1"/>
    <col min="12247" max="12499" width="9.33203125" style="31"/>
    <col min="12500" max="12500" width="19.5" style="31" customWidth="1"/>
    <col min="12501" max="12501" width="71.33203125" style="31" customWidth="1"/>
    <col min="12502" max="12502" width="21.5" style="31" customWidth="1"/>
    <col min="12503" max="12755" width="9.33203125" style="31"/>
    <col min="12756" max="12756" width="19.5" style="31" customWidth="1"/>
    <col min="12757" max="12757" width="71.33203125" style="31" customWidth="1"/>
    <col min="12758" max="12758" width="21.5" style="31" customWidth="1"/>
    <col min="12759" max="13011" width="9.33203125" style="31"/>
    <col min="13012" max="13012" width="19.5" style="31" customWidth="1"/>
    <col min="13013" max="13013" width="71.33203125" style="31" customWidth="1"/>
    <col min="13014" max="13014" width="21.5" style="31" customWidth="1"/>
    <col min="13015" max="13267" width="9.33203125" style="31"/>
    <col min="13268" max="13268" width="19.5" style="31" customWidth="1"/>
    <col min="13269" max="13269" width="71.33203125" style="31" customWidth="1"/>
    <col min="13270" max="13270" width="21.5" style="31" customWidth="1"/>
    <col min="13271" max="13523" width="9.33203125" style="31"/>
    <col min="13524" max="13524" width="19.5" style="31" customWidth="1"/>
    <col min="13525" max="13525" width="71.33203125" style="31" customWidth="1"/>
    <col min="13526" max="13526" width="21.5" style="31" customWidth="1"/>
    <col min="13527" max="13779" width="9.33203125" style="31"/>
    <col min="13780" max="13780" width="19.5" style="31" customWidth="1"/>
    <col min="13781" max="13781" width="71.33203125" style="31" customWidth="1"/>
    <col min="13782" max="13782" width="21.5" style="31" customWidth="1"/>
    <col min="13783" max="14035" width="9.33203125" style="31"/>
    <col min="14036" max="14036" width="19.5" style="31" customWidth="1"/>
    <col min="14037" max="14037" width="71.33203125" style="31" customWidth="1"/>
    <col min="14038" max="14038" width="21.5" style="31" customWidth="1"/>
    <col min="14039" max="14291" width="9.33203125" style="31"/>
    <col min="14292" max="14292" width="19.5" style="31" customWidth="1"/>
    <col min="14293" max="14293" width="71.33203125" style="31" customWidth="1"/>
    <col min="14294" max="14294" width="21.5" style="31" customWidth="1"/>
    <col min="14295" max="16384" width="9.33203125" style="31"/>
  </cols>
  <sheetData>
    <row r="1" spans="1:9941" s="50" customFormat="1" x14ac:dyDescent="0.2">
      <c r="B1" s="2151"/>
      <c r="C1" s="2151"/>
      <c r="D1" s="2151"/>
      <c r="E1" s="2151"/>
      <c r="F1" s="2151"/>
      <c r="G1" s="2151"/>
      <c r="H1" s="2151"/>
    </row>
    <row r="2" spans="1:9941" s="50" customFormat="1" x14ac:dyDescent="0.2">
      <c r="A2" s="2151" t="s">
        <v>1074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9941" s="30" customFormat="1" ht="10.5" customHeight="1" x14ac:dyDescent="0.2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</row>
    <row r="4" spans="1:9941" s="77" customFormat="1" ht="21" customHeight="1" x14ac:dyDescent="0.2">
      <c r="A4" s="2152" t="s">
        <v>235</v>
      </c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</row>
    <row r="5" spans="1:9941" s="77" customFormat="1" ht="21" customHeight="1" x14ac:dyDescent="0.2">
      <c r="A5" s="2152" t="s">
        <v>785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</row>
    <row r="6" spans="1:9941" s="77" customFormat="1" ht="21" customHeight="1" x14ac:dyDescent="0.2">
      <c r="A6" s="2152" t="s">
        <v>398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</row>
    <row r="7" spans="1:9941" s="77" customFormat="1" ht="9.75" customHeight="1" x14ac:dyDescent="0.2">
      <c r="A7" s="609"/>
      <c r="B7" s="609"/>
      <c r="C7" s="609"/>
      <c r="D7" s="609"/>
      <c r="E7" s="659"/>
      <c r="F7" s="659"/>
      <c r="G7" s="659"/>
      <c r="H7" s="609"/>
      <c r="I7" s="712"/>
      <c r="J7" s="712"/>
      <c r="K7" s="712"/>
      <c r="L7" s="712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</row>
    <row r="8" spans="1:9941" s="324" customFormat="1" ht="15.95" customHeight="1" thickBot="1" x14ac:dyDescent="0.3">
      <c r="A8" s="2183" t="s">
        <v>366</v>
      </c>
      <c r="B8" s="2183"/>
      <c r="C8" s="2183"/>
      <c r="D8" s="2183"/>
      <c r="E8" s="2183"/>
      <c r="F8" s="2183"/>
      <c r="G8" s="2183"/>
      <c r="H8" s="2183"/>
      <c r="I8" s="2183"/>
      <c r="J8" s="2183"/>
      <c r="K8" s="2183"/>
      <c r="L8" s="218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</row>
    <row r="9" spans="1:9941" s="79" customFormat="1" ht="46.5" customHeight="1" thickBot="1" x14ac:dyDescent="0.25">
      <c r="A9" s="51" t="s">
        <v>132</v>
      </c>
      <c r="B9" s="52" t="s">
        <v>11</v>
      </c>
      <c r="C9" s="52" t="str">
        <f>'1. mell.bevétel_össz'!C8</f>
        <v xml:space="preserve">2022. évi eredeti előirányzat
2/2022. (II.14.) </v>
      </c>
      <c r="D9" s="251" t="str">
        <f>'1. mell.bevétel_össz'!D8</f>
        <v>Módosított előirányzat a 17/2022.  (VI.30.)  rendelet szerint</v>
      </c>
      <c r="E9" s="52" t="str">
        <f>'1. mell.bevétel_össz'!E8</f>
        <v>Módosított előirányzat a 18/2022. (IX.29.)  rendelet szerint</v>
      </c>
      <c r="F9" s="52" t="str">
        <f>'1. mell.bevétel_össz'!F8</f>
        <v>Módosított előirányzat a 23/2022. (XII.16.)  rendelet szerint</v>
      </c>
      <c r="G9" s="52" t="str">
        <f>'1. mell.bevétel_össz'!G8</f>
        <v>Módosított előirányzat a 1/2023. (II.13.)  rendelet szerint</v>
      </c>
      <c r="H9" s="53" t="str">
        <f>'1. mell.bevétel_össz'!H8</f>
        <v>Változás a 2022. 23/2022. (XII.16.) rendelethez képest</v>
      </c>
      <c r="I9" s="251" t="str">
        <f>'1. mell.bevétel_össz'!I8</f>
        <v>2022. évi teljesítés              2022.06.30-ig</v>
      </c>
      <c r="J9" s="52" t="str">
        <f>'1. mell.bevétel_össz'!J8</f>
        <v>2022. évi teljesítés              2022.09.30-ig</v>
      </c>
      <c r="K9" s="52" t="str">
        <f>'1. mell.bevétel_össz'!K8</f>
        <v>2022. évi teljesítés              2022.12.31-ig</v>
      </c>
      <c r="L9" s="248" t="str">
        <f>'1. mell.bevétel_össz'!L8</f>
        <v>Teljesítés %-a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</row>
    <row r="10" spans="1:9941" s="79" customFormat="1" ht="15.95" customHeight="1" thickBot="1" x14ac:dyDescent="0.25">
      <c r="A10" s="51" t="s">
        <v>302</v>
      </c>
      <c r="B10" s="52" t="s">
        <v>303</v>
      </c>
      <c r="C10" s="1042" t="s">
        <v>304</v>
      </c>
      <c r="D10" s="52" t="s">
        <v>305</v>
      </c>
      <c r="E10" s="52" t="s">
        <v>305</v>
      </c>
      <c r="F10" s="52" t="s">
        <v>305</v>
      </c>
      <c r="G10" s="52" t="s">
        <v>305</v>
      </c>
      <c r="H10" s="248" t="s">
        <v>392</v>
      </c>
      <c r="I10" s="248"/>
      <c r="J10" s="53"/>
      <c r="K10" s="52" t="s">
        <v>306</v>
      </c>
      <c r="L10" s="248" t="s">
        <v>392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</row>
    <row r="11" spans="1:9941" s="79" customFormat="1" ht="12" customHeight="1" thickBot="1" x14ac:dyDescent="0.25">
      <c r="A11" s="15" t="s">
        <v>12</v>
      </c>
      <c r="B11" s="80" t="s">
        <v>664</v>
      </c>
      <c r="C11" s="139">
        <f>C19+C20+C21+C22+C23</f>
        <v>1396188104</v>
      </c>
      <c r="D11" s="139">
        <f>D19+D20+D21+D22+D23</f>
        <v>1488145789</v>
      </c>
      <c r="E11" s="139">
        <f>E19+E20+E21+E22+E23</f>
        <v>1579237758</v>
      </c>
      <c r="F11" s="139">
        <f t="shared" ref="F11:K11" si="0">F19+F20+F21+F22+F23</f>
        <v>1689692893</v>
      </c>
      <c r="G11" s="139">
        <f t="shared" si="0"/>
        <v>1695966555</v>
      </c>
      <c r="H11" s="34">
        <f>+G11-F11</f>
        <v>6273662</v>
      </c>
      <c r="I11" s="255">
        <f t="shared" si="0"/>
        <v>0</v>
      </c>
      <c r="J11" s="139">
        <f t="shared" si="0"/>
        <v>0</v>
      </c>
      <c r="K11" s="662">
        <f t="shared" si="0"/>
        <v>1788100720</v>
      </c>
      <c r="L11" s="1509">
        <f t="shared" ref="L11:L42" si="1">IF(G11=0,"",K11/G11*100)</f>
        <v>105.43254610348139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</row>
    <row r="12" spans="1:9941" s="32" customFormat="1" ht="12" customHeight="1" x14ac:dyDescent="0.2">
      <c r="A12" s="13" t="s">
        <v>91</v>
      </c>
      <c r="B12" s="850" t="s">
        <v>191</v>
      </c>
      <c r="C12" s="140">
        <f>'1. mell.bevétel_össz'!C11-'21._önként_össz_bev'!C13-'21._államig_össz_bev'!C12</f>
        <v>337342098</v>
      </c>
      <c r="D12" s="254">
        <f>'1. mell.bevétel_össz'!D11-'21._önként_össz_bev'!D13-'21._államig_össz_bev'!D12</f>
        <v>337342098</v>
      </c>
      <c r="E12" s="663">
        <f>'1. mell.bevétel_össz'!E11-'21._önként_össz_bev'!E13</f>
        <v>337342098</v>
      </c>
      <c r="F12" s="663">
        <f>'1. mell.bevétel_össz'!F11-'21._önként_össz_bev'!F13</f>
        <v>337342098</v>
      </c>
      <c r="G12" s="663">
        <f>'1. mell.bevétel_össz'!G11-'21._önként_össz_bev'!G13</f>
        <v>337342098</v>
      </c>
      <c r="H12" s="17">
        <f t="shared" ref="H12:H75" si="2">+G12-F12</f>
        <v>0</v>
      </c>
      <c r="I12" s="723">
        <f>'1. mell.bevétel_össz'!I11-'21._önként_össz_bev'!I13</f>
        <v>0</v>
      </c>
      <c r="J12" s="17">
        <f>'1. mell.bevétel_össz'!J11-'21._önként_össz_bev'!J13</f>
        <v>0</v>
      </c>
      <c r="K12" s="663">
        <f>'1. mell.bevétel_össz'!K11-'21._önként_össz_bev'!K13</f>
        <v>337342098</v>
      </c>
      <c r="L12" s="1510">
        <f t="shared" si="1"/>
        <v>100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</row>
    <row r="13" spans="1:9941" s="82" customFormat="1" ht="12" customHeight="1" x14ac:dyDescent="0.2">
      <c r="A13" s="366" t="s">
        <v>92</v>
      </c>
      <c r="B13" s="851" t="s">
        <v>538</v>
      </c>
      <c r="C13" s="140">
        <f>'1. mell.bevétel_össz'!C12-'21._önként_össz_bev'!C14-'21._államig_össz_bev'!C13</f>
        <v>377408370</v>
      </c>
      <c r="D13" s="254">
        <f>'1. mell.bevétel_össz'!D12-'21._önként_össz_bev'!D14-'21._államig_össz_bev'!D13</f>
        <v>377408370</v>
      </c>
      <c r="E13" s="663">
        <f>'1. mell.bevétel_össz'!E12-'21._önként_össz_bev'!E14</f>
        <v>375269020</v>
      </c>
      <c r="F13" s="663">
        <f>'1. mell.bevétel_össz'!F12-'21._önként_össz_bev'!F14</f>
        <v>375269020</v>
      </c>
      <c r="G13" s="663">
        <f>'1. mell.bevétel_össz'!G12-'21._önként_össz_bev'!G14</f>
        <v>377355225</v>
      </c>
      <c r="H13" s="17">
        <f t="shared" si="2"/>
        <v>2086205</v>
      </c>
      <c r="I13" s="723">
        <f>'1. mell.bevétel_össz'!I12-'21._önként_össz_bev'!I14</f>
        <v>0</v>
      </c>
      <c r="J13" s="17">
        <f>'1. mell.bevétel_össz'!J12-'21._önként_össz_bev'!J14</f>
        <v>0</v>
      </c>
      <c r="K13" s="663">
        <f>'1. mell.bevétel_össz'!K12-'21._önként_össz_bev'!K14</f>
        <v>377355225</v>
      </c>
      <c r="L13" s="1510">
        <f t="shared" si="1"/>
        <v>100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</row>
    <row r="14" spans="1:9941" s="82" customFormat="1" ht="12" customHeight="1" x14ac:dyDescent="0.2">
      <c r="A14" s="366" t="s">
        <v>93</v>
      </c>
      <c r="B14" s="851" t="s">
        <v>539</v>
      </c>
      <c r="C14" s="140">
        <f>'1. mell.bevétel_össz'!C13-'21._önként_össz_bev'!C15-'21._államig_össz_bev'!C14</f>
        <v>391464642</v>
      </c>
      <c r="D14" s="254">
        <f>'1. mell.bevétel_össz'!D13-'21._önként_össz_bev'!D15-'21._államig_össz_bev'!D14</f>
        <v>424156888</v>
      </c>
      <c r="E14" s="663">
        <f>'1. mell.bevétel_össz'!E13-'21._önként_össz_bev'!E15</f>
        <v>446370324</v>
      </c>
      <c r="F14" s="663">
        <f>'1. mell.bevétel_össz'!F13-'21._önként_össz_bev'!F15</f>
        <v>468180889</v>
      </c>
      <c r="G14" s="663">
        <f>'1. mell.bevétel_össz'!G13-'21._önként_össz_bev'!G15</f>
        <v>475338616</v>
      </c>
      <c r="H14" s="17">
        <f t="shared" si="2"/>
        <v>7157727</v>
      </c>
      <c r="I14" s="723">
        <f>'1. mell.bevétel_össz'!I13-'21._önként_össz_bev'!I15</f>
        <v>0</v>
      </c>
      <c r="J14" s="17">
        <f>'1. mell.bevétel_össz'!J13-'21._önként_össz_bev'!J15</f>
        <v>0</v>
      </c>
      <c r="K14" s="663">
        <f>'1. mell.bevétel_össz'!K13-'21._önként_össz_bev'!K15</f>
        <v>475338616</v>
      </c>
      <c r="L14" s="1510">
        <f t="shared" si="1"/>
        <v>100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</row>
    <row r="15" spans="1:9941" s="82" customFormat="1" ht="12" customHeight="1" x14ac:dyDescent="0.2">
      <c r="A15" s="366" t="s">
        <v>90</v>
      </c>
      <c r="B15" s="851" t="s">
        <v>540</v>
      </c>
      <c r="C15" s="140">
        <f>'1. mell.bevétel_össz'!C14-'21._önként_össz_bev'!C16-'21._államig_össz_bev'!C15</f>
        <v>126977657</v>
      </c>
      <c r="D15" s="254">
        <f>'1. mell.bevétel_össz'!D14-'21._önként_össz_bev'!D16-'21._államig_össz_bev'!D15</f>
        <v>132715673</v>
      </c>
      <c r="E15" s="663">
        <f>'1. mell.bevétel_össz'!E14-'21._önként_össz_bev'!E16</f>
        <v>127734792</v>
      </c>
      <c r="F15" s="663">
        <f>'1. mell.bevétel_össz'!F14-'21._önként_össz_bev'!F16</f>
        <v>127734792</v>
      </c>
      <c r="G15" s="663">
        <f>'1. mell.bevétel_össz'!G14-'21._önként_össz_bev'!G16</f>
        <v>128980149</v>
      </c>
      <c r="H15" s="17">
        <f t="shared" si="2"/>
        <v>1245357</v>
      </c>
      <c r="I15" s="723">
        <f>'1. mell.bevétel_össz'!I14-'21._önként_össz_bev'!I16</f>
        <v>0</v>
      </c>
      <c r="J15" s="17">
        <f>'1. mell.bevétel_össz'!J14-'21._önként_össz_bev'!J16</f>
        <v>0</v>
      </c>
      <c r="K15" s="663">
        <f>'1. mell.bevétel_össz'!K14-'21._önként_össz_bev'!K16</f>
        <v>128980149</v>
      </c>
      <c r="L15" s="1510">
        <f t="shared" si="1"/>
        <v>100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</row>
    <row r="16" spans="1:9941" s="82" customFormat="1" ht="12" customHeight="1" x14ac:dyDescent="0.2">
      <c r="A16" s="366" t="s">
        <v>150</v>
      </c>
      <c r="B16" s="851" t="s">
        <v>192</v>
      </c>
      <c r="C16" s="140">
        <f>'1. mell.bevétel_össz'!C15-'21._önként_össz_bev'!C17-'21._államig_össz_bev'!C16</f>
        <v>35076050</v>
      </c>
      <c r="D16" s="254">
        <f>'1. mell.bevétel_össz'!D15-'21._önként_össz_bev'!D17-'21._államig_össz_bev'!D16</f>
        <v>35076050</v>
      </c>
      <c r="E16" s="663">
        <f>'1. mell.bevétel_össz'!E15-'21._önként_össz_bev'!E17</f>
        <v>38400050</v>
      </c>
      <c r="F16" s="663">
        <f>'1. mell.bevétel_össz'!F15-'21._önként_össz_bev'!F17</f>
        <v>38400050</v>
      </c>
      <c r="G16" s="663">
        <f>'1. mell.bevétel_össz'!G15-'21._önként_össz_bev'!G17</f>
        <v>38400050</v>
      </c>
      <c r="H16" s="17">
        <f t="shared" si="2"/>
        <v>0</v>
      </c>
      <c r="I16" s="723">
        <f>'1. mell.bevétel_össz'!I15-'21._önként_össz_bev'!I17</f>
        <v>0</v>
      </c>
      <c r="J16" s="17">
        <f>'1. mell.bevétel_össz'!J15-'21._önként_össz_bev'!J17</f>
        <v>0</v>
      </c>
      <c r="K16" s="663">
        <f>'1. mell.bevétel_össz'!K15-'21._önként_össz_bev'!K17</f>
        <v>38400050</v>
      </c>
      <c r="L16" s="1510">
        <f t="shared" si="1"/>
        <v>100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</row>
    <row r="17" spans="1:9941" s="82" customFormat="1" ht="12" customHeight="1" x14ac:dyDescent="0.2">
      <c r="A17" s="367" t="s">
        <v>152</v>
      </c>
      <c r="B17" s="851" t="s">
        <v>274</v>
      </c>
      <c r="C17" s="140">
        <f>'1. mell.bevétel_össz'!C16-'21._önként_össz_bev'!C18-'21._államig_össz_bev'!C17</f>
        <v>0</v>
      </c>
      <c r="D17" s="254">
        <f>'1. mell.bevétel_össz'!D16-'21._önként_össz_bev'!D18-'21._államig_össz_bev'!D17</f>
        <v>0</v>
      </c>
      <c r="E17" s="663">
        <f>'1. mell.bevétel_össz'!E16-'21._önként_össz_bev'!E18</f>
        <v>78552512</v>
      </c>
      <c r="F17" s="663">
        <f>'1. mell.bevétel_össz'!F16-'21._önként_össz_bev'!F18</f>
        <v>157105024</v>
      </c>
      <c r="G17" s="663">
        <f>'1. mell.bevétel_össz'!G16-'21._önként_össz_bev'!G18</f>
        <v>157105024</v>
      </c>
      <c r="H17" s="17">
        <f t="shared" si="2"/>
        <v>0</v>
      </c>
      <c r="I17" s="723">
        <f>'1. mell.bevétel_össz'!I16-'21._önként_össz_bev'!I18</f>
        <v>0</v>
      </c>
      <c r="J17" s="17">
        <f>'1. mell.bevétel_össz'!J16-'21._önként_össz_bev'!J18</f>
        <v>0</v>
      </c>
      <c r="K17" s="663">
        <f>'1. mell.bevétel_össz'!K16-'21._önként_össz_bev'!K18</f>
        <v>157105024</v>
      </c>
      <c r="L17" s="1510">
        <f t="shared" si="1"/>
        <v>100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</row>
    <row r="18" spans="1:9941" s="32" customFormat="1" ht="12" customHeight="1" x14ac:dyDescent="0.2">
      <c r="A18" s="367" t="s">
        <v>154</v>
      </c>
      <c r="B18" s="851" t="s">
        <v>275</v>
      </c>
      <c r="C18" s="140">
        <f>'1. mell.bevétel_össz'!C17-'21._önként_össz_bev'!C19-'21._államig_össz_bev'!C18</f>
        <v>0</v>
      </c>
      <c r="D18" s="254">
        <f>'1. mell.bevétel_össz'!D17-'21._önként_össz_bev'!D19-'21._államig_össz_bev'!D18</f>
        <v>0</v>
      </c>
      <c r="E18" s="663">
        <f>'1. mell.bevétel_össz'!E17-'21._önként_össz_bev'!E19</f>
        <v>0</v>
      </c>
      <c r="F18" s="663">
        <f>'1. mell.bevétel_össz'!F17-'21._önként_össz_bev'!F19</f>
        <v>0</v>
      </c>
      <c r="G18" s="663">
        <f>'1. mell.bevétel_össz'!G17-'21._önként_össz_bev'!G19</f>
        <v>1310373</v>
      </c>
      <c r="H18" s="17">
        <f t="shared" si="2"/>
        <v>1310373</v>
      </c>
      <c r="I18" s="723">
        <f>'1. mell.bevétel_össz'!I17-'21._önként_össz_bev'!I19</f>
        <v>0</v>
      </c>
      <c r="J18" s="17">
        <f>'1. mell.bevétel_össz'!J17-'21._önként_össz_bev'!J19</f>
        <v>0</v>
      </c>
      <c r="K18" s="663">
        <f>'1. mell.bevétel_össz'!K17-'21._önként_össz_bev'!K19</f>
        <v>1310373</v>
      </c>
      <c r="L18" s="1521">
        <f t="shared" si="1"/>
        <v>100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</row>
    <row r="19" spans="1:9941" s="32" customFormat="1" ht="12" customHeight="1" x14ac:dyDescent="0.2">
      <c r="A19" s="821" t="s">
        <v>156</v>
      </c>
      <c r="B19" s="822" t="s">
        <v>668</v>
      </c>
      <c r="C19" s="140">
        <f>'1. mell.bevétel_össz'!C18-'21._önként_össz_bev'!C20-'21._államig_össz_bev'!C19</f>
        <v>1268268817</v>
      </c>
      <c r="D19" s="140">
        <f>'1. mell.bevétel_össz'!D18-'21._önként_össz_bev'!D20-'21._államig_össz_bev'!D19</f>
        <v>1306699079</v>
      </c>
      <c r="E19" s="140">
        <f>'1. mell.bevétel_össz'!E18-'21._önként_össz_bev'!E20-'21._államig_össz_bev'!E19</f>
        <v>1403668796</v>
      </c>
      <c r="F19" s="140">
        <f>'1. mell.bevétel_össz'!F18-'21._önként_össz_bev'!F20-'21._államig_össz_bev'!F19</f>
        <v>1504031873</v>
      </c>
      <c r="G19" s="140">
        <f>'1. mell.bevétel_össz'!G18-'21._önként_össz_bev'!G20-'21._államig_össz_bev'!G19</f>
        <v>1515831535</v>
      </c>
      <c r="H19" s="17">
        <f t="shared" si="2"/>
        <v>11799662</v>
      </c>
      <c r="I19" s="254">
        <f>'1. mell.bevétel_össz'!I18-'21._önként_össz_bev'!I20-'21._államig_össz_bev'!I19</f>
        <v>0</v>
      </c>
      <c r="J19" s="140">
        <f>'1. mell.bevétel_össz'!J18-'21._önként_össz_bev'!J20-'21._államig_össz_bev'!J19</f>
        <v>0</v>
      </c>
      <c r="K19" s="663">
        <f>'1. mell.bevétel_össz'!K18-'21._önként_össz_bev'!K20-'21._államig_össz_bev'!K19</f>
        <v>1515831535</v>
      </c>
      <c r="L19" s="1525">
        <f t="shared" si="1"/>
        <v>100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</row>
    <row r="20" spans="1:9941" s="32" customFormat="1" ht="12" customHeight="1" x14ac:dyDescent="0.2">
      <c r="A20" s="13" t="s">
        <v>157</v>
      </c>
      <c r="B20" s="1035" t="s">
        <v>162</v>
      </c>
      <c r="C20" s="140">
        <f>'1. mell.bevétel_össz'!C19-'21._önként_össz_bev'!C21-'21._államig_össz_bev'!C20</f>
        <v>0</v>
      </c>
      <c r="D20" s="254">
        <f>'1. mell.bevétel_össz'!D19-'21._önként_össz_bev'!D21-'21._államig_össz_bev'!D20</f>
        <v>0</v>
      </c>
      <c r="E20" s="663">
        <f>'1. mell.bevétel_össz'!E19-'21._önként_össz_bev'!E21</f>
        <v>0</v>
      </c>
      <c r="F20" s="663">
        <f>'1. mell.bevétel_össz'!F19-'21._önként_össz_bev'!F21</f>
        <v>0</v>
      </c>
      <c r="G20" s="663">
        <f>'1. mell.bevétel_össz'!G19-'21._önként_össz_bev'!G21</f>
        <v>0</v>
      </c>
      <c r="H20" s="17">
        <f t="shared" si="2"/>
        <v>0</v>
      </c>
      <c r="I20" s="723">
        <f>'1. mell.bevétel_össz'!I19-'21._önként_össz_bev'!I21</f>
        <v>0</v>
      </c>
      <c r="J20" s="17">
        <f>'1. mell.bevétel_össz'!J19-'21._önként_össz_bev'!J21</f>
        <v>0</v>
      </c>
      <c r="K20" s="663">
        <f>'1. mell.bevétel_össz'!K19-'21._önként_össz_bev'!K21</f>
        <v>0</v>
      </c>
      <c r="L20" s="1510" t="str">
        <f t="shared" si="1"/>
        <v/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</row>
    <row r="21" spans="1:9941" s="32" customFormat="1" ht="12" customHeight="1" x14ac:dyDescent="0.2">
      <c r="A21" s="13" t="s">
        <v>159</v>
      </c>
      <c r="B21" s="1034" t="s">
        <v>193</v>
      </c>
      <c r="C21" s="140">
        <f>'1. mell.bevétel_össz'!C20-'21._önként_össz_bev'!C22-'21._államig_össz_bev'!C21</f>
        <v>0</v>
      </c>
      <c r="D21" s="364">
        <f>'1. mell.bevétel_össz'!D20-'21._önként_össz_bev'!D22-'21._államig_össz_bev'!D21</f>
        <v>0</v>
      </c>
      <c r="E21" s="664">
        <f>'1. mell.bevétel_össz'!E20-'21._önként_össz_bev'!E22</f>
        <v>0</v>
      </c>
      <c r="F21" s="664">
        <f>'1. mell.bevétel_össz'!F20-'21._önként_össz_bev'!F22</f>
        <v>0</v>
      </c>
      <c r="G21" s="664">
        <f>'1. mell.bevétel_össz'!G20-'21._önként_össz_bev'!G22</f>
        <v>0</v>
      </c>
      <c r="H21" s="368">
        <f t="shared" si="2"/>
        <v>0</v>
      </c>
      <c r="I21" s="724">
        <f>'1. mell.bevétel_össz'!I20-'21._önként_össz_bev'!I22</f>
        <v>0</v>
      </c>
      <c r="J21" s="368">
        <f>'1. mell.bevétel_össz'!J20-'21._önként_össz_bev'!J22</f>
        <v>0</v>
      </c>
      <c r="K21" s="664">
        <f>'1. mell.bevétel_össz'!K20-'21._önként_össz_bev'!K22</f>
        <v>0</v>
      </c>
      <c r="L21" s="1511" t="str">
        <f t="shared" si="1"/>
        <v/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</row>
    <row r="22" spans="1:9941" s="32" customFormat="1" ht="12" customHeight="1" x14ac:dyDescent="0.2">
      <c r="A22" s="13" t="s">
        <v>279</v>
      </c>
      <c r="B22" s="1034" t="s">
        <v>194</v>
      </c>
      <c r="C22" s="140">
        <f>'1. mell.bevétel_össz'!C21-'21._önként_össz_bev'!C23-'21._államig_össz_bev'!C22</f>
        <v>0</v>
      </c>
      <c r="D22" s="364">
        <f>'1. mell.bevétel_össz'!D21-'21._önként_össz_bev'!D23-'21._államig_össz_bev'!D22</f>
        <v>0</v>
      </c>
      <c r="E22" s="664">
        <f>'1. mell.bevétel_össz'!E21-'21._önként_össz_bev'!E23</f>
        <v>0</v>
      </c>
      <c r="F22" s="664">
        <f>'1. mell.bevétel_össz'!F21-'21._önként_össz_bev'!F23</f>
        <v>0</v>
      </c>
      <c r="G22" s="664">
        <f>'1. mell.bevétel_össz'!G21-'21._önként_össz_bev'!G23</f>
        <v>0</v>
      </c>
      <c r="H22" s="368">
        <f t="shared" si="2"/>
        <v>0</v>
      </c>
      <c r="I22" s="724">
        <f>'1. mell.bevétel_össz'!I21-'21._önként_össz_bev'!I23</f>
        <v>0</v>
      </c>
      <c r="J22" s="368">
        <f>'1. mell.bevétel_össz'!J21-'21._önként_össz_bev'!J23</f>
        <v>0</v>
      </c>
      <c r="K22" s="664">
        <f>'1. mell.bevétel_össz'!K21-'21._önként_össz_bev'!K23</f>
        <v>0</v>
      </c>
      <c r="L22" s="1511" t="str">
        <f t="shared" si="1"/>
        <v/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</row>
    <row r="23" spans="1:9941" s="32" customFormat="1" ht="12" customHeight="1" x14ac:dyDescent="0.2">
      <c r="A23" s="13" t="s">
        <v>637</v>
      </c>
      <c r="B23" s="1034" t="s">
        <v>195</v>
      </c>
      <c r="C23" s="140">
        <f>'1. mell.bevétel_össz'!C22-'21._önként_össz_bev'!C24-'21._államig_össz_bev'!C23</f>
        <v>127919287</v>
      </c>
      <c r="D23" s="364">
        <f>'1. mell.bevétel_össz'!D22-'21._önként_össz_bev'!D24-'21._államig_össz_bev'!D23</f>
        <v>181446710</v>
      </c>
      <c r="E23" s="664">
        <f>'1. mell.bevétel_össz'!E22-'21._önként_össz_bev'!E24-'21._államig_össz_bev'!E23</f>
        <v>175568962</v>
      </c>
      <c r="F23" s="664">
        <f>'1. mell.bevétel_össz'!F22-'21._önként_össz_bev'!F24-'21._államig_össz_bev'!F23</f>
        <v>185661020</v>
      </c>
      <c r="G23" s="664">
        <f>'1. mell.bevétel_össz'!G22-'21._önként_össz_bev'!G24-'21._államig_össz_bev'!G23</f>
        <v>180135020</v>
      </c>
      <c r="H23" s="368">
        <f t="shared" si="2"/>
        <v>-5526000</v>
      </c>
      <c r="I23" s="724">
        <f>'1. mell.bevétel_össz'!I22-'21._önként_össz_bev'!I24-'21._államig_össz_bev'!I23</f>
        <v>0</v>
      </c>
      <c r="J23" s="368">
        <f>'1. mell.bevétel_össz'!J22-'21._önként_össz_bev'!J24-'21._államig_össz_bev'!J23</f>
        <v>0</v>
      </c>
      <c r="K23" s="664">
        <f>'1. mell.bevétel_össz'!K22-'21._önként_össz_bev'!K24-'21._államig_össz_bev'!K23</f>
        <v>272269185</v>
      </c>
      <c r="L23" s="1511">
        <f t="shared" si="1"/>
        <v>151.14728107838221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</row>
    <row r="24" spans="1:9941" s="82" customFormat="1" ht="12" customHeight="1" thickBot="1" x14ac:dyDescent="0.25">
      <c r="A24" s="13" t="s">
        <v>638</v>
      </c>
      <c r="B24" s="620" t="s">
        <v>694</v>
      </c>
      <c r="C24" s="140">
        <f>'1. mell.bevétel_össz'!C23-'21._önként_össz_bev'!C25-'21._államig_össz_bev'!C24</f>
        <v>0</v>
      </c>
      <c r="D24" s="722">
        <f>'1. mell.bevétel_össz'!D23-'21._önként_össz_bev'!D25-'21._államig_össz_bev'!D24</f>
        <v>0</v>
      </c>
      <c r="E24" s="665">
        <f>'1. mell.bevétel_össz'!E23-'21._önként_össz_bev'!E25</f>
        <v>0</v>
      </c>
      <c r="F24" s="665">
        <f>'1. mell.bevétel_össz'!F23-'21._önként_össz_bev'!F25</f>
        <v>0</v>
      </c>
      <c r="G24" s="665">
        <f>'1. mell.bevétel_össz'!G23-'21._önként_össz_bev'!G25</f>
        <v>0</v>
      </c>
      <c r="H24" s="617">
        <f t="shared" si="2"/>
        <v>0</v>
      </c>
      <c r="I24" s="726">
        <f>'1. mell.bevétel_össz'!I23-'21._önként_össz_bev'!I25</f>
        <v>0</v>
      </c>
      <c r="J24" s="617">
        <f>'1. mell.bevétel_össz'!J23-'21._önként_össz_bev'!J25</f>
        <v>0</v>
      </c>
      <c r="K24" s="665">
        <f>'1. mell.bevétel_össz'!K23-'21._önként_össz_bev'!K25</f>
        <v>0</v>
      </c>
      <c r="L24" s="1512" t="str">
        <f t="shared" si="1"/>
        <v/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</row>
    <row r="25" spans="1:9941" s="82" customFormat="1" ht="12" customHeight="1" thickBot="1" x14ac:dyDescent="0.25">
      <c r="A25" s="15" t="s">
        <v>13</v>
      </c>
      <c r="B25" s="80" t="s">
        <v>639</v>
      </c>
      <c r="C25" s="139">
        <f>+C26+C27+C28+C29</f>
        <v>0</v>
      </c>
      <c r="D25" s="255">
        <f>+D26+D27+D28+D29</f>
        <v>0</v>
      </c>
      <c r="E25" s="662">
        <f t="shared" ref="E25:K25" si="3">+E26+E27+E28+E29</f>
        <v>0</v>
      </c>
      <c r="F25" s="662">
        <f t="shared" si="3"/>
        <v>0</v>
      </c>
      <c r="G25" s="662">
        <f t="shared" si="3"/>
        <v>0</v>
      </c>
      <c r="H25" s="34">
        <f t="shared" si="2"/>
        <v>0</v>
      </c>
      <c r="I25" s="725">
        <f t="shared" si="3"/>
        <v>0</v>
      </c>
      <c r="J25" s="34">
        <f t="shared" si="3"/>
        <v>0</v>
      </c>
      <c r="K25" s="662">
        <f t="shared" si="3"/>
        <v>0</v>
      </c>
      <c r="L25" s="1509" t="str">
        <f t="shared" si="1"/>
        <v/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</row>
    <row r="26" spans="1:9941" s="82" customFormat="1" ht="12" customHeight="1" x14ac:dyDescent="0.2">
      <c r="A26" s="13" t="s">
        <v>94</v>
      </c>
      <c r="B26" s="850" t="s">
        <v>196</v>
      </c>
      <c r="C26" s="140">
        <f>'1. mell.bevétel_össz'!C25-'21._önként_össz_bev'!C27-'21._államig_össz_bev'!C26</f>
        <v>0</v>
      </c>
      <c r="D26" s="254">
        <f>'1. mell.bevétel_össz'!D25-'21._önként_össz_bev'!D27-'21._államig_össz_bev'!D26</f>
        <v>0</v>
      </c>
      <c r="E26" s="663">
        <f>'1. mell.bevétel_össz'!E25-'21._önként_össz_bev'!E27</f>
        <v>0</v>
      </c>
      <c r="F26" s="663">
        <f>'1. mell.bevétel_össz'!F25-'21._önként_össz_bev'!F27</f>
        <v>0</v>
      </c>
      <c r="G26" s="663">
        <f>'1. mell.bevétel_össz'!G25-'21._önként_össz_bev'!G27</f>
        <v>0</v>
      </c>
      <c r="H26" s="17">
        <f t="shared" si="2"/>
        <v>0</v>
      </c>
      <c r="I26" s="723">
        <f>'1. mell.bevétel_össz'!I25-'21._önként_össz_bev'!I27</f>
        <v>0</v>
      </c>
      <c r="J26" s="17">
        <f>'1. mell.bevétel_össz'!J25-'21._önként_össz_bev'!J27</f>
        <v>0</v>
      </c>
      <c r="K26" s="663">
        <f>'1. mell.bevétel_össz'!K25-'21._önként_össz_bev'!K27</f>
        <v>0</v>
      </c>
      <c r="L26" s="1510" t="str">
        <f t="shared" si="1"/>
        <v/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</row>
    <row r="27" spans="1:9941" s="82" customFormat="1" ht="12" customHeight="1" x14ac:dyDescent="0.2">
      <c r="A27" s="366" t="s">
        <v>95</v>
      </c>
      <c r="B27" s="851" t="s">
        <v>197</v>
      </c>
      <c r="C27" s="436">
        <f>'1. mell.bevétel_össz'!C26-'21._önként_össz_bev'!C28-'21._államig_össz_bev'!C27</f>
        <v>0</v>
      </c>
      <c r="D27" s="364">
        <f>'1. mell.bevétel_össz'!D26-'21._önként_össz_bev'!D28-'21._államig_össz_bev'!D27</f>
        <v>0</v>
      </c>
      <c r="E27" s="664">
        <f>'1. mell.bevétel_össz'!E26-'21._önként_össz_bev'!E28</f>
        <v>0</v>
      </c>
      <c r="F27" s="664">
        <f>'1. mell.bevétel_össz'!F26-'21._önként_össz_bev'!F28</f>
        <v>0</v>
      </c>
      <c r="G27" s="664">
        <f>'1. mell.bevétel_össz'!G26-'21._önként_össz_bev'!G28</f>
        <v>0</v>
      </c>
      <c r="H27" s="368">
        <f t="shared" si="2"/>
        <v>0</v>
      </c>
      <c r="I27" s="724">
        <f>'1. mell.bevétel_össz'!I26-'21._önként_össz_bev'!I28</f>
        <v>0</v>
      </c>
      <c r="J27" s="368">
        <f>'1. mell.bevétel_össz'!J26-'21._önként_össz_bev'!J28</f>
        <v>0</v>
      </c>
      <c r="K27" s="664">
        <f>'1. mell.bevétel_össz'!K26-'21._önként_össz_bev'!K28</f>
        <v>0</v>
      </c>
      <c r="L27" s="1511" t="str">
        <f t="shared" si="1"/>
        <v/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</row>
    <row r="28" spans="1:9941" s="82" customFormat="1" ht="12" customHeight="1" x14ac:dyDescent="0.2">
      <c r="A28" s="366" t="s">
        <v>96</v>
      </c>
      <c r="B28" s="851" t="s">
        <v>199</v>
      </c>
      <c r="C28" s="436">
        <f>'1. mell.bevétel_össz'!C27-'21._önként_össz_bev'!C29-'21._államig_össz_bev'!C28</f>
        <v>0</v>
      </c>
      <c r="D28" s="364">
        <f>'1. mell.bevétel_össz'!D27-'21._önként_össz_bev'!D29-'21._államig_össz_bev'!D28</f>
        <v>0</v>
      </c>
      <c r="E28" s="664">
        <f>'1. mell.bevétel_össz'!E27-'21._önként_össz_bev'!E29</f>
        <v>0</v>
      </c>
      <c r="F28" s="664">
        <f>'1. mell.bevétel_össz'!F27-'21._önként_össz_bev'!F29</f>
        <v>0</v>
      </c>
      <c r="G28" s="664">
        <f>'1. mell.bevétel_össz'!G27-'21._önként_össz_bev'!G29</f>
        <v>0</v>
      </c>
      <c r="H28" s="368">
        <f t="shared" si="2"/>
        <v>0</v>
      </c>
      <c r="I28" s="724">
        <f>'1. mell.bevétel_össz'!I27-'21._önként_össz_bev'!I29</f>
        <v>0</v>
      </c>
      <c r="J28" s="368">
        <f>'1. mell.bevétel_össz'!J27-'21._önként_össz_bev'!J29</f>
        <v>0</v>
      </c>
      <c r="K28" s="664">
        <f>'1. mell.bevétel_össz'!K27-'21._önként_össz_bev'!K29</f>
        <v>0</v>
      </c>
      <c r="L28" s="1511" t="str">
        <f t="shared" si="1"/>
        <v/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</row>
    <row r="29" spans="1:9941" s="82" customFormat="1" ht="12" customHeight="1" x14ac:dyDescent="0.2">
      <c r="A29" s="366" t="s">
        <v>97</v>
      </c>
      <c r="B29" s="851" t="s">
        <v>200</v>
      </c>
      <c r="C29" s="436">
        <f>'1. mell.bevétel_össz'!C28-'21._önként_össz_bev'!C30-'21._államig_össz_bev'!C29</f>
        <v>0</v>
      </c>
      <c r="D29" s="364">
        <f>'1. mell.bevétel_össz'!D28-'21._önként_össz_bev'!D30-'21._államig_össz_bev'!D29</f>
        <v>0</v>
      </c>
      <c r="E29" s="664">
        <f>'1. mell.bevétel_össz'!E28-'21._önként_össz_bev'!E30</f>
        <v>0</v>
      </c>
      <c r="F29" s="664">
        <f>'1. mell.bevétel_össz'!F28-'21._önként_össz_bev'!F30</f>
        <v>0</v>
      </c>
      <c r="G29" s="664">
        <f>'1. mell.bevétel_össz'!G28-'21._önként_össz_bev'!G30</f>
        <v>0</v>
      </c>
      <c r="H29" s="368">
        <f t="shared" si="2"/>
        <v>0</v>
      </c>
      <c r="I29" s="724">
        <f>'1. mell.bevétel_össz'!I28-'21._önként_össz_bev'!I30</f>
        <v>0</v>
      </c>
      <c r="J29" s="368">
        <f>'1. mell.bevétel_össz'!J28-'21._önként_össz_bev'!J30</f>
        <v>0</v>
      </c>
      <c r="K29" s="664">
        <f>'1. mell.bevétel_össz'!K28-'21._önként_össz_bev'!K30</f>
        <v>0</v>
      </c>
      <c r="L29" s="1511" t="str">
        <f t="shared" si="1"/>
        <v/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</row>
    <row r="30" spans="1:9941" s="82" customFormat="1" ht="12" customHeight="1" thickBot="1" x14ac:dyDescent="0.25">
      <c r="A30" s="367" t="s">
        <v>326</v>
      </c>
      <c r="B30" s="555" t="s">
        <v>276</v>
      </c>
      <c r="C30" s="578">
        <f>'1. mell.bevétel_össz'!C29-'21._önként_össz_bev'!C31-'21._államig_össz_bev'!C30</f>
        <v>0</v>
      </c>
      <c r="D30" s="722">
        <f>'1. mell.bevétel_össz'!D29-'21._önként_össz_bev'!D31-'21._államig_össz_bev'!D30</f>
        <v>0</v>
      </c>
      <c r="E30" s="665">
        <f>'1. mell.bevétel_össz'!E29-'21._önként_össz_bev'!E31</f>
        <v>0</v>
      </c>
      <c r="F30" s="665">
        <f>'1. mell.bevétel_össz'!F29-'21._önként_össz_bev'!F31</f>
        <v>0</v>
      </c>
      <c r="G30" s="665">
        <f>'1. mell.bevétel_össz'!G29-'21._önként_össz_bev'!G31</f>
        <v>0</v>
      </c>
      <c r="H30" s="617">
        <f t="shared" si="2"/>
        <v>0</v>
      </c>
      <c r="I30" s="726">
        <f>'1. mell.bevétel_össz'!I29-'21._önként_össz_bev'!I31</f>
        <v>0</v>
      </c>
      <c r="J30" s="617">
        <f>'1. mell.bevétel_össz'!J29-'21._önként_össz_bev'!J31</f>
        <v>0</v>
      </c>
      <c r="K30" s="665">
        <f>'1. mell.bevétel_össz'!K29-'21._önként_össz_bev'!K31</f>
        <v>0</v>
      </c>
      <c r="L30" s="1512" t="str">
        <f t="shared" si="1"/>
        <v/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</row>
    <row r="31" spans="1:9941" s="82" customFormat="1" ht="12" customHeight="1" thickBot="1" x14ac:dyDescent="0.25">
      <c r="A31" s="15" t="s">
        <v>670</v>
      </c>
      <c r="B31" s="80" t="s">
        <v>640</v>
      </c>
      <c r="C31" s="1069">
        <f>C32+C34+C36+C37+C40</f>
        <v>5524827319</v>
      </c>
      <c r="D31" s="256">
        <f>D32+D34+D36+D37+D40</f>
        <v>5631926534</v>
      </c>
      <c r="E31" s="625">
        <f t="shared" ref="E31:K31" si="4">E32+E34+E36+E37+E40</f>
        <v>5424750969</v>
      </c>
      <c r="F31" s="625">
        <f t="shared" si="4"/>
        <v>6323579591</v>
      </c>
      <c r="G31" s="625">
        <f t="shared" si="4"/>
        <v>6359543564</v>
      </c>
      <c r="H31" s="83">
        <f t="shared" si="2"/>
        <v>35963973</v>
      </c>
      <c r="I31" s="730">
        <f t="shared" si="4"/>
        <v>0</v>
      </c>
      <c r="J31" s="83">
        <f t="shared" si="4"/>
        <v>0</v>
      </c>
      <c r="K31" s="625">
        <f t="shared" si="4"/>
        <v>7274306930</v>
      </c>
      <c r="L31" s="1513">
        <f t="shared" si="1"/>
        <v>114.38410409165647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</row>
    <row r="32" spans="1:9941" s="82" customFormat="1" ht="12" customHeight="1" x14ac:dyDescent="0.2">
      <c r="A32" s="13" t="s">
        <v>98</v>
      </c>
      <c r="B32" s="850" t="s">
        <v>281</v>
      </c>
      <c r="C32" s="141">
        <f>'1. mell.bevétel_össz'!C31-'21._önként_össz_bev'!C33-'21._államig_össz_bev'!C32</f>
        <v>656876000</v>
      </c>
      <c r="D32" s="270">
        <f>'1. mell.bevétel_össz'!D31-'21._önként_össz_bev'!D33-'21._államig_össz_bev'!D32</f>
        <v>656876000</v>
      </c>
      <c r="E32" s="666">
        <f>'1. mell.bevétel_össz'!E31-'21._önként_össz_bev'!E33</f>
        <v>656876000</v>
      </c>
      <c r="F32" s="666">
        <f>'1. mell.bevétel_össz'!F31-'21._önként_össz_bev'!F33</f>
        <v>678876000</v>
      </c>
      <c r="G32" s="666">
        <f>'1. mell.bevétel_össz'!G31-'21._önként_össz_bev'!G33</f>
        <v>678876000</v>
      </c>
      <c r="H32" s="84">
        <f t="shared" si="2"/>
        <v>0</v>
      </c>
      <c r="I32" s="729">
        <f>'1. mell.bevétel_össz'!I31-'21._önként_össz_bev'!I33</f>
        <v>0</v>
      </c>
      <c r="J32" s="84">
        <f>'1. mell.bevétel_össz'!J31-'21._önként_össz_bev'!J33</f>
        <v>0</v>
      </c>
      <c r="K32" s="666">
        <f>'1. mell.bevétel_össz'!K31-'21._önként_össz_bev'!K33</f>
        <v>680111445</v>
      </c>
      <c r="L32" s="1514">
        <f t="shared" si="1"/>
        <v>100.18198389691196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</row>
    <row r="33" spans="1:9941" s="82" customFormat="1" ht="12" customHeight="1" x14ac:dyDescent="0.2">
      <c r="A33" s="366" t="s">
        <v>641</v>
      </c>
      <c r="B33" s="851" t="s">
        <v>233</v>
      </c>
      <c r="C33" s="436">
        <f>'1. mell.bevétel_össz'!C32-'21._önként_össz_bev'!C34-'21._államig_össz_bev'!C33</f>
        <v>656876000</v>
      </c>
      <c r="D33" s="364">
        <f>'1. mell.bevétel_össz'!D32-'21._önként_össz_bev'!D34-'21._államig_össz_bev'!D33</f>
        <v>656876000</v>
      </c>
      <c r="E33" s="664">
        <f>'1. mell.bevétel_össz'!E32-'21._önként_össz_bev'!E34</f>
        <v>656876000</v>
      </c>
      <c r="F33" s="664">
        <f>'1. mell.bevétel_össz'!F32-'21._önként_össz_bev'!F34</f>
        <v>678876000</v>
      </c>
      <c r="G33" s="664">
        <f>'1. mell.bevétel_össz'!G32-'21._önként_össz_bev'!G34</f>
        <v>678876000</v>
      </c>
      <c r="H33" s="368">
        <f t="shared" si="2"/>
        <v>0</v>
      </c>
      <c r="I33" s="724">
        <f>'1. mell.bevétel_össz'!I32-'21._önként_össz_bev'!I34</f>
        <v>0</v>
      </c>
      <c r="J33" s="368">
        <f>'1. mell.bevétel_össz'!J32-'21._önként_össz_bev'!J34</f>
        <v>0</v>
      </c>
      <c r="K33" s="664">
        <f>'1. mell.bevétel_össz'!K32-'21._önként_össz_bev'!K34</f>
        <v>680111445</v>
      </c>
      <c r="L33" s="1511">
        <f t="shared" si="1"/>
        <v>100.18198389691196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</row>
    <row r="34" spans="1:9941" s="82" customFormat="1" ht="12" customHeight="1" x14ac:dyDescent="0.2">
      <c r="A34" s="366" t="s">
        <v>99</v>
      </c>
      <c r="B34" s="850" t="s">
        <v>282</v>
      </c>
      <c r="C34" s="436">
        <f>'1. mell.bevétel_össz'!C33-'21._önként_össz_bev'!C35-'21._államig_össz_bev'!C34</f>
        <v>4847951319</v>
      </c>
      <c r="D34" s="364">
        <f>'1. mell.bevétel_össz'!D33-'21._önként_össz_bev'!D35-'21._államig_össz_bev'!D34</f>
        <v>4955050534</v>
      </c>
      <c r="E34" s="664">
        <f>'1. mell.bevétel_össz'!E33-'21._önként_össz_bev'!E35-'21._államig_össz_bev'!E34</f>
        <v>4747874969</v>
      </c>
      <c r="F34" s="664">
        <f>'1. mell.bevétel_össz'!F33-'21._önként_össz_bev'!F35-'21._államig_össz_bev'!F34</f>
        <v>5596703591</v>
      </c>
      <c r="G34" s="664">
        <f>'1. mell.bevétel_össz'!G33-'21._önként_össz_bev'!G35-'21._államig_össz_bev'!G34</f>
        <v>5632667564</v>
      </c>
      <c r="H34" s="368">
        <f t="shared" si="2"/>
        <v>35963973</v>
      </c>
      <c r="I34" s="724">
        <f>'1. mell.bevétel_össz'!I33-'21._önként_össz_bev'!I35-'21._államig_össz_bev'!I34</f>
        <v>0</v>
      </c>
      <c r="J34" s="368">
        <f>'1. mell.bevétel_össz'!J33-'21._önként_össz_bev'!J35-'21._államig_össz_bev'!J34</f>
        <v>0</v>
      </c>
      <c r="K34" s="664">
        <f>'1. mell.bevétel_össz'!K33-'21._önként_össz_bev'!K35-'21._államig_össz_bev'!K34</f>
        <v>6543447725</v>
      </c>
      <c r="L34" s="1511">
        <f t="shared" si="1"/>
        <v>116.16960615288319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</row>
    <row r="35" spans="1:9941" s="82" customFormat="1" ht="12" customHeight="1" x14ac:dyDescent="0.2">
      <c r="A35" s="366" t="s">
        <v>642</v>
      </c>
      <c r="B35" s="851" t="s">
        <v>283</v>
      </c>
      <c r="C35" s="436">
        <f>'1. mell.bevétel_össz'!C34-'21._önként_össz_bev'!C36-'21._államig_össz_bev'!C35</f>
        <v>4847951319</v>
      </c>
      <c r="D35" s="364">
        <f>'1. mell.bevétel_össz'!D34-'21._önként_össz_bev'!D36-'21._államig_össz_bev'!D35</f>
        <v>4955050534</v>
      </c>
      <c r="E35" s="664">
        <f>'1. mell.bevétel_össz'!E34-'21._önként_össz_bev'!E36-'21._államig_össz_bev'!E35</f>
        <v>4747874969</v>
      </c>
      <c r="F35" s="664">
        <f>'1. mell.bevétel_össz'!F34-'21._önként_össz_bev'!F36-'21._államig_össz_bev'!F35</f>
        <v>5596703591</v>
      </c>
      <c r="G35" s="664">
        <f>'1. mell.bevétel_össz'!G34-'21._önként_össz_bev'!G36-'21._államig_össz_bev'!G35</f>
        <v>5632667564</v>
      </c>
      <c r="H35" s="368">
        <f t="shared" si="2"/>
        <v>35963973</v>
      </c>
      <c r="I35" s="724">
        <f>'1. mell.bevétel_össz'!I34-'21._önként_össz_bev'!I36-'21._államig_össz_bev'!I35</f>
        <v>0</v>
      </c>
      <c r="J35" s="368">
        <f>'1. mell.bevétel_össz'!J34-'21._önként_össz_bev'!J36-'21._államig_össz_bev'!J35</f>
        <v>0</v>
      </c>
      <c r="K35" s="664">
        <f>'1. mell.bevétel_össz'!K34-'21._önként_össz_bev'!K36-'21._államig_össz_bev'!K35</f>
        <v>6543447725</v>
      </c>
      <c r="L35" s="1511">
        <f t="shared" si="1"/>
        <v>116.16960615288319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</row>
    <row r="36" spans="1:9941" s="82" customFormat="1" ht="12" customHeight="1" x14ac:dyDescent="0.2">
      <c r="A36" s="366" t="s">
        <v>106</v>
      </c>
      <c r="B36" s="851" t="s">
        <v>201</v>
      </c>
      <c r="C36" s="436">
        <f>'1. mell.bevétel_össz'!C35-'21._önként_össz_bev'!C37-'21._államig_össz_bev'!C36</f>
        <v>0</v>
      </c>
      <c r="D36" s="364">
        <f>'1. mell.bevétel_össz'!D35-'21._önként_össz_bev'!D37-'21._államig_össz_bev'!D36</f>
        <v>0</v>
      </c>
      <c r="E36" s="664">
        <f>'1. mell.bevétel_össz'!E35-'21._önként_össz_bev'!E37</f>
        <v>0</v>
      </c>
      <c r="F36" s="664">
        <f>'1. mell.bevétel_össz'!F35-'21._önként_össz_bev'!F37</f>
        <v>0</v>
      </c>
      <c r="G36" s="664">
        <f>'1. mell.bevétel_össz'!G35-'21._önként_össz_bev'!G37</f>
        <v>0</v>
      </c>
      <c r="H36" s="368">
        <f t="shared" si="2"/>
        <v>0</v>
      </c>
      <c r="I36" s="724">
        <f>'1. mell.bevétel_össz'!I35-'21._önként_össz_bev'!I37</f>
        <v>0</v>
      </c>
      <c r="J36" s="368">
        <f>'1. mell.bevétel_össz'!J35-'21._önként_össz_bev'!J37</f>
        <v>0</v>
      </c>
      <c r="K36" s="664">
        <f>'1. mell.bevétel_össz'!K35-'21._önként_össz_bev'!K37</f>
        <v>0</v>
      </c>
      <c r="L36" s="1511" t="str">
        <f t="shared" si="1"/>
        <v/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</row>
    <row r="37" spans="1:9941" s="82" customFormat="1" ht="12" customHeight="1" x14ac:dyDescent="0.2">
      <c r="A37" s="366" t="s">
        <v>198</v>
      </c>
      <c r="B37" s="851" t="s">
        <v>202</v>
      </c>
      <c r="C37" s="436">
        <f>'1. mell.bevétel_össz'!C36-'21._önként_össz_bev'!C38-'21._államig_össz_bev'!C37</f>
        <v>10000000</v>
      </c>
      <c r="D37" s="364">
        <f>'1. mell.bevétel_össz'!D36-'21._önként_össz_bev'!D38-'21._államig_össz_bev'!D37</f>
        <v>10000000</v>
      </c>
      <c r="E37" s="664">
        <f>'1. mell.bevétel_össz'!E36-'21._önként_össz_bev'!E38</f>
        <v>10000000</v>
      </c>
      <c r="F37" s="664">
        <f>'1. mell.bevétel_össz'!F36-'21._önként_össz_bev'!F38</f>
        <v>17000000</v>
      </c>
      <c r="G37" s="664">
        <f>'1. mell.bevétel_össz'!G36-'21._önként_össz_bev'!G38</f>
        <v>17000000</v>
      </c>
      <c r="H37" s="368">
        <f t="shared" si="2"/>
        <v>0</v>
      </c>
      <c r="I37" s="724">
        <f>'1. mell.bevétel_össz'!I36-'21._önként_össz_bev'!I38</f>
        <v>0</v>
      </c>
      <c r="J37" s="368">
        <f>'1. mell.bevétel_össz'!J36-'21._önként_össz_bev'!J38</f>
        <v>0</v>
      </c>
      <c r="K37" s="664">
        <f>'1. mell.bevétel_össz'!K36-'21._önként_össz_bev'!K38</f>
        <v>18047400</v>
      </c>
      <c r="L37" s="1511">
        <f t="shared" si="1"/>
        <v>106.16117647058823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</row>
    <row r="38" spans="1:9941" s="82" customFormat="1" ht="12" customHeight="1" x14ac:dyDescent="0.2">
      <c r="A38" s="367" t="s">
        <v>327</v>
      </c>
      <c r="B38" s="851" t="s">
        <v>234</v>
      </c>
      <c r="C38" s="578">
        <f>'1. mell.bevétel_össz'!C37-'21._önként_össz_bev'!C39-'21._államig_össz_bev'!C38</f>
        <v>10000000</v>
      </c>
      <c r="D38" s="722">
        <f>'1. mell.bevétel_össz'!D37-'21._önként_össz_bev'!D39-'21._államig_össz_bev'!D38</f>
        <v>10000000</v>
      </c>
      <c r="E38" s="665">
        <f>'1. mell.bevétel_össz'!E37-'21._önként_össz_bev'!E39</f>
        <v>10000000</v>
      </c>
      <c r="F38" s="665">
        <f>'1. mell.bevétel_össz'!F37-'21._önként_össz_bev'!F39</f>
        <v>17000000</v>
      </c>
      <c r="G38" s="665">
        <f>'1. mell.bevétel_össz'!G37-'21._önként_össz_bev'!G39</f>
        <v>17000000</v>
      </c>
      <c r="H38" s="617">
        <f t="shared" si="2"/>
        <v>0</v>
      </c>
      <c r="I38" s="726">
        <f>'1. mell.bevétel_össz'!I37-'21._önként_össz_bev'!I39</f>
        <v>0</v>
      </c>
      <c r="J38" s="617">
        <f>'1. mell.bevétel_össz'!J37-'21._önként_össz_bev'!J39</f>
        <v>0</v>
      </c>
      <c r="K38" s="665">
        <f>'1. mell.bevétel_össz'!K37-'21._önként_össz_bev'!K39</f>
        <v>18047400</v>
      </c>
      <c r="L38" s="1512">
        <f t="shared" si="1"/>
        <v>106.16117647058823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</row>
    <row r="39" spans="1:9941" s="82" customFormat="1" ht="12" customHeight="1" x14ac:dyDescent="0.2">
      <c r="A39" s="367" t="s">
        <v>643</v>
      </c>
      <c r="B39" s="851" t="s">
        <v>725</v>
      </c>
      <c r="C39" s="578">
        <f>'1. mell.bevétel_össz'!C38-'21._önként_össz_bev'!C40-'21._államig_össz_bev'!C39</f>
        <v>0</v>
      </c>
      <c r="D39" s="722">
        <f>'1. mell.bevétel_össz'!D38-'21._önként_össz_bev'!D40-'21._államig_össz_bev'!D39</f>
        <v>0</v>
      </c>
      <c r="E39" s="665">
        <f>'1. mell.bevétel_össz'!E38-'21._önként_össz_bev'!E40</f>
        <v>0</v>
      </c>
      <c r="F39" s="665">
        <f>'1. mell.bevétel_össz'!F38-'21._önként_össz_bev'!F40</f>
        <v>0</v>
      </c>
      <c r="G39" s="665">
        <f>'1. mell.bevétel_össz'!G38-'21._önként_össz_bev'!G40</f>
        <v>0</v>
      </c>
      <c r="H39" s="617">
        <f t="shared" si="2"/>
        <v>0</v>
      </c>
      <c r="I39" s="726">
        <f>'1. mell.bevétel_össz'!I38-'21._önként_össz_bev'!I40</f>
        <v>0</v>
      </c>
      <c r="J39" s="617">
        <f>'1. mell.bevétel_össz'!J38-'21._önként_össz_bev'!J40</f>
        <v>0</v>
      </c>
      <c r="K39" s="665">
        <f>'1. mell.bevétel_össz'!K38-'21._önként_össz_bev'!K40</f>
        <v>0</v>
      </c>
      <c r="L39" s="1512" t="str">
        <f t="shared" si="1"/>
        <v/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</row>
    <row r="40" spans="1:9941" s="82" customFormat="1" ht="12" customHeight="1" thickBot="1" x14ac:dyDescent="0.25">
      <c r="A40" s="367" t="s">
        <v>644</v>
      </c>
      <c r="B40" s="555" t="s">
        <v>121</v>
      </c>
      <c r="C40" s="578">
        <f>'1. mell.bevétel_össz'!C39-'21._önként_össz_bev'!C41-'21._államig_össz_bev'!C40</f>
        <v>10000000</v>
      </c>
      <c r="D40" s="722">
        <f>'1. mell.bevétel_össz'!D39-'21._önként_össz_bev'!D41-'21._államig_össz_bev'!D40</f>
        <v>10000000</v>
      </c>
      <c r="E40" s="665">
        <f>'1. mell.bevétel_össz'!E39-'21._önként_össz_bev'!E41</f>
        <v>10000000</v>
      </c>
      <c r="F40" s="665">
        <f>'1. mell.bevétel_össz'!F39-'21._önként_össz_bev'!F41</f>
        <v>31000000</v>
      </c>
      <c r="G40" s="665">
        <f>'1. mell.bevétel_össz'!G39-'21._önként_össz_bev'!G41</f>
        <v>31000000</v>
      </c>
      <c r="H40" s="617">
        <f t="shared" si="2"/>
        <v>0</v>
      </c>
      <c r="I40" s="726">
        <f>'1. mell.bevétel_össz'!I39-'21._önként_össz_bev'!I41</f>
        <v>0</v>
      </c>
      <c r="J40" s="617">
        <f>'1. mell.bevétel_össz'!J39-'21._önként_össz_bev'!J41</f>
        <v>0</v>
      </c>
      <c r="K40" s="665">
        <f>'1. mell.bevétel_össz'!K39-'21._önként_össz_bev'!K41</f>
        <v>32700360</v>
      </c>
      <c r="L40" s="1512">
        <f t="shared" si="1"/>
        <v>105.48503225806452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</row>
    <row r="41" spans="1:9941" s="82" customFormat="1" ht="12" customHeight="1" thickBot="1" x14ac:dyDescent="0.25">
      <c r="A41" s="15" t="s">
        <v>15</v>
      </c>
      <c r="B41" s="80" t="s">
        <v>671</v>
      </c>
      <c r="C41" s="1100">
        <f>SUM(C42:C52)</f>
        <v>337624439</v>
      </c>
      <c r="D41" s="255">
        <f>SUM(D42:D52)</f>
        <v>337624439</v>
      </c>
      <c r="E41" s="662">
        <f t="shared" ref="E41:K41" si="5">SUM(E42:E52)</f>
        <v>340350639</v>
      </c>
      <c r="F41" s="662">
        <f t="shared" si="5"/>
        <v>395439508</v>
      </c>
      <c r="G41" s="662">
        <f t="shared" si="5"/>
        <v>417553688</v>
      </c>
      <c r="H41" s="34">
        <f t="shared" si="2"/>
        <v>22114180</v>
      </c>
      <c r="I41" s="725">
        <f t="shared" si="5"/>
        <v>0</v>
      </c>
      <c r="J41" s="34">
        <f t="shared" si="5"/>
        <v>0</v>
      </c>
      <c r="K41" s="662">
        <f t="shared" si="5"/>
        <v>579443901</v>
      </c>
      <c r="L41" s="1509">
        <f t="shared" si="1"/>
        <v>138.77111318916192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</row>
    <row r="42" spans="1:9941" s="82" customFormat="1" ht="12" customHeight="1" x14ac:dyDescent="0.2">
      <c r="A42" s="13" t="s">
        <v>100</v>
      </c>
      <c r="B42" s="850" t="s">
        <v>146</v>
      </c>
      <c r="C42" s="578">
        <f>'1. mell.bevétel_össz'!C41-'21._önként_össz_bev'!C43-'21._államig_össz_bev'!C42</f>
        <v>0</v>
      </c>
      <c r="D42" s="254">
        <f>'1. mell.bevétel_össz'!D41-'21._önként_össz_bev'!D43-'21._államig_össz_bev'!D42</f>
        <v>0</v>
      </c>
      <c r="E42" s="663">
        <f>'1. mell.bevétel_össz'!E41-'21._önként_össz_bev'!E43</f>
        <v>0</v>
      </c>
      <c r="F42" s="663">
        <f>'1. mell.bevétel_össz'!F41-'21._önként_össz_bev'!F43</f>
        <v>37642</v>
      </c>
      <c r="G42" s="663">
        <f>'1. mell.bevétel_össz'!G41-'21._önként_össz_bev'!G43</f>
        <v>37642</v>
      </c>
      <c r="H42" s="17">
        <f t="shared" si="2"/>
        <v>0</v>
      </c>
      <c r="I42" s="723">
        <f>'1. mell.bevétel_össz'!I41-'21._önként_össz_bev'!I43</f>
        <v>0</v>
      </c>
      <c r="J42" s="17">
        <f>'1. mell.bevétel_össz'!J41-'21._önként_össz_bev'!J43</f>
        <v>0</v>
      </c>
      <c r="K42" s="663">
        <f>'1. mell.bevétel_össz'!K41-'21._önként_össz_bev'!K43</f>
        <v>37642</v>
      </c>
      <c r="L42" s="1510">
        <f t="shared" si="1"/>
        <v>100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</row>
    <row r="43" spans="1:9941" s="82" customFormat="1" ht="12" customHeight="1" x14ac:dyDescent="0.2">
      <c r="A43" s="366" t="s">
        <v>101</v>
      </c>
      <c r="B43" s="851" t="s">
        <v>147</v>
      </c>
      <c r="C43" s="578">
        <f>'1. mell.bevétel_össz'!C42-'21._önként_össz_bev'!C44-'21._államig_össz_bev'!C43</f>
        <v>40382164</v>
      </c>
      <c r="D43" s="364">
        <f>'1. mell.bevétel_össz'!D42-'21._önként_össz_bev'!D44-'21._államig_össz_bev'!D43</f>
        <v>40382164</v>
      </c>
      <c r="E43" s="664">
        <f>'1. mell.bevétel_össz'!E42-'21._önként_össz_bev'!E44-'21._államig_össz_bev'!E43</f>
        <v>42425466</v>
      </c>
      <c r="F43" s="664">
        <f>'1. mell.bevétel_össz'!F42-'21._önként_össz_bev'!F44-'21._államig_össz_bev'!F43</f>
        <v>61607470</v>
      </c>
      <c r="G43" s="664">
        <f>'1. mell.bevétel_össz'!G42-'21._önként_össz_bev'!G44-'21._államig_össz_bev'!G43</f>
        <v>66005051</v>
      </c>
      <c r="H43" s="368">
        <f t="shared" si="2"/>
        <v>4397581</v>
      </c>
      <c r="I43" s="724">
        <f>'1. mell.bevétel_össz'!I42-'21._önként_össz_bev'!I44-'21._államig_össz_bev'!I43</f>
        <v>0</v>
      </c>
      <c r="J43" s="368">
        <f>'1. mell.bevétel_össz'!J42-'21._önként_össz_bev'!J44-'21._államig_össz_bev'!J43</f>
        <v>0</v>
      </c>
      <c r="K43" s="664">
        <f>'1. mell.bevétel_össz'!K42-'21._önként_össz_bev'!K44-'21._államig_össz_bev'!K43</f>
        <v>79070812</v>
      </c>
      <c r="L43" s="1511">
        <f t="shared" ref="L43:L74" si="6">IF(G43=0,"",K43/G43*100)</f>
        <v>119.79509265131844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</row>
    <row r="44" spans="1:9941" s="82" customFormat="1" ht="12" customHeight="1" x14ac:dyDescent="0.2">
      <c r="A44" s="366" t="s">
        <v>167</v>
      </c>
      <c r="B44" s="851" t="s">
        <v>277</v>
      </c>
      <c r="C44" s="578">
        <f>'1. mell.bevétel_össz'!C43-'21._önként_össz_bev'!C45-'21._államig_össz_bev'!C44</f>
        <v>9019536</v>
      </c>
      <c r="D44" s="364">
        <f>'1. mell.bevétel_össz'!D43-'21._önként_össz_bev'!D45-'21._államig_össz_bev'!D44</f>
        <v>9019536</v>
      </c>
      <c r="E44" s="664">
        <f>'1. mell.bevétel_össz'!E43-'21._önként_össz_bev'!E45-'21._államig_össz_bev'!E44</f>
        <v>9019536</v>
      </c>
      <c r="F44" s="664">
        <f>'1. mell.bevétel_össz'!F43-'21._önként_össz_bev'!F45-'21._államig_össz_bev'!F44</f>
        <v>11330228</v>
      </c>
      <c r="G44" s="664">
        <f>'1. mell.bevétel_össz'!G43-'21._önként_össz_bev'!G45-'21._államig_össz_bev'!G44</f>
        <v>11330228</v>
      </c>
      <c r="H44" s="368">
        <f t="shared" si="2"/>
        <v>0</v>
      </c>
      <c r="I44" s="724">
        <f>'1. mell.bevétel_össz'!I43-'21._önként_össz_bev'!I45-'21._államig_össz_bev'!I44</f>
        <v>0</v>
      </c>
      <c r="J44" s="368">
        <f>'1. mell.bevétel_össz'!J43-'21._önként_össz_bev'!J45-'21._államig_össz_bev'!J44</f>
        <v>0</v>
      </c>
      <c r="K44" s="664">
        <f>'1. mell.bevétel_össz'!K43-'21._önként_össz_bev'!K45-'21._államig_össz_bev'!K44</f>
        <v>9548119</v>
      </c>
      <c r="L44" s="1511">
        <f t="shared" si="6"/>
        <v>84.271199132091596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</row>
    <row r="45" spans="1:9941" s="82" customFormat="1" ht="12" customHeight="1" x14ac:dyDescent="0.2">
      <c r="A45" s="366" t="s">
        <v>203</v>
      </c>
      <c r="B45" s="851" t="s">
        <v>149</v>
      </c>
      <c r="C45" s="578">
        <f>'1. mell.bevétel_össz'!C44-'21._önként_össz_bev'!C46-'21._államig_össz_bev'!C45</f>
        <v>72178168</v>
      </c>
      <c r="D45" s="364">
        <f>'1. mell.bevétel_össz'!D44-'21._önként_össz_bev'!D46-'21._államig_össz_bev'!D45</f>
        <v>72178168</v>
      </c>
      <c r="E45" s="664">
        <f>'1. mell.bevétel_össz'!E44-'21._önként_össz_bev'!E46-'21._államig_össz_bev'!E45</f>
        <v>72178168</v>
      </c>
      <c r="F45" s="664">
        <f>'1. mell.bevétel_össz'!F44-'21._önként_össz_bev'!F46-'21._államig_össz_bev'!F45</f>
        <v>72178168</v>
      </c>
      <c r="G45" s="664">
        <f>'1. mell.bevétel_össz'!G44-'21._önként_össz_bev'!G46-'21._államig_össz_bev'!G45</f>
        <v>72178168</v>
      </c>
      <c r="H45" s="368">
        <f t="shared" si="2"/>
        <v>0</v>
      </c>
      <c r="I45" s="724">
        <f>'1. mell.bevétel_össz'!I44-'21._önként_össz_bev'!I46-'21._államig_össz_bev'!I45</f>
        <v>0</v>
      </c>
      <c r="J45" s="368">
        <f>'1. mell.bevétel_össz'!J44-'21._önként_össz_bev'!J46-'21._államig_össz_bev'!J45</f>
        <v>0</v>
      </c>
      <c r="K45" s="664">
        <f>'1. mell.bevétel_össz'!K44-'21._önként_össz_bev'!K46-'21._államig_össz_bev'!K45</f>
        <v>78121318</v>
      </c>
      <c r="L45" s="1511">
        <f t="shared" si="6"/>
        <v>108.2339995107662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</row>
    <row r="46" spans="1:9941" s="82" customFormat="1" ht="12" customHeight="1" x14ac:dyDescent="0.2">
      <c r="A46" s="366" t="s">
        <v>285</v>
      </c>
      <c r="B46" s="851" t="s">
        <v>151</v>
      </c>
      <c r="C46" s="578">
        <f>'1. mell.bevétel_össz'!C45-'21._önként_össz_bev'!C47-'21._államig_össz_bev'!C46</f>
        <v>80844050</v>
      </c>
      <c r="D46" s="364">
        <f>'1. mell.bevétel_össz'!D45-'21._önként_össz_bev'!D47-'21._államig_össz_bev'!D46</f>
        <v>80844050</v>
      </c>
      <c r="E46" s="664">
        <f>'1. mell.bevétel_össz'!E45-'21._önként_össz_bev'!E47-'21._államig_össz_bev'!E46</f>
        <v>80844050</v>
      </c>
      <c r="F46" s="664">
        <f>'1. mell.bevétel_össz'!F45-'21._önként_össz_bev'!F47-'21._államig_össz_bev'!F46</f>
        <v>99047571</v>
      </c>
      <c r="G46" s="664">
        <f>'1. mell.bevétel_össz'!G45-'21._önként_össz_bev'!G47-'21._államig_össz_bev'!G46</f>
        <v>115186533</v>
      </c>
      <c r="H46" s="368">
        <f t="shared" si="2"/>
        <v>16138962</v>
      </c>
      <c r="I46" s="724">
        <f>'1. mell.bevétel_össz'!I45-'21._önként_össz_bev'!I47-'21._államig_össz_bev'!I46</f>
        <v>0</v>
      </c>
      <c r="J46" s="368">
        <f>'1. mell.bevétel_össz'!J45-'21._önként_össz_bev'!J47-'21._államig_össz_bev'!J46</f>
        <v>0</v>
      </c>
      <c r="K46" s="664">
        <f>'1. mell.bevétel_össz'!K45-'21._önként_össz_bev'!K47-'21._államig_össz_bev'!K46</f>
        <v>116286698</v>
      </c>
      <c r="L46" s="1511">
        <f t="shared" si="6"/>
        <v>100.95511599433242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</row>
    <row r="47" spans="1:9941" s="82" customFormat="1" ht="12" customHeight="1" x14ac:dyDescent="0.2">
      <c r="A47" s="366" t="s">
        <v>645</v>
      </c>
      <c r="B47" s="851" t="s">
        <v>206</v>
      </c>
      <c r="C47" s="578">
        <f>'1. mell.bevétel_össz'!C46-'21._önként_össz_bev'!C48-'21._államig_össz_bev'!C47</f>
        <v>85543296</v>
      </c>
      <c r="D47" s="364">
        <f>'1. mell.bevétel_össz'!D46-'21._önként_össz_bev'!D48-'21._államig_össz_bev'!D47</f>
        <v>85543296</v>
      </c>
      <c r="E47" s="664">
        <f>'1. mell.bevétel_össz'!E46-'21._önként_össz_bev'!E48-'21._államig_össz_bev'!E47</f>
        <v>86084664</v>
      </c>
      <c r="F47" s="664">
        <f>'1. mell.bevétel_össz'!F46-'21._önként_össz_bev'!F48-'21._államig_össz_bev'!F47</f>
        <v>97007403</v>
      </c>
      <c r="G47" s="664">
        <f>'1. mell.bevétel_össz'!G46-'21._önként_össz_bev'!G48-'21._államig_össz_bev'!G47</f>
        <v>100831032</v>
      </c>
      <c r="H47" s="368">
        <f t="shared" si="2"/>
        <v>3823629</v>
      </c>
      <c r="I47" s="724">
        <f>'1. mell.bevétel_össz'!I46-'21._önként_össz_bev'!I48-'21._államig_össz_bev'!I47</f>
        <v>0</v>
      </c>
      <c r="J47" s="368">
        <f>'1. mell.bevétel_össz'!J46-'21._önként_össz_bev'!J48-'21._államig_össz_bev'!J47</f>
        <v>0</v>
      </c>
      <c r="K47" s="664">
        <f>'1. mell.bevétel_össz'!K46-'21._önként_össz_bev'!K48-'21._államig_össz_bev'!K47</f>
        <v>95560669</v>
      </c>
      <c r="L47" s="1511">
        <f t="shared" si="6"/>
        <v>94.773074424151488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</row>
    <row r="48" spans="1:9941" s="82" customFormat="1" ht="12" customHeight="1" x14ac:dyDescent="0.2">
      <c r="A48" s="366" t="s">
        <v>646</v>
      </c>
      <c r="B48" s="851" t="s">
        <v>207</v>
      </c>
      <c r="C48" s="578">
        <f>'1. mell.bevétel_össz'!C47-'21._önként_össz_bev'!C49-'21._államig_össz_bev'!C48</f>
        <v>0</v>
      </c>
      <c r="D48" s="364">
        <f>'1. mell.bevétel_össz'!D47-'21._önként_össz_bev'!D49-'21._államig_össz_bev'!D48</f>
        <v>0</v>
      </c>
      <c r="E48" s="664">
        <f>'1. mell.bevétel_össz'!E47-'21._önként_össz_bev'!E49-'21._államig_össz_bev'!E48</f>
        <v>0</v>
      </c>
      <c r="F48" s="664">
        <f>'1. mell.bevétel_össz'!F47-'21._önként_össz_bev'!F49-'21._államig_össz_bev'!F48</f>
        <v>0</v>
      </c>
      <c r="G48" s="664">
        <f>'1. mell.bevétel_össz'!G47-'21._önként_össz_bev'!G49-'21._államig_össz_bev'!G48</f>
        <v>0</v>
      </c>
      <c r="H48" s="368">
        <f t="shared" si="2"/>
        <v>0</v>
      </c>
      <c r="I48" s="724">
        <f>'1. mell.bevétel_össz'!I47-'21._önként_össz_bev'!I49-'21._államig_össz_bev'!I48</f>
        <v>0</v>
      </c>
      <c r="J48" s="368">
        <f>'1. mell.bevétel_össz'!J47-'21._önként_össz_bev'!J49-'21._államig_össz_bev'!J48</f>
        <v>0</v>
      </c>
      <c r="K48" s="664">
        <f>'1. mell.bevétel_össz'!K47-'21._önként_össz_bev'!K49-'21._államig_össz_bev'!K48</f>
        <v>0</v>
      </c>
      <c r="L48" s="1511" t="str">
        <f t="shared" si="6"/>
        <v/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</row>
    <row r="49" spans="1:9941" s="82" customFormat="1" ht="12" customHeight="1" x14ac:dyDescent="0.2">
      <c r="A49" s="366" t="s">
        <v>647</v>
      </c>
      <c r="B49" s="851" t="s">
        <v>307</v>
      </c>
      <c r="C49" s="578">
        <f>'1. mell.bevétel_össz'!C48-'21._önként_össz_bev'!C50-'21._államig_össz_bev'!C49</f>
        <v>49407225</v>
      </c>
      <c r="D49" s="364">
        <f>'1. mell.bevétel_össz'!D48-'21._önként_össz_bev'!D50-'21._államig_össz_bev'!D49</f>
        <v>49407225</v>
      </c>
      <c r="E49" s="664">
        <f>'1. mell.bevétel_össz'!E48-'21._önként_össz_bev'!E50-'21._államig_össz_bev'!E49</f>
        <v>49407225</v>
      </c>
      <c r="F49" s="664">
        <f>'1. mell.bevétel_össz'!F48-'21._önként_össz_bev'!F50-'21._államig_össz_bev'!F49</f>
        <v>49407225</v>
      </c>
      <c r="G49" s="664">
        <f>'1. mell.bevétel_össz'!G48-'21._önként_össz_bev'!G50-'21._államig_össz_bev'!G49</f>
        <v>49407225</v>
      </c>
      <c r="H49" s="368">
        <f t="shared" si="2"/>
        <v>0</v>
      </c>
      <c r="I49" s="724">
        <f>'1. mell.bevétel_össz'!I48-'21._önként_össz_bev'!I50-'21._államig_össz_bev'!I49</f>
        <v>0</v>
      </c>
      <c r="J49" s="368">
        <f>'1. mell.bevétel_össz'!J48-'21._önként_össz_bev'!J50-'21._államig_össz_bev'!J49</f>
        <v>0</v>
      </c>
      <c r="K49" s="664">
        <f>'1. mell.bevétel_össz'!K48-'21._önként_össz_bev'!K50-'21._államig_össz_bev'!K49</f>
        <v>191550794</v>
      </c>
      <c r="L49" s="1511">
        <f t="shared" si="6"/>
        <v>387.69794093879995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</row>
    <row r="50" spans="1:9941" s="82" customFormat="1" ht="12" customHeight="1" x14ac:dyDescent="0.2">
      <c r="A50" s="366" t="s">
        <v>648</v>
      </c>
      <c r="B50" s="851" t="s">
        <v>158</v>
      </c>
      <c r="C50" s="578">
        <f>'1. mell.bevétel_össz'!C49-'21._önként_össz_bev'!C51-'21._államig_össz_bev'!C50</f>
        <v>0</v>
      </c>
      <c r="D50" s="364">
        <f>'1. mell.bevétel_össz'!D49-'21._önként_össz_bev'!D51-'21._államig_össz_bev'!D50</f>
        <v>0</v>
      </c>
      <c r="E50" s="664">
        <f>'1. mell.bevétel_össz'!E49-'21._önként_össz_bev'!E51-'21._államig_össz_bev'!E50</f>
        <v>0</v>
      </c>
      <c r="F50" s="664">
        <f>'1. mell.bevétel_össz'!F49-'21._önként_össz_bev'!F51-'21._államig_össz_bev'!F50</f>
        <v>0</v>
      </c>
      <c r="G50" s="664">
        <f>'1. mell.bevétel_össz'!G49-'21._önként_össz_bev'!G51-'21._államig_össz_bev'!G50</f>
        <v>0</v>
      </c>
      <c r="H50" s="368">
        <f t="shared" si="2"/>
        <v>0</v>
      </c>
      <c r="I50" s="724">
        <f>'1. mell.bevétel_össz'!I49-'21._önként_össz_bev'!I51-'21._államig_össz_bev'!I50</f>
        <v>0</v>
      </c>
      <c r="J50" s="368">
        <f>'1. mell.bevétel_össz'!J49-'21._önként_össz_bev'!J51-'21._államig_össz_bev'!J50</f>
        <v>0</v>
      </c>
      <c r="K50" s="664">
        <f>'1. mell.bevétel_össz'!K49-'21._önként_össz_bev'!K51-'21._államig_össz_bev'!K50</f>
        <v>0</v>
      </c>
      <c r="L50" s="1511" t="str">
        <f t="shared" si="6"/>
        <v/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</row>
    <row r="51" spans="1:9941" s="82" customFormat="1" ht="12" customHeight="1" x14ac:dyDescent="0.2">
      <c r="A51" s="367" t="s">
        <v>649</v>
      </c>
      <c r="B51" s="555" t="s">
        <v>278</v>
      </c>
      <c r="C51" s="578">
        <f>'1. mell.bevétel_össz'!C50-'21._önként_össz_bev'!C52-'21._államig_össz_bev'!C51</f>
        <v>50000</v>
      </c>
      <c r="D51" s="364">
        <f>'1. mell.bevétel_össz'!D50-'21._önként_össz_bev'!D52-'21._államig_össz_bev'!D51</f>
        <v>50000</v>
      </c>
      <c r="E51" s="664">
        <f>'1. mell.bevétel_össz'!E50-'21._önként_össz_bev'!E52-'21._államig_össz_bev'!E51</f>
        <v>50000</v>
      </c>
      <c r="F51" s="664">
        <f>'1. mell.bevétel_össz'!F50-'21._önként_össz_bev'!F52-'21._államig_össz_bev'!F51</f>
        <v>50000</v>
      </c>
      <c r="G51" s="664">
        <f>'1. mell.bevétel_össz'!G50-'21._önként_össz_bev'!G52-'21._államig_össz_bev'!G51</f>
        <v>50000</v>
      </c>
      <c r="H51" s="368">
        <f t="shared" si="2"/>
        <v>0</v>
      </c>
      <c r="I51" s="724">
        <f>'1. mell.bevétel_össz'!I50-'21._önként_össz_bev'!I52-'21._államig_össz_bev'!I51</f>
        <v>0</v>
      </c>
      <c r="J51" s="368">
        <f>'1. mell.bevétel_össz'!J50-'21._önként_össz_bev'!J52-'21._államig_össz_bev'!J51</f>
        <v>0</v>
      </c>
      <c r="K51" s="664">
        <f>'1. mell.bevétel_össz'!K50-'21._önként_össz_bev'!K52-'21._államig_össz_bev'!K51</f>
        <v>558444</v>
      </c>
      <c r="L51" s="1511">
        <f t="shared" si="6"/>
        <v>1116.8879999999999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</row>
    <row r="52" spans="1:9941" s="82" customFormat="1" ht="12" customHeight="1" thickBot="1" x14ac:dyDescent="0.25">
      <c r="A52" s="367" t="s">
        <v>650</v>
      </c>
      <c r="B52" s="555" t="s">
        <v>160</v>
      </c>
      <c r="C52" s="578">
        <f>'1. mell.bevétel_össz'!C51-'21._önként_össz_bev'!C53-'21._államig_össz_bev'!C52</f>
        <v>200000</v>
      </c>
      <c r="D52" s="758">
        <f>'1. mell.bevétel_össz'!D51-'21._önként_össz_bev'!D53-'21._államig_össz_bev'!D52</f>
        <v>200000</v>
      </c>
      <c r="E52" s="667">
        <f>'1. mell.bevétel_össz'!E51-'21._önként_össz_bev'!E53-'21._államig_össz_bev'!E52</f>
        <v>341530</v>
      </c>
      <c r="F52" s="667">
        <f>'1. mell.bevétel_össz'!F51-'21._önként_össz_bev'!F53-'21._államig_össz_bev'!F52</f>
        <v>4773801</v>
      </c>
      <c r="G52" s="667">
        <f>'1. mell.bevétel_össz'!G51-'21._önként_össz_bev'!G53-'21._államig_össz_bev'!G52</f>
        <v>2527809</v>
      </c>
      <c r="H52" s="618">
        <f t="shared" si="2"/>
        <v>-2245992</v>
      </c>
      <c r="I52" s="763">
        <f>'1. mell.bevétel_össz'!I51-'21._önként_össz_bev'!I53-'21._államig_össz_bev'!I52</f>
        <v>0</v>
      </c>
      <c r="J52" s="618">
        <f>'1. mell.bevétel_össz'!J51-'21._önként_össz_bev'!J53-'21._államig_össz_bev'!J52</f>
        <v>0</v>
      </c>
      <c r="K52" s="667">
        <f>'1. mell.bevétel_össz'!K51-'21._önként_össz_bev'!K53-'21._államig_össz_bev'!K52</f>
        <v>8709405</v>
      </c>
      <c r="L52" s="1516">
        <f t="shared" si="6"/>
        <v>344.54363442807585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</row>
    <row r="53" spans="1:9941" s="82" customFormat="1" ht="12" customHeight="1" thickBot="1" x14ac:dyDescent="0.25">
      <c r="A53" s="15" t="s">
        <v>16</v>
      </c>
      <c r="B53" s="80" t="s">
        <v>651</v>
      </c>
      <c r="C53" s="139">
        <f>SUM(C54:C58)</f>
        <v>132642833</v>
      </c>
      <c r="D53" s="255">
        <f>SUM(D54:D58)</f>
        <v>132642833</v>
      </c>
      <c r="E53" s="662">
        <f t="shared" ref="E53:K53" si="7">SUM(E54:E58)</f>
        <v>132642833</v>
      </c>
      <c r="F53" s="662">
        <f t="shared" si="7"/>
        <v>132642833</v>
      </c>
      <c r="G53" s="662">
        <f t="shared" si="7"/>
        <v>132642833</v>
      </c>
      <c r="H53" s="34">
        <f t="shared" si="2"/>
        <v>0</v>
      </c>
      <c r="I53" s="725">
        <f t="shared" si="7"/>
        <v>0</v>
      </c>
      <c r="J53" s="34">
        <f t="shared" si="7"/>
        <v>0</v>
      </c>
      <c r="K53" s="662">
        <f t="shared" si="7"/>
        <v>98833596</v>
      </c>
      <c r="L53" s="1509">
        <f t="shared" si="6"/>
        <v>74.511071397276325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</row>
    <row r="54" spans="1:9941" s="82" customFormat="1" ht="12" customHeight="1" x14ac:dyDescent="0.2">
      <c r="A54" s="13" t="s">
        <v>89</v>
      </c>
      <c r="B54" s="850" t="s">
        <v>170</v>
      </c>
      <c r="C54" s="142">
        <f>'1. mell.bevétel_össz'!C53-'21._önként_össz_bev'!C55-'21._államig_össz_bev'!C54</f>
        <v>0</v>
      </c>
      <c r="D54" s="271">
        <f>'1. mell.bevétel_össz'!D53-'21._önként_össz_bev'!D55-'21._államig_össz_bev'!D54</f>
        <v>0</v>
      </c>
      <c r="E54" s="668">
        <f>'1. mell.bevétel_össz'!E53-'21._önként_össz_bev'!E55</f>
        <v>0</v>
      </c>
      <c r="F54" s="668">
        <f>'1. mell.bevétel_össz'!F53-'21._önként_össz_bev'!F55</f>
        <v>0</v>
      </c>
      <c r="G54" s="668">
        <f>'1. mell.bevétel_össz'!G53-'21._önként_össz_bev'!G55</f>
        <v>0</v>
      </c>
      <c r="H54" s="29">
        <f t="shared" si="2"/>
        <v>0</v>
      </c>
      <c r="I54" s="764">
        <f>'1. mell.bevétel_össz'!I53-'21._önként_össz_bev'!I55</f>
        <v>0</v>
      </c>
      <c r="J54" s="29">
        <f>'1. mell.bevétel_össz'!J53-'21._önként_össz_bev'!J55</f>
        <v>0</v>
      </c>
      <c r="K54" s="668">
        <f>'1. mell.bevétel_össz'!K53-'21._önként_össz_bev'!K55-'21._államig_össz_bev'!K54</f>
        <v>0</v>
      </c>
      <c r="L54" s="1517" t="str">
        <f t="shared" si="6"/>
        <v/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</row>
    <row r="55" spans="1:9941" s="82" customFormat="1" ht="12" customHeight="1" x14ac:dyDescent="0.2">
      <c r="A55" s="366" t="s">
        <v>102</v>
      </c>
      <c r="B55" s="851" t="s">
        <v>171</v>
      </c>
      <c r="C55" s="437">
        <f>'1. mell.bevétel_össz'!C54-'21._önként_össz_bev'!C56-'21._államig_össz_bev'!C55</f>
        <v>132642833</v>
      </c>
      <c r="D55" s="365">
        <f>'1. mell.bevétel_össz'!D54-'21._önként_össz_bev'!D56-'21._államig_össz_bev'!D55</f>
        <v>132642833</v>
      </c>
      <c r="E55" s="669">
        <f>'1. mell.bevétel_össz'!E54-'21._önként_össz_bev'!E56-'21._államig_össz_bev'!E55</f>
        <v>132642833</v>
      </c>
      <c r="F55" s="669">
        <f>'1. mell.bevétel_össz'!F54-'21._önként_össz_bev'!F56-'21._államig_össz_bev'!F55</f>
        <v>132642833</v>
      </c>
      <c r="G55" s="669">
        <f>'1. mell.bevétel_össz'!G54-'21._önként_össz_bev'!G56-'21._államig_össz_bev'!G55</f>
        <v>132642833</v>
      </c>
      <c r="H55" s="369">
        <f t="shared" si="2"/>
        <v>0</v>
      </c>
      <c r="I55" s="762">
        <f>'1. mell.bevétel_össz'!I54-'21._önként_össz_bev'!I56-'21._államig_össz_bev'!I55</f>
        <v>0</v>
      </c>
      <c r="J55" s="369">
        <f>'1. mell.bevétel_össz'!J54-'21._önként_össz_bev'!J56-'21._államig_össz_bev'!J55</f>
        <v>0</v>
      </c>
      <c r="K55" s="669">
        <f>'1. mell.bevétel_össz'!K54-'21._önként_össz_bev'!K56-'21._államig_össz_bev'!K55</f>
        <v>98668117</v>
      </c>
      <c r="L55" s="1515">
        <f t="shared" si="6"/>
        <v>74.386316070314933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</row>
    <row r="56" spans="1:9941" s="82" customFormat="1" ht="12" customHeight="1" x14ac:dyDescent="0.2">
      <c r="A56" s="366" t="s">
        <v>103</v>
      </c>
      <c r="B56" s="851" t="s">
        <v>172</v>
      </c>
      <c r="C56" s="437">
        <f>'1. mell.bevétel_össz'!C55-'21._önként_össz_bev'!C57-'21._államig_össz_bev'!C56</f>
        <v>0</v>
      </c>
      <c r="D56" s="365">
        <f>'1. mell.bevétel_össz'!D55-'21._önként_össz_bev'!D57-'21._államig_össz_bev'!D56</f>
        <v>0</v>
      </c>
      <c r="E56" s="669">
        <f>'1. mell.bevétel_össz'!E55-'21._önként_össz_bev'!E57</f>
        <v>0</v>
      </c>
      <c r="F56" s="669">
        <f>'1. mell.bevétel_össz'!F55-'21._önként_össz_bev'!F57</f>
        <v>0</v>
      </c>
      <c r="G56" s="669">
        <f>'1. mell.bevétel_össz'!G55-'21._önként_össz_bev'!G57</f>
        <v>0</v>
      </c>
      <c r="H56" s="369">
        <f t="shared" si="2"/>
        <v>0</v>
      </c>
      <c r="I56" s="762">
        <f>'1. mell.bevétel_össz'!I55-'21._önként_össz_bev'!I57</f>
        <v>0</v>
      </c>
      <c r="J56" s="369">
        <f>'1. mell.bevétel_össz'!J55-'21._önként_össz_bev'!J57</f>
        <v>0</v>
      </c>
      <c r="K56" s="669">
        <f>'1. mell.bevétel_össz'!K55-'21._önként_össz_bev'!K57-'21._államig_össz_bev'!K56</f>
        <v>165479</v>
      </c>
      <c r="L56" s="1515" t="str">
        <f t="shared" si="6"/>
        <v/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</row>
    <row r="57" spans="1:9941" s="82" customFormat="1" ht="12" customHeight="1" x14ac:dyDescent="0.2">
      <c r="A57" s="366" t="s">
        <v>204</v>
      </c>
      <c r="B57" s="851" t="s">
        <v>210</v>
      </c>
      <c r="C57" s="437">
        <f>'1. mell.bevétel_össz'!C56-'21._önként_össz_bev'!C58-'21._államig_össz_bev'!C57</f>
        <v>0</v>
      </c>
      <c r="D57" s="365">
        <f>'1. mell.bevétel_össz'!D56-'21._önként_össz_bev'!D58-'21._államig_össz_bev'!D57</f>
        <v>0</v>
      </c>
      <c r="E57" s="669">
        <f>'1. mell.bevétel_össz'!E56-'21._önként_össz_bev'!E58</f>
        <v>0</v>
      </c>
      <c r="F57" s="669">
        <f>'1. mell.bevétel_össz'!F56-'21._önként_össz_bev'!F58</f>
        <v>0</v>
      </c>
      <c r="G57" s="669">
        <f>'1. mell.bevétel_össz'!G56-'21._önként_össz_bev'!G58</f>
        <v>0</v>
      </c>
      <c r="H57" s="369">
        <f t="shared" si="2"/>
        <v>0</v>
      </c>
      <c r="I57" s="762">
        <f>'1. mell.bevétel_össz'!I56-'21._önként_össz_bev'!I58</f>
        <v>0</v>
      </c>
      <c r="J57" s="369">
        <f>'1. mell.bevétel_össz'!J56-'21._önként_össz_bev'!J58</f>
        <v>0</v>
      </c>
      <c r="K57" s="669">
        <f>'1. mell.bevétel_össz'!K56-'21._önként_össz_bev'!K58-'21._államig_össz_bev'!K57</f>
        <v>0</v>
      </c>
      <c r="L57" s="1515" t="str">
        <f t="shared" si="6"/>
        <v/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</row>
    <row r="58" spans="1:9941" s="82" customFormat="1" ht="12" customHeight="1" thickBot="1" x14ac:dyDescent="0.25">
      <c r="A58" s="367" t="s">
        <v>205</v>
      </c>
      <c r="B58" s="555" t="s">
        <v>212</v>
      </c>
      <c r="C58" s="1070">
        <f>'1. mell.bevétel_össz'!C57-'21._önként_össz_bev'!C59-'21._államig_össz_bev'!C58</f>
        <v>0</v>
      </c>
      <c r="D58" s="758">
        <f>'1. mell.bevétel_össz'!D57-'21._önként_össz_bev'!D59-'21._államig_össz_bev'!D58</f>
        <v>0</v>
      </c>
      <c r="E58" s="667">
        <f>'1. mell.bevétel_össz'!E57-'21._önként_össz_bev'!E59</f>
        <v>0</v>
      </c>
      <c r="F58" s="667">
        <f>'1. mell.bevétel_össz'!F57-'21._önként_össz_bev'!F59</f>
        <v>0</v>
      </c>
      <c r="G58" s="667">
        <f>'1. mell.bevétel_össz'!G57-'21._önként_össz_bev'!G59</f>
        <v>0</v>
      </c>
      <c r="H58" s="618">
        <f t="shared" si="2"/>
        <v>0</v>
      </c>
      <c r="I58" s="763">
        <f>'1. mell.bevétel_össz'!I57-'21._önként_össz_bev'!I59</f>
        <v>0</v>
      </c>
      <c r="J58" s="618">
        <f>'1. mell.bevétel_össz'!J57-'21._önként_össz_bev'!J59</f>
        <v>0</v>
      </c>
      <c r="K58" s="667">
        <f>'1. mell.bevétel_össz'!K57-'21._önként_össz_bev'!K59-'21._államig_össz_bev'!K58</f>
        <v>0</v>
      </c>
      <c r="L58" s="1516" t="str">
        <f t="shared" si="6"/>
        <v/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</row>
    <row r="59" spans="1:9941" s="82" customFormat="1" ht="12" customHeight="1" thickBot="1" x14ac:dyDescent="0.25">
      <c r="A59" s="15" t="s">
        <v>17</v>
      </c>
      <c r="B59" s="80" t="s">
        <v>672</v>
      </c>
      <c r="C59" s="139">
        <f>SUM(C60:C61)</f>
        <v>500000</v>
      </c>
      <c r="D59" s="255">
        <f>SUM(D60:D61)</f>
        <v>11348956</v>
      </c>
      <c r="E59" s="662">
        <f t="shared" ref="E59:K59" si="8">SUM(E60:E61)</f>
        <v>17367206</v>
      </c>
      <c r="F59" s="662">
        <f t="shared" si="8"/>
        <v>17367206</v>
      </c>
      <c r="G59" s="662">
        <f t="shared" si="8"/>
        <v>17367206</v>
      </c>
      <c r="H59" s="34">
        <f t="shared" si="2"/>
        <v>0</v>
      </c>
      <c r="I59" s="725">
        <f t="shared" si="8"/>
        <v>0</v>
      </c>
      <c r="J59" s="34">
        <f t="shared" si="8"/>
        <v>0</v>
      </c>
      <c r="K59" s="662">
        <f t="shared" si="8"/>
        <v>27714277</v>
      </c>
      <c r="L59" s="1509">
        <f t="shared" si="6"/>
        <v>159.57821309887152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</row>
    <row r="60" spans="1:9941" s="82" customFormat="1" ht="12" customHeight="1" x14ac:dyDescent="0.2">
      <c r="A60" s="366" t="s">
        <v>104</v>
      </c>
      <c r="B60" s="851" t="s">
        <v>213</v>
      </c>
      <c r="C60" s="436">
        <f>'1. mell.bevétel_össz'!C59-'21._önként_össz_bev'!C61-'21._államig_össz_bev'!C60</f>
        <v>0</v>
      </c>
      <c r="D60" s="364">
        <f>'1. mell.bevétel_össz'!D59-'21._önként_össz_bev'!D61-'21._államig_össz_bev'!D60</f>
        <v>0</v>
      </c>
      <c r="E60" s="664">
        <f>'1. mell.bevétel_össz'!E59-'21._önként_össz_bev'!E61</f>
        <v>0</v>
      </c>
      <c r="F60" s="664">
        <f>'1. mell.bevétel_össz'!F59-'21._önként_össz_bev'!F61</f>
        <v>0</v>
      </c>
      <c r="G60" s="664">
        <f>'1. mell.bevétel_össz'!G59-'21._önként_össz_bev'!G61</f>
        <v>0</v>
      </c>
      <c r="H60" s="368">
        <f t="shared" si="2"/>
        <v>0</v>
      </c>
      <c r="I60" s="724">
        <f>'1. mell.bevétel_össz'!I59-'21._önként_össz_bev'!I61</f>
        <v>0</v>
      </c>
      <c r="J60" s="368">
        <f>'1. mell.bevétel_össz'!J59-'21._önként_össz_bev'!J61</f>
        <v>0</v>
      </c>
      <c r="K60" s="664">
        <f>'1. mell.bevétel_össz'!K59-'21._önként_össz_bev'!K61-'21._államig_össz_bev'!K60</f>
        <v>0</v>
      </c>
      <c r="L60" s="1511" t="str">
        <f t="shared" si="6"/>
        <v/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</row>
    <row r="61" spans="1:9941" s="82" customFormat="1" ht="12" customHeight="1" x14ac:dyDescent="0.2">
      <c r="A61" s="366" t="s">
        <v>105</v>
      </c>
      <c r="B61" s="851" t="s">
        <v>214</v>
      </c>
      <c r="C61" s="436">
        <f>'1. mell.bevétel_össz'!C60-'21._önként_össz_bev'!C62-'21._államig_össz_bev'!C61</f>
        <v>500000</v>
      </c>
      <c r="D61" s="364">
        <f>'1. mell.bevétel_össz'!D60-'21._önként_össz_bev'!D62-'21._államig_össz_bev'!D61</f>
        <v>11348956</v>
      </c>
      <c r="E61" s="664">
        <f>'1. mell.bevétel_össz'!E60-'21._önként_össz_bev'!E62-'21._államig_össz_bev'!E61</f>
        <v>17367206</v>
      </c>
      <c r="F61" s="664">
        <f>'1. mell.bevétel_össz'!F60-'21._önként_össz_bev'!F62-'21._államig_össz_bev'!F61</f>
        <v>17367206</v>
      </c>
      <c r="G61" s="664">
        <f>'1. mell.bevétel_össz'!G60-'21._önként_össz_bev'!G62-'21._államig_össz_bev'!G61</f>
        <v>17367206</v>
      </c>
      <c r="H61" s="368">
        <f t="shared" si="2"/>
        <v>0</v>
      </c>
      <c r="I61" s="724">
        <f>'1. mell.bevétel_össz'!I60-'21._önként_össz_bev'!I62-'21._államig_össz_bev'!I61</f>
        <v>0</v>
      </c>
      <c r="J61" s="368">
        <f>'1. mell.bevétel_össz'!J60-'21._önként_össz_bev'!J62-'21._államig_össz_bev'!J61</f>
        <v>0</v>
      </c>
      <c r="K61" s="664">
        <f>'1. mell.bevétel_össz'!K60-'21._önként_össz_bev'!K62-'21._államig_össz_bev'!K61</f>
        <v>27714277</v>
      </c>
      <c r="L61" s="1511">
        <f t="shared" si="6"/>
        <v>159.57821309887152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</row>
    <row r="62" spans="1:9941" s="82" customFormat="1" ht="12" customHeight="1" thickBot="1" x14ac:dyDescent="0.25">
      <c r="A62" s="367" t="s">
        <v>652</v>
      </c>
      <c r="B62" s="555" t="s">
        <v>693</v>
      </c>
      <c r="C62" s="578">
        <f>'1. mell.bevétel_össz'!C61-'21._önként_össz_bev'!C63-'21._államig_össz_bev'!C62</f>
        <v>0</v>
      </c>
      <c r="D62" s="722">
        <f>'1. mell.bevétel_össz'!D61-'21._önként_össz_bev'!D63-'21._államig_össz_bev'!D62</f>
        <v>0</v>
      </c>
      <c r="E62" s="665">
        <f>'1. mell.bevétel_össz'!E61-'21._önként_össz_bev'!E63</f>
        <v>0</v>
      </c>
      <c r="F62" s="665">
        <f>'1. mell.bevétel_össz'!F61-'21._önként_össz_bev'!F63</f>
        <v>0</v>
      </c>
      <c r="G62" s="665">
        <f>'1. mell.bevétel_össz'!G61-'21._önként_össz_bev'!G63-'21._államig_össz_bev'!G62</f>
        <v>5018250</v>
      </c>
      <c r="H62" s="617">
        <f t="shared" si="2"/>
        <v>5018250</v>
      </c>
      <c r="I62" s="726">
        <f>'1. mell.bevétel_össz'!I61-'21._önként_össz_bev'!I63</f>
        <v>0</v>
      </c>
      <c r="J62" s="617">
        <f>'1. mell.bevétel_össz'!J61-'21._önként_össz_bev'!J63</f>
        <v>0</v>
      </c>
      <c r="K62" s="665">
        <f>'1. mell.bevétel_össz'!K61-'21._önként_össz_bev'!K63-'21._államig_össz_bev'!K62</f>
        <v>8297340</v>
      </c>
      <c r="L62" s="1512">
        <f t="shared" si="6"/>
        <v>165.34329696607384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</row>
    <row r="63" spans="1:9941" s="82" customFormat="1" ht="12" customHeight="1" thickBot="1" x14ac:dyDescent="0.25">
      <c r="A63" s="15" t="s">
        <v>18</v>
      </c>
      <c r="B63" s="389" t="s">
        <v>384</v>
      </c>
      <c r="C63" s="139">
        <f>SUM(C64:C65)</f>
        <v>7690800</v>
      </c>
      <c r="D63" s="255">
        <f>SUM(D64:D65)</f>
        <v>7690800</v>
      </c>
      <c r="E63" s="662">
        <f t="shared" ref="E63:K63" si="9">SUM(E64:E65)</f>
        <v>139648303</v>
      </c>
      <c r="F63" s="662">
        <f t="shared" si="9"/>
        <v>139648303</v>
      </c>
      <c r="G63" s="662">
        <f t="shared" si="9"/>
        <v>139648303</v>
      </c>
      <c r="H63" s="34">
        <f t="shared" si="2"/>
        <v>0</v>
      </c>
      <c r="I63" s="725">
        <f t="shared" si="9"/>
        <v>0</v>
      </c>
      <c r="J63" s="34">
        <f t="shared" si="9"/>
        <v>0</v>
      </c>
      <c r="K63" s="662">
        <f t="shared" si="9"/>
        <v>7816890</v>
      </c>
      <c r="L63" s="1509">
        <f t="shared" si="6"/>
        <v>5.5975545939860076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</row>
    <row r="64" spans="1:9941" s="82" customFormat="1" ht="12" customHeight="1" x14ac:dyDescent="0.2">
      <c r="A64" s="13" t="s">
        <v>107</v>
      </c>
      <c r="B64" s="851" t="s">
        <v>215</v>
      </c>
      <c r="C64" s="437">
        <f>'1. mell.bevétel_össz'!C63-'21._önként_össz_bev'!C65</f>
        <v>7690800</v>
      </c>
      <c r="D64" s="365">
        <f>'1. mell.bevétel_össz'!D63-'21._önként_össz_bev'!D65-'21._államig_össz_bev'!D65</f>
        <v>7690800</v>
      </c>
      <c r="E64" s="669">
        <f>'1. mell.bevétel_össz'!E63-'21._önként_össz_bev'!E65-'21._államig_össz_bev'!E65</f>
        <v>7690800</v>
      </c>
      <c r="F64" s="669">
        <f>'1. mell.bevétel_össz'!F63-'21._önként_össz_bev'!F65-'21._államig_össz_bev'!F65</f>
        <v>7690800</v>
      </c>
      <c r="G64" s="669">
        <f>'1. mell.bevétel_össz'!G63-'21._önként_össz_bev'!G65-'21._államig_össz_bev'!G65</f>
        <v>7690800</v>
      </c>
      <c r="H64" s="369">
        <f t="shared" si="2"/>
        <v>0</v>
      </c>
      <c r="I64" s="762">
        <f>'1. mell.bevétel_össz'!I63-'21._önként_össz_bev'!I65-'21._államig_össz_bev'!I65</f>
        <v>0</v>
      </c>
      <c r="J64" s="369">
        <f>'1. mell.bevétel_össz'!J63-'21._önként_össz_bev'!J65-'21._államig_össz_bev'!J65</f>
        <v>0</v>
      </c>
      <c r="K64" s="669">
        <f>'1. mell.bevétel_össz'!K63-'21._önként_össz_bev'!K65-'21._államig_össz_bev'!K64</f>
        <v>7671057</v>
      </c>
      <c r="L64" s="1515">
        <f t="shared" si="6"/>
        <v>99.743290684974255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</row>
    <row r="65" spans="1:9941" s="82" customFormat="1" ht="12" customHeight="1" x14ac:dyDescent="0.2">
      <c r="A65" s="366" t="s">
        <v>108</v>
      </c>
      <c r="B65" s="851" t="s">
        <v>216</v>
      </c>
      <c r="C65" s="437">
        <f>'1. mell.bevétel_össz'!C64-'21._önként_össz_bev'!C66</f>
        <v>0</v>
      </c>
      <c r="D65" s="365">
        <f>'1. mell.bevétel_össz'!D64-'21._önként_össz_bev'!D66</f>
        <v>0</v>
      </c>
      <c r="E65" s="669">
        <f>'1. mell.bevétel_össz'!E64-'21._önként_össz_bev'!E66</f>
        <v>131957503</v>
      </c>
      <c r="F65" s="669">
        <f>'1. mell.bevétel_össz'!F64-'21._önként_össz_bev'!F66</f>
        <v>131957503</v>
      </c>
      <c r="G65" s="669">
        <f>'1. mell.bevétel_össz'!G64-'21._önként_össz_bev'!G66</f>
        <v>131957503</v>
      </c>
      <c r="H65" s="369">
        <f t="shared" si="2"/>
        <v>0</v>
      </c>
      <c r="I65" s="762">
        <f>'1. mell.bevétel_össz'!I64-'21._önként_össz_bev'!I66</f>
        <v>0</v>
      </c>
      <c r="J65" s="369">
        <f>'1. mell.bevétel_össz'!J64-'21._önként_össz_bev'!J66</f>
        <v>0</v>
      </c>
      <c r="K65" s="669">
        <f>'1. mell.bevétel_össz'!K64-'21._önként_össz_bev'!K66-'21._államig_össz_bev'!K65</f>
        <v>145833</v>
      </c>
      <c r="L65" s="1879">
        <f t="shared" si="6"/>
        <v>0.11051512546429436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  <c r="BKB65"/>
      <c r="BKC65"/>
      <c r="BKD65"/>
      <c r="BKE65"/>
      <c r="BKF65"/>
      <c r="BKG65"/>
      <c r="BKH65"/>
      <c r="BKI65"/>
      <c r="BKJ65"/>
      <c r="BKK65"/>
      <c r="BKL65"/>
      <c r="BKM65"/>
      <c r="BKN65"/>
      <c r="BKO65"/>
      <c r="BKP65"/>
      <c r="BKQ65"/>
      <c r="BKR65"/>
      <c r="BKS65"/>
      <c r="BKT65"/>
      <c r="BKU65"/>
      <c r="BKV65"/>
      <c r="BKW65"/>
      <c r="BKX65"/>
      <c r="BKY65"/>
      <c r="BKZ65"/>
      <c r="BLA65"/>
      <c r="BLB65"/>
      <c r="BLC65"/>
      <c r="BLD65"/>
      <c r="BLE65"/>
      <c r="BLF65"/>
      <c r="BLG65"/>
      <c r="BLH65"/>
      <c r="BLI65"/>
      <c r="BLJ65"/>
      <c r="BLK65"/>
      <c r="BLL65"/>
      <c r="BLM65"/>
      <c r="BLN65"/>
      <c r="BLO65"/>
      <c r="BLP65"/>
      <c r="BLQ65"/>
      <c r="BLR65"/>
      <c r="BLS65"/>
      <c r="BLT65"/>
      <c r="BLU65"/>
      <c r="BLV65"/>
      <c r="BLW65"/>
      <c r="BLX65"/>
      <c r="BLY65"/>
      <c r="BLZ65"/>
      <c r="BMA65"/>
      <c r="BMB65"/>
      <c r="BMC65"/>
      <c r="BMD65"/>
      <c r="BME65"/>
      <c r="BMF65"/>
      <c r="BMG65"/>
      <c r="BMH65"/>
      <c r="BMI65"/>
      <c r="BMJ65"/>
      <c r="BMK65"/>
      <c r="BML65"/>
      <c r="BMM65"/>
      <c r="BMN65"/>
      <c r="BMO65"/>
      <c r="BMP65"/>
      <c r="BMQ65"/>
      <c r="BMR65"/>
      <c r="BMS65"/>
      <c r="BMT65"/>
      <c r="BMU65"/>
      <c r="BMV65"/>
      <c r="BMW65"/>
      <c r="BMX65"/>
      <c r="BMY65"/>
      <c r="BMZ65"/>
      <c r="BNA65"/>
      <c r="BNB65"/>
      <c r="BNC65"/>
      <c r="BND65"/>
      <c r="BNE65"/>
      <c r="BNF65"/>
      <c r="BNG65"/>
      <c r="BNH65"/>
      <c r="BNI65"/>
      <c r="BNJ65"/>
      <c r="BNK65"/>
      <c r="BNL65"/>
      <c r="BNM65"/>
      <c r="BNN65"/>
      <c r="BNO65"/>
      <c r="BNP65"/>
      <c r="BNQ65"/>
      <c r="BNR65"/>
      <c r="BNS65"/>
      <c r="BNT65"/>
      <c r="BNU65"/>
      <c r="BNV65"/>
      <c r="BNW65"/>
      <c r="BNX65"/>
      <c r="BNY65"/>
      <c r="BNZ65"/>
      <c r="BOA65"/>
      <c r="BOB65"/>
      <c r="BOC65"/>
      <c r="BOD65"/>
      <c r="BOE65"/>
      <c r="BOF65"/>
      <c r="BOG65"/>
      <c r="BOH65"/>
      <c r="BOI65"/>
      <c r="BOJ65"/>
      <c r="BOK65"/>
      <c r="BOL65"/>
      <c r="BOM65"/>
      <c r="BON65"/>
      <c r="BOO65"/>
      <c r="BOP65"/>
      <c r="BOQ65"/>
      <c r="BOR65"/>
      <c r="BOS65"/>
      <c r="BOT65"/>
      <c r="BOU65"/>
      <c r="BOV65"/>
      <c r="BOW65"/>
      <c r="BOX65"/>
      <c r="BOY65"/>
      <c r="BOZ65"/>
      <c r="BPA65"/>
      <c r="BPB65"/>
      <c r="BPC65"/>
      <c r="BPD65"/>
      <c r="BPE65"/>
      <c r="BPF65"/>
      <c r="BPG65"/>
      <c r="BPH65"/>
      <c r="BPI65"/>
      <c r="BPJ65"/>
      <c r="BPK65"/>
      <c r="BPL65"/>
      <c r="BPM65"/>
      <c r="BPN65"/>
      <c r="BPO65"/>
      <c r="BPP65"/>
      <c r="BPQ65"/>
      <c r="BPR65"/>
      <c r="BPS65"/>
      <c r="BPT65"/>
      <c r="BPU65"/>
      <c r="BPV65"/>
      <c r="BPW65"/>
      <c r="BPX65"/>
      <c r="BPY65"/>
      <c r="BPZ65"/>
      <c r="BQA65"/>
      <c r="BQB65"/>
      <c r="BQC65"/>
      <c r="BQD65"/>
      <c r="BQE65"/>
      <c r="BQF65"/>
      <c r="BQG65"/>
      <c r="BQH65"/>
      <c r="BQI65"/>
      <c r="BQJ65"/>
      <c r="BQK65"/>
      <c r="BQL65"/>
      <c r="BQM65"/>
      <c r="BQN65"/>
      <c r="BQO65"/>
      <c r="BQP65"/>
      <c r="BQQ65"/>
      <c r="BQR65"/>
      <c r="BQS65"/>
      <c r="BQT65"/>
      <c r="BQU65"/>
      <c r="BQV65"/>
      <c r="BQW65"/>
      <c r="BQX65"/>
      <c r="BQY65"/>
      <c r="BQZ65"/>
      <c r="BRA65"/>
      <c r="BRB65"/>
      <c r="BRC65"/>
      <c r="BRD65"/>
      <c r="BRE65"/>
      <c r="BRF65"/>
      <c r="BRG65"/>
      <c r="BRH65"/>
      <c r="BRI65"/>
      <c r="BRJ65"/>
      <c r="BRK65"/>
      <c r="BRL65"/>
      <c r="BRM65"/>
      <c r="BRN65"/>
      <c r="BRO65"/>
      <c r="BRP65"/>
      <c r="BRQ65"/>
      <c r="BRR65"/>
      <c r="BRS65"/>
      <c r="BRT65"/>
      <c r="BRU65"/>
      <c r="BRV65"/>
      <c r="BRW65"/>
      <c r="BRX65"/>
      <c r="BRY65"/>
      <c r="BRZ65"/>
      <c r="BSA65"/>
      <c r="BSB65"/>
      <c r="BSC65"/>
      <c r="BSD65"/>
      <c r="BSE65"/>
      <c r="BSF65"/>
      <c r="BSG65"/>
      <c r="BSH65"/>
      <c r="BSI65"/>
      <c r="BSJ65"/>
      <c r="BSK65"/>
      <c r="BSL65"/>
      <c r="BSM65"/>
      <c r="BSN65"/>
      <c r="BSO65"/>
      <c r="BSP65"/>
      <c r="BSQ65"/>
      <c r="BSR65"/>
      <c r="BSS65"/>
      <c r="BST65"/>
      <c r="BSU65"/>
      <c r="BSV65"/>
      <c r="BSW65"/>
      <c r="BSX65"/>
      <c r="BSY65"/>
      <c r="BSZ65"/>
      <c r="BTA65"/>
      <c r="BTB65"/>
      <c r="BTC65"/>
      <c r="BTD65"/>
      <c r="BTE65"/>
      <c r="BTF65"/>
      <c r="BTG65"/>
      <c r="BTH65"/>
      <c r="BTI65"/>
      <c r="BTJ65"/>
      <c r="BTK65"/>
      <c r="BTL65"/>
      <c r="BTM65"/>
      <c r="BTN65"/>
      <c r="BTO65"/>
      <c r="BTP65"/>
      <c r="BTQ65"/>
      <c r="BTR65"/>
      <c r="BTS65"/>
      <c r="BTT65"/>
      <c r="BTU65"/>
      <c r="BTV65"/>
      <c r="BTW65"/>
      <c r="BTX65"/>
      <c r="BTY65"/>
      <c r="BTZ65"/>
      <c r="BUA65"/>
      <c r="BUB65"/>
      <c r="BUC65"/>
      <c r="BUD65"/>
      <c r="BUE65"/>
      <c r="BUF65"/>
      <c r="BUG65"/>
      <c r="BUH65"/>
      <c r="BUI65"/>
      <c r="BUJ65"/>
      <c r="BUK65"/>
      <c r="BUL65"/>
      <c r="BUM65"/>
      <c r="BUN65"/>
      <c r="BUO65"/>
      <c r="BUP65"/>
      <c r="BUQ65"/>
      <c r="BUR65"/>
      <c r="BUS65"/>
      <c r="BUT65"/>
      <c r="BUU65"/>
      <c r="BUV65"/>
      <c r="BUW65"/>
      <c r="BUX65"/>
      <c r="BUY65"/>
      <c r="BUZ65"/>
      <c r="BVA65"/>
      <c r="BVB65"/>
      <c r="BVC65"/>
      <c r="BVD65"/>
      <c r="BVE65"/>
      <c r="BVF65"/>
      <c r="BVG65"/>
      <c r="BVH65"/>
      <c r="BVI65"/>
      <c r="BVJ65"/>
      <c r="BVK65"/>
      <c r="BVL65"/>
      <c r="BVM65"/>
      <c r="BVN65"/>
      <c r="BVO65"/>
      <c r="BVP65"/>
      <c r="BVQ65"/>
      <c r="BVR65"/>
      <c r="BVS65"/>
      <c r="BVT65"/>
      <c r="BVU65"/>
      <c r="BVV65"/>
      <c r="BVW65"/>
      <c r="BVX65"/>
      <c r="BVY65"/>
      <c r="BVZ65"/>
      <c r="BWA65"/>
      <c r="BWB65"/>
      <c r="BWC65"/>
      <c r="BWD65"/>
      <c r="BWE65"/>
      <c r="BWF65"/>
      <c r="BWG65"/>
      <c r="BWH65"/>
      <c r="BWI65"/>
      <c r="BWJ65"/>
      <c r="BWK65"/>
      <c r="BWL65"/>
      <c r="BWM65"/>
      <c r="BWN65"/>
      <c r="BWO65"/>
      <c r="BWP65"/>
      <c r="BWQ65"/>
      <c r="BWR65"/>
      <c r="BWS65"/>
      <c r="BWT65"/>
      <c r="BWU65"/>
      <c r="BWV65"/>
      <c r="BWW65"/>
      <c r="BWX65"/>
      <c r="BWY65"/>
      <c r="BWZ65"/>
      <c r="BXA65"/>
      <c r="BXB65"/>
      <c r="BXC65"/>
      <c r="BXD65"/>
      <c r="BXE65"/>
      <c r="BXF65"/>
      <c r="BXG65"/>
      <c r="BXH65"/>
      <c r="BXI65"/>
      <c r="BXJ65"/>
      <c r="BXK65"/>
      <c r="BXL65"/>
      <c r="BXM65"/>
      <c r="BXN65"/>
      <c r="BXO65"/>
      <c r="BXP65"/>
      <c r="BXQ65"/>
      <c r="BXR65"/>
      <c r="BXS65"/>
      <c r="BXT65"/>
      <c r="BXU65"/>
      <c r="BXV65"/>
      <c r="BXW65"/>
      <c r="BXX65"/>
      <c r="BXY65"/>
      <c r="BXZ65"/>
      <c r="BYA65"/>
      <c r="BYB65"/>
      <c r="BYC65"/>
      <c r="BYD65"/>
      <c r="BYE65"/>
      <c r="BYF65"/>
      <c r="BYG65"/>
      <c r="BYH65"/>
      <c r="BYI65"/>
      <c r="BYJ65"/>
      <c r="BYK65"/>
      <c r="BYL65"/>
      <c r="BYM65"/>
      <c r="BYN65"/>
      <c r="BYO65"/>
      <c r="BYP65"/>
      <c r="BYQ65"/>
      <c r="BYR65"/>
      <c r="BYS65"/>
      <c r="BYT65"/>
      <c r="BYU65"/>
      <c r="BYV65"/>
      <c r="BYW65"/>
      <c r="BYX65"/>
      <c r="BYY65"/>
      <c r="BYZ65"/>
      <c r="BZA65"/>
      <c r="BZB65"/>
      <c r="BZC65"/>
      <c r="BZD65"/>
      <c r="BZE65"/>
      <c r="BZF65"/>
      <c r="BZG65"/>
      <c r="BZH65"/>
      <c r="BZI65"/>
      <c r="BZJ65"/>
      <c r="BZK65"/>
      <c r="BZL65"/>
      <c r="BZM65"/>
      <c r="BZN65"/>
      <c r="BZO65"/>
      <c r="BZP65"/>
      <c r="BZQ65"/>
      <c r="BZR65"/>
      <c r="BZS65"/>
      <c r="BZT65"/>
      <c r="BZU65"/>
      <c r="BZV65"/>
      <c r="BZW65"/>
      <c r="BZX65"/>
      <c r="BZY65"/>
      <c r="BZZ65"/>
      <c r="CAA65"/>
      <c r="CAB65"/>
      <c r="CAC65"/>
      <c r="CAD65"/>
      <c r="CAE65"/>
      <c r="CAF65"/>
      <c r="CAG65"/>
      <c r="CAH65"/>
      <c r="CAI65"/>
      <c r="CAJ65"/>
      <c r="CAK65"/>
      <c r="CAL65"/>
      <c r="CAM65"/>
      <c r="CAN65"/>
      <c r="CAO65"/>
      <c r="CAP65"/>
      <c r="CAQ65"/>
      <c r="CAR65"/>
      <c r="CAS65"/>
      <c r="CAT65"/>
      <c r="CAU65"/>
      <c r="CAV65"/>
      <c r="CAW65"/>
      <c r="CAX65"/>
      <c r="CAY65"/>
      <c r="CAZ65"/>
      <c r="CBA65"/>
      <c r="CBB65"/>
      <c r="CBC65"/>
      <c r="CBD65"/>
      <c r="CBE65"/>
      <c r="CBF65"/>
      <c r="CBG65"/>
      <c r="CBH65"/>
      <c r="CBI65"/>
      <c r="CBJ65"/>
      <c r="CBK65"/>
      <c r="CBL65"/>
      <c r="CBM65"/>
      <c r="CBN65"/>
      <c r="CBO65"/>
      <c r="CBP65"/>
      <c r="CBQ65"/>
      <c r="CBR65"/>
      <c r="CBS65"/>
      <c r="CBT65"/>
      <c r="CBU65"/>
      <c r="CBV65"/>
      <c r="CBW65"/>
      <c r="CBX65"/>
      <c r="CBY65"/>
      <c r="CBZ65"/>
      <c r="CCA65"/>
      <c r="CCB65"/>
      <c r="CCC65"/>
      <c r="CCD65"/>
      <c r="CCE65"/>
      <c r="CCF65"/>
      <c r="CCG65"/>
      <c r="CCH65"/>
      <c r="CCI65"/>
      <c r="CCJ65"/>
      <c r="CCK65"/>
      <c r="CCL65"/>
      <c r="CCM65"/>
      <c r="CCN65"/>
      <c r="CCO65"/>
      <c r="CCP65"/>
      <c r="CCQ65"/>
      <c r="CCR65"/>
      <c r="CCS65"/>
      <c r="CCT65"/>
      <c r="CCU65"/>
      <c r="CCV65"/>
      <c r="CCW65"/>
      <c r="CCX65"/>
      <c r="CCY65"/>
      <c r="CCZ65"/>
      <c r="CDA65"/>
      <c r="CDB65"/>
      <c r="CDC65"/>
      <c r="CDD65"/>
      <c r="CDE65"/>
      <c r="CDF65"/>
      <c r="CDG65"/>
      <c r="CDH65"/>
      <c r="CDI65"/>
      <c r="CDJ65"/>
      <c r="CDK65"/>
      <c r="CDL65"/>
      <c r="CDM65"/>
      <c r="CDN65"/>
      <c r="CDO65"/>
      <c r="CDP65"/>
      <c r="CDQ65"/>
      <c r="CDR65"/>
      <c r="CDS65"/>
      <c r="CDT65"/>
      <c r="CDU65"/>
      <c r="CDV65"/>
      <c r="CDW65"/>
      <c r="CDX65"/>
      <c r="CDY65"/>
      <c r="CDZ65"/>
      <c r="CEA65"/>
      <c r="CEB65"/>
      <c r="CEC65"/>
      <c r="CED65"/>
      <c r="CEE65"/>
      <c r="CEF65"/>
      <c r="CEG65"/>
      <c r="CEH65"/>
      <c r="CEI65"/>
      <c r="CEJ65"/>
      <c r="CEK65"/>
      <c r="CEL65"/>
      <c r="CEM65"/>
      <c r="CEN65"/>
      <c r="CEO65"/>
      <c r="CEP65"/>
      <c r="CEQ65"/>
      <c r="CER65"/>
      <c r="CES65"/>
      <c r="CET65"/>
      <c r="CEU65"/>
      <c r="CEV65"/>
      <c r="CEW65"/>
      <c r="CEX65"/>
      <c r="CEY65"/>
      <c r="CEZ65"/>
      <c r="CFA65"/>
      <c r="CFB65"/>
      <c r="CFC65"/>
      <c r="CFD65"/>
      <c r="CFE65"/>
      <c r="CFF65"/>
      <c r="CFG65"/>
      <c r="CFH65"/>
      <c r="CFI65"/>
      <c r="CFJ65"/>
      <c r="CFK65"/>
      <c r="CFL65"/>
      <c r="CFM65"/>
      <c r="CFN65"/>
      <c r="CFO65"/>
      <c r="CFP65"/>
      <c r="CFQ65"/>
      <c r="CFR65"/>
      <c r="CFS65"/>
      <c r="CFT65"/>
      <c r="CFU65"/>
      <c r="CFV65"/>
      <c r="CFW65"/>
      <c r="CFX65"/>
      <c r="CFY65"/>
      <c r="CFZ65"/>
      <c r="CGA65"/>
      <c r="CGB65"/>
      <c r="CGC65"/>
      <c r="CGD65"/>
      <c r="CGE65"/>
      <c r="CGF65"/>
      <c r="CGG65"/>
      <c r="CGH65"/>
      <c r="CGI65"/>
      <c r="CGJ65"/>
      <c r="CGK65"/>
      <c r="CGL65"/>
      <c r="CGM65"/>
      <c r="CGN65"/>
      <c r="CGO65"/>
      <c r="CGP65"/>
      <c r="CGQ65"/>
      <c r="CGR65"/>
      <c r="CGS65"/>
      <c r="CGT65"/>
      <c r="CGU65"/>
      <c r="CGV65"/>
      <c r="CGW65"/>
      <c r="CGX65"/>
      <c r="CGY65"/>
      <c r="CGZ65"/>
      <c r="CHA65"/>
      <c r="CHB65"/>
      <c r="CHC65"/>
      <c r="CHD65"/>
      <c r="CHE65"/>
      <c r="CHF65"/>
      <c r="CHG65"/>
      <c r="CHH65"/>
      <c r="CHI65"/>
      <c r="CHJ65"/>
      <c r="CHK65"/>
      <c r="CHL65"/>
      <c r="CHM65"/>
      <c r="CHN65"/>
      <c r="CHO65"/>
      <c r="CHP65"/>
      <c r="CHQ65"/>
      <c r="CHR65"/>
      <c r="CHS65"/>
      <c r="CHT65"/>
      <c r="CHU65"/>
      <c r="CHV65"/>
      <c r="CHW65"/>
      <c r="CHX65"/>
      <c r="CHY65"/>
      <c r="CHZ65"/>
      <c r="CIA65"/>
      <c r="CIB65"/>
      <c r="CIC65"/>
      <c r="CID65"/>
      <c r="CIE65"/>
      <c r="CIF65"/>
      <c r="CIG65"/>
      <c r="CIH65"/>
      <c r="CII65"/>
      <c r="CIJ65"/>
      <c r="CIK65"/>
      <c r="CIL65"/>
      <c r="CIM65"/>
      <c r="CIN65"/>
      <c r="CIO65"/>
      <c r="CIP65"/>
      <c r="CIQ65"/>
      <c r="CIR65"/>
      <c r="CIS65"/>
      <c r="CIT65"/>
      <c r="CIU65"/>
      <c r="CIV65"/>
      <c r="CIW65"/>
      <c r="CIX65"/>
      <c r="CIY65"/>
      <c r="CIZ65"/>
      <c r="CJA65"/>
      <c r="CJB65"/>
      <c r="CJC65"/>
      <c r="CJD65"/>
      <c r="CJE65"/>
      <c r="CJF65"/>
      <c r="CJG65"/>
      <c r="CJH65"/>
      <c r="CJI65"/>
      <c r="CJJ65"/>
      <c r="CJK65"/>
      <c r="CJL65"/>
      <c r="CJM65"/>
      <c r="CJN65"/>
      <c r="CJO65"/>
      <c r="CJP65"/>
      <c r="CJQ65"/>
      <c r="CJR65"/>
      <c r="CJS65"/>
      <c r="CJT65"/>
      <c r="CJU65"/>
      <c r="CJV65"/>
      <c r="CJW65"/>
      <c r="CJX65"/>
      <c r="CJY65"/>
      <c r="CJZ65"/>
      <c r="CKA65"/>
      <c r="CKB65"/>
      <c r="CKC65"/>
      <c r="CKD65"/>
      <c r="CKE65"/>
      <c r="CKF65"/>
      <c r="CKG65"/>
      <c r="CKH65"/>
      <c r="CKI65"/>
      <c r="CKJ65"/>
      <c r="CKK65"/>
      <c r="CKL65"/>
      <c r="CKM65"/>
      <c r="CKN65"/>
      <c r="CKO65"/>
      <c r="CKP65"/>
      <c r="CKQ65"/>
      <c r="CKR65"/>
      <c r="CKS65"/>
      <c r="CKT65"/>
      <c r="CKU65"/>
      <c r="CKV65"/>
      <c r="CKW65"/>
      <c r="CKX65"/>
      <c r="CKY65"/>
      <c r="CKZ65"/>
      <c r="CLA65"/>
      <c r="CLB65"/>
      <c r="CLC65"/>
      <c r="CLD65"/>
      <c r="CLE65"/>
      <c r="CLF65"/>
      <c r="CLG65"/>
      <c r="CLH65"/>
      <c r="CLI65"/>
      <c r="CLJ65"/>
      <c r="CLK65"/>
      <c r="CLL65"/>
      <c r="CLM65"/>
      <c r="CLN65"/>
      <c r="CLO65"/>
      <c r="CLP65"/>
      <c r="CLQ65"/>
      <c r="CLR65"/>
      <c r="CLS65"/>
      <c r="CLT65"/>
      <c r="CLU65"/>
      <c r="CLV65"/>
      <c r="CLW65"/>
      <c r="CLX65"/>
      <c r="CLY65"/>
      <c r="CLZ65"/>
      <c r="CMA65"/>
      <c r="CMB65"/>
      <c r="CMC65"/>
      <c r="CMD65"/>
      <c r="CME65"/>
      <c r="CMF65"/>
      <c r="CMG65"/>
      <c r="CMH65"/>
      <c r="CMI65"/>
      <c r="CMJ65"/>
      <c r="CMK65"/>
      <c r="CML65"/>
      <c r="CMM65"/>
      <c r="CMN65"/>
      <c r="CMO65"/>
      <c r="CMP65"/>
      <c r="CMQ65"/>
      <c r="CMR65"/>
      <c r="CMS65"/>
      <c r="CMT65"/>
      <c r="CMU65"/>
      <c r="CMV65"/>
      <c r="CMW65"/>
      <c r="CMX65"/>
      <c r="CMY65"/>
      <c r="CMZ65"/>
      <c r="CNA65"/>
      <c r="CNB65"/>
      <c r="CNC65"/>
      <c r="CND65"/>
      <c r="CNE65"/>
      <c r="CNF65"/>
      <c r="CNG65"/>
      <c r="CNH65"/>
      <c r="CNI65"/>
      <c r="CNJ65"/>
      <c r="CNK65"/>
      <c r="CNL65"/>
      <c r="CNM65"/>
      <c r="CNN65"/>
      <c r="CNO65"/>
      <c r="CNP65"/>
      <c r="CNQ65"/>
      <c r="CNR65"/>
      <c r="CNS65"/>
      <c r="CNT65"/>
      <c r="CNU65"/>
      <c r="CNV65"/>
      <c r="CNW65"/>
      <c r="CNX65"/>
      <c r="CNY65"/>
      <c r="CNZ65"/>
      <c r="COA65"/>
      <c r="COB65"/>
      <c r="COC65"/>
      <c r="COD65"/>
      <c r="COE65"/>
      <c r="COF65"/>
      <c r="COG65"/>
      <c r="COH65"/>
      <c r="COI65"/>
      <c r="COJ65"/>
      <c r="COK65"/>
      <c r="COL65"/>
      <c r="COM65"/>
      <c r="CON65"/>
      <c r="COO65"/>
      <c r="COP65"/>
      <c r="COQ65"/>
      <c r="COR65"/>
      <c r="COS65"/>
      <c r="COT65"/>
      <c r="COU65"/>
      <c r="COV65"/>
      <c r="COW65"/>
      <c r="COX65"/>
      <c r="COY65"/>
      <c r="COZ65"/>
      <c r="CPA65"/>
      <c r="CPB65"/>
      <c r="CPC65"/>
      <c r="CPD65"/>
      <c r="CPE65"/>
      <c r="CPF65"/>
      <c r="CPG65"/>
      <c r="CPH65"/>
      <c r="CPI65"/>
      <c r="CPJ65"/>
      <c r="CPK65"/>
      <c r="CPL65"/>
      <c r="CPM65"/>
      <c r="CPN65"/>
      <c r="CPO65"/>
      <c r="CPP65"/>
      <c r="CPQ65"/>
      <c r="CPR65"/>
      <c r="CPS65"/>
      <c r="CPT65"/>
      <c r="CPU65"/>
      <c r="CPV65"/>
      <c r="CPW65"/>
      <c r="CPX65"/>
      <c r="CPY65"/>
      <c r="CPZ65"/>
      <c r="CQA65"/>
      <c r="CQB65"/>
      <c r="CQC65"/>
      <c r="CQD65"/>
      <c r="CQE65"/>
      <c r="CQF65"/>
      <c r="CQG65"/>
      <c r="CQH65"/>
      <c r="CQI65"/>
      <c r="CQJ65"/>
      <c r="CQK65"/>
      <c r="CQL65"/>
      <c r="CQM65"/>
      <c r="CQN65"/>
      <c r="CQO65"/>
      <c r="CQP65"/>
      <c r="CQQ65"/>
      <c r="CQR65"/>
      <c r="CQS65"/>
      <c r="CQT65"/>
      <c r="CQU65"/>
      <c r="CQV65"/>
      <c r="CQW65"/>
      <c r="CQX65"/>
      <c r="CQY65"/>
      <c r="CQZ65"/>
      <c r="CRA65"/>
      <c r="CRB65"/>
      <c r="CRC65"/>
      <c r="CRD65"/>
      <c r="CRE65"/>
      <c r="CRF65"/>
      <c r="CRG65"/>
      <c r="CRH65"/>
      <c r="CRI65"/>
      <c r="CRJ65"/>
      <c r="CRK65"/>
      <c r="CRL65"/>
      <c r="CRM65"/>
      <c r="CRN65"/>
      <c r="CRO65"/>
      <c r="CRP65"/>
      <c r="CRQ65"/>
      <c r="CRR65"/>
      <c r="CRS65"/>
      <c r="CRT65"/>
      <c r="CRU65"/>
      <c r="CRV65"/>
      <c r="CRW65"/>
      <c r="CRX65"/>
      <c r="CRY65"/>
      <c r="CRZ65"/>
      <c r="CSA65"/>
      <c r="CSB65"/>
      <c r="CSC65"/>
      <c r="CSD65"/>
      <c r="CSE65"/>
      <c r="CSF65"/>
      <c r="CSG65"/>
      <c r="CSH65"/>
      <c r="CSI65"/>
      <c r="CSJ65"/>
      <c r="CSK65"/>
      <c r="CSL65"/>
      <c r="CSM65"/>
      <c r="CSN65"/>
      <c r="CSO65"/>
      <c r="CSP65"/>
      <c r="CSQ65"/>
      <c r="CSR65"/>
      <c r="CSS65"/>
      <c r="CST65"/>
      <c r="CSU65"/>
      <c r="CSV65"/>
      <c r="CSW65"/>
      <c r="CSX65"/>
      <c r="CSY65"/>
      <c r="CSZ65"/>
      <c r="CTA65"/>
      <c r="CTB65"/>
      <c r="CTC65"/>
      <c r="CTD65"/>
      <c r="CTE65"/>
      <c r="CTF65"/>
      <c r="CTG65"/>
      <c r="CTH65"/>
      <c r="CTI65"/>
      <c r="CTJ65"/>
      <c r="CTK65"/>
      <c r="CTL65"/>
      <c r="CTM65"/>
      <c r="CTN65"/>
      <c r="CTO65"/>
      <c r="CTP65"/>
      <c r="CTQ65"/>
      <c r="CTR65"/>
      <c r="CTS65"/>
      <c r="CTT65"/>
      <c r="CTU65"/>
      <c r="CTV65"/>
      <c r="CTW65"/>
      <c r="CTX65"/>
      <c r="CTY65"/>
      <c r="CTZ65"/>
      <c r="CUA65"/>
      <c r="CUB65"/>
      <c r="CUC65"/>
      <c r="CUD65"/>
      <c r="CUE65"/>
      <c r="CUF65"/>
      <c r="CUG65"/>
      <c r="CUH65"/>
      <c r="CUI65"/>
      <c r="CUJ65"/>
      <c r="CUK65"/>
      <c r="CUL65"/>
      <c r="CUM65"/>
      <c r="CUN65"/>
      <c r="CUO65"/>
      <c r="CUP65"/>
      <c r="CUQ65"/>
      <c r="CUR65"/>
      <c r="CUS65"/>
      <c r="CUT65"/>
      <c r="CUU65"/>
      <c r="CUV65"/>
      <c r="CUW65"/>
      <c r="CUX65"/>
      <c r="CUY65"/>
      <c r="CUZ65"/>
      <c r="CVA65"/>
      <c r="CVB65"/>
      <c r="CVC65"/>
      <c r="CVD65"/>
      <c r="CVE65"/>
      <c r="CVF65"/>
      <c r="CVG65"/>
      <c r="CVH65"/>
      <c r="CVI65"/>
      <c r="CVJ65"/>
      <c r="CVK65"/>
      <c r="CVL65"/>
      <c r="CVM65"/>
      <c r="CVN65"/>
      <c r="CVO65"/>
      <c r="CVP65"/>
      <c r="CVQ65"/>
      <c r="CVR65"/>
      <c r="CVS65"/>
      <c r="CVT65"/>
      <c r="CVU65"/>
      <c r="CVV65"/>
      <c r="CVW65"/>
      <c r="CVX65"/>
      <c r="CVY65"/>
      <c r="CVZ65"/>
      <c r="CWA65"/>
      <c r="CWB65"/>
      <c r="CWC65"/>
      <c r="CWD65"/>
      <c r="CWE65"/>
      <c r="CWF65"/>
      <c r="CWG65"/>
      <c r="CWH65"/>
      <c r="CWI65"/>
      <c r="CWJ65"/>
      <c r="CWK65"/>
      <c r="CWL65"/>
      <c r="CWM65"/>
      <c r="CWN65"/>
      <c r="CWO65"/>
      <c r="CWP65"/>
      <c r="CWQ65"/>
      <c r="CWR65"/>
      <c r="CWS65"/>
      <c r="CWT65"/>
      <c r="CWU65"/>
      <c r="CWV65"/>
      <c r="CWW65"/>
      <c r="CWX65"/>
      <c r="CWY65"/>
      <c r="CWZ65"/>
      <c r="CXA65"/>
      <c r="CXB65"/>
      <c r="CXC65"/>
      <c r="CXD65"/>
      <c r="CXE65"/>
      <c r="CXF65"/>
      <c r="CXG65"/>
      <c r="CXH65"/>
      <c r="CXI65"/>
      <c r="CXJ65"/>
      <c r="CXK65"/>
      <c r="CXL65"/>
      <c r="CXM65"/>
      <c r="CXN65"/>
      <c r="CXO65"/>
      <c r="CXP65"/>
      <c r="CXQ65"/>
      <c r="CXR65"/>
      <c r="CXS65"/>
      <c r="CXT65"/>
      <c r="CXU65"/>
      <c r="CXV65"/>
      <c r="CXW65"/>
      <c r="CXX65"/>
      <c r="CXY65"/>
      <c r="CXZ65"/>
      <c r="CYA65"/>
      <c r="CYB65"/>
      <c r="CYC65"/>
      <c r="CYD65"/>
      <c r="CYE65"/>
      <c r="CYF65"/>
      <c r="CYG65"/>
      <c r="CYH65"/>
      <c r="CYI65"/>
      <c r="CYJ65"/>
      <c r="CYK65"/>
      <c r="CYL65"/>
      <c r="CYM65"/>
      <c r="CYN65"/>
      <c r="CYO65"/>
      <c r="CYP65"/>
      <c r="CYQ65"/>
      <c r="CYR65"/>
      <c r="CYS65"/>
      <c r="CYT65"/>
      <c r="CYU65"/>
      <c r="CYV65"/>
      <c r="CYW65"/>
      <c r="CYX65"/>
      <c r="CYY65"/>
      <c r="CYZ65"/>
      <c r="CZA65"/>
      <c r="CZB65"/>
      <c r="CZC65"/>
      <c r="CZD65"/>
      <c r="CZE65"/>
      <c r="CZF65"/>
      <c r="CZG65"/>
      <c r="CZH65"/>
      <c r="CZI65"/>
      <c r="CZJ65"/>
      <c r="CZK65"/>
      <c r="CZL65"/>
      <c r="CZM65"/>
      <c r="CZN65"/>
      <c r="CZO65"/>
      <c r="CZP65"/>
      <c r="CZQ65"/>
      <c r="CZR65"/>
      <c r="CZS65"/>
      <c r="CZT65"/>
      <c r="CZU65"/>
      <c r="CZV65"/>
      <c r="CZW65"/>
      <c r="CZX65"/>
      <c r="CZY65"/>
      <c r="CZZ65"/>
      <c r="DAA65"/>
      <c r="DAB65"/>
      <c r="DAC65"/>
      <c r="DAD65"/>
      <c r="DAE65"/>
      <c r="DAF65"/>
      <c r="DAG65"/>
      <c r="DAH65"/>
      <c r="DAI65"/>
      <c r="DAJ65"/>
      <c r="DAK65"/>
      <c r="DAL65"/>
      <c r="DAM65"/>
      <c r="DAN65"/>
      <c r="DAO65"/>
      <c r="DAP65"/>
      <c r="DAQ65"/>
      <c r="DAR65"/>
      <c r="DAS65"/>
      <c r="DAT65"/>
      <c r="DAU65"/>
      <c r="DAV65"/>
      <c r="DAW65"/>
      <c r="DAX65"/>
      <c r="DAY65"/>
      <c r="DAZ65"/>
      <c r="DBA65"/>
      <c r="DBB65"/>
      <c r="DBC65"/>
      <c r="DBD65"/>
      <c r="DBE65"/>
      <c r="DBF65"/>
      <c r="DBG65"/>
      <c r="DBH65"/>
      <c r="DBI65"/>
      <c r="DBJ65"/>
      <c r="DBK65"/>
      <c r="DBL65"/>
      <c r="DBM65"/>
      <c r="DBN65"/>
      <c r="DBO65"/>
      <c r="DBP65"/>
      <c r="DBQ65"/>
      <c r="DBR65"/>
      <c r="DBS65"/>
      <c r="DBT65"/>
      <c r="DBU65"/>
      <c r="DBV65"/>
      <c r="DBW65"/>
      <c r="DBX65"/>
      <c r="DBY65"/>
      <c r="DBZ65"/>
      <c r="DCA65"/>
      <c r="DCB65"/>
      <c r="DCC65"/>
      <c r="DCD65"/>
      <c r="DCE65"/>
      <c r="DCF65"/>
      <c r="DCG65"/>
      <c r="DCH65"/>
      <c r="DCI65"/>
      <c r="DCJ65"/>
      <c r="DCK65"/>
      <c r="DCL65"/>
      <c r="DCM65"/>
      <c r="DCN65"/>
      <c r="DCO65"/>
      <c r="DCP65"/>
      <c r="DCQ65"/>
      <c r="DCR65"/>
      <c r="DCS65"/>
      <c r="DCT65"/>
      <c r="DCU65"/>
      <c r="DCV65"/>
      <c r="DCW65"/>
      <c r="DCX65"/>
      <c r="DCY65"/>
      <c r="DCZ65"/>
      <c r="DDA65"/>
      <c r="DDB65"/>
      <c r="DDC65"/>
      <c r="DDD65"/>
      <c r="DDE65"/>
      <c r="DDF65"/>
      <c r="DDG65"/>
      <c r="DDH65"/>
      <c r="DDI65"/>
      <c r="DDJ65"/>
      <c r="DDK65"/>
      <c r="DDL65"/>
      <c r="DDM65"/>
      <c r="DDN65"/>
      <c r="DDO65"/>
      <c r="DDP65"/>
      <c r="DDQ65"/>
      <c r="DDR65"/>
      <c r="DDS65"/>
      <c r="DDT65"/>
      <c r="DDU65"/>
      <c r="DDV65"/>
      <c r="DDW65"/>
      <c r="DDX65"/>
      <c r="DDY65"/>
      <c r="DDZ65"/>
      <c r="DEA65"/>
      <c r="DEB65"/>
      <c r="DEC65"/>
      <c r="DED65"/>
      <c r="DEE65"/>
      <c r="DEF65"/>
      <c r="DEG65"/>
      <c r="DEH65"/>
      <c r="DEI65"/>
      <c r="DEJ65"/>
      <c r="DEK65"/>
      <c r="DEL65"/>
      <c r="DEM65"/>
      <c r="DEN65"/>
      <c r="DEO65"/>
      <c r="DEP65"/>
      <c r="DEQ65"/>
      <c r="DER65"/>
      <c r="DES65"/>
      <c r="DET65"/>
      <c r="DEU65"/>
      <c r="DEV65"/>
      <c r="DEW65"/>
      <c r="DEX65"/>
      <c r="DEY65"/>
      <c r="DEZ65"/>
      <c r="DFA65"/>
      <c r="DFB65"/>
      <c r="DFC65"/>
      <c r="DFD65"/>
      <c r="DFE65"/>
      <c r="DFF65"/>
      <c r="DFG65"/>
      <c r="DFH65"/>
      <c r="DFI65"/>
      <c r="DFJ65"/>
      <c r="DFK65"/>
      <c r="DFL65"/>
      <c r="DFM65"/>
      <c r="DFN65"/>
      <c r="DFO65"/>
      <c r="DFP65"/>
      <c r="DFQ65"/>
      <c r="DFR65"/>
      <c r="DFS65"/>
      <c r="DFT65"/>
      <c r="DFU65"/>
      <c r="DFV65"/>
      <c r="DFW65"/>
      <c r="DFX65"/>
      <c r="DFY65"/>
      <c r="DFZ65"/>
      <c r="DGA65"/>
      <c r="DGB65"/>
      <c r="DGC65"/>
      <c r="DGD65"/>
      <c r="DGE65"/>
      <c r="DGF65"/>
      <c r="DGG65"/>
      <c r="DGH65"/>
      <c r="DGI65"/>
      <c r="DGJ65"/>
      <c r="DGK65"/>
      <c r="DGL65"/>
      <c r="DGM65"/>
      <c r="DGN65"/>
      <c r="DGO65"/>
      <c r="DGP65"/>
      <c r="DGQ65"/>
      <c r="DGR65"/>
      <c r="DGS65"/>
      <c r="DGT65"/>
      <c r="DGU65"/>
      <c r="DGV65"/>
      <c r="DGW65"/>
      <c r="DGX65"/>
      <c r="DGY65"/>
      <c r="DGZ65"/>
      <c r="DHA65"/>
      <c r="DHB65"/>
      <c r="DHC65"/>
      <c r="DHD65"/>
      <c r="DHE65"/>
      <c r="DHF65"/>
      <c r="DHG65"/>
      <c r="DHH65"/>
      <c r="DHI65"/>
      <c r="DHJ65"/>
      <c r="DHK65"/>
      <c r="DHL65"/>
      <c r="DHM65"/>
      <c r="DHN65"/>
      <c r="DHO65"/>
      <c r="DHP65"/>
      <c r="DHQ65"/>
      <c r="DHR65"/>
      <c r="DHS65"/>
      <c r="DHT65"/>
      <c r="DHU65"/>
      <c r="DHV65"/>
      <c r="DHW65"/>
      <c r="DHX65"/>
      <c r="DHY65"/>
      <c r="DHZ65"/>
      <c r="DIA65"/>
      <c r="DIB65"/>
      <c r="DIC65"/>
      <c r="DID65"/>
      <c r="DIE65"/>
      <c r="DIF65"/>
      <c r="DIG65"/>
      <c r="DIH65"/>
      <c r="DII65"/>
      <c r="DIJ65"/>
      <c r="DIK65"/>
      <c r="DIL65"/>
      <c r="DIM65"/>
      <c r="DIN65"/>
      <c r="DIO65"/>
      <c r="DIP65"/>
      <c r="DIQ65"/>
      <c r="DIR65"/>
      <c r="DIS65"/>
      <c r="DIT65"/>
      <c r="DIU65"/>
      <c r="DIV65"/>
      <c r="DIW65"/>
      <c r="DIX65"/>
      <c r="DIY65"/>
      <c r="DIZ65"/>
      <c r="DJA65"/>
      <c r="DJB65"/>
      <c r="DJC65"/>
      <c r="DJD65"/>
      <c r="DJE65"/>
      <c r="DJF65"/>
      <c r="DJG65"/>
      <c r="DJH65"/>
      <c r="DJI65"/>
      <c r="DJJ65"/>
      <c r="DJK65"/>
      <c r="DJL65"/>
      <c r="DJM65"/>
      <c r="DJN65"/>
      <c r="DJO65"/>
      <c r="DJP65"/>
      <c r="DJQ65"/>
      <c r="DJR65"/>
      <c r="DJS65"/>
      <c r="DJT65"/>
      <c r="DJU65"/>
      <c r="DJV65"/>
      <c r="DJW65"/>
      <c r="DJX65"/>
      <c r="DJY65"/>
      <c r="DJZ65"/>
      <c r="DKA65"/>
      <c r="DKB65"/>
      <c r="DKC65"/>
      <c r="DKD65"/>
      <c r="DKE65"/>
      <c r="DKF65"/>
      <c r="DKG65"/>
      <c r="DKH65"/>
      <c r="DKI65"/>
      <c r="DKJ65"/>
      <c r="DKK65"/>
      <c r="DKL65"/>
      <c r="DKM65"/>
      <c r="DKN65"/>
      <c r="DKO65"/>
      <c r="DKP65"/>
      <c r="DKQ65"/>
      <c r="DKR65"/>
      <c r="DKS65"/>
      <c r="DKT65"/>
      <c r="DKU65"/>
      <c r="DKV65"/>
      <c r="DKW65"/>
      <c r="DKX65"/>
      <c r="DKY65"/>
      <c r="DKZ65"/>
      <c r="DLA65"/>
      <c r="DLB65"/>
      <c r="DLC65"/>
      <c r="DLD65"/>
      <c r="DLE65"/>
      <c r="DLF65"/>
      <c r="DLG65"/>
      <c r="DLH65"/>
      <c r="DLI65"/>
      <c r="DLJ65"/>
      <c r="DLK65"/>
      <c r="DLL65"/>
      <c r="DLM65"/>
      <c r="DLN65"/>
      <c r="DLO65"/>
      <c r="DLP65"/>
      <c r="DLQ65"/>
      <c r="DLR65"/>
      <c r="DLS65"/>
      <c r="DLT65"/>
      <c r="DLU65"/>
      <c r="DLV65"/>
      <c r="DLW65"/>
      <c r="DLX65"/>
      <c r="DLY65"/>
      <c r="DLZ65"/>
      <c r="DMA65"/>
      <c r="DMB65"/>
      <c r="DMC65"/>
      <c r="DMD65"/>
      <c r="DME65"/>
      <c r="DMF65"/>
      <c r="DMG65"/>
      <c r="DMH65"/>
      <c r="DMI65"/>
      <c r="DMJ65"/>
      <c r="DMK65"/>
      <c r="DML65"/>
      <c r="DMM65"/>
      <c r="DMN65"/>
      <c r="DMO65"/>
      <c r="DMP65"/>
      <c r="DMQ65"/>
      <c r="DMR65"/>
      <c r="DMS65"/>
      <c r="DMT65"/>
      <c r="DMU65"/>
      <c r="DMV65"/>
      <c r="DMW65"/>
      <c r="DMX65"/>
      <c r="DMY65"/>
      <c r="DMZ65"/>
      <c r="DNA65"/>
      <c r="DNB65"/>
      <c r="DNC65"/>
      <c r="DND65"/>
      <c r="DNE65"/>
      <c r="DNF65"/>
      <c r="DNG65"/>
      <c r="DNH65"/>
      <c r="DNI65"/>
      <c r="DNJ65"/>
      <c r="DNK65"/>
      <c r="DNL65"/>
      <c r="DNM65"/>
      <c r="DNN65"/>
      <c r="DNO65"/>
      <c r="DNP65"/>
      <c r="DNQ65"/>
      <c r="DNR65"/>
      <c r="DNS65"/>
      <c r="DNT65"/>
      <c r="DNU65"/>
      <c r="DNV65"/>
      <c r="DNW65"/>
      <c r="DNX65"/>
      <c r="DNY65"/>
      <c r="DNZ65"/>
      <c r="DOA65"/>
      <c r="DOB65"/>
      <c r="DOC65"/>
      <c r="DOD65"/>
      <c r="DOE65"/>
      <c r="DOF65"/>
      <c r="DOG65"/>
      <c r="DOH65"/>
      <c r="DOI65"/>
      <c r="DOJ65"/>
      <c r="DOK65"/>
      <c r="DOL65"/>
      <c r="DOM65"/>
      <c r="DON65"/>
      <c r="DOO65"/>
      <c r="DOP65"/>
      <c r="DOQ65"/>
      <c r="DOR65"/>
      <c r="DOS65"/>
      <c r="DOT65"/>
      <c r="DOU65"/>
      <c r="DOV65"/>
      <c r="DOW65"/>
      <c r="DOX65"/>
      <c r="DOY65"/>
      <c r="DOZ65"/>
      <c r="DPA65"/>
      <c r="DPB65"/>
      <c r="DPC65"/>
      <c r="DPD65"/>
      <c r="DPE65"/>
      <c r="DPF65"/>
      <c r="DPG65"/>
      <c r="DPH65"/>
      <c r="DPI65"/>
      <c r="DPJ65"/>
      <c r="DPK65"/>
      <c r="DPL65"/>
      <c r="DPM65"/>
      <c r="DPN65"/>
      <c r="DPO65"/>
      <c r="DPP65"/>
      <c r="DPQ65"/>
      <c r="DPR65"/>
      <c r="DPS65"/>
      <c r="DPT65"/>
      <c r="DPU65"/>
      <c r="DPV65"/>
      <c r="DPW65"/>
      <c r="DPX65"/>
      <c r="DPY65"/>
      <c r="DPZ65"/>
      <c r="DQA65"/>
      <c r="DQB65"/>
      <c r="DQC65"/>
      <c r="DQD65"/>
      <c r="DQE65"/>
      <c r="DQF65"/>
      <c r="DQG65"/>
      <c r="DQH65"/>
      <c r="DQI65"/>
      <c r="DQJ65"/>
      <c r="DQK65"/>
      <c r="DQL65"/>
      <c r="DQM65"/>
      <c r="DQN65"/>
      <c r="DQO65"/>
      <c r="DQP65"/>
      <c r="DQQ65"/>
      <c r="DQR65"/>
      <c r="DQS65"/>
      <c r="DQT65"/>
      <c r="DQU65"/>
      <c r="DQV65"/>
      <c r="DQW65"/>
      <c r="DQX65"/>
      <c r="DQY65"/>
      <c r="DQZ65"/>
      <c r="DRA65"/>
      <c r="DRB65"/>
      <c r="DRC65"/>
      <c r="DRD65"/>
      <c r="DRE65"/>
      <c r="DRF65"/>
      <c r="DRG65"/>
      <c r="DRH65"/>
      <c r="DRI65"/>
      <c r="DRJ65"/>
      <c r="DRK65"/>
      <c r="DRL65"/>
      <c r="DRM65"/>
      <c r="DRN65"/>
      <c r="DRO65"/>
      <c r="DRP65"/>
      <c r="DRQ65"/>
      <c r="DRR65"/>
      <c r="DRS65"/>
      <c r="DRT65"/>
      <c r="DRU65"/>
      <c r="DRV65"/>
      <c r="DRW65"/>
      <c r="DRX65"/>
      <c r="DRY65"/>
      <c r="DRZ65"/>
      <c r="DSA65"/>
      <c r="DSB65"/>
      <c r="DSC65"/>
      <c r="DSD65"/>
      <c r="DSE65"/>
      <c r="DSF65"/>
      <c r="DSG65"/>
      <c r="DSH65"/>
      <c r="DSI65"/>
      <c r="DSJ65"/>
      <c r="DSK65"/>
      <c r="DSL65"/>
      <c r="DSM65"/>
      <c r="DSN65"/>
      <c r="DSO65"/>
      <c r="DSP65"/>
      <c r="DSQ65"/>
      <c r="DSR65"/>
      <c r="DSS65"/>
      <c r="DST65"/>
      <c r="DSU65"/>
      <c r="DSV65"/>
      <c r="DSW65"/>
      <c r="DSX65"/>
      <c r="DSY65"/>
      <c r="DSZ65"/>
      <c r="DTA65"/>
      <c r="DTB65"/>
      <c r="DTC65"/>
      <c r="DTD65"/>
      <c r="DTE65"/>
      <c r="DTF65"/>
      <c r="DTG65"/>
      <c r="DTH65"/>
      <c r="DTI65"/>
      <c r="DTJ65"/>
      <c r="DTK65"/>
      <c r="DTL65"/>
      <c r="DTM65"/>
      <c r="DTN65"/>
      <c r="DTO65"/>
      <c r="DTP65"/>
      <c r="DTQ65"/>
      <c r="DTR65"/>
      <c r="DTS65"/>
      <c r="DTT65"/>
      <c r="DTU65"/>
      <c r="DTV65"/>
      <c r="DTW65"/>
      <c r="DTX65"/>
      <c r="DTY65"/>
      <c r="DTZ65"/>
      <c r="DUA65"/>
      <c r="DUB65"/>
      <c r="DUC65"/>
      <c r="DUD65"/>
      <c r="DUE65"/>
      <c r="DUF65"/>
      <c r="DUG65"/>
      <c r="DUH65"/>
      <c r="DUI65"/>
      <c r="DUJ65"/>
      <c r="DUK65"/>
      <c r="DUL65"/>
      <c r="DUM65"/>
      <c r="DUN65"/>
      <c r="DUO65"/>
      <c r="DUP65"/>
      <c r="DUQ65"/>
      <c r="DUR65"/>
      <c r="DUS65"/>
      <c r="DUT65"/>
      <c r="DUU65"/>
      <c r="DUV65"/>
      <c r="DUW65"/>
      <c r="DUX65"/>
      <c r="DUY65"/>
      <c r="DUZ65"/>
      <c r="DVA65"/>
      <c r="DVB65"/>
      <c r="DVC65"/>
      <c r="DVD65"/>
      <c r="DVE65"/>
      <c r="DVF65"/>
      <c r="DVG65"/>
      <c r="DVH65"/>
      <c r="DVI65"/>
      <c r="DVJ65"/>
      <c r="DVK65"/>
      <c r="DVL65"/>
      <c r="DVM65"/>
      <c r="DVN65"/>
      <c r="DVO65"/>
      <c r="DVP65"/>
      <c r="DVQ65"/>
      <c r="DVR65"/>
      <c r="DVS65"/>
      <c r="DVT65"/>
      <c r="DVU65"/>
      <c r="DVV65"/>
      <c r="DVW65"/>
      <c r="DVX65"/>
      <c r="DVY65"/>
      <c r="DVZ65"/>
      <c r="DWA65"/>
      <c r="DWB65"/>
      <c r="DWC65"/>
      <c r="DWD65"/>
      <c r="DWE65"/>
      <c r="DWF65"/>
      <c r="DWG65"/>
      <c r="DWH65"/>
      <c r="DWI65"/>
      <c r="DWJ65"/>
      <c r="DWK65"/>
      <c r="DWL65"/>
      <c r="DWM65"/>
      <c r="DWN65"/>
      <c r="DWO65"/>
      <c r="DWP65"/>
      <c r="DWQ65"/>
      <c r="DWR65"/>
      <c r="DWS65"/>
      <c r="DWT65"/>
      <c r="DWU65"/>
      <c r="DWV65"/>
      <c r="DWW65"/>
      <c r="DWX65"/>
      <c r="DWY65"/>
      <c r="DWZ65"/>
      <c r="DXA65"/>
      <c r="DXB65"/>
      <c r="DXC65"/>
      <c r="DXD65"/>
      <c r="DXE65"/>
      <c r="DXF65"/>
      <c r="DXG65"/>
      <c r="DXH65"/>
      <c r="DXI65"/>
      <c r="DXJ65"/>
      <c r="DXK65"/>
      <c r="DXL65"/>
      <c r="DXM65"/>
      <c r="DXN65"/>
      <c r="DXO65"/>
      <c r="DXP65"/>
      <c r="DXQ65"/>
      <c r="DXR65"/>
      <c r="DXS65"/>
      <c r="DXT65"/>
      <c r="DXU65"/>
      <c r="DXV65"/>
      <c r="DXW65"/>
      <c r="DXX65"/>
      <c r="DXY65"/>
      <c r="DXZ65"/>
      <c r="DYA65"/>
      <c r="DYB65"/>
      <c r="DYC65"/>
      <c r="DYD65"/>
      <c r="DYE65"/>
      <c r="DYF65"/>
      <c r="DYG65"/>
      <c r="DYH65"/>
      <c r="DYI65"/>
      <c r="DYJ65"/>
      <c r="DYK65"/>
      <c r="DYL65"/>
      <c r="DYM65"/>
      <c r="DYN65"/>
      <c r="DYO65"/>
      <c r="DYP65"/>
      <c r="DYQ65"/>
      <c r="DYR65"/>
      <c r="DYS65"/>
      <c r="DYT65"/>
      <c r="DYU65"/>
      <c r="DYV65"/>
      <c r="DYW65"/>
      <c r="DYX65"/>
      <c r="DYY65"/>
      <c r="DYZ65"/>
      <c r="DZA65"/>
      <c r="DZB65"/>
      <c r="DZC65"/>
      <c r="DZD65"/>
      <c r="DZE65"/>
      <c r="DZF65"/>
      <c r="DZG65"/>
      <c r="DZH65"/>
      <c r="DZI65"/>
      <c r="DZJ65"/>
      <c r="DZK65"/>
      <c r="DZL65"/>
      <c r="DZM65"/>
      <c r="DZN65"/>
      <c r="DZO65"/>
      <c r="DZP65"/>
      <c r="DZQ65"/>
      <c r="DZR65"/>
      <c r="DZS65"/>
      <c r="DZT65"/>
      <c r="DZU65"/>
      <c r="DZV65"/>
      <c r="DZW65"/>
      <c r="DZX65"/>
      <c r="DZY65"/>
      <c r="DZZ65"/>
      <c r="EAA65"/>
      <c r="EAB65"/>
      <c r="EAC65"/>
      <c r="EAD65"/>
      <c r="EAE65"/>
      <c r="EAF65"/>
      <c r="EAG65"/>
      <c r="EAH65"/>
      <c r="EAI65"/>
      <c r="EAJ65"/>
      <c r="EAK65"/>
      <c r="EAL65"/>
      <c r="EAM65"/>
      <c r="EAN65"/>
      <c r="EAO65"/>
      <c r="EAP65"/>
      <c r="EAQ65"/>
      <c r="EAR65"/>
      <c r="EAS65"/>
      <c r="EAT65"/>
      <c r="EAU65"/>
      <c r="EAV65"/>
      <c r="EAW65"/>
      <c r="EAX65"/>
      <c r="EAY65"/>
      <c r="EAZ65"/>
      <c r="EBA65"/>
      <c r="EBB65"/>
      <c r="EBC65"/>
      <c r="EBD65"/>
      <c r="EBE65"/>
      <c r="EBF65"/>
      <c r="EBG65"/>
      <c r="EBH65"/>
      <c r="EBI65"/>
      <c r="EBJ65"/>
      <c r="EBK65"/>
      <c r="EBL65"/>
      <c r="EBM65"/>
      <c r="EBN65"/>
      <c r="EBO65"/>
      <c r="EBP65"/>
      <c r="EBQ65"/>
      <c r="EBR65"/>
      <c r="EBS65"/>
      <c r="EBT65"/>
      <c r="EBU65"/>
      <c r="EBV65"/>
      <c r="EBW65"/>
      <c r="EBX65"/>
      <c r="EBY65"/>
      <c r="EBZ65"/>
      <c r="ECA65"/>
      <c r="ECB65"/>
      <c r="ECC65"/>
      <c r="ECD65"/>
      <c r="ECE65"/>
      <c r="ECF65"/>
      <c r="ECG65"/>
      <c r="ECH65"/>
      <c r="ECI65"/>
      <c r="ECJ65"/>
      <c r="ECK65"/>
      <c r="ECL65"/>
      <c r="ECM65"/>
      <c r="ECN65"/>
      <c r="ECO65"/>
      <c r="ECP65"/>
      <c r="ECQ65"/>
      <c r="ECR65"/>
      <c r="ECS65"/>
      <c r="ECT65"/>
      <c r="ECU65"/>
      <c r="ECV65"/>
      <c r="ECW65"/>
      <c r="ECX65"/>
      <c r="ECY65"/>
      <c r="ECZ65"/>
      <c r="EDA65"/>
      <c r="EDB65"/>
      <c r="EDC65"/>
      <c r="EDD65"/>
      <c r="EDE65"/>
      <c r="EDF65"/>
      <c r="EDG65"/>
      <c r="EDH65"/>
      <c r="EDI65"/>
      <c r="EDJ65"/>
      <c r="EDK65"/>
      <c r="EDL65"/>
      <c r="EDM65"/>
      <c r="EDN65"/>
      <c r="EDO65"/>
      <c r="EDP65"/>
      <c r="EDQ65"/>
      <c r="EDR65"/>
      <c r="EDS65"/>
      <c r="EDT65"/>
      <c r="EDU65"/>
      <c r="EDV65"/>
      <c r="EDW65"/>
      <c r="EDX65"/>
      <c r="EDY65"/>
      <c r="EDZ65"/>
      <c r="EEA65"/>
      <c r="EEB65"/>
      <c r="EEC65"/>
      <c r="EED65"/>
      <c r="EEE65"/>
      <c r="EEF65"/>
      <c r="EEG65"/>
      <c r="EEH65"/>
      <c r="EEI65"/>
      <c r="EEJ65"/>
      <c r="EEK65"/>
      <c r="EEL65"/>
      <c r="EEM65"/>
      <c r="EEN65"/>
      <c r="EEO65"/>
      <c r="EEP65"/>
      <c r="EEQ65"/>
      <c r="EER65"/>
      <c r="EES65"/>
      <c r="EET65"/>
      <c r="EEU65"/>
      <c r="EEV65"/>
      <c r="EEW65"/>
      <c r="EEX65"/>
      <c r="EEY65"/>
      <c r="EEZ65"/>
      <c r="EFA65"/>
      <c r="EFB65"/>
      <c r="EFC65"/>
      <c r="EFD65"/>
      <c r="EFE65"/>
      <c r="EFF65"/>
      <c r="EFG65"/>
      <c r="EFH65"/>
      <c r="EFI65"/>
      <c r="EFJ65"/>
      <c r="EFK65"/>
      <c r="EFL65"/>
      <c r="EFM65"/>
      <c r="EFN65"/>
      <c r="EFO65"/>
      <c r="EFP65"/>
      <c r="EFQ65"/>
      <c r="EFR65"/>
      <c r="EFS65"/>
      <c r="EFT65"/>
      <c r="EFU65"/>
      <c r="EFV65"/>
      <c r="EFW65"/>
      <c r="EFX65"/>
      <c r="EFY65"/>
      <c r="EFZ65"/>
      <c r="EGA65"/>
      <c r="EGB65"/>
      <c r="EGC65"/>
      <c r="EGD65"/>
      <c r="EGE65"/>
      <c r="EGF65"/>
      <c r="EGG65"/>
      <c r="EGH65"/>
      <c r="EGI65"/>
      <c r="EGJ65"/>
      <c r="EGK65"/>
      <c r="EGL65"/>
      <c r="EGM65"/>
      <c r="EGN65"/>
      <c r="EGO65"/>
      <c r="EGP65"/>
      <c r="EGQ65"/>
      <c r="EGR65"/>
      <c r="EGS65"/>
      <c r="EGT65"/>
      <c r="EGU65"/>
      <c r="EGV65"/>
      <c r="EGW65"/>
      <c r="EGX65"/>
      <c r="EGY65"/>
      <c r="EGZ65"/>
      <c r="EHA65"/>
      <c r="EHB65"/>
      <c r="EHC65"/>
      <c r="EHD65"/>
      <c r="EHE65"/>
      <c r="EHF65"/>
      <c r="EHG65"/>
      <c r="EHH65"/>
      <c r="EHI65"/>
      <c r="EHJ65"/>
      <c r="EHK65"/>
      <c r="EHL65"/>
      <c r="EHM65"/>
      <c r="EHN65"/>
      <c r="EHO65"/>
      <c r="EHP65"/>
      <c r="EHQ65"/>
      <c r="EHR65"/>
      <c r="EHS65"/>
      <c r="EHT65"/>
      <c r="EHU65"/>
      <c r="EHV65"/>
      <c r="EHW65"/>
      <c r="EHX65"/>
      <c r="EHY65"/>
      <c r="EHZ65"/>
      <c r="EIA65"/>
      <c r="EIB65"/>
      <c r="EIC65"/>
      <c r="EID65"/>
      <c r="EIE65"/>
      <c r="EIF65"/>
      <c r="EIG65"/>
      <c r="EIH65"/>
      <c r="EII65"/>
      <c r="EIJ65"/>
      <c r="EIK65"/>
      <c r="EIL65"/>
      <c r="EIM65"/>
      <c r="EIN65"/>
      <c r="EIO65"/>
      <c r="EIP65"/>
      <c r="EIQ65"/>
      <c r="EIR65"/>
      <c r="EIS65"/>
      <c r="EIT65"/>
      <c r="EIU65"/>
      <c r="EIV65"/>
      <c r="EIW65"/>
      <c r="EIX65"/>
      <c r="EIY65"/>
      <c r="EIZ65"/>
      <c r="EJA65"/>
      <c r="EJB65"/>
      <c r="EJC65"/>
      <c r="EJD65"/>
      <c r="EJE65"/>
      <c r="EJF65"/>
      <c r="EJG65"/>
      <c r="EJH65"/>
      <c r="EJI65"/>
      <c r="EJJ65"/>
      <c r="EJK65"/>
      <c r="EJL65"/>
      <c r="EJM65"/>
      <c r="EJN65"/>
      <c r="EJO65"/>
      <c r="EJP65"/>
      <c r="EJQ65"/>
      <c r="EJR65"/>
      <c r="EJS65"/>
      <c r="EJT65"/>
      <c r="EJU65"/>
      <c r="EJV65"/>
      <c r="EJW65"/>
      <c r="EJX65"/>
      <c r="EJY65"/>
      <c r="EJZ65"/>
      <c r="EKA65"/>
      <c r="EKB65"/>
      <c r="EKC65"/>
      <c r="EKD65"/>
      <c r="EKE65"/>
      <c r="EKF65"/>
      <c r="EKG65"/>
      <c r="EKH65"/>
      <c r="EKI65"/>
      <c r="EKJ65"/>
      <c r="EKK65"/>
      <c r="EKL65"/>
      <c r="EKM65"/>
      <c r="EKN65"/>
      <c r="EKO65"/>
      <c r="EKP65"/>
      <c r="EKQ65"/>
      <c r="EKR65"/>
      <c r="EKS65"/>
      <c r="EKT65"/>
      <c r="EKU65"/>
      <c r="EKV65"/>
      <c r="EKW65"/>
      <c r="EKX65"/>
      <c r="EKY65"/>
      <c r="EKZ65"/>
      <c r="ELA65"/>
      <c r="ELB65"/>
      <c r="ELC65"/>
      <c r="ELD65"/>
      <c r="ELE65"/>
      <c r="ELF65"/>
      <c r="ELG65"/>
      <c r="ELH65"/>
      <c r="ELI65"/>
      <c r="ELJ65"/>
      <c r="ELK65"/>
      <c r="ELL65"/>
      <c r="ELM65"/>
      <c r="ELN65"/>
      <c r="ELO65"/>
      <c r="ELP65"/>
      <c r="ELQ65"/>
      <c r="ELR65"/>
      <c r="ELS65"/>
      <c r="ELT65"/>
      <c r="ELU65"/>
      <c r="ELV65"/>
      <c r="ELW65"/>
      <c r="ELX65"/>
      <c r="ELY65"/>
      <c r="ELZ65"/>
      <c r="EMA65"/>
      <c r="EMB65"/>
      <c r="EMC65"/>
      <c r="EMD65"/>
      <c r="EME65"/>
      <c r="EMF65"/>
      <c r="EMG65"/>
      <c r="EMH65"/>
      <c r="EMI65"/>
      <c r="EMJ65"/>
      <c r="EMK65"/>
      <c r="EML65"/>
      <c r="EMM65"/>
      <c r="EMN65"/>
      <c r="EMO65"/>
      <c r="EMP65"/>
      <c r="EMQ65"/>
      <c r="EMR65"/>
      <c r="EMS65"/>
      <c r="EMT65"/>
      <c r="EMU65"/>
      <c r="EMV65"/>
      <c r="EMW65"/>
      <c r="EMX65"/>
      <c r="EMY65"/>
      <c r="EMZ65"/>
      <c r="ENA65"/>
      <c r="ENB65"/>
      <c r="ENC65"/>
      <c r="END65"/>
      <c r="ENE65"/>
      <c r="ENF65"/>
      <c r="ENG65"/>
      <c r="ENH65"/>
      <c r="ENI65"/>
      <c r="ENJ65"/>
      <c r="ENK65"/>
      <c r="ENL65"/>
      <c r="ENM65"/>
      <c r="ENN65"/>
      <c r="ENO65"/>
      <c r="ENP65"/>
      <c r="ENQ65"/>
      <c r="ENR65"/>
      <c r="ENS65"/>
      <c r="ENT65"/>
      <c r="ENU65"/>
      <c r="ENV65"/>
      <c r="ENW65"/>
      <c r="ENX65"/>
      <c r="ENY65"/>
      <c r="ENZ65"/>
      <c r="EOA65"/>
      <c r="EOB65"/>
      <c r="EOC65"/>
      <c r="EOD65"/>
      <c r="EOE65"/>
      <c r="EOF65"/>
      <c r="EOG65"/>
      <c r="EOH65"/>
      <c r="EOI65"/>
      <c r="EOJ65"/>
      <c r="EOK65"/>
      <c r="EOL65"/>
      <c r="EOM65"/>
      <c r="EON65"/>
      <c r="EOO65"/>
      <c r="EOP65"/>
      <c r="EOQ65"/>
      <c r="EOR65"/>
      <c r="EOS65"/>
      <c r="EOT65"/>
      <c r="EOU65"/>
      <c r="EOV65"/>
      <c r="EOW65"/>
      <c r="EOX65"/>
      <c r="EOY65"/>
      <c r="EOZ65"/>
      <c r="EPA65"/>
      <c r="EPB65"/>
      <c r="EPC65"/>
      <c r="EPD65"/>
      <c r="EPE65"/>
      <c r="EPF65"/>
      <c r="EPG65"/>
      <c r="EPH65"/>
      <c r="EPI65"/>
      <c r="EPJ65"/>
      <c r="EPK65"/>
      <c r="EPL65"/>
      <c r="EPM65"/>
      <c r="EPN65"/>
      <c r="EPO65"/>
      <c r="EPP65"/>
      <c r="EPQ65"/>
      <c r="EPR65"/>
      <c r="EPS65"/>
      <c r="EPT65"/>
      <c r="EPU65"/>
      <c r="EPV65"/>
      <c r="EPW65"/>
      <c r="EPX65"/>
      <c r="EPY65"/>
      <c r="EPZ65"/>
      <c r="EQA65"/>
      <c r="EQB65"/>
      <c r="EQC65"/>
      <c r="EQD65"/>
      <c r="EQE65"/>
      <c r="EQF65"/>
      <c r="EQG65"/>
      <c r="EQH65"/>
      <c r="EQI65"/>
      <c r="EQJ65"/>
      <c r="EQK65"/>
      <c r="EQL65"/>
      <c r="EQM65"/>
      <c r="EQN65"/>
      <c r="EQO65"/>
      <c r="EQP65"/>
      <c r="EQQ65"/>
      <c r="EQR65"/>
      <c r="EQS65"/>
      <c r="EQT65"/>
      <c r="EQU65"/>
      <c r="EQV65"/>
      <c r="EQW65"/>
      <c r="EQX65"/>
      <c r="EQY65"/>
      <c r="EQZ65"/>
      <c r="ERA65"/>
      <c r="ERB65"/>
      <c r="ERC65"/>
      <c r="ERD65"/>
      <c r="ERE65"/>
      <c r="ERF65"/>
      <c r="ERG65"/>
      <c r="ERH65"/>
      <c r="ERI65"/>
      <c r="ERJ65"/>
      <c r="ERK65"/>
      <c r="ERL65"/>
      <c r="ERM65"/>
      <c r="ERN65"/>
      <c r="ERO65"/>
      <c r="ERP65"/>
      <c r="ERQ65"/>
      <c r="ERR65"/>
      <c r="ERS65"/>
      <c r="ERT65"/>
      <c r="ERU65"/>
      <c r="ERV65"/>
      <c r="ERW65"/>
      <c r="ERX65"/>
      <c r="ERY65"/>
      <c r="ERZ65"/>
      <c r="ESA65"/>
      <c r="ESB65"/>
      <c r="ESC65"/>
      <c r="ESD65"/>
      <c r="ESE65"/>
      <c r="ESF65"/>
      <c r="ESG65"/>
      <c r="ESH65"/>
      <c r="ESI65"/>
      <c r="ESJ65"/>
      <c r="ESK65"/>
      <c r="ESL65"/>
      <c r="ESM65"/>
      <c r="ESN65"/>
      <c r="ESO65"/>
      <c r="ESP65"/>
      <c r="ESQ65"/>
      <c r="ESR65"/>
      <c r="ESS65"/>
      <c r="EST65"/>
      <c r="ESU65"/>
      <c r="ESV65"/>
      <c r="ESW65"/>
      <c r="ESX65"/>
      <c r="ESY65"/>
      <c r="ESZ65"/>
      <c r="ETA65"/>
      <c r="ETB65"/>
      <c r="ETC65"/>
      <c r="ETD65"/>
      <c r="ETE65"/>
      <c r="ETF65"/>
      <c r="ETG65"/>
      <c r="ETH65"/>
      <c r="ETI65"/>
      <c r="ETJ65"/>
      <c r="ETK65"/>
      <c r="ETL65"/>
      <c r="ETM65"/>
      <c r="ETN65"/>
      <c r="ETO65"/>
      <c r="ETP65"/>
      <c r="ETQ65"/>
      <c r="ETR65"/>
      <c r="ETS65"/>
      <c r="ETT65"/>
      <c r="ETU65"/>
      <c r="ETV65"/>
      <c r="ETW65"/>
      <c r="ETX65"/>
      <c r="ETY65"/>
      <c r="ETZ65"/>
      <c r="EUA65"/>
      <c r="EUB65"/>
      <c r="EUC65"/>
      <c r="EUD65"/>
      <c r="EUE65"/>
      <c r="EUF65"/>
      <c r="EUG65"/>
      <c r="EUH65"/>
      <c r="EUI65"/>
      <c r="EUJ65"/>
      <c r="EUK65"/>
      <c r="EUL65"/>
      <c r="EUM65"/>
      <c r="EUN65"/>
      <c r="EUO65"/>
      <c r="EUP65"/>
      <c r="EUQ65"/>
      <c r="EUR65"/>
      <c r="EUS65"/>
      <c r="EUT65"/>
      <c r="EUU65"/>
      <c r="EUV65"/>
      <c r="EUW65"/>
      <c r="EUX65"/>
      <c r="EUY65"/>
      <c r="EUZ65"/>
      <c r="EVA65"/>
      <c r="EVB65"/>
      <c r="EVC65"/>
      <c r="EVD65"/>
      <c r="EVE65"/>
      <c r="EVF65"/>
      <c r="EVG65"/>
      <c r="EVH65"/>
      <c r="EVI65"/>
      <c r="EVJ65"/>
      <c r="EVK65"/>
      <c r="EVL65"/>
      <c r="EVM65"/>
      <c r="EVN65"/>
      <c r="EVO65"/>
      <c r="EVP65"/>
      <c r="EVQ65"/>
      <c r="EVR65"/>
      <c r="EVS65"/>
      <c r="EVT65"/>
      <c r="EVU65"/>
      <c r="EVV65"/>
      <c r="EVW65"/>
      <c r="EVX65"/>
      <c r="EVY65"/>
      <c r="EVZ65"/>
      <c r="EWA65"/>
      <c r="EWB65"/>
      <c r="EWC65"/>
      <c r="EWD65"/>
      <c r="EWE65"/>
      <c r="EWF65"/>
      <c r="EWG65"/>
      <c r="EWH65"/>
      <c r="EWI65"/>
      <c r="EWJ65"/>
      <c r="EWK65"/>
      <c r="EWL65"/>
      <c r="EWM65"/>
      <c r="EWN65"/>
      <c r="EWO65"/>
      <c r="EWP65"/>
      <c r="EWQ65"/>
      <c r="EWR65"/>
      <c r="EWS65"/>
      <c r="EWT65"/>
      <c r="EWU65"/>
      <c r="EWV65"/>
      <c r="EWW65"/>
      <c r="EWX65"/>
      <c r="EWY65"/>
      <c r="EWZ65"/>
      <c r="EXA65"/>
      <c r="EXB65"/>
      <c r="EXC65"/>
      <c r="EXD65"/>
      <c r="EXE65"/>
      <c r="EXF65"/>
      <c r="EXG65"/>
      <c r="EXH65"/>
      <c r="EXI65"/>
      <c r="EXJ65"/>
      <c r="EXK65"/>
      <c r="EXL65"/>
      <c r="EXM65"/>
      <c r="EXN65"/>
      <c r="EXO65"/>
      <c r="EXP65"/>
      <c r="EXQ65"/>
      <c r="EXR65"/>
      <c r="EXS65"/>
      <c r="EXT65"/>
      <c r="EXU65"/>
      <c r="EXV65"/>
      <c r="EXW65"/>
      <c r="EXX65"/>
      <c r="EXY65"/>
      <c r="EXZ65"/>
      <c r="EYA65"/>
      <c r="EYB65"/>
      <c r="EYC65"/>
      <c r="EYD65"/>
      <c r="EYE65"/>
      <c r="EYF65"/>
      <c r="EYG65"/>
      <c r="EYH65"/>
      <c r="EYI65"/>
      <c r="EYJ65"/>
      <c r="EYK65"/>
      <c r="EYL65"/>
      <c r="EYM65"/>
      <c r="EYN65"/>
      <c r="EYO65"/>
      <c r="EYP65"/>
      <c r="EYQ65"/>
      <c r="EYR65"/>
      <c r="EYS65"/>
      <c r="EYT65"/>
      <c r="EYU65"/>
      <c r="EYV65"/>
      <c r="EYW65"/>
      <c r="EYX65"/>
      <c r="EYY65"/>
      <c r="EYZ65"/>
      <c r="EZA65"/>
      <c r="EZB65"/>
      <c r="EZC65"/>
      <c r="EZD65"/>
      <c r="EZE65"/>
      <c r="EZF65"/>
      <c r="EZG65"/>
      <c r="EZH65"/>
      <c r="EZI65"/>
      <c r="EZJ65"/>
      <c r="EZK65"/>
      <c r="EZL65"/>
      <c r="EZM65"/>
      <c r="EZN65"/>
      <c r="EZO65"/>
      <c r="EZP65"/>
      <c r="EZQ65"/>
      <c r="EZR65"/>
      <c r="EZS65"/>
      <c r="EZT65"/>
      <c r="EZU65"/>
      <c r="EZV65"/>
      <c r="EZW65"/>
      <c r="EZX65"/>
      <c r="EZY65"/>
      <c r="EZZ65"/>
      <c r="FAA65"/>
      <c r="FAB65"/>
      <c r="FAC65"/>
      <c r="FAD65"/>
      <c r="FAE65"/>
      <c r="FAF65"/>
      <c r="FAG65"/>
      <c r="FAH65"/>
      <c r="FAI65"/>
      <c r="FAJ65"/>
      <c r="FAK65"/>
      <c r="FAL65"/>
      <c r="FAM65"/>
      <c r="FAN65"/>
      <c r="FAO65"/>
      <c r="FAP65"/>
      <c r="FAQ65"/>
      <c r="FAR65"/>
      <c r="FAS65"/>
      <c r="FAT65"/>
      <c r="FAU65"/>
      <c r="FAV65"/>
      <c r="FAW65"/>
      <c r="FAX65"/>
      <c r="FAY65"/>
      <c r="FAZ65"/>
      <c r="FBA65"/>
      <c r="FBB65"/>
      <c r="FBC65"/>
      <c r="FBD65"/>
      <c r="FBE65"/>
      <c r="FBF65"/>
      <c r="FBG65"/>
      <c r="FBH65"/>
      <c r="FBI65"/>
      <c r="FBJ65"/>
      <c r="FBK65"/>
      <c r="FBL65"/>
      <c r="FBM65"/>
      <c r="FBN65"/>
      <c r="FBO65"/>
      <c r="FBP65"/>
      <c r="FBQ65"/>
      <c r="FBR65"/>
      <c r="FBS65"/>
      <c r="FBT65"/>
      <c r="FBU65"/>
      <c r="FBV65"/>
      <c r="FBW65"/>
      <c r="FBX65"/>
      <c r="FBY65"/>
      <c r="FBZ65"/>
      <c r="FCA65"/>
      <c r="FCB65"/>
      <c r="FCC65"/>
      <c r="FCD65"/>
      <c r="FCE65"/>
      <c r="FCF65"/>
      <c r="FCG65"/>
      <c r="FCH65"/>
      <c r="FCI65"/>
      <c r="FCJ65"/>
      <c r="FCK65"/>
      <c r="FCL65"/>
      <c r="FCM65"/>
      <c r="FCN65"/>
      <c r="FCO65"/>
      <c r="FCP65"/>
      <c r="FCQ65"/>
      <c r="FCR65"/>
      <c r="FCS65"/>
      <c r="FCT65"/>
      <c r="FCU65"/>
      <c r="FCV65"/>
      <c r="FCW65"/>
      <c r="FCX65"/>
      <c r="FCY65"/>
      <c r="FCZ65"/>
      <c r="FDA65"/>
      <c r="FDB65"/>
      <c r="FDC65"/>
      <c r="FDD65"/>
      <c r="FDE65"/>
      <c r="FDF65"/>
      <c r="FDG65"/>
      <c r="FDH65"/>
      <c r="FDI65"/>
      <c r="FDJ65"/>
      <c r="FDK65"/>
      <c r="FDL65"/>
      <c r="FDM65"/>
      <c r="FDN65"/>
      <c r="FDO65"/>
      <c r="FDP65"/>
      <c r="FDQ65"/>
      <c r="FDR65"/>
      <c r="FDS65"/>
      <c r="FDT65"/>
      <c r="FDU65"/>
      <c r="FDV65"/>
      <c r="FDW65"/>
      <c r="FDX65"/>
      <c r="FDY65"/>
      <c r="FDZ65"/>
      <c r="FEA65"/>
      <c r="FEB65"/>
      <c r="FEC65"/>
      <c r="FED65"/>
      <c r="FEE65"/>
      <c r="FEF65"/>
      <c r="FEG65"/>
      <c r="FEH65"/>
      <c r="FEI65"/>
      <c r="FEJ65"/>
      <c r="FEK65"/>
      <c r="FEL65"/>
      <c r="FEM65"/>
      <c r="FEN65"/>
      <c r="FEO65"/>
      <c r="FEP65"/>
      <c r="FEQ65"/>
      <c r="FER65"/>
      <c r="FES65"/>
      <c r="FET65"/>
      <c r="FEU65"/>
      <c r="FEV65"/>
      <c r="FEW65"/>
      <c r="FEX65"/>
      <c r="FEY65"/>
      <c r="FEZ65"/>
      <c r="FFA65"/>
      <c r="FFB65"/>
      <c r="FFC65"/>
      <c r="FFD65"/>
      <c r="FFE65"/>
      <c r="FFF65"/>
      <c r="FFG65"/>
      <c r="FFH65"/>
      <c r="FFI65"/>
      <c r="FFJ65"/>
      <c r="FFK65"/>
      <c r="FFL65"/>
      <c r="FFM65"/>
      <c r="FFN65"/>
      <c r="FFO65"/>
      <c r="FFP65"/>
      <c r="FFQ65"/>
      <c r="FFR65"/>
      <c r="FFS65"/>
      <c r="FFT65"/>
      <c r="FFU65"/>
      <c r="FFV65"/>
      <c r="FFW65"/>
      <c r="FFX65"/>
      <c r="FFY65"/>
      <c r="FFZ65"/>
      <c r="FGA65"/>
      <c r="FGB65"/>
      <c r="FGC65"/>
      <c r="FGD65"/>
      <c r="FGE65"/>
      <c r="FGF65"/>
      <c r="FGG65"/>
      <c r="FGH65"/>
      <c r="FGI65"/>
      <c r="FGJ65"/>
      <c r="FGK65"/>
      <c r="FGL65"/>
      <c r="FGM65"/>
      <c r="FGN65"/>
      <c r="FGO65"/>
      <c r="FGP65"/>
      <c r="FGQ65"/>
      <c r="FGR65"/>
      <c r="FGS65"/>
      <c r="FGT65"/>
      <c r="FGU65"/>
      <c r="FGV65"/>
      <c r="FGW65"/>
      <c r="FGX65"/>
      <c r="FGY65"/>
      <c r="FGZ65"/>
      <c r="FHA65"/>
      <c r="FHB65"/>
      <c r="FHC65"/>
      <c r="FHD65"/>
      <c r="FHE65"/>
      <c r="FHF65"/>
      <c r="FHG65"/>
      <c r="FHH65"/>
      <c r="FHI65"/>
      <c r="FHJ65"/>
      <c r="FHK65"/>
      <c r="FHL65"/>
      <c r="FHM65"/>
      <c r="FHN65"/>
      <c r="FHO65"/>
      <c r="FHP65"/>
      <c r="FHQ65"/>
      <c r="FHR65"/>
      <c r="FHS65"/>
      <c r="FHT65"/>
      <c r="FHU65"/>
      <c r="FHV65"/>
      <c r="FHW65"/>
      <c r="FHX65"/>
      <c r="FHY65"/>
      <c r="FHZ65"/>
      <c r="FIA65"/>
      <c r="FIB65"/>
      <c r="FIC65"/>
      <c r="FID65"/>
      <c r="FIE65"/>
      <c r="FIF65"/>
      <c r="FIG65"/>
      <c r="FIH65"/>
      <c r="FII65"/>
      <c r="FIJ65"/>
      <c r="FIK65"/>
      <c r="FIL65"/>
      <c r="FIM65"/>
      <c r="FIN65"/>
      <c r="FIO65"/>
      <c r="FIP65"/>
      <c r="FIQ65"/>
      <c r="FIR65"/>
      <c r="FIS65"/>
      <c r="FIT65"/>
      <c r="FIU65"/>
      <c r="FIV65"/>
      <c r="FIW65"/>
      <c r="FIX65"/>
      <c r="FIY65"/>
      <c r="FIZ65"/>
      <c r="FJA65"/>
      <c r="FJB65"/>
      <c r="FJC65"/>
      <c r="FJD65"/>
      <c r="FJE65"/>
      <c r="FJF65"/>
      <c r="FJG65"/>
      <c r="FJH65"/>
      <c r="FJI65"/>
      <c r="FJJ65"/>
      <c r="FJK65"/>
      <c r="FJL65"/>
      <c r="FJM65"/>
      <c r="FJN65"/>
      <c r="FJO65"/>
      <c r="FJP65"/>
      <c r="FJQ65"/>
      <c r="FJR65"/>
      <c r="FJS65"/>
      <c r="FJT65"/>
      <c r="FJU65"/>
      <c r="FJV65"/>
      <c r="FJW65"/>
      <c r="FJX65"/>
      <c r="FJY65"/>
      <c r="FJZ65"/>
      <c r="FKA65"/>
      <c r="FKB65"/>
      <c r="FKC65"/>
      <c r="FKD65"/>
      <c r="FKE65"/>
      <c r="FKF65"/>
      <c r="FKG65"/>
      <c r="FKH65"/>
      <c r="FKI65"/>
      <c r="FKJ65"/>
      <c r="FKK65"/>
      <c r="FKL65"/>
      <c r="FKM65"/>
      <c r="FKN65"/>
      <c r="FKO65"/>
      <c r="FKP65"/>
      <c r="FKQ65"/>
      <c r="FKR65"/>
      <c r="FKS65"/>
      <c r="FKT65"/>
      <c r="FKU65"/>
      <c r="FKV65"/>
      <c r="FKW65"/>
      <c r="FKX65"/>
      <c r="FKY65"/>
      <c r="FKZ65"/>
      <c r="FLA65"/>
      <c r="FLB65"/>
      <c r="FLC65"/>
      <c r="FLD65"/>
      <c r="FLE65"/>
      <c r="FLF65"/>
      <c r="FLG65"/>
      <c r="FLH65"/>
      <c r="FLI65"/>
      <c r="FLJ65"/>
      <c r="FLK65"/>
      <c r="FLL65"/>
      <c r="FLM65"/>
      <c r="FLN65"/>
      <c r="FLO65"/>
      <c r="FLP65"/>
      <c r="FLQ65"/>
      <c r="FLR65"/>
      <c r="FLS65"/>
      <c r="FLT65"/>
      <c r="FLU65"/>
      <c r="FLV65"/>
      <c r="FLW65"/>
      <c r="FLX65"/>
      <c r="FLY65"/>
      <c r="FLZ65"/>
      <c r="FMA65"/>
      <c r="FMB65"/>
      <c r="FMC65"/>
      <c r="FMD65"/>
      <c r="FME65"/>
      <c r="FMF65"/>
      <c r="FMG65"/>
      <c r="FMH65"/>
      <c r="FMI65"/>
      <c r="FMJ65"/>
      <c r="FMK65"/>
      <c r="FML65"/>
      <c r="FMM65"/>
      <c r="FMN65"/>
      <c r="FMO65"/>
      <c r="FMP65"/>
      <c r="FMQ65"/>
      <c r="FMR65"/>
      <c r="FMS65"/>
      <c r="FMT65"/>
      <c r="FMU65"/>
      <c r="FMV65"/>
      <c r="FMW65"/>
      <c r="FMX65"/>
      <c r="FMY65"/>
      <c r="FMZ65"/>
      <c r="FNA65"/>
      <c r="FNB65"/>
      <c r="FNC65"/>
      <c r="FND65"/>
      <c r="FNE65"/>
      <c r="FNF65"/>
      <c r="FNG65"/>
      <c r="FNH65"/>
      <c r="FNI65"/>
      <c r="FNJ65"/>
      <c r="FNK65"/>
      <c r="FNL65"/>
      <c r="FNM65"/>
      <c r="FNN65"/>
      <c r="FNO65"/>
      <c r="FNP65"/>
      <c r="FNQ65"/>
      <c r="FNR65"/>
      <c r="FNS65"/>
      <c r="FNT65"/>
      <c r="FNU65"/>
      <c r="FNV65"/>
      <c r="FNW65"/>
      <c r="FNX65"/>
      <c r="FNY65"/>
      <c r="FNZ65"/>
      <c r="FOA65"/>
      <c r="FOB65"/>
      <c r="FOC65"/>
      <c r="FOD65"/>
      <c r="FOE65"/>
      <c r="FOF65"/>
      <c r="FOG65"/>
      <c r="FOH65"/>
      <c r="FOI65"/>
      <c r="FOJ65"/>
      <c r="FOK65"/>
      <c r="FOL65"/>
      <c r="FOM65"/>
      <c r="FON65"/>
      <c r="FOO65"/>
      <c r="FOP65"/>
      <c r="FOQ65"/>
      <c r="FOR65"/>
      <c r="FOS65"/>
      <c r="FOT65"/>
      <c r="FOU65"/>
      <c r="FOV65"/>
      <c r="FOW65"/>
      <c r="FOX65"/>
      <c r="FOY65"/>
      <c r="FOZ65"/>
      <c r="FPA65"/>
      <c r="FPB65"/>
      <c r="FPC65"/>
      <c r="FPD65"/>
      <c r="FPE65"/>
      <c r="FPF65"/>
      <c r="FPG65"/>
      <c r="FPH65"/>
      <c r="FPI65"/>
      <c r="FPJ65"/>
      <c r="FPK65"/>
      <c r="FPL65"/>
      <c r="FPM65"/>
      <c r="FPN65"/>
      <c r="FPO65"/>
      <c r="FPP65"/>
      <c r="FPQ65"/>
      <c r="FPR65"/>
      <c r="FPS65"/>
      <c r="FPT65"/>
      <c r="FPU65"/>
      <c r="FPV65"/>
      <c r="FPW65"/>
      <c r="FPX65"/>
      <c r="FPY65"/>
      <c r="FPZ65"/>
      <c r="FQA65"/>
      <c r="FQB65"/>
      <c r="FQC65"/>
      <c r="FQD65"/>
      <c r="FQE65"/>
      <c r="FQF65"/>
      <c r="FQG65"/>
      <c r="FQH65"/>
      <c r="FQI65"/>
      <c r="FQJ65"/>
      <c r="FQK65"/>
      <c r="FQL65"/>
      <c r="FQM65"/>
      <c r="FQN65"/>
      <c r="FQO65"/>
      <c r="FQP65"/>
      <c r="FQQ65"/>
      <c r="FQR65"/>
      <c r="FQS65"/>
      <c r="FQT65"/>
      <c r="FQU65"/>
      <c r="FQV65"/>
      <c r="FQW65"/>
      <c r="FQX65"/>
      <c r="FQY65"/>
      <c r="FQZ65"/>
      <c r="FRA65"/>
      <c r="FRB65"/>
      <c r="FRC65"/>
      <c r="FRD65"/>
      <c r="FRE65"/>
      <c r="FRF65"/>
      <c r="FRG65"/>
      <c r="FRH65"/>
      <c r="FRI65"/>
      <c r="FRJ65"/>
      <c r="FRK65"/>
      <c r="FRL65"/>
      <c r="FRM65"/>
      <c r="FRN65"/>
      <c r="FRO65"/>
      <c r="FRP65"/>
      <c r="FRQ65"/>
      <c r="FRR65"/>
      <c r="FRS65"/>
      <c r="FRT65"/>
      <c r="FRU65"/>
      <c r="FRV65"/>
      <c r="FRW65"/>
      <c r="FRX65"/>
      <c r="FRY65"/>
      <c r="FRZ65"/>
      <c r="FSA65"/>
      <c r="FSB65"/>
      <c r="FSC65"/>
      <c r="FSD65"/>
      <c r="FSE65"/>
      <c r="FSF65"/>
      <c r="FSG65"/>
      <c r="FSH65"/>
      <c r="FSI65"/>
      <c r="FSJ65"/>
      <c r="FSK65"/>
      <c r="FSL65"/>
      <c r="FSM65"/>
      <c r="FSN65"/>
      <c r="FSO65"/>
      <c r="FSP65"/>
      <c r="FSQ65"/>
      <c r="FSR65"/>
      <c r="FSS65"/>
      <c r="FST65"/>
      <c r="FSU65"/>
      <c r="FSV65"/>
      <c r="FSW65"/>
      <c r="FSX65"/>
      <c r="FSY65"/>
      <c r="FSZ65"/>
      <c r="FTA65"/>
      <c r="FTB65"/>
      <c r="FTC65"/>
      <c r="FTD65"/>
      <c r="FTE65"/>
      <c r="FTF65"/>
      <c r="FTG65"/>
      <c r="FTH65"/>
      <c r="FTI65"/>
      <c r="FTJ65"/>
      <c r="FTK65"/>
      <c r="FTL65"/>
      <c r="FTM65"/>
      <c r="FTN65"/>
      <c r="FTO65"/>
      <c r="FTP65"/>
      <c r="FTQ65"/>
      <c r="FTR65"/>
      <c r="FTS65"/>
      <c r="FTT65"/>
      <c r="FTU65"/>
      <c r="FTV65"/>
      <c r="FTW65"/>
      <c r="FTX65"/>
      <c r="FTY65"/>
      <c r="FTZ65"/>
      <c r="FUA65"/>
      <c r="FUB65"/>
      <c r="FUC65"/>
      <c r="FUD65"/>
      <c r="FUE65"/>
      <c r="FUF65"/>
      <c r="FUG65"/>
      <c r="FUH65"/>
      <c r="FUI65"/>
      <c r="FUJ65"/>
      <c r="FUK65"/>
      <c r="FUL65"/>
      <c r="FUM65"/>
      <c r="FUN65"/>
      <c r="FUO65"/>
      <c r="FUP65"/>
      <c r="FUQ65"/>
      <c r="FUR65"/>
      <c r="FUS65"/>
      <c r="FUT65"/>
      <c r="FUU65"/>
      <c r="FUV65"/>
      <c r="FUW65"/>
      <c r="FUX65"/>
      <c r="FUY65"/>
      <c r="FUZ65"/>
      <c r="FVA65"/>
      <c r="FVB65"/>
      <c r="FVC65"/>
      <c r="FVD65"/>
      <c r="FVE65"/>
      <c r="FVF65"/>
      <c r="FVG65"/>
      <c r="FVH65"/>
      <c r="FVI65"/>
      <c r="FVJ65"/>
      <c r="FVK65"/>
      <c r="FVL65"/>
      <c r="FVM65"/>
      <c r="FVN65"/>
      <c r="FVO65"/>
      <c r="FVP65"/>
      <c r="FVQ65"/>
      <c r="FVR65"/>
      <c r="FVS65"/>
      <c r="FVT65"/>
      <c r="FVU65"/>
      <c r="FVV65"/>
      <c r="FVW65"/>
      <c r="FVX65"/>
      <c r="FVY65"/>
      <c r="FVZ65"/>
      <c r="FWA65"/>
      <c r="FWB65"/>
      <c r="FWC65"/>
      <c r="FWD65"/>
      <c r="FWE65"/>
      <c r="FWF65"/>
      <c r="FWG65"/>
      <c r="FWH65"/>
      <c r="FWI65"/>
      <c r="FWJ65"/>
      <c r="FWK65"/>
      <c r="FWL65"/>
      <c r="FWM65"/>
      <c r="FWN65"/>
      <c r="FWO65"/>
      <c r="FWP65"/>
      <c r="FWQ65"/>
      <c r="FWR65"/>
      <c r="FWS65"/>
      <c r="FWT65"/>
      <c r="FWU65"/>
      <c r="FWV65"/>
      <c r="FWW65"/>
      <c r="FWX65"/>
      <c r="FWY65"/>
      <c r="FWZ65"/>
      <c r="FXA65"/>
      <c r="FXB65"/>
      <c r="FXC65"/>
      <c r="FXD65"/>
      <c r="FXE65"/>
      <c r="FXF65"/>
      <c r="FXG65"/>
      <c r="FXH65"/>
      <c r="FXI65"/>
      <c r="FXJ65"/>
      <c r="FXK65"/>
      <c r="FXL65"/>
      <c r="FXM65"/>
      <c r="FXN65"/>
      <c r="FXO65"/>
      <c r="FXP65"/>
      <c r="FXQ65"/>
      <c r="FXR65"/>
      <c r="FXS65"/>
      <c r="FXT65"/>
      <c r="FXU65"/>
      <c r="FXV65"/>
      <c r="FXW65"/>
      <c r="FXX65"/>
      <c r="FXY65"/>
      <c r="FXZ65"/>
      <c r="FYA65"/>
      <c r="FYB65"/>
      <c r="FYC65"/>
      <c r="FYD65"/>
      <c r="FYE65"/>
      <c r="FYF65"/>
      <c r="FYG65"/>
      <c r="FYH65"/>
      <c r="FYI65"/>
      <c r="FYJ65"/>
      <c r="FYK65"/>
      <c r="FYL65"/>
      <c r="FYM65"/>
      <c r="FYN65"/>
      <c r="FYO65"/>
      <c r="FYP65"/>
      <c r="FYQ65"/>
      <c r="FYR65"/>
      <c r="FYS65"/>
      <c r="FYT65"/>
      <c r="FYU65"/>
      <c r="FYV65"/>
      <c r="FYW65"/>
      <c r="FYX65"/>
      <c r="FYY65"/>
      <c r="FYZ65"/>
      <c r="FZA65"/>
      <c r="FZB65"/>
      <c r="FZC65"/>
      <c r="FZD65"/>
      <c r="FZE65"/>
      <c r="FZF65"/>
      <c r="FZG65"/>
      <c r="FZH65"/>
      <c r="FZI65"/>
      <c r="FZJ65"/>
      <c r="FZK65"/>
      <c r="FZL65"/>
      <c r="FZM65"/>
      <c r="FZN65"/>
      <c r="FZO65"/>
      <c r="FZP65"/>
      <c r="FZQ65"/>
      <c r="FZR65"/>
      <c r="FZS65"/>
      <c r="FZT65"/>
      <c r="FZU65"/>
      <c r="FZV65"/>
      <c r="FZW65"/>
      <c r="FZX65"/>
      <c r="FZY65"/>
      <c r="FZZ65"/>
      <c r="GAA65"/>
      <c r="GAB65"/>
      <c r="GAC65"/>
      <c r="GAD65"/>
      <c r="GAE65"/>
      <c r="GAF65"/>
      <c r="GAG65"/>
      <c r="GAH65"/>
      <c r="GAI65"/>
      <c r="GAJ65"/>
      <c r="GAK65"/>
      <c r="GAL65"/>
      <c r="GAM65"/>
      <c r="GAN65"/>
      <c r="GAO65"/>
      <c r="GAP65"/>
      <c r="GAQ65"/>
      <c r="GAR65"/>
      <c r="GAS65"/>
      <c r="GAT65"/>
      <c r="GAU65"/>
      <c r="GAV65"/>
      <c r="GAW65"/>
      <c r="GAX65"/>
      <c r="GAY65"/>
      <c r="GAZ65"/>
      <c r="GBA65"/>
      <c r="GBB65"/>
      <c r="GBC65"/>
      <c r="GBD65"/>
      <c r="GBE65"/>
      <c r="GBF65"/>
      <c r="GBG65"/>
      <c r="GBH65"/>
      <c r="GBI65"/>
      <c r="GBJ65"/>
      <c r="GBK65"/>
      <c r="GBL65"/>
      <c r="GBM65"/>
      <c r="GBN65"/>
      <c r="GBO65"/>
      <c r="GBP65"/>
      <c r="GBQ65"/>
      <c r="GBR65"/>
      <c r="GBS65"/>
      <c r="GBT65"/>
      <c r="GBU65"/>
      <c r="GBV65"/>
      <c r="GBW65"/>
      <c r="GBX65"/>
      <c r="GBY65"/>
      <c r="GBZ65"/>
      <c r="GCA65"/>
      <c r="GCB65"/>
      <c r="GCC65"/>
      <c r="GCD65"/>
      <c r="GCE65"/>
      <c r="GCF65"/>
      <c r="GCG65"/>
      <c r="GCH65"/>
      <c r="GCI65"/>
      <c r="GCJ65"/>
      <c r="GCK65"/>
      <c r="GCL65"/>
      <c r="GCM65"/>
      <c r="GCN65"/>
      <c r="GCO65"/>
      <c r="GCP65"/>
      <c r="GCQ65"/>
      <c r="GCR65"/>
      <c r="GCS65"/>
      <c r="GCT65"/>
      <c r="GCU65"/>
      <c r="GCV65"/>
      <c r="GCW65"/>
      <c r="GCX65"/>
      <c r="GCY65"/>
      <c r="GCZ65"/>
      <c r="GDA65"/>
      <c r="GDB65"/>
      <c r="GDC65"/>
      <c r="GDD65"/>
      <c r="GDE65"/>
      <c r="GDF65"/>
      <c r="GDG65"/>
      <c r="GDH65"/>
      <c r="GDI65"/>
      <c r="GDJ65"/>
      <c r="GDK65"/>
      <c r="GDL65"/>
      <c r="GDM65"/>
      <c r="GDN65"/>
      <c r="GDO65"/>
      <c r="GDP65"/>
      <c r="GDQ65"/>
      <c r="GDR65"/>
      <c r="GDS65"/>
      <c r="GDT65"/>
      <c r="GDU65"/>
      <c r="GDV65"/>
      <c r="GDW65"/>
      <c r="GDX65"/>
      <c r="GDY65"/>
      <c r="GDZ65"/>
      <c r="GEA65"/>
      <c r="GEB65"/>
      <c r="GEC65"/>
      <c r="GED65"/>
      <c r="GEE65"/>
      <c r="GEF65"/>
      <c r="GEG65"/>
      <c r="GEH65"/>
      <c r="GEI65"/>
      <c r="GEJ65"/>
      <c r="GEK65"/>
      <c r="GEL65"/>
      <c r="GEM65"/>
      <c r="GEN65"/>
      <c r="GEO65"/>
      <c r="GEP65"/>
      <c r="GEQ65"/>
      <c r="GER65"/>
      <c r="GES65"/>
      <c r="GET65"/>
      <c r="GEU65"/>
      <c r="GEV65"/>
      <c r="GEW65"/>
      <c r="GEX65"/>
      <c r="GEY65"/>
      <c r="GEZ65"/>
      <c r="GFA65"/>
      <c r="GFB65"/>
      <c r="GFC65"/>
      <c r="GFD65"/>
      <c r="GFE65"/>
      <c r="GFF65"/>
      <c r="GFG65"/>
      <c r="GFH65"/>
      <c r="GFI65"/>
      <c r="GFJ65"/>
      <c r="GFK65"/>
      <c r="GFL65"/>
      <c r="GFM65"/>
      <c r="GFN65"/>
      <c r="GFO65"/>
      <c r="GFP65"/>
      <c r="GFQ65"/>
      <c r="GFR65"/>
      <c r="GFS65"/>
      <c r="GFT65"/>
      <c r="GFU65"/>
      <c r="GFV65"/>
      <c r="GFW65"/>
      <c r="GFX65"/>
      <c r="GFY65"/>
      <c r="GFZ65"/>
      <c r="GGA65"/>
      <c r="GGB65"/>
      <c r="GGC65"/>
      <c r="GGD65"/>
      <c r="GGE65"/>
      <c r="GGF65"/>
      <c r="GGG65"/>
      <c r="GGH65"/>
      <c r="GGI65"/>
      <c r="GGJ65"/>
      <c r="GGK65"/>
      <c r="GGL65"/>
      <c r="GGM65"/>
      <c r="GGN65"/>
      <c r="GGO65"/>
      <c r="GGP65"/>
      <c r="GGQ65"/>
      <c r="GGR65"/>
      <c r="GGS65"/>
      <c r="GGT65"/>
      <c r="GGU65"/>
      <c r="GGV65"/>
      <c r="GGW65"/>
      <c r="GGX65"/>
      <c r="GGY65"/>
      <c r="GGZ65"/>
      <c r="GHA65"/>
      <c r="GHB65"/>
      <c r="GHC65"/>
      <c r="GHD65"/>
      <c r="GHE65"/>
      <c r="GHF65"/>
      <c r="GHG65"/>
      <c r="GHH65"/>
      <c r="GHI65"/>
      <c r="GHJ65"/>
      <c r="GHK65"/>
      <c r="GHL65"/>
      <c r="GHM65"/>
      <c r="GHN65"/>
      <c r="GHO65"/>
      <c r="GHP65"/>
      <c r="GHQ65"/>
      <c r="GHR65"/>
      <c r="GHS65"/>
      <c r="GHT65"/>
      <c r="GHU65"/>
      <c r="GHV65"/>
      <c r="GHW65"/>
      <c r="GHX65"/>
      <c r="GHY65"/>
      <c r="GHZ65"/>
      <c r="GIA65"/>
      <c r="GIB65"/>
      <c r="GIC65"/>
      <c r="GID65"/>
      <c r="GIE65"/>
      <c r="GIF65"/>
      <c r="GIG65"/>
      <c r="GIH65"/>
      <c r="GII65"/>
      <c r="GIJ65"/>
      <c r="GIK65"/>
      <c r="GIL65"/>
      <c r="GIM65"/>
      <c r="GIN65"/>
      <c r="GIO65"/>
      <c r="GIP65"/>
      <c r="GIQ65"/>
      <c r="GIR65"/>
      <c r="GIS65"/>
      <c r="GIT65"/>
      <c r="GIU65"/>
      <c r="GIV65"/>
      <c r="GIW65"/>
      <c r="GIX65"/>
      <c r="GIY65"/>
      <c r="GIZ65"/>
      <c r="GJA65"/>
      <c r="GJB65"/>
      <c r="GJC65"/>
      <c r="GJD65"/>
      <c r="GJE65"/>
      <c r="GJF65"/>
      <c r="GJG65"/>
      <c r="GJH65"/>
      <c r="GJI65"/>
      <c r="GJJ65"/>
      <c r="GJK65"/>
      <c r="GJL65"/>
      <c r="GJM65"/>
      <c r="GJN65"/>
      <c r="GJO65"/>
      <c r="GJP65"/>
      <c r="GJQ65"/>
      <c r="GJR65"/>
      <c r="GJS65"/>
      <c r="GJT65"/>
      <c r="GJU65"/>
      <c r="GJV65"/>
      <c r="GJW65"/>
      <c r="GJX65"/>
      <c r="GJY65"/>
      <c r="GJZ65"/>
      <c r="GKA65"/>
      <c r="GKB65"/>
      <c r="GKC65"/>
      <c r="GKD65"/>
      <c r="GKE65"/>
      <c r="GKF65"/>
      <c r="GKG65"/>
      <c r="GKH65"/>
      <c r="GKI65"/>
      <c r="GKJ65"/>
      <c r="GKK65"/>
      <c r="GKL65"/>
      <c r="GKM65"/>
      <c r="GKN65"/>
      <c r="GKO65"/>
      <c r="GKP65"/>
      <c r="GKQ65"/>
      <c r="GKR65"/>
      <c r="GKS65"/>
      <c r="GKT65"/>
      <c r="GKU65"/>
      <c r="GKV65"/>
      <c r="GKW65"/>
      <c r="GKX65"/>
      <c r="GKY65"/>
      <c r="GKZ65"/>
      <c r="GLA65"/>
      <c r="GLB65"/>
      <c r="GLC65"/>
      <c r="GLD65"/>
      <c r="GLE65"/>
      <c r="GLF65"/>
      <c r="GLG65"/>
      <c r="GLH65"/>
      <c r="GLI65"/>
      <c r="GLJ65"/>
      <c r="GLK65"/>
      <c r="GLL65"/>
      <c r="GLM65"/>
      <c r="GLN65"/>
      <c r="GLO65"/>
      <c r="GLP65"/>
      <c r="GLQ65"/>
      <c r="GLR65"/>
      <c r="GLS65"/>
      <c r="GLT65"/>
      <c r="GLU65"/>
      <c r="GLV65"/>
      <c r="GLW65"/>
      <c r="GLX65"/>
      <c r="GLY65"/>
      <c r="GLZ65"/>
      <c r="GMA65"/>
      <c r="GMB65"/>
      <c r="GMC65"/>
      <c r="GMD65"/>
      <c r="GME65"/>
      <c r="GMF65"/>
      <c r="GMG65"/>
      <c r="GMH65"/>
      <c r="GMI65"/>
      <c r="GMJ65"/>
      <c r="GMK65"/>
      <c r="GML65"/>
      <c r="GMM65"/>
      <c r="GMN65"/>
      <c r="GMO65"/>
      <c r="GMP65"/>
      <c r="GMQ65"/>
      <c r="GMR65"/>
      <c r="GMS65"/>
      <c r="GMT65"/>
      <c r="GMU65"/>
      <c r="GMV65"/>
      <c r="GMW65"/>
      <c r="GMX65"/>
      <c r="GMY65"/>
      <c r="GMZ65"/>
      <c r="GNA65"/>
      <c r="GNB65"/>
      <c r="GNC65"/>
      <c r="GND65"/>
      <c r="GNE65"/>
      <c r="GNF65"/>
      <c r="GNG65"/>
      <c r="GNH65"/>
      <c r="GNI65"/>
      <c r="GNJ65"/>
      <c r="GNK65"/>
      <c r="GNL65"/>
      <c r="GNM65"/>
      <c r="GNN65"/>
      <c r="GNO65"/>
      <c r="GNP65"/>
      <c r="GNQ65"/>
      <c r="GNR65"/>
      <c r="GNS65"/>
      <c r="GNT65"/>
      <c r="GNU65"/>
      <c r="GNV65"/>
      <c r="GNW65"/>
      <c r="GNX65"/>
      <c r="GNY65"/>
      <c r="GNZ65"/>
      <c r="GOA65"/>
      <c r="GOB65"/>
      <c r="GOC65"/>
      <c r="GOD65"/>
      <c r="GOE65"/>
      <c r="GOF65"/>
      <c r="GOG65"/>
      <c r="GOH65"/>
      <c r="GOI65"/>
      <c r="GOJ65"/>
      <c r="GOK65"/>
      <c r="GOL65"/>
      <c r="GOM65"/>
      <c r="GON65"/>
      <c r="GOO65"/>
      <c r="GOP65"/>
      <c r="GOQ65"/>
      <c r="GOR65"/>
      <c r="GOS65"/>
      <c r="GOT65"/>
      <c r="GOU65"/>
      <c r="GOV65"/>
      <c r="GOW65"/>
      <c r="GOX65"/>
      <c r="GOY65"/>
      <c r="GOZ65"/>
      <c r="GPA65"/>
      <c r="GPB65"/>
      <c r="GPC65"/>
      <c r="GPD65"/>
      <c r="GPE65"/>
      <c r="GPF65"/>
      <c r="GPG65"/>
      <c r="GPH65"/>
      <c r="GPI65"/>
      <c r="GPJ65"/>
      <c r="GPK65"/>
      <c r="GPL65"/>
      <c r="GPM65"/>
      <c r="GPN65"/>
      <c r="GPO65"/>
      <c r="GPP65"/>
      <c r="GPQ65"/>
      <c r="GPR65"/>
      <c r="GPS65"/>
      <c r="GPT65"/>
      <c r="GPU65"/>
      <c r="GPV65"/>
      <c r="GPW65"/>
      <c r="GPX65"/>
      <c r="GPY65"/>
      <c r="GPZ65"/>
      <c r="GQA65"/>
      <c r="GQB65"/>
      <c r="GQC65"/>
      <c r="GQD65"/>
      <c r="GQE65"/>
      <c r="GQF65"/>
      <c r="GQG65"/>
      <c r="GQH65"/>
      <c r="GQI65"/>
      <c r="GQJ65"/>
      <c r="GQK65"/>
      <c r="GQL65"/>
      <c r="GQM65"/>
      <c r="GQN65"/>
      <c r="GQO65"/>
      <c r="GQP65"/>
      <c r="GQQ65"/>
      <c r="GQR65"/>
      <c r="GQS65"/>
      <c r="GQT65"/>
      <c r="GQU65"/>
      <c r="GQV65"/>
      <c r="GQW65"/>
      <c r="GQX65"/>
      <c r="GQY65"/>
      <c r="GQZ65"/>
      <c r="GRA65"/>
      <c r="GRB65"/>
      <c r="GRC65"/>
      <c r="GRD65"/>
      <c r="GRE65"/>
      <c r="GRF65"/>
      <c r="GRG65"/>
      <c r="GRH65"/>
      <c r="GRI65"/>
      <c r="GRJ65"/>
      <c r="GRK65"/>
      <c r="GRL65"/>
      <c r="GRM65"/>
      <c r="GRN65"/>
      <c r="GRO65"/>
      <c r="GRP65"/>
      <c r="GRQ65"/>
      <c r="GRR65"/>
      <c r="GRS65"/>
      <c r="GRT65"/>
      <c r="GRU65"/>
      <c r="GRV65"/>
      <c r="GRW65"/>
      <c r="GRX65"/>
      <c r="GRY65"/>
      <c r="GRZ65"/>
      <c r="GSA65"/>
      <c r="GSB65"/>
      <c r="GSC65"/>
      <c r="GSD65"/>
      <c r="GSE65"/>
      <c r="GSF65"/>
      <c r="GSG65"/>
      <c r="GSH65"/>
      <c r="GSI65"/>
      <c r="GSJ65"/>
      <c r="GSK65"/>
      <c r="GSL65"/>
      <c r="GSM65"/>
      <c r="GSN65"/>
      <c r="GSO65"/>
      <c r="GSP65"/>
      <c r="GSQ65"/>
      <c r="GSR65"/>
      <c r="GSS65"/>
      <c r="GST65"/>
      <c r="GSU65"/>
      <c r="GSV65"/>
      <c r="GSW65"/>
      <c r="GSX65"/>
      <c r="GSY65"/>
      <c r="GSZ65"/>
      <c r="GTA65"/>
      <c r="GTB65"/>
      <c r="GTC65"/>
      <c r="GTD65"/>
      <c r="GTE65"/>
      <c r="GTF65"/>
      <c r="GTG65"/>
      <c r="GTH65"/>
      <c r="GTI65"/>
      <c r="GTJ65"/>
      <c r="GTK65"/>
      <c r="GTL65"/>
      <c r="GTM65"/>
      <c r="GTN65"/>
      <c r="GTO65"/>
      <c r="GTP65"/>
      <c r="GTQ65"/>
      <c r="GTR65"/>
      <c r="GTS65"/>
      <c r="GTT65"/>
      <c r="GTU65"/>
      <c r="GTV65"/>
      <c r="GTW65"/>
      <c r="GTX65"/>
      <c r="GTY65"/>
      <c r="GTZ65"/>
      <c r="GUA65"/>
      <c r="GUB65"/>
      <c r="GUC65"/>
      <c r="GUD65"/>
      <c r="GUE65"/>
      <c r="GUF65"/>
      <c r="GUG65"/>
      <c r="GUH65"/>
      <c r="GUI65"/>
      <c r="GUJ65"/>
      <c r="GUK65"/>
      <c r="GUL65"/>
      <c r="GUM65"/>
      <c r="GUN65"/>
      <c r="GUO65"/>
      <c r="GUP65"/>
      <c r="GUQ65"/>
      <c r="GUR65"/>
      <c r="GUS65"/>
      <c r="GUT65"/>
      <c r="GUU65"/>
      <c r="GUV65"/>
      <c r="GUW65"/>
      <c r="GUX65"/>
      <c r="GUY65"/>
      <c r="GUZ65"/>
      <c r="GVA65"/>
      <c r="GVB65"/>
      <c r="GVC65"/>
      <c r="GVD65"/>
      <c r="GVE65"/>
      <c r="GVF65"/>
      <c r="GVG65"/>
      <c r="GVH65"/>
      <c r="GVI65"/>
      <c r="GVJ65"/>
      <c r="GVK65"/>
      <c r="GVL65"/>
      <c r="GVM65"/>
      <c r="GVN65"/>
      <c r="GVO65"/>
      <c r="GVP65"/>
      <c r="GVQ65"/>
      <c r="GVR65"/>
      <c r="GVS65"/>
      <c r="GVT65"/>
      <c r="GVU65"/>
      <c r="GVV65"/>
      <c r="GVW65"/>
      <c r="GVX65"/>
      <c r="GVY65"/>
      <c r="GVZ65"/>
      <c r="GWA65"/>
      <c r="GWB65"/>
      <c r="GWC65"/>
      <c r="GWD65"/>
      <c r="GWE65"/>
      <c r="GWF65"/>
      <c r="GWG65"/>
      <c r="GWH65"/>
      <c r="GWI65"/>
      <c r="GWJ65"/>
      <c r="GWK65"/>
      <c r="GWL65"/>
      <c r="GWM65"/>
      <c r="GWN65"/>
      <c r="GWO65"/>
      <c r="GWP65"/>
      <c r="GWQ65"/>
      <c r="GWR65"/>
      <c r="GWS65"/>
      <c r="GWT65"/>
      <c r="GWU65"/>
      <c r="GWV65"/>
      <c r="GWW65"/>
      <c r="GWX65"/>
      <c r="GWY65"/>
      <c r="GWZ65"/>
      <c r="GXA65"/>
      <c r="GXB65"/>
      <c r="GXC65"/>
      <c r="GXD65"/>
      <c r="GXE65"/>
      <c r="GXF65"/>
      <c r="GXG65"/>
      <c r="GXH65"/>
      <c r="GXI65"/>
      <c r="GXJ65"/>
      <c r="GXK65"/>
      <c r="GXL65"/>
      <c r="GXM65"/>
      <c r="GXN65"/>
      <c r="GXO65"/>
      <c r="GXP65"/>
      <c r="GXQ65"/>
      <c r="GXR65"/>
      <c r="GXS65"/>
      <c r="GXT65"/>
      <c r="GXU65"/>
      <c r="GXV65"/>
      <c r="GXW65"/>
      <c r="GXX65"/>
      <c r="GXY65"/>
      <c r="GXZ65"/>
      <c r="GYA65"/>
      <c r="GYB65"/>
      <c r="GYC65"/>
      <c r="GYD65"/>
      <c r="GYE65"/>
      <c r="GYF65"/>
      <c r="GYG65"/>
      <c r="GYH65"/>
      <c r="GYI65"/>
      <c r="GYJ65"/>
      <c r="GYK65"/>
      <c r="GYL65"/>
      <c r="GYM65"/>
      <c r="GYN65"/>
      <c r="GYO65"/>
      <c r="GYP65"/>
      <c r="GYQ65"/>
      <c r="GYR65"/>
      <c r="GYS65"/>
      <c r="GYT65"/>
      <c r="GYU65"/>
      <c r="GYV65"/>
      <c r="GYW65"/>
      <c r="GYX65"/>
      <c r="GYY65"/>
      <c r="GYZ65"/>
      <c r="GZA65"/>
      <c r="GZB65"/>
      <c r="GZC65"/>
      <c r="GZD65"/>
      <c r="GZE65"/>
      <c r="GZF65"/>
      <c r="GZG65"/>
      <c r="GZH65"/>
      <c r="GZI65"/>
      <c r="GZJ65"/>
      <c r="GZK65"/>
      <c r="GZL65"/>
      <c r="GZM65"/>
      <c r="GZN65"/>
      <c r="GZO65"/>
      <c r="GZP65"/>
      <c r="GZQ65"/>
      <c r="GZR65"/>
      <c r="GZS65"/>
      <c r="GZT65"/>
      <c r="GZU65"/>
      <c r="GZV65"/>
      <c r="GZW65"/>
      <c r="GZX65"/>
      <c r="GZY65"/>
      <c r="GZZ65"/>
      <c r="HAA65"/>
      <c r="HAB65"/>
      <c r="HAC65"/>
      <c r="HAD65"/>
      <c r="HAE65"/>
      <c r="HAF65"/>
      <c r="HAG65"/>
      <c r="HAH65"/>
      <c r="HAI65"/>
      <c r="HAJ65"/>
      <c r="HAK65"/>
      <c r="HAL65"/>
      <c r="HAM65"/>
      <c r="HAN65"/>
      <c r="HAO65"/>
      <c r="HAP65"/>
      <c r="HAQ65"/>
      <c r="HAR65"/>
      <c r="HAS65"/>
      <c r="HAT65"/>
      <c r="HAU65"/>
      <c r="HAV65"/>
      <c r="HAW65"/>
      <c r="HAX65"/>
      <c r="HAY65"/>
      <c r="HAZ65"/>
      <c r="HBA65"/>
      <c r="HBB65"/>
      <c r="HBC65"/>
      <c r="HBD65"/>
      <c r="HBE65"/>
      <c r="HBF65"/>
      <c r="HBG65"/>
      <c r="HBH65"/>
      <c r="HBI65"/>
      <c r="HBJ65"/>
      <c r="HBK65"/>
      <c r="HBL65"/>
      <c r="HBM65"/>
      <c r="HBN65"/>
      <c r="HBO65"/>
      <c r="HBP65"/>
      <c r="HBQ65"/>
      <c r="HBR65"/>
      <c r="HBS65"/>
      <c r="HBT65"/>
      <c r="HBU65"/>
      <c r="HBV65"/>
      <c r="HBW65"/>
      <c r="HBX65"/>
      <c r="HBY65"/>
      <c r="HBZ65"/>
      <c r="HCA65"/>
      <c r="HCB65"/>
      <c r="HCC65"/>
      <c r="HCD65"/>
      <c r="HCE65"/>
      <c r="HCF65"/>
      <c r="HCG65"/>
      <c r="HCH65"/>
      <c r="HCI65"/>
      <c r="HCJ65"/>
      <c r="HCK65"/>
      <c r="HCL65"/>
      <c r="HCM65"/>
      <c r="HCN65"/>
      <c r="HCO65"/>
      <c r="HCP65"/>
      <c r="HCQ65"/>
      <c r="HCR65"/>
      <c r="HCS65"/>
      <c r="HCT65"/>
      <c r="HCU65"/>
      <c r="HCV65"/>
      <c r="HCW65"/>
      <c r="HCX65"/>
      <c r="HCY65"/>
      <c r="HCZ65"/>
      <c r="HDA65"/>
      <c r="HDB65"/>
      <c r="HDC65"/>
      <c r="HDD65"/>
      <c r="HDE65"/>
      <c r="HDF65"/>
      <c r="HDG65"/>
      <c r="HDH65"/>
      <c r="HDI65"/>
      <c r="HDJ65"/>
      <c r="HDK65"/>
      <c r="HDL65"/>
      <c r="HDM65"/>
      <c r="HDN65"/>
      <c r="HDO65"/>
      <c r="HDP65"/>
      <c r="HDQ65"/>
      <c r="HDR65"/>
      <c r="HDS65"/>
      <c r="HDT65"/>
      <c r="HDU65"/>
      <c r="HDV65"/>
      <c r="HDW65"/>
      <c r="HDX65"/>
      <c r="HDY65"/>
      <c r="HDZ65"/>
      <c r="HEA65"/>
      <c r="HEB65"/>
      <c r="HEC65"/>
      <c r="HED65"/>
      <c r="HEE65"/>
      <c r="HEF65"/>
      <c r="HEG65"/>
      <c r="HEH65"/>
      <c r="HEI65"/>
      <c r="HEJ65"/>
      <c r="HEK65"/>
      <c r="HEL65"/>
      <c r="HEM65"/>
      <c r="HEN65"/>
      <c r="HEO65"/>
      <c r="HEP65"/>
      <c r="HEQ65"/>
      <c r="HER65"/>
      <c r="HES65"/>
      <c r="HET65"/>
      <c r="HEU65"/>
      <c r="HEV65"/>
      <c r="HEW65"/>
      <c r="HEX65"/>
      <c r="HEY65"/>
      <c r="HEZ65"/>
      <c r="HFA65"/>
      <c r="HFB65"/>
      <c r="HFC65"/>
      <c r="HFD65"/>
      <c r="HFE65"/>
      <c r="HFF65"/>
      <c r="HFG65"/>
      <c r="HFH65"/>
      <c r="HFI65"/>
      <c r="HFJ65"/>
      <c r="HFK65"/>
      <c r="HFL65"/>
      <c r="HFM65"/>
      <c r="HFN65"/>
      <c r="HFO65"/>
      <c r="HFP65"/>
      <c r="HFQ65"/>
      <c r="HFR65"/>
      <c r="HFS65"/>
      <c r="HFT65"/>
      <c r="HFU65"/>
      <c r="HFV65"/>
      <c r="HFW65"/>
      <c r="HFX65"/>
      <c r="HFY65"/>
      <c r="HFZ65"/>
      <c r="HGA65"/>
      <c r="HGB65"/>
      <c r="HGC65"/>
      <c r="HGD65"/>
      <c r="HGE65"/>
      <c r="HGF65"/>
      <c r="HGG65"/>
      <c r="HGH65"/>
      <c r="HGI65"/>
      <c r="HGJ65"/>
      <c r="HGK65"/>
      <c r="HGL65"/>
      <c r="HGM65"/>
      <c r="HGN65"/>
      <c r="HGO65"/>
      <c r="HGP65"/>
      <c r="HGQ65"/>
      <c r="HGR65"/>
      <c r="HGS65"/>
      <c r="HGT65"/>
      <c r="HGU65"/>
      <c r="HGV65"/>
      <c r="HGW65"/>
      <c r="HGX65"/>
      <c r="HGY65"/>
      <c r="HGZ65"/>
      <c r="HHA65"/>
      <c r="HHB65"/>
      <c r="HHC65"/>
      <c r="HHD65"/>
      <c r="HHE65"/>
      <c r="HHF65"/>
      <c r="HHG65"/>
      <c r="HHH65"/>
      <c r="HHI65"/>
      <c r="HHJ65"/>
      <c r="HHK65"/>
      <c r="HHL65"/>
      <c r="HHM65"/>
      <c r="HHN65"/>
      <c r="HHO65"/>
      <c r="HHP65"/>
      <c r="HHQ65"/>
      <c r="HHR65"/>
      <c r="HHS65"/>
      <c r="HHT65"/>
      <c r="HHU65"/>
      <c r="HHV65"/>
      <c r="HHW65"/>
      <c r="HHX65"/>
      <c r="HHY65"/>
      <c r="HHZ65"/>
      <c r="HIA65"/>
      <c r="HIB65"/>
      <c r="HIC65"/>
      <c r="HID65"/>
      <c r="HIE65"/>
      <c r="HIF65"/>
      <c r="HIG65"/>
      <c r="HIH65"/>
      <c r="HII65"/>
      <c r="HIJ65"/>
      <c r="HIK65"/>
      <c r="HIL65"/>
      <c r="HIM65"/>
      <c r="HIN65"/>
      <c r="HIO65"/>
      <c r="HIP65"/>
      <c r="HIQ65"/>
      <c r="HIR65"/>
      <c r="HIS65"/>
      <c r="HIT65"/>
      <c r="HIU65"/>
      <c r="HIV65"/>
      <c r="HIW65"/>
      <c r="HIX65"/>
      <c r="HIY65"/>
      <c r="HIZ65"/>
      <c r="HJA65"/>
      <c r="HJB65"/>
      <c r="HJC65"/>
      <c r="HJD65"/>
      <c r="HJE65"/>
      <c r="HJF65"/>
      <c r="HJG65"/>
      <c r="HJH65"/>
      <c r="HJI65"/>
      <c r="HJJ65"/>
      <c r="HJK65"/>
      <c r="HJL65"/>
      <c r="HJM65"/>
      <c r="HJN65"/>
      <c r="HJO65"/>
      <c r="HJP65"/>
      <c r="HJQ65"/>
      <c r="HJR65"/>
      <c r="HJS65"/>
      <c r="HJT65"/>
      <c r="HJU65"/>
      <c r="HJV65"/>
      <c r="HJW65"/>
      <c r="HJX65"/>
      <c r="HJY65"/>
      <c r="HJZ65"/>
      <c r="HKA65"/>
      <c r="HKB65"/>
      <c r="HKC65"/>
      <c r="HKD65"/>
      <c r="HKE65"/>
      <c r="HKF65"/>
      <c r="HKG65"/>
      <c r="HKH65"/>
      <c r="HKI65"/>
      <c r="HKJ65"/>
      <c r="HKK65"/>
      <c r="HKL65"/>
      <c r="HKM65"/>
      <c r="HKN65"/>
      <c r="HKO65"/>
      <c r="HKP65"/>
      <c r="HKQ65"/>
      <c r="HKR65"/>
      <c r="HKS65"/>
      <c r="HKT65"/>
      <c r="HKU65"/>
      <c r="HKV65"/>
      <c r="HKW65"/>
      <c r="HKX65"/>
      <c r="HKY65"/>
      <c r="HKZ65"/>
      <c r="HLA65"/>
      <c r="HLB65"/>
      <c r="HLC65"/>
      <c r="HLD65"/>
      <c r="HLE65"/>
      <c r="HLF65"/>
      <c r="HLG65"/>
      <c r="HLH65"/>
      <c r="HLI65"/>
      <c r="HLJ65"/>
      <c r="HLK65"/>
      <c r="HLL65"/>
      <c r="HLM65"/>
      <c r="HLN65"/>
      <c r="HLO65"/>
      <c r="HLP65"/>
      <c r="HLQ65"/>
      <c r="HLR65"/>
      <c r="HLS65"/>
      <c r="HLT65"/>
      <c r="HLU65"/>
      <c r="HLV65"/>
      <c r="HLW65"/>
      <c r="HLX65"/>
      <c r="HLY65"/>
      <c r="HLZ65"/>
      <c r="HMA65"/>
      <c r="HMB65"/>
      <c r="HMC65"/>
      <c r="HMD65"/>
      <c r="HME65"/>
      <c r="HMF65"/>
      <c r="HMG65"/>
      <c r="HMH65"/>
      <c r="HMI65"/>
      <c r="HMJ65"/>
      <c r="HMK65"/>
      <c r="HML65"/>
      <c r="HMM65"/>
      <c r="HMN65"/>
      <c r="HMO65"/>
      <c r="HMP65"/>
      <c r="HMQ65"/>
      <c r="HMR65"/>
      <c r="HMS65"/>
      <c r="HMT65"/>
      <c r="HMU65"/>
      <c r="HMV65"/>
      <c r="HMW65"/>
      <c r="HMX65"/>
      <c r="HMY65"/>
      <c r="HMZ65"/>
      <c r="HNA65"/>
      <c r="HNB65"/>
      <c r="HNC65"/>
      <c r="HND65"/>
      <c r="HNE65"/>
      <c r="HNF65"/>
      <c r="HNG65"/>
      <c r="HNH65"/>
      <c r="HNI65"/>
      <c r="HNJ65"/>
      <c r="HNK65"/>
      <c r="HNL65"/>
      <c r="HNM65"/>
      <c r="HNN65"/>
      <c r="HNO65"/>
      <c r="HNP65"/>
      <c r="HNQ65"/>
      <c r="HNR65"/>
      <c r="HNS65"/>
      <c r="HNT65"/>
      <c r="HNU65"/>
      <c r="HNV65"/>
      <c r="HNW65"/>
      <c r="HNX65"/>
      <c r="HNY65"/>
      <c r="HNZ65"/>
      <c r="HOA65"/>
      <c r="HOB65"/>
      <c r="HOC65"/>
      <c r="HOD65"/>
      <c r="HOE65"/>
      <c r="HOF65"/>
      <c r="HOG65"/>
      <c r="HOH65"/>
      <c r="HOI65"/>
      <c r="HOJ65"/>
      <c r="HOK65"/>
      <c r="HOL65"/>
      <c r="HOM65"/>
      <c r="HON65"/>
      <c r="HOO65"/>
      <c r="HOP65"/>
      <c r="HOQ65"/>
      <c r="HOR65"/>
      <c r="HOS65"/>
      <c r="HOT65"/>
      <c r="HOU65"/>
      <c r="HOV65"/>
      <c r="HOW65"/>
      <c r="HOX65"/>
      <c r="HOY65"/>
      <c r="HOZ65"/>
      <c r="HPA65"/>
      <c r="HPB65"/>
      <c r="HPC65"/>
      <c r="HPD65"/>
      <c r="HPE65"/>
      <c r="HPF65"/>
      <c r="HPG65"/>
      <c r="HPH65"/>
      <c r="HPI65"/>
      <c r="HPJ65"/>
      <c r="HPK65"/>
      <c r="HPL65"/>
      <c r="HPM65"/>
      <c r="HPN65"/>
      <c r="HPO65"/>
      <c r="HPP65"/>
      <c r="HPQ65"/>
      <c r="HPR65"/>
      <c r="HPS65"/>
      <c r="HPT65"/>
      <c r="HPU65"/>
      <c r="HPV65"/>
      <c r="HPW65"/>
      <c r="HPX65"/>
      <c r="HPY65"/>
      <c r="HPZ65"/>
      <c r="HQA65"/>
      <c r="HQB65"/>
      <c r="HQC65"/>
      <c r="HQD65"/>
      <c r="HQE65"/>
      <c r="HQF65"/>
      <c r="HQG65"/>
      <c r="HQH65"/>
      <c r="HQI65"/>
      <c r="HQJ65"/>
      <c r="HQK65"/>
      <c r="HQL65"/>
      <c r="HQM65"/>
      <c r="HQN65"/>
      <c r="HQO65"/>
      <c r="HQP65"/>
      <c r="HQQ65"/>
      <c r="HQR65"/>
      <c r="HQS65"/>
      <c r="HQT65"/>
      <c r="HQU65"/>
      <c r="HQV65"/>
      <c r="HQW65"/>
      <c r="HQX65"/>
      <c r="HQY65"/>
      <c r="HQZ65"/>
      <c r="HRA65"/>
      <c r="HRB65"/>
      <c r="HRC65"/>
      <c r="HRD65"/>
      <c r="HRE65"/>
      <c r="HRF65"/>
      <c r="HRG65"/>
      <c r="HRH65"/>
      <c r="HRI65"/>
      <c r="HRJ65"/>
      <c r="HRK65"/>
      <c r="HRL65"/>
      <c r="HRM65"/>
      <c r="HRN65"/>
      <c r="HRO65"/>
      <c r="HRP65"/>
      <c r="HRQ65"/>
      <c r="HRR65"/>
      <c r="HRS65"/>
      <c r="HRT65"/>
      <c r="HRU65"/>
      <c r="HRV65"/>
      <c r="HRW65"/>
      <c r="HRX65"/>
      <c r="HRY65"/>
      <c r="HRZ65"/>
      <c r="HSA65"/>
      <c r="HSB65"/>
      <c r="HSC65"/>
      <c r="HSD65"/>
      <c r="HSE65"/>
      <c r="HSF65"/>
      <c r="HSG65"/>
      <c r="HSH65"/>
      <c r="HSI65"/>
      <c r="HSJ65"/>
      <c r="HSK65"/>
      <c r="HSL65"/>
      <c r="HSM65"/>
      <c r="HSN65"/>
      <c r="HSO65"/>
      <c r="HSP65"/>
      <c r="HSQ65"/>
      <c r="HSR65"/>
      <c r="HSS65"/>
      <c r="HST65"/>
      <c r="HSU65"/>
      <c r="HSV65"/>
      <c r="HSW65"/>
      <c r="HSX65"/>
      <c r="HSY65"/>
      <c r="HSZ65"/>
      <c r="HTA65"/>
      <c r="HTB65"/>
      <c r="HTC65"/>
      <c r="HTD65"/>
      <c r="HTE65"/>
      <c r="HTF65"/>
      <c r="HTG65"/>
      <c r="HTH65"/>
      <c r="HTI65"/>
      <c r="HTJ65"/>
      <c r="HTK65"/>
      <c r="HTL65"/>
      <c r="HTM65"/>
      <c r="HTN65"/>
      <c r="HTO65"/>
      <c r="HTP65"/>
      <c r="HTQ65"/>
      <c r="HTR65"/>
      <c r="HTS65"/>
      <c r="HTT65"/>
      <c r="HTU65"/>
      <c r="HTV65"/>
      <c r="HTW65"/>
      <c r="HTX65"/>
      <c r="HTY65"/>
      <c r="HTZ65"/>
      <c r="HUA65"/>
      <c r="HUB65"/>
      <c r="HUC65"/>
      <c r="HUD65"/>
      <c r="HUE65"/>
      <c r="HUF65"/>
      <c r="HUG65"/>
      <c r="HUH65"/>
      <c r="HUI65"/>
      <c r="HUJ65"/>
      <c r="HUK65"/>
      <c r="HUL65"/>
      <c r="HUM65"/>
      <c r="HUN65"/>
      <c r="HUO65"/>
      <c r="HUP65"/>
      <c r="HUQ65"/>
      <c r="HUR65"/>
      <c r="HUS65"/>
      <c r="HUT65"/>
      <c r="HUU65"/>
      <c r="HUV65"/>
      <c r="HUW65"/>
      <c r="HUX65"/>
      <c r="HUY65"/>
      <c r="HUZ65"/>
      <c r="HVA65"/>
      <c r="HVB65"/>
      <c r="HVC65"/>
      <c r="HVD65"/>
      <c r="HVE65"/>
      <c r="HVF65"/>
      <c r="HVG65"/>
      <c r="HVH65"/>
      <c r="HVI65"/>
      <c r="HVJ65"/>
      <c r="HVK65"/>
      <c r="HVL65"/>
      <c r="HVM65"/>
      <c r="HVN65"/>
      <c r="HVO65"/>
      <c r="HVP65"/>
      <c r="HVQ65"/>
      <c r="HVR65"/>
      <c r="HVS65"/>
      <c r="HVT65"/>
      <c r="HVU65"/>
      <c r="HVV65"/>
      <c r="HVW65"/>
      <c r="HVX65"/>
      <c r="HVY65"/>
      <c r="HVZ65"/>
      <c r="HWA65"/>
      <c r="HWB65"/>
      <c r="HWC65"/>
      <c r="HWD65"/>
      <c r="HWE65"/>
      <c r="HWF65"/>
      <c r="HWG65"/>
      <c r="HWH65"/>
      <c r="HWI65"/>
      <c r="HWJ65"/>
      <c r="HWK65"/>
      <c r="HWL65"/>
      <c r="HWM65"/>
      <c r="HWN65"/>
      <c r="HWO65"/>
      <c r="HWP65"/>
      <c r="HWQ65"/>
      <c r="HWR65"/>
      <c r="HWS65"/>
      <c r="HWT65"/>
      <c r="HWU65"/>
      <c r="HWV65"/>
      <c r="HWW65"/>
      <c r="HWX65"/>
      <c r="HWY65"/>
      <c r="HWZ65"/>
      <c r="HXA65"/>
      <c r="HXB65"/>
      <c r="HXC65"/>
      <c r="HXD65"/>
      <c r="HXE65"/>
      <c r="HXF65"/>
      <c r="HXG65"/>
      <c r="HXH65"/>
      <c r="HXI65"/>
      <c r="HXJ65"/>
      <c r="HXK65"/>
      <c r="HXL65"/>
      <c r="HXM65"/>
      <c r="HXN65"/>
      <c r="HXO65"/>
      <c r="HXP65"/>
      <c r="HXQ65"/>
      <c r="HXR65"/>
      <c r="HXS65"/>
      <c r="HXT65"/>
      <c r="HXU65"/>
      <c r="HXV65"/>
      <c r="HXW65"/>
      <c r="HXX65"/>
      <c r="HXY65"/>
      <c r="HXZ65"/>
      <c r="HYA65"/>
      <c r="HYB65"/>
      <c r="HYC65"/>
      <c r="HYD65"/>
      <c r="HYE65"/>
      <c r="HYF65"/>
      <c r="HYG65"/>
      <c r="HYH65"/>
      <c r="HYI65"/>
      <c r="HYJ65"/>
      <c r="HYK65"/>
      <c r="HYL65"/>
      <c r="HYM65"/>
      <c r="HYN65"/>
      <c r="HYO65"/>
      <c r="HYP65"/>
      <c r="HYQ65"/>
      <c r="HYR65"/>
      <c r="HYS65"/>
      <c r="HYT65"/>
      <c r="HYU65"/>
      <c r="HYV65"/>
      <c r="HYW65"/>
      <c r="HYX65"/>
      <c r="HYY65"/>
      <c r="HYZ65"/>
      <c r="HZA65"/>
      <c r="HZB65"/>
      <c r="HZC65"/>
      <c r="HZD65"/>
      <c r="HZE65"/>
      <c r="HZF65"/>
      <c r="HZG65"/>
      <c r="HZH65"/>
      <c r="HZI65"/>
      <c r="HZJ65"/>
      <c r="HZK65"/>
      <c r="HZL65"/>
      <c r="HZM65"/>
      <c r="HZN65"/>
      <c r="HZO65"/>
      <c r="HZP65"/>
      <c r="HZQ65"/>
      <c r="HZR65"/>
      <c r="HZS65"/>
      <c r="HZT65"/>
      <c r="HZU65"/>
      <c r="HZV65"/>
      <c r="HZW65"/>
      <c r="HZX65"/>
      <c r="HZY65"/>
      <c r="HZZ65"/>
      <c r="IAA65"/>
      <c r="IAB65"/>
      <c r="IAC65"/>
      <c r="IAD65"/>
      <c r="IAE65"/>
      <c r="IAF65"/>
      <c r="IAG65"/>
      <c r="IAH65"/>
      <c r="IAI65"/>
      <c r="IAJ65"/>
      <c r="IAK65"/>
      <c r="IAL65"/>
      <c r="IAM65"/>
      <c r="IAN65"/>
      <c r="IAO65"/>
      <c r="IAP65"/>
      <c r="IAQ65"/>
      <c r="IAR65"/>
      <c r="IAS65"/>
      <c r="IAT65"/>
      <c r="IAU65"/>
      <c r="IAV65"/>
      <c r="IAW65"/>
      <c r="IAX65"/>
      <c r="IAY65"/>
      <c r="IAZ65"/>
      <c r="IBA65"/>
      <c r="IBB65"/>
      <c r="IBC65"/>
      <c r="IBD65"/>
      <c r="IBE65"/>
      <c r="IBF65"/>
      <c r="IBG65"/>
      <c r="IBH65"/>
      <c r="IBI65"/>
      <c r="IBJ65"/>
      <c r="IBK65"/>
      <c r="IBL65"/>
      <c r="IBM65"/>
      <c r="IBN65"/>
      <c r="IBO65"/>
      <c r="IBP65"/>
      <c r="IBQ65"/>
      <c r="IBR65"/>
      <c r="IBS65"/>
      <c r="IBT65"/>
      <c r="IBU65"/>
      <c r="IBV65"/>
      <c r="IBW65"/>
      <c r="IBX65"/>
      <c r="IBY65"/>
      <c r="IBZ65"/>
      <c r="ICA65"/>
      <c r="ICB65"/>
      <c r="ICC65"/>
      <c r="ICD65"/>
      <c r="ICE65"/>
      <c r="ICF65"/>
      <c r="ICG65"/>
      <c r="ICH65"/>
      <c r="ICI65"/>
      <c r="ICJ65"/>
      <c r="ICK65"/>
      <c r="ICL65"/>
      <c r="ICM65"/>
      <c r="ICN65"/>
      <c r="ICO65"/>
      <c r="ICP65"/>
      <c r="ICQ65"/>
      <c r="ICR65"/>
      <c r="ICS65"/>
      <c r="ICT65"/>
      <c r="ICU65"/>
      <c r="ICV65"/>
      <c r="ICW65"/>
      <c r="ICX65"/>
      <c r="ICY65"/>
      <c r="ICZ65"/>
      <c r="IDA65"/>
      <c r="IDB65"/>
      <c r="IDC65"/>
      <c r="IDD65"/>
      <c r="IDE65"/>
      <c r="IDF65"/>
      <c r="IDG65"/>
      <c r="IDH65"/>
      <c r="IDI65"/>
      <c r="IDJ65"/>
      <c r="IDK65"/>
      <c r="IDL65"/>
      <c r="IDM65"/>
      <c r="IDN65"/>
      <c r="IDO65"/>
      <c r="IDP65"/>
      <c r="IDQ65"/>
      <c r="IDR65"/>
      <c r="IDS65"/>
      <c r="IDT65"/>
      <c r="IDU65"/>
      <c r="IDV65"/>
      <c r="IDW65"/>
      <c r="IDX65"/>
      <c r="IDY65"/>
      <c r="IDZ65"/>
      <c r="IEA65"/>
      <c r="IEB65"/>
      <c r="IEC65"/>
      <c r="IED65"/>
      <c r="IEE65"/>
      <c r="IEF65"/>
      <c r="IEG65"/>
      <c r="IEH65"/>
      <c r="IEI65"/>
      <c r="IEJ65"/>
      <c r="IEK65"/>
      <c r="IEL65"/>
      <c r="IEM65"/>
      <c r="IEN65"/>
      <c r="IEO65"/>
      <c r="IEP65"/>
      <c r="IEQ65"/>
      <c r="IER65"/>
      <c r="IES65"/>
      <c r="IET65"/>
      <c r="IEU65"/>
      <c r="IEV65"/>
      <c r="IEW65"/>
      <c r="IEX65"/>
      <c r="IEY65"/>
      <c r="IEZ65"/>
      <c r="IFA65"/>
      <c r="IFB65"/>
      <c r="IFC65"/>
      <c r="IFD65"/>
      <c r="IFE65"/>
      <c r="IFF65"/>
      <c r="IFG65"/>
      <c r="IFH65"/>
      <c r="IFI65"/>
      <c r="IFJ65"/>
      <c r="IFK65"/>
      <c r="IFL65"/>
      <c r="IFM65"/>
      <c r="IFN65"/>
      <c r="IFO65"/>
      <c r="IFP65"/>
      <c r="IFQ65"/>
      <c r="IFR65"/>
      <c r="IFS65"/>
      <c r="IFT65"/>
      <c r="IFU65"/>
      <c r="IFV65"/>
      <c r="IFW65"/>
      <c r="IFX65"/>
      <c r="IFY65"/>
      <c r="IFZ65"/>
      <c r="IGA65"/>
      <c r="IGB65"/>
      <c r="IGC65"/>
      <c r="IGD65"/>
      <c r="IGE65"/>
      <c r="IGF65"/>
      <c r="IGG65"/>
      <c r="IGH65"/>
      <c r="IGI65"/>
      <c r="IGJ65"/>
      <c r="IGK65"/>
      <c r="IGL65"/>
      <c r="IGM65"/>
      <c r="IGN65"/>
      <c r="IGO65"/>
      <c r="IGP65"/>
      <c r="IGQ65"/>
      <c r="IGR65"/>
      <c r="IGS65"/>
      <c r="IGT65"/>
      <c r="IGU65"/>
      <c r="IGV65"/>
      <c r="IGW65"/>
      <c r="IGX65"/>
      <c r="IGY65"/>
      <c r="IGZ65"/>
      <c r="IHA65"/>
      <c r="IHB65"/>
      <c r="IHC65"/>
      <c r="IHD65"/>
      <c r="IHE65"/>
      <c r="IHF65"/>
      <c r="IHG65"/>
      <c r="IHH65"/>
      <c r="IHI65"/>
      <c r="IHJ65"/>
      <c r="IHK65"/>
      <c r="IHL65"/>
      <c r="IHM65"/>
      <c r="IHN65"/>
      <c r="IHO65"/>
      <c r="IHP65"/>
      <c r="IHQ65"/>
      <c r="IHR65"/>
      <c r="IHS65"/>
      <c r="IHT65"/>
      <c r="IHU65"/>
      <c r="IHV65"/>
      <c r="IHW65"/>
      <c r="IHX65"/>
      <c r="IHY65"/>
      <c r="IHZ65"/>
      <c r="IIA65"/>
      <c r="IIB65"/>
      <c r="IIC65"/>
      <c r="IID65"/>
      <c r="IIE65"/>
      <c r="IIF65"/>
      <c r="IIG65"/>
      <c r="IIH65"/>
      <c r="III65"/>
      <c r="IIJ65"/>
      <c r="IIK65"/>
      <c r="IIL65"/>
      <c r="IIM65"/>
      <c r="IIN65"/>
      <c r="IIO65"/>
      <c r="IIP65"/>
      <c r="IIQ65"/>
      <c r="IIR65"/>
      <c r="IIS65"/>
      <c r="IIT65"/>
      <c r="IIU65"/>
      <c r="IIV65"/>
      <c r="IIW65"/>
      <c r="IIX65"/>
      <c r="IIY65"/>
      <c r="IIZ65"/>
      <c r="IJA65"/>
      <c r="IJB65"/>
      <c r="IJC65"/>
      <c r="IJD65"/>
      <c r="IJE65"/>
      <c r="IJF65"/>
      <c r="IJG65"/>
      <c r="IJH65"/>
      <c r="IJI65"/>
      <c r="IJJ65"/>
      <c r="IJK65"/>
      <c r="IJL65"/>
      <c r="IJM65"/>
      <c r="IJN65"/>
      <c r="IJO65"/>
      <c r="IJP65"/>
      <c r="IJQ65"/>
      <c r="IJR65"/>
      <c r="IJS65"/>
      <c r="IJT65"/>
      <c r="IJU65"/>
      <c r="IJV65"/>
      <c r="IJW65"/>
      <c r="IJX65"/>
      <c r="IJY65"/>
      <c r="IJZ65"/>
      <c r="IKA65"/>
      <c r="IKB65"/>
      <c r="IKC65"/>
      <c r="IKD65"/>
      <c r="IKE65"/>
      <c r="IKF65"/>
      <c r="IKG65"/>
      <c r="IKH65"/>
      <c r="IKI65"/>
      <c r="IKJ65"/>
      <c r="IKK65"/>
      <c r="IKL65"/>
      <c r="IKM65"/>
      <c r="IKN65"/>
      <c r="IKO65"/>
      <c r="IKP65"/>
      <c r="IKQ65"/>
      <c r="IKR65"/>
      <c r="IKS65"/>
      <c r="IKT65"/>
      <c r="IKU65"/>
      <c r="IKV65"/>
      <c r="IKW65"/>
      <c r="IKX65"/>
      <c r="IKY65"/>
      <c r="IKZ65"/>
      <c r="ILA65"/>
      <c r="ILB65"/>
      <c r="ILC65"/>
      <c r="ILD65"/>
      <c r="ILE65"/>
      <c r="ILF65"/>
      <c r="ILG65"/>
      <c r="ILH65"/>
      <c r="ILI65"/>
      <c r="ILJ65"/>
      <c r="ILK65"/>
      <c r="ILL65"/>
      <c r="ILM65"/>
      <c r="ILN65"/>
      <c r="ILO65"/>
      <c r="ILP65"/>
      <c r="ILQ65"/>
      <c r="ILR65"/>
      <c r="ILS65"/>
      <c r="ILT65"/>
      <c r="ILU65"/>
      <c r="ILV65"/>
      <c r="ILW65"/>
      <c r="ILX65"/>
      <c r="ILY65"/>
      <c r="ILZ65"/>
      <c r="IMA65"/>
      <c r="IMB65"/>
      <c r="IMC65"/>
      <c r="IMD65"/>
      <c r="IME65"/>
      <c r="IMF65"/>
      <c r="IMG65"/>
      <c r="IMH65"/>
      <c r="IMI65"/>
      <c r="IMJ65"/>
      <c r="IMK65"/>
      <c r="IML65"/>
      <c r="IMM65"/>
      <c r="IMN65"/>
      <c r="IMO65"/>
      <c r="IMP65"/>
      <c r="IMQ65"/>
      <c r="IMR65"/>
      <c r="IMS65"/>
      <c r="IMT65"/>
      <c r="IMU65"/>
      <c r="IMV65"/>
      <c r="IMW65"/>
      <c r="IMX65"/>
      <c r="IMY65"/>
      <c r="IMZ65"/>
      <c r="INA65"/>
      <c r="INB65"/>
      <c r="INC65"/>
      <c r="IND65"/>
      <c r="INE65"/>
      <c r="INF65"/>
      <c r="ING65"/>
      <c r="INH65"/>
      <c r="INI65"/>
      <c r="INJ65"/>
      <c r="INK65"/>
      <c r="INL65"/>
      <c r="INM65"/>
      <c r="INN65"/>
      <c r="INO65"/>
      <c r="INP65"/>
      <c r="INQ65"/>
      <c r="INR65"/>
      <c r="INS65"/>
      <c r="INT65"/>
      <c r="INU65"/>
      <c r="INV65"/>
      <c r="INW65"/>
      <c r="INX65"/>
      <c r="INY65"/>
      <c r="INZ65"/>
      <c r="IOA65"/>
      <c r="IOB65"/>
      <c r="IOC65"/>
      <c r="IOD65"/>
      <c r="IOE65"/>
      <c r="IOF65"/>
      <c r="IOG65"/>
      <c r="IOH65"/>
      <c r="IOI65"/>
      <c r="IOJ65"/>
      <c r="IOK65"/>
      <c r="IOL65"/>
      <c r="IOM65"/>
      <c r="ION65"/>
      <c r="IOO65"/>
      <c r="IOP65"/>
      <c r="IOQ65"/>
      <c r="IOR65"/>
      <c r="IOS65"/>
      <c r="IOT65"/>
      <c r="IOU65"/>
      <c r="IOV65"/>
      <c r="IOW65"/>
      <c r="IOX65"/>
      <c r="IOY65"/>
      <c r="IOZ65"/>
      <c r="IPA65"/>
      <c r="IPB65"/>
      <c r="IPC65"/>
      <c r="IPD65"/>
      <c r="IPE65"/>
      <c r="IPF65"/>
      <c r="IPG65"/>
      <c r="IPH65"/>
      <c r="IPI65"/>
      <c r="IPJ65"/>
      <c r="IPK65"/>
      <c r="IPL65"/>
      <c r="IPM65"/>
      <c r="IPN65"/>
      <c r="IPO65"/>
      <c r="IPP65"/>
      <c r="IPQ65"/>
      <c r="IPR65"/>
      <c r="IPS65"/>
      <c r="IPT65"/>
      <c r="IPU65"/>
      <c r="IPV65"/>
      <c r="IPW65"/>
      <c r="IPX65"/>
      <c r="IPY65"/>
      <c r="IPZ65"/>
      <c r="IQA65"/>
      <c r="IQB65"/>
      <c r="IQC65"/>
      <c r="IQD65"/>
      <c r="IQE65"/>
      <c r="IQF65"/>
      <c r="IQG65"/>
      <c r="IQH65"/>
      <c r="IQI65"/>
      <c r="IQJ65"/>
      <c r="IQK65"/>
      <c r="IQL65"/>
      <c r="IQM65"/>
      <c r="IQN65"/>
      <c r="IQO65"/>
      <c r="IQP65"/>
      <c r="IQQ65"/>
      <c r="IQR65"/>
      <c r="IQS65"/>
      <c r="IQT65"/>
      <c r="IQU65"/>
      <c r="IQV65"/>
      <c r="IQW65"/>
      <c r="IQX65"/>
      <c r="IQY65"/>
      <c r="IQZ65"/>
      <c r="IRA65"/>
      <c r="IRB65"/>
      <c r="IRC65"/>
      <c r="IRD65"/>
      <c r="IRE65"/>
      <c r="IRF65"/>
      <c r="IRG65"/>
      <c r="IRH65"/>
      <c r="IRI65"/>
      <c r="IRJ65"/>
      <c r="IRK65"/>
      <c r="IRL65"/>
      <c r="IRM65"/>
      <c r="IRN65"/>
      <c r="IRO65"/>
      <c r="IRP65"/>
      <c r="IRQ65"/>
      <c r="IRR65"/>
      <c r="IRS65"/>
      <c r="IRT65"/>
      <c r="IRU65"/>
      <c r="IRV65"/>
      <c r="IRW65"/>
      <c r="IRX65"/>
      <c r="IRY65"/>
      <c r="IRZ65"/>
      <c r="ISA65"/>
      <c r="ISB65"/>
      <c r="ISC65"/>
      <c r="ISD65"/>
      <c r="ISE65"/>
      <c r="ISF65"/>
      <c r="ISG65"/>
      <c r="ISH65"/>
      <c r="ISI65"/>
      <c r="ISJ65"/>
      <c r="ISK65"/>
      <c r="ISL65"/>
      <c r="ISM65"/>
      <c r="ISN65"/>
      <c r="ISO65"/>
      <c r="ISP65"/>
      <c r="ISQ65"/>
      <c r="ISR65"/>
      <c r="ISS65"/>
      <c r="IST65"/>
      <c r="ISU65"/>
      <c r="ISV65"/>
      <c r="ISW65"/>
      <c r="ISX65"/>
      <c r="ISY65"/>
      <c r="ISZ65"/>
      <c r="ITA65"/>
      <c r="ITB65"/>
      <c r="ITC65"/>
      <c r="ITD65"/>
      <c r="ITE65"/>
      <c r="ITF65"/>
      <c r="ITG65"/>
      <c r="ITH65"/>
      <c r="ITI65"/>
      <c r="ITJ65"/>
      <c r="ITK65"/>
      <c r="ITL65"/>
      <c r="ITM65"/>
      <c r="ITN65"/>
      <c r="ITO65"/>
      <c r="ITP65"/>
      <c r="ITQ65"/>
      <c r="ITR65"/>
      <c r="ITS65"/>
      <c r="ITT65"/>
      <c r="ITU65"/>
      <c r="ITV65"/>
      <c r="ITW65"/>
      <c r="ITX65"/>
      <c r="ITY65"/>
      <c r="ITZ65"/>
      <c r="IUA65"/>
      <c r="IUB65"/>
      <c r="IUC65"/>
      <c r="IUD65"/>
      <c r="IUE65"/>
      <c r="IUF65"/>
      <c r="IUG65"/>
      <c r="IUH65"/>
      <c r="IUI65"/>
      <c r="IUJ65"/>
      <c r="IUK65"/>
      <c r="IUL65"/>
      <c r="IUM65"/>
      <c r="IUN65"/>
      <c r="IUO65"/>
      <c r="IUP65"/>
      <c r="IUQ65"/>
      <c r="IUR65"/>
      <c r="IUS65"/>
      <c r="IUT65"/>
      <c r="IUU65"/>
      <c r="IUV65"/>
      <c r="IUW65"/>
      <c r="IUX65"/>
      <c r="IUY65"/>
      <c r="IUZ65"/>
      <c r="IVA65"/>
      <c r="IVB65"/>
      <c r="IVC65"/>
      <c r="IVD65"/>
      <c r="IVE65"/>
      <c r="IVF65"/>
      <c r="IVG65"/>
      <c r="IVH65"/>
      <c r="IVI65"/>
      <c r="IVJ65"/>
      <c r="IVK65"/>
      <c r="IVL65"/>
      <c r="IVM65"/>
      <c r="IVN65"/>
      <c r="IVO65"/>
      <c r="IVP65"/>
      <c r="IVQ65"/>
      <c r="IVR65"/>
      <c r="IVS65"/>
      <c r="IVT65"/>
      <c r="IVU65"/>
      <c r="IVV65"/>
      <c r="IVW65"/>
      <c r="IVX65"/>
      <c r="IVY65"/>
      <c r="IVZ65"/>
      <c r="IWA65"/>
      <c r="IWB65"/>
      <c r="IWC65"/>
      <c r="IWD65"/>
      <c r="IWE65"/>
      <c r="IWF65"/>
      <c r="IWG65"/>
      <c r="IWH65"/>
      <c r="IWI65"/>
      <c r="IWJ65"/>
      <c r="IWK65"/>
      <c r="IWL65"/>
      <c r="IWM65"/>
      <c r="IWN65"/>
      <c r="IWO65"/>
      <c r="IWP65"/>
      <c r="IWQ65"/>
      <c r="IWR65"/>
      <c r="IWS65"/>
      <c r="IWT65"/>
      <c r="IWU65"/>
      <c r="IWV65"/>
      <c r="IWW65"/>
      <c r="IWX65"/>
      <c r="IWY65"/>
      <c r="IWZ65"/>
      <c r="IXA65"/>
      <c r="IXB65"/>
      <c r="IXC65"/>
      <c r="IXD65"/>
      <c r="IXE65"/>
      <c r="IXF65"/>
      <c r="IXG65"/>
      <c r="IXH65"/>
      <c r="IXI65"/>
      <c r="IXJ65"/>
      <c r="IXK65"/>
      <c r="IXL65"/>
      <c r="IXM65"/>
      <c r="IXN65"/>
      <c r="IXO65"/>
      <c r="IXP65"/>
      <c r="IXQ65"/>
      <c r="IXR65"/>
      <c r="IXS65"/>
      <c r="IXT65"/>
      <c r="IXU65"/>
      <c r="IXV65"/>
      <c r="IXW65"/>
      <c r="IXX65"/>
      <c r="IXY65"/>
      <c r="IXZ65"/>
      <c r="IYA65"/>
      <c r="IYB65"/>
      <c r="IYC65"/>
      <c r="IYD65"/>
      <c r="IYE65"/>
      <c r="IYF65"/>
      <c r="IYG65"/>
      <c r="IYH65"/>
      <c r="IYI65"/>
      <c r="IYJ65"/>
      <c r="IYK65"/>
      <c r="IYL65"/>
      <c r="IYM65"/>
      <c r="IYN65"/>
      <c r="IYO65"/>
      <c r="IYP65"/>
      <c r="IYQ65"/>
      <c r="IYR65"/>
      <c r="IYS65"/>
      <c r="IYT65"/>
      <c r="IYU65"/>
      <c r="IYV65"/>
      <c r="IYW65"/>
      <c r="IYX65"/>
      <c r="IYY65"/>
      <c r="IYZ65"/>
      <c r="IZA65"/>
      <c r="IZB65"/>
      <c r="IZC65"/>
      <c r="IZD65"/>
      <c r="IZE65"/>
      <c r="IZF65"/>
      <c r="IZG65"/>
      <c r="IZH65"/>
      <c r="IZI65"/>
      <c r="IZJ65"/>
      <c r="IZK65"/>
      <c r="IZL65"/>
      <c r="IZM65"/>
      <c r="IZN65"/>
      <c r="IZO65"/>
      <c r="IZP65"/>
      <c r="IZQ65"/>
      <c r="IZR65"/>
      <c r="IZS65"/>
      <c r="IZT65"/>
      <c r="IZU65"/>
      <c r="IZV65"/>
      <c r="IZW65"/>
      <c r="IZX65"/>
      <c r="IZY65"/>
      <c r="IZZ65"/>
      <c r="JAA65"/>
      <c r="JAB65"/>
      <c r="JAC65"/>
      <c r="JAD65"/>
      <c r="JAE65"/>
      <c r="JAF65"/>
      <c r="JAG65"/>
      <c r="JAH65"/>
      <c r="JAI65"/>
      <c r="JAJ65"/>
      <c r="JAK65"/>
      <c r="JAL65"/>
      <c r="JAM65"/>
      <c r="JAN65"/>
      <c r="JAO65"/>
      <c r="JAP65"/>
      <c r="JAQ65"/>
      <c r="JAR65"/>
      <c r="JAS65"/>
      <c r="JAT65"/>
      <c r="JAU65"/>
      <c r="JAV65"/>
      <c r="JAW65"/>
      <c r="JAX65"/>
      <c r="JAY65"/>
      <c r="JAZ65"/>
      <c r="JBA65"/>
      <c r="JBB65"/>
      <c r="JBC65"/>
      <c r="JBD65"/>
      <c r="JBE65"/>
      <c r="JBF65"/>
      <c r="JBG65"/>
      <c r="JBH65"/>
      <c r="JBI65"/>
      <c r="JBJ65"/>
      <c r="JBK65"/>
      <c r="JBL65"/>
      <c r="JBM65"/>
      <c r="JBN65"/>
      <c r="JBO65"/>
      <c r="JBP65"/>
      <c r="JBQ65"/>
      <c r="JBR65"/>
      <c r="JBS65"/>
      <c r="JBT65"/>
      <c r="JBU65"/>
      <c r="JBV65"/>
      <c r="JBW65"/>
      <c r="JBX65"/>
      <c r="JBY65"/>
      <c r="JBZ65"/>
      <c r="JCA65"/>
      <c r="JCB65"/>
      <c r="JCC65"/>
      <c r="JCD65"/>
      <c r="JCE65"/>
      <c r="JCF65"/>
      <c r="JCG65"/>
      <c r="JCH65"/>
      <c r="JCI65"/>
      <c r="JCJ65"/>
      <c r="JCK65"/>
      <c r="JCL65"/>
      <c r="JCM65"/>
      <c r="JCN65"/>
      <c r="JCO65"/>
      <c r="JCP65"/>
      <c r="JCQ65"/>
      <c r="JCR65"/>
      <c r="JCS65"/>
      <c r="JCT65"/>
      <c r="JCU65"/>
      <c r="JCV65"/>
      <c r="JCW65"/>
      <c r="JCX65"/>
      <c r="JCY65"/>
      <c r="JCZ65"/>
      <c r="JDA65"/>
      <c r="JDB65"/>
      <c r="JDC65"/>
      <c r="JDD65"/>
      <c r="JDE65"/>
      <c r="JDF65"/>
      <c r="JDG65"/>
      <c r="JDH65"/>
      <c r="JDI65"/>
      <c r="JDJ65"/>
      <c r="JDK65"/>
      <c r="JDL65"/>
      <c r="JDM65"/>
      <c r="JDN65"/>
      <c r="JDO65"/>
      <c r="JDP65"/>
      <c r="JDQ65"/>
      <c r="JDR65"/>
      <c r="JDS65"/>
      <c r="JDT65"/>
      <c r="JDU65"/>
      <c r="JDV65"/>
      <c r="JDW65"/>
      <c r="JDX65"/>
      <c r="JDY65"/>
      <c r="JDZ65"/>
      <c r="JEA65"/>
      <c r="JEB65"/>
      <c r="JEC65"/>
      <c r="JED65"/>
      <c r="JEE65"/>
      <c r="JEF65"/>
      <c r="JEG65"/>
      <c r="JEH65"/>
      <c r="JEI65"/>
      <c r="JEJ65"/>
      <c r="JEK65"/>
      <c r="JEL65"/>
      <c r="JEM65"/>
      <c r="JEN65"/>
      <c r="JEO65"/>
      <c r="JEP65"/>
      <c r="JEQ65"/>
      <c r="JER65"/>
      <c r="JES65"/>
      <c r="JET65"/>
      <c r="JEU65"/>
      <c r="JEV65"/>
      <c r="JEW65"/>
      <c r="JEX65"/>
      <c r="JEY65"/>
      <c r="JEZ65"/>
      <c r="JFA65"/>
      <c r="JFB65"/>
      <c r="JFC65"/>
      <c r="JFD65"/>
      <c r="JFE65"/>
      <c r="JFF65"/>
      <c r="JFG65"/>
      <c r="JFH65"/>
      <c r="JFI65"/>
      <c r="JFJ65"/>
      <c r="JFK65"/>
      <c r="JFL65"/>
      <c r="JFM65"/>
      <c r="JFN65"/>
      <c r="JFO65"/>
      <c r="JFP65"/>
      <c r="JFQ65"/>
      <c r="JFR65"/>
      <c r="JFS65"/>
      <c r="JFT65"/>
      <c r="JFU65"/>
      <c r="JFV65"/>
      <c r="JFW65"/>
      <c r="JFX65"/>
      <c r="JFY65"/>
      <c r="JFZ65"/>
      <c r="JGA65"/>
      <c r="JGB65"/>
      <c r="JGC65"/>
      <c r="JGD65"/>
      <c r="JGE65"/>
      <c r="JGF65"/>
      <c r="JGG65"/>
      <c r="JGH65"/>
      <c r="JGI65"/>
      <c r="JGJ65"/>
      <c r="JGK65"/>
      <c r="JGL65"/>
      <c r="JGM65"/>
      <c r="JGN65"/>
      <c r="JGO65"/>
      <c r="JGP65"/>
      <c r="JGQ65"/>
      <c r="JGR65"/>
      <c r="JGS65"/>
      <c r="JGT65"/>
      <c r="JGU65"/>
      <c r="JGV65"/>
      <c r="JGW65"/>
      <c r="JGX65"/>
      <c r="JGY65"/>
      <c r="JGZ65"/>
      <c r="JHA65"/>
      <c r="JHB65"/>
      <c r="JHC65"/>
      <c r="JHD65"/>
      <c r="JHE65"/>
      <c r="JHF65"/>
      <c r="JHG65"/>
      <c r="JHH65"/>
      <c r="JHI65"/>
      <c r="JHJ65"/>
      <c r="JHK65"/>
      <c r="JHL65"/>
      <c r="JHM65"/>
      <c r="JHN65"/>
      <c r="JHO65"/>
      <c r="JHP65"/>
      <c r="JHQ65"/>
      <c r="JHR65"/>
      <c r="JHS65"/>
      <c r="JHT65"/>
      <c r="JHU65"/>
      <c r="JHV65"/>
      <c r="JHW65"/>
      <c r="JHX65"/>
      <c r="JHY65"/>
      <c r="JHZ65"/>
      <c r="JIA65"/>
      <c r="JIB65"/>
      <c r="JIC65"/>
      <c r="JID65"/>
      <c r="JIE65"/>
      <c r="JIF65"/>
      <c r="JIG65"/>
      <c r="JIH65"/>
      <c r="JII65"/>
      <c r="JIJ65"/>
      <c r="JIK65"/>
      <c r="JIL65"/>
      <c r="JIM65"/>
      <c r="JIN65"/>
      <c r="JIO65"/>
      <c r="JIP65"/>
      <c r="JIQ65"/>
      <c r="JIR65"/>
      <c r="JIS65"/>
      <c r="JIT65"/>
      <c r="JIU65"/>
      <c r="JIV65"/>
      <c r="JIW65"/>
      <c r="JIX65"/>
      <c r="JIY65"/>
      <c r="JIZ65"/>
      <c r="JJA65"/>
      <c r="JJB65"/>
      <c r="JJC65"/>
      <c r="JJD65"/>
      <c r="JJE65"/>
      <c r="JJF65"/>
      <c r="JJG65"/>
      <c r="JJH65"/>
      <c r="JJI65"/>
      <c r="JJJ65"/>
      <c r="JJK65"/>
      <c r="JJL65"/>
      <c r="JJM65"/>
      <c r="JJN65"/>
      <c r="JJO65"/>
      <c r="JJP65"/>
      <c r="JJQ65"/>
      <c r="JJR65"/>
      <c r="JJS65"/>
      <c r="JJT65"/>
      <c r="JJU65"/>
      <c r="JJV65"/>
      <c r="JJW65"/>
      <c r="JJX65"/>
      <c r="JJY65"/>
      <c r="JJZ65"/>
      <c r="JKA65"/>
      <c r="JKB65"/>
      <c r="JKC65"/>
      <c r="JKD65"/>
      <c r="JKE65"/>
      <c r="JKF65"/>
      <c r="JKG65"/>
      <c r="JKH65"/>
      <c r="JKI65"/>
      <c r="JKJ65"/>
      <c r="JKK65"/>
      <c r="JKL65"/>
      <c r="JKM65"/>
      <c r="JKN65"/>
      <c r="JKO65"/>
      <c r="JKP65"/>
      <c r="JKQ65"/>
      <c r="JKR65"/>
      <c r="JKS65"/>
      <c r="JKT65"/>
      <c r="JKU65"/>
      <c r="JKV65"/>
      <c r="JKW65"/>
      <c r="JKX65"/>
      <c r="JKY65"/>
      <c r="JKZ65"/>
      <c r="JLA65"/>
      <c r="JLB65"/>
      <c r="JLC65"/>
      <c r="JLD65"/>
      <c r="JLE65"/>
      <c r="JLF65"/>
      <c r="JLG65"/>
      <c r="JLH65"/>
      <c r="JLI65"/>
      <c r="JLJ65"/>
      <c r="JLK65"/>
      <c r="JLL65"/>
      <c r="JLM65"/>
      <c r="JLN65"/>
      <c r="JLO65"/>
      <c r="JLP65"/>
      <c r="JLQ65"/>
      <c r="JLR65"/>
      <c r="JLS65"/>
      <c r="JLT65"/>
      <c r="JLU65"/>
      <c r="JLV65"/>
      <c r="JLW65"/>
      <c r="JLX65"/>
      <c r="JLY65"/>
      <c r="JLZ65"/>
      <c r="JMA65"/>
      <c r="JMB65"/>
      <c r="JMC65"/>
      <c r="JMD65"/>
      <c r="JME65"/>
      <c r="JMF65"/>
      <c r="JMG65"/>
      <c r="JMH65"/>
      <c r="JMI65"/>
      <c r="JMJ65"/>
      <c r="JMK65"/>
      <c r="JML65"/>
      <c r="JMM65"/>
      <c r="JMN65"/>
      <c r="JMO65"/>
      <c r="JMP65"/>
      <c r="JMQ65"/>
      <c r="JMR65"/>
      <c r="JMS65"/>
      <c r="JMT65"/>
      <c r="JMU65"/>
      <c r="JMV65"/>
      <c r="JMW65"/>
      <c r="JMX65"/>
      <c r="JMY65"/>
      <c r="JMZ65"/>
      <c r="JNA65"/>
      <c r="JNB65"/>
      <c r="JNC65"/>
      <c r="JND65"/>
      <c r="JNE65"/>
      <c r="JNF65"/>
      <c r="JNG65"/>
      <c r="JNH65"/>
      <c r="JNI65"/>
      <c r="JNJ65"/>
      <c r="JNK65"/>
      <c r="JNL65"/>
      <c r="JNM65"/>
      <c r="JNN65"/>
      <c r="JNO65"/>
      <c r="JNP65"/>
      <c r="JNQ65"/>
      <c r="JNR65"/>
      <c r="JNS65"/>
      <c r="JNT65"/>
      <c r="JNU65"/>
      <c r="JNV65"/>
      <c r="JNW65"/>
      <c r="JNX65"/>
      <c r="JNY65"/>
      <c r="JNZ65"/>
      <c r="JOA65"/>
      <c r="JOB65"/>
      <c r="JOC65"/>
      <c r="JOD65"/>
      <c r="JOE65"/>
      <c r="JOF65"/>
      <c r="JOG65"/>
      <c r="JOH65"/>
      <c r="JOI65"/>
      <c r="JOJ65"/>
      <c r="JOK65"/>
      <c r="JOL65"/>
      <c r="JOM65"/>
      <c r="JON65"/>
      <c r="JOO65"/>
      <c r="JOP65"/>
      <c r="JOQ65"/>
      <c r="JOR65"/>
      <c r="JOS65"/>
      <c r="JOT65"/>
      <c r="JOU65"/>
      <c r="JOV65"/>
      <c r="JOW65"/>
      <c r="JOX65"/>
      <c r="JOY65"/>
      <c r="JOZ65"/>
      <c r="JPA65"/>
      <c r="JPB65"/>
      <c r="JPC65"/>
      <c r="JPD65"/>
      <c r="JPE65"/>
      <c r="JPF65"/>
      <c r="JPG65"/>
      <c r="JPH65"/>
      <c r="JPI65"/>
      <c r="JPJ65"/>
      <c r="JPK65"/>
      <c r="JPL65"/>
      <c r="JPM65"/>
      <c r="JPN65"/>
      <c r="JPO65"/>
      <c r="JPP65"/>
      <c r="JPQ65"/>
      <c r="JPR65"/>
      <c r="JPS65"/>
      <c r="JPT65"/>
      <c r="JPU65"/>
      <c r="JPV65"/>
      <c r="JPW65"/>
      <c r="JPX65"/>
      <c r="JPY65"/>
      <c r="JPZ65"/>
      <c r="JQA65"/>
      <c r="JQB65"/>
      <c r="JQC65"/>
      <c r="JQD65"/>
      <c r="JQE65"/>
      <c r="JQF65"/>
      <c r="JQG65"/>
      <c r="JQH65"/>
      <c r="JQI65"/>
      <c r="JQJ65"/>
      <c r="JQK65"/>
      <c r="JQL65"/>
      <c r="JQM65"/>
      <c r="JQN65"/>
      <c r="JQO65"/>
      <c r="JQP65"/>
      <c r="JQQ65"/>
      <c r="JQR65"/>
      <c r="JQS65"/>
      <c r="JQT65"/>
      <c r="JQU65"/>
      <c r="JQV65"/>
      <c r="JQW65"/>
      <c r="JQX65"/>
      <c r="JQY65"/>
      <c r="JQZ65"/>
      <c r="JRA65"/>
      <c r="JRB65"/>
      <c r="JRC65"/>
      <c r="JRD65"/>
      <c r="JRE65"/>
      <c r="JRF65"/>
      <c r="JRG65"/>
      <c r="JRH65"/>
      <c r="JRI65"/>
      <c r="JRJ65"/>
      <c r="JRK65"/>
      <c r="JRL65"/>
      <c r="JRM65"/>
      <c r="JRN65"/>
      <c r="JRO65"/>
      <c r="JRP65"/>
      <c r="JRQ65"/>
      <c r="JRR65"/>
      <c r="JRS65"/>
      <c r="JRT65"/>
      <c r="JRU65"/>
      <c r="JRV65"/>
      <c r="JRW65"/>
      <c r="JRX65"/>
      <c r="JRY65"/>
      <c r="JRZ65"/>
      <c r="JSA65"/>
      <c r="JSB65"/>
      <c r="JSC65"/>
      <c r="JSD65"/>
      <c r="JSE65"/>
      <c r="JSF65"/>
      <c r="JSG65"/>
      <c r="JSH65"/>
      <c r="JSI65"/>
      <c r="JSJ65"/>
      <c r="JSK65"/>
      <c r="JSL65"/>
      <c r="JSM65"/>
      <c r="JSN65"/>
      <c r="JSO65"/>
      <c r="JSP65"/>
      <c r="JSQ65"/>
      <c r="JSR65"/>
      <c r="JSS65"/>
      <c r="JST65"/>
      <c r="JSU65"/>
      <c r="JSV65"/>
      <c r="JSW65"/>
      <c r="JSX65"/>
      <c r="JSY65"/>
      <c r="JSZ65"/>
      <c r="JTA65"/>
      <c r="JTB65"/>
      <c r="JTC65"/>
      <c r="JTD65"/>
      <c r="JTE65"/>
      <c r="JTF65"/>
      <c r="JTG65"/>
      <c r="JTH65"/>
      <c r="JTI65"/>
      <c r="JTJ65"/>
      <c r="JTK65"/>
      <c r="JTL65"/>
      <c r="JTM65"/>
      <c r="JTN65"/>
      <c r="JTO65"/>
      <c r="JTP65"/>
      <c r="JTQ65"/>
      <c r="JTR65"/>
      <c r="JTS65"/>
      <c r="JTT65"/>
      <c r="JTU65"/>
      <c r="JTV65"/>
      <c r="JTW65"/>
      <c r="JTX65"/>
      <c r="JTY65"/>
      <c r="JTZ65"/>
      <c r="JUA65"/>
      <c r="JUB65"/>
      <c r="JUC65"/>
      <c r="JUD65"/>
      <c r="JUE65"/>
      <c r="JUF65"/>
      <c r="JUG65"/>
      <c r="JUH65"/>
      <c r="JUI65"/>
      <c r="JUJ65"/>
      <c r="JUK65"/>
      <c r="JUL65"/>
      <c r="JUM65"/>
      <c r="JUN65"/>
      <c r="JUO65"/>
      <c r="JUP65"/>
      <c r="JUQ65"/>
      <c r="JUR65"/>
      <c r="JUS65"/>
      <c r="JUT65"/>
      <c r="JUU65"/>
      <c r="JUV65"/>
      <c r="JUW65"/>
      <c r="JUX65"/>
      <c r="JUY65"/>
      <c r="JUZ65"/>
      <c r="JVA65"/>
      <c r="JVB65"/>
      <c r="JVC65"/>
      <c r="JVD65"/>
      <c r="JVE65"/>
      <c r="JVF65"/>
      <c r="JVG65"/>
      <c r="JVH65"/>
      <c r="JVI65"/>
      <c r="JVJ65"/>
      <c r="JVK65"/>
      <c r="JVL65"/>
      <c r="JVM65"/>
      <c r="JVN65"/>
      <c r="JVO65"/>
      <c r="JVP65"/>
      <c r="JVQ65"/>
      <c r="JVR65"/>
      <c r="JVS65"/>
      <c r="JVT65"/>
      <c r="JVU65"/>
      <c r="JVV65"/>
      <c r="JVW65"/>
      <c r="JVX65"/>
      <c r="JVY65"/>
      <c r="JVZ65"/>
      <c r="JWA65"/>
      <c r="JWB65"/>
      <c r="JWC65"/>
      <c r="JWD65"/>
      <c r="JWE65"/>
      <c r="JWF65"/>
      <c r="JWG65"/>
      <c r="JWH65"/>
      <c r="JWI65"/>
      <c r="JWJ65"/>
      <c r="JWK65"/>
      <c r="JWL65"/>
      <c r="JWM65"/>
      <c r="JWN65"/>
      <c r="JWO65"/>
      <c r="JWP65"/>
      <c r="JWQ65"/>
      <c r="JWR65"/>
      <c r="JWS65"/>
      <c r="JWT65"/>
      <c r="JWU65"/>
      <c r="JWV65"/>
      <c r="JWW65"/>
      <c r="JWX65"/>
      <c r="JWY65"/>
      <c r="JWZ65"/>
      <c r="JXA65"/>
      <c r="JXB65"/>
      <c r="JXC65"/>
      <c r="JXD65"/>
      <c r="JXE65"/>
      <c r="JXF65"/>
      <c r="JXG65"/>
      <c r="JXH65"/>
      <c r="JXI65"/>
      <c r="JXJ65"/>
      <c r="JXK65"/>
      <c r="JXL65"/>
      <c r="JXM65"/>
      <c r="JXN65"/>
      <c r="JXO65"/>
      <c r="JXP65"/>
      <c r="JXQ65"/>
      <c r="JXR65"/>
      <c r="JXS65"/>
      <c r="JXT65"/>
      <c r="JXU65"/>
      <c r="JXV65"/>
      <c r="JXW65"/>
      <c r="JXX65"/>
      <c r="JXY65"/>
      <c r="JXZ65"/>
      <c r="JYA65"/>
      <c r="JYB65"/>
      <c r="JYC65"/>
      <c r="JYD65"/>
      <c r="JYE65"/>
      <c r="JYF65"/>
      <c r="JYG65"/>
      <c r="JYH65"/>
      <c r="JYI65"/>
      <c r="JYJ65"/>
      <c r="JYK65"/>
      <c r="JYL65"/>
      <c r="JYM65"/>
      <c r="JYN65"/>
      <c r="JYO65"/>
      <c r="JYP65"/>
      <c r="JYQ65"/>
      <c r="JYR65"/>
      <c r="JYS65"/>
      <c r="JYT65"/>
      <c r="JYU65"/>
      <c r="JYV65"/>
      <c r="JYW65"/>
      <c r="JYX65"/>
      <c r="JYY65"/>
      <c r="JYZ65"/>
      <c r="JZA65"/>
      <c r="JZB65"/>
      <c r="JZC65"/>
      <c r="JZD65"/>
      <c r="JZE65"/>
      <c r="JZF65"/>
      <c r="JZG65"/>
      <c r="JZH65"/>
      <c r="JZI65"/>
      <c r="JZJ65"/>
      <c r="JZK65"/>
      <c r="JZL65"/>
      <c r="JZM65"/>
      <c r="JZN65"/>
      <c r="JZO65"/>
      <c r="JZP65"/>
      <c r="JZQ65"/>
      <c r="JZR65"/>
      <c r="JZS65"/>
      <c r="JZT65"/>
      <c r="JZU65"/>
      <c r="JZV65"/>
      <c r="JZW65"/>
      <c r="JZX65"/>
      <c r="JZY65"/>
      <c r="JZZ65"/>
      <c r="KAA65"/>
      <c r="KAB65"/>
      <c r="KAC65"/>
      <c r="KAD65"/>
      <c r="KAE65"/>
      <c r="KAF65"/>
      <c r="KAG65"/>
      <c r="KAH65"/>
      <c r="KAI65"/>
      <c r="KAJ65"/>
      <c r="KAK65"/>
      <c r="KAL65"/>
      <c r="KAM65"/>
      <c r="KAN65"/>
      <c r="KAO65"/>
      <c r="KAP65"/>
      <c r="KAQ65"/>
      <c r="KAR65"/>
      <c r="KAS65"/>
      <c r="KAT65"/>
      <c r="KAU65"/>
      <c r="KAV65"/>
      <c r="KAW65"/>
      <c r="KAX65"/>
      <c r="KAY65"/>
      <c r="KAZ65"/>
      <c r="KBA65"/>
      <c r="KBB65"/>
      <c r="KBC65"/>
      <c r="KBD65"/>
      <c r="KBE65"/>
      <c r="KBF65"/>
      <c r="KBG65"/>
      <c r="KBH65"/>
      <c r="KBI65"/>
      <c r="KBJ65"/>
      <c r="KBK65"/>
      <c r="KBL65"/>
      <c r="KBM65"/>
      <c r="KBN65"/>
      <c r="KBO65"/>
      <c r="KBP65"/>
      <c r="KBQ65"/>
      <c r="KBR65"/>
      <c r="KBS65"/>
      <c r="KBT65"/>
      <c r="KBU65"/>
      <c r="KBV65"/>
      <c r="KBW65"/>
      <c r="KBX65"/>
      <c r="KBY65"/>
      <c r="KBZ65"/>
      <c r="KCA65"/>
      <c r="KCB65"/>
      <c r="KCC65"/>
      <c r="KCD65"/>
      <c r="KCE65"/>
      <c r="KCF65"/>
      <c r="KCG65"/>
      <c r="KCH65"/>
      <c r="KCI65"/>
      <c r="KCJ65"/>
      <c r="KCK65"/>
      <c r="KCL65"/>
      <c r="KCM65"/>
      <c r="KCN65"/>
      <c r="KCO65"/>
      <c r="KCP65"/>
      <c r="KCQ65"/>
      <c r="KCR65"/>
      <c r="KCS65"/>
      <c r="KCT65"/>
      <c r="KCU65"/>
      <c r="KCV65"/>
      <c r="KCW65"/>
      <c r="KCX65"/>
      <c r="KCY65"/>
      <c r="KCZ65"/>
      <c r="KDA65"/>
      <c r="KDB65"/>
      <c r="KDC65"/>
      <c r="KDD65"/>
      <c r="KDE65"/>
      <c r="KDF65"/>
      <c r="KDG65"/>
      <c r="KDH65"/>
      <c r="KDI65"/>
      <c r="KDJ65"/>
      <c r="KDK65"/>
      <c r="KDL65"/>
      <c r="KDM65"/>
      <c r="KDN65"/>
      <c r="KDO65"/>
      <c r="KDP65"/>
      <c r="KDQ65"/>
      <c r="KDR65"/>
      <c r="KDS65"/>
      <c r="KDT65"/>
      <c r="KDU65"/>
      <c r="KDV65"/>
      <c r="KDW65"/>
      <c r="KDX65"/>
      <c r="KDY65"/>
      <c r="KDZ65"/>
      <c r="KEA65"/>
      <c r="KEB65"/>
      <c r="KEC65"/>
      <c r="KED65"/>
      <c r="KEE65"/>
      <c r="KEF65"/>
      <c r="KEG65"/>
      <c r="KEH65"/>
      <c r="KEI65"/>
      <c r="KEJ65"/>
      <c r="KEK65"/>
      <c r="KEL65"/>
      <c r="KEM65"/>
      <c r="KEN65"/>
      <c r="KEO65"/>
      <c r="KEP65"/>
      <c r="KEQ65"/>
      <c r="KER65"/>
      <c r="KES65"/>
      <c r="KET65"/>
      <c r="KEU65"/>
      <c r="KEV65"/>
      <c r="KEW65"/>
      <c r="KEX65"/>
      <c r="KEY65"/>
      <c r="KEZ65"/>
      <c r="KFA65"/>
      <c r="KFB65"/>
      <c r="KFC65"/>
      <c r="KFD65"/>
      <c r="KFE65"/>
      <c r="KFF65"/>
      <c r="KFG65"/>
      <c r="KFH65"/>
      <c r="KFI65"/>
      <c r="KFJ65"/>
      <c r="KFK65"/>
      <c r="KFL65"/>
      <c r="KFM65"/>
      <c r="KFN65"/>
      <c r="KFO65"/>
      <c r="KFP65"/>
      <c r="KFQ65"/>
      <c r="KFR65"/>
      <c r="KFS65"/>
      <c r="KFT65"/>
      <c r="KFU65"/>
      <c r="KFV65"/>
      <c r="KFW65"/>
      <c r="KFX65"/>
      <c r="KFY65"/>
      <c r="KFZ65"/>
      <c r="KGA65"/>
      <c r="KGB65"/>
      <c r="KGC65"/>
      <c r="KGD65"/>
      <c r="KGE65"/>
      <c r="KGF65"/>
      <c r="KGG65"/>
      <c r="KGH65"/>
      <c r="KGI65"/>
      <c r="KGJ65"/>
      <c r="KGK65"/>
      <c r="KGL65"/>
      <c r="KGM65"/>
      <c r="KGN65"/>
      <c r="KGO65"/>
      <c r="KGP65"/>
      <c r="KGQ65"/>
      <c r="KGR65"/>
      <c r="KGS65"/>
      <c r="KGT65"/>
      <c r="KGU65"/>
      <c r="KGV65"/>
      <c r="KGW65"/>
      <c r="KGX65"/>
      <c r="KGY65"/>
      <c r="KGZ65"/>
      <c r="KHA65"/>
      <c r="KHB65"/>
      <c r="KHC65"/>
      <c r="KHD65"/>
      <c r="KHE65"/>
      <c r="KHF65"/>
      <c r="KHG65"/>
      <c r="KHH65"/>
      <c r="KHI65"/>
      <c r="KHJ65"/>
      <c r="KHK65"/>
      <c r="KHL65"/>
      <c r="KHM65"/>
      <c r="KHN65"/>
      <c r="KHO65"/>
      <c r="KHP65"/>
      <c r="KHQ65"/>
      <c r="KHR65"/>
      <c r="KHS65"/>
      <c r="KHT65"/>
      <c r="KHU65"/>
      <c r="KHV65"/>
      <c r="KHW65"/>
      <c r="KHX65"/>
      <c r="KHY65"/>
      <c r="KHZ65"/>
      <c r="KIA65"/>
      <c r="KIB65"/>
      <c r="KIC65"/>
      <c r="KID65"/>
      <c r="KIE65"/>
      <c r="KIF65"/>
      <c r="KIG65"/>
      <c r="KIH65"/>
      <c r="KII65"/>
      <c r="KIJ65"/>
      <c r="KIK65"/>
      <c r="KIL65"/>
      <c r="KIM65"/>
      <c r="KIN65"/>
      <c r="KIO65"/>
      <c r="KIP65"/>
      <c r="KIQ65"/>
      <c r="KIR65"/>
      <c r="KIS65"/>
      <c r="KIT65"/>
      <c r="KIU65"/>
      <c r="KIV65"/>
      <c r="KIW65"/>
      <c r="KIX65"/>
      <c r="KIY65"/>
      <c r="KIZ65"/>
      <c r="KJA65"/>
      <c r="KJB65"/>
      <c r="KJC65"/>
      <c r="KJD65"/>
      <c r="KJE65"/>
      <c r="KJF65"/>
      <c r="KJG65"/>
      <c r="KJH65"/>
      <c r="KJI65"/>
      <c r="KJJ65"/>
      <c r="KJK65"/>
      <c r="KJL65"/>
      <c r="KJM65"/>
      <c r="KJN65"/>
      <c r="KJO65"/>
      <c r="KJP65"/>
      <c r="KJQ65"/>
      <c r="KJR65"/>
      <c r="KJS65"/>
      <c r="KJT65"/>
      <c r="KJU65"/>
      <c r="KJV65"/>
      <c r="KJW65"/>
      <c r="KJX65"/>
      <c r="KJY65"/>
      <c r="KJZ65"/>
      <c r="KKA65"/>
      <c r="KKB65"/>
      <c r="KKC65"/>
      <c r="KKD65"/>
      <c r="KKE65"/>
      <c r="KKF65"/>
      <c r="KKG65"/>
      <c r="KKH65"/>
      <c r="KKI65"/>
      <c r="KKJ65"/>
      <c r="KKK65"/>
      <c r="KKL65"/>
      <c r="KKM65"/>
      <c r="KKN65"/>
      <c r="KKO65"/>
      <c r="KKP65"/>
      <c r="KKQ65"/>
      <c r="KKR65"/>
      <c r="KKS65"/>
      <c r="KKT65"/>
      <c r="KKU65"/>
      <c r="KKV65"/>
      <c r="KKW65"/>
      <c r="KKX65"/>
      <c r="KKY65"/>
      <c r="KKZ65"/>
      <c r="KLA65"/>
      <c r="KLB65"/>
      <c r="KLC65"/>
      <c r="KLD65"/>
      <c r="KLE65"/>
      <c r="KLF65"/>
      <c r="KLG65"/>
      <c r="KLH65"/>
      <c r="KLI65"/>
      <c r="KLJ65"/>
      <c r="KLK65"/>
      <c r="KLL65"/>
      <c r="KLM65"/>
      <c r="KLN65"/>
      <c r="KLO65"/>
      <c r="KLP65"/>
      <c r="KLQ65"/>
      <c r="KLR65"/>
      <c r="KLS65"/>
      <c r="KLT65"/>
      <c r="KLU65"/>
      <c r="KLV65"/>
      <c r="KLW65"/>
      <c r="KLX65"/>
      <c r="KLY65"/>
      <c r="KLZ65"/>
      <c r="KMA65"/>
      <c r="KMB65"/>
      <c r="KMC65"/>
      <c r="KMD65"/>
      <c r="KME65"/>
      <c r="KMF65"/>
      <c r="KMG65"/>
      <c r="KMH65"/>
      <c r="KMI65"/>
      <c r="KMJ65"/>
      <c r="KMK65"/>
      <c r="KML65"/>
      <c r="KMM65"/>
      <c r="KMN65"/>
      <c r="KMO65"/>
      <c r="KMP65"/>
      <c r="KMQ65"/>
      <c r="KMR65"/>
      <c r="KMS65"/>
      <c r="KMT65"/>
      <c r="KMU65"/>
      <c r="KMV65"/>
      <c r="KMW65"/>
      <c r="KMX65"/>
      <c r="KMY65"/>
      <c r="KMZ65"/>
      <c r="KNA65"/>
      <c r="KNB65"/>
      <c r="KNC65"/>
      <c r="KND65"/>
      <c r="KNE65"/>
      <c r="KNF65"/>
      <c r="KNG65"/>
      <c r="KNH65"/>
      <c r="KNI65"/>
      <c r="KNJ65"/>
      <c r="KNK65"/>
      <c r="KNL65"/>
      <c r="KNM65"/>
      <c r="KNN65"/>
      <c r="KNO65"/>
      <c r="KNP65"/>
      <c r="KNQ65"/>
      <c r="KNR65"/>
      <c r="KNS65"/>
      <c r="KNT65"/>
      <c r="KNU65"/>
      <c r="KNV65"/>
      <c r="KNW65"/>
      <c r="KNX65"/>
      <c r="KNY65"/>
      <c r="KNZ65"/>
      <c r="KOA65"/>
      <c r="KOB65"/>
      <c r="KOC65"/>
      <c r="KOD65"/>
      <c r="KOE65"/>
      <c r="KOF65"/>
      <c r="KOG65"/>
      <c r="KOH65"/>
      <c r="KOI65"/>
      <c r="KOJ65"/>
      <c r="KOK65"/>
      <c r="KOL65"/>
      <c r="KOM65"/>
      <c r="KON65"/>
      <c r="KOO65"/>
      <c r="KOP65"/>
      <c r="KOQ65"/>
      <c r="KOR65"/>
      <c r="KOS65"/>
      <c r="KOT65"/>
      <c r="KOU65"/>
      <c r="KOV65"/>
      <c r="KOW65"/>
      <c r="KOX65"/>
      <c r="KOY65"/>
      <c r="KOZ65"/>
      <c r="KPA65"/>
      <c r="KPB65"/>
      <c r="KPC65"/>
      <c r="KPD65"/>
      <c r="KPE65"/>
      <c r="KPF65"/>
      <c r="KPG65"/>
      <c r="KPH65"/>
      <c r="KPI65"/>
      <c r="KPJ65"/>
      <c r="KPK65"/>
      <c r="KPL65"/>
      <c r="KPM65"/>
      <c r="KPN65"/>
      <c r="KPO65"/>
      <c r="KPP65"/>
      <c r="KPQ65"/>
      <c r="KPR65"/>
      <c r="KPS65"/>
      <c r="KPT65"/>
      <c r="KPU65"/>
      <c r="KPV65"/>
      <c r="KPW65"/>
      <c r="KPX65"/>
      <c r="KPY65"/>
      <c r="KPZ65"/>
      <c r="KQA65"/>
      <c r="KQB65"/>
      <c r="KQC65"/>
      <c r="KQD65"/>
      <c r="KQE65"/>
      <c r="KQF65"/>
      <c r="KQG65"/>
      <c r="KQH65"/>
      <c r="KQI65"/>
      <c r="KQJ65"/>
      <c r="KQK65"/>
      <c r="KQL65"/>
      <c r="KQM65"/>
      <c r="KQN65"/>
      <c r="KQO65"/>
      <c r="KQP65"/>
      <c r="KQQ65"/>
      <c r="KQR65"/>
      <c r="KQS65"/>
      <c r="KQT65"/>
      <c r="KQU65"/>
      <c r="KQV65"/>
      <c r="KQW65"/>
      <c r="KQX65"/>
      <c r="KQY65"/>
      <c r="KQZ65"/>
      <c r="KRA65"/>
      <c r="KRB65"/>
      <c r="KRC65"/>
      <c r="KRD65"/>
      <c r="KRE65"/>
      <c r="KRF65"/>
      <c r="KRG65"/>
      <c r="KRH65"/>
      <c r="KRI65"/>
      <c r="KRJ65"/>
      <c r="KRK65"/>
      <c r="KRL65"/>
      <c r="KRM65"/>
      <c r="KRN65"/>
      <c r="KRO65"/>
      <c r="KRP65"/>
      <c r="KRQ65"/>
      <c r="KRR65"/>
      <c r="KRS65"/>
      <c r="KRT65"/>
      <c r="KRU65"/>
      <c r="KRV65"/>
      <c r="KRW65"/>
      <c r="KRX65"/>
      <c r="KRY65"/>
      <c r="KRZ65"/>
      <c r="KSA65"/>
      <c r="KSB65"/>
      <c r="KSC65"/>
      <c r="KSD65"/>
      <c r="KSE65"/>
      <c r="KSF65"/>
      <c r="KSG65"/>
      <c r="KSH65"/>
      <c r="KSI65"/>
      <c r="KSJ65"/>
      <c r="KSK65"/>
      <c r="KSL65"/>
      <c r="KSM65"/>
      <c r="KSN65"/>
      <c r="KSO65"/>
      <c r="KSP65"/>
      <c r="KSQ65"/>
      <c r="KSR65"/>
      <c r="KSS65"/>
      <c r="KST65"/>
      <c r="KSU65"/>
      <c r="KSV65"/>
      <c r="KSW65"/>
      <c r="KSX65"/>
      <c r="KSY65"/>
      <c r="KSZ65"/>
      <c r="KTA65"/>
      <c r="KTB65"/>
      <c r="KTC65"/>
      <c r="KTD65"/>
      <c r="KTE65"/>
      <c r="KTF65"/>
      <c r="KTG65"/>
      <c r="KTH65"/>
      <c r="KTI65"/>
      <c r="KTJ65"/>
      <c r="KTK65"/>
      <c r="KTL65"/>
      <c r="KTM65"/>
      <c r="KTN65"/>
      <c r="KTO65"/>
      <c r="KTP65"/>
      <c r="KTQ65"/>
      <c r="KTR65"/>
      <c r="KTS65"/>
      <c r="KTT65"/>
      <c r="KTU65"/>
      <c r="KTV65"/>
      <c r="KTW65"/>
      <c r="KTX65"/>
      <c r="KTY65"/>
      <c r="KTZ65"/>
      <c r="KUA65"/>
      <c r="KUB65"/>
      <c r="KUC65"/>
      <c r="KUD65"/>
      <c r="KUE65"/>
      <c r="KUF65"/>
      <c r="KUG65"/>
      <c r="KUH65"/>
      <c r="KUI65"/>
      <c r="KUJ65"/>
      <c r="KUK65"/>
      <c r="KUL65"/>
      <c r="KUM65"/>
      <c r="KUN65"/>
      <c r="KUO65"/>
      <c r="KUP65"/>
      <c r="KUQ65"/>
      <c r="KUR65"/>
      <c r="KUS65"/>
      <c r="KUT65"/>
      <c r="KUU65"/>
      <c r="KUV65"/>
      <c r="KUW65"/>
      <c r="KUX65"/>
      <c r="KUY65"/>
      <c r="KUZ65"/>
      <c r="KVA65"/>
      <c r="KVB65"/>
      <c r="KVC65"/>
      <c r="KVD65"/>
      <c r="KVE65"/>
      <c r="KVF65"/>
      <c r="KVG65"/>
      <c r="KVH65"/>
      <c r="KVI65"/>
      <c r="KVJ65"/>
      <c r="KVK65"/>
      <c r="KVL65"/>
      <c r="KVM65"/>
      <c r="KVN65"/>
      <c r="KVO65"/>
      <c r="KVP65"/>
      <c r="KVQ65"/>
      <c r="KVR65"/>
      <c r="KVS65"/>
      <c r="KVT65"/>
      <c r="KVU65"/>
      <c r="KVV65"/>
      <c r="KVW65"/>
      <c r="KVX65"/>
      <c r="KVY65"/>
      <c r="KVZ65"/>
      <c r="KWA65"/>
      <c r="KWB65"/>
      <c r="KWC65"/>
      <c r="KWD65"/>
      <c r="KWE65"/>
      <c r="KWF65"/>
      <c r="KWG65"/>
      <c r="KWH65"/>
      <c r="KWI65"/>
      <c r="KWJ65"/>
      <c r="KWK65"/>
      <c r="KWL65"/>
      <c r="KWM65"/>
      <c r="KWN65"/>
      <c r="KWO65"/>
      <c r="KWP65"/>
      <c r="KWQ65"/>
      <c r="KWR65"/>
      <c r="KWS65"/>
      <c r="KWT65"/>
      <c r="KWU65"/>
      <c r="KWV65"/>
      <c r="KWW65"/>
      <c r="KWX65"/>
      <c r="KWY65"/>
      <c r="KWZ65"/>
      <c r="KXA65"/>
      <c r="KXB65"/>
      <c r="KXC65"/>
      <c r="KXD65"/>
      <c r="KXE65"/>
      <c r="KXF65"/>
      <c r="KXG65"/>
      <c r="KXH65"/>
      <c r="KXI65"/>
      <c r="KXJ65"/>
      <c r="KXK65"/>
      <c r="KXL65"/>
      <c r="KXM65"/>
      <c r="KXN65"/>
      <c r="KXO65"/>
      <c r="KXP65"/>
      <c r="KXQ65"/>
      <c r="KXR65"/>
      <c r="KXS65"/>
      <c r="KXT65"/>
      <c r="KXU65"/>
      <c r="KXV65"/>
      <c r="KXW65"/>
      <c r="KXX65"/>
      <c r="KXY65"/>
      <c r="KXZ65"/>
      <c r="KYA65"/>
      <c r="KYB65"/>
      <c r="KYC65"/>
      <c r="KYD65"/>
      <c r="KYE65"/>
      <c r="KYF65"/>
      <c r="KYG65"/>
      <c r="KYH65"/>
      <c r="KYI65"/>
      <c r="KYJ65"/>
      <c r="KYK65"/>
      <c r="KYL65"/>
      <c r="KYM65"/>
      <c r="KYN65"/>
      <c r="KYO65"/>
      <c r="KYP65"/>
      <c r="KYQ65"/>
      <c r="KYR65"/>
      <c r="KYS65"/>
      <c r="KYT65"/>
      <c r="KYU65"/>
      <c r="KYV65"/>
      <c r="KYW65"/>
      <c r="KYX65"/>
      <c r="KYY65"/>
      <c r="KYZ65"/>
      <c r="KZA65"/>
      <c r="KZB65"/>
      <c r="KZC65"/>
      <c r="KZD65"/>
      <c r="KZE65"/>
      <c r="KZF65"/>
      <c r="KZG65"/>
      <c r="KZH65"/>
      <c r="KZI65"/>
      <c r="KZJ65"/>
      <c r="KZK65"/>
      <c r="KZL65"/>
      <c r="KZM65"/>
      <c r="KZN65"/>
      <c r="KZO65"/>
      <c r="KZP65"/>
      <c r="KZQ65"/>
      <c r="KZR65"/>
      <c r="KZS65"/>
      <c r="KZT65"/>
      <c r="KZU65"/>
      <c r="KZV65"/>
      <c r="KZW65"/>
      <c r="KZX65"/>
      <c r="KZY65"/>
      <c r="KZZ65"/>
      <c r="LAA65"/>
      <c r="LAB65"/>
      <c r="LAC65"/>
      <c r="LAD65"/>
      <c r="LAE65"/>
      <c r="LAF65"/>
      <c r="LAG65"/>
      <c r="LAH65"/>
      <c r="LAI65"/>
      <c r="LAJ65"/>
      <c r="LAK65"/>
      <c r="LAL65"/>
      <c r="LAM65"/>
      <c r="LAN65"/>
      <c r="LAO65"/>
      <c r="LAP65"/>
      <c r="LAQ65"/>
      <c r="LAR65"/>
      <c r="LAS65"/>
      <c r="LAT65"/>
      <c r="LAU65"/>
      <c r="LAV65"/>
      <c r="LAW65"/>
      <c r="LAX65"/>
      <c r="LAY65"/>
      <c r="LAZ65"/>
      <c r="LBA65"/>
      <c r="LBB65"/>
      <c r="LBC65"/>
      <c r="LBD65"/>
      <c r="LBE65"/>
      <c r="LBF65"/>
      <c r="LBG65"/>
      <c r="LBH65"/>
      <c r="LBI65"/>
      <c r="LBJ65"/>
      <c r="LBK65"/>
      <c r="LBL65"/>
      <c r="LBM65"/>
      <c r="LBN65"/>
      <c r="LBO65"/>
      <c r="LBP65"/>
      <c r="LBQ65"/>
      <c r="LBR65"/>
      <c r="LBS65"/>
      <c r="LBT65"/>
      <c r="LBU65"/>
      <c r="LBV65"/>
      <c r="LBW65"/>
      <c r="LBX65"/>
      <c r="LBY65"/>
      <c r="LBZ65"/>
      <c r="LCA65"/>
      <c r="LCB65"/>
      <c r="LCC65"/>
      <c r="LCD65"/>
      <c r="LCE65"/>
      <c r="LCF65"/>
      <c r="LCG65"/>
      <c r="LCH65"/>
      <c r="LCI65"/>
      <c r="LCJ65"/>
      <c r="LCK65"/>
      <c r="LCL65"/>
      <c r="LCM65"/>
      <c r="LCN65"/>
      <c r="LCO65"/>
      <c r="LCP65"/>
      <c r="LCQ65"/>
      <c r="LCR65"/>
      <c r="LCS65"/>
      <c r="LCT65"/>
      <c r="LCU65"/>
      <c r="LCV65"/>
      <c r="LCW65"/>
      <c r="LCX65"/>
      <c r="LCY65"/>
      <c r="LCZ65"/>
      <c r="LDA65"/>
      <c r="LDB65"/>
      <c r="LDC65"/>
      <c r="LDD65"/>
      <c r="LDE65"/>
      <c r="LDF65"/>
      <c r="LDG65"/>
      <c r="LDH65"/>
      <c r="LDI65"/>
      <c r="LDJ65"/>
      <c r="LDK65"/>
      <c r="LDL65"/>
      <c r="LDM65"/>
      <c r="LDN65"/>
      <c r="LDO65"/>
      <c r="LDP65"/>
      <c r="LDQ65"/>
      <c r="LDR65"/>
      <c r="LDS65"/>
      <c r="LDT65"/>
      <c r="LDU65"/>
      <c r="LDV65"/>
      <c r="LDW65"/>
      <c r="LDX65"/>
      <c r="LDY65"/>
      <c r="LDZ65"/>
      <c r="LEA65"/>
      <c r="LEB65"/>
      <c r="LEC65"/>
      <c r="LED65"/>
      <c r="LEE65"/>
      <c r="LEF65"/>
      <c r="LEG65"/>
      <c r="LEH65"/>
      <c r="LEI65"/>
      <c r="LEJ65"/>
      <c r="LEK65"/>
      <c r="LEL65"/>
      <c r="LEM65"/>
      <c r="LEN65"/>
      <c r="LEO65"/>
      <c r="LEP65"/>
      <c r="LEQ65"/>
      <c r="LER65"/>
      <c r="LES65"/>
      <c r="LET65"/>
      <c r="LEU65"/>
      <c r="LEV65"/>
      <c r="LEW65"/>
      <c r="LEX65"/>
      <c r="LEY65"/>
      <c r="LEZ65"/>
      <c r="LFA65"/>
      <c r="LFB65"/>
      <c r="LFC65"/>
      <c r="LFD65"/>
      <c r="LFE65"/>
      <c r="LFF65"/>
      <c r="LFG65"/>
      <c r="LFH65"/>
      <c r="LFI65"/>
      <c r="LFJ65"/>
      <c r="LFK65"/>
      <c r="LFL65"/>
      <c r="LFM65"/>
      <c r="LFN65"/>
      <c r="LFO65"/>
      <c r="LFP65"/>
      <c r="LFQ65"/>
      <c r="LFR65"/>
      <c r="LFS65"/>
      <c r="LFT65"/>
      <c r="LFU65"/>
      <c r="LFV65"/>
      <c r="LFW65"/>
      <c r="LFX65"/>
      <c r="LFY65"/>
      <c r="LFZ65"/>
      <c r="LGA65"/>
      <c r="LGB65"/>
      <c r="LGC65"/>
      <c r="LGD65"/>
      <c r="LGE65"/>
      <c r="LGF65"/>
      <c r="LGG65"/>
      <c r="LGH65"/>
      <c r="LGI65"/>
      <c r="LGJ65"/>
      <c r="LGK65"/>
      <c r="LGL65"/>
      <c r="LGM65"/>
      <c r="LGN65"/>
      <c r="LGO65"/>
      <c r="LGP65"/>
      <c r="LGQ65"/>
      <c r="LGR65"/>
      <c r="LGS65"/>
      <c r="LGT65"/>
      <c r="LGU65"/>
      <c r="LGV65"/>
      <c r="LGW65"/>
      <c r="LGX65"/>
      <c r="LGY65"/>
      <c r="LGZ65"/>
      <c r="LHA65"/>
      <c r="LHB65"/>
      <c r="LHC65"/>
      <c r="LHD65"/>
      <c r="LHE65"/>
      <c r="LHF65"/>
      <c r="LHG65"/>
      <c r="LHH65"/>
      <c r="LHI65"/>
      <c r="LHJ65"/>
      <c r="LHK65"/>
      <c r="LHL65"/>
      <c r="LHM65"/>
      <c r="LHN65"/>
      <c r="LHO65"/>
      <c r="LHP65"/>
      <c r="LHQ65"/>
      <c r="LHR65"/>
      <c r="LHS65"/>
      <c r="LHT65"/>
      <c r="LHU65"/>
      <c r="LHV65"/>
      <c r="LHW65"/>
      <c r="LHX65"/>
      <c r="LHY65"/>
      <c r="LHZ65"/>
      <c r="LIA65"/>
      <c r="LIB65"/>
      <c r="LIC65"/>
      <c r="LID65"/>
      <c r="LIE65"/>
      <c r="LIF65"/>
      <c r="LIG65"/>
      <c r="LIH65"/>
      <c r="LII65"/>
      <c r="LIJ65"/>
      <c r="LIK65"/>
      <c r="LIL65"/>
      <c r="LIM65"/>
      <c r="LIN65"/>
      <c r="LIO65"/>
      <c r="LIP65"/>
      <c r="LIQ65"/>
      <c r="LIR65"/>
      <c r="LIS65"/>
      <c r="LIT65"/>
      <c r="LIU65"/>
      <c r="LIV65"/>
      <c r="LIW65"/>
      <c r="LIX65"/>
      <c r="LIY65"/>
      <c r="LIZ65"/>
      <c r="LJA65"/>
      <c r="LJB65"/>
      <c r="LJC65"/>
      <c r="LJD65"/>
      <c r="LJE65"/>
      <c r="LJF65"/>
      <c r="LJG65"/>
      <c r="LJH65"/>
      <c r="LJI65"/>
      <c r="LJJ65"/>
      <c r="LJK65"/>
      <c r="LJL65"/>
      <c r="LJM65"/>
      <c r="LJN65"/>
      <c r="LJO65"/>
      <c r="LJP65"/>
      <c r="LJQ65"/>
      <c r="LJR65"/>
      <c r="LJS65"/>
      <c r="LJT65"/>
      <c r="LJU65"/>
      <c r="LJV65"/>
      <c r="LJW65"/>
      <c r="LJX65"/>
      <c r="LJY65"/>
      <c r="LJZ65"/>
      <c r="LKA65"/>
      <c r="LKB65"/>
      <c r="LKC65"/>
      <c r="LKD65"/>
      <c r="LKE65"/>
      <c r="LKF65"/>
      <c r="LKG65"/>
      <c r="LKH65"/>
      <c r="LKI65"/>
      <c r="LKJ65"/>
      <c r="LKK65"/>
      <c r="LKL65"/>
      <c r="LKM65"/>
      <c r="LKN65"/>
      <c r="LKO65"/>
      <c r="LKP65"/>
      <c r="LKQ65"/>
      <c r="LKR65"/>
      <c r="LKS65"/>
      <c r="LKT65"/>
      <c r="LKU65"/>
      <c r="LKV65"/>
      <c r="LKW65"/>
      <c r="LKX65"/>
      <c r="LKY65"/>
      <c r="LKZ65"/>
      <c r="LLA65"/>
      <c r="LLB65"/>
      <c r="LLC65"/>
      <c r="LLD65"/>
      <c r="LLE65"/>
      <c r="LLF65"/>
      <c r="LLG65"/>
      <c r="LLH65"/>
      <c r="LLI65"/>
      <c r="LLJ65"/>
      <c r="LLK65"/>
      <c r="LLL65"/>
      <c r="LLM65"/>
      <c r="LLN65"/>
      <c r="LLO65"/>
      <c r="LLP65"/>
      <c r="LLQ65"/>
      <c r="LLR65"/>
      <c r="LLS65"/>
      <c r="LLT65"/>
      <c r="LLU65"/>
      <c r="LLV65"/>
      <c r="LLW65"/>
      <c r="LLX65"/>
      <c r="LLY65"/>
      <c r="LLZ65"/>
      <c r="LMA65"/>
      <c r="LMB65"/>
      <c r="LMC65"/>
      <c r="LMD65"/>
      <c r="LME65"/>
      <c r="LMF65"/>
      <c r="LMG65"/>
      <c r="LMH65"/>
      <c r="LMI65"/>
      <c r="LMJ65"/>
      <c r="LMK65"/>
      <c r="LML65"/>
      <c r="LMM65"/>
      <c r="LMN65"/>
      <c r="LMO65"/>
      <c r="LMP65"/>
      <c r="LMQ65"/>
      <c r="LMR65"/>
      <c r="LMS65"/>
      <c r="LMT65"/>
      <c r="LMU65"/>
      <c r="LMV65"/>
      <c r="LMW65"/>
      <c r="LMX65"/>
      <c r="LMY65"/>
      <c r="LMZ65"/>
      <c r="LNA65"/>
      <c r="LNB65"/>
      <c r="LNC65"/>
      <c r="LND65"/>
      <c r="LNE65"/>
      <c r="LNF65"/>
      <c r="LNG65"/>
      <c r="LNH65"/>
      <c r="LNI65"/>
      <c r="LNJ65"/>
      <c r="LNK65"/>
      <c r="LNL65"/>
      <c r="LNM65"/>
      <c r="LNN65"/>
      <c r="LNO65"/>
      <c r="LNP65"/>
      <c r="LNQ65"/>
      <c r="LNR65"/>
      <c r="LNS65"/>
      <c r="LNT65"/>
      <c r="LNU65"/>
      <c r="LNV65"/>
      <c r="LNW65"/>
      <c r="LNX65"/>
      <c r="LNY65"/>
      <c r="LNZ65"/>
      <c r="LOA65"/>
      <c r="LOB65"/>
      <c r="LOC65"/>
      <c r="LOD65"/>
      <c r="LOE65"/>
      <c r="LOF65"/>
      <c r="LOG65"/>
      <c r="LOH65"/>
      <c r="LOI65"/>
      <c r="LOJ65"/>
      <c r="LOK65"/>
      <c r="LOL65"/>
      <c r="LOM65"/>
      <c r="LON65"/>
      <c r="LOO65"/>
      <c r="LOP65"/>
      <c r="LOQ65"/>
      <c r="LOR65"/>
      <c r="LOS65"/>
      <c r="LOT65"/>
      <c r="LOU65"/>
      <c r="LOV65"/>
      <c r="LOW65"/>
      <c r="LOX65"/>
      <c r="LOY65"/>
      <c r="LOZ65"/>
      <c r="LPA65"/>
      <c r="LPB65"/>
      <c r="LPC65"/>
      <c r="LPD65"/>
      <c r="LPE65"/>
      <c r="LPF65"/>
      <c r="LPG65"/>
      <c r="LPH65"/>
      <c r="LPI65"/>
      <c r="LPJ65"/>
      <c r="LPK65"/>
      <c r="LPL65"/>
      <c r="LPM65"/>
      <c r="LPN65"/>
      <c r="LPO65"/>
      <c r="LPP65"/>
      <c r="LPQ65"/>
      <c r="LPR65"/>
      <c r="LPS65"/>
      <c r="LPT65"/>
      <c r="LPU65"/>
      <c r="LPV65"/>
      <c r="LPW65"/>
      <c r="LPX65"/>
      <c r="LPY65"/>
      <c r="LPZ65"/>
      <c r="LQA65"/>
      <c r="LQB65"/>
      <c r="LQC65"/>
      <c r="LQD65"/>
      <c r="LQE65"/>
      <c r="LQF65"/>
      <c r="LQG65"/>
      <c r="LQH65"/>
      <c r="LQI65"/>
      <c r="LQJ65"/>
      <c r="LQK65"/>
      <c r="LQL65"/>
      <c r="LQM65"/>
      <c r="LQN65"/>
      <c r="LQO65"/>
      <c r="LQP65"/>
      <c r="LQQ65"/>
      <c r="LQR65"/>
      <c r="LQS65"/>
      <c r="LQT65"/>
      <c r="LQU65"/>
      <c r="LQV65"/>
      <c r="LQW65"/>
      <c r="LQX65"/>
      <c r="LQY65"/>
      <c r="LQZ65"/>
      <c r="LRA65"/>
      <c r="LRB65"/>
      <c r="LRC65"/>
      <c r="LRD65"/>
      <c r="LRE65"/>
      <c r="LRF65"/>
      <c r="LRG65"/>
      <c r="LRH65"/>
      <c r="LRI65"/>
      <c r="LRJ65"/>
      <c r="LRK65"/>
      <c r="LRL65"/>
      <c r="LRM65"/>
      <c r="LRN65"/>
      <c r="LRO65"/>
      <c r="LRP65"/>
      <c r="LRQ65"/>
      <c r="LRR65"/>
      <c r="LRS65"/>
      <c r="LRT65"/>
      <c r="LRU65"/>
      <c r="LRV65"/>
      <c r="LRW65"/>
      <c r="LRX65"/>
      <c r="LRY65"/>
      <c r="LRZ65"/>
      <c r="LSA65"/>
      <c r="LSB65"/>
      <c r="LSC65"/>
      <c r="LSD65"/>
      <c r="LSE65"/>
      <c r="LSF65"/>
      <c r="LSG65"/>
      <c r="LSH65"/>
      <c r="LSI65"/>
      <c r="LSJ65"/>
      <c r="LSK65"/>
      <c r="LSL65"/>
      <c r="LSM65"/>
      <c r="LSN65"/>
      <c r="LSO65"/>
      <c r="LSP65"/>
      <c r="LSQ65"/>
      <c r="LSR65"/>
      <c r="LSS65"/>
      <c r="LST65"/>
      <c r="LSU65"/>
      <c r="LSV65"/>
      <c r="LSW65"/>
      <c r="LSX65"/>
      <c r="LSY65"/>
      <c r="LSZ65"/>
      <c r="LTA65"/>
      <c r="LTB65"/>
      <c r="LTC65"/>
      <c r="LTD65"/>
      <c r="LTE65"/>
      <c r="LTF65"/>
      <c r="LTG65"/>
      <c r="LTH65"/>
      <c r="LTI65"/>
      <c r="LTJ65"/>
      <c r="LTK65"/>
      <c r="LTL65"/>
      <c r="LTM65"/>
      <c r="LTN65"/>
      <c r="LTO65"/>
      <c r="LTP65"/>
      <c r="LTQ65"/>
      <c r="LTR65"/>
      <c r="LTS65"/>
      <c r="LTT65"/>
      <c r="LTU65"/>
      <c r="LTV65"/>
      <c r="LTW65"/>
      <c r="LTX65"/>
      <c r="LTY65"/>
      <c r="LTZ65"/>
      <c r="LUA65"/>
      <c r="LUB65"/>
      <c r="LUC65"/>
      <c r="LUD65"/>
      <c r="LUE65"/>
      <c r="LUF65"/>
      <c r="LUG65"/>
      <c r="LUH65"/>
      <c r="LUI65"/>
      <c r="LUJ65"/>
      <c r="LUK65"/>
      <c r="LUL65"/>
      <c r="LUM65"/>
      <c r="LUN65"/>
      <c r="LUO65"/>
      <c r="LUP65"/>
      <c r="LUQ65"/>
      <c r="LUR65"/>
      <c r="LUS65"/>
      <c r="LUT65"/>
      <c r="LUU65"/>
      <c r="LUV65"/>
      <c r="LUW65"/>
      <c r="LUX65"/>
      <c r="LUY65"/>
      <c r="LUZ65"/>
      <c r="LVA65"/>
      <c r="LVB65"/>
      <c r="LVC65"/>
      <c r="LVD65"/>
      <c r="LVE65"/>
      <c r="LVF65"/>
      <c r="LVG65"/>
      <c r="LVH65"/>
      <c r="LVI65"/>
      <c r="LVJ65"/>
      <c r="LVK65"/>
      <c r="LVL65"/>
      <c r="LVM65"/>
      <c r="LVN65"/>
      <c r="LVO65"/>
      <c r="LVP65"/>
      <c r="LVQ65"/>
      <c r="LVR65"/>
      <c r="LVS65"/>
      <c r="LVT65"/>
      <c r="LVU65"/>
      <c r="LVV65"/>
      <c r="LVW65"/>
      <c r="LVX65"/>
      <c r="LVY65"/>
      <c r="LVZ65"/>
      <c r="LWA65"/>
      <c r="LWB65"/>
      <c r="LWC65"/>
      <c r="LWD65"/>
      <c r="LWE65"/>
      <c r="LWF65"/>
      <c r="LWG65"/>
      <c r="LWH65"/>
      <c r="LWI65"/>
      <c r="LWJ65"/>
      <c r="LWK65"/>
      <c r="LWL65"/>
      <c r="LWM65"/>
      <c r="LWN65"/>
      <c r="LWO65"/>
      <c r="LWP65"/>
      <c r="LWQ65"/>
      <c r="LWR65"/>
      <c r="LWS65"/>
      <c r="LWT65"/>
      <c r="LWU65"/>
      <c r="LWV65"/>
      <c r="LWW65"/>
      <c r="LWX65"/>
      <c r="LWY65"/>
      <c r="LWZ65"/>
      <c r="LXA65"/>
      <c r="LXB65"/>
      <c r="LXC65"/>
      <c r="LXD65"/>
      <c r="LXE65"/>
      <c r="LXF65"/>
      <c r="LXG65"/>
      <c r="LXH65"/>
      <c r="LXI65"/>
      <c r="LXJ65"/>
      <c r="LXK65"/>
      <c r="LXL65"/>
      <c r="LXM65"/>
      <c r="LXN65"/>
      <c r="LXO65"/>
      <c r="LXP65"/>
      <c r="LXQ65"/>
      <c r="LXR65"/>
      <c r="LXS65"/>
      <c r="LXT65"/>
      <c r="LXU65"/>
      <c r="LXV65"/>
      <c r="LXW65"/>
      <c r="LXX65"/>
      <c r="LXY65"/>
      <c r="LXZ65"/>
      <c r="LYA65"/>
      <c r="LYB65"/>
      <c r="LYC65"/>
      <c r="LYD65"/>
      <c r="LYE65"/>
      <c r="LYF65"/>
      <c r="LYG65"/>
      <c r="LYH65"/>
      <c r="LYI65"/>
      <c r="LYJ65"/>
      <c r="LYK65"/>
      <c r="LYL65"/>
      <c r="LYM65"/>
      <c r="LYN65"/>
      <c r="LYO65"/>
      <c r="LYP65"/>
      <c r="LYQ65"/>
      <c r="LYR65"/>
      <c r="LYS65"/>
      <c r="LYT65"/>
      <c r="LYU65"/>
      <c r="LYV65"/>
      <c r="LYW65"/>
      <c r="LYX65"/>
      <c r="LYY65"/>
      <c r="LYZ65"/>
      <c r="LZA65"/>
      <c r="LZB65"/>
      <c r="LZC65"/>
      <c r="LZD65"/>
      <c r="LZE65"/>
      <c r="LZF65"/>
      <c r="LZG65"/>
      <c r="LZH65"/>
      <c r="LZI65"/>
      <c r="LZJ65"/>
      <c r="LZK65"/>
      <c r="LZL65"/>
      <c r="LZM65"/>
      <c r="LZN65"/>
      <c r="LZO65"/>
      <c r="LZP65"/>
      <c r="LZQ65"/>
      <c r="LZR65"/>
      <c r="LZS65"/>
      <c r="LZT65"/>
      <c r="LZU65"/>
      <c r="LZV65"/>
      <c r="LZW65"/>
      <c r="LZX65"/>
      <c r="LZY65"/>
      <c r="LZZ65"/>
      <c r="MAA65"/>
      <c r="MAB65"/>
      <c r="MAC65"/>
      <c r="MAD65"/>
      <c r="MAE65"/>
      <c r="MAF65"/>
      <c r="MAG65"/>
      <c r="MAH65"/>
      <c r="MAI65"/>
      <c r="MAJ65"/>
      <c r="MAK65"/>
      <c r="MAL65"/>
      <c r="MAM65"/>
      <c r="MAN65"/>
      <c r="MAO65"/>
      <c r="MAP65"/>
      <c r="MAQ65"/>
      <c r="MAR65"/>
      <c r="MAS65"/>
      <c r="MAT65"/>
      <c r="MAU65"/>
      <c r="MAV65"/>
      <c r="MAW65"/>
      <c r="MAX65"/>
      <c r="MAY65"/>
      <c r="MAZ65"/>
      <c r="MBA65"/>
      <c r="MBB65"/>
      <c r="MBC65"/>
      <c r="MBD65"/>
      <c r="MBE65"/>
      <c r="MBF65"/>
      <c r="MBG65"/>
      <c r="MBH65"/>
      <c r="MBI65"/>
      <c r="MBJ65"/>
      <c r="MBK65"/>
      <c r="MBL65"/>
      <c r="MBM65"/>
      <c r="MBN65"/>
      <c r="MBO65"/>
      <c r="MBP65"/>
      <c r="MBQ65"/>
      <c r="MBR65"/>
      <c r="MBS65"/>
      <c r="MBT65"/>
      <c r="MBU65"/>
      <c r="MBV65"/>
      <c r="MBW65"/>
      <c r="MBX65"/>
      <c r="MBY65"/>
      <c r="MBZ65"/>
      <c r="MCA65"/>
      <c r="MCB65"/>
      <c r="MCC65"/>
      <c r="MCD65"/>
      <c r="MCE65"/>
      <c r="MCF65"/>
      <c r="MCG65"/>
      <c r="MCH65"/>
      <c r="MCI65"/>
      <c r="MCJ65"/>
      <c r="MCK65"/>
      <c r="MCL65"/>
      <c r="MCM65"/>
      <c r="MCN65"/>
      <c r="MCO65"/>
      <c r="MCP65"/>
      <c r="MCQ65"/>
      <c r="MCR65"/>
      <c r="MCS65"/>
      <c r="MCT65"/>
      <c r="MCU65"/>
      <c r="MCV65"/>
      <c r="MCW65"/>
      <c r="MCX65"/>
      <c r="MCY65"/>
      <c r="MCZ65"/>
      <c r="MDA65"/>
      <c r="MDB65"/>
      <c r="MDC65"/>
      <c r="MDD65"/>
      <c r="MDE65"/>
      <c r="MDF65"/>
      <c r="MDG65"/>
      <c r="MDH65"/>
      <c r="MDI65"/>
      <c r="MDJ65"/>
      <c r="MDK65"/>
      <c r="MDL65"/>
      <c r="MDM65"/>
      <c r="MDN65"/>
      <c r="MDO65"/>
      <c r="MDP65"/>
      <c r="MDQ65"/>
      <c r="MDR65"/>
      <c r="MDS65"/>
      <c r="MDT65"/>
      <c r="MDU65"/>
      <c r="MDV65"/>
      <c r="MDW65"/>
      <c r="MDX65"/>
      <c r="MDY65"/>
      <c r="MDZ65"/>
      <c r="MEA65"/>
      <c r="MEB65"/>
      <c r="MEC65"/>
      <c r="MED65"/>
      <c r="MEE65"/>
      <c r="MEF65"/>
      <c r="MEG65"/>
      <c r="MEH65"/>
      <c r="MEI65"/>
      <c r="MEJ65"/>
      <c r="MEK65"/>
      <c r="MEL65"/>
      <c r="MEM65"/>
      <c r="MEN65"/>
      <c r="MEO65"/>
      <c r="MEP65"/>
      <c r="MEQ65"/>
      <c r="MER65"/>
      <c r="MES65"/>
      <c r="MET65"/>
      <c r="MEU65"/>
      <c r="MEV65"/>
      <c r="MEW65"/>
      <c r="MEX65"/>
      <c r="MEY65"/>
      <c r="MEZ65"/>
      <c r="MFA65"/>
      <c r="MFB65"/>
      <c r="MFC65"/>
      <c r="MFD65"/>
      <c r="MFE65"/>
      <c r="MFF65"/>
      <c r="MFG65"/>
      <c r="MFH65"/>
      <c r="MFI65"/>
      <c r="MFJ65"/>
      <c r="MFK65"/>
      <c r="MFL65"/>
      <c r="MFM65"/>
      <c r="MFN65"/>
      <c r="MFO65"/>
      <c r="MFP65"/>
      <c r="MFQ65"/>
      <c r="MFR65"/>
      <c r="MFS65"/>
      <c r="MFT65"/>
      <c r="MFU65"/>
      <c r="MFV65"/>
      <c r="MFW65"/>
      <c r="MFX65"/>
      <c r="MFY65"/>
      <c r="MFZ65"/>
      <c r="MGA65"/>
      <c r="MGB65"/>
      <c r="MGC65"/>
      <c r="MGD65"/>
      <c r="MGE65"/>
      <c r="MGF65"/>
      <c r="MGG65"/>
      <c r="MGH65"/>
      <c r="MGI65"/>
      <c r="MGJ65"/>
      <c r="MGK65"/>
      <c r="MGL65"/>
      <c r="MGM65"/>
      <c r="MGN65"/>
      <c r="MGO65"/>
      <c r="MGP65"/>
      <c r="MGQ65"/>
      <c r="MGR65"/>
      <c r="MGS65"/>
      <c r="MGT65"/>
      <c r="MGU65"/>
      <c r="MGV65"/>
      <c r="MGW65"/>
      <c r="MGX65"/>
      <c r="MGY65"/>
      <c r="MGZ65"/>
      <c r="MHA65"/>
      <c r="MHB65"/>
      <c r="MHC65"/>
      <c r="MHD65"/>
      <c r="MHE65"/>
      <c r="MHF65"/>
      <c r="MHG65"/>
      <c r="MHH65"/>
      <c r="MHI65"/>
      <c r="MHJ65"/>
      <c r="MHK65"/>
      <c r="MHL65"/>
      <c r="MHM65"/>
      <c r="MHN65"/>
      <c r="MHO65"/>
      <c r="MHP65"/>
      <c r="MHQ65"/>
      <c r="MHR65"/>
      <c r="MHS65"/>
      <c r="MHT65"/>
      <c r="MHU65"/>
      <c r="MHV65"/>
      <c r="MHW65"/>
      <c r="MHX65"/>
      <c r="MHY65"/>
      <c r="MHZ65"/>
      <c r="MIA65"/>
      <c r="MIB65"/>
      <c r="MIC65"/>
      <c r="MID65"/>
      <c r="MIE65"/>
      <c r="MIF65"/>
      <c r="MIG65"/>
      <c r="MIH65"/>
      <c r="MII65"/>
      <c r="MIJ65"/>
      <c r="MIK65"/>
      <c r="MIL65"/>
      <c r="MIM65"/>
      <c r="MIN65"/>
      <c r="MIO65"/>
      <c r="MIP65"/>
      <c r="MIQ65"/>
      <c r="MIR65"/>
      <c r="MIS65"/>
      <c r="MIT65"/>
      <c r="MIU65"/>
      <c r="MIV65"/>
      <c r="MIW65"/>
      <c r="MIX65"/>
      <c r="MIY65"/>
      <c r="MIZ65"/>
      <c r="MJA65"/>
      <c r="MJB65"/>
      <c r="MJC65"/>
      <c r="MJD65"/>
      <c r="MJE65"/>
      <c r="MJF65"/>
      <c r="MJG65"/>
      <c r="MJH65"/>
      <c r="MJI65"/>
      <c r="MJJ65"/>
      <c r="MJK65"/>
      <c r="MJL65"/>
      <c r="MJM65"/>
      <c r="MJN65"/>
      <c r="MJO65"/>
      <c r="MJP65"/>
      <c r="MJQ65"/>
      <c r="MJR65"/>
      <c r="MJS65"/>
      <c r="MJT65"/>
      <c r="MJU65"/>
      <c r="MJV65"/>
      <c r="MJW65"/>
      <c r="MJX65"/>
      <c r="MJY65"/>
      <c r="MJZ65"/>
      <c r="MKA65"/>
      <c r="MKB65"/>
      <c r="MKC65"/>
      <c r="MKD65"/>
      <c r="MKE65"/>
      <c r="MKF65"/>
      <c r="MKG65"/>
      <c r="MKH65"/>
      <c r="MKI65"/>
      <c r="MKJ65"/>
      <c r="MKK65"/>
      <c r="MKL65"/>
      <c r="MKM65"/>
      <c r="MKN65"/>
      <c r="MKO65"/>
      <c r="MKP65"/>
      <c r="MKQ65"/>
      <c r="MKR65"/>
      <c r="MKS65"/>
      <c r="MKT65"/>
      <c r="MKU65"/>
      <c r="MKV65"/>
      <c r="MKW65"/>
      <c r="MKX65"/>
      <c r="MKY65"/>
      <c r="MKZ65"/>
      <c r="MLA65"/>
      <c r="MLB65"/>
      <c r="MLC65"/>
      <c r="MLD65"/>
      <c r="MLE65"/>
      <c r="MLF65"/>
      <c r="MLG65"/>
      <c r="MLH65"/>
      <c r="MLI65"/>
      <c r="MLJ65"/>
      <c r="MLK65"/>
      <c r="MLL65"/>
      <c r="MLM65"/>
      <c r="MLN65"/>
      <c r="MLO65"/>
      <c r="MLP65"/>
      <c r="MLQ65"/>
      <c r="MLR65"/>
      <c r="MLS65"/>
      <c r="MLT65"/>
      <c r="MLU65"/>
      <c r="MLV65"/>
      <c r="MLW65"/>
      <c r="MLX65"/>
      <c r="MLY65"/>
      <c r="MLZ65"/>
      <c r="MMA65"/>
      <c r="MMB65"/>
      <c r="MMC65"/>
      <c r="MMD65"/>
      <c r="MME65"/>
      <c r="MMF65"/>
      <c r="MMG65"/>
      <c r="MMH65"/>
      <c r="MMI65"/>
      <c r="MMJ65"/>
      <c r="MMK65"/>
      <c r="MML65"/>
      <c r="MMM65"/>
      <c r="MMN65"/>
      <c r="MMO65"/>
      <c r="MMP65"/>
      <c r="MMQ65"/>
      <c r="MMR65"/>
      <c r="MMS65"/>
      <c r="MMT65"/>
      <c r="MMU65"/>
      <c r="MMV65"/>
      <c r="MMW65"/>
      <c r="MMX65"/>
      <c r="MMY65"/>
      <c r="MMZ65"/>
      <c r="MNA65"/>
      <c r="MNB65"/>
      <c r="MNC65"/>
      <c r="MND65"/>
      <c r="MNE65"/>
      <c r="MNF65"/>
      <c r="MNG65"/>
      <c r="MNH65"/>
      <c r="MNI65"/>
      <c r="MNJ65"/>
      <c r="MNK65"/>
      <c r="MNL65"/>
      <c r="MNM65"/>
      <c r="MNN65"/>
      <c r="MNO65"/>
      <c r="MNP65"/>
      <c r="MNQ65"/>
      <c r="MNR65"/>
      <c r="MNS65"/>
      <c r="MNT65"/>
      <c r="MNU65"/>
      <c r="MNV65"/>
      <c r="MNW65"/>
      <c r="MNX65"/>
      <c r="MNY65"/>
      <c r="MNZ65"/>
      <c r="MOA65"/>
      <c r="MOB65"/>
      <c r="MOC65"/>
      <c r="MOD65"/>
      <c r="MOE65"/>
      <c r="MOF65"/>
      <c r="MOG65"/>
      <c r="MOH65"/>
      <c r="MOI65"/>
      <c r="MOJ65"/>
      <c r="MOK65"/>
      <c r="MOL65"/>
      <c r="MOM65"/>
      <c r="MON65"/>
      <c r="MOO65"/>
      <c r="MOP65"/>
      <c r="MOQ65"/>
      <c r="MOR65"/>
      <c r="MOS65"/>
      <c r="MOT65"/>
      <c r="MOU65"/>
      <c r="MOV65"/>
      <c r="MOW65"/>
      <c r="MOX65"/>
      <c r="MOY65"/>
      <c r="MOZ65"/>
      <c r="MPA65"/>
      <c r="MPB65"/>
      <c r="MPC65"/>
      <c r="MPD65"/>
      <c r="MPE65"/>
      <c r="MPF65"/>
      <c r="MPG65"/>
      <c r="MPH65"/>
      <c r="MPI65"/>
      <c r="MPJ65"/>
      <c r="MPK65"/>
      <c r="MPL65"/>
      <c r="MPM65"/>
      <c r="MPN65"/>
      <c r="MPO65"/>
      <c r="MPP65"/>
      <c r="MPQ65"/>
      <c r="MPR65"/>
      <c r="MPS65"/>
      <c r="MPT65"/>
      <c r="MPU65"/>
      <c r="MPV65"/>
      <c r="MPW65"/>
      <c r="MPX65"/>
      <c r="MPY65"/>
      <c r="MPZ65"/>
      <c r="MQA65"/>
      <c r="MQB65"/>
      <c r="MQC65"/>
      <c r="MQD65"/>
      <c r="MQE65"/>
      <c r="MQF65"/>
      <c r="MQG65"/>
      <c r="MQH65"/>
      <c r="MQI65"/>
      <c r="MQJ65"/>
      <c r="MQK65"/>
      <c r="MQL65"/>
      <c r="MQM65"/>
      <c r="MQN65"/>
      <c r="MQO65"/>
      <c r="MQP65"/>
      <c r="MQQ65"/>
      <c r="MQR65"/>
      <c r="MQS65"/>
      <c r="MQT65"/>
      <c r="MQU65"/>
      <c r="MQV65"/>
      <c r="MQW65"/>
      <c r="MQX65"/>
      <c r="MQY65"/>
      <c r="MQZ65"/>
      <c r="MRA65"/>
      <c r="MRB65"/>
      <c r="MRC65"/>
      <c r="MRD65"/>
      <c r="MRE65"/>
      <c r="MRF65"/>
      <c r="MRG65"/>
      <c r="MRH65"/>
      <c r="MRI65"/>
      <c r="MRJ65"/>
      <c r="MRK65"/>
      <c r="MRL65"/>
      <c r="MRM65"/>
      <c r="MRN65"/>
      <c r="MRO65"/>
      <c r="MRP65"/>
      <c r="MRQ65"/>
      <c r="MRR65"/>
      <c r="MRS65"/>
      <c r="MRT65"/>
      <c r="MRU65"/>
      <c r="MRV65"/>
      <c r="MRW65"/>
      <c r="MRX65"/>
      <c r="MRY65"/>
      <c r="MRZ65"/>
      <c r="MSA65"/>
      <c r="MSB65"/>
      <c r="MSC65"/>
      <c r="MSD65"/>
      <c r="MSE65"/>
      <c r="MSF65"/>
      <c r="MSG65"/>
      <c r="MSH65"/>
      <c r="MSI65"/>
      <c r="MSJ65"/>
      <c r="MSK65"/>
      <c r="MSL65"/>
      <c r="MSM65"/>
      <c r="MSN65"/>
      <c r="MSO65"/>
      <c r="MSP65"/>
      <c r="MSQ65"/>
      <c r="MSR65"/>
      <c r="MSS65"/>
      <c r="MST65"/>
      <c r="MSU65"/>
      <c r="MSV65"/>
      <c r="MSW65"/>
      <c r="MSX65"/>
      <c r="MSY65"/>
      <c r="MSZ65"/>
      <c r="MTA65"/>
      <c r="MTB65"/>
      <c r="MTC65"/>
      <c r="MTD65"/>
      <c r="MTE65"/>
      <c r="MTF65"/>
      <c r="MTG65"/>
      <c r="MTH65"/>
      <c r="MTI65"/>
      <c r="MTJ65"/>
      <c r="MTK65"/>
      <c r="MTL65"/>
      <c r="MTM65"/>
      <c r="MTN65"/>
      <c r="MTO65"/>
      <c r="MTP65"/>
      <c r="MTQ65"/>
      <c r="MTR65"/>
      <c r="MTS65"/>
      <c r="MTT65"/>
      <c r="MTU65"/>
      <c r="MTV65"/>
      <c r="MTW65"/>
      <c r="MTX65"/>
      <c r="MTY65"/>
      <c r="MTZ65"/>
      <c r="MUA65"/>
      <c r="MUB65"/>
      <c r="MUC65"/>
      <c r="MUD65"/>
      <c r="MUE65"/>
      <c r="MUF65"/>
      <c r="MUG65"/>
      <c r="MUH65"/>
      <c r="MUI65"/>
      <c r="MUJ65"/>
      <c r="MUK65"/>
      <c r="MUL65"/>
      <c r="MUM65"/>
      <c r="MUN65"/>
      <c r="MUO65"/>
      <c r="MUP65"/>
      <c r="MUQ65"/>
      <c r="MUR65"/>
      <c r="MUS65"/>
      <c r="MUT65"/>
      <c r="MUU65"/>
      <c r="MUV65"/>
      <c r="MUW65"/>
      <c r="MUX65"/>
      <c r="MUY65"/>
      <c r="MUZ65"/>
      <c r="MVA65"/>
      <c r="MVB65"/>
      <c r="MVC65"/>
      <c r="MVD65"/>
      <c r="MVE65"/>
      <c r="MVF65"/>
      <c r="MVG65"/>
      <c r="MVH65"/>
      <c r="MVI65"/>
      <c r="MVJ65"/>
      <c r="MVK65"/>
      <c r="MVL65"/>
      <c r="MVM65"/>
      <c r="MVN65"/>
      <c r="MVO65"/>
      <c r="MVP65"/>
      <c r="MVQ65"/>
      <c r="MVR65"/>
      <c r="MVS65"/>
      <c r="MVT65"/>
      <c r="MVU65"/>
      <c r="MVV65"/>
      <c r="MVW65"/>
      <c r="MVX65"/>
      <c r="MVY65"/>
      <c r="MVZ65"/>
      <c r="MWA65"/>
      <c r="MWB65"/>
      <c r="MWC65"/>
      <c r="MWD65"/>
      <c r="MWE65"/>
      <c r="MWF65"/>
      <c r="MWG65"/>
      <c r="MWH65"/>
      <c r="MWI65"/>
      <c r="MWJ65"/>
      <c r="MWK65"/>
      <c r="MWL65"/>
      <c r="MWM65"/>
      <c r="MWN65"/>
      <c r="MWO65"/>
      <c r="MWP65"/>
      <c r="MWQ65"/>
      <c r="MWR65"/>
      <c r="MWS65"/>
      <c r="MWT65"/>
      <c r="MWU65"/>
      <c r="MWV65"/>
      <c r="MWW65"/>
      <c r="MWX65"/>
      <c r="MWY65"/>
      <c r="MWZ65"/>
      <c r="MXA65"/>
      <c r="MXB65"/>
      <c r="MXC65"/>
      <c r="MXD65"/>
      <c r="MXE65"/>
      <c r="MXF65"/>
      <c r="MXG65"/>
      <c r="MXH65"/>
      <c r="MXI65"/>
      <c r="MXJ65"/>
      <c r="MXK65"/>
      <c r="MXL65"/>
      <c r="MXM65"/>
      <c r="MXN65"/>
      <c r="MXO65"/>
      <c r="MXP65"/>
      <c r="MXQ65"/>
      <c r="MXR65"/>
      <c r="MXS65"/>
      <c r="MXT65"/>
      <c r="MXU65"/>
      <c r="MXV65"/>
      <c r="MXW65"/>
      <c r="MXX65"/>
      <c r="MXY65"/>
      <c r="MXZ65"/>
      <c r="MYA65"/>
      <c r="MYB65"/>
      <c r="MYC65"/>
      <c r="MYD65"/>
      <c r="MYE65"/>
      <c r="MYF65"/>
      <c r="MYG65"/>
      <c r="MYH65"/>
      <c r="MYI65"/>
      <c r="MYJ65"/>
      <c r="MYK65"/>
      <c r="MYL65"/>
      <c r="MYM65"/>
      <c r="MYN65"/>
      <c r="MYO65"/>
      <c r="MYP65"/>
      <c r="MYQ65"/>
      <c r="MYR65"/>
      <c r="MYS65"/>
      <c r="MYT65"/>
      <c r="MYU65"/>
      <c r="MYV65"/>
      <c r="MYW65"/>
      <c r="MYX65"/>
      <c r="MYY65"/>
      <c r="MYZ65"/>
      <c r="MZA65"/>
      <c r="MZB65"/>
      <c r="MZC65"/>
      <c r="MZD65"/>
      <c r="MZE65"/>
      <c r="MZF65"/>
      <c r="MZG65"/>
      <c r="MZH65"/>
      <c r="MZI65"/>
      <c r="MZJ65"/>
      <c r="MZK65"/>
      <c r="MZL65"/>
      <c r="MZM65"/>
      <c r="MZN65"/>
      <c r="MZO65"/>
      <c r="MZP65"/>
      <c r="MZQ65"/>
      <c r="MZR65"/>
      <c r="MZS65"/>
      <c r="MZT65"/>
      <c r="MZU65"/>
      <c r="MZV65"/>
      <c r="MZW65"/>
      <c r="MZX65"/>
      <c r="MZY65"/>
      <c r="MZZ65"/>
      <c r="NAA65"/>
      <c r="NAB65"/>
      <c r="NAC65"/>
      <c r="NAD65"/>
      <c r="NAE65"/>
      <c r="NAF65"/>
      <c r="NAG65"/>
      <c r="NAH65"/>
      <c r="NAI65"/>
      <c r="NAJ65"/>
      <c r="NAK65"/>
      <c r="NAL65"/>
      <c r="NAM65"/>
      <c r="NAN65"/>
      <c r="NAO65"/>
      <c r="NAP65"/>
      <c r="NAQ65"/>
      <c r="NAR65"/>
      <c r="NAS65"/>
      <c r="NAT65"/>
      <c r="NAU65"/>
      <c r="NAV65"/>
      <c r="NAW65"/>
      <c r="NAX65"/>
      <c r="NAY65"/>
      <c r="NAZ65"/>
      <c r="NBA65"/>
      <c r="NBB65"/>
      <c r="NBC65"/>
      <c r="NBD65"/>
      <c r="NBE65"/>
      <c r="NBF65"/>
      <c r="NBG65"/>
      <c r="NBH65"/>
      <c r="NBI65"/>
      <c r="NBJ65"/>
      <c r="NBK65"/>
      <c r="NBL65"/>
      <c r="NBM65"/>
      <c r="NBN65"/>
      <c r="NBO65"/>
      <c r="NBP65"/>
      <c r="NBQ65"/>
      <c r="NBR65"/>
      <c r="NBS65"/>
      <c r="NBT65"/>
      <c r="NBU65"/>
      <c r="NBV65"/>
      <c r="NBW65"/>
      <c r="NBX65"/>
      <c r="NBY65"/>
      <c r="NBZ65"/>
      <c r="NCA65"/>
      <c r="NCB65"/>
      <c r="NCC65"/>
      <c r="NCD65"/>
      <c r="NCE65"/>
      <c r="NCF65"/>
      <c r="NCG65"/>
      <c r="NCH65"/>
      <c r="NCI65"/>
      <c r="NCJ65"/>
      <c r="NCK65"/>
      <c r="NCL65"/>
      <c r="NCM65"/>
      <c r="NCN65"/>
      <c r="NCO65"/>
      <c r="NCP65"/>
      <c r="NCQ65"/>
      <c r="NCR65"/>
      <c r="NCS65"/>
      <c r="NCT65"/>
      <c r="NCU65"/>
      <c r="NCV65"/>
      <c r="NCW65"/>
      <c r="NCX65"/>
      <c r="NCY65"/>
      <c r="NCZ65"/>
      <c r="NDA65"/>
      <c r="NDB65"/>
      <c r="NDC65"/>
      <c r="NDD65"/>
      <c r="NDE65"/>
      <c r="NDF65"/>
      <c r="NDG65"/>
      <c r="NDH65"/>
      <c r="NDI65"/>
      <c r="NDJ65"/>
      <c r="NDK65"/>
      <c r="NDL65"/>
      <c r="NDM65"/>
      <c r="NDN65"/>
      <c r="NDO65"/>
      <c r="NDP65"/>
      <c r="NDQ65"/>
      <c r="NDR65"/>
      <c r="NDS65"/>
      <c r="NDT65"/>
      <c r="NDU65"/>
      <c r="NDV65"/>
      <c r="NDW65"/>
      <c r="NDX65"/>
      <c r="NDY65"/>
      <c r="NDZ65"/>
      <c r="NEA65"/>
      <c r="NEB65"/>
      <c r="NEC65"/>
      <c r="NED65"/>
      <c r="NEE65"/>
      <c r="NEF65"/>
      <c r="NEG65"/>
      <c r="NEH65"/>
      <c r="NEI65"/>
      <c r="NEJ65"/>
      <c r="NEK65"/>
      <c r="NEL65"/>
      <c r="NEM65"/>
      <c r="NEN65"/>
      <c r="NEO65"/>
      <c r="NEP65"/>
      <c r="NEQ65"/>
      <c r="NER65"/>
      <c r="NES65"/>
      <c r="NET65"/>
      <c r="NEU65"/>
      <c r="NEV65"/>
      <c r="NEW65"/>
      <c r="NEX65"/>
      <c r="NEY65"/>
      <c r="NEZ65"/>
      <c r="NFA65"/>
      <c r="NFB65"/>
      <c r="NFC65"/>
      <c r="NFD65"/>
      <c r="NFE65"/>
      <c r="NFF65"/>
      <c r="NFG65"/>
      <c r="NFH65"/>
      <c r="NFI65"/>
      <c r="NFJ65"/>
      <c r="NFK65"/>
      <c r="NFL65"/>
      <c r="NFM65"/>
      <c r="NFN65"/>
      <c r="NFO65"/>
      <c r="NFP65"/>
      <c r="NFQ65"/>
      <c r="NFR65"/>
      <c r="NFS65"/>
      <c r="NFT65"/>
      <c r="NFU65"/>
      <c r="NFV65"/>
      <c r="NFW65"/>
      <c r="NFX65"/>
      <c r="NFY65"/>
      <c r="NFZ65"/>
      <c r="NGA65"/>
      <c r="NGB65"/>
      <c r="NGC65"/>
      <c r="NGD65"/>
      <c r="NGE65"/>
      <c r="NGF65"/>
      <c r="NGG65"/>
      <c r="NGH65"/>
      <c r="NGI65"/>
      <c r="NGJ65"/>
      <c r="NGK65"/>
      <c r="NGL65"/>
      <c r="NGM65"/>
      <c r="NGN65"/>
      <c r="NGO65"/>
      <c r="NGP65"/>
      <c r="NGQ65"/>
      <c r="NGR65"/>
      <c r="NGS65"/>
      <c r="NGT65"/>
      <c r="NGU65"/>
      <c r="NGV65"/>
      <c r="NGW65"/>
      <c r="NGX65"/>
      <c r="NGY65"/>
      <c r="NGZ65"/>
      <c r="NHA65"/>
      <c r="NHB65"/>
      <c r="NHC65"/>
      <c r="NHD65"/>
      <c r="NHE65"/>
      <c r="NHF65"/>
      <c r="NHG65"/>
      <c r="NHH65"/>
      <c r="NHI65"/>
      <c r="NHJ65"/>
      <c r="NHK65"/>
      <c r="NHL65"/>
      <c r="NHM65"/>
      <c r="NHN65"/>
      <c r="NHO65"/>
      <c r="NHP65"/>
      <c r="NHQ65"/>
      <c r="NHR65"/>
      <c r="NHS65"/>
      <c r="NHT65"/>
      <c r="NHU65"/>
      <c r="NHV65"/>
      <c r="NHW65"/>
      <c r="NHX65"/>
      <c r="NHY65"/>
      <c r="NHZ65"/>
      <c r="NIA65"/>
      <c r="NIB65"/>
      <c r="NIC65"/>
      <c r="NID65"/>
      <c r="NIE65"/>
      <c r="NIF65"/>
      <c r="NIG65"/>
      <c r="NIH65"/>
      <c r="NII65"/>
      <c r="NIJ65"/>
      <c r="NIK65"/>
      <c r="NIL65"/>
      <c r="NIM65"/>
      <c r="NIN65"/>
      <c r="NIO65"/>
      <c r="NIP65"/>
      <c r="NIQ65"/>
      <c r="NIR65"/>
      <c r="NIS65"/>
      <c r="NIT65"/>
      <c r="NIU65"/>
      <c r="NIV65"/>
      <c r="NIW65"/>
      <c r="NIX65"/>
      <c r="NIY65"/>
      <c r="NIZ65"/>
      <c r="NJA65"/>
      <c r="NJB65"/>
      <c r="NJC65"/>
      <c r="NJD65"/>
      <c r="NJE65"/>
      <c r="NJF65"/>
      <c r="NJG65"/>
      <c r="NJH65"/>
      <c r="NJI65"/>
      <c r="NJJ65"/>
      <c r="NJK65"/>
      <c r="NJL65"/>
      <c r="NJM65"/>
      <c r="NJN65"/>
      <c r="NJO65"/>
      <c r="NJP65"/>
      <c r="NJQ65"/>
      <c r="NJR65"/>
      <c r="NJS65"/>
      <c r="NJT65"/>
      <c r="NJU65"/>
      <c r="NJV65"/>
      <c r="NJW65"/>
      <c r="NJX65"/>
      <c r="NJY65"/>
      <c r="NJZ65"/>
      <c r="NKA65"/>
      <c r="NKB65"/>
      <c r="NKC65"/>
      <c r="NKD65"/>
      <c r="NKE65"/>
      <c r="NKF65"/>
      <c r="NKG65"/>
      <c r="NKH65"/>
      <c r="NKI65"/>
      <c r="NKJ65"/>
      <c r="NKK65"/>
      <c r="NKL65"/>
      <c r="NKM65"/>
      <c r="NKN65"/>
      <c r="NKO65"/>
      <c r="NKP65"/>
      <c r="NKQ65"/>
      <c r="NKR65"/>
      <c r="NKS65"/>
      <c r="NKT65"/>
      <c r="NKU65"/>
      <c r="NKV65"/>
      <c r="NKW65"/>
      <c r="NKX65"/>
      <c r="NKY65"/>
      <c r="NKZ65"/>
      <c r="NLA65"/>
      <c r="NLB65"/>
      <c r="NLC65"/>
      <c r="NLD65"/>
      <c r="NLE65"/>
      <c r="NLF65"/>
      <c r="NLG65"/>
      <c r="NLH65"/>
      <c r="NLI65"/>
      <c r="NLJ65"/>
      <c r="NLK65"/>
      <c r="NLL65"/>
      <c r="NLM65"/>
      <c r="NLN65"/>
      <c r="NLO65"/>
      <c r="NLP65"/>
      <c r="NLQ65"/>
      <c r="NLR65"/>
      <c r="NLS65"/>
      <c r="NLT65"/>
      <c r="NLU65"/>
      <c r="NLV65"/>
      <c r="NLW65"/>
      <c r="NLX65"/>
      <c r="NLY65"/>
      <c r="NLZ65"/>
      <c r="NMA65"/>
      <c r="NMB65"/>
      <c r="NMC65"/>
      <c r="NMD65"/>
      <c r="NME65"/>
      <c r="NMF65"/>
      <c r="NMG65"/>
      <c r="NMH65"/>
      <c r="NMI65"/>
      <c r="NMJ65"/>
      <c r="NMK65"/>
      <c r="NML65"/>
      <c r="NMM65"/>
      <c r="NMN65"/>
      <c r="NMO65"/>
      <c r="NMP65"/>
      <c r="NMQ65"/>
      <c r="NMR65"/>
      <c r="NMS65"/>
      <c r="NMT65"/>
      <c r="NMU65"/>
      <c r="NMV65"/>
      <c r="NMW65"/>
      <c r="NMX65"/>
      <c r="NMY65"/>
      <c r="NMZ65"/>
      <c r="NNA65"/>
      <c r="NNB65"/>
      <c r="NNC65"/>
      <c r="NND65"/>
      <c r="NNE65"/>
      <c r="NNF65"/>
      <c r="NNG65"/>
      <c r="NNH65"/>
      <c r="NNI65"/>
      <c r="NNJ65"/>
      <c r="NNK65"/>
      <c r="NNL65"/>
      <c r="NNM65"/>
      <c r="NNN65"/>
      <c r="NNO65"/>
      <c r="NNP65"/>
      <c r="NNQ65"/>
      <c r="NNR65"/>
      <c r="NNS65"/>
      <c r="NNT65"/>
      <c r="NNU65"/>
      <c r="NNV65"/>
      <c r="NNW65"/>
      <c r="NNX65"/>
      <c r="NNY65"/>
      <c r="NNZ65"/>
      <c r="NOA65"/>
      <c r="NOB65"/>
      <c r="NOC65"/>
      <c r="NOD65"/>
      <c r="NOE65"/>
      <c r="NOF65"/>
      <c r="NOG65"/>
      <c r="NOH65"/>
      <c r="NOI65"/>
      <c r="NOJ65"/>
      <c r="NOK65"/>
      <c r="NOL65"/>
      <c r="NOM65"/>
      <c r="NON65"/>
      <c r="NOO65"/>
      <c r="NOP65"/>
      <c r="NOQ65"/>
      <c r="NOR65"/>
      <c r="NOS65"/>
      <c r="NOT65"/>
      <c r="NOU65"/>
      <c r="NOV65"/>
      <c r="NOW65"/>
      <c r="NOX65"/>
      <c r="NOY65"/>
      <c r="NOZ65"/>
      <c r="NPA65"/>
      <c r="NPB65"/>
      <c r="NPC65"/>
      <c r="NPD65"/>
      <c r="NPE65"/>
      <c r="NPF65"/>
      <c r="NPG65"/>
      <c r="NPH65"/>
      <c r="NPI65"/>
      <c r="NPJ65"/>
      <c r="NPK65"/>
      <c r="NPL65"/>
      <c r="NPM65"/>
      <c r="NPN65"/>
      <c r="NPO65"/>
      <c r="NPP65"/>
      <c r="NPQ65"/>
      <c r="NPR65"/>
      <c r="NPS65"/>
      <c r="NPT65"/>
      <c r="NPU65"/>
      <c r="NPV65"/>
      <c r="NPW65"/>
      <c r="NPX65"/>
      <c r="NPY65"/>
      <c r="NPZ65"/>
      <c r="NQA65"/>
      <c r="NQB65"/>
      <c r="NQC65"/>
      <c r="NQD65"/>
      <c r="NQE65"/>
      <c r="NQF65"/>
      <c r="NQG65"/>
      <c r="NQH65"/>
      <c r="NQI65"/>
      <c r="NQJ65"/>
      <c r="NQK65"/>
      <c r="NQL65"/>
      <c r="NQM65"/>
      <c r="NQN65"/>
      <c r="NQO65"/>
      <c r="NQP65"/>
      <c r="NQQ65"/>
      <c r="NQR65"/>
      <c r="NQS65"/>
      <c r="NQT65"/>
      <c r="NQU65"/>
      <c r="NQV65"/>
      <c r="NQW65"/>
      <c r="NQX65"/>
      <c r="NQY65"/>
      <c r="NQZ65"/>
      <c r="NRA65"/>
      <c r="NRB65"/>
      <c r="NRC65"/>
      <c r="NRD65"/>
      <c r="NRE65"/>
      <c r="NRF65"/>
      <c r="NRG65"/>
      <c r="NRH65"/>
      <c r="NRI65"/>
    </row>
    <row r="66" spans="1:9941" s="82" customFormat="1" ht="12" customHeight="1" thickBot="1" x14ac:dyDescent="0.25">
      <c r="A66" s="231" t="s">
        <v>328</v>
      </c>
      <c r="B66" s="852" t="s">
        <v>372</v>
      </c>
      <c r="C66" s="437">
        <f>'1. mell.bevétel_össz'!C65-'21._önként_össz_bev'!C67</f>
        <v>0</v>
      </c>
      <c r="D66" s="365">
        <f>'1. mell.bevétel_össz'!D65-'21._önként_össz_bev'!D67</f>
        <v>0</v>
      </c>
      <c r="E66" s="669">
        <f>'1. mell.bevétel_össz'!E65-'21._önként_össz_bev'!E67</f>
        <v>0</v>
      </c>
      <c r="F66" s="669">
        <f>'1. mell.bevétel_össz'!F65-'21._önként_össz_bev'!F67</f>
        <v>0</v>
      </c>
      <c r="G66" s="669">
        <f>'1. mell.bevétel_össz'!G65-'21._önként_össz_bev'!G67</f>
        <v>131957503</v>
      </c>
      <c r="H66" s="369">
        <f t="shared" si="2"/>
        <v>131957503</v>
      </c>
      <c r="I66" s="762">
        <f>'1. mell.bevétel_össz'!I65-'21._önként_össz_bev'!I67</f>
        <v>0</v>
      </c>
      <c r="J66" s="369">
        <f>'1. mell.bevétel_össz'!J65-'21._önként_össz_bev'!J67</f>
        <v>0</v>
      </c>
      <c r="K66" s="669">
        <f>'1. mell.bevétel_össz'!K65-'21._önként_össz_bev'!K67-'21._államig_össz_bev'!K66</f>
        <v>0</v>
      </c>
      <c r="L66" s="1879">
        <f t="shared" si="6"/>
        <v>0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  <c r="BKB66"/>
      <c r="BKC66"/>
      <c r="BKD66"/>
      <c r="BKE66"/>
      <c r="BKF66"/>
      <c r="BKG66"/>
      <c r="BKH66"/>
      <c r="BKI66"/>
      <c r="BKJ66"/>
      <c r="BKK66"/>
      <c r="BKL66"/>
      <c r="BKM66"/>
      <c r="BKN66"/>
      <c r="BKO66"/>
      <c r="BKP66"/>
      <c r="BKQ66"/>
      <c r="BKR66"/>
      <c r="BKS66"/>
      <c r="BKT66"/>
      <c r="BKU66"/>
      <c r="BKV66"/>
      <c r="BKW66"/>
      <c r="BKX66"/>
      <c r="BKY66"/>
      <c r="BKZ66"/>
      <c r="BLA66"/>
      <c r="BLB66"/>
      <c r="BLC66"/>
      <c r="BLD66"/>
      <c r="BLE66"/>
      <c r="BLF66"/>
      <c r="BLG66"/>
      <c r="BLH66"/>
      <c r="BLI66"/>
      <c r="BLJ66"/>
      <c r="BLK66"/>
      <c r="BLL66"/>
      <c r="BLM66"/>
      <c r="BLN66"/>
      <c r="BLO66"/>
      <c r="BLP66"/>
      <c r="BLQ66"/>
      <c r="BLR66"/>
      <c r="BLS66"/>
      <c r="BLT66"/>
      <c r="BLU66"/>
      <c r="BLV66"/>
      <c r="BLW66"/>
      <c r="BLX66"/>
      <c r="BLY66"/>
      <c r="BLZ66"/>
      <c r="BMA66"/>
      <c r="BMB66"/>
      <c r="BMC66"/>
      <c r="BMD66"/>
      <c r="BME66"/>
      <c r="BMF66"/>
      <c r="BMG66"/>
      <c r="BMH66"/>
      <c r="BMI66"/>
      <c r="BMJ66"/>
      <c r="BMK66"/>
      <c r="BML66"/>
      <c r="BMM66"/>
      <c r="BMN66"/>
      <c r="BMO66"/>
      <c r="BMP66"/>
      <c r="BMQ66"/>
      <c r="BMR66"/>
      <c r="BMS66"/>
      <c r="BMT66"/>
      <c r="BMU66"/>
      <c r="BMV66"/>
      <c r="BMW66"/>
      <c r="BMX66"/>
      <c r="BMY66"/>
      <c r="BMZ66"/>
      <c r="BNA66"/>
      <c r="BNB66"/>
      <c r="BNC66"/>
      <c r="BND66"/>
      <c r="BNE66"/>
      <c r="BNF66"/>
      <c r="BNG66"/>
      <c r="BNH66"/>
      <c r="BNI66"/>
      <c r="BNJ66"/>
      <c r="BNK66"/>
      <c r="BNL66"/>
      <c r="BNM66"/>
      <c r="BNN66"/>
      <c r="BNO66"/>
      <c r="BNP66"/>
      <c r="BNQ66"/>
      <c r="BNR66"/>
      <c r="BNS66"/>
      <c r="BNT66"/>
      <c r="BNU66"/>
      <c r="BNV66"/>
      <c r="BNW66"/>
      <c r="BNX66"/>
      <c r="BNY66"/>
      <c r="BNZ66"/>
      <c r="BOA66"/>
      <c r="BOB66"/>
      <c r="BOC66"/>
      <c r="BOD66"/>
      <c r="BOE66"/>
      <c r="BOF66"/>
      <c r="BOG66"/>
      <c r="BOH66"/>
      <c r="BOI66"/>
      <c r="BOJ66"/>
      <c r="BOK66"/>
      <c r="BOL66"/>
      <c r="BOM66"/>
      <c r="BON66"/>
      <c r="BOO66"/>
      <c r="BOP66"/>
      <c r="BOQ66"/>
      <c r="BOR66"/>
      <c r="BOS66"/>
      <c r="BOT66"/>
      <c r="BOU66"/>
      <c r="BOV66"/>
      <c r="BOW66"/>
      <c r="BOX66"/>
      <c r="BOY66"/>
      <c r="BOZ66"/>
      <c r="BPA66"/>
      <c r="BPB66"/>
      <c r="BPC66"/>
      <c r="BPD66"/>
      <c r="BPE66"/>
      <c r="BPF66"/>
      <c r="BPG66"/>
      <c r="BPH66"/>
      <c r="BPI66"/>
      <c r="BPJ66"/>
      <c r="BPK66"/>
      <c r="BPL66"/>
      <c r="BPM66"/>
      <c r="BPN66"/>
      <c r="BPO66"/>
      <c r="BPP66"/>
      <c r="BPQ66"/>
      <c r="BPR66"/>
      <c r="BPS66"/>
      <c r="BPT66"/>
      <c r="BPU66"/>
      <c r="BPV66"/>
      <c r="BPW66"/>
      <c r="BPX66"/>
      <c r="BPY66"/>
      <c r="BPZ66"/>
      <c r="BQA66"/>
      <c r="BQB66"/>
      <c r="BQC66"/>
      <c r="BQD66"/>
      <c r="BQE66"/>
      <c r="BQF66"/>
      <c r="BQG66"/>
      <c r="BQH66"/>
      <c r="BQI66"/>
      <c r="BQJ66"/>
      <c r="BQK66"/>
      <c r="BQL66"/>
      <c r="BQM66"/>
      <c r="BQN66"/>
      <c r="BQO66"/>
      <c r="BQP66"/>
      <c r="BQQ66"/>
      <c r="BQR66"/>
      <c r="BQS66"/>
      <c r="BQT66"/>
      <c r="BQU66"/>
      <c r="BQV66"/>
      <c r="BQW66"/>
      <c r="BQX66"/>
      <c r="BQY66"/>
      <c r="BQZ66"/>
      <c r="BRA66"/>
      <c r="BRB66"/>
      <c r="BRC66"/>
      <c r="BRD66"/>
      <c r="BRE66"/>
      <c r="BRF66"/>
      <c r="BRG66"/>
      <c r="BRH66"/>
      <c r="BRI66"/>
      <c r="BRJ66"/>
      <c r="BRK66"/>
      <c r="BRL66"/>
      <c r="BRM66"/>
      <c r="BRN66"/>
      <c r="BRO66"/>
      <c r="BRP66"/>
      <c r="BRQ66"/>
      <c r="BRR66"/>
      <c r="BRS66"/>
      <c r="BRT66"/>
      <c r="BRU66"/>
      <c r="BRV66"/>
      <c r="BRW66"/>
      <c r="BRX66"/>
      <c r="BRY66"/>
      <c r="BRZ66"/>
      <c r="BSA66"/>
      <c r="BSB66"/>
      <c r="BSC66"/>
      <c r="BSD66"/>
      <c r="BSE66"/>
      <c r="BSF66"/>
      <c r="BSG66"/>
      <c r="BSH66"/>
      <c r="BSI66"/>
      <c r="BSJ66"/>
      <c r="BSK66"/>
      <c r="BSL66"/>
      <c r="BSM66"/>
      <c r="BSN66"/>
      <c r="BSO66"/>
      <c r="BSP66"/>
      <c r="BSQ66"/>
      <c r="BSR66"/>
      <c r="BSS66"/>
      <c r="BST66"/>
      <c r="BSU66"/>
      <c r="BSV66"/>
      <c r="BSW66"/>
      <c r="BSX66"/>
      <c r="BSY66"/>
      <c r="BSZ66"/>
      <c r="BTA66"/>
      <c r="BTB66"/>
      <c r="BTC66"/>
      <c r="BTD66"/>
      <c r="BTE66"/>
      <c r="BTF66"/>
      <c r="BTG66"/>
      <c r="BTH66"/>
      <c r="BTI66"/>
      <c r="BTJ66"/>
      <c r="BTK66"/>
      <c r="BTL66"/>
      <c r="BTM66"/>
      <c r="BTN66"/>
      <c r="BTO66"/>
      <c r="BTP66"/>
      <c r="BTQ66"/>
      <c r="BTR66"/>
      <c r="BTS66"/>
      <c r="BTT66"/>
      <c r="BTU66"/>
      <c r="BTV66"/>
      <c r="BTW66"/>
      <c r="BTX66"/>
      <c r="BTY66"/>
      <c r="BTZ66"/>
      <c r="BUA66"/>
      <c r="BUB66"/>
      <c r="BUC66"/>
      <c r="BUD66"/>
      <c r="BUE66"/>
      <c r="BUF66"/>
      <c r="BUG66"/>
      <c r="BUH66"/>
      <c r="BUI66"/>
      <c r="BUJ66"/>
      <c r="BUK66"/>
      <c r="BUL66"/>
      <c r="BUM66"/>
      <c r="BUN66"/>
      <c r="BUO66"/>
      <c r="BUP66"/>
      <c r="BUQ66"/>
      <c r="BUR66"/>
      <c r="BUS66"/>
      <c r="BUT66"/>
      <c r="BUU66"/>
      <c r="BUV66"/>
      <c r="BUW66"/>
      <c r="BUX66"/>
      <c r="BUY66"/>
      <c r="BUZ66"/>
      <c r="BVA66"/>
      <c r="BVB66"/>
      <c r="BVC66"/>
      <c r="BVD66"/>
      <c r="BVE66"/>
      <c r="BVF66"/>
      <c r="BVG66"/>
      <c r="BVH66"/>
      <c r="BVI66"/>
      <c r="BVJ66"/>
      <c r="BVK66"/>
      <c r="BVL66"/>
      <c r="BVM66"/>
      <c r="BVN66"/>
      <c r="BVO66"/>
      <c r="BVP66"/>
      <c r="BVQ66"/>
      <c r="BVR66"/>
      <c r="BVS66"/>
      <c r="BVT66"/>
      <c r="BVU66"/>
      <c r="BVV66"/>
      <c r="BVW66"/>
      <c r="BVX66"/>
      <c r="BVY66"/>
      <c r="BVZ66"/>
      <c r="BWA66"/>
      <c r="BWB66"/>
      <c r="BWC66"/>
      <c r="BWD66"/>
      <c r="BWE66"/>
      <c r="BWF66"/>
      <c r="BWG66"/>
      <c r="BWH66"/>
      <c r="BWI66"/>
      <c r="BWJ66"/>
      <c r="BWK66"/>
      <c r="BWL66"/>
      <c r="BWM66"/>
      <c r="BWN66"/>
      <c r="BWO66"/>
      <c r="BWP66"/>
      <c r="BWQ66"/>
      <c r="BWR66"/>
      <c r="BWS66"/>
      <c r="BWT66"/>
      <c r="BWU66"/>
      <c r="BWV66"/>
      <c r="BWW66"/>
      <c r="BWX66"/>
      <c r="BWY66"/>
      <c r="BWZ66"/>
      <c r="BXA66"/>
      <c r="BXB66"/>
      <c r="BXC66"/>
      <c r="BXD66"/>
      <c r="BXE66"/>
      <c r="BXF66"/>
      <c r="BXG66"/>
      <c r="BXH66"/>
      <c r="BXI66"/>
      <c r="BXJ66"/>
      <c r="BXK66"/>
      <c r="BXL66"/>
      <c r="BXM66"/>
      <c r="BXN66"/>
      <c r="BXO66"/>
      <c r="BXP66"/>
      <c r="BXQ66"/>
      <c r="BXR66"/>
      <c r="BXS66"/>
      <c r="BXT66"/>
      <c r="BXU66"/>
      <c r="BXV66"/>
      <c r="BXW66"/>
      <c r="BXX66"/>
      <c r="BXY66"/>
      <c r="BXZ66"/>
      <c r="BYA66"/>
      <c r="BYB66"/>
      <c r="BYC66"/>
      <c r="BYD66"/>
      <c r="BYE66"/>
      <c r="BYF66"/>
      <c r="BYG66"/>
      <c r="BYH66"/>
      <c r="BYI66"/>
      <c r="BYJ66"/>
      <c r="BYK66"/>
      <c r="BYL66"/>
      <c r="BYM66"/>
      <c r="BYN66"/>
      <c r="BYO66"/>
      <c r="BYP66"/>
      <c r="BYQ66"/>
      <c r="BYR66"/>
      <c r="BYS66"/>
      <c r="BYT66"/>
      <c r="BYU66"/>
      <c r="BYV66"/>
      <c r="BYW66"/>
      <c r="BYX66"/>
      <c r="BYY66"/>
      <c r="BYZ66"/>
      <c r="BZA66"/>
      <c r="BZB66"/>
      <c r="BZC66"/>
      <c r="BZD66"/>
      <c r="BZE66"/>
      <c r="BZF66"/>
      <c r="BZG66"/>
      <c r="BZH66"/>
      <c r="BZI66"/>
      <c r="BZJ66"/>
      <c r="BZK66"/>
      <c r="BZL66"/>
      <c r="BZM66"/>
      <c r="BZN66"/>
      <c r="BZO66"/>
      <c r="BZP66"/>
      <c r="BZQ66"/>
      <c r="BZR66"/>
      <c r="BZS66"/>
      <c r="BZT66"/>
      <c r="BZU66"/>
      <c r="BZV66"/>
      <c r="BZW66"/>
      <c r="BZX66"/>
      <c r="BZY66"/>
      <c r="BZZ66"/>
      <c r="CAA66"/>
      <c r="CAB66"/>
      <c r="CAC66"/>
      <c r="CAD66"/>
      <c r="CAE66"/>
      <c r="CAF66"/>
      <c r="CAG66"/>
      <c r="CAH66"/>
      <c r="CAI66"/>
      <c r="CAJ66"/>
      <c r="CAK66"/>
      <c r="CAL66"/>
      <c r="CAM66"/>
      <c r="CAN66"/>
      <c r="CAO66"/>
      <c r="CAP66"/>
      <c r="CAQ66"/>
      <c r="CAR66"/>
      <c r="CAS66"/>
      <c r="CAT66"/>
      <c r="CAU66"/>
      <c r="CAV66"/>
      <c r="CAW66"/>
      <c r="CAX66"/>
      <c r="CAY66"/>
      <c r="CAZ66"/>
      <c r="CBA66"/>
      <c r="CBB66"/>
      <c r="CBC66"/>
      <c r="CBD66"/>
      <c r="CBE66"/>
      <c r="CBF66"/>
      <c r="CBG66"/>
      <c r="CBH66"/>
      <c r="CBI66"/>
      <c r="CBJ66"/>
      <c r="CBK66"/>
      <c r="CBL66"/>
      <c r="CBM66"/>
      <c r="CBN66"/>
      <c r="CBO66"/>
      <c r="CBP66"/>
      <c r="CBQ66"/>
      <c r="CBR66"/>
      <c r="CBS66"/>
      <c r="CBT66"/>
      <c r="CBU66"/>
      <c r="CBV66"/>
      <c r="CBW66"/>
      <c r="CBX66"/>
      <c r="CBY66"/>
      <c r="CBZ66"/>
      <c r="CCA66"/>
      <c r="CCB66"/>
      <c r="CCC66"/>
      <c r="CCD66"/>
      <c r="CCE66"/>
      <c r="CCF66"/>
      <c r="CCG66"/>
      <c r="CCH66"/>
      <c r="CCI66"/>
      <c r="CCJ66"/>
      <c r="CCK66"/>
      <c r="CCL66"/>
      <c r="CCM66"/>
      <c r="CCN66"/>
      <c r="CCO66"/>
      <c r="CCP66"/>
      <c r="CCQ66"/>
      <c r="CCR66"/>
      <c r="CCS66"/>
      <c r="CCT66"/>
      <c r="CCU66"/>
      <c r="CCV66"/>
      <c r="CCW66"/>
      <c r="CCX66"/>
      <c r="CCY66"/>
      <c r="CCZ66"/>
      <c r="CDA66"/>
      <c r="CDB66"/>
      <c r="CDC66"/>
      <c r="CDD66"/>
      <c r="CDE66"/>
      <c r="CDF66"/>
      <c r="CDG66"/>
      <c r="CDH66"/>
      <c r="CDI66"/>
      <c r="CDJ66"/>
      <c r="CDK66"/>
      <c r="CDL66"/>
      <c r="CDM66"/>
      <c r="CDN66"/>
      <c r="CDO66"/>
      <c r="CDP66"/>
      <c r="CDQ66"/>
      <c r="CDR66"/>
      <c r="CDS66"/>
      <c r="CDT66"/>
      <c r="CDU66"/>
      <c r="CDV66"/>
      <c r="CDW66"/>
      <c r="CDX66"/>
      <c r="CDY66"/>
      <c r="CDZ66"/>
      <c r="CEA66"/>
      <c r="CEB66"/>
      <c r="CEC66"/>
      <c r="CED66"/>
      <c r="CEE66"/>
      <c r="CEF66"/>
      <c r="CEG66"/>
      <c r="CEH66"/>
      <c r="CEI66"/>
      <c r="CEJ66"/>
      <c r="CEK66"/>
      <c r="CEL66"/>
      <c r="CEM66"/>
      <c r="CEN66"/>
      <c r="CEO66"/>
      <c r="CEP66"/>
      <c r="CEQ66"/>
      <c r="CER66"/>
      <c r="CES66"/>
      <c r="CET66"/>
      <c r="CEU66"/>
      <c r="CEV66"/>
      <c r="CEW66"/>
      <c r="CEX66"/>
      <c r="CEY66"/>
      <c r="CEZ66"/>
      <c r="CFA66"/>
      <c r="CFB66"/>
      <c r="CFC66"/>
      <c r="CFD66"/>
      <c r="CFE66"/>
      <c r="CFF66"/>
      <c r="CFG66"/>
      <c r="CFH66"/>
      <c r="CFI66"/>
      <c r="CFJ66"/>
      <c r="CFK66"/>
      <c r="CFL66"/>
      <c r="CFM66"/>
      <c r="CFN66"/>
      <c r="CFO66"/>
      <c r="CFP66"/>
      <c r="CFQ66"/>
      <c r="CFR66"/>
      <c r="CFS66"/>
      <c r="CFT66"/>
      <c r="CFU66"/>
      <c r="CFV66"/>
      <c r="CFW66"/>
      <c r="CFX66"/>
      <c r="CFY66"/>
      <c r="CFZ66"/>
      <c r="CGA66"/>
      <c r="CGB66"/>
      <c r="CGC66"/>
      <c r="CGD66"/>
      <c r="CGE66"/>
      <c r="CGF66"/>
      <c r="CGG66"/>
      <c r="CGH66"/>
      <c r="CGI66"/>
      <c r="CGJ66"/>
      <c r="CGK66"/>
      <c r="CGL66"/>
      <c r="CGM66"/>
      <c r="CGN66"/>
      <c r="CGO66"/>
      <c r="CGP66"/>
      <c r="CGQ66"/>
      <c r="CGR66"/>
      <c r="CGS66"/>
      <c r="CGT66"/>
      <c r="CGU66"/>
      <c r="CGV66"/>
      <c r="CGW66"/>
      <c r="CGX66"/>
      <c r="CGY66"/>
      <c r="CGZ66"/>
      <c r="CHA66"/>
      <c r="CHB66"/>
      <c r="CHC66"/>
      <c r="CHD66"/>
      <c r="CHE66"/>
      <c r="CHF66"/>
      <c r="CHG66"/>
      <c r="CHH66"/>
      <c r="CHI66"/>
      <c r="CHJ66"/>
      <c r="CHK66"/>
      <c r="CHL66"/>
      <c r="CHM66"/>
      <c r="CHN66"/>
      <c r="CHO66"/>
      <c r="CHP66"/>
      <c r="CHQ66"/>
      <c r="CHR66"/>
      <c r="CHS66"/>
      <c r="CHT66"/>
      <c r="CHU66"/>
      <c r="CHV66"/>
      <c r="CHW66"/>
      <c r="CHX66"/>
      <c r="CHY66"/>
      <c r="CHZ66"/>
      <c r="CIA66"/>
      <c r="CIB66"/>
      <c r="CIC66"/>
      <c r="CID66"/>
      <c r="CIE66"/>
      <c r="CIF66"/>
      <c r="CIG66"/>
      <c r="CIH66"/>
      <c r="CII66"/>
      <c r="CIJ66"/>
      <c r="CIK66"/>
      <c r="CIL66"/>
      <c r="CIM66"/>
      <c r="CIN66"/>
      <c r="CIO66"/>
      <c r="CIP66"/>
      <c r="CIQ66"/>
      <c r="CIR66"/>
      <c r="CIS66"/>
      <c r="CIT66"/>
      <c r="CIU66"/>
      <c r="CIV66"/>
      <c r="CIW66"/>
      <c r="CIX66"/>
      <c r="CIY66"/>
      <c r="CIZ66"/>
      <c r="CJA66"/>
      <c r="CJB66"/>
      <c r="CJC66"/>
      <c r="CJD66"/>
      <c r="CJE66"/>
      <c r="CJF66"/>
      <c r="CJG66"/>
      <c r="CJH66"/>
      <c r="CJI66"/>
      <c r="CJJ66"/>
      <c r="CJK66"/>
      <c r="CJL66"/>
      <c r="CJM66"/>
      <c r="CJN66"/>
      <c r="CJO66"/>
      <c r="CJP66"/>
      <c r="CJQ66"/>
      <c r="CJR66"/>
      <c r="CJS66"/>
      <c r="CJT66"/>
      <c r="CJU66"/>
      <c r="CJV66"/>
      <c r="CJW66"/>
      <c r="CJX66"/>
      <c r="CJY66"/>
      <c r="CJZ66"/>
      <c r="CKA66"/>
      <c r="CKB66"/>
      <c r="CKC66"/>
      <c r="CKD66"/>
      <c r="CKE66"/>
      <c r="CKF66"/>
      <c r="CKG66"/>
      <c r="CKH66"/>
      <c r="CKI66"/>
      <c r="CKJ66"/>
      <c r="CKK66"/>
      <c r="CKL66"/>
      <c r="CKM66"/>
      <c r="CKN66"/>
      <c r="CKO66"/>
      <c r="CKP66"/>
      <c r="CKQ66"/>
      <c r="CKR66"/>
      <c r="CKS66"/>
      <c r="CKT66"/>
      <c r="CKU66"/>
      <c r="CKV66"/>
      <c r="CKW66"/>
      <c r="CKX66"/>
      <c r="CKY66"/>
      <c r="CKZ66"/>
      <c r="CLA66"/>
      <c r="CLB66"/>
      <c r="CLC66"/>
      <c r="CLD66"/>
      <c r="CLE66"/>
      <c r="CLF66"/>
      <c r="CLG66"/>
      <c r="CLH66"/>
      <c r="CLI66"/>
      <c r="CLJ66"/>
      <c r="CLK66"/>
      <c r="CLL66"/>
      <c r="CLM66"/>
      <c r="CLN66"/>
      <c r="CLO66"/>
      <c r="CLP66"/>
      <c r="CLQ66"/>
      <c r="CLR66"/>
      <c r="CLS66"/>
      <c r="CLT66"/>
      <c r="CLU66"/>
      <c r="CLV66"/>
      <c r="CLW66"/>
      <c r="CLX66"/>
      <c r="CLY66"/>
      <c r="CLZ66"/>
      <c r="CMA66"/>
      <c r="CMB66"/>
      <c r="CMC66"/>
      <c r="CMD66"/>
      <c r="CME66"/>
      <c r="CMF66"/>
      <c r="CMG66"/>
      <c r="CMH66"/>
      <c r="CMI66"/>
      <c r="CMJ66"/>
      <c r="CMK66"/>
      <c r="CML66"/>
      <c r="CMM66"/>
      <c r="CMN66"/>
      <c r="CMO66"/>
      <c r="CMP66"/>
      <c r="CMQ66"/>
      <c r="CMR66"/>
      <c r="CMS66"/>
      <c r="CMT66"/>
      <c r="CMU66"/>
      <c r="CMV66"/>
      <c r="CMW66"/>
      <c r="CMX66"/>
      <c r="CMY66"/>
      <c r="CMZ66"/>
      <c r="CNA66"/>
      <c r="CNB66"/>
      <c r="CNC66"/>
      <c r="CND66"/>
      <c r="CNE66"/>
      <c r="CNF66"/>
      <c r="CNG66"/>
      <c r="CNH66"/>
      <c r="CNI66"/>
      <c r="CNJ66"/>
      <c r="CNK66"/>
      <c r="CNL66"/>
      <c r="CNM66"/>
      <c r="CNN66"/>
      <c r="CNO66"/>
      <c r="CNP66"/>
      <c r="CNQ66"/>
      <c r="CNR66"/>
      <c r="CNS66"/>
      <c r="CNT66"/>
      <c r="CNU66"/>
      <c r="CNV66"/>
      <c r="CNW66"/>
      <c r="CNX66"/>
      <c r="CNY66"/>
      <c r="CNZ66"/>
      <c r="COA66"/>
      <c r="COB66"/>
      <c r="COC66"/>
      <c r="COD66"/>
      <c r="COE66"/>
      <c r="COF66"/>
      <c r="COG66"/>
      <c r="COH66"/>
      <c r="COI66"/>
      <c r="COJ66"/>
      <c r="COK66"/>
      <c r="COL66"/>
      <c r="COM66"/>
      <c r="CON66"/>
      <c r="COO66"/>
      <c r="COP66"/>
      <c r="COQ66"/>
      <c r="COR66"/>
      <c r="COS66"/>
      <c r="COT66"/>
      <c r="COU66"/>
      <c r="COV66"/>
      <c r="COW66"/>
      <c r="COX66"/>
      <c r="COY66"/>
      <c r="COZ66"/>
      <c r="CPA66"/>
      <c r="CPB66"/>
      <c r="CPC66"/>
      <c r="CPD66"/>
      <c r="CPE66"/>
      <c r="CPF66"/>
      <c r="CPG66"/>
      <c r="CPH66"/>
      <c r="CPI66"/>
      <c r="CPJ66"/>
      <c r="CPK66"/>
      <c r="CPL66"/>
      <c r="CPM66"/>
      <c r="CPN66"/>
      <c r="CPO66"/>
      <c r="CPP66"/>
      <c r="CPQ66"/>
      <c r="CPR66"/>
      <c r="CPS66"/>
      <c r="CPT66"/>
      <c r="CPU66"/>
      <c r="CPV66"/>
      <c r="CPW66"/>
      <c r="CPX66"/>
      <c r="CPY66"/>
      <c r="CPZ66"/>
      <c r="CQA66"/>
      <c r="CQB66"/>
      <c r="CQC66"/>
      <c r="CQD66"/>
      <c r="CQE66"/>
      <c r="CQF66"/>
      <c r="CQG66"/>
      <c r="CQH66"/>
      <c r="CQI66"/>
      <c r="CQJ66"/>
      <c r="CQK66"/>
      <c r="CQL66"/>
      <c r="CQM66"/>
      <c r="CQN66"/>
      <c r="CQO66"/>
      <c r="CQP66"/>
      <c r="CQQ66"/>
      <c r="CQR66"/>
      <c r="CQS66"/>
      <c r="CQT66"/>
      <c r="CQU66"/>
      <c r="CQV66"/>
      <c r="CQW66"/>
      <c r="CQX66"/>
      <c r="CQY66"/>
      <c r="CQZ66"/>
      <c r="CRA66"/>
      <c r="CRB66"/>
      <c r="CRC66"/>
      <c r="CRD66"/>
      <c r="CRE66"/>
      <c r="CRF66"/>
      <c r="CRG66"/>
      <c r="CRH66"/>
      <c r="CRI66"/>
      <c r="CRJ66"/>
      <c r="CRK66"/>
      <c r="CRL66"/>
      <c r="CRM66"/>
      <c r="CRN66"/>
      <c r="CRO66"/>
      <c r="CRP66"/>
      <c r="CRQ66"/>
      <c r="CRR66"/>
      <c r="CRS66"/>
      <c r="CRT66"/>
      <c r="CRU66"/>
      <c r="CRV66"/>
      <c r="CRW66"/>
      <c r="CRX66"/>
      <c r="CRY66"/>
      <c r="CRZ66"/>
      <c r="CSA66"/>
      <c r="CSB66"/>
      <c r="CSC66"/>
      <c r="CSD66"/>
      <c r="CSE66"/>
      <c r="CSF66"/>
      <c r="CSG66"/>
      <c r="CSH66"/>
      <c r="CSI66"/>
      <c r="CSJ66"/>
      <c r="CSK66"/>
      <c r="CSL66"/>
      <c r="CSM66"/>
      <c r="CSN66"/>
      <c r="CSO66"/>
      <c r="CSP66"/>
      <c r="CSQ66"/>
      <c r="CSR66"/>
      <c r="CSS66"/>
      <c r="CST66"/>
      <c r="CSU66"/>
      <c r="CSV66"/>
      <c r="CSW66"/>
      <c r="CSX66"/>
      <c r="CSY66"/>
      <c r="CSZ66"/>
      <c r="CTA66"/>
      <c r="CTB66"/>
      <c r="CTC66"/>
      <c r="CTD66"/>
      <c r="CTE66"/>
      <c r="CTF66"/>
      <c r="CTG66"/>
      <c r="CTH66"/>
      <c r="CTI66"/>
      <c r="CTJ66"/>
      <c r="CTK66"/>
      <c r="CTL66"/>
      <c r="CTM66"/>
      <c r="CTN66"/>
      <c r="CTO66"/>
      <c r="CTP66"/>
      <c r="CTQ66"/>
      <c r="CTR66"/>
      <c r="CTS66"/>
      <c r="CTT66"/>
      <c r="CTU66"/>
      <c r="CTV66"/>
      <c r="CTW66"/>
      <c r="CTX66"/>
      <c r="CTY66"/>
      <c r="CTZ66"/>
      <c r="CUA66"/>
      <c r="CUB66"/>
      <c r="CUC66"/>
      <c r="CUD66"/>
      <c r="CUE66"/>
      <c r="CUF66"/>
      <c r="CUG66"/>
      <c r="CUH66"/>
      <c r="CUI66"/>
      <c r="CUJ66"/>
      <c r="CUK66"/>
      <c r="CUL66"/>
      <c r="CUM66"/>
      <c r="CUN66"/>
      <c r="CUO66"/>
      <c r="CUP66"/>
      <c r="CUQ66"/>
      <c r="CUR66"/>
      <c r="CUS66"/>
      <c r="CUT66"/>
      <c r="CUU66"/>
      <c r="CUV66"/>
      <c r="CUW66"/>
      <c r="CUX66"/>
      <c r="CUY66"/>
      <c r="CUZ66"/>
      <c r="CVA66"/>
      <c r="CVB66"/>
      <c r="CVC66"/>
      <c r="CVD66"/>
      <c r="CVE66"/>
      <c r="CVF66"/>
      <c r="CVG66"/>
      <c r="CVH66"/>
      <c r="CVI66"/>
      <c r="CVJ66"/>
      <c r="CVK66"/>
      <c r="CVL66"/>
      <c r="CVM66"/>
      <c r="CVN66"/>
      <c r="CVO66"/>
      <c r="CVP66"/>
      <c r="CVQ66"/>
      <c r="CVR66"/>
      <c r="CVS66"/>
      <c r="CVT66"/>
      <c r="CVU66"/>
      <c r="CVV66"/>
      <c r="CVW66"/>
      <c r="CVX66"/>
      <c r="CVY66"/>
      <c r="CVZ66"/>
      <c r="CWA66"/>
      <c r="CWB66"/>
      <c r="CWC66"/>
      <c r="CWD66"/>
      <c r="CWE66"/>
      <c r="CWF66"/>
      <c r="CWG66"/>
      <c r="CWH66"/>
      <c r="CWI66"/>
      <c r="CWJ66"/>
      <c r="CWK66"/>
      <c r="CWL66"/>
      <c r="CWM66"/>
      <c r="CWN66"/>
      <c r="CWO66"/>
      <c r="CWP66"/>
      <c r="CWQ66"/>
      <c r="CWR66"/>
      <c r="CWS66"/>
      <c r="CWT66"/>
      <c r="CWU66"/>
      <c r="CWV66"/>
      <c r="CWW66"/>
      <c r="CWX66"/>
      <c r="CWY66"/>
      <c r="CWZ66"/>
      <c r="CXA66"/>
      <c r="CXB66"/>
      <c r="CXC66"/>
      <c r="CXD66"/>
      <c r="CXE66"/>
      <c r="CXF66"/>
      <c r="CXG66"/>
      <c r="CXH66"/>
      <c r="CXI66"/>
      <c r="CXJ66"/>
      <c r="CXK66"/>
      <c r="CXL66"/>
      <c r="CXM66"/>
      <c r="CXN66"/>
      <c r="CXO66"/>
      <c r="CXP66"/>
      <c r="CXQ66"/>
      <c r="CXR66"/>
      <c r="CXS66"/>
      <c r="CXT66"/>
      <c r="CXU66"/>
      <c r="CXV66"/>
      <c r="CXW66"/>
      <c r="CXX66"/>
      <c r="CXY66"/>
      <c r="CXZ66"/>
      <c r="CYA66"/>
      <c r="CYB66"/>
      <c r="CYC66"/>
      <c r="CYD66"/>
      <c r="CYE66"/>
      <c r="CYF66"/>
      <c r="CYG66"/>
      <c r="CYH66"/>
      <c r="CYI66"/>
      <c r="CYJ66"/>
      <c r="CYK66"/>
      <c r="CYL66"/>
      <c r="CYM66"/>
      <c r="CYN66"/>
      <c r="CYO66"/>
      <c r="CYP66"/>
      <c r="CYQ66"/>
      <c r="CYR66"/>
      <c r="CYS66"/>
      <c r="CYT66"/>
      <c r="CYU66"/>
      <c r="CYV66"/>
      <c r="CYW66"/>
      <c r="CYX66"/>
      <c r="CYY66"/>
      <c r="CYZ66"/>
      <c r="CZA66"/>
      <c r="CZB66"/>
      <c r="CZC66"/>
      <c r="CZD66"/>
      <c r="CZE66"/>
      <c r="CZF66"/>
      <c r="CZG66"/>
      <c r="CZH66"/>
      <c r="CZI66"/>
      <c r="CZJ66"/>
      <c r="CZK66"/>
      <c r="CZL66"/>
      <c r="CZM66"/>
      <c r="CZN66"/>
      <c r="CZO66"/>
      <c r="CZP66"/>
      <c r="CZQ66"/>
      <c r="CZR66"/>
      <c r="CZS66"/>
      <c r="CZT66"/>
      <c r="CZU66"/>
      <c r="CZV66"/>
      <c r="CZW66"/>
      <c r="CZX66"/>
      <c r="CZY66"/>
      <c r="CZZ66"/>
      <c r="DAA66"/>
      <c r="DAB66"/>
      <c r="DAC66"/>
      <c r="DAD66"/>
      <c r="DAE66"/>
      <c r="DAF66"/>
      <c r="DAG66"/>
      <c r="DAH66"/>
      <c r="DAI66"/>
      <c r="DAJ66"/>
      <c r="DAK66"/>
      <c r="DAL66"/>
      <c r="DAM66"/>
      <c r="DAN66"/>
      <c r="DAO66"/>
      <c r="DAP66"/>
      <c r="DAQ66"/>
      <c r="DAR66"/>
      <c r="DAS66"/>
      <c r="DAT66"/>
      <c r="DAU66"/>
      <c r="DAV66"/>
      <c r="DAW66"/>
      <c r="DAX66"/>
      <c r="DAY66"/>
      <c r="DAZ66"/>
      <c r="DBA66"/>
      <c r="DBB66"/>
      <c r="DBC66"/>
      <c r="DBD66"/>
      <c r="DBE66"/>
      <c r="DBF66"/>
      <c r="DBG66"/>
      <c r="DBH66"/>
      <c r="DBI66"/>
      <c r="DBJ66"/>
      <c r="DBK66"/>
      <c r="DBL66"/>
      <c r="DBM66"/>
      <c r="DBN66"/>
      <c r="DBO66"/>
      <c r="DBP66"/>
      <c r="DBQ66"/>
      <c r="DBR66"/>
      <c r="DBS66"/>
      <c r="DBT66"/>
      <c r="DBU66"/>
      <c r="DBV66"/>
      <c r="DBW66"/>
      <c r="DBX66"/>
      <c r="DBY66"/>
      <c r="DBZ66"/>
      <c r="DCA66"/>
      <c r="DCB66"/>
      <c r="DCC66"/>
      <c r="DCD66"/>
      <c r="DCE66"/>
      <c r="DCF66"/>
      <c r="DCG66"/>
      <c r="DCH66"/>
      <c r="DCI66"/>
      <c r="DCJ66"/>
      <c r="DCK66"/>
      <c r="DCL66"/>
      <c r="DCM66"/>
      <c r="DCN66"/>
      <c r="DCO66"/>
      <c r="DCP66"/>
      <c r="DCQ66"/>
      <c r="DCR66"/>
      <c r="DCS66"/>
      <c r="DCT66"/>
      <c r="DCU66"/>
      <c r="DCV66"/>
      <c r="DCW66"/>
      <c r="DCX66"/>
      <c r="DCY66"/>
      <c r="DCZ66"/>
      <c r="DDA66"/>
      <c r="DDB66"/>
      <c r="DDC66"/>
      <c r="DDD66"/>
      <c r="DDE66"/>
      <c r="DDF66"/>
      <c r="DDG66"/>
      <c r="DDH66"/>
      <c r="DDI66"/>
      <c r="DDJ66"/>
      <c r="DDK66"/>
      <c r="DDL66"/>
      <c r="DDM66"/>
      <c r="DDN66"/>
      <c r="DDO66"/>
      <c r="DDP66"/>
      <c r="DDQ66"/>
      <c r="DDR66"/>
      <c r="DDS66"/>
      <c r="DDT66"/>
      <c r="DDU66"/>
      <c r="DDV66"/>
      <c r="DDW66"/>
      <c r="DDX66"/>
      <c r="DDY66"/>
      <c r="DDZ66"/>
      <c r="DEA66"/>
      <c r="DEB66"/>
      <c r="DEC66"/>
      <c r="DED66"/>
      <c r="DEE66"/>
      <c r="DEF66"/>
      <c r="DEG66"/>
      <c r="DEH66"/>
      <c r="DEI66"/>
      <c r="DEJ66"/>
      <c r="DEK66"/>
      <c r="DEL66"/>
      <c r="DEM66"/>
      <c r="DEN66"/>
      <c r="DEO66"/>
      <c r="DEP66"/>
      <c r="DEQ66"/>
      <c r="DER66"/>
      <c r="DES66"/>
      <c r="DET66"/>
      <c r="DEU66"/>
      <c r="DEV66"/>
      <c r="DEW66"/>
      <c r="DEX66"/>
      <c r="DEY66"/>
      <c r="DEZ66"/>
      <c r="DFA66"/>
      <c r="DFB66"/>
      <c r="DFC66"/>
      <c r="DFD66"/>
      <c r="DFE66"/>
      <c r="DFF66"/>
      <c r="DFG66"/>
      <c r="DFH66"/>
      <c r="DFI66"/>
      <c r="DFJ66"/>
      <c r="DFK66"/>
      <c r="DFL66"/>
      <c r="DFM66"/>
      <c r="DFN66"/>
      <c r="DFO66"/>
      <c r="DFP66"/>
      <c r="DFQ66"/>
      <c r="DFR66"/>
      <c r="DFS66"/>
      <c r="DFT66"/>
      <c r="DFU66"/>
      <c r="DFV66"/>
      <c r="DFW66"/>
      <c r="DFX66"/>
      <c r="DFY66"/>
      <c r="DFZ66"/>
      <c r="DGA66"/>
      <c r="DGB66"/>
      <c r="DGC66"/>
      <c r="DGD66"/>
      <c r="DGE66"/>
      <c r="DGF66"/>
      <c r="DGG66"/>
      <c r="DGH66"/>
      <c r="DGI66"/>
      <c r="DGJ66"/>
      <c r="DGK66"/>
      <c r="DGL66"/>
      <c r="DGM66"/>
      <c r="DGN66"/>
      <c r="DGO66"/>
      <c r="DGP66"/>
      <c r="DGQ66"/>
      <c r="DGR66"/>
      <c r="DGS66"/>
      <c r="DGT66"/>
      <c r="DGU66"/>
      <c r="DGV66"/>
      <c r="DGW66"/>
      <c r="DGX66"/>
      <c r="DGY66"/>
      <c r="DGZ66"/>
      <c r="DHA66"/>
      <c r="DHB66"/>
      <c r="DHC66"/>
      <c r="DHD66"/>
      <c r="DHE66"/>
      <c r="DHF66"/>
      <c r="DHG66"/>
      <c r="DHH66"/>
      <c r="DHI66"/>
      <c r="DHJ66"/>
      <c r="DHK66"/>
      <c r="DHL66"/>
      <c r="DHM66"/>
      <c r="DHN66"/>
      <c r="DHO66"/>
      <c r="DHP66"/>
      <c r="DHQ66"/>
      <c r="DHR66"/>
      <c r="DHS66"/>
      <c r="DHT66"/>
      <c r="DHU66"/>
      <c r="DHV66"/>
      <c r="DHW66"/>
      <c r="DHX66"/>
      <c r="DHY66"/>
      <c r="DHZ66"/>
      <c r="DIA66"/>
      <c r="DIB66"/>
      <c r="DIC66"/>
      <c r="DID66"/>
      <c r="DIE66"/>
      <c r="DIF66"/>
      <c r="DIG66"/>
      <c r="DIH66"/>
      <c r="DII66"/>
      <c r="DIJ66"/>
      <c r="DIK66"/>
      <c r="DIL66"/>
      <c r="DIM66"/>
      <c r="DIN66"/>
      <c r="DIO66"/>
      <c r="DIP66"/>
      <c r="DIQ66"/>
      <c r="DIR66"/>
      <c r="DIS66"/>
      <c r="DIT66"/>
      <c r="DIU66"/>
      <c r="DIV66"/>
      <c r="DIW66"/>
      <c r="DIX66"/>
      <c r="DIY66"/>
      <c r="DIZ66"/>
      <c r="DJA66"/>
      <c r="DJB66"/>
      <c r="DJC66"/>
      <c r="DJD66"/>
      <c r="DJE66"/>
      <c r="DJF66"/>
      <c r="DJG66"/>
      <c r="DJH66"/>
      <c r="DJI66"/>
      <c r="DJJ66"/>
      <c r="DJK66"/>
      <c r="DJL66"/>
      <c r="DJM66"/>
      <c r="DJN66"/>
      <c r="DJO66"/>
      <c r="DJP66"/>
      <c r="DJQ66"/>
      <c r="DJR66"/>
      <c r="DJS66"/>
      <c r="DJT66"/>
      <c r="DJU66"/>
      <c r="DJV66"/>
      <c r="DJW66"/>
      <c r="DJX66"/>
      <c r="DJY66"/>
      <c r="DJZ66"/>
      <c r="DKA66"/>
      <c r="DKB66"/>
      <c r="DKC66"/>
      <c r="DKD66"/>
      <c r="DKE66"/>
      <c r="DKF66"/>
      <c r="DKG66"/>
      <c r="DKH66"/>
      <c r="DKI66"/>
      <c r="DKJ66"/>
      <c r="DKK66"/>
      <c r="DKL66"/>
      <c r="DKM66"/>
      <c r="DKN66"/>
      <c r="DKO66"/>
      <c r="DKP66"/>
      <c r="DKQ66"/>
      <c r="DKR66"/>
      <c r="DKS66"/>
      <c r="DKT66"/>
      <c r="DKU66"/>
      <c r="DKV66"/>
      <c r="DKW66"/>
      <c r="DKX66"/>
      <c r="DKY66"/>
      <c r="DKZ66"/>
      <c r="DLA66"/>
      <c r="DLB66"/>
      <c r="DLC66"/>
      <c r="DLD66"/>
      <c r="DLE66"/>
      <c r="DLF66"/>
      <c r="DLG66"/>
      <c r="DLH66"/>
      <c r="DLI66"/>
      <c r="DLJ66"/>
      <c r="DLK66"/>
      <c r="DLL66"/>
      <c r="DLM66"/>
      <c r="DLN66"/>
      <c r="DLO66"/>
      <c r="DLP66"/>
      <c r="DLQ66"/>
      <c r="DLR66"/>
      <c r="DLS66"/>
      <c r="DLT66"/>
      <c r="DLU66"/>
      <c r="DLV66"/>
      <c r="DLW66"/>
      <c r="DLX66"/>
      <c r="DLY66"/>
      <c r="DLZ66"/>
      <c r="DMA66"/>
      <c r="DMB66"/>
      <c r="DMC66"/>
      <c r="DMD66"/>
      <c r="DME66"/>
      <c r="DMF66"/>
      <c r="DMG66"/>
      <c r="DMH66"/>
      <c r="DMI66"/>
      <c r="DMJ66"/>
      <c r="DMK66"/>
      <c r="DML66"/>
      <c r="DMM66"/>
      <c r="DMN66"/>
      <c r="DMO66"/>
      <c r="DMP66"/>
      <c r="DMQ66"/>
      <c r="DMR66"/>
      <c r="DMS66"/>
      <c r="DMT66"/>
      <c r="DMU66"/>
      <c r="DMV66"/>
      <c r="DMW66"/>
      <c r="DMX66"/>
      <c r="DMY66"/>
      <c r="DMZ66"/>
      <c r="DNA66"/>
      <c r="DNB66"/>
      <c r="DNC66"/>
      <c r="DND66"/>
      <c r="DNE66"/>
      <c r="DNF66"/>
      <c r="DNG66"/>
      <c r="DNH66"/>
      <c r="DNI66"/>
      <c r="DNJ66"/>
      <c r="DNK66"/>
      <c r="DNL66"/>
      <c r="DNM66"/>
      <c r="DNN66"/>
      <c r="DNO66"/>
      <c r="DNP66"/>
      <c r="DNQ66"/>
      <c r="DNR66"/>
      <c r="DNS66"/>
      <c r="DNT66"/>
      <c r="DNU66"/>
      <c r="DNV66"/>
      <c r="DNW66"/>
      <c r="DNX66"/>
      <c r="DNY66"/>
      <c r="DNZ66"/>
      <c r="DOA66"/>
      <c r="DOB66"/>
      <c r="DOC66"/>
      <c r="DOD66"/>
      <c r="DOE66"/>
      <c r="DOF66"/>
      <c r="DOG66"/>
      <c r="DOH66"/>
      <c r="DOI66"/>
      <c r="DOJ66"/>
      <c r="DOK66"/>
      <c r="DOL66"/>
      <c r="DOM66"/>
      <c r="DON66"/>
      <c r="DOO66"/>
      <c r="DOP66"/>
      <c r="DOQ66"/>
      <c r="DOR66"/>
      <c r="DOS66"/>
      <c r="DOT66"/>
      <c r="DOU66"/>
      <c r="DOV66"/>
      <c r="DOW66"/>
      <c r="DOX66"/>
      <c r="DOY66"/>
      <c r="DOZ66"/>
      <c r="DPA66"/>
      <c r="DPB66"/>
      <c r="DPC66"/>
      <c r="DPD66"/>
      <c r="DPE66"/>
      <c r="DPF66"/>
      <c r="DPG66"/>
      <c r="DPH66"/>
      <c r="DPI66"/>
      <c r="DPJ66"/>
      <c r="DPK66"/>
      <c r="DPL66"/>
      <c r="DPM66"/>
      <c r="DPN66"/>
      <c r="DPO66"/>
      <c r="DPP66"/>
      <c r="DPQ66"/>
      <c r="DPR66"/>
      <c r="DPS66"/>
      <c r="DPT66"/>
      <c r="DPU66"/>
      <c r="DPV66"/>
      <c r="DPW66"/>
      <c r="DPX66"/>
      <c r="DPY66"/>
      <c r="DPZ66"/>
      <c r="DQA66"/>
      <c r="DQB66"/>
      <c r="DQC66"/>
      <c r="DQD66"/>
      <c r="DQE66"/>
      <c r="DQF66"/>
      <c r="DQG66"/>
      <c r="DQH66"/>
      <c r="DQI66"/>
      <c r="DQJ66"/>
      <c r="DQK66"/>
      <c r="DQL66"/>
      <c r="DQM66"/>
      <c r="DQN66"/>
      <c r="DQO66"/>
      <c r="DQP66"/>
      <c r="DQQ66"/>
      <c r="DQR66"/>
      <c r="DQS66"/>
      <c r="DQT66"/>
      <c r="DQU66"/>
      <c r="DQV66"/>
      <c r="DQW66"/>
      <c r="DQX66"/>
      <c r="DQY66"/>
      <c r="DQZ66"/>
      <c r="DRA66"/>
      <c r="DRB66"/>
      <c r="DRC66"/>
      <c r="DRD66"/>
      <c r="DRE66"/>
      <c r="DRF66"/>
      <c r="DRG66"/>
      <c r="DRH66"/>
      <c r="DRI66"/>
      <c r="DRJ66"/>
      <c r="DRK66"/>
      <c r="DRL66"/>
      <c r="DRM66"/>
      <c r="DRN66"/>
      <c r="DRO66"/>
      <c r="DRP66"/>
      <c r="DRQ66"/>
      <c r="DRR66"/>
      <c r="DRS66"/>
      <c r="DRT66"/>
      <c r="DRU66"/>
      <c r="DRV66"/>
      <c r="DRW66"/>
      <c r="DRX66"/>
      <c r="DRY66"/>
      <c r="DRZ66"/>
      <c r="DSA66"/>
      <c r="DSB66"/>
      <c r="DSC66"/>
      <c r="DSD66"/>
      <c r="DSE66"/>
      <c r="DSF66"/>
      <c r="DSG66"/>
      <c r="DSH66"/>
      <c r="DSI66"/>
      <c r="DSJ66"/>
      <c r="DSK66"/>
      <c r="DSL66"/>
      <c r="DSM66"/>
      <c r="DSN66"/>
      <c r="DSO66"/>
      <c r="DSP66"/>
      <c r="DSQ66"/>
      <c r="DSR66"/>
      <c r="DSS66"/>
      <c r="DST66"/>
      <c r="DSU66"/>
      <c r="DSV66"/>
      <c r="DSW66"/>
      <c r="DSX66"/>
      <c r="DSY66"/>
      <c r="DSZ66"/>
      <c r="DTA66"/>
      <c r="DTB66"/>
      <c r="DTC66"/>
      <c r="DTD66"/>
      <c r="DTE66"/>
      <c r="DTF66"/>
      <c r="DTG66"/>
      <c r="DTH66"/>
      <c r="DTI66"/>
      <c r="DTJ66"/>
      <c r="DTK66"/>
      <c r="DTL66"/>
      <c r="DTM66"/>
      <c r="DTN66"/>
      <c r="DTO66"/>
      <c r="DTP66"/>
      <c r="DTQ66"/>
      <c r="DTR66"/>
      <c r="DTS66"/>
      <c r="DTT66"/>
      <c r="DTU66"/>
      <c r="DTV66"/>
      <c r="DTW66"/>
      <c r="DTX66"/>
      <c r="DTY66"/>
      <c r="DTZ66"/>
      <c r="DUA66"/>
      <c r="DUB66"/>
      <c r="DUC66"/>
      <c r="DUD66"/>
      <c r="DUE66"/>
      <c r="DUF66"/>
      <c r="DUG66"/>
      <c r="DUH66"/>
      <c r="DUI66"/>
      <c r="DUJ66"/>
      <c r="DUK66"/>
      <c r="DUL66"/>
      <c r="DUM66"/>
      <c r="DUN66"/>
      <c r="DUO66"/>
      <c r="DUP66"/>
      <c r="DUQ66"/>
      <c r="DUR66"/>
      <c r="DUS66"/>
      <c r="DUT66"/>
      <c r="DUU66"/>
      <c r="DUV66"/>
      <c r="DUW66"/>
      <c r="DUX66"/>
      <c r="DUY66"/>
      <c r="DUZ66"/>
      <c r="DVA66"/>
      <c r="DVB66"/>
      <c r="DVC66"/>
      <c r="DVD66"/>
      <c r="DVE66"/>
      <c r="DVF66"/>
      <c r="DVG66"/>
      <c r="DVH66"/>
      <c r="DVI66"/>
      <c r="DVJ66"/>
      <c r="DVK66"/>
      <c r="DVL66"/>
      <c r="DVM66"/>
      <c r="DVN66"/>
      <c r="DVO66"/>
      <c r="DVP66"/>
      <c r="DVQ66"/>
      <c r="DVR66"/>
      <c r="DVS66"/>
      <c r="DVT66"/>
      <c r="DVU66"/>
      <c r="DVV66"/>
      <c r="DVW66"/>
      <c r="DVX66"/>
      <c r="DVY66"/>
      <c r="DVZ66"/>
      <c r="DWA66"/>
      <c r="DWB66"/>
      <c r="DWC66"/>
      <c r="DWD66"/>
      <c r="DWE66"/>
      <c r="DWF66"/>
      <c r="DWG66"/>
      <c r="DWH66"/>
      <c r="DWI66"/>
      <c r="DWJ66"/>
      <c r="DWK66"/>
      <c r="DWL66"/>
      <c r="DWM66"/>
      <c r="DWN66"/>
      <c r="DWO66"/>
      <c r="DWP66"/>
      <c r="DWQ66"/>
      <c r="DWR66"/>
      <c r="DWS66"/>
      <c r="DWT66"/>
      <c r="DWU66"/>
      <c r="DWV66"/>
      <c r="DWW66"/>
      <c r="DWX66"/>
      <c r="DWY66"/>
      <c r="DWZ66"/>
      <c r="DXA66"/>
      <c r="DXB66"/>
      <c r="DXC66"/>
      <c r="DXD66"/>
      <c r="DXE66"/>
      <c r="DXF66"/>
      <c r="DXG66"/>
      <c r="DXH66"/>
      <c r="DXI66"/>
      <c r="DXJ66"/>
      <c r="DXK66"/>
      <c r="DXL66"/>
      <c r="DXM66"/>
      <c r="DXN66"/>
      <c r="DXO66"/>
      <c r="DXP66"/>
      <c r="DXQ66"/>
      <c r="DXR66"/>
      <c r="DXS66"/>
      <c r="DXT66"/>
      <c r="DXU66"/>
      <c r="DXV66"/>
      <c r="DXW66"/>
      <c r="DXX66"/>
      <c r="DXY66"/>
      <c r="DXZ66"/>
      <c r="DYA66"/>
      <c r="DYB66"/>
      <c r="DYC66"/>
      <c r="DYD66"/>
      <c r="DYE66"/>
      <c r="DYF66"/>
      <c r="DYG66"/>
      <c r="DYH66"/>
      <c r="DYI66"/>
      <c r="DYJ66"/>
      <c r="DYK66"/>
      <c r="DYL66"/>
      <c r="DYM66"/>
      <c r="DYN66"/>
      <c r="DYO66"/>
      <c r="DYP66"/>
      <c r="DYQ66"/>
      <c r="DYR66"/>
      <c r="DYS66"/>
      <c r="DYT66"/>
      <c r="DYU66"/>
      <c r="DYV66"/>
      <c r="DYW66"/>
      <c r="DYX66"/>
      <c r="DYY66"/>
      <c r="DYZ66"/>
      <c r="DZA66"/>
      <c r="DZB66"/>
      <c r="DZC66"/>
      <c r="DZD66"/>
      <c r="DZE66"/>
      <c r="DZF66"/>
      <c r="DZG66"/>
      <c r="DZH66"/>
      <c r="DZI66"/>
      <c r="DZJ66"/>
      <c r="DZK66"/>
      <c r="DZL66"/>
      <c r="DZM66"/>
      <c r="DZN66"/>
      <c r="DZO66"/>
      <c r="DZP66"/>
      <c r="DZQ66"/>
      <c r="DZR66"/>
      <c r="DZS66"/>
      <c r="DZT66"/>
      <c r="DZU66"/>
      <c r="DZV66"/>
      <c r="DZW66"/>
      <c r="DZX66"/>
      <c r="DZY66"/>
      <c r="DZZ66"/>
      <c r="EAA66"/>
      <c r="EAB66"/>
      <c r="EAC66"/>
      <c r="EAD66"/>
      <c r="EAE66"/>
      <c r="EAF66"/>
      <c r="EAG66"/>
      <c r="EAH66"/>
      <c r="EAI66"/>
      <c r="EAJ66"/>
      <c r="EAK66"/>
      <c r="EAL66"/>
      <c r="EAM66"/>
      <c r="EAN66"/>
      <c r="EAO66"/>
      <c r="EAP66"/>
      <c r="EAQ66"/>
      <c r="EAR66"/>
      <c r="EAS66"/>
      <c r="EAT66"/>
      <c r="EAU66"/>
      <c r="EAV66"/>
      <c r="EAW66"/>
      <c r="EAX66"/>
      <c r="EAY66"/>
      <c r="EAZ66"/>
      <c r="EBA66"/>
      <c r="EBB66"/>
      <c r="EBC66"/>
      <c r="EBD66"/>
      <c r="EBE66"/>
      <c r="EBF66"/>
      <c r="EBG66"/>
      <c r="EBH66"/>
      <c r="EBI66"/>
      <c r="EBJ66"/>
      <c r="EBK66"/>
      <c r="EBL66"/>
      <c r="EBM66"/>
      <c r="EBN66"/>
      <c r="EBO66"/>
      <c r="EBP66"/>
      <c r="EBQ66"/>
      <c r="EBR66"/>
      <c r="EBS66"/>
      <c r="EBT66"/>
      <c r="EBU66"/>
      <c r="EBV66"/>
      <c r="EBW66"/>
      <c r="EBX66"/>
      <c r="EBY66"/>
      <c r="EBZ66"/>
      <c r="ECA66"/>
      <c r="ECB66"/>
      <c r="ECC66"/>
      <c r="ECD66"/>
      <c r="ECE66"/>
      <c r="ECF66"/>
      <c r="ECG66"/>
      <c r="ECH66"/>
      <c r="ECI66"/>
      <c r="ECJ66"/>
      <c r="ECK66"/>
      <c r="ECL66"/>
      <c r="ECM66"/>
      <c r="ECN66"/>
      <c r="ECO66"/>
      <c r="ECP66"/>
      <c r="ECQ66"/>
      <c r="ECR66"/>
      <c r="ECS66"/>
      <c r="ECT66"/>
      <c r="ECU66"/>
      <c r="ECV66"/>
      <c r="ECW66"/>
      <c r="ECX66"/>
      <c r="ECY66"/>
      <c r="ECZ66"/>
      <c r="EDA66"/>
      <c r="EDB66"/>
      <c r="EDC66"/>
      <c r="EDD66"/>
      <c r="EDE66"/>
      <c r="EDF66"/>
      <c r="EDG66"/>
      <c r="EDH66"/>
      <c r="EDI66"/>
      <c r="EDJ66"/>
      <c r="EDK66"/>
      <c r="EDL66"/>
      <c r="EDM66"/>
      <c r="EDN66"/>
      <c r="EDO66"/>
      <c r="EDP66"/>
      <c r="EDQ66"/>
      <c r="EDR66"/>
      <c r="EDS66"/>
      <c r="EDT66"/>
      <c r="EDU66"/>
      <c r="EDV66"/>
      <c r="EDW66"/>
      <c r="EDX66"/>
      <c r="EDY66"/>
      <c r="EDZ66"/>
      <c r="EEA66"/>
      <c r="EEB66"/>
      <c r="EEC66"/>
      <c r="EED66"/>
      <c r="EEE66"/>
      <c r="EEF66"/>
      <c r="EEG66"/>
      <c r="EEH66"/>
      <c r="EEI66"/>
      <c r="EEJ66"/>
      <c r="EEK66"/>
      <c r="EEL66"/>
      <c r="EEM66"/>
      <c r="EEN66"/>
      <c r="EEO66"/>
      <c r="EEP66"/>
      <c r="EEQ66"/>
      <c r="EER66"/>
      <c r="EES66"/>
      <c r="EET66"/>
      <c r="EEU66"/>
      <c r="EEV66"/>
      <c r="EEW66"/>
      <c r="EEX66"/>
      <c r="EEY66"/>
      <c r="EEZ66"/>
      <c r="EFA66"/>
      <c r="EFB66"/>
      <c r="EFC66"/>
      <c r="EFD66"/>
      <c r="EFE66"/>
      <c r="EFF66"/>
      <c r="EFG66"/>
      <c r="EFH66"/>
      <c r="EFI66"/>
      <c r="EFJ66"/>
      <c r="EFK66"/>
      <c r="EFL66"/>
      <c r="EFM66"/>
      <c r="EFN66"/>
      <c r="EFO66"/>
      <c r="EFP66"/>
      <c r="EFQ66"/>
      <c r="EFR66"/>
      <c r="EFS66"/>
      <c r="EFT66"/>
      <c r="EFU66"/>
      <c r="EFV66"/>
      <c r="EFW66"/>
      <c r="EFX66"/>
      <c r="EFY66"/>
      <c r="EFZ66"/>
      <c r="EGA66"/>
      <c r="EGB66"/>
      <c r="EGC66"/>
      <c r="EGD66"/>
      <c r="EGE66"/>
      <c r="EGF66"/>
      <c r="EGG66"/>
      <c r="EGH66"/>
      <c r="EGI66"/>
      <c r="EGJ66"/>
      <c r="EGK66"/>
      <c r="EGL66"/>
      <c r="EGM66"/>
      <c r="EGN66"/>
      <c r="EGO66"/>
      <c r="EGP66"/>
      <c r="EGQ66"/>
      <c r="EGR66"/>
      <c r="EGS66"/>
      <c r="EGT66"/>
      <c r="EGU66"/>
      <c r="EGV66"/>
      <c r="EGW66"/>
      <c r="EGX66"/>
      <c r="EGY66"/>
      <c r="EGZ66"/>
      <c r="EHA66"/>
      <c r="EHB66"/>
      <c r="EHC66"/>
      <c r="EHD66"/>
      <c r="EHE66"/>
      <c r="EHF66"/>
      <c r="EHG66"/>
      <c r="EHH66"/>
      <c r="EHI66"/>
      <c r="EHJ66"/>
      <c r="EHK66"/>
      <c r="EHL66"/>
      <c r="EHM66"/>
      <c r="EHN66"/>
      <c r="EHO66"/>
      <c r="EHP66"/>
      <c r="EHQ66"/>
      <c r="EHR66"/>
      <c r="EHS66"/>
      <c r="EHT66"/>
      <c r="EHU66"/>
      <c r="EHV66"/>
      <c r="EHW66"/>
      <c r="EHX66"/>
      <c r="EHY66"/>
      <c r="EHZ66"/>
      <c r="EIA66"/>
      <c r="EIB66"/>
      <c r="EIC66"/>
      <c r="EID66"/>
      <c r="EIE66"/>
      <c r="EIF66"/>
      <c r="EIG66"/>
      <c r="EIH66"/>
      <c r="EII66"/>
      <c r="EIJ66"/>
      <c r="EIK66"/>
      <c r="EIL66"/>
      <c r="EIM66"/>
      <c r="EIN66"/>
      <c r="EIO66"/>
      <c r="EIP66"/>
      <c r="EIQ66"/>
      <c r="EIR66"/>
      <c r="EIS66"/>
      <c r="EIT66"/>
      <c r="EIU66"/>
      <c r="EIV66"/>
      <c r="EIW66"/>
      <c r="EIX66"/>
      <c r="EIY66"/>
      <c r="EIZ66"/>
      <c r="EJA66"/>
      <c r="EJB66"/>
      <c r="EJC66"/>
      <c r="EJD66"/>
      <c r="EJE66"/>
      <c r="EJF66"/>
      <c r="EJG66"/>
      <c r="EJH66"/>
      <c r="EJI66"/>
      <c r="EJJ66"/>
      <c r="EJK66"/>
      <c r="EJL66"/>
      <c r="EJM66"/>
      <c r="EJN66"/>
      <c r="EJO66"/>
      <c r="EJP66"/>
      <c r="EJQ66"/>
      <c r="EJR66"/>
      <c r="EJS66"/>
      <c r="EJT66"/>
      <c r="EJU66"/>
      <c r="EJV66"/>
      <c r="EJW66"/>
      <c r="EJX66"/>
      <c r="EJY66"/>
      <c r="EJZ66"/>
      <c r="EKA66"/>
      <c r="EKB66"/>
      <c r="EKC66"/>
      <c r="EKD66"/>
      <c r="EKE66"/>
      <c r="EKF66"/>
      <c r="EKG66"/>
      <c r="EKH66"/>
      <c r="EKI66"/>
      <c r="EKJ66"/>
      <c r="EKK66"/>
      <c r="EKL66"/>
      <c r="EKM66"/>
      <c r="EKN66"/>
      <c r="EKO66"/>
      <c r="EKP66"/>
      <c r="EKQ66"/>
      <c r="EKR66"/>
      <c r="EKS66"/>
      <c r="EKT66"/>
      <c r="EKU66"/>
      <c r="EKV66"/>
      <c r="EKW66"/>
      <c r="EKX66"/>
      <c r="EKY66"/>
      <c r="EKZ66"/>
      <c r="ELA66"/>
      <c r="ELB66"/>
      <c r="ELC66"/>
      <c r="ELD66"/>
      <c r="ELE66"/>
      <c r="ELF66"/>
      <c r="ELG66"/>
      <c r="ELH66"/>
      <c r="ELI66"/>
      <c r="ELJ66"/>
      <c r="ELK66"/>
      <c r="ELL66"/>
      <c r="ELM66"/>
      <c r="ELN66"/>
      <c r="ELO66"/>
      <c r="ELP66"/>
      <c r="ELQ66"/>
      <c r="ELR66"/>
      <c r="ELS66"/>
      <c r="ELT66"/>
      <c r="ELU66"/>
      <c r="ELV66"/>
      <c r="ELW66"/>
      <c r="ELX66"/>
      <c r="ELY66"/>
      <c r="ELZ66"/>
      <c r="EMA66"/>
      <c r="EMB66"/>
      <c r="EMC66"/>
      <c r="EMD66"/>
      <c r="EME66"/>
      <c r="EMF66"/>
      <c r="EMG66"/>
      <c r="EMH66"/>
      <c r="EMI66"/>
      <c r="EMJ66"/>
      <c r="EMK66"/>
      <c r="EML66"/>
      <c r="EMM66"/>
      <c r="EMN66"/>
      <c r="EMO66"/>
      <c r="EMP66"/>
      <c r="EMQ66"/>
      <c r="EMR66"/>
      <c r="EMS66"/>
      <c r="EMT66"/>
      <c r="EMU66"/>
      <c r="EMV66"/>
      <c r="EMW66"/>
      <c r="EMX66"/>
      <c r="EMY66"/>
      <c r="EMZ66"/>
      <c r="ENA66"/>
      <c r="ENB66"/>
      <c r="ENC66"/>
      <c r="END66"/>
      <c r="ENE66"/>
      <c r="ENF66"/>
      <c r="ENG66"/>
      <c r="ENH66"/>
      <c r="ENI66"/>
      <c r="ENJ66"/>
      <c r="ENK66"/>
      <c r="ENL66"/>
      <c r="ENM66"/>
      <c r="ENN66"/>
      <c r="ENO66"/>
      <c r="ENP66"/>
      <c r="ENQ66"/>
      <c r="ENR66"/>
      <c r="ENS66"/>
      <c r="ENT66"/>
      <c r="ENU66"/>
      <c r="ENV66"/>
      <c r="ENW66"/>
      <c r="ENX66"/>
      <c r="ENY66"/>
      <c r="ENZ66"/>
      <c r="EOA66"/>
      <c r="EOB66"/>
      <c r="EOC66"/>
      <c r="EOD66"/>
      <c r="EOE66"/>
      <c r="EOF66"/>
      <c r="EOG66"/>
      <c r="EOH66"/>
      <c r="EOI66"/>
      <c r="EOJ66"/>
      <c r="EOK66"/>
      <c r="EOL66"/>
      <c r="EOM66"/>
      <c r="EON66"/>
      <c r="EOO66"/>
      <c r="EOP66"/>
      <c r="EOQ66"/>
      <c r="EOR66"/>
      <c r="EOS66"/>
      <c r="EOT66"/>
      <c r="EOU66"/>
      <c r="EOV66"/>
      <c r="EOW66"/>
      <c r="EOX66"/>
      <c r="EOY66"/>
      <c r="EOZ66"/>
      <c r="EPA66"/>
      <c r="EPB66"/>
      <c r="EPC66"/>
      <c r="EPD66"/>
      <c r="EPE66"/>
      <c r="EPF66"/>
      <c r="EPG66"/>
      <c r="EPH66"/>
      <c r="EPI66"/>
      <c r="EPJ66"/>
      <c r="EPK66"/>
      <c r="EPL66"/>
      <c r="EPM66"/>
      <c r="EPN66"/>
      <c r="EPO66"/>
      <c r="EPP66"/>
      <c r="EPQ66"/>
      <c r="EPR66"/>
      <c r="EPS66"/>
      <c r="EPT66"/>
      <c r="EPU66"/>
      <c r="EPV66"/>
      <c r="EPW66"/>
      <c r="EPX66"/>
      <c r="EPY66"/>
      <c r="EPZ66"/>
      <c r="EQA66"/>
      <c r="EQB66"/>
      <c r="EQC66"/>
      <c r="EQD66"/>
      <c r="EQE66"/>
      <c r="EQF66"/>
      <c r="EQG66"/>
      <c r="EQH66"/>
      <c r="EQI66"/>
      <c r="EQJ66"/>
      <c r="EQK66"/>
      <c r="EQL66"/>
      <c r="EQM66"/>
      <c r="EQN66"/>
      <c r="EQO66"/>
      <c r="EQP66"/>
      <c r="EQQ66"/>
      <c r="EQR66"/>
      <c r="EQS66"/>
      <c r="EQT66"/>
      <c r="EQU66"/>
      <c r="EQV66"/>
      <c r="EQW66"/>
      <c r="EQX66"/>
      <c r="EQY66"/>
      <c r="EQZ66"/>
      <c r="ERA66"/>
      <c r="ERB66"/>
      <c r="ERC66"/>
      <c r="ERD66"/>
      <c r="ERE66"/>
      <c r="ERF66"/>
      <c r="ERG66"/>
      <c r="ERH66"/>
      <c r="ERI66"/>
      <c r="ERJ66"/>
      <c r="ERK66"/>
      <c r="ERL66"/>
      <c r="ERM66"/>
      <c r="ERN66"/>
      <c r="ERO66"/>
      <c r="ERP66"/>
      <c r="ERQ66"/>
      <c r="ERR66"/>
      <c r="ERS66"/>
      <c r="ERT66"/>
      <c r="ERU66"/>
      <c r="ERV66"/>
      <c r="ERW66"/>
      <c r="ERX66"/>
      <c r="ERY66"/>
      <c r="ERZ66"/>
      <c r="ESA66"/>
      <c r="ESB66"/>
      <c r="ESC66"/>
      <c r="ESD66"/>
      <c r="ESE66"/>
      <c r="ESF66"/>
      <c r="ESG66"/>
      <c r="ESH66"/>
      <c r="ESI66"/>
      <c r="ESJ66"/>
      <c r="ESK66"/>
      <c r="ESL66"/>
      <c r="ESM66"/>
      <c r="ESN66"/>
      <c r="ESO66"/>
      <c r="ESP66"/>
      <c r="ESQ66"/>
      <c r="ESR66"/>
      <c r="ESS66"/>
      <c r="EST66"/>
      <c r="ESU66"/>
      <c r="ESV66"/>
      <c r="ESW66"/>
      <c r="ESX66"/>
      <c r="ESY66"/>
      <c r="ESZ66"/>
      <c r="ETA66"/>
      <c r="ETB66"/>
      <c r="ETC66"/>
      <c r="ETD66"/>
      <c r="ETE66"/>
      <c r="ETF66"/>
      <c r="ETG66"/>
      <c r="ETH66"/>
      <c r="ETI66"/>
      <c r="ETJ66"/>
      <c r="ETK66"/>
      <c r="ETL66"/>
      <c r="ETM66"/>
      <c r="ETN66"/>
      <c r="ETO66"/>
      <c r="ETP66"/>
      <c r="ETQ66"/>
      <c r="ETR66"/>
      <c r="ETS66"/>
      <c r="ETT66"/>
      <c r="ETU66"/>
      <c r="ETV66"/>
      <c r="ETW66"/>
      <c r="ETX66"/>
      <c r="ETY66"/>
      <c r="ETZ66"/>
      <c r="EUA66"/>
      <c r="EUB66"/>
      <c r="EUC66"/>
      <c r="EUD66"/>
      <c r="EUE66"/>
      <c r="EUF66"/>
      <c r="EUG66"/>
      <c r="EUH66"/>
      <c r="EUI66"/>
      <c r="EUJ66"/>
      <c r="EUK66"/>
      <c r="EUL66"/>
      <c r="EUM66"/>
      <c r="EUN66"/>
      <c r="EUO66"/>
      <c r="EUP66"/>
      <c r="EUQ66"/>
      <c r="EUR66"/>
      <c r="EUS66"/>
      <c r="EUT66"/>
      <c r="EUU66"/>
      <c r="EUV66"/>
      <c r="EUW66"/>
      <c r="EUX66"/>
      <c r="EUY66"/>
      <c r="EUZ66"/>
      <c r="EVA66"/>
      <c r="EVB66"/>
      <c r="EVC66"/>
      <c r="EVD66"/>
      <c r="EVE66"/>
      <c r="EVF66"/>
      <c r="EVG66"/>
      <c r="EVH66"/>
      <c r="EVI66"/>
      <c r="EVJ66"/>
      <c r="EVK66"/>
      <c r="EVL66"/>
      <c r="EVM66"/>
      <c r="EVN66"/>
      <c r="EVO66"/>
      <c r="EVP66"/>
      <c r="EVQ66"/>
      <c r="EVR66"/>
      <c r="EVS66"/>
      <c r="EVT66"/>
      <c r="EVU66"/>
      <c r="EVV66"/>
      <c r="EVW66"/>
      <c r="EVX66"/>
      <c r="EVY66"/>
      <c r="EVZ66"/>
      <c r="EWA66"/>
      <c r="EWB66"/>
      <c r="EWC66"/>
      <c r="EWD66"/>
      <c r="EWE66"/>
      <c r="EWF66"/>
      <c r="EWG66"/>
      <c r="EWH66"/>
      <c r="EWI66"/>
      <c r="EWJ66"/>
      <c r="EWK66"/>
      <c r="EWL66"/>
      <c r="EWM66"/>
      <c r="EWN66"/>
      <c r="EWO66"/>
      <c r="EWP66"/>
      <c r="EWQ66"/>
      <c r="EWR66"/>
      <c r="EWS66"/>
      <c r="EWT66"/>
      <c r="EWU66"/>
      <c r="EWV66"/>
      <c r="EWW66"/>
      <c r="EWX66"/>
      <c r="EWY66"/>
      <c r="EWZ66"/>
      <c r="EXA66"/>
      <c r="EXB66"/>
      <c r="EXC66"/>
      <c r="EXD66"/>
      <c r="EXE66"/>
      <c r="EXF66"/>
      <c r="EXG66"/>
      <c r="EXH66"/>
      <c r="EXI66"/>
      <c r="EXJ66"/>
      <c r="EXK66"/>
      <c r="EXL66"/>
      <c r="EXM66"/>
      <c r="EXN66"/>
      <c r="EXO66"/>
      <c r="EXP66"/>
      <c r="EXQ66"/>
      <c r="EXR66"/>
      <c r="EXS66"/>
      <c r="EXT66"/>
      <c r="EXU66"/>
      <c r="EXV66"/>
      <c r="EXW66"/>
      <c r="EXX66"/>
      <c r="EXY66"/>
      <c r="EXZ66"/>
      <c r="EYA66"/>
      <c r="EYB66"/>
      <c r="EYC66"/>
      <c r="EYD66"/>
      <c r="EYE66"/>
      <c r="EYF66"/>
      <c r="EYG66"/>
      <c r="EYH66"/>
      <c r="EYI66"/>
      <c r="EYJ66"/>
      <c r="EYK66"/>
      <c r="EYL66"/>
      <c r="EYM66"/>
      <c r="EYN66"/>
      <c r="EYO66"/>
      <c r="EYP66"/>
      <c r="EYQ66"/>
      <c r="EYR66"/>
      <c r="EYS66"/>
      <c r="EYT66"/>
      <c r="EYU66"/>
      <c r="EYV66"/>
      <c r="EYW66"/>
      <c r="EYX66"/>
      <c r="EYY66"/>
      <c r="EYZ66"/>
      <c r="EZA66"/>
      <c r="EZB66"/>
      <c r="EZC66"/>
      <c r="EZD66"/>
      <c r="EZE66"/>
      <c r="EZF66"/>
      <c r="EZG66"/>
      <c r="EZH66"/>
      <c r="EZI66"/>
      <c r="EZJ66"/>
      <c r="EZK66"/>
      <c r="EZL66"/>
      <c r="EZM66"/>
      <c r="EZN66"/>
      <c r="EZO66"/>
      <c r="EZP66"/>
      <c r="EZQ66"/>
      <c r="EZR66"/>
      <c r="EZS66"/>
      <c r="EZT66"/>
      <c r="EZU66"/>
      <c r="EZV66"/>
      <c r="EZW66"/>
      <c r="EZX66"/>
      <c r="EZY66"/>
      <c r="EZZ66"/>
      <c r="FAA66"/>
      <c r="FAB66"/>
      <c r="FAC66"/>
      <c r="FAD66"/>
      <c r="FAE66"/>
      <c r="FAF66"/>
      <c r="FAG66"/>
      <c r="FAH66"/>
      <c r="FAI66"/>
      <c r="FAJ66"/>
      <c r="FAK66"/>
      <c r="FAL66"/>
      <c r="FAM66"/>
      <c r="FAN66"/>
      <c r="FAO66"/>
      <c r="FAP66"/>
      <c r="FAQ66"/>
      <c r="FAR66"/>
      <c r="FAS66"/>
      <c r="FAT66"/>
      <c r="FAU66"/>
      <c r="FAV66"/>
      <c r="FAW66"/>
      <c r="FAX66"/>
      <c r="FAY66"/>
      <c r="FAZ66"/>
      <c r="FBA66"/>
      <c r="FBB66"/>
      <c r="FBC66"/>
      <c r="FBD66"/>
      <c r="FBE66"/>
      <c r="FBF66"/>
      <c r="FBG66"/>
      <c r="FBH66"/>
      <c r="FBI66"/>
      <c r="FBJ66"/>
      <c r="FBK66"/>
      <c r="FBL66"/>
      <c r="FBM66"/>
      <c r="FBN66"/>
      <c r="FBO66"/>
      <c r="FBP66"/>
      <c r="FBQ66"/>
      <c r="FBR66"/>
      <c r="FBS66"/>
      <c r="FBT66"/>
      <c r="FBU66"/>
      <c r="FBV66"/>
      <c r="FBW66"/>
      <c r="FBX66"/>
      <c r="FBY66"/>
      <c r="FBZ66"/>
      <c r="FCA66"/>
      <c r="FCB66"/>
      <c r="FCC66"/>
      <c r="FCD66"/>
      <c r="FCE66"/>
      <c r="FCF66"/>
      <c r="FCG66"/>
      <c r="FCH66"/>
      <c r="FCI66"/>
      <c r="FCJ66"/>
      <c r="FCK66"/>
      <c r="FCL66"/>
      <c r="FCM66"/>
      <c r="FCN66"/>
      <c r="FCO66"/>
      <c r="FCP66"/>
      <c r="FCQ66"/>
      <c r="FCR66"/>
      <c r="FCS66"/>
      <c r="FCT66"/>
      <c r="FCU66"/>
      <c r="FCV66"/>
      <c r="FCW66"/>
      <c r="FCX66"/>
      <c r="FCY66"/>
      <c r="FCZ66"/>
      <c r="FDA66"/>
      <c r="FDB66"/>
      <c r="FDC66"/>
      <c r="FDD66"/>
      <c r="FDE66"/>
      <c r="FDF66"/>
      <c r="FDG66"/>
      <c r="FDH66"/>
      <c r="FDI66"/>
      <c r="FDJ66"/>
      <c r="FDK66"/>
      <c r="FDL66"/>
      <c r="FDM66"/>
      <c r="FDN66"/>
      <c r="FDO66"/>
      <c r="FDP66"/>
      <c r="FDQ66"/>
      <c r="FDR66"/>
      <c r="FDS66"/>
      <c r="FDT66"/>
      <c r="FDU66"/>
      <c r="FDV66"/>
      <c r="FDW66"/>
      <c r="FDX66"/>
      <c r="FDY66"/>
      <c r="FDZ66"/>
      <c r="FEA66"/>
      <c r="FEB66"/>
      <c r="FEC66"/>
      <c r="FED66"/>
      <c r="FEE66"/>
      <c r="FEF66"/>
      <c r="FEG66"/>
      <c r="FEH66"/>
      <c r="FEI66"/>
      <c r="FEJ66"/>
      <c r="FEK66"/>
      <c r="FEL66"/>
      <c r="FEM66"/>
      <c r="FEN66"/>
      <c r="FEO66"/>
      <c r="FEP66"/>
      <c r="FEQ66"/>
      <c r="FER66"/>
      <c r="FES66"/>
      <c r="FET66"/>
      <c r="FEU66"/>
      <c r="FEV66"/>
      <c r="FEW66"/>
      <c r="FEX66"/>
      <c r="FEY66"/>
      <c r="FEZ66"/>
      <c r="FFA66"/>
      <c r="FFB66"/>
      <c r="FFC66"/>
      <c r="FFD66"/>
      <c r="FFE66"/>
      <c r="FFF66"/>
      <c r="FFG66"/>
      <c r="FFH66"/>
      <c r="FFI66"/>
      <c r="FFJ66"/>
      <c r="FFK66"/>
      <c r="FFL66"/>
      <c r="FFM66"/>
      <c r="FFN66"/>
      <c r="FFO66"/>
      <c r="FFP66"/>
      <c r="FFQ66"/>
      <c r="FFR66"/>
      <c r="FFS66"/>
      <c r="FFT66"/>
      <c r="FFU66"/>
      <c r="FFV66"/>
      <c r="FFW66"/>
      <c r="FFX66"/>
      <c r="FFY66"/>
      <c r="FFZ66"/>
      <c r="FGA66"/>
      <c r="FGB66"/>
      <c r="FGC66"/>
      <c r="FGD66"/>
      <c r="FGE66"/>
      <c r="FGF66"/>
      <c r="FGG66"/>
      <c r="FGH66"/>
      <c r="FGI66"/>
      <c r="FGJ66"/>
      <c r="FGK66"/>
      <c r="FGL66"/>
      <c r="FGM66"/>
      <c r="FGN66"/>
      <c r="FGO66"/>
      <c r="FGP66"/>
      <c r="FGQ66"/>
      <c r="FGR66"/>
      <c r="FGS66"/>
      <c r="FGT66"/>
      <c r="FGU66"/>
      <c r="FGV66"/>
      <c r="FGW66"/>
      <c r="FGX66"/>
      <c r="FGY66"/>
      <c r="FGZ66"/>
      <c r="FHA66"/>
      <c r="FHB66"/>
      <c r="FHC66"/>
      <c r="FHD66"/>
      <c r="FHE66"/>
      <c r="FHF66"/>
      <c r="FHG66"/>
      <c r="FHH66"/>
      <c r="FHI66"/>
      <c r="FHJ66"/>
      <c r="FHK66"/>
      <c r="FHL66"/>
      <c r="FHM66"/>
      <c r="FHN66"/>
      <c r="FHO66"/>
      <c r="FHP66"/>
      <c r="FHQ66"/>
      <c r="FHR66"/>
      <c r="FHS66"/>
      <c r="FHT66"/>
      <c r="FHU66"/>
      <c r="FHV66"/>
      <c r="FHW66"/>
      <c r="FHX66"/>
      <c r="FHY66"/>
      <c r="FHZ66"/>
      <c r="FIA66"/>
      <c r="FIB66"/>
      <c r="FIC66"/>
      <c r="FID66"/>
      <c r="FIE66"/>
      <c r="FIF66"/>
      <c r="FIG66"/>
      <c r="FIH66"/>
      <c r="FII66"/>
      <c r="FIJ66"/>
      <c r="FIK66"/>
      <c r="FIL66"/>
      <c r="FIM66"/>
      <c r="FIN66"/>
      <c r="FIO66"/>
      <c r="FIP66"/>
      <c r="FIQ66"/>
      <c r="FIR66"/>
      <c r="FIS66"/>
      <c r="FIT66"/>
      <c r="FIU66"/>
      <c r="FIV66"/>
      <c r="FIW66"/>
      <c r="FIX66"/>
      <c r="FIY66"/>
      <c r="FIZ66"/>
      <c r="FJA66"/>
      <c r="FJB66"/>
      <c r="FJC66"/>
      <c r="FJD66"/>
      <c r="FJE66"/>
      <c r="FJF66"/>
      <c r="FJG66"/>
      <c r="FJH66"/>
      <c r="FJI66"/>
      <c r="FJJ66"/>
      <c r="FJK66"/>
      <c r="FJL66"/>
      <c r="FJM66"/>
      <c r="FJN66"/>
      <c r="FJO66"/>
      <c r="FJP66"/>
      <c r="FJQ66"/>
      <c r="FJR66"/>
      <c r="FJS66"/>
      <c r="FJT66"/>
      <c r="FJU66"/>
      <c r="FJV66"/>
      <c r="FJW66"/>
      <c r="FJX66"/>
      <c r="FJY66"/>
      <c r="FJZ66"/>
      <c r="FKA66"/>
      <c r="FKB66"/>
      <c r="FKC66"/>
      <c r="FKD66"/>
      <c r="FKE66"/>
      <c r="FKF66"/>
      <c r="FKG66"/>
      <c r="FKH66"/>
      <c r="FKI66"/>
      <c r="FKJ66"/>
      <c r="FKK66"/>
      <c r="FKL66"/>
      <c r="FKM66"/>
      <c r="FKN66"/>
      <c r="FKO66"/>
      <c r="FKP66"/>
      <c r="FKQ66"/>
      <c r="FKR66"/>
      <c r="FKS66"/>
      <c r="FKT66"/>
      <c r="FKU66"/>
      <c r="FKV66"/>
      <c r="FKW66"/>
      <c r="FKX66"/>
      <c r="FKY66"/>
      <c r="FKZ66"/>
      <c r="FLA66"/>
      <c r="FLB66"/>
      <c r="FLC66"/>
      <c r="FLD66"/>
      <c r="FLE66"/>
      <c r="FLF66"/>
      <c r="FLG66"/>
      <c r="FLH66"/>
      <c r="FLI66"/>
      <c r="FLJ66"/>
      <c r="FLK66"/>
      <c r="FLL66"/>
      <c r="FLM66"/>
      <c r="FLN66"/>
      <c r="FLO66"/>
      <c r="FLP66"/>
      <c r="FLQ66"/>
      <c r="FLR66"/>
      <c r="FLS66"/>
      <c r="FLT66"/>
      <c r="FLU66"/>
      <c r="FLV66"/>
      <c r="FLW66"/>
      <c r="FLX66"/>
      <c r="FLY66"/>
      <c r="FLZ66"/>
      <c r="FMA66"/>
      <c r="FMB66"/>
      <c r="FMC66"/>
      <c r="FMD66"/>
      <c r="FME66"/>
      <c r="FMF66"/>
      <c r="FMG66"/>
      <c r="FMH66"/>
      <c r="FMI66"/>
      <c r="FMJ66"/>
      <c r="FMK66"/>
      <c r="FML66"/>
      <c r="FMM66"/>
      <c r="FMN66"/>
      <c r="FMO66"/>
      <c r="FMP66"/>
      <c r="FMQ66"/>
      <c r="FMR66"/>
      <c r="FMS66"/>
      <c r="FMT66"/>
      <c r="FMU66"/>
      <c r="FMV66"/>
      <c r="FMW66"/>
      <c r="FMX66"/>
      <c r="FMY66"/>
      <c r="FMZ66"/>
      <c r="FNA66"/>
      <c r="FNB66"/>
      <c r="FNC66"/>
      <c r="FND66"/>
      <c r="FNE66"/>
      <c r="FNF66"/>
      <c r="FNG66"/>
      <c r="FNH66"/>
      <c r="FNI66"/>
      <c r="FNJ66"/>
      <c r="FNK66"/>
      <c r="FNL66"/>
      <c r="FNM66"/>
      <c r="FNN66"/>
      <c r="FNO66"/>
      <c r="FNP66"/>
      <c r="FNQ66"/>
      <c r="FNR66"/>
      <c r="FNS66"/>
      <c r="FNT66"/>
      <c r="FNU66"/>
      <c r="FNV66"/>
      <c r="FNW66"/>
      <c r="FNX66"/>
      <c r="FNY66"/>
      <c r="FNZ66"/>
      <c r="FOA66"/>
      <c r="FOB66"/>
      <c r="FOC66"/>
      <c r="FOD66"/>
      <c r="FOE66"/>
      <c r="FOF66"/>
      <c r="FOG66"/>
      <c r="FOH66"/>
      <c r="FOI66"/>
      <c r="FOJ66"/>
      <c r="FOK66"/>
      <c r="FOL66"/>
      <c r="FOM66"/>
      <c r="FON66"/>
      <c r="FOO66"/>
      <c r="FOP66"/>
      <c r="FOQ66"/>
      <c r="FOR66"/>
      <c r="FOS66"/>
      <c r="FOT66"/>
      <c r="FOU66"/>
      <c r="FOV66"/>
      <c r="FOW66"/>
      <c r="FOX66"/>
      <c r="FOY66"/>
      <c r="FOZ66"/>
      <c r="FPA66"/>
      <c r="FPB66"/>
      <c r="FPC66"/>
      <c r="FPD66"/>
      <c r="FPE66"/>
      <c r="FPF66"/>
      <c r="FPG66"/>
      <c r="FPH66"/>
      <c r="FPI66"/>
      <c r="FPJ66"/>
      <c r="FPK66"/>
      <c r="FPL66"/>
      <c r="FPM66"/>
      <c r="FPN66"/>
      <c r="FPO66"/>
      <c r="FPP66"/>
      <c r="FPQ66"/>
      <c r="FPR66"/>
      <c r="FPS66"/>
      <c r="FPT66"/>
      <c r="FPU66"/>
      <c r="FPV66"/>
      <c r="FPW66"/>
      <c r="FPX66"/>
      <c r="FPY66"/>
      <c r="FPZ66"/>
      <c r="FQA66"/>
      <c r="FQB66"/>
      <c r="FQC66"/>
      <c r="FQD66"/>
      <c r="FQE66"/>
      <c r="FQF66"/>
      <c r="FQG66"/>
      <c r="FQH66"/>
      <c r="FQI66"/>
      <c r="FQJ66"/>
      <c r="FQK66"/>
      <c r="FQL66"/>
      <c r="FQM66"/>
      <c r="FQN66"/>
      <c r="FQO66"/>
      <c r="FQP66"/>
      <c r="FQQ66"/>
      <c r="FQR66"/>
      <c r="FQS66"/>
      <c r="FQT66"/>
      <c r="FQU66"/>
      <c r="FQV66"/>
      <c r="FQW66"/>
      <c r="FQX66"/>
      <c r="FQY66"/>
      <c r="FQZ66"/>
      <c r="FRA66"/>
      <c r="FRB66"/>
      <c r="FRC66"/>
      <c r="FRD66"/>
      <c r="FRE66"/>
      <c r="FRF66"/>
      <c r="FRG66"/>
      <c r="FRH66"/>
      <c r="FRI66"/>
      <c r="FRJ66"/>
      <c r="FRK66"/>
      <c r="FRL66"/>
      <c r="FRM66"/>
      <c r="FRN66"/>
      <c r="FRO66"/>
      <c r="FRP66"/>
      <c r="FRQ66"/>
      <c r="FRR66"/>
      <c r="FRS66"/>
      <c r="FRT66"/>
      <c r="FRU66"/>
      <c r="FRV66"/>
      <c r="FRW66"/>
      <c r="FRX66"/>
      <c r="FRY66"/>
      <c r="FRZ66"/>
      <c r="FSA66"/>
      <c r="FSB66"/>
      <c r="FSC66"/>
      <c r="FSD66"/>
      <c r="FSE66"/>
      <c r="FSF66"/>
      <c r="FSG66"/>
      <c r="FSH66"/>
      <c r="FSI66"/>
      <c r="FSJ66"/>
      <c r="FSK66"/>
      <c r="FSL66"/>
      <c r="FSM66"/>
      <c r="FSN66"/>
      <c r="FSO66"/>
      <c r="FSP66"/>
      <c r="FSQ66"/>
      <c r="FSR66"/>
      <c r="FSS66"/>
      <c r="FST66"/>
      <c r="FSU66"/>
      <c r="FSV66"/>
      <c r="FSW66"/>
      <c r="FSX66"/>
      <c r="FSY66"/>
      <c r="FSZ66"/>
      <c r="FTA66"/>
      <c r="FTB66"/>
      <c r="FTC66"/>
      <c r="FTD66"/>
      <c r="FTE66"/>
      <c r="FTF66"/>
      <c r="FTG66"/>
      <c r="FTH66"/>
      <c r="FTI66"/>
      <c r="FTJ66"/>
      <c r="FTK66"/>
      <c r="FTL66"/>
      <c r="FTM66"/>
      <c r="FTN66"/>
      <c r="FTO66"/>
      <c r="FTP66"/>
      <c r="FTQ66"/>
      <c r="FTR66"/>
      <c r="FTS66"/>
      <c r="FTT66"/>
      <c r="FTU66"/>
      <c r="FTV66"/>
      <c r="FTW66"/>
      <c r="FTX66"/>
      <c r="FTY66"/>
      <c r="FTZ66"/>
      <c r="FUA66"/>
      <c r="FUB66"/>
      <c r="FUC66"/>
      <c r="FUD66"/>
      <c r="FUE66"/>
      <c r="FUF66"/>
      <c r="FUG66"/>
      <c r="FUH66"/>
      <c r="FUI66"/>
      <c r="FUJ66"/>
      <c r="FUK66"/>
      <c r="FUL66"/>
      <c r="FUM66"/>
      <c r="FUN66"/>
      <c r="FUO66"/>
      <c r="FUP66"/>
      <c r="FUQ66"/>
      <c r="FUR66"/>
      <c r="FUS66"/>
      <c r="FUT66"/>
      <c r="FUU66"/>
      <c r="FUV66"/>
      <c r="FUW66"/>
      <c r="FUX66"/>
      <c r="FUY66"/>
      <c r="FUZ66"/>
      <c r="FVA66"/>
      <c r="FVB66"/>
      <c r="FVC66"/>
      <c r="FVD66"/>
      <c r="FVE66"/>
      <c r="FVF66"/>
      <c r="FVG66"/>
      <c r="FVH66"/>
      <c r="FVI66"/>
      <c r="FVJ66"/>
      <c r="FVK66"/>
      <c r="FVL66"/>
      <c r="FVM66"/>
      <c r="FVN66"/>
      <c r="FVO66"/>
      <c r="FVP66"/>
      <c r="FVQ66"/>
      <c r="FVR66"/>
      <c r="FVS66"/>
      <c r="FVT66"/>
      <c r="FVU66"/>
      <c r="FVV66"/>
      <c r="FVW66"/>
      <c r="FVX66"/>
      <c r="FVY66"/>
      <c r="FVZ66"/>
      <c r="FWA66"/>
      <c r="FWB66"/>
      <c r="FWC66"/>
      <c r="FWD66"/>
      <c r="FWE66"/>
      <c r="FWF66"/>
      <c r="FWG66"/>
      <c r="FWH66"/>
      <c r="FWI66"/>
      <c r="FWJ66"/>
      <c r="FWK66"/>
      <c r="FWL66"/>
      <c r="FWM66"/>
      <c r="FWN66"/>
      <c r="FWO66"/>
      <c r="FWP66"/>
      <c r="FWQ66"/>
      <c r="FWR66"/>
      <c r="FWS66"/>
      <c r="FWT66"/>
      <c r="FWU66"/>
      <c r="FWV66"/>
      <c r="FWW66"/>
      <c r="FWX66"/>
      <c r="FWY66"/>
      <c r="FWZ66"/>
      <c r="FXA66"/>
      <c r="FXB66"/>
      <c r="FXC66"/>
      <c r="FXD66"/>
      <c r="FXE66"/>
      <c r="FXF66"/>
      <c r="FXG66"/>
      <c r="FXH66"/>
      <c r="FXI66"/>
      <c r="FXJ66"/>
      <c r="FXK66"/>
      <c r="FXL66"/>
      <c r="FXM66"/>
      <c r="FXN66"/>
      <c r="FXO66"/>
      <c r="FXP66"/>
      <c r="FXQ66"/>
      <c r="FXR66"/>
      <c r="FXS66"/>
      <c r="FXT66"/>
      <c r="FXU66"/>
      <c r="FXV66"/>
      <c r="FXW66"/>
      <c r="FXX66"/>
      <c r="FXY66"/>
      <c r="FXZ66"/>
      <c r="FYA66"/>
      <c r="FYB66"/>
      <c r="FYC66"/>
      <c r="FYD66"/>
      <c r="FYE66"/>
      <c r="FYF66"/>
      <c r="FYG66"/>
      <c r="FYH66"/>
      <c r="FYI66"/>
      <c r="FYJ66"/>
      <c r="FYK66"/>
      <c r="FYL66"/>
      <c r="FYM66"/>
      <c r="FYN66"/>
      <c r="FYO66"/>
      <c r="FYP66"/>
      <c r="FYQ66"/>
      <c r="FYR66"/>
      <c r="FYS66"/>
      <c r="FYT66"/>
      <c r="FYU66"/>
      <c r="FYV66"/>
      <c r="FYW66"/>
      <c r="FYX66"/>
      <c r="FYY66"/>
      <c r="FYZ66"/>
      <c r="FZA66"/>
      <c r="FZB66"/>
      <c r="FZC66"/>
      <c r="FZD66"/>
      <c r="FZE66"/>
      <c r="FZF66"/>
      <c r="FZG66"/>
      <c r="FZH66"/>
      <c r="FZI66"/>
      <c r="FZJ66"/>
      <c r="FZK66"/>
      <c r="FZL66"/>
      <c r="FZM66"/>
      <c r="FZN66"/>
      <c r="FZO66"/>
      <c r="FZP66"/>
      <c r="FZQ66"/>
      <c r="FZR66"/>
      <c r="FZS66"/>
      <c r="FZT66"/>
      <c r="FZU66"/>
      <c r="FZV66"/>
      <c r="FZW66"/>
      <c r="FZX66"/>
      <c r="FZY66"/>
      <c r="FZZ66"/>
      <c r="GAA66"/>
      <c r="GAB66"/>
      <c r="GAC66"/>
      <c r="GAD66"/>
      <c r="GAE66"/>
      <c r="GAF66"/>
      <c r="GAG66"/>
      <c r="GAH66"/>
      <c r="GAI66"/>
      <c r="GAJ66"/>
      <c r="GAK66"/>
      <c r="GAL66"/>
      <c r="GAM66"/>
      <c r="GAN66"/>
      <c r="GAO66"/>
      <c r="GAP66"/>
      <c r="GAQ66"/>
      <c r="GAR66"/>
      <c r="GAS66"/>
      <c r="GAT66"/>
      <c r="GAU66"/>
      <c r="GAV66"/>
      <c r="GAW66"/>
      <c r="GAX66"/>
      <c r="GAY66"/>
      <c r="GAZ66"/>
      <c r="GBA66"/>
      <c r="GBB66"/>
      <c r="GBC66"/>
      <c r="GBD66"/>
      <c r="GBE66"/>
      <c r="GBF66"/>
      <c r="GBG66"/>
      <c r="GBH66"/>
      <c r="GBI66"/>
      <c r="GBJ66"/>
      <c r="GBK66"/>
      <c r="GBL66"/>
      <c r="GBM66"/>
      <c r="GBN66"/>
      <c r="GBO66"/>
      <c r="GBP66"/>
      <c r="GBQ66"/>
      <c r="GBR66"/>
      <c r="GBS66"/>
      <c r="GBT66"/>
      <c r="GBU66"/>
      <c r="GBV66"/>
      <c r="GBW66"/>
      <c r="GBX66"/>
      <c r="GBY66"/>
      <c r="GBZ66"/>
      <c r="GCA66"/>
      <c r="GCB66"/>
      <c r="GCC66"/>
      <c r="GCD66"/>
      <c r="GCE66"/>
      <c r="GCF66"/>
      <c r="GCG66"/>
      <c r="GCH66"/>
      <c r="GCI66"/>
      <c r="GCJ66"/>
      <c r="GCK66"/>
      <c r="GCL66"/>
      <c r="GCM66"/>
      <c r="GCN66"/>
      <c r="GCO66"/>
      <c r="GCP66"/>
      <c r="GCQ66"/>
      <c r="GCR66"/>
      <c r="GCS66"/>
      <c r="GCT66"/>
      <c r="GCU66"/>
      <c r="GCV66"/>
      <c r="GCW66"/>
      <c r="GCX66"/>
      <c r="GCY66"/>
      <c r="GCZ66"/>
      <c r="GDA66"/>
      <c r="GDB66"/>
      <c r="GDC66"/>
      <c r="GDD66"/>
      <c r="GDE66"/>
      <c r="GDF66"/>
      <c r="GDG66"/>
      <c r="GDH66"/>
      <c r="GDI66"/>
      <c r="GDJ66"/>
      <c r="GDK66"/>
      <c r="GDL66"/>
      <c r="GDM66"/>
      <c r="GDN66"/>
      <c r="GDO66"/>
      <c r="GDP66"/>
      <c r="GDQ66"/>
      <c r="GDR66"/>
      <c r="GDS66"/>
      <c r="GDT66"/>
      <c r="GDU66"/>
      <c r="GDV66"/>
      <c r="GDW66"/>
      <c r="GDX66"/>
      <c r="GDY66"/>
      <c r="GDZ66"/>
      <c r="GEA66"/>
      <c r="GEB66"/>
      <c r="GEC66"/>
      <c r="GED66"/>
      <c r="GEE66"/>
      <c r="GEF66"/>
      <c r="GEG66"/>
      <c r="GEH66"/>
      <c r="GEI66"/>
      <c r="GEJ66"/>
      <c r="GEK66"/>
      <c r="GEL66"/>
      <c r="GEM66"/>
      <c r="GEN66"/>
      <c r="GEO66"/>
      <c r="GEP66"/>
      <c r="GEQ66"/>
      <c r="GER66"/>
      <c r="GES66"/>
      <c r="GET66"/>
      <c r="GEU66"/>
      <c r="GEV66"/>
      <c r="GEW66"/>
      <c r="GEX66"/>
      <c r="GEY66"/>
      <c r="GEZ66"/>
      <c r="GFA66"/>
      <c r="GFB66"/>
      <c r="GFC66"/>
      <c r="GFD66"/>
      <c r="GFE66"/>
      <c r="GFF66"/>
      <c r="GFG66"/>
      <c r="GFH66"/>
      <c r="GFI66"/>
      <c r="GFJ66"/>
      <c r="GFK66"/>
      <c r="GFL66"/>
      <c r="GFM66"/>
      <c r="GFN66"/>
      <c r="GFO66"/>
      <c r="GFP66"/>
      <c r="GFQ66"/>
      <c r="GFR66"/>
      <c r="GFS66"/>
      <c r="GFT66"/>
      <c r="GFU66"/>
      <c r="GFV66"/>
      <c r="GFW66"/>
      <c r="GFX66"/>
      <c r="GFY66"/>
      <c r="GFZ66"/>
      <c r="GGA66"/>
      <c r="GGB66"/>
      <c r="GGC66"/>
      <c r="GGD66"/>
      <c r="GGE66"/>
      <c r="GGF66"/>
      <c r="GGG66"/>
      <c r="GGH66"/>
      <c r="GGI66"/>
      <c r="GGJ66"/>
      <c r="GGK66"/>
      <c r="GGL66"/>
      <c r="GGM66"/>
      <c r="GGN66"/>
      <c r="GGO66"/>
      <c r="GGP66"/>
      <c r="GGQ66"/>
      <c r="GGR66"/>
      <c r="GGS66"/>
      <c r="GGT66"/>
      <c r="GGU66"/>
      <c r="GGV66"/>
      <c r="GGW66"/>
      <c r="GGX66"/>
      <c r="GGY66"/>
      <c r="GGZ66"/>
      <c r="GHA66"/>
      <c r="GHB66"/>
      <c r="GHC66"/>
      <c r="GHD66"/>
      <c r="GHE66"/>
      <c r="GHF66"/>
      <c r="GHG66"/>
      <c r="GHH66"/>
      <c r="GHI66"/>
      <c r="GHJ66"/>
      <c r="GHK66"/>
      <c r="GHL66"/>
      <c r="GHM66"/>
      <c r="GHN66"/>
      <c r="GHO66"/>
      <c r="GHP66"/>
      <c r="GHQ66"/>
      <c r="GHR66"/>
      <c r="GHS66"/>
      <c r="GHT66"/>
      <c r="GHU66"/>
      <c r="GHV66"/>
      <c r="GHW66"/>
      <c r="GHX66"/>
      <c r="GHY66"/>
      <c r="GHZ66"/>
      <c r="GIA66"/>
      <c r="GIB66"/>
      <c r="GIC66"/>
      <c r="GID66"/>
      <c r="GIE66"/>
      <c r="GIF66"/>
      <c r="GIG66"/>
      <c r="GIH66"/>
      <c r="GII66"/>
      <c r="GIJ66"/>
      <c r="GIK66"/>
      <c r="GIL66"/>
      <c r="GIM66"/>
      <c r="GIN66"/>
      <c r="GIO66"/>
      <c r="GIP66"/>
      <c r="GIQ66"/>
      <c r="GIR66"/>
      <c r="GIS66"/>
      <c r="GIT66"/>
      <c r="GIU66"/>
      <c r="GIV66"/>
      <c r="GIW66"/>
      <c r="GIX66"/>
      <c r="GIY66"/>
      <c r="GIZ66"/>
      <c r="GJA66"/>
      <c r="GJB66"/>
      <c r="GJC66"/>
      <c r="GJD66"/>
      <c r="GJE66"/>
      <c r="GJF66"/>
      <c r="GJG66"/>
      <c r="GJH66"/>
      <c r="GJI66"/>
      <c r="GJJ66"/>
      <c r="GJK66"/>
      <c r="GJL66"/>
      <c r="GJM66"/>
      <c r="GJN66"/>
      <c r="GJO66"/>
      <c r="GJP66"/>
      <c r="GJQ66"/>
      <c r="GJR66"/>
      <c r="GJS66"/>
      <c r="GJT66"/>
      <c r="GJU66"/>
      <c r="GJV66"/>
      <c r="GJW66"/>
      <c r="GJX66"/>
      <c r="GJY66"/>
      <c r="GJZ66"/>
      <c r="GKA66"/>
      <c r="GKB66"/>
      <c r="GKC66"/>
      <c r="GKD66"/>
      <c r="GKE66"/>
      <c r="GKF66"/>
      <c r="GKG66"/>
      <c r="GKH66"/>
      <c r="GKI66"/>
      <c r="GKJ66"/>
      <c r="GKK66"/>
      <c r="GKL66"/>
      <c r="GKM66"/>
      <c r="GKN66"/>
      <c r="GKO66"/>
      <c r="GKP66"/>
      <c r="GKQ66"/>
      <c r="GKR66"/>
      <c r="GKS66"/>
      <c r="GKT66"/>
      <c r="GKU66"/>
      <c r="GKV66"/>
      <c r="GKW66"/>
      <c r="GKX66"/>
      <c r="GKY66"/>
      <c r="GKZ66"/>
      <c r="GLA66"/>
      <c r="GLB66"/>
      <c r="GLC66"/>
      <c r="GLD66"/>
      <c r="GLE66"/>
      <c r="GLF66"/>
      <c r="GLG66"/>
      <c r="GLH66"/>
      <c r="GLI66"/>
      <c r="GLJ66"/>
      <c r="GLK66"/>
      <c r="GLL66"/>
      <c r="GLM66"/>
      <c r="GLN66"/>
      <c r="GLO66"/>
      <c r="GLP66"/>
      <c r="GLQ66"/>
      <c r="GLR66"/>
      <c r="GLS66"/>
      <c r="GLT66"/>
      <c r="GLU66"/>
      <c r="GLV66"/>
      <c r="GLW66"/>
      <c r="GLX66"/>
      <c r="GLY66"/>
      <c r="GLZ66"/>
      <c r="GMA66"/>
      <c r="GMB66"/>
      <c r="GMC66"/>
      <c r="GMD66"/>
      <c r="GME66"/>
      <c r="GMF66"/>
      <c r="GMG66"/>
      <c r="GMH66"/>
      <c r="GMI66"/>
      <c r="GMJ66"/>
      <c r="GMK66"/>
      <c r="GML66"/>
      <c r="GMM66"/>
      <c r="GMN66"/>
      <c r="GMO66"/>
      <c r="GMP66"/>
      <c r="GMQ66"/>
      <c r="GMR66"/>
      <c r="GMS66"/>
      <c r="GMT66"/>
      <c r="GMU66"/>
      <c r="GMV66"/>
      <c r="GMW66"/>
      <c r="GMX66"/>
      <c r="GMY66"/>
      <c r="GMZ66"/>
      <c r="GNA66"/>
      <c r="GNB66"/>
      <c r="GNC66"/>
      <c r="GND66"/>
      <c r="GNE66"/>
      <c r="GNF66"/>
      <c r="GNG66"/>
      <c r="GNH66"/>
      <c r="GNI66"/>
      <c r="GNJ66"/>
      <c r="GNK66"/>
      <c r="GNL66"/>
      <c r="GNM66"/>
      <c r="GNN66"/>
      <c r="GNO66"/>
      <c r="GNP66"/>
      <c r="GNQ66"/>
      <c r="GNR66"/>
      <c r="GNS66"/>
      <c r="GNT66"/>
      <c r="GNU66"/>
      <c r="GNV66"/>
      <c r="GNW66"/>
      <c r="GNX66"/>
      <c r="GNY66"/>
      <c r="GNZ66"/>
      <c r="GOA66"/>
      <c r="GOB66"/>
      <c r="GOC66"/>
      <c r="GOD66"/>
      <c r="GOE66"/>
      <c r="GOF66"/>
      <c r="GOG66"/>
      <c r="GOH66"/>
      <c r="GOI66"/>
      <c r="GOJ66"/>
      <c r="GOK66"/>
      <c r="GOL66"/>
      <c r="GOM66"/>
      <c r="GON66"/>
      <c r="GOO66"/>
      <c r="GOP66"/>
      <c r="GOQ66"/>
      <c r="GOR66"/>
      <c r="GOS66"/>
      <c r="GOT66"/>
      <c r="GOU66"/>
      <c r="GOV66"/>
      <c r="GOW66"/>
      <c r="GOX66"/>
      <c r="GOY66"/>
      <c r="GOZ66"/>
      <c r="GPA66"/>
      <c r="GPB66"/>
      <c r="GPC66"/>
      <c r="GPD66"/>
      <c r="GPE66"/>
      <c r="GPF66"/>
      <c r="GPG66"/>
      <c r="GPH66"/>
      <c r="GPI66"/>
      <c r="GPJ66"/>
      <c r="GPK66"/>
      <c r="GPL66"/>
      <c r="GPM66"/>
      <c r="GPN66"/>
      <c r="GPO66"/>
      <c r="GPP66"/>
      <c r="GPQ66"/>
      <c r="GPR66"/>
      <c r="GPS66"/>
      <c r="GPT66"/>
      <c r="GPU66"/>
      <c r="GPV66"/>
      <c r="GPW66"/>
      <c r="GPX66"/>
      <c r="GPY66"/>
      <c r="GPZ66"/>
      <c r="GQA66"/>
      <c r="GQB66"/>
      <c r="GQC66"/>
      <c r="GQD66"/>
      <c r="GQE66"/>
      <c r="GQF66"/>
      <c r="GQG66"/>
      <c r="GQH66"/>
      <c r="GQI66"/>
      <c r="GQJ66"/>
      <c r="GQK66"/>
      <c r="GQL66"/>
      <c r="GQM66"/>
      <c r="GQN66"/>
      <c r="GQO66"/>
      <c r="GQP66"/>
      <c r="GQQ66"/>
      <c r="GQR66"/>
      <c r="GQS66"/>
      <c r="GQT66"/>
      <c r="GQU66"/>
      <c r="GQV66"/>
      <c r="GQW66"/>
      <c r="GQX66"/>
      <c r="GQY66"/>
      <c r="GQZ66"/>
      <c r="GRA66"/>
      <c r="GRB66"/>
      <c r="GRC66"/>
      <c r="GRD66"/>
      <c r="GRE66"/>
      <c r="GRF66"/>
      <c r="GRG66"/>
      <c r="GRH66"/>
      <c r="GRI66"/>
      <c r="GRJ66"/>
      <c r="GRK66"/>
      <c r="GRL66"/>
      <c r="GRM66"/>
      <c r="GRN66"/>
      <c r="GRO66"/>
      <c r="GRP66"/>
      <c r="GRQ66"/>
      <c r="GRR66"/>
      <c r="GRS66"/>
      <c r="GRT66"/>
      <c r="GRU66"/>
      <c r="GRV66"/>
      <c r="GRW66"/>
      <c r="GRX66"/>
      <c r="GRY66"/>
      <c r="GRZ66"/>
      <c r="GSA66"/>
      <c r="GSB66"/>
      <c r="GSC66"/>
      <c r="GSD66"/>
      <c r="GSE66"/>
      <c r="GSF66"/>
      <c r="GSG66"/>
      <c r="GSH66"/>
      <c r="GSI66"/>
      <c r="GSJ66"/>
      <c r="GSK66"/>
      <c r="GSL66"/>
      <c r="GSM66"/>
      <c r="GSN66"/>
      <c r="GSO66"/>
      <c r="GSP66"/>
      <c r="GSQ66"/>
      <c r="GSR66"/>
      <c r="GSS66"/>
      <c r="GST66"/>
      <c r="GSU66"/>
      <c r="GSV66"/>
      <c r="GSW66"/>
      <c r="GSX66"/>
      <c r="GSY66"/>
      <c r="GSZ66"/>
      <c r="GTA66"/>
      <c r="GTB66"/>
      <c r="GTC66"/>
      <c r="GTD66"/>
      <c r="GTE66"/>
      <c r="GTF66"/>
      <c r="GTG66"/>
      <c r="GTH66"/>
      <c r="GTI66"/>
      <c r="GTJ66"/>
      <c r="GTK66"/>
      <c r="GTL66"/>
      <c r="GTM66"/>
      <c r="GTN66"/>
      <c r="GTO66"/>
      <c r="GTP66"/>
      <c r="GTQ66"/>
      <c r="GTR66"/>
      <c r="GTS66"/>
      <c r="GTT66"/>
      <c r="GTU66"/>
      <c r="GTV66"/>
      <c r="GTW66"/>
      <c r="GTX66"/>
      <c r="GTY66"/>
      <c r="GTZ66"/>
      <c r="GUA66"/>
      <c r="GUB66"/>
      <c r="GUC66"/>
      <c r="GUD66"/>
      <c r="GUE66"/>
      <c r="GUF66"/>
      <c r="GUG66"/>
      <c r="GUH66"/>
      <c r="GUI66"/>
      <c r="GUJ66"/>
      <c r="GUK66"/>
      <c r="GUL66"/>
      <c r="GUM66"/>
      <c r="GUN66"/>
      <c r="GUO66"/>
      <c r="GUP66"/>
      <c r="GUQ66"/>
      <c r="GUR66"/>
      <c r="GUS66"/>
      <c r="GUT66"/>
      <c r="GUU66"/>
      <c r="GUV66"/>
      <c r="GUW66"/>
      <c r="GUX66"/>
      <c r="GUY66"/>
      <c r="GUZ66"/>
      <c r="GVA66"/>
      <c r="GVB66"/>
      <c r="GVC66"/>
      <c r="GVD66"/>
      <c r="GVE66"/>
      <c r="GVF66"/>
      <c r="GVG66"/>
      <c r="GVH66"/>
      <c r="GVI66"/>
      <c r="GVJ66"/>
      <c r="GVK66"/>
      <c r="GVL66"/>
      <c r="GVM66"/>
      <c r="GVN66"/>
      <c r="GVO66"/>
      <c r="GVP66"/>
      <c r="GVQ66"/>
      <c r="GVR66"/>
      <c r="GVS66"/>
      <c r="GVT66"/>
      <c r="GVU66"/>
      <c r="GVV66"/>
      <c r="GVW66"/>
      <c r="GVX66"/>
      <c r="GVY66"/>
      <c r="GVZ66"/>
      <c r="GWA66"/>
      <c r="GWB66"/>
      <c r="GWC66"/>
      <c r="GWD66"/>
      <c r="GWE66"/>
      <c r="GWF66"/>
      <c r="GWG66"/>
      <c r="GWH66"/>
      <c r="GWI66"/>
      <c r="GWJ66"/>
      <c r="GWK66"/>
      <c r="GWL66"/>
      <c r="GWM66"/>
      <c r="GWN66"/>
      <c r="GWO66"/>
      <c r="GWP66"/>
      <c r="GWQ66"/>
      <c r="GWR66"/>
      <c r="GWS66"/>
      <c r="GWT66"/>
      <c r="GWU66"/>
      <c r="GWV66"/>
      <c r="GWW66"/>
      <c r="GWX66"/>
      <c r="GWY66"/>
      <c r="GWZ66"/>
      <c r="GXA66"/>
      <c r="GXB66"/>
      <c r="GXC66"/>
      <c r="GXD66"/>
      <c r="GXE66"/>
      <c r="GXF66"/>
      <c r="GXG66"/>
      <c r="GXH66"/>
      <c r="GXI66"/>
      <c r="GXJ66"/>
      <c r="GXK66"/>
      <c r="GXL66"/>
      <c r="GXM66"/>
      <c r="GXN66"/>
      <c r="GXO66"/>
      <c r="GXP66"/>
      <c r="GXQ66"/>
      <c r="GXR66"/>
      <c r="GXS66"/>
      <c r="GXT66"/>
      <c r="GXU66"/>
      <c r="GXV66"/>
      <c r="GXW66"/>
      <c r="GXX66"/>
      <c r="GXY66"/>
      <c r="GXZ66"/>
      <c r="GYA66"/>
      <c r="GYB66"/>
      <c r="GYC66"/>
      <c r="GYD66"/>
      <c r="GYE66"/>
      <c r="GYF66"/>
      <c r="GYG66"/>
      <c r="GYH66"/>
      <c r="GYI66"/>
      <c r="GYJ66"/>
      <c r="GYK66"/>
      <c r="GYL66"/>
      <c r="GYM66"/>
      <c r="GYN66"/>
      <c r="GYO66"/>
      <c r="GYP66"/>
      <c r="GYQ66"/>
      <c r="GYR66"/>
      <c r="GYS66"/>
      <c r="GYT66"/>
      <c r="GYU66"/>
      <c r="GYV66"/>
      <c r="GYW66"/>
      <c r="GYX66"/>
      <c r="GYY66"/>
      <c r="GYZ66"/>
      <c r="GZA66"/>
      <c r="GZB66"/>
      <c r="GZC66"/>
      <c r="GZD66"/>
      <c r="GZE66"/>
      <c r="GZF66"/>
      <c r="GZG66"/>
      <c r="GZH66"/>
      <c r="GZI66"/>
      <c r="GZJ66"/>
      <c r="GZK66"/>
      <c r="GZL66"/>
      <c r="GZM66"/>
      <c r="GZN66"/>
      <c r="GZO66"/>
      <c r="GZP66"/>
      <c r="GZQ66"/>
      <c r="GZR66"/>
      <c r="GZS66"/>
      <c r="GZT66"/>
      <c r="GZU66"/>
      <c r="GZV66"/>
      <c r="GZW66"/>
      <c r="GZX66"/>
      <c r="GZY66"/>
      <c r="GZZ66"/>
      <c r="HAA66"/>
      <c r="HAB66"/>
      <c r="HAC66"/>
      <c r="HAD66"/>
      <c r="HAE66"/>
      <c r="HAF66"/>
      <c r="HAG66"/>
      <c r="HAH66"/>
      <c r="HAI66"/>
      <c r="HAJ66"/>
      <c r="HAK66"/>
      <c r="HAL66"/>
      <c r="HAM66"/>
      <c r="HAN66"/>
      <c r="HAO66"/>
      <c r="HAP66"/>
      <c r="HAQ66"/>
      <c r="HAR66"/>
      <c r="HAS66"/>
      <c r="HAT66"/>
      <c r="HAU66"/>
      <c r="HAV66"/>
      <c r="HAW66"/>
      <c r="HAX66"/>
      <c r="HAY66"/>
      <c r="HAZ66"/>
      <c r="HBA66"/>
      <c r="HBB66"/>
      <c r="HBC66"/>
      <c r="HBD66"/>
      <c r="HBE66"/>
      <c r="HBF66"/>
      <c r="HBG66"/>
      <c r="HBH66"/>
      <c r="HBI66"/>
      <c r="HBJ66"/>
      <c r="HBK66"/>
      <c r="HBL66"/>
      <c r="HBM66"/>
      <c r="HBN66"/>
      <c r="HBO66"/>
      <c r="HBP66"/>
      <c r="HBQ66"/>
      <c r="HBR66"/>
      <c r="HBS66"/>
      <c r="HBT66"/>
      <c r="HBU66"/>
      <c r="HBV66"/>
      <c r="HBW66"/>
      <c r="HBX66"/>
      <c r="HBY66"/>
      <c r="HBZ66"/>
      <c r="HCA66"/>
      <c r="HCB66"/>
      <c r="HCC66"/>
      <c r="HCD66"/>
      <c r="HCE66"/>
      <c r="HCF66"/>
      <c r="HCG66"/>
      <c r="HCH66"/>
      <c r="HCI66"/>
      <c r="HCJ66"/>
      <c r="HCK66"/>
      <c r="HCL66"/>
      <c r="HCM66"/>
      <c r="HCN66"/>
      <c r="HCO66"/>
      <c r="HCP66"/>
      <c r="HCQ66"/>
      <c r="HCR66"/>
      <c r="HCS66"/>
      <c r="HCT66"/>
      <c r="HCU66"/>
      <c r="HCV66"/>
      <c r="HCW66"/>
      <c r="HCX66"/>
      <c r="HCY66"/>
      <c r="HCZ66"/>
      <c r="HDA66"/>
      <c r="HDB66"/>
      <c r="HDC66"/>
      <c r="HDD66"/>
      <c r="HDE66"/>
      <c r="HDF66"/>
      <c r="HDG66"/>
      <c r="HDH66"/>
      <c r="HDI66"/>
      <c r="HDJ66"/>
      <c r="HDK66"/>
      <c r="HDL66"/>
      <c r="HDM66"/>
      <c r="HDN66"/>
      <c r="HDO66"/>
      <c r="HDP66"/>
      <c r="HDQ66"/>
      <c r="HDR66"/>
      <c r="HDS66"/>
      <c r="HDT66"/>
      <c r="HDU66"/>
      <c r="HDV66"/>
      <c r="HDW66"/>
      <c r="HDX66"/>
      <c r="HDY66"/>
      <c r="HDZ66"/>
      <c r="HEA66"/>
      <c r="HEB66"/>
      <c r="HEC66"/>
      <c r="HED66"/>
      <c r="HEE66"/>
      <c r="HEF66"/>
      <c r="HEG66"/>
      <c r="HEH66"/>
      <c r="HEI66"/>
      <c r="HEJ66"/>
      <c r="HEK66"/>
      <c r="HEL66"/>
      <c r="HEM66"/>
      <c r="HEN66"/>
      <c r="HEO66"/>
      <c r="HEP66"/>
      <c r="HEQ66"/>
      <c r="HER66"/>
      <c r="HES66"/>
      <c r="HET66"/>
      <c r="HEU66"/>
      <c r="HEV66"/>
      <c r="HEW66"/>
      <c r="HEX66"/>
      <c r="HEY66"/>
      <c r="HEZ66"/>
      <c r="HFA66"/>
      <c r="HFB66"/>
      <c r="HFC66"/>
      <c r="HFD66"/>
      <c r="HFE66"/>
      <c r="HFF66"/>
      <c r="HFG66"/>
      <c r="HFH66"/>
      <c r="HFI66"/>
      <c r="HFJ66"/>
      <c r="HFK66"/>
      <c r="HFL66"/>
      <c r="HFM66"/>
      <c r="HFN66"/>
      <c r="HFO66"/>
      <c r="HFP66"/>
      <c r="HFQ66"/>
      <c r="HFR66"/>
      <c r="HFS66"/>
      <c r="HFT66"/>
      <c r="HFU66"/>
      <c r="HFV66"/>
      <c r="HFW66"/>
      <c r="HFX66"/>
      <c r="HFY66"/>
      <c r="HFZ66"/>
      <c r="HGA66"/>
      <c r="HGB66"/>
      <c r="HGC66"/>
      <c r="HGD66"/>
      <c r="HGE66"/>
      <c r="HGF66"/>
      <c r="HGG66"/>
      <c r="HGH66"/>
      <c r="HGI66"/>
      <c r="HGJ66"/>
      <c r="HGK66"/>
      <c r="HGL66"/>
      <c r="HGM66"/>
      <c r="HGN66"/>
      <c r="HGO66"/>
      <c r="HGP66"/>
      <c r="HGQ66"/>
      <c r="HGR66"/>
      <c r="HGS66"/>
      <c r="HGT66"/>
      <c r="HGU66"/>
      <c r="HGV66"/>
      <c r="HGW66"/>
      <c r="HGX66"/>
      <c r="HGY66"/>
      <c r="HGZ66"/>
      <c r="HHA66"/>
      <c r="HHB66"/>
      <c r="HHC66"/>
      <c r="HHD66"/>
      <c r="HHE66"/>
      <c r="HHF66"/>
      <c r="HHG66"/>
      <c r="HHH66"/>
      <c r="HHI66"/>
      <c r="HHJ66"/>
      <c r="HHK66"/>
      <c r="HHL66"/>
      <c r="HHM66"/>
      <c r="HHN66"/>
      <c r="HHO66"/>
      <c r="HHP66"/>
      <c r="HHQ66"/>
      <c r="HHR66"/>
      <c r="HHS66"/>
      <c r="HHT66"/>
      <c r="HHU66"/>
      <c r="HHV66"/>
      <c r="HHW66"/>
      <c r="HHX66"/>
      <c r="HHY66"/>
      <c r="HHZ66"/>
      <c r="HIA66"/>
      <c r="HIB66"/>
      <c r="HIC66"/>
      <c r="HID66"/>
      <c r="HIE66"/>
      <c r="HIF66"/>
      <c r="HIG66"/>
      <c r="HIH66"/>
      <c r="HII66"/>
      <c r="HIJ66"/>
      <c r="HIK66"/>
      <c r="HIL66"/>
      <c r="HIM66"/>
      <c r="HIN66"/>
      <c r="HIO66"/>
      <c r="HIP66"/>
      <c r="HIQ66"/>
      <c r="HIR66"/>
      <c r="HIS66"/>
      <c r="HIT66"/>
      <c r="HIU66"/>
      <c r="HIV66"/>
      <c r="HIW66"/>
      <c r="HIX66"/>
      <c r="HIY66"/>
      <c r="HIZ66"/>
      <c r="HJA66"/>
      <c r="HJB66"/>
      <c r="HJC66"/>
      <c r="HJD66"/>
      <c r="HJE66"/>
      <c r="HJF66"/>
      <c r="HJG66"/>
      <c r="HJH66"/>
      <c r="HJI66"/>
      <c r="HJJ66"/>
      <c r="HJK66"/>
      <c r="HJL66"/>
      <c r="HJM66"/>
      <c r="HJN66"/>
      <c r="HJO66"/>
      <c r="HJP66"/>
      <c r="HJQ66"/>
      <c r="HJR66"/>
      <c r="HJS66"/>
      <c r="HJT66"/>
      <c r="HJU66"/>
      <c r="HJV66"/>
      <c r="HJW66"/>
      <c r="HJX66"/>
      <c r="HJY66"/>
      <c r="HJZ66"/>
      <c r="HKA66"/>
      <c r="HKB66"/>
      <c r="HKC66"/>
      <c r="HKD66"/>
      <c r="HKE66"/>
      <c r="HKF66"/>
      <c r="HKG66"/>
      <c r="HKH66"/>
      <c r="HKI66"/>
      <c r="HKJ66"/>
      <c r="HKK66"/>
      <c r="HKL66"/>
      <c r="HKM66"/>
      <c r="HKN66"/>
      <c r="HKO66"/>
      <c r="HKP66"/>
      <c r="HKQ66"/>
      <c r="HKR66"/>
      <c r="HKS66"/>
      <c r="HKT66"/>
      <c r="HKU66"/>
      <c r="HKV66"/>
      <c r="HKW66"/>
      <c r="HKX66"/>
      <c r="HKY66"/>
      <c r="HKZ66"/>
      <c r="HLA66"/>
      <c r="HLB66"/>
      <c r="HLC66"/>
      <c r="HLD66"/>
      <c r="HLE66"/>
      <c r="HLF66"/>
      <c r="HLG66"/>
      <c r="HLH66"/>
      <c r="HLI66"/>
      <c r="HLJ66"/>
      <c r="HLK66"/>
      <c r="HLL66"/>
      <c r="HLM66"/>
      <c r="HLN66"/>
      <c r="HLO66"/>
      <c r="HLP66"/>
      <c r="HLQ66"/>
      <c r="HLR66"/>
      <c r="HLS66"/>
      <c r="HLT66"/>
      <c r="HLU66"/>
      <c r="HLV66"/>
      <c r="HLW66"/>
      <c r="HLX66"/>
      <c r="HLY66"/>
      <c r="HLZ66"/>
      <c r="HMA66"/>
      <c r="HMB66"/>
      <c r="HMC66"/>
      <c r="HMD66"/>
      <c r="HME66"/>
      <c r="HMF66"/>
      <c r="HMG66"/>
      <c r="HMH66"/>
      <c r="HMI66"/>
      <c r="HMJ66"/>
      <c r="HMK66"/>
      <c r="HML66"/>
      <c r="HMM66"/>
      <c r="HMN66"/>
      <c r="HMO66"/>
      <c r="HMP66"/>
      <c r="HMQ66"/>
      <c r="HMR66"/>
      <c r="HMS66"/>
      <c r="HMT66"/>
      <c r="HMU66"/>
      <c r="HMV66"/>
      <c r="HMW66"/>
      <c r="HMX66"/>
      <c r="HMY66"/>
      <c r="HMZ66"/>
      <c r="HNA66"/>
      <c r="HNB66"/>
      <c r="HNC66"/>
      <c r="HND66"/>
      <c r="HNE66"/>
      <c r="HNF66"/>
      <c r="HNG66"/>
      <c r="HNH66"/>
      <c r="HNI66"/>
      <c r="HNJ66"/>
      <c r="HNK66"/>
      <c r="HNL66"/>
      <c r="HNM66"/>
      <c r="HNN66"/>
      <c r="HNO66"/>
      <c r="HNP66"/>
      <c r="HNQ66"/>
      <c r="HNR66"/>
      <c r="HNS66"/>
      <c r="HNT66"/>
      <c r="HNU66"/>
      <c r="HNV66"/>
      <c r="HNW66"/>
      <c r="HNX66"/>
      <c r="HNY66"/>
      <c r="HNZ66"/>
      <c r="HOA66"/>
      <c r="HOB66"/>
      <c r="HOC66"/>
      <c r="HOD66"/>
      <c r="HOE66"/>
      <c r="HOF66"/>
      <c r="HOG66"/>
      <c r="HOH66"/>
      <c r="HOI66"/>
      <c r="HOJ66"/>
      <c r="HOK66"/>
      <c r="HOL66"/>
      <c r="HOM66"/>
      <c r="HON66"/>
      <c r="HOO66"/>
      <c r="HOP66"/>
      <c r="HOQ66"/>
      <c r="HOR66"/>
      <c r="HOS66"/>
      <c r="HOT66"/>
      <c r="HOU66"/>
      <c r="HOV66"/>
      <c r="HOW66"/>
      <c r="HOX66"/>
      <c r="HOY66"/>
      <c r="HOZ66"/>
      <c r="HPA66"/>
      <c r="HPB66"/>
      <c r="HPC66"/>
      <c r="HPD66"/>
      <c r="HPE66"/>
      <c r="HPF66"/>
      <c r="HPG66"/>
      <c r="HPH66"/>
      <c r="HPI66"/>
      <c r="HPJ66"/>
      <c r="HPK66"/>
      <c r="HPL66"/>
      <c r="HPM66"/>
      <c r="HPN66"/>
      <c r="HPO66"/>
      <c r="HPP66"/>
      <c r="HPQ66"/>
      <c r="HPR66"/>
      <c r="HPS66"/>
      <c r="HPT66"/>
      <c r="HPU66"/>
      <c r="HPV66"/>
      <c r="HPW66"/>
      <c r="HPX66"/>
      <c r="HPY66"/>
      <c r="HPZ66"/>
      <c r="HQA66"/>
      <c r="HQB66"/>
      <c r="HQC66"/>
      <c r="HQD66"/>
      <c r="HQE66"/>
      <c r="HQF66"/>
      <c r="HQG66"/>
      <c r="HQH66"/>
      <c r="HQI66"/>
      <c r="HQJ66"/>
      <c r="HQK66"/>
      <c r="HQL66"/>
      <c r="HQM66"/>
      <c r="HQN66"/>
      <c r="HQO66"/>
      <c r="HQP66"/>
      <c r="HQQ66"/>
      <c r="HQR66"/>
      <c r="HQS66"/>
      <c r="HQT66"/>
      <c r="HQU66"/>
      <c r="HQV66"/>
      <c r="HQW66"/>
      <c r="HQX66"/>
      <c r="HQY66"/>
      <c r="HQZ66"/>
      <c r="HRA66"/>
      <c r="HRB66"/>
      <c r="HRC66"/>
      <c r="HRD66"/>
      <c r="HRE66"/>
      <c r="HRF66"/>
      <c r="HRG66"/>
      <c r="HRH66"/>
      <c r="HRI66"/>
      <c r="HRJ66"/>
      <c r="HRK66"/>
      <c r="HRL66"/>
      <c r="HRM66"/>
      <c r="HRN66"/>
      <c r="HRO66"/>
      <c r="HRP66"/>
      <c r="HRQ66"/>
      <c r="HRR66"/>
      <c r="HRS66"/>
      <c r="HRT66"/>
      <c r="HRU66"/>
      <c r="HRV66"/>
      <c r="HRW66"/>
      <c r="HRX66"/>
      <c r="HRY66"/>
      <c r="HRZ66"/>
      <c r="HSA66"/>
      <c r="HSB66"/>
      <c r="HSC66"/>
      <c r="HSD66"/>
      <c r="HSE66"/>
      <c r="HSF66"/>
      <c r="HSG66"/>
      <c r="HSH66"/>
      <c r="HSI66"/>
      <c r="HSJ66"/>
      <c r="HSK66"/>
      <c r="HSL66"/>
      <c r="HSM66"/>
      <c r="HSN66"/>
      <c r="HSO66"/>
      <c r="HSP66"/>
      <c r="HSQ66"/>
      <c r="HSR66"/>
      <c r="HSS66"/>
      <c r="HST66"/>
      <c r="HSU66"/>
      <c r="HSV66"/>
      <c r="HSW66"/>
      <c r="HSX66"/>
      <c r="HSY66"/>
      <c r="HSZ66"/>
      <c r="HTA66"/>
      <c r="HTB66"/>
      <c r="HTC66"/>
      <c r="HTD66"/>
      <c r="HTE66"/>
      <c r="HTF66"/>
      <c r="HTG66"/>
      <c r="HTH66"/>
      <c r="HTI66"/>
      <c r="HTJ66"/>
      <c r="HTK66"/>
      <c r="HTL66"/>
      <c r="HTM66"/>
      <c r="HTN66"/>
      <c r="HTO66"/>
      <c r="HTP66"/>
      <c r="HTQ66"/>
      <c r="HTR66"/>
      <c r="HTS66"/>
      <c r="HTT66"/>
      <c r="HTU66"/>
      <c r="HTV66"/>
      <c r="HTW66"/>
      <c r="HTX66"/>
      <c r="HTY66"/>
      <c r="HTZ66"/>
      <c r="HUA66"/>
      <c r="HUB66"/>
      <c r="HUC66"/>
      <c r="HUD66"/>
      <c r="HUE66"/>
      <c r="HUF66"/>
      <c r="HUG66"/>
      <c r="HUH66"/>
      <c r="HUI66"/>
      <c r="HUJ66"/>
      <c r="HUK66"/>
      <c r="HUL66"/>
      <c r="HUM66"/>
      <c r="HUN66"/>
      <c r="HUO66"/>
      <c r="HUP66"/>
      <c r="HUQ66"/>
      <c r="HUR66"/>
      <c r="HUS66"/>
      <c r="HUT66"/>
      <c r="HUU66"/>
      <c r="HUV66"/>
      <c r="HUW66"/>
      <c r="HUX66"/>
      <c r="HUY66"/>
      <c r="HUZ66"/>
      <c r="HVA66"/>
      <c r="HVB66"/>
      <c r="HVC66"/>
      <c r="HVD66"/>
      <c r="HVE66"/>
      <c r="HVF66"/>
      <c r="HVG66"/>
      <c r="HVH66"/>
      <c r="HVI66"/>
      <c r="HVJ66"/>
      <c r="HVK66"/>
      <c r="HVL66"/>
      <c r="HVM66"/>
      <c r="HVN66"/>
      <c r="HVO66"/>
      <c r="HVP66"/>
      <c r="HVQ66"/>
      <c r="HVR66"/>
      <c r="HVS66"/>
      <c r="HVT66"/>
      <c r="HVU66"/>
      <c r="HVV66"/>
      <c r="HVW66"/>
      <c r="HVX66"/>
      <c r="HVY66"/>
      <c r="HVZ66"/>
      <c r="HWA66"/>
      <c r="HWB66"/>
      <c r="HWC66"/>
      <c r="HWD66"/>
      <c r="HWE66"/>
      <c r="HWF66"/>
      <c r="HWG66"/>
      <c r="HWH66"/>
      <c r="HWI66"/>
      <c r="HWJ66"/>
      <c r="HWK66"/>
      <c r="HWL66"/>
      <c r="HWM66"/>
      <c r="HWN66"/>
      <c r="HWO66"/>
      <c r="HWP66"/>
      <c r="HWQ66"/>
      <c r="HWR66"/>
      <c r="HWS66"/>
      <c r="HWT66"/>
      <c r="HWU66"/>
      <c r="HWV66"/>
      <c r="HWW66"/>
      <c r="HWX66"/>
      <c r="HWY66"/>
      <c r="HWZ66"/>
      <c r="HXA66"/>
      <c r="HXB66"/>
      <c r="HXC66"/>
      <c r="HXD66"/>
      <c r="HXE66"/>
      <c r="HXF66"/>
      <c r="HXG66"/>
      <c r="HXH66"/>
      <c r="HXI66"/>
      <c r="HXJ66"/>
      <c r="HXK66"/>
      <c r="HXL66"/>
      <c r="HXM66"/>
      <c r="HXN66"/>
      <c r="HXO66"/>
      <c r="HXP66"/>
      <c r="HXQ66"/>
      <c r="HXR66"/>
      <c r="HXS66"/>
      <c r="HXT66"/>
      <c r="HXU66"/>
      <c r="HXV66"/>
      <c r="HXW66"/>
      <c r="HXX66"/>
      <c r="HXY66"/>
      <c r="HXZ66"/>
      <c r="HYA66"/>
      <c r="HYB66"/>
      <c r="HYC66"/>
      <c r="HYD66"/>
      <c r="HYE66"/>
      <c r="HYF66"/>
      <c r="HYG66"/>
      <c r="HYH66"/>
      <c r="HYI66"/>
      <c r="HYJ66"/>
      <c r="HYK66"/>
      <c r="HYL66"/>
      <c r="HYM66"/>
      <c r="HYN66"/>
      <c r="HYO66"/>
      <c r="HYP66"/>
      <c r="HYQ66"/>
      <c r="HYR66"/>
      <c r="HYS66"/>
      <c r="HYT66"/>
      <c r="HYU66"/>
      <c r="HYV66"/>
      <c r="HYW66"/>
      <c r="HYX66"/>
      <c r="HYY66"/>
      <c r="HYZ66"/>
      <c r="HZA66"/>
      <c r="HZB66"/>
      <c r="HZC66"/>
      <c r="HZD66"/>
      <c r="HZE66"/>
      <c r="HZF66"/>
      <c r="HZG66"/>
      <c r="HZH66"/>
      <c r="HZI66"/>
      <c r="HZJ66"/>
      <c r="HZK66"/>
      <c r="HZL66"/>
      <c r="HZM66"/>
      <c r="HZN66"/>
      <c r="HZO66"/>
      <c r="HZP66"/>
      <c r="HZQ66"/>
      <c r="HZR66"/>
      <c r="HZS66"/>
      <c r="HZT66"/>
      <c r="HZU66"/>
      <c r="HZV66"/>
      <c r="HZW66"/>
      <c r="HZX66"/>
      <c r="HZY66"/>
      <c r="HZZ66"/>
      <c r="IAA66"/>
      <c r="IAB66"/>
      <c r="IAC66"/>
      <c r="IAD66"/>
      <c r="IAE66"/>
      <c r="IAF66"/>
      <c r="IAG66"/>
      <c r="IAH66"/>
      <c r="IAI66"/>
      <c r="IAJ66"/>
      <c r="IAK66"/>
      <c r="IAL66"/>
      <c r="IAM66"/>
      <c r="IAN66"/>
      <c r="IAO66"/>
      <c r="IAP66"/>
      <c r="IAQ66"/>
      <c r="IAR66"/>
      <c r="IAS66"/>
      <c r="IAT66"/>
      <c r="IAU66"/>
      <c r="IAV66"/>
      <c r="IAW66"/>
      <c r="IAX66"/>
      <c r="IAY66"/>
      <c r="IAZ66"/>
      <c r="IBA66"/>
      <c r="IBB66"/>
      <c r="IBC66"/>
      <c r="IBD66"/>
      <c r="IBE66"/>
      <c r="IBF66"/>
      <c r="IBG66"/>
      <c r="IBH66"/>
      <c r="IBI66"/>
      <c r="IBJ66"/>
      <c r="IBK66"/>
      <c r="IBL66"/>
      <c r="IBM66"/>
      <c r="IBN66"/>
      <c r="IBO66"/>
      <c r="IBP66"/>
      <c r="IBQ66"/>
      <c r="IBR66"/>
      <c r="IBS66"/>
      <c r="IBT66"/>
      <c r="IBU66"/>
      <c r="IBV66"/>
      <c r="IBW66"/>
      <c r="IBX66"/>
      <c r="IBY66"/>
      <c r="IBZ66"/>
      <c r="ICA66"/>
      <c r="ICB66"/>
      <c r="ICC66"/>
      <c r="ICD66"/>
      <c r="ICE66"/>
      <c r="ICF66"/>
      <c r="ICG66"/>
      <c r="ICH66"/>
      <c r="ICI66"/>
      <c r="ICJ66"/>
      <c r="ICK66"/>
      <c r="ICL66"/>
      <c r="ICM66"/>
      <c r="ICN66"/>
      <c r="ICO66"/>
      <c r="ICP66"/>
      <c r="ICQ66"/>
      <c r="ICR66"/>
      <c r="ICS66"/>
      <c r="ICT66"/>
      <c r="ICU66"/>
      <c r="ICV66"/>
      <c r="ICW66"/>
      <c r="ICX66"/>
      <c r="ICY66"/>
      <c r="ICZ66"/>
      <c r="IDA66"/>
      <c r="IDB66"/>
      <c r="IDC66"/>
      <c r="IDD66"/>
      <c r="IDE66"/>
      <c r="IDF66"/>
      <c r="IDG66"/>
      <c r="IDH66"/>
      <c r="IDI66"/>
      <c r="IDJ66"/>
      <c r="IDK66"/>
      <c r="IDL66"/>
      <c r="IDM66"/>
      <c r="IDN66"/>
      <c r="IDO66"/>
      <c r="IDP66"/>
      <c r="IDQ66"/>
      <c r="IDR66"/>
      <c r="IDS66"/>
      <c r="IDT66"/>
      <c r="IDU66"/>
      <c r="IDV66"/>
      <c r="IDW66"/>
      <c r="IDX66"/>
      <c r="IDY66"/>
      <c r="IDZ66"/>
      <c r="IEA66"/>
      <c r="IEB66"/>
      <c r="IEC66"/>
      <c r="IED66"/>
      <c r="IEE66"/>
      <c r="IEF66"/>
      <c r="IEG66"/>
      <c r="IEH66"/>
      <c r="IEI66"/>
      <c r="IEJ66"/>
      <c r="IEK66"/>
      <c r="IEL66"/>
      <c r="IEM66"/>
      <c r="IEN66"/>
      <c r="IEO66"/>
      <c r="IEP66"/>
      <c r="IEQ66"/>
      <c r="IER66"/>
      <c r="IES66"/>
      <c r="IET66"/>
      <c r="IEU66"/>
      <c r="IEV66"/>
      <c r="IEW66"/>
      <c r="IEX66"/>
      <c r="IEY66"/>
      <c r="IEZ66"/>
      <c r="IFA66"/>
      <c r="IFB66"/>
      <c r="IFC66"/>
      <c r="IFD66"/>
      <c r="IFE66"/>
      <c r="IFF66"/>
      <c r="IFG66"/>
      <c r="IFH66"/>
      <c r="IFI66"/>
      <c r="IFJ66"/>
      <c r="IFK66"/>
      <c r="IFL66"/>
      <c r="IFM66"/>
      <c r="IFN66"/>
      <c r="IFO66"/>
      <c r="IFP66"/>
      <c r="IFQ66"/>
      <c r="IFR66"/>
      <c r="IFS66"/>
      <c r="IFT66"/>
      <c r="IFU66"/>
      <c r="IFV66"/>
      <c r="IFW66"/>
      <c r="IFX66"/>
      <c r="IFY66"/>
      <c r="IFZ66"/>
      <c r="IGA66"/>
      <c r="IGB66"/>
      <c r="IGC66"/>
      <c r="IGD66"/>
      <c r="IGE66"/>
      <c r="IGF66"/>
      <c r="IGG66"/>
      <c r="IGH66"/>
      <c r="IGI66"/>
      <c r="IGJ66"/>
      <c r="IGK66"/>
      <c r="IGL66"/>
      <c r="IGM66"/>
      <c r="IGN66"/>
      <c r="IGO66"/>
      <c r="IGP66"/>
      <c r="IGQ66"/>
      <c r="IGR66"/>
      <c r="IGS66"/>
      <c r="IGT66"/>
      <c r="IGU66"/>
      <c r="IGV66"/>
      <c r="IGW66"/>
      <c r="IGX66"/>
      <c r="IGY66"/>
      <c r="IGZ66"/>
      <c r="IHA66"/>
      <c r="IHB66"/>
      <c r="IHC66"/>
      <c r="IHD66"/>
      <c r="IHE66"/>
      <c r="IHF66"/>
      <c r="IHG66"/>
      <c r="IHH66"/>
      <c r="IHI66"/>
      <c r="IHJ66"/>
      <c r="IHK66"/>
      <c r="IHL66"/>
      <c r="IHM66"/>
      <c r="IHN66"/>
      <c r="IHO66"/>
      <c r="IHP66"/>
      <c r="IHQ66"/>
      <c r="IHR66"/>
      <c r="IHS66"/>
      <c r="IHT66"/>
      <c r="IHU66"/>
      <c r="IHV66"/>
      <c r="IHW66"/>
      <c r="IHX66"/>
      <c r="IHY66"/>
      <c r="IHZ66"/>
      <c r="IIA66"/>
      <c r="IIB66"/>
      <c r="IIC66"/>
      <c r="IID66"/>
      <c r="IIE66"/>
      <c r="IIF66"/>
      <c r="IIG66"/>
      <c r="IIH66"/>
      <c r="III66"/>
      <c r="IIJ66"/>
      <c r="IIK66"/>
      <c r="IIL66"/>
      <c r="IIM66"/>
      <c r="IIN66"/>
      <c r="IIO66"/>
      <c r="IIP66"/>
      <c r="IIQ66"/>
      <c r="IIR66"/>
      <c r="IIS66"/>
      <c r="IIT66"/>
      <c r="IIU66"/>
      <c r="IIV66"/>
      <c r="IIW66"/>
      <c r="IIX66"/>
      <c r="IIY66"/>
      <c r="IIZ66"/>
      <c r="IJA66"/>
      <c r="IJB66"/>
      <c r="IJC66"/>
      <c r="IJD66"/>
      <c r="IJE66"/>
      <c r="IJF66"/>
      <c r="IJG66"/>
      <c r="IJH66"/>
      <c r="IJI66"/>
      <c r="IJJ66"/>
      <c r="IJK66"/>
      <c r="IJL66"/>
      <c r="IJM66"/>
      <c r="IJN66"/>
      <c r="IJO66"/>
      <c r="IJP66"/>
      <c r="IJQ66"/>
      <c r="IJR66"/>
      <c r="IJS66"/>
      <c r="IJT66"/>
      <c r="IJU66"/>
      <c r="IJV66"/>
      <c r="IJW66"/>
      <c r="IJX66"/>
      <c r="IJY66"/>
      <c r="IJZ66"/>
      <c r="IKA66"/>
      <c r="IKB66"/>
      <c r="IKC66"/>
      <c r="IKD66"/>
      <c r="IKE66"/>
      <c r="IKF66"/>
      <c r="IKG66"/>
      <c r="IKH66"/>
      <c r="IKI66"/>
      <c r="IKJ66"/>
      <c r="IKK66"/>
      <c r="IKL66"/>
      <c r="IKM66"/>
      <c r="IKN66"/>
      <c r="IKO66"/>
      <c r="IKP66"/>
      <c r="IKQ66"/>
      <c r="IKR66"/>
      <c r="IKS66"/>
      <c r="IKT66"/>
      <c r="IKU66"/>
      <c r="IKV66"/>
      <c r="IKW66"/>
      <c r="IKX66"/>
      <c r="IKY66"/>
      <c r="IKZ66"/>
      <c r="ILA66"/>
      <c r="ILB66"/>
      <c r="ILC66"/>
      <c r="ILD66"/>
      <c r="ILE66"/>
      <c r="ILF66"/>
      <c r="ILG66"/>
      <c r="ILH66"/>
      <c r="ILI66"/>
      <c r="ILJ66"/>
      <c r="ILK66"/>
      <c r="ILL66"/>
      <c r="ILM66"/>
      <c r="ILN66"/>
      <c r="ILO66"/>
      <c r="ILP66"/>
      <c r="ILQ66"/>
      <c r="ILR66"/>
      <c r="ILS66"/>
      <c r="ILT66"/>
      <c r="ILU66"/>
      <c r="ILV66"/>
      <c r="ILW66"/>
      <c r="ILX66"/>
      <c r="ILY66"/>
      <c r="ILZ66"/>
      <c r="IMA66"/>
      <c r="IMB66"/>
      <c r="IMC66"/>
      <c r="IMD66"/>
      <c r="IME66"/>
      <c r="IMF66"/>
      <c r="IMG66"/>
      <c r="IMH66"/>
      <c r="IMI66"/>
      <c r="IMJ66"/>
      <c r="IMK66"/>
      <c r="IML66"/>
      <c r="IMM66"/>
      <c r="IMN66"/>
      <c r="IMO66"/>
      <c r="IMP66"/>
      <c r="IMQ66"/>
      <c r="IMR66"/>
      <c r="IMS66"/>
      <c r="IMT66"/>
      <c r="IMU66"/>
      <c r="IMV66"/>
      <c r="IMW66"/>
      <c r="IMX66"/>
      <c r="IMY66"/>
      <c r="IMZ66"/>
      <c r="INA66"/>
      <c r="INB66"/>
      <c r="INC66"/>
      <c r="IND66"/>
      <c r="INE66"/>
      <c r="INF66"/>
      <c r="ING66"/>
      <c r="INH66"/>
      <c r="INI66"/>
      <c r="INJ66"/>
      <c r="INK66"/>
      <c r="INL66"/>
      <c r="INM66"/>
      <c r="INN66"/>
      <c r="INO66"/>
      <c r="INP66"/>
      <c r="INQ66"/>
      <c r="INR66"/>
      <c r="INS66"/>
      <c r="INT66"/>
      <c r="INU66"/>
      <c r="INV66"/>
      <c r="INW66"/>
      <c r="INX66"/>
      <c r="INY66"/>
      <c r="INZ66"/>
      <c r="IOA66"/>
      <c r="IOB66"/>
      <c r="IOC66"/>
      <c r="IOD66"/>
      <c r="IOE66"/>
      <c r="IOF66"/>
      <c r="IOG66"/>
      <c r="IOH66"/>
      <c r="IOI66"/>
      <c r="IOJ66"/>
      <c r="IOK66"/>
      <c r="IOL66"/>
      <c r="IOM66"/>
      <c r="ION66"/>
      <c r="IOO66"/>
      <c r="IOP66"/>
      <c r="IOQ66"/>
      <c r="IOR66"/>
      <c r="IOS66"/>
      <c r="IOT66"/>
      <c r="IOU66"/>
      <c r="IOV66"/>
      <c r="IOW66"/>
      <c r="IOX66"/>
      <c r="IOY66"/>
      <c r="IOZ66"/>
      <c r="IPA66"/>
      <c r="IPB66"/>
      <c r="IPC66"/>
      <c r="IPD66"/>
      <c r="IPE66"/>
      <c r="IPF66"/>
      <c r="IPG66"/>
      <c r="IPH66"/>
      <c r="IPI66"/>
      <c r="IPJ66"/>
      <c r="IPK66"/>
      <c r="IPL66"/>
      <c r="IPM66"/>
      <c r="IPN66"/>
      <c r="IPO66"/>
      <c r="IPP66"/>
      <c r="IPQ66"/>
      <c r="IPR66"/>
      <c r="IPS66"/>
      <c r="IPT66"/>
      <c r="IPU66"/>
      <c r="IPV66"/>
      <c r="IPW66"/>
      <c r="IPX66"/>
      <c r="IPY66"/>
      <c r="IPZ66"/>
      <c r="IQA66"/>
      <c r="IQB66"/>
      <c r="IQC66"/>
      <c r="IQD66"/>
      <c r="IQE66"/>
      <c r="IQF66"/>
      <c r="IQG66"/>
      <c r="IQH66"/>
      <c r="IQI66"/>
      <c r="IQJ66"/>
      <c r="IQK66"/>
      <c r="IQL66"/>
      <c r="IQM66"/>
      <c r="IQN66"/>
      <c r="IQO66"/>
      <c r="IQP66"/>
      <c r="IQQ66"/>
      <c r="IQR66"/>
      <c r="IQS66"/>
      <c r="IQT66"/>
      <c r="IQU66"/>
      <c r="IQV66"/>
      <c r="IQW66"/>
      <c r="IQX66"/>
      <c r="IQY66"/>
      <c r="IQZ66"/>
      <c r="IRA66"/>
      <c r="IRB66"/>
      <c r="IRC66"/>
      <c r="IRD66"/>
      <c r="IRE66"/>
      <c r="IRF66"/>
      <c r="IRG66"/>
      <c r="IRH66"/>
      <c r="IRI66"/>
      <c r="IRJ66"/>
      <c r="IRK66"/>
      <c r="IRL66"/>
      <c r="IRM66"/>
      <c r="IRN66"/>
      <c r="IRO66"/>
      <c r="IRP66"/>
      <c r="IRQ66"/>
      <c r="IRR66"/>
      <c r="IRS66"/>
      <c r="IRT66"/>
      <c r="IRU66"/>
      <c r="IRV66"/>
      <c r="IRW66"/>
      <c r="IRX66"/>
      <c r="IRY66"/>
      <c r="IRZ66"/>
      <c r="ISA66"/>
      <c r="ISB66"/>
      <c r="ISC66"/>
      <c r="ISD66"/>
      <c r="ISE66"/>
      <c r="ISF66"/>
      <c r="ISG66"/>
      <c r="ISH66"/>
      <c r="ISI66"/>
      <c r="ISJ66"/>
      <c r="ISK66"/>
      <c r="ISL66"/>
      <c r="ISM66"/>
      <c r="ISN66"/>
      <c r="ISO66"/>
      <c r="ISP66"/>
      <c r="ISQ66"/>
      <c r="ISR66"/>
      <c r="ISS66"/>
      <c r="IST66"/>
      <c r="ISU66"/>
      <c r="ISV66"/>
      <c r="ISW66"/>
      <c r="ISX66"/>
      <c r="ISY66"/>
      <c r="ISZ66"/>
      <c r="ITA66"/>
      <c r="ITB66"/>
      <c r="ITC66"/>
      <c r="ITD66"/>
      <c r="ITE66"/>
      <c r="ITF66"/>
      <c r="ITG66"/>
      <c r="ITH66"/>
      <c r="ITI66"/>
      <c r="ITJ66"/>
      <c r="ITK66"/>
      <c r="ITL66"/>
      <c r="ITM66"/>
      <c r="ITN66"/>
      <c r="ITO66"/>
      <c r="ITP66"/>
      <c r="ITQ66"/>
      <c r="ITR66"/>
      <c r="ITS66"/>
      <c r="ITT66"/>
      <c r="ITU66"/>
      <c r="ITV66"/>
      <c r="ITW66"/>
      <c r="ITX66"/>
      <c r="ITY66"/>
      <c r="ITZ66"/>
      <c r="IUA66"/>
      <c r="IUB66"/>
      <c r="IUC66"/>
      <c r="IUD66"/>
      <c r="IUE66"/>
      <c r="IUF66"/>
      <c r="IUG66"/>
      <c r="IUH66"/>
      <c r="IUI66"/>
      <c r="IUJ66"/>
      <c r="IUK66"/>
      <c r="IUL66"/>
      <c r="IUM66"/>
      <c r="IUN66"/>
      <c r="IUO66"/>
      <c r="IUP66"/>
      <c r="IUQ66"/>
      <c r="IUR66"/>
      <c r="IUS66"/>
      <c r="IUT66"/>
      <c r="IUU66"/>
      <c r="IUV66"/>
      <c r="IUW66"/>
      <c r="IUX66"/>
      <c r="IUY66"/>
      <c r="IUZ66"/>
      <c r="IVA66"/>
      <c r="IVB66"/>
      <c r="IVC66"/>
      <c r="IVD66"/>
      <c r="IVE66"/>
      <c r="IVF66"/>
      <c r="IVG66"/>
      <c r="IVH66"/>
      <c r="IVI66"/>
      <c r="IVJ66"/>
      <c r="IVK66"/>
      <c r="IVL66"/>
      <c r="IVM66"/>
      <c r="IVN66"/>
      <c r="IVO66"/>
      <c r="IVP66"/>
      <c r="IVQ66"/>
      <c r="IVR66"/>
      <c r="IVS66"/>
      <c r="IVT66"/>
      <c r="IVU66"/>
      <c r="IVV66"/>
      <c r="IVW66"/>
      <c r="IVX66"/>
      <c r="IVY66"/>
      <c r="IVZ66"/>
      <c r="IWA66"/>
      <c r="IWB66"/>
      <c r="IWC66"/>
      <c r="IWD66"/>
      <c r="IWE66"/>
      <c r="IWF66"/>
      <c r="IWG66"/>
      <c r="IWH66"/>
      <c r="IWI66"/>
      <c r="IWJ66"/>
      <c r="IWK66"/>
      <c r="IWL66"/>
      <c r="IWM66"/>
      <c r="IWN66"/>
      <c r="IWO66"/>
      <c r="IWP66"/>
      <c r="IWQ66"/>
      <c r="IWR66"/>
      <c r="IWS66"/>
      <c r="IWT66"/>
      <c r="IWU66"/>
      <c r="IWV66"/>
      <c r="IWW66"/>
      <c r="IWX66"/>
      <c r="IWY66"/>
      <c r="IWZ66"/>
      <c r="IXA66"/>
      <c r="IXB66"/>
      <c r="IXC66"/>
      <c r="IXD66"/>
      <c r="IXE66"/>
      <c r="IXF66"/>
      <c r="IXG66"/>
      <c r="IXH66"/>
      <c r="IXI66"/>
      <c r="IXJ66"/>
      <c r="IXK66"/>
      <c r="IXL66"/>
      <c r="IXM66"/>
      <c r="IXN66"/>
      <c r="IXO66"/>
      <c r="IXP66"/>
      <c r="IXQ66"/>
      <c r="IXR66"/>
      <c r="IXS66"/>
      <c r="IXT66"/>
      <c r="IXU66"/>
      <c r="IXV66"/>
      <c r="IXW66"/>
      <c r="IXX66"/>
      <c r="IXY66"/>
      <c r="IXZ66"/>
      <c r="IYA66"/>
      <c r="IYB66"/>
      <c r="IYC66"/>
      <c r="IYD66"/>
      <c r="IYE66"/>
      <c r="IYF66"/>
      <c r="IYG66"/>
      <c r="IYH66"/>
      <c r="IYI66"/>
      <c r="IYJ66"/>
      <c r="IYK66"/>
      <c r="IYL66"/>
      <c r="IYM66"/>
      <c r="IYN66"/>
      <c r="IYO66"/>
      <c r="IYP66"/>
      <c r="IYQ66"/>
      <c r="IYR66"/>
      <c r="IYS66"/>
      <c r="IYT66"/>
      <c r="IYU66"/>
      <c r="IYV66"/>
      <c r="IYW66"/>
      <c r="IYX66"/>
      <c r="IYY66"/>
      <c r="IYZ66"/>
      <c r="IZA66"/>
      <c r="IZB66"/>
      <c r="IZC66"/>
      <c r="IZD66"/>
      <c r="IZE66"/>
      <c r="IZF66"/>
      <c r="IZG66"/>
      <c r="IZH66"/>
      <c r="IZI66"/>
      <c r="IZJ66"/>
      <c r="IZK66"/>
      <c r="IZL66"/>
      <c r="IZM66"/>
      <c r="IZN66"/>
      <c r="IZO66"/>
      <c r="IZP66"/>
      <c r="IZQ66"/>
      <c r="IZR66"/>
      <c r="IZS66"/>
      <c r="IZT66"/>
      <c r="IZU66"/>
      <c r="IZV66"/>
      <c r="IZW66"/>
      <c r="IZX66"/>
      <c r="IZY66"/>
      <c r="IZZ66"/>
      <c r="JAA66"/>
      <c r="JAB66"/>
      <c r="JAC66"/>
      <c r="JAD66"/>
      <c r="JAE66"/>
      <c r="JAF66"/>
      <c r="JAG66"/>
      <c r="JAH66"/>
      <c r="JAI66"/>
      <c r="JAJ66"/>
      <c r="JAK66"/>
      <c r="JAL66"/>
      <c r="JAM66"/>
      <c r="JAN66"/>
      <c r="JAO66"/>
      <c r="JAP66"/>
      <c r="JAQ66"/>
      <c r="JAR66"/>
      <c r="JAS66"/>
      <c r="JAT66"/>
      <c r="JAU66"/>
      <c r="JAV66"/>
      <c r="JAW66"/>
      <c r="JAX66"/>
      <c r="JAY66"/>
      <c r="JAZ66"/>
      <c r="JBA66"/>
      <c r="JBB66"/>
      <c r="JBC66"/>
      <c r="JBD66"/>
      <c r="JBE66"/>
      <c r="JBF66"/>
      <c r="JBG66"/>
      <c r="JBH66"/>
      <c r="JBI66"/>
      <c r="JBJ66"/>
      <c r="JBK66"/>
      <c r="JBL66"/>
      <c r="JBM66"/>
      <c r="JBN66"/>
      <c r="JBO66"/>
      <c r="JBP66"/>
      <c r="JBQ66"/>
      <c r="JBR66"/>
      <c r="JBS66"/>
      <c r="JBT66"/>
      <c r="JBU66"/>
      <c r="JBV66"/>
      <c r="JBW66"/>
      <c r="JBX66"/>
      <c r="JBY66"/>
      <c r="JBZ66"/>
      <c r="JCA66"/>
      <c r="JCB66"/>
      <c r="JCC66"/>
      <c r="JCD66"/>
      <c r="JCE66"/>
      <c r="JCF66"/>
      <c r="JCG66"/>
      <c r="JCH66"/>
      <c r="JCI66"/>
      <c r="JCJ66"/>
      <c r="JCK66"/>
      <c r="JCL66"/>
      <c r="JCM66"/>
      <c r="JCN66"/>
      <c r="JCO66"/>
      <c r="JCP66"/>
      <c r="JCQ66"/>
      <c r="JCR66"/>
      <c r="JCS66"/>
      <c r="JCT66"/>
      <c r="JCU66"/>
      <c r="JCV66"/>
      <c r="JCW66"/>
      <c r="JCX66"/>
      <c r="JCY66"/>
      <c r="JCZ66"/>
      <c r="JDA66"/>
      <c r="JDB66"/>
      <c r="JDC66"/>
      <c r="JDD66"/>
      <c r="JDE66"/>
      <c r="JDF66"/>
      <c r="JDG66"/>
      <c r="JDH66"/>
      <c r="JDI66"/>
      <c r="JDJ66"/>
      <c r="JDK66"/>
      <c r="JDL66"/>
      <c r="JDM66"/>
      <c r="JDN66"/>
      <c r="JDO66"/>
      <c r="JDP66"/>
      <c r="JDQ66"/>
      <c r="JDR66"/>
      <c r="JDS66"/>
      <c r="JDT66"/>
      <c r="JDU66"/>
      <c r="JDV66"/>
      <c r="JDW66"/>
      <c r="JDX66"/>
      <c r="JDY66"/>
      <c r="JDZ66"/>
      <c r="JEA66"/>
      <c r="JEB66"/>
      <c r="JEC66"/>
      <c r="JED66"/>
      <c r="JEE66"/>
      <c r="JEF66"/>
      <c r="JEG66"/>
      <c r="JEH66"/>
      <c r="JEI66"/>
      <c r="JEJ66"/>
      <c r="JEK66"/>
      <c r="JEL66"/>
      <c r="JEM66"/>
      <c r="JEN66"/>
      <c r="JEO66"/>
      <c r="JEP66"/>
      <c r="JEQ66"/>
      <c r="JER66"/>
      <c r="JES66"/>
      <c r="JET66"/>
      <c r="JEU66"/>
      <c r="JEV66"/>
      <c r="JEW66"/>
      <c r="JEX66"/>
      <c r="JEY66"/>
      <c r="JEZ66"/>
      <c r="JFA66"/>
      <c r="JFB66"/>
      <c r="JFC66"/>
      <c r="JFD66"/>
      <c r="JFE66"/>
      <c r="JFF66"/>
      <c r="JFG66"/>
      <c r="JFH66"/>
      <c r="JFI66"/>
      <c r="JFJ66"/>
      <c r="JFK66"/>
      <c r="JFL66"/>
      <c r="JFM66"/>
      <c r="JFN66"/>
      <c r="JFO66"/>
      <c r="JFP66"/>
      <c r="JFQ66"/>
      <c r="JFR66"/>
      <c r="JFS66"/>
      <c r="JFT66"/>
      <c r="JFU66"/>
      <c r="JFV66"/>
      <c r="JFW66"/>
      <c r="JFX66"/>
      <c r="JFY66"/>
      <c r="JFZ66"/>
      <c r="JGA66"/>
      <c r="JGB66"/>
      <c r="JGC66"/>
      <c r="JGD66"/>
      <c r="JGE66"/>
      <c r="JGF66"/>
      <c r="JGG66"/>
      <c r="JGH66"/>
      <c r="JGI66"/>
      <c r="JGJ66"/>
      <c r="JGK66"/>
      <c r="JGL66"/>
      <c r="JGM66"/>
      <c r="JGN66"/>
      <c r="JGO66"/>
      <c r="JGP66"/>
      <c r="JGQ66"/>
      <c r="JGR66"/>
      <c r="JGS66"/>
      <c r="JGT66"/>
      <c r="JGU66"/>
      <c r="JGV66"/>
      <c r="JGW66"/>
      <c r="JGX66"/>
      <c r="JGY66"/>
      <c r="JGZ66"/>
      <c r="JHA66"/>
      <c r="JHB66"/>
      <c r="JHC66"/>
      <c r="JHD66"/>
      <c r="JHE66"/>
      <c r="JHF66"/>
      <c r="JHG66"/>
      <c r="JHH66"/>
      <c r="JHI66"/>
      <c r="JHJ66"/>
      <c r="JHK66"/>
      <c r="JHL66"/>
      <c r="JHM66"/>
      <c r="JHN66"/>
      <c r="JHO66"/>
      <c r="JHP66"/>
      <c r="JHQ66"/>
      <c r="JHR66"/>
      <c r="JHS66"/>
      <c r="JHT66"/>
      <c r="JHU66"/>
      <c r="JHV66"/>
      <c r="JHW66"/>
      <c r="JHX66"/>
      <c r="JHY66"/>
      <c r="JHZ66"/>
      <c r="JIA66"/>
      <c r="JIB66"/>
      <c r="JIC66"/>
      <c r="JID66"/>
      <c r="JIE66"/>
      <c r="JIF66"/>
      <c r="JIG66"/>
      <c r="JIH66"/>
      <c r="JII66"/>
      <c r="JIJ66"/>
      <c r="JIK66"/>
      <c r="JIL66"/>
      <c r="JIM66"/>
      <c r="JIN66"/>
      <c r="JIO66"/>
      <c r="JIP66"/>
      <c r="JIQ66"/>
      <c r="JIR66"/>
      <c r="JIS66"/>
      <c r="JIT66"/>
      <c r="JIU66"/>
      <c r="JIV66"/>
      <c r="JIW66"/>
      <c r="JIX66"/>
      <c r="JIY66"/>
      <c r="JIZ66"/>
      <c r="JJA66"/>
      <c r="JJB66"/>
      <c r="JJC66"/>
      <c r="JJD66"/>
      <c r="JJE66"/>
      <c r="JJF66"/>
      <c r="JJG66"/>
      <c r="JJH66"/>
      <c r="JJI66"/>
      <c r="JJJ66"/>
      <c r="JJK66"/>
      <c r="JJL66"/>
      <c r="JJM66"/>
      <c r="JJN66"/>
      <c r="JJO66"/>
      <c r="JJP66"/>
      <c r="JJQ66"/>
      <c r="JJR66"/>
      <c r="JJS66"/>
      <c r="JJT66"/>
      <c r="JJU66"/>
      <c r="JJV66"/>
      <c r="JJW66"/>
      <c r="JJX66"/>
      <c r="JJY66"/>
      <c r="JJZ66"/>
      <c r="JKA66"/>
      <c r="JKB66"/>
      <c r="JKC66"/>
      <c r="JKD66"/>
      <c r="JKE66"/>
      <c r="JKF66"/>
      <c r="JKG66"/>
      <c r="JKH66"/>
      <c r="JKI66"/>
      <c r="JKJ66"/>
      <c r="JKK66"/>
      <c r="JKL66"/>
      <c r="JKM66"/>
      <c r="JKN66"/>
      <c r="JKO66"/>
      <c r="JKP66"/>
      <c r="JKQ66"/>
      <c r="JKR66"/>
      <c r="JKS66"/>
      <c r="JKT66"/>
      <c r="JKU66"/>
      <c r="JKV66"/>
      <c r="JKW66"/>
      <c r="JKX66"/>
      <c r="JKY66"/>
      <c r="JKZ66"/>
      <c r="JLA66"/>
      <c r="JLB66"/>
      <c r="JLC66"/>
      <c r="JLD66"/>
      <c r="JLE66"/>
      <c r="JLF66"/>
      <c r="JLG66"/>
      <c r="JLH66"/>
      <c r="JLI66"/>
      <c r="JLJ66"/>
      <c r="JLK66"/>
      <c r="JLL66"/>
      <c r="JLM66"/>
      <c r="JLN66"/>
      <c r="JLO66"/>
      <c r="JLP66"/>
      <c r="JLQ66"/>
      <c r="JLR66"/>
      <c r="JLS66"/>
      <c r="JLT66"/>
      <c r="JLU66"/>
      <c r="JLV66"/>
      <c r="JLW66"/>
      <c r="JLX66"/>
      <c r="JLY66"/>
      <c r="JLZ66"/>
      <c r="JMA66"/>
      <c r="JMB66"/>
      <c r="JMC66"/>
      <c r="JMD66"/>
      <c r="JME66"/>
      <c r="JMF66"/>
      <c r="JMG66"/>
      <c r="JMH66"/>
      <c r="JMI66"/>
      <c r="JMJ66"/>
      <c r="JMK66"/>
      <c r="JML66"/>
      <c r="JMM66"/>
      <c r="JMN66"/>
      <c r="JMO66"/>
      <c r="JMP66"/>
      <c r="JMQ66"/>
      <c r="JMR66"/>
      <c r="JMS66"/>
      <c r="JMT66"/>
      <c r="JMU66"/>
      <c r="JMV66"/>
      <c r="JMW66"/>
      <c r="JMX66"/>
      <c r="JMY66"/>
      <c r="JMZ66"/>
      <c r="JNA66"/>
      <c r="JNB66"/>
      <c r="JNC66"/>
      <c r="JND66"/>
      <c r="JNE66"/>
      <c r="JNF66"/>
      <c r="JNG66"/>
      <c r="JNH66"/>
      <c r="JNI66"/>
      <c r="JNJ66"/>
      <c r="JNK66"/>
      <c r="JNL66"/>
      <c r="JNM66"/>
      <c r="JNN66"/>
      <c r="JNO66"/>
      <c r="JNP66"/>
      <c r="JNQ66"/>
      <c r="JNR66"/>
      <c r="JNS66"/>
      <c r="JNT66"/>
      <c r="JNU66"/>
      <c r="JNV66"/>
      <c r="JNW66"/>
      <c r="JNX66"/>
      <c r="JNY66"/>
      <c r="JNZ66"/>
      <c r="JOA66"/>
      <c r="JOB66"/>
      <c r="JOC66"/>
      <c r="JOD66"/>
      <c r="JOE66"/>
      <c r="JOF66"/>
      <c r="JOG66"/>
      <c r="JOH66"/>
      <c r="JOI66"/>
      <c r="JOJ66"/>
      <c r="JOK66"/>
      <c r="JOL66"/>
      <c r="JOM66"/>
      <c r="JON66"/>
      <c r="JOO66"/>
      <c r="JOP66"/>
      <c r="JOQ66"/>
      <c r="JOR66"/>
      <c r="JOS66"/>
      <c r="JOT66"/>
      <c r="JOU66"/>
      <c r="JOV66"/>
      <c r="JOW66"/>
      <c r="JOX66"/>
      <c r="JOY66"/>
      <c r="JOZ66"/>
      <c r="JPA66"/>
      <c r="JPB66"/>
      <c r="JPC66"/>
      <c r="JPD66"/>
      <c r="JPE66"/>
      <c r="JPF66"/>
      <c r="JPG66"/>
      <c r="JPH66"/>
      <c r="JPI66"/>
      <c r="JPJ66"/>
      <c r="JPK66"/>
      <c r="JPL66"/>
      <c r="JPM66"/>
      <c r="JPN66"/>
      <c r="JPO66"/>
      <c r="JPP66"/>
      <c r="JPQ66"/>
      <c r="JPR66"/>
      <c r="JPS66"/>
      <c r="JPT66"/>
      <c r="JPU66"/>
      <c r="JPV66"/>
      <c r="JPW66"/>
      <c r="JPX66"/>
      <c r="JPY66"/>
      <c r="JPZ66"/>
      <c r="JQA66"/>
      <c r="JQB66"/>
      <c r="JQC66"/>
      <c r="JQD66"/>
      <c r="JQE66"/>
      <c r="JQF66"/>
      <c r="JQG66"/>
      <c r="JQH66"/>
      <c r="JQI66"/>
      <c r="JQJ66"/>
      <c r="JQK66"/>
      <c r="JQL66"/>
      <c r="JQM66"/>
      <c r="JQN66"/>
      <c r="JQO66"/>
      <c r="JQP66"/>
      <c r="JQQ66"/>
      <c r="JQR66"/>
      <c r="JQS66"/>
      <c r="JQT66"/>
      <c r="JQU66"/>
      <c r="JQV66"/>
      <c r="JQW66"/>
      <c r="JQX66"/>
      <c r="JQY66"/>
      <c r="JQZ66"/>
      <c r="JRA66"/>
      <c r="JRB66"/>
      <c r="JRC66"/>
      <c r="JRD66"/>
      <c r="JRE66"/>
      <c r="JRF66"/>
      <c r="JRG66"/>
      <c r="JRH66"/>
      <c r="JRI66"/>
      <c r="JRJ66"/>
      <c r="JRK66"/>
      <c r="JRL66"/>
      <c r="JRM66"/>
      <c r="JRN66"/>
      <c r="JRO66"/>
      <c r="JRP66"/>
      <c r="JRQ66"/>
      <c r="JRR66"/>
      <c r="JRS66"/>
      <c r="JRT66"/>
      <c r="JRU66"/>
      <c r="JRV66"/>
      <c r="JRW66"/>
      <c r="JRX66"/>
      <c r="JRY66"/>
      <c r="JRZ66"/>
      <c r="JSA66"/>
      <c r="JSB66"/>
      <c r="JSC66"/>
      <c r="JSD66"/>
      <c r="JSE66"/>
      <c r="JSF66"/>
      <c r="JSG66"/>
      <c r="JSH66"/>
      <c r="JSI66"/>
      <c r="JSJ66"/>
      <c r="JSK66"/>
      <c r="JSL66"/>
      <c r="JSM66"/>
      <c r="JSN66"/>
      <c r="JSO66"/>
      <c r="JSP66"/>
      <c r="JSQ66"/>
      <c r="JSR66"/>
      <c r="JSS66"/>
      <c r="JST66"/>
      <c r="JSU66"/>
      <c r="JSV66"/>
      <c r="JSW66"/>
      <c r="JSX66"/>
      <c r="JSY66"/>
      <c r="JSZ66"/>
      <c r="JTA66"/>
      <c r="JTB66"/>
      <c r="JTC66"/>
      <c r="JTD66"/>
      <c r="JTE66"/>
      <c r="JTF66"/>
      <c r="JTG66"/>
      <c r="JTH66"/>
      <c r="JTI66"/>
      <c r="JTJ66"/>
      <c r="JTK66"/>
      <c r="JTL66"/>
      <c r="JTM66"/>
      <c r="JTN66"/>
      <c r="JTO66"/>
      <c r="JTP66"/>
      <c r="JTQ66"/>
      <c r="JTR66"/>
      <c r="JTS66"/>
      <c r="JTT66"/>
      <c r="JTU66"/>
      <c r="JTV66"/>
      <c r="JTW66"/>
      <c r="JTX66"/>
      <c r="JTY66"/>
      <c r="JTZ66"/>
      <c r="JUA66"/>
      <c r="JUB66"/>
      <c r="JUC66"/>
      <c r="JUD66"/>
      <c r="JUE66"/>
      <c r="JUF66"/>
      <c r="JUG66"/>
      <c r="JUH66"/>
      <c r="JUI66"/>
      <c r="JUJ66"/>
      <c r="JUK66"/>
      <c r="JUL66"/>
      <c r="JUM66"/>
      <c r="JUN66"/>
      <c r="JUO66"/>
      <c r="JUP66"/>
      <c r="JUQ66"/>
      <c r="JUR66"/>
      <c r="JUS66"/>
      <c r="JUT66"/>
      <c r="JUU66"/>
      <c r="JUV66"/>
      <c r="JUW66"/>
      <c r="JUX66"/>
      <c r="JUY66"/>
      <c r="JUZ66"/>
      <c r="JVA66"/>
      <c r="JVB66"/>
      <c r="JVC66"/>
      <c r="JVD66"/>
      <c r="JVE66"/>
      <c r="JVF66"/>
      <c r="JVG66"/>
      <c r="JVH66"/>
      <c r="JVI66"/>
      <c r="JVJ66"/>
      <c r="JVK66"/>
      <c r="JVL66"/>
      <c r="JVM66"/>
      <c r="JVN66"/>
      <c r="JVO66"/>
      <c r="JVP66"/>
      <c r="JVQ66"/>
      <c r="JVR66"/>
      <c r="JVS66"/>
      <c r="JVT66"/>
      <c r="JVU66"/>
      <c r="JVV66"/>
      <c r="JVW66"/>
      <c r="JVX66"/>
      <c r="JVY66"/>
      <c r="JVZ66"/>
      <c r="JWA66"/>
      <c r="JWB66"/>
      <c r="JWC66"/>
      <c r="JWD66"/>
      <c r="JWE66"/>
      <c r="JWF66"/>
      <c r="JWG66"/>
      <c r="JWH66"/>
      <c r="JWI66"/>
      <c r="JWJ66"/>
      <c r="JWK66"/>
      <c r="JWL66"/>
      <c r="JWM66"/>
      <c r="JWN66"/>
      <c r="JWO66"/>
      <c r="JWP66"/>
      <c r="JWQ66"/>
      <c r="JWR66"/>
      <c r="JWS66"/>
      <c r="JWT66"/>
      <c r="JWU66"/>
      <c r="JWV66"/>
      <c r="JWW66"/>
      <c r="JWX66"/>
      <c r="JWY66"/>
      <c r="JWZ66"/>
      <c r="JXA66"/>
      <c r="JXB66"/>
      <c r="JXC66"/>
      <c r="JXD66"/>
      <c r="JXE66"/>
      <c r="JXF66"/>
      <c r="JXG66"/>
      <c r="JXH66"/>
      <c r="JXI66"/>
      <c r="JXJ66"/>
      <c r="JXK66"/>
      <c r="JXL66"/>
      <c r="JXM66"/>
      <c r="JXN66"/>
      <c r="JXO66"/>
      <c r="JXP66"/>
      <c r="JXQ66"/>
      <c r="JXR66"/>
      <c r="JXS66"/>
      <c r="JXT66"/>
      <c r="JXU66"/>
      <c r="JXV66"/>
      <c r="JXW66"/>
      <c r="JXX66"/>
      <c r="JXY66"/>
      <c r="JXZ66"/>
      <c r="JYA66"/>
      <c r="JYB66"/>
      <c r="JYC66"/>
      <c r="JYD66"/>
      <c r="JYE66"/>
      <c r="JYF66"/>
      <c r="JYG66"/>
      <c r="JYH66"/>
      <c r="JYI66"/>
      <c r="JYJ66"/>
      <c r="JYK66"/>
      <c r="JYL66"/>
      <c r="JYM66"/>
      <c r="JYN66"/>
      <c r="JYO66"/>
      <c r="JYP66"/>
      <c r="JYQ66"/>
      <c r="JYR66"/>
      <c r="JYS66"/>
      <c r="JYT66"/>
      <c r="JYU66"/>
      <c r="JYV66"/>
      <c r="JYW66"/>
      <c r="JYX66"/>
      <c r="JYY66"/>
      <c r="JYZ66"/>
      <c r="JZA66"/>
      <c r="JZB66"/>
      <c r="JZC66"/>
      <c r="JZD66"/>
      <c r="JZE66"/>
      <c r="JZF66"/>
      <c r="JZG66"/>
      <c r="JZH66"/>
      <c r="JZI66"/>
      <c r="JZJ66"/>
      <c r="JZK66"/>
      <c r="JZL66"/>
      <c r="JZM66"/>
      <c r="JZN66"/>
      <c r="JZO66"/>
      <c r="JZP66"/>
      <c r="JZQ66"/>
      <c r="JZR66"/>
      <c r="JZS66"/>
      <c r="JZT66"/>
      <c r="JZU66"/>
      <c r="JZV66"/>
      <c r="JZW66"/>
      <c r="JZX66"/>
      <c r="JZY66"/>
      <c r="JZZ66"/>
      <c r="KAA66"/>
      <c r="KAB66"/>
      <c r="KAC66"/>
      <c r="KAD66"/>
      <c r="KAE66"/>
      <c r="KAF66"/>
      <c r="KAG66"/>
      <c r="KAH66"/>
      <c r="KAI66"/>
      <c r="KAJ66"/>
      <c r="KAK66"/>
      <c r="KAL66"/>
      <c r="KAM66"/>
      <c r="KAN66"/>
      <c r="KAO66"/>
      <c r="KAP66"/>
      <c r="KAQ66"/>
      <c r="KAR66"/>
      <c r="KAS66"/>
      <c r="KAT66"/>
      <c r="KAU66"/>
      <c r="KAV66"/>
      <c r="KAW66"/>
      <c r="KAX66"/>
      <c r="KAY66"/>
      <c r="KAZ66"/>
      <c r="KBA66"/>
      <c r="KBB66"/>
      <c r="KBC66"/>
      <c r="KBD66"/>
      <c r="KBE66"/>
      <c r="KBF66"/>
      <c r="KBG66"/>
      <c r="KBH66"/>
      <c r="KBI66"/>
      <c r="KBJ66"/>
      <c r="KBK66"/>
      <c r="KBL66"/>
      <c r="KBM66"/>
      <c r="KBN66"/>
      <c r="KBO66"/>
      <c r="KBP66"/>
      <c r="KBQ66"/>
      <c r="KBR66"/>
      <c r="KBS66"/>
      <c r="KBT66"/>
      <c r="KBU66"/>
      <c r="KBV66"/>
      <c r="KBW66"/>
      <c r="KBX66"/>
      <c r="KBY66"/>
      <c r="KBZ66"/>
      <c r="KCA66"/>
      <c r="KCB66"/>
      <c r="KCC66"/>
      <c r="KCD66"/>
      <c r="KCE66"/>
      <c r="KCF66"/>
      <c r="KCG66"/>
      <c r="KCH66"/>
      <c r="KCI66"/>
      <c r="KCJ66"/>
      <c r="KCK66"/>
      <c r="KCL66"/>
      <c r="KCM66"/>
      <c r="KCN66"/>
      <c r="KCO66"/>
      <c r="KCP66"/>
      <c r="KCQ66"/>
      <c r="KCR66"/>
      <c r="KCS66"/>
      <c r="KCT66"/>
      <c r="KCU66"/>
      <c r="KCV66"/>
      <c r="KCW66"/>
      <c r="KCX66"/>
      <c r="KCY66"/>
      <c r="KCZ66"/>
      <c r="KDA66"/>
      <c r="KDB66"/>
      <c r="KDC66"/>
      <c r="KDD66"/>
      <c r="KDE66"/>
      <c r="KDF66"/>
      <c r="KDG66"/>
      <c r="KDH66"/>
      <c r="KDI66"/>
      <c r="KDJ66"/>
      <c r="KDK66"/>
      <c r="KDL66"/>
      <c r="KDM66"/>
      <c r="KDN66"/>
      <c r="KDO66"/>
      <c r="KDP66"/>
      <c r="KDQ66"/>
      <c r="KDR66"/>
      <c r="KDS66"/>
      <c r="KDT66"/>
      <c r="KDU66"/>
      <c r="KDV66"/>
      <c r="KDW66"/>
      <c r="KDX66"/>
      <c r="KDY66"/>
      <c r="KDZ66"/>
      <c r="KEA66"/>
      <c r="KEB66"/>
      <c r="KEC66"/>
      <c r="KED66"/>
      <c r="KEE66"/>
      <c r="KEF66"/>
      <c r="KEG66"/>
      <c r="KEH66"/>
      <c r="KEI66"/>
      <c r="KEJ66"/>
      <c r="KEK66"/>
      <c r="KEL66"/>
      <c r="KEM66"/>
      <c r="KEN66"/>
      <c r="KEO66"/>
      <c r="KEP66"/>
      <c r="KEQ66"/>
      <c r="KER66"/>
      <c r="KES66"/>
      <c r="KET66"/>
      <c r="KEU66"/>
      <c r="KEV66"/>
      <c r="KEW66"/>
      <c r="KEX66"/>
      <c r="KEY66"/>
      <c r="KEZ66"/>
      <c r="KFA66"/>
      <c r="KFB66"/>
      <c r="KFC66"/>
      <c r="KFD66"/>
      <c r="KFE66"/>
      <c r="KFF66"/>
      <c r="KFG66"/>
      <c r="KFH66"/>
      <c r="KFI66"/>
      <c r="KFJ66"/>
      <c r="KFK66"/>
      <c r="KFL66"/>
      <c r="KFM66"/>
      <c r="KFN66"/>
      <c r="KFO66"/>
      <c r="KFP66"/>
      <c r="KFQ66"/>
      <c r="KFR66"/>
      <c r="KFS66"/>
      <c r="KFT66"/>
      <c r="KFU66"/>
      <c r="KFV66"/>
      <c r="KFW66"/>
      <c r="KFX66"/>
      <c r="KFY66"/>
      <c r="KFZ66"/>
      <c r="KGA66"/>
      <c r="KGB66"/>
      <c r="KGC66"/>
      <c r="KGD66"/>
      <c r="KGE66"/>
      <c r="KGF66"/>
      <c r="KGG66"/>
      <c r="KGH66"/>
      <c r="KGI66"/>
      <c r="KGJ66"/>
      <c r="KGK66"/>
      <c r="KGL66"/>
      <c r="KGM66"/>
      <c r="KGN66"/>
      <c r="KGO66"/>
      <c r="KGP66"/>
      <c r="KGQ66"/>
      <c r="KGR66"/>
      <c r="KGS66"/>
      <c r="KGT66"/>
      <c r="KGU66"/>
      <c r="KGV66"/>
      <c r="KGW66"/>
      <c r="KGX66"/>
      <c r="KGY66"/>
      <c r="KGZ66"/>
      <c r="KHA66"/>
      <c r="KHB66"/>
      <c r="KHC66"/>
      <c r="KHD66"/>
      <c r="KHE66"/>
      <c r="KHF66"/>
      <c r="KHG66"/>
      <c r="KHH66"/>
      <c r="KHI66"/>
      <c r="KHJ66"/>
      <c r="KHK66"/>
      <c r="KHL66"/>
      <c r="KHM66"/>
      <c r="KHN66"/>
      <c r="KHO66"/>
      <c r="KHP66"/>
      <c r="KHQ66"/>
      <c r="KHR66"/>
      <c r="KHS66"/>
      <c r="KHT66"/>
      <c r="KHU66"/>
      <c r="KHV66"/>
      <c r="KHW66"/>
      <c r="KHX66"/>
      <c r="KHY66"/>
      <c r="KHZ66"/>
      <c r="KIA66"/>
      <c r="KIB66"/>
      <c r="KIC66"/>
      <c r="KID66"/>
      <c r="KIE66"/>
      <c r="KIF66"/>
      <c r="KIG66"/>
      <c r="KIH66"/>
      <c r="KII66"/>
      <c r="KIJ66"/>
      <c r="KIK66"/>
      <c r="KIL66"/>
      <c r="KIM66"/>
      <c r="KIN66"/>
      <c r="KIO66"/>
      <c r="KIP66"/>
      <c r="KIQ66"/>
      <c r="KIR66"/>
      <c r="KIS66"/>
      <c r="KIT66"/>
      <c r="KIU66"/>
      <c r="KIV66"/>
      <c r="KIW66"/>
      <c r="KIX66"/>
      <c r="KIY66"/>
      <c r="KIZ66"/>
      <c r="KJA66"/>
      <c r="KJB66"/>
      <c r="KJC66"/>
      <c r="KJD66"/>
      <c r="KJE66"/>
      <c r="KJF66"/>
      <c r="KJG66"/>
      <c r="KJH66"/>
      <c r="KJI66"/>
      <c r="KJJ66"/>
      <c r="KJK66"/>
      <c r="KJL66"/>
      <c r="KJM66"/>
      <c r="KJN66"/>
      <c r="KJO66"/>
      <c r="KJP66"/>
      <c r="KJQ66"/>
      <c r="KJR66"/>
      <c r="KJS66"/>
      <c r="KJT66"/>
      <c r="KJU66"/>
      <c r="KJV66"/>
      <c r="KJW66"/>
      <c r="KJX66"/>
      <c r="KJY66"/>
      <c r="KJZ66"/>
      <c r="KKA66"/>
      <c r="KKB66"/>
      <c r="KKC66"/>
      <c r="KKD66"/>
      <c r="KKE66"/>
      <c r="KKF66"/>
      <c r="KKG66"/>
      <c r="KKH66"/>
      <c r="KKI66"/>
      <c r="KKJ66"/>
      <c r="KKK66"/>
      <c r="KKL66"/>
      <c r="KKM66"/>
      <c r="KKN66"/>
      <c r="KKO66"/>
      <c r="KKP66"/>
      <c r="KKQ66"/>
      <c r="KKR66"/>
      <c r="KKS66"/>
      <c r="KKT66"/>
      <c r="KKU66"/>
      <c r="KKV66"/>
      <c r="KKW66"/>
      <c r="KKX66"/>
      <c r="KKY66"/>
      <c r="KKZ66"/>
      <c r="KLA66"/>
      <c r="KLB66"/>
      <c r="KLC66"/>
      <c r="KLD66"/>
      <c r="KLE66"/>
      <c r="KLF66"/>
      <c r="KLG66"/>
      <c r="KLH66"/>
      <c r="KLI66"/>
      <c r="KLJ66"/>
      <c r="KLK66"/>
      <c r="KLL66"/>
      <c r="KLM66"/>
      <c r="KLN66"/>
      <c r="KLO66"/>
      <c r="KLP66"/>
      <c r="KLQ66"/>
      <c r="KLR66"/>
      <c r="KLS66"/>
      <c r="KLT66"/>
      <c r="KLU66"/>
      <c r="KLV66"/>
      <c r="KLW66"/>
      <c r="KLX66"/>
      <c r="KLY66"/>
      <c r="KLZ66"/>
      <c r="KMA66"/>
      <c r="KMB66"/>
      <c r="KMC66"/>
      <c r="KMD66"/>
      <c r="KME66"/>
      <c r="KMF66"/>
      <c r="KMG66"/>
      <c r="KMH66"/>
      <c r="KMI66"/>
      <c r="KMJ66"/>
      <c r="KMK66"/>
      <c r="KML66"/>
      <c r="KMM66"/>
      <c r="KMN66"/>
      <c r="KMO66"/>
      <c r="KMP66"/>
      <c r="KMQ66"/>
      <c r="KMR66"/>
      <c r="KMS66"/>
      <c r="KMT66"/>
      <c r="KMU66"/>
      <c r="KMV66"/>
      <c r="KMW66"/>
      <c r="KMX66"/>
      <c r="KMY66"/>
      <c r="KMZ66"/>
      <c r="KNA66"/>
      <c r="KNB66"/>
      <c r="KNC66"/>
      <c r="KND66"/>
      <c r="KNE66"/>
      <c r="KNF66"/>
      <c r="KNG66"/>
      <c r="KNH66"/>
      <c r="KNI66"/>
      <c r="KNJ66"/>
      <c r="KNK66"/>
      <c r="KNL66"/>
      <c r="KNM66"/>
      <c r="KNN66"/>
      <c r="KNO66"/>
      <c r="KNP66"/>
      <c r="KNQ66"/>
      <c r="KNR66"/>
      <c r="KNS66"/>
      <c r="KNT66"/>
      <c r="KNU66"/>
      <c r="KNV66"/>
      <c r="KNW66"/>
      <c r="KNX66"/>
      <c r="KNY66"/>
      <c r="KNZ66"/>
      <c r="KOA66"/>
      <c r="KOB66"/>
      <c r="KOC66"/>
      <c r="KOD66"/>
      <c r="KOE66"/>
      <c r="KOF66"/>
      <c r="KOG66"/>
      <c r="KOH66"/>
      <c r="KOI66"/>
      <c r="KOJ66"/>
      <c r="KOK66"/>
      <c r="KOL66"/>
      <c r="KOM66"/>
      <c r="KON66"/>
      <c r="KOO66"/>
      <c r="KOP66"/>
      <c r="KOQ66"/>
      <c r="KOR66"/>
      <c r="KOS66"/>
      <c r="KOT66"/>
      <c r="KOU66"/>
      <c r="KOV66"/>
      <c r="KOW66"/>
      <c r="KOX66"/>
      <c r="KOY66"/>
      <c r="KOZ66"/>
      <c r="KPA66"/>
      <c r="KPB66"/>
      <c r="KPC66"/>
      <c r="KPD66"/>
      <c r="KPE66"/>
      <c r="KPF66"/>
      <c r="KPG66"/>
      <c r="KPH66"/>
      <c r="KPI66"/>
      <c r="KPJ66"/>
      <c r="KPK66"/>
      <c r="KPL66"/>
      <c r="KPM66"/>
      <c r="KPN66"/>
      <c r="KPO66"/>
      <c r="KPP66"/>
      <c r="KPQ66"/>
      <c r="KPR66"/>
      <c r="KPS66"/>
      <c r="KPT66"/>
      <c r="KPU66"/>
      <c r="KPV66"/>
      <c r="KPW66"/>
      <c r="KPX66"/>
      <c r="KPY66"/>
      <c r="KPZ66"/>
      <c r="KQA66"/>
      <c r="KQB66"/>
      <c r="KQC66"/>
      <c r="KQD66"/>
      <c r="KQE66"/>
      <c r="KQF66"/>
      <c r="KQG66"/>
      <c r="KQH66"/>
      <c r="KQI66"/>
      <c r="KQJ66"/>
      <c r="KQK66"/>
      <c r="KQL66"/>
      <c r="KQM66"/>
      <c r="KQN66"/>
      <c r="KQO66"/>
      <c r="KQP66"/>
      <c r="KQQ66"/>
      <c r="KQR66"/>
      <c r="KQS66"/>
      <c r="KQT66"/>
      <c r="KQU66"/>
      <c r="KQV66"/>
      <c r="KQW66"/>
      <c r="KQX66"/>
      <c r="KQY66"/>
      <c r="KQZ66"/>
      <c r="KRA66"/>
      <c r="KRB66"/>
      <c r="KRC66"/>
      <c r="KRD66"/>
      <c r="KRE66"/>
      <c r="KRF66"/>
      <c r="KRG66"/>
      <c r="KRH66"/>
      <c r="KRI66"/>
      <c r="KRJ66"/>
      <c r="KRK66"/>
      <c r="KRL66"/>
      <c r="KRM66"/>
      <c r="KRN66"/>
      <c r="KRO66"/>
      <c r="KRP66"/>
      <c r="KRQ66"/>
      <c r="KRR66"/>
      <c r="KRS66"/>
      <c r="KRT66"/>
      <c r="KRU66"/>
      <c r="KRV66"/>
      <c r="KRW66"/>
      <c r="KRX66"/>
      <c r="KRY66"/>
      <c r="KRZ66"/>
      <c r="KSA66"/>
      <c r="KSB66"/>
      <c r="KSC66"/>
      <c r="KSD66"/>
      <c r="KSE66"/>
      <c r="KSF66"/>
      <c r="KSG66"/>
      <c r="KSH66"/>
      <c r="KSI66"/>
      <c r="KSJ66"/>
      <c r="KSK66"/>
      <c r="KSL66"/>
      <c r="KSM66"/>
      <c r="KSN66"/>
      <c r="KSO66"/>
      <c r="KSP66"/>
      <c r="KSQ66"/>
      <c r="KSR66"/>
      <c r="KSS66"/>
      <c r="KST66"/>
      <c r="KSU66"/>
      <c r="KSV66"/>
      <c r="KSW66"/>
      <c r="KSX66"/>
      <c r="KSY66"/>
      <c r="KSZ66"/>
      <c r="KTA66"/>
      <c r="KTB66"/>
      <c r="KTC66"/>
      <c r="KTD66"/>
      <c r="KTE66"/>
      <c r="KTF66"/>
      <c r="KTG66"/>
      <c r="KTH66"/>
      <c r="KTI66"/>
      <c r="KTJ66"/>
      <c r="KTK66"/>
      <c r="KTL66"/>
      <c r="KTM66"/>
      <c r="KTN66"/>
      <c r="KTO66"/>
      <c r="KTP66"/>
      <c r="KTQ66"/>
      <c r="KTR66"/>
      <c r="KTS66"/>
      <c r="KTT66"/>
      <c r="KTU66"/>
      <c r="KTV66"/>
      <c r="KTW66"/>
      <c r="KTX66"/>
      <c r="KTY66"/>
      <c r="KTZ66"/>
      <c r="KUA66"/>
      <c r="KUB66"/>
      <c r="KUC66"/>
      <c r="KUD66"/>
      <c r="KUE66"/>
      <c r="KUF66"/>
      <c r="KUG66"/>
      <c r="KUH66"/>
      <c r="KUI66"/>
      <c r="KUJ66"/>
      <c r="KUK66"/>
      <c r="KUL66"/>
      <c r="KUM66"/>
      <c r="KUN66"/>
      <c r="KUO66"/>
      <c r="KUP66"/>
      <c r="KUQ66"/>
      <c r="KUR66"/>
      <c r="KUS66"/>
      <c r="KUT66"/>
      <c r="KUU66"/>
      <c r="KUV66"/>
      <c r="KUW66"/>
      <c r="KUX66"/>
      <c r="KUY66"/>
      <c r="KUZ66"/>
      <c r="KVA66"/>
      <c r="KVB66"/>
      <c r="KVC66"/>
      <c r="KVD66"/>
      <c r="KVE66"/>
      <c r="KVF66"/>
      <c r="KVG66"/>
      <c r="KVH66"/>
      <c r="KVI66"/>
      <c r="KVJ66"/>
      <c r="KVK66"/>
      <c r="KVL66"/>
      <c r="KVM66"/>
      <c r="KVN66"/>
      <c r="KVO66"/>
      <c r="KVP66"/>
      <c r="KVQ66"/>
      <c r="KVR66"/>
      <c r="KVS66"/>
      <c r="KVT66"/>
      <c r="KVU66"/>
      <c r="KVV66"/>
      <c r="KVW66"/>
      <c r="KVX66"/>
      <c r="KVY66"/>
      <c r="KVZ66"/>
      <c r="KWA66"/>
      <c r="KWB66"/>
      <c r="KWC66"/>
      <c r="KWD66"/>
      <c r="KWE66"/>
      <c r="KWF66"/>
      <c r="KWG66"/>
      <c r="KWH66"/>
      <c r="KWI66"/>
      <c r="KWJ66"/>
      <c r="KWK66"/>
      <c r="KWL66"/>
      <c r="KWM66"/>
      <c r="KWN66"/>
      <c r="KWO66"/>
      <c r="KWP66"/>
      <c r="KWQ66"/>
      <c r="KWR66"/>
      <c r="KWS66"/>
      <c r="KWT66"/>
      <c r="KWU66"/>
      <c r="KWV66"/>
      <c r="KWW66"/>
      <c r="KWX66"/>
      <c r="KWY66"/>
      <c r="KWZ66"/>
      <c r="KXA66"/>
      <c r="KXB66"/>
      <c r="KXC66"/>
      <c r="KXD66"/>
      <c r="KXE66"/>
      <c r="KXF66"/>
      <c r="KXG66"/>
      <c r="KXH66"/>
      <c r="KXI66"/>
      <c r="KXJ66"/>
      <c r="KXK66"/>
      <c r="KXL66"/>
      <c r="KXM66"/>
      <c r="KXN66"/>
      <c r="KXO66"/>
      <c r="KXP66"/>
      <c r="KXQ66"/>
      <c r="KXR66"/>
      <c r="KXS66"/>
      <c r="KXT66"/>
      <c r="KXU66"/>
      <c r="KXV66"/>
      <c r="KXW66"/>
      <c r="KXX66"/>
      <c r="KXY66"/>
      <c r="KXZ66"/>
      <c r="KYA66"/>
      <c r="KYB66"/>
      <c r="KYC66"/>
      <c r="KYD66"/>
      <c r="KYE66"/>
      <c r="KYF66"/>
      <c r="KYG66"/>
      <c r="KYH66"/>
      <c r="KYI66"/>
      <c r="KYJ66"/>
      <c r="KYK66"/>
      <c r="KYL66"/>
      <c r="KYM66"/>
      <c r="KYN66"/>
      <c r="KYO66"/>
      <c r="KYP66"/>
      <c r="KYQ66"/>
      <c r="KYR66"/>
      <c r="KYS66"/>
      <c r="KYT66"/>
      <c r="KYU66"/>
      <c r="KYV66"/>
      <c r="KYW66"/>
      <c r="KYX66"/>
      <c r="KYY66"/>
      <c r="KYZ66"/>
      <c r="KZA66"/>
      <c r="KZB66"/>
      <c r="KZC66"/>
      <c r="KZD66"/>
      <c r="KZE66"/>
      <c r="KZF66"/>
      <c r="KZG66"/>
      <c r="KZH66"/>
      <c r="KZI66"/>
      <c r="KZJ66"/>
      <c r="KZK66"/>
      <c r="KZL66"/>
      <c r="KZM66"/>
      <c r="KZN66"/>
      <c r="KZO66"/>
      <c r="KZP66"/>
      <c r="KZQ66"/>
      <c r="KZR66"/>
      <c r="KZS66"/>
      <c r="KZT66"/>
      <c r="KZU66"/>
      <c r="KZV66"/>
      <c r="KZW66"/>
      <c r="KZX66"/>
      <c r="KZY66"/>
      <c r="KZZ66"/>
      <c r="LAA66"/>
      <c r="LAB66"/>
      <c r="LAC66"/>
      <c r="LAD66"/>
      <c r="LAE66"/>
      <c r="LAF66"/>
      <c r="LAG66"/>
      <c r="LAH66"/>
      <c r="LAI66"/>
      <c r="LAJ66"/>
      <c r="LAK66"/>
      <c r="LAL66"/>
      <c r="LAM66"/>
      <c r="LAN66"/>
      <c r="LAO66"/>
      <c r="LAP66"/>
      <c r="LAQ66"/>
      <c r="LAR66"/>
      <c r="LAS66"/>
      <c r="LAT66"/>
      <c r="LAU66"/>
      <c r="LAV66"/>
      <c r="LAW66"/>
      <c r="LAX66"/>
      <c r="LAY66"/>
      <c r="LAZ66"/>
      <c r="LBA66"/>
      <c r="LBB66"/>
      <c r="LBC66"/>
      <c r="LBD66"/>
      <c r="LBE66"/>
      <c r="LBF66"/>
      <c r="LBG66"/>
      <c r="LBH66"/>
      <c r="LBI66"/>
      <c r="LBJ66"/>
      <c r="LBK66"/>
      <c r="LBL66"/>
      <c r="LBM66"/>
      <c r="LBN66"/>
      <c r="LBO66"/>
      <c r="LBP66"/>
      <c r="LBQ66"/>
      <c r="LBR66"/>
      <c r="LBS66"/>
      <c r="LBT66"/>
      <c r="LBU66"/>
      <c r="LBV66"/>
      <c r="LBW66"/>
      <c r="LBX66"/>
      <c r="LBY66"/>
      <c r="LBZ66"/>
      <c r="LCA66"/>
      <c r="LCB66"/>
      <c r="LCC66"/>
      <c r="LCD66"/>
      <c r="LCE66"/>
      <c r="LCF66"/>
      <c r="LCG66"/>
      <c r="LCH66"/>
      <c r="LCI66"/>
      <c r="LCJ66"/>
      <c r="LCK66"/>
      <c r="LCL66"/>
      <c r="LCM66"/>
      <c r="LCN66"/>
      <c r="LCO66"/>
      <c r="LCP66"/>
      <c r="LCQ66"/>
      <c r="LCR66"/>
      <c r="LCS66"/>
      <c r="LCT66"/>
      <c r="LCU66"/>
      <c r="LCV66"/>
      <c r="LCW66"/>
      <c r="LCX66"/>
      <c r="LCY66"/>
      <c r="LCZ66"/>
      <c r="LDA66"/>
      <c r="LDB66"/>
      <c r="LDC66"/>
      <c r="LDD66"/>
      <c r="LDE66"/>
      <c r="LDF66"/>
      <c r="LDG66"/>
      <c r="LDH66"/>
      <c r="LDI66"/>
      <c r="LDJ66"/>
      <c r="LDK66"/>
      <c r="LDL66"/>
      <c r="LDM66"/>
      <c r="LDN66"/>
      <c r="LDO66"/>
      <c r="LDP66"/>
      <c r="LDQ66"/>
      <c r="LDR66"/>
      <c r="LDS66"/>
      <c r="LDT66"/>
      <c r="LDU66"/>
      <c r="LDV66"/>
      <c r="LDW66"/>
      <c r="LDX66"/>
      <c r="LDY66"/>
      <c r="LDZ66"/>
      <c r="LEA66"/>
      <c r="LEB66"/>
      <c r="LEC66"/>
      <c r="LED66"/>
      <c r="LEE66"/>
      <c r="LEF66"/>
      <c r="LEG66"/>
      <c r="LEH66"/>
      <c r="LEI66"/>
      <c r="LEJ66"/>
      <c r="LEK66"/>
      <c r="LEL66"/>
      <c r="LEM66"/>
      <c r="LEN66"/>
      <c r="LEO66"/>
      <c r="LEP66"/>
      <c r="LEQ66"/>
      <c r="LER66"/>
      <c r="LES66"/>
      <c r="LET66"/>
      <c r="LEU66"/>
      <c r="LEV66"/>
      <c r="LEW66"/>
      <c r="LEX66"/>
      <c r="LEY66"/>
      <c r="LEZ66"/>
      <c r="LFA66"/>
      <c r="LFB66"/>
      <c r="LFC66"/>
      <c r="LFD66"/>
      <c r="LFE66"/>
      <c r="LFF66"/>
      <c r="LFG66"/>
      <c r="LFH66"/>
      <c r="LFI66"/>
      <c r="LFJ66"/>
      <c r="LFK66"/>
      <c r="LFL66"/>
      <c r="LFM66"/>
      <c r="LFN66"/>
      <c r="LFO66"/>
      <c r="LFP66"/>
      <c r="LFQ66"/>
      <c r="LFR66"/>
      <c r="LFS66"/>
      <c r="LFT66"/>
      <c r="LFU66"/>
      <c r="LFV66"/>
      <c r="LFW66"/>
      <c r="LFX66"/>
      <c r="LFY66"/>
      <c r="LFZ66"/>
      <c r="LGA66"/>
      <c r="LGB66"/>
      <c r="LGC66"/>
      <c r="LGD66"/>
      <c r="LGE66"/>
      <c r="LGF66"/>
      <c r="LGG66"/>
      <c r="LGH66"/>
      <c r="LGI66"/>
      <c r="LGJ66"/>
      <c r="LGK66"/>
      <c r="LGL66"/>
      <c r="LGM66"/>
      <c r="LGN66"/>
      <c r="LGO66"/>
      <c r="LGP66"/>
      <c r="LGQ66"/>
      <c r="LGR66"/>
      <c r="LGS66"/>
      <c r="LGT66"/>
      <c r="LGU66"/>
      <c r="LGV66"/>
      <c r="LGW66"/>
      <c r="LGX66"/>
      <c r="LGY66"/>
      <c r="LGZ66"/>
      <c r="LHA66"/>
      <c r="LHB66"/>
      <c r="LHC66"/>
      <c r="LHD66"/>
      <c r="LHE66"/>
      <c r="LHF66"/>
      <c r="LHG66"/>
      <c r="LHH66"/>
      <c r="LHI66"/>
      <c r="LHJ66"/>
      <c r="LHK66"/>
      <c r="LHL66"/>
      <c r="LHM66"/>
      <c r="LHN66"/>
      <c r="LHO66"/>
      <c r="LHP66"/>
      <c r="LHQ66"/>
      <c r="LHR66"/>
      <c r="LHS66"/>
      <c r="LHT66"/>
      <c r="LHU66"/>
      <c r="LHV66"/>
      <c r="LHW66"/>
      <c r="LHX66"/>
      <c r="LHY66"/>
      <c r="LHZ66"/>
      <c r="LIA66"/>
      <c r="LIB66"/>
      <c r="LIC66"/>
      <c r="LID66"/>
      <c r="LIE66"/>
      <c r="LIF66"/>
      <c r="LIG66"/>
      <c r="LIH66"/>
      <c r="LII66"/>
      <c r="LIJ66"/>
      <c r="LIK66"/>
      <c r="LIL66"/>
      <c r="LIM66"/>
      <c r="LIN66"/>
      <c r="LIO66"/>
      <c r="LIP66"/>
      <c r="LIQ66"/>
      <c r="LIR66"/>
      <c r="LIS66"/>
      <c r="LIT66"/>
      <c r="LIU66"/>
      <c r="LIV66"/>
      <c r="LIW66"/>
      <c r="LIX66"/>
      <c r="LIY66"/>
      <c r="LIZ66"/>
      <c r="LJA66"/>
      <c r="LJB66"/>
      <c r="LJC66"/>
      <c r="LJD66"/>
      <c r="LJE66"/>
      <c r="LJF66"/>
      <c r="LJG66"/>
      <c r="LJH66"/>
      <c r="LJI66"/>
      <c r="LJJ66"/>
      <c r="LJK66"/>
      <c r="LJL66"/>
      <c r="LJM66"/>
      <c r="LJN66"/>
      <c r="LJO66"/>
      <c r="LJP66"/>
      <c r="LJQ66"/>
      <c r="LJR66"/>
      <c r="LJS66"/>
      <c r="LJT66"/>
      <c r="LJU66"/>
      <c r="LJV66"/>
      <c r="LJW66"/>
      <c r="LJX66"/>
      <c r="LJY66"/>
      <c r="LJZ66"/>
      <c r="LKA66"/>
      <c r="LKB66"/>
      <c r="LKC66"/>
      <c r="LKD66"/>
      <c r="LKE66"/>
      <c r="LKF66"/>
      <c r="LKG66"/>
      <c r="LKH66"/>
      <c r="LKI66"/>
      <c r="LKJ66"/>
      <c r="LKK66"/>
      <c r="LKL66"/>
      <c r="LKM66"/>
      <c r="LKN66"/>
      <c r="LKO66"/>
      <c r="LKP66"/>
      <c r="LKQ66"/>
      <c r="LKR66"/>
      <c r="LKS66"/>
      <c r="LKT66"/>
      <c r="LKU66"/>
      <c r="LKV66"/>
      <c r="LKW66"/>
      <c r="LKX66"/>
      <c r="LKY66"/>
      <c r="LKZ66"/>
      <c r="LLA66"/>
      <c r="LLB66"/>
      <c r="LLC66"/>
      <c r="LLD66"/>
      <c r="LLE66"/>
      <c r="LLF66"/>
      <c r="LLG66"/>
      <c r="LLH66"/>
      <c r="LLI66"/>
      <c r="LLJ66"/>
      <c r="LLK66"/>
      <c r="LLL66"/>
      <c r="LLM66"/>
      <c r="LLN66"/>
      <c r="LLO66"/>
      <c r="LLP66"/>
      <c r="LLQ66"/>
      <c r="LLR66"/>
      <c r="LLS66"/>
      <c r="LLT66"/>
      <c r="LLU66"/>
      <c r="LLV66"/>
      <c r="LLW66"/>
      <c r="LLX66"/>
      <c r="LLY66"/>
      <c r="LLZ66"/>
      <c r="LMA66"/>
      <c r="LMB66"/>
      <c r="LMC66"/>
      <c r="LMD66"/>
      <c r="LME66"/>
      <c r="LMF66"/>
      <c r="LMG66"/>
      <c r="LMH66"/>
      <c r="LMI66"/>
      <c r="LMJ66"/>
      <c r="LMK66"/>
      <c r="LML66"/>
      <c r="LMM66"/>
      <c r="LMN66"/>
      <c r="LMO66"/>
      <c r="LMP66"/>
      <c r="LMQ66"/>
      <c r="LMR66"/>
      <c r="LMS66"/>
      <c r="LMT66"/>
      <c r="LMU66"/>
      <c r="LMV66"/>
      <c r="LMW66"/>
      <c r="LMX66"/>
      <c r="LMY66"/>
      <c r="LMZ66"/>
      <c r="LNA66"/>
      <c r="LNB66"/>
      <c r="LNC66"/>
      <c r="LND66"/>
      <c r="LNE66"/>
      <c r="LNF66"/>
      <c r="LNG66"/>
      <c r="LNH66"/>
      <c r="LNI66"/>
      <c r="LNJ66"/>
      <c r="LNK66"/>
      <c r="LNL66"/>
      <c r="LNM66"/>
      <c r="LNN66"/>
      <c r="LNO66"/>
      <c r="LNP66"/>
      <c r="LNQ66"/>
      <c r="LNR66"/>
      <c r="LNS66"/>
      <c r="LNT66"/>
      <c r="LNU66"/>
      <c r="LNV66"/>
      <c r="LNW66"/>
      <c r="LNX66"/>
      <c r="LNY66"/>
      <c r="LNZ66"/>
      <c r="LOA66"/>
      <c r="LOB66"/>
      <c r="LOC66"/>
      <c r="LOD66"/>
      <c r="LOE66"/>
      <c r="LOF66"/>
      <c r="LOG66"/>
      <c r="LOH66"/>
      <c r="LOI66"/>
      <c r="LOJ66"/>
      <c r="LOK66"/>
      <c r="LOL66"/>
      <c r="LOM66"/>
      <c r="LON66"/>
      <c r="LOO66"/>
      <c r="LOP66"/>
      <c r="LOQ66"/>
      <c r="LOR66"/>
      <c r="LOS66"/>
      <c r="LOT66"/>
      <c r="LOU66"/>
      <c r="LOV66"/>
      <c r="LOW66"/>
      <c r="LOX66"/>
      <c r="LOY66"/>
      <c r="LOZ66"/>
      <c r="LPA66"/>
      <c r="LPB66"/>
      <c r="LPC66"/>
      <c r="LPD66"/>
      <c r="LPE66"/>
      <c r="LPF66"/>
      <c r="LPG66"/>
      <c r="LPH66"/>
      <c r="LPI66"/>
      <c r="LPJ66"/>
      <c r="LPK66"/>
      <c r="LPL66"/>
      <c r="LPM66"/>
      <c r="LPN66"/>
      <c r="LPO66"/>
      <c r="LPP66"/>
      <c r="LPQ66"/>
      <c r="LPR66"/>
      <c r="LPS66"/>
      <c r="LPT66"/>
      <c r="LPU66"/>
      <c r="LPV66"/>
      <c r="LPW66"/>
      <c r="LPX66"/>
      <c r="LPY66"/>
      <c r="LPZ66"/>
      <c r="LQA66"/>
      <c r="LQB66"/>
      <c r="LQC66"/>
      <c r="LQD66"/>
      <c r="LQE66"/>
      <c r="LQF66"/>
      <c r="LQG66"/>
      <c r="LQH66"/>
      <c r="LQI66"/>
      <c r="LQJ66"/>
      <c r="LQK66"/>
      <c r="LQL66"/>
      <c r="LQM66"/>
      <c r="LQN66"/>
      <c r="LQO66"/>
      <c r="LQP66"/>
      <c r="LQQ66"/>
      <c r="LQR66"/>
      <c r="LQS66"/>
      <c r="LQT66"/>
      <c r="LQU66"/>
      <c r="LQV66"/>
      <c r="LQW66"/>
      <c r="LQX66"/>
      <c r="LQY66"/>
      <c r="LQZ66"/>
      <c r="LRA66"/>
      <c r="LRB66"/>
      <c r="LRC66"/>
      <c r="LRD66"/>
      <c r="LRE66"/>
      <c r="LRF66"/>
      <c r="LRG66"/>
      <c r="LRH66"/>
      <c r="LRI66"/>
      <c r="LRJ66"/>
      <c r="LRK66"/>
      <c r="LRL66"/>
      <c r="LRM66"/>
      <c r="LRN66"/>
      <c r="LRO66"/>
      <c r="LRP66"/>
      <c r="LRQ66"/>
      <c r="LRR66"/>
      <c r="LRS66"/>
      <c r="LRT66"/>
      <c r="LRU66"/>
      <c r="LRV66"/>
      <c r="LRW66"/>
      <c r="LRX66"/>
      <c r="LRY66"/>
      <c r="LRZ66"/>
      <c r="LSA66"/>
      <c r="LSB66"/>
      <c r="LSC66"/>
      <c r="LSD66"/>
      <c r="LSE66"/>
      <c r="LSF66"/>
      <c r="LSG66"/>
      <c r="LSH66"/>
      <c r="LSI66"/>
      <c r="LSJ66"/>
      <c r="LSK66"/>
      <c r="LSL66"/>
      <c r="LSM66"/>
      <c r="LSN66"/>
      <c r="LSO66"/>
      <c r="LSP66"/>
      <c r="LSQ66"/>
      <c r="LSR66"/>
      <c r="LSS66"/>
      <c r="LST66"/>
      <c r="LSU66"/>
      <c r="LSV66"/>
      <c r="LSW66"/>
      <c r="LSX66"/>
      <c r="LSY66"/>
      <c r="LSZ66"/>
      <c r="LTA66"/>
      <c r="LTB66"/>
      <c r="LTC66"/>
      <c r="LTD66"/>
      <c r="LTE66"/>
      <c r="LTF66"/>
      <c r="LTG66"/>
      <c r="LTH66"/>
      <c r="LTI66"/>
      <c r="LTJ66"/>
      <c r="LTK66"/>
      <c r="LTL66"/>
      <c r="LTM66"/>
      <c r="LTN66"/>
      <c r="LTO66"/>
      <c r="LTP66"/>
      <c r="LTQ66"/>
      <c r="LTR66"/>
      <c r="LTS66"/>
      <c r="LTT66"/>
      <c r="LTU66"/>
      <c r="LTV66"/>
      <c r="LTW66"/>
      <c r="LTX66"/>
      <c r="LTY66"/>
      <c r="LTZ66"/>
      <c r="LUA66"/>
      <c r="LUB66"/>
      <c r="LUC66"/>
      <c r="LUD66"/>
      <c r="LUE66"/>
      <c r="LUF66"/>
      <c r="LUG66"/>
      <c r="LUH66"/>
      <c r="LUI66"/>
      <c r="LUJ66"/>
      <c r="LUK66"/>
      <c r="LUL66"/>
      <c r="LUM66"/>
      <c r="LUN66"/>
      <c r="LUO66"/>
      <c r="LUP66"/>
      <c r="LUQ66"/>
      <c r="LUR66"/>
      <c r="LUS66"/>
      <c r="LUT66"/>
      <c r="LUU66"/>
      <c r="LUV66"/>
      <c r="LUW66"/>
      <c r="LUX66"/>
      <c r="LUY66"/>
      <c r="LUZ66"/>
      <c r="LVA66"/>
      <c r="LVB66"/>
      <c r="LVC66"/>
      <c r="LVD66"/>
      <c r="LVE66"/>
      <c r="LVF66"/>
      <c r="LVG66"/>
      <c r="LVH66"/>
      <c r="LVI66"/>
      <c r="LVJ66"/>
      <c r="LVK66"/>
      <c r="LVL66"/>
      <c r="LVM66"/>
      <c r="LVN66"/>
      <c r="LVO66"/>
      <c r="LVP66"/>
      <c r="LVQ66"/>
      <c r="LVR66"/>
      <c r="LVS66"/>
      <c r="LVT66"/>
      <c r="LVU66"/>
      <c r="LVV66"/>
      <c r="LVW66"/>
      <c r="LVX66"/>
      <c r="LVY66"/>
      <c r="LVZ66"/>
      <c r="LWA66"/>
      <c r="LWB66"/>
      <c r="LWC66"/>
      <c r="LWD66"/>
      <c r="LWE66"/>
      <c r="LWF66"/>
      <c r="LWG66"/>
      <c r="LWH66"/>
      <c r="LWI66"/>
      <c r="LWJ66"/>
      <c r="LWK66"/>
      <c r="LWL66"/>
      <c r="LWM66"/>
      <c r="LWN66"/>
      <c r="LWO66"/>
      <c r="LWP66"/>
      <c r="LWQ66"/>
      <c r="LWR66"/>
      <c r="LWS66"/>
      <c r="LWT66"/>
      <c r="LWU66"/>
      <c r="LWV66"/>
      <c r="LWW66"/>
      <c r="LWX66"/>
      <c r="LWY66"/>
      <c r="LWZ66"/>
      <c r="LXA66"/>
      <c r="LXB66"/>
      <c r="LXC66"/>
      <c r="LXD66"/>
      <c r="LXE66"/>
      <c r="LXF66"/>
      <c r="LXG66"/>
      <c r="LXH66"/>
      <c r="LXI66"/>
      <c r="LXJ66"/>
      <c r="LXK66"/>
      <c r="LXL66"/>
      <c r="LXM66"/>
      <c r="LXN66"/>
      <c r="LXO66"/>
      <c r="LXP66"/>
      <c r="LXQ66"/>
      <c r="LXR66"/>
      <c r="LXS66"/>
      <c r="LXT66"/>
      <c r="LXU66"/>
      <c r="LXV66"/>
      <c r="LXW66"/>
      <c r="LXX66"/>
      <c r="LXY66"/>
      <c r="LXZ66"/>
      <c r="LYA66"/>
      <c r="LYB66"/>
      <c r="LYC66"/>
      <c r="LYD66"/>
      <c r="LYE66"/>
      <c r="LYF66"/>
      <c r="LYG66"/>
      <c r="LYH66"/>
      <c r="LYI66"/>
      <c r="LYJ66"/>
      <c r="LYK66"/>
      <c r="LYL66"/>
      <c r="LYM66"/>
      <c r="LYN66"/>
      <c r="LYO66"/>
      <c r="LYP66"/>
      <c r="LYQ66"/>
      <c r="LYR66"/>
      <c r="LYS66"/>
      <c r="LYT66"/>
      <c r="LYU66"/>
      <c r="LYV66"/>
      <c r="LYW66"/>
      <c r="LYX66"/>
      <c r="LYY66"/>
      <c r="LYZ66"/>
      <c r="LZA66"/>
      <c r="LZB66"/>
      <c r="LZC66"/>
      <c r="LZD66"/>
      <c r="LZE66"/>
      <c r="LZF66"/>
      <c r="LZG66"/>
      <c r="LZH66"/>
      <c r="LZI66"/>
      <c r="LZJ66"/>
      <c r="LZK66"/>
      <c r="LZL66"/>
      <c r="LZM66"/>
      <c r="LZN66"/>
      <c r="LZO66"/>
      <c r="LZP66"/>
      <c r="LZQ66"/>
      <c r="LZR66"/>
      <c r="LZS66"/>
      <c r="LZT66"/>
      <c r="LZU66"/>
      <c r="LZV66"/>
      <c r="LZW66"/>
      <c r="LZX66"/>
      <c r="LZY66"/>
      <c r="LZZ66"/>
      <c r="MAA66"/>
      <c r="MAB66"/>
      <c r="MAC66"/>
      <c r="MAD66"/>
      <c r="MAE66"/>
      <c r="MAF66"/>
      <c r="MAG66"/>
      <c r="MAH66"/>
      <c r="MAI66"/>
      <c r="MAJ66"/>
      <c r="MAK66"/>
      <c r="MAL66"/>
      <c r="MAM66"/>
      <c r="MAN66"/>
      <c r="MAO66"/>
      <c r="MAP66"/>
      <c r="MAQ66"/>
      <c r="MAR66"/>
      <c r="MAS66"/>
      <c r="MAT66"/>
      <c r="MAU66"/>
      <c r="MAV66"/>
      <c r="MAW66"/>
      <c r="MAX66"/>
      <c r="MAY66"/>
      <c r="MAZ66"/>
      <c r="MBA66"/>
      <c r="MBB66"/>
      <c r="MBC66"/>
      <c r="MBD66"/>
      <c r="MBE66"/>
      <c r="MBF66"/>
      <c r="MBG66"/>
      <c r="MBH66"/>
      <c r="MBI66"/>
      <c r="MBJ66"/>
      <c r="MBK66"/>
      <c r="MBL66"/>
      <c r="MBM66"/>
      <c r="MBN66"/>
      <c r="MBO66"/>
      <c r="MBP66"/>
      <c r="MBQ66"/>
      <c r="MBR66"/>
      <c r="MBS66"/>
      <c r="MBT66"/>
      <c r="MBU66"/>
      <c r="MBV66"/>
      <c r="MBW66"/>
      <c r="MBX66"/>
      <c r="MBY66"/>
      <c r="MBZ66"/>
      <c r="MCA66"/>
      <c r="MCB66"/>
      <c r="MCC66"/>
      <c r="MCD66"/>
      <c r="MCE66"/>
      <c r="MCF66"/>
      <c r="MCG66"/>
      <c r="MCH66"/>
      <c r="MCI66"/>
      <c r="MCJ66"/>
      <c r="MCK66"/>
      <c r="MCL66"/>
      <c r="MCM66"/>
      <c r="MCN66"/>
      <c r="MCO66"/>
      <c r="MCP66"/>
      <c r="MCQ66"/>
      <c r="MCR66"/>
      <c r="MCS66"/>
      <c r="MCT66"/>
      <c r="MCU66"/>
      <c r="MCV66"/>
      <c r="MCW66"/>
      <c r="MCX66"/>
      <c r="MCY66"/>
      <c r="MCZ66"/>
      <c r="MDA66"/>
      <c r="MDB66"/>
      <c r="MDC66"/>
      <c r="MDD66"/>
      <c r="MDE66"/>
      <c r="MDF66"/>
      <c r="MDG66"/>
      <c r="MDH66"/>
      <c r="MDI66"/>
      <c r="MDJ66"/>
      <c r="MDK66"/>
      <c r="MDL66"/>
      <c r="MDM66"/>
      <c r="MDN66"/>
      <c r="MDO66"/>
      <c r="MDP66"/>
      <c r="MDQ66"/>
      <c r="MDR66"/>
      <c r="MDS66"/>
      <c r="MDT66"/>
      <c r="MDU66"/>
      <c r="MDV66"/>
      <c r="MDW66"/>
      <c r="MDX66"/>
      <c r="MDY66"/>
      <c r="MDZ66"/>
      <c r="MEA66"/>
      <c r="MEB66"/>
      <c r="MEC66"/>
      <c r="MED66"/>
      <c r="MEE66"/>
      <c r="MEF66"/>
      <c r="MEG66"/>
      <c r="MEH66"/>
      <c r="MEI66"/>
      <c r="MEJ66"/>
      <c r="MEK66"/>
      <c r="MEL66"/>
      <c r="MEM66"/>
      <c r="MEN66"/>
      <c r="MEO66"/>
      <c r="MEP66"/>
      <c r="MEQ66"/>
      <c r="MER66"/>
      <c r="MES66"/>
      <c r="MET66"/>
      <c r="MEU66"/>
      <c r="MEV66"/>
      <c r="MEW66"/>
      <c r="MEX66"/>
      <c r="MEY66"/>
      <c r="MEZ66"/>
      <c r="MFA66"/>
      <c r="MFB66"/>
      <c r="MFC66"/>
      <c r="MFD66"/>
      <c r="MFE66"/>
      <c r="MFF66"/>
      <c r="MFG66"/>
      <c r="MFH66"/>
      <c r="MFI66"/>
      <c r="MFJ66"/>
      <c r="MFK66"/>
      <c r="MFL66"/>
      <c r="MFM66"/>
      <c r="MFN66"/>
      <c r="MFO66"/>
      <c r="MFP66"/>
      <c r="MFQ66"/>
      <c r="MFR66"/>
      <c r="MFS66"/>
      <c r="MFT66"/>
      <c r="MFU66"/>
      <c r="MFV66"/>
      <c r="MFW66"/>
      <c r="MFX66"/>
      <c r="MFY66"/>
      <c r="MFZ66"/>
      <c r="MGA66"/>
      <c r="MGB66"/>
      <c r="MGC66"/>
      <c r="MGD66"/>
      <c r="MGE66"/>
      <c r="MGF66"/>
      <c r="MGG66"/>
      <c r="MGH66"/>
      <c r="MGI66"/>
      <c r="MGJ66"/>
      <c r="MGK66"/>
      <c r="MGL66"/>
      <c r="MGM66"/>
      <c r="MGN66"/>
      <c r="MGO66"/>
      <c r="MGP66"/>
      <c r="MGQ66"/>
      <c r="MGR66"/>
      <c r="MGS66"/>
      <c r="MGT66"/>
      <c r="MGU66"/>
      <c r="MGV66"/>
      <c r="MGW66"/>
      <c r="MGX66"/>
      <c r="MGY66"/>
      <c r="MGZ66"/>
      <c r="MHA66"/>
      <c r="MHB66"/>
      <c r="MHC66"/>
      <c r="MHD66"/>
      <c r="MHE66"/>
      <c r="MHF66"/>
      <c r="MHG66"/>
      <c r="MHH66"/>
      <c r="MHI66"/>
      <c r="MHJ66"/>
      <c r="MHK66"/>
      <c r="MHL66"/>
      <c r="MHM66"/>
      <c r="MHN66"/>
      <c r="MHO66"/>
      <c r="MHP66"/>
      <c r="MHQ66"/>
      <c r="MHR66"/>
      <c r="MHS66"/>
      <c r="MHT66"/>
      <c r="MHU66"/>
      <c r="MHV66"/>
      <c r="MHW66"/>
      <c r="MHX66"/>
      <c r="MHY66"/>
      <c r="MHZ66"/>
      <c r="MIA66"/>
      <c r="MIB66"/>
      <c r="MIC66"/>
      <c r="MID66"/>
      <c r="MIE66"/>
      <c r="MIF66"/>
      <c r="MIG66"/>
      <c r="MIH66"/>
      <c r="MII66"/>
      <c r="MIJ66"/>
      <c r="MIK66"/>
      <c r="MIL66"/>
      <c r="MIM66"/>
      <c r="MIN66"/>
      <c r="MIO66"/>
      <c r="MIP66"/>
      <c r="MIQ66"/>
      <c r="MIR66"/>
      <c r="MIS66"/>
      <c r="MIT66"/>
      <c r="MIU66"/>
      <c r="MIV66"/>
      <c r="MIW66"/>
      <c r="MIX66"/>
      <c r="MIY66"/>
      <c r="MIZ66"/>
      <c r="MJA66"/>
      <c r="MJB66"/>
      <c r="MJC66"/>
      <c r="MJD66"/>
      <c r="MJE66"/>
      <c r="MJF66"/>
      <c r="MJG66"/>
      <c r="MJH66"/>
      <c r="MJI66"/>
      <c r="MJJ66"/>
      <c r="MJK66"/>
      <c r="MJL66"/>
      <c r="MJM66"/>
      <c r="MJN66"/>
      <c r="MJO66"/>
      <c r="MJP66"/>
      <c r="MJQ66"/>
      <c r="MJR66"/>
      <c r="MJS66"/>
      <c r="MJT66"/>
      <c r="MJU66"/>
      <c r="MJV66"/>
      <c r="MJW66"/>
      <c r="MJX66"/>
      <c r="MJY66"/>
      <c r="MJZ66"/>
      <c r="MKA66"/>
      <c r="MKB66"/>
      <c r="MKC66"/>
      <c r="MKD66"/>
      <c r="MKE66"/>
      <c r="MKF66"/>
      <c r="MKG66"/>
      <c r="MKH66"/>
      <c r="MKI66"/>
      <c r="MKJ66"/>
      <c r="MKK66"/>
      <c r="MKL66"/>
      <c r="MKM66"/>
      <c r="MKN66"/>
      <c r="MKO66"/>
      <c r="MKP66"/>
      <c r="MKQ66"/>
      <c r="MKR66"/>
      <c r="MKS66"/>
      <c r="MKT66"/>
      <c r="MKU66"/>
      <c r="MKV66"/>
      <c r="MKW66"/>
      <c r="MKX66"/>
      <c r="MKY66"/>
      <c r="MKZ66"/>
      <c r="MLA66"/>
      <c r="MLB66"/>
      <c r="MLC66"/>
      <c r="MLD66"/>
      <c r="MLE66"/>
      <c r="MLF66"/>
      <c r="MLG66"/>
      <c r="MLH66"/>
      <c r="MLI66"/>
      <c r="MLJ66"/>
      <c r="MLK66"/>
      <c r="MLL66"/>
      <c r="MLM66"/>
      <c r="MLN66"/>
      <c r="MLO66"/>
      <c r="MLP66"/>
      <c r="MLQ66"/>
      <c r="MLR66"/>
      <c r="MLS66"/>
      <c r="MLT66"/>
      <c r="MLU66"/>
      <c r="MLV66"/>
      <c r="MLW66"/>
      <c r="MLX66"/>
      <c r="MLY66"/>
      <c r="MLZ66"/>
      <c r="MMA66"/>
      <c r="MMB66"/>
      <c r="MMC66"/>
      <c r="MMD66"/>
      <c r="MME66"/>
      <c r="MMF66"/>
      <c r="MMG66"/>
      <c r="MMH66"/>
      <c r="MMI66"/>
      <c r="MMJ66"/>
      <c r="MMK66"/>
      <c r="MML66"/>
      <c r="MMM66"/>
      <c r="MMN66"/>
      <c r="MMO66"/>
      <c r="MMP66"/>
      <c r="MMQ66"/>
      <c r="MMR66"/>
      <c r="MMS66"/>
      <c r="MMT66"/>
      <c r="MMU66"/>
      <c r="MMV66"/>
      <c r="MMW66"/>
      <c r="MMX66"/>
      <c r="MMY66"/>
      <c r="MMZ66"/>
      <c r="MNA66"/>
      <c r="MNB66"/>
      <c r="MNC66"/>
      <c r="MND66"/>
      <c r="MNE66"/>
      <c r="MNF66"/>
      <c r="MNG66"/>
      <c r="MNH66"/>
      <c r="MNI66"/>
      <c r="MNJ66"/>
      <c r="MNK66"/>
      <c r="MNL66"/>
      <c r="MNM66"/>
      <c r="MNN66"/>
      <c r="MNO66"/>
      <c r="MNP66"/>
      <c r="MNQ66"/>
      <c r="MNR66"/>
      <c r="MNS66"/>
      <c r="MNT66"/>
      <c r="MNU66"/>
      <c r="MNV66"/>
      <c r="MNW66"/>
      <c r="MNX66"/>
      <c r="MNY66"/>
      <c r="MNZ66"/>
      <c r="MOA66"/>
      <c r="MOB66"/>
      <c r="MOC66"/>
      <c r="MOD66"/>
      <c r="MOE66"/>
      <c r="MOF66"/>
      <c r="MOG66"/>
      <c r="MOH66"/>
      <c r="MOI66"/>
      <c r="MOJ66"/>
      <c r="MOK66"/>
      <c r="MOL66"/>
      <c r="MOM66"/>
      <c r="MON66"/>
      <c r="MOO66"/>
      <c r="MOP66"/>
      <c r="MOQ66"/>
      <c r="MOR66"/>
      <c r="MOS66"/>
      <c r="MOT66"/>
      <c r="MOU66"/>
      <c r="MOV66"/>
      <c r="MOW66"/>
      <c r="MOX66"/>
      <c r="MOY66"/>
      <c r="MOZ66"/>
      <c r="MPA66"/>
      <c r="MPB66"/>
      <c r="MPC66"/>
      <c r="MPD66"/>
      <c r="MPE66"/>
      <c r="MPF66"/>
      <c r="MPG66"/>
      <c r="MPH66"/>
      <c r="MPI66"/>
      <c r="MPJ66"/>
      <c r="MPK66"/>
      <c r="MPL66"/>
      <c r="MPM66"/>
      <c r="MPN66"/>
      <c r="MPO66"/>
      <c r="MPP66"/>
      <c r="MPQ66"/>
      <c r="MPR66"/>
      <c r="MPS66"/>
      <c r="MPT66"/>
      <c r="MPU66"/>
      <c r="MPV66"/>
      <c r="MPW66"/>
      <c r="MPX66"/>
      <c r="MPY66"/>
      <c r="MPZ66"/>
      <c r="MQA66"/>
      <c r="MQB66"/>
      <c r="MQC66"/>
      <c r="MQD66"/>
      <c r="MQE66"/>
      <c r="MQF66"/>
      <c r="MQG66"/>
      <c r="MQH66"/>
      <c r="MQI66"/>
      <c r="MQJ66"/>
      <c r="MQK66"/>
      <c r="MQL66"/>
      <c r="MQM66"/>
      <c r="MQN66"/>
      <c r="MQO66"/>
      <c r="MQP66"/>
      <c r="MQQ66"/>
      <c r="MQR66"/>
      <c r="MQS66"/>
      <c r="MQT66"/>
      <c r="MQU66"/>
      <c r="MQV66"/>
      <c r="MQW66"/>
      <c r="MQX66"/>
      <c r="MQY66"/>
      <c r="MQZ66"/>
      <c r="MRA66"/>
      <c r="MRB66"/>
      <c r="MRC66"/>
      <c r="MRD66"/>
      <c r="MRE66"/>
      <c r="MRF66"/>
      <c r="MRG66"/>
      <c r="MRH66"/>
      <c r="MRI66"/>
      <c r="MRJ66"/>
      <c r="MRK66"/>
      <c r="MRL66"/>
      <c r="MRM66"/>
      <c r="MRN66"/>
      <c r="MRO66"/>
      <c r="MRP66"/>
      <c r="MRQ66"/>
      <c r="MRR66"/>
      <c r="MRS66"/>
      <c r="MRT66"/>
      <c r="MRU66"/>
      <c r="MRV66"/>
      <c r="MRW66"/>
      <c r="MRX66"/>
      <c r="MRY66"/>
      <c r="MRZ66"/>
      <c r="MSA66"/>
      <c r="MSB66"/>
      <c r="MSC66"/>
      <c r="MSD66"/>
      <c r="MSE66"/>
      <c r="MSF66"/>
      <c r="MSG66"/>
      <c r="MSH66"/>
      <c r="MSI66"/>
      <c r="MSJ66"/>
      <c r="MSK66"/>
      <c r="MSL66"/>
      <c r="MSM66"/>
      <c r="MSN66"/>
      <c r="MSO66"/>
      <c r="MSP66"/>
      <c r="MSQ66"/>
      <c r="MSR66"/>
      <c r="MSS66"/>
      <c r="MST66"/>
      <c r="MSU66"/>
      <c r="MSV66"/>
      <c r="MSW66"/>
      <c r="MSX66"/>
      <c r="MSY66"/>
      <c r="MSZ66"/>
      <c r="MTA66"/>
      <c r="MTB66"/>
      <c r="MTC66"/>
      <c r="MTD66"/>
      <c r="MTE66"/>
      <c r="MTF66"/>
      <c r="MTG66"/>
      <c r="MTH66"/>
      <c r="MTI66"/>
      <c r="MTJ66"/>
      <c r="MTK66"/>
      <c r="MTL66"/>
      <c r="MTM66"/>
      <c r="MTN66"/>
      <c r="MTO66"/>
      <c r="MTP66"/>
      <c r="MTQ66"/>
      <c r="MTR66"/>
      <c r="MTS66"/>
      <c r="MTT66"/>
      <c r="MTU66"/>
      <c r="MTV66"/>
      <c r="MTW66"/>
      <c r="MTX66"/>
      <c r="MTY66"/>
      <c r="MTZ66"/>
      <c r="MUA66"/>
      <c r="MUB66"/>
      <c r="MUC66"/>
      <c r="MUD66"/>
      <c r="MUE66"/>
      <c r="MUF66"/>
      <c r="MUG66"/>
      <c r="MUH66"/>
      <c r="MUI66"/>
      <c r="MUJ66"/>
      <c r="MUK66"/>
      <c r="MUL66"/>
      <c r="MUM66"/>
      <c r="MUN66"/>
      <c r="MUO66"/>
      <c r="MUP66"/>
      <c r="MUQ66"/>
      <c r="MUR66"/>
      <c r="MUS66"/>
      <c r="MUT66"/>
      <c r="MUU66"/>
      <c r="MUV66"/>
      <c r="MUW66"/>
      <c r="MUX66"/>
      <c r="MUY66"/>
      <c r="MUZ66"/>
      <c r="MVA66"/>
      <c r="MVB66"/>
      <c r="MVC66"/>
      <c r="MVD66"/>
      <c r="MVE66"/>
      <c r="MVF66"/>
      <c r="MVG66"/>
      <c r="MVH66"/>
      <c r="MVI66"/>
      <c r="MVJ66"/>
      <c r="MVK66"/>
      <c r="MVL66"/>
      <c r="MVM66"/>
      <c r="MVN66"/>
      <c r="MVO66"/>
      <c r="MVP66"/>
      <c r="MVQ66"/>
      <c r="MVR66"/>
      <c r="MVS66"/>
      <c r="MVT66"/>
      <c r="MVU66"/>
      <c r="MVV66"/>
      <c r="MVW66"/>
      <c r="MVX66"/>
      <c r="MVY66"/>
      <c r="MVZ66"/>
      <c r="MWA66"/>
      <c r="MWB66"/>
      <c r="MWC66"/>
      <c r="MWD66"/>
      <c r="MWE66"/>
      <c r="MWF66"/>
      <c r="MWG66"/>
      <c r="MWH66"/>
      <c r="MWI66"/>
      <c r="MWJ66"/>
      <c r="MWK66"/>
      <c r="MWL66"/>
      <c r="MWM66"/>
      <c r="MWN66"/>
      <c r="MWO66"/>
      <c r="MWP66"/>
      <c r="MWQ66"/>
      <c r="MWR66"/>
      <c r="MWS66"/>
      <c r="MWT66"/>
      <c r="MWU66"/>
      <c r="MWV66"/>
      <c r="MWW66"/>
      <c r="MWX66"/>
      <c r="MWY66"/>
      <c r="MWZ66"/>
      <c r="MXA66"/>
      <c r="MXB66"/>
      <c r="MXC66"/>
      <c r="MXD66"/>
      <c r="MXE66"/>
      <c r="MXF66"/>
      <c r="MXG66"/>
      <c r="MXH66"/>
      <c r="MXI66"/>
      <c r="MXJ66"/>
      <c r="MXK66"/>
      <c r="MXL66"/>
      <c r="MXM66"/>
      <c r="MXN66"/>
      <c r="MXO66"/>
      <c r="MXP66"/>
      <c r="MXQ66"/>
      <c r="MXR66"/>
      <c r="MXS66"/>
      <c r="MXT66"/>
      <c r="MXU66"/>
      <c r="MXV66"/>
      <c r="MXW66"/>
      <c r="MXX66"/>
      <c r="MXY66"/>
      <c r="MXZ66"/>
      <c r="MYA66"/>
      <c r="MYB66"/>
      <c r="MYC66"/>
      <c r="MYD66"/>
      <c r="MYE66"/>
      <c r="MYF66"/>
      <c r="MYG66"/>
      <c r="MYH66"/>
      <c r="MYI66"/>
      <c r="MYJ66"/>
      <c r="MYK66"/>
      <c r="MYL66"/>
      <c r="MYM66"/>
      <c r="MYN66"/>
      <c r="MYO66"/>
      <c r="MYP66"/>
      <c r="MYQ66"/>
      <c r="MYR66"/>
      <c r="MYS66"/>
      <c r="MYT66"/>
      <c r="MYU66"/>
      <c r="MYV66"/>
      <c r="MYW66"/>
      <c r="MYX66"/>
      <c r="MYY66"/>
      <c r="MYZ66"/>
      <c r="MZA66"/>
      <c r="MZB66"/>
      <c r="MZC66"/>
      <c r="MZD66"/>
      <c r="MZE66"/>
      <c r="MZF66"/>
      <c r="MZG66"/>
      <c r="MZH66"/>
      <c r="MZI66"/>
      <c r="MZJ66"/>
      <c r="MZK66"/>
      <c r="MZL66"/>
      <c r="MZM66"/>
      <c r="MZN66"/>
      <c r="MZO66"/>
      <c r="MZP66"/>
      <c r="MZQ66"/>
      <c r="MZR66"/>
      <c r="MZS66"/>
      <c r="MZT66"/>
      <c r="MZU66"/>
      <c r="MZV66"/>
      <c r="MZW66"/>
      <c r="MZX66"/>
      <c r="MZY66"/>
      <c r="MZZ66"/>
      <c r="NAA66"/>
      <c r="NAB66"/>
      <c r="NAC66"/>
      <c r="NAD66"/>
      <c r="NAE66"/>
      <c r="NAF66"/>
      <c r="NAG66"/>
      <c r="NAH66"/>
      <c r="NAI66"/>
      <c r="NAJ66"/>
      <c r="NAK66"/>
      <c r="NAL66"/>
      <c r="NAM66"/>
      <c r="NAN66"/>
      <c r="NAO66"/>
      <c r="NAP66"/>
      <c r="NAQ66"/>
      <c r="NAR66"/>
      <c r="NAS66"/>
      <c r="NAT66"/>
      <c r="NAU66"/>
      <c r="NAV66"/>
      <c r="NAW66"/>
      <c r="NAX66"/>
      <c r="NAY66"/>
      <c r="NAZ66"/>
      <c r="NBA66"/>
      <c r="NBB66"/>
      <c r="NBC66"/>
      <c r="NBD66"/>
      <c r="NBE66"/>
      <c r="NBF66"/>
      <c r="NBG66"/>
      <c r="NBH66"/>
      <c r="NBI66"/>
      <c r="NBJ66"/>
      <c r="NBK66"/>
      <c r="NBL66"/>
      <c r="NBM66"/>
      <c r="NBN66"/>
      <c r="NBO66"/>
      <c r="NBP66"/>
      <c r="NBQ66"/>
      <c r="NBR66"/>
      <c r="NBS66"/>
      <c r="NBT66"/>
      <c r="NBU66"/>
      <c r="NBV66"/>
      <c r="NBW66"/>
      <c r="NBX66"/>
      <c r="NBY66"/>
      <c r="NBZ66"/>
      <c r="NCA66"/>
      <c r="NCB66"/>
      <c r="NCC66"/>
      <c r="NCD66"/>
      <c r="NCE66"/>
      <c r="NCF66"/>
      <c r="NCG66"/>
      <c r="NCH66"/>
      <c r="NCI66"/>
      <c r="NCJ66"/>
      <c r="NCK66"/>
      <c r="NCL66"/>
      <c r="NCM66"/>
      <c r="NCN66"/>
      <c r="NCO66"/>
      <c r="NCP66"/>
      <c r="NCQ66"/>
      <c r="NCR66"/>
      <c r="NCS66"/>
      <c r="NCT66"/>
      <c r="NCU66"/>
      <c r="NCV66"/>
      <c r="NCW66"/>
      <c r="NCX66"/>
      <c r="NCY66"/>
      <c r="NCZ66"/>
      <c r="NDA66"/>
      <c r="NDB66"/>
      <c r="NDC66"/>
      <c r="NDD66"/>
      <c r="NDE66"/>
      <c r="NDF66"/>
      <c r="NDG66"/>
      <c r="NDH66"/>
      <c r="NDI66"/>
      <c r="NDJ66"/>
      <c r="NDK66"/>
      <c r="NDL66"/>
      <c r="NDM66"/>
      <c r="NDN66"/>
      <c r="NDO66"/>
      <c r="NDP66"/>
      <c r="NDQ66"/>
      <c r="NDR66"/>
      <c r="NDS66"/>
      <c r="NDT66"/>
      <c r="NDU66"/>
      <c r="NDV66"/>
      <c r="NDW66"/>
      <c r="NDX66"/>
      <c r="NDY66"/>
      <c r="NDZ66"/>
      <c r="NEA66"/>
      <c r="NEB66"/>
      <c r="NEC66"/>
      <c r="NED66"/>
      <c r="NEE66"/>
      <c r="NEF66"/>
      <c r="NEG66"/>
      <c r="NEH66"/>
      <c r="NEI66"/>
      <c r="NEJ66"/>
      <c r="NEK66"/>
      <c r="NEL66"/>
      <c r="NEM66"/>
      <c r="NEN66"/>
      <c r="NEO66"/>
      <c r="NEP66"/>
      <c r="NEQ66"/>
      <c r="NER66"/>
      <c r="NES66"/>
      <c r="NET66"/>
      <c r="NEU66"/>
      <c r="NEV66"/>
      <c r="NEW66"/>
      <c r="NEX66"/>
      <c r="NEY66"/>
      <c r="NEZ66"/>
      <c r="NFA66"/>
      <c r="NFB66"/>
      <c r="NFC66"/>
      <c r="NFD66"/>
      <c r="NFE66"/>
      <c r="NFF66"/>
      <c r="NFG66"/>
      <c r="NFH66"/>
      <c r="NFI66"/>
      <c r="NFJ66"/>
      <c r="NFK66"/>
      <c r="NFL66"/>
      <c r="NFM66"/>
      <c r="NFN66"/>
      <c r="NFO66"/>
      <c r="NFP66"/>
      <c r="NFQ66"/>
      <c r="NFR66"/>
      <c r="NFS66"/>
      <c r="NFT66"/>
      <c r="NFU66"/>
      <c r="NFV66"/>
      <c r="NFW66"/>
      <c r="NFX66"/>
      <c r="NFY66"/>
      <c r="NFZ66"/>
      <c r="NGA66"/>
      <c r="NGB66"/>
      <c r="NGC66"/>
      <c r="NGD66"/>
      <c r="NGE66"/>
      <c r="NGF66"/>
      <c r="NGG66"/>
      <c r="NGH66"/>
      <c r="NGI66"/>
      <c r="NGJ66"/>
      <c r="NGK66"/>
      <c r="NGL66"/>
      <c r="NGM66"/>
      <c r="NGN66"/>
      <c r="NGO66"/>
      <c r="NGP66"/>
      <c r="NGQ66"/>
      <c r="NGR66"/>
      <c r="NGS66"/>
      <c r="NGT66"/>
      <c r="NGU66"/>
      <c r="NGV66"/>
      <c r="NGW66"/>
      <c r="NGX66"/>
      <c r="NGY66"/>
      <c r="NGZ66"/>
      <c r="NHA66"/>
      <c r="NHB66"/>
      <c r="NHC66"/>
      <c r="NHD66"/>
      <c r="NHE66"/>
      <c r="NHF66"/>
      <c r="NHG66"/>
      <c r="NHH66"/>
      <c r="NHI66"/>
      <c r="NHJ66"/>
      <c r="NHK66"/>
      <c r="NHL66"/>
      <c r="NHM66"/>
      <c r="NHN66"/>
      <c r="NHO66"/>
      <c r="NHP66"/>
      <c r="NHQ66"/>
      <c r="NHR66"/>
      <c r="NHS66"/>
      <c r="NHT66"/>
      <c r="NHU66"/>
      <c r="NHV66"/>
      <c r="NHW66"/>
      <c r="NHX66"/>
      <c r="NHY66"/>
      <c r="NHZ66"/>
      <c r="NIA66"/>
      <c r="NIB66"/>
      <c r="NIC66"/>
      <c r="NID66"/>
      <c r="NIE66"/>
      <c r="NIF66"/>
      <c r="NIG66"/>
      <c r="NIH66"/>
      <c r="NII66"/>
      <c r="NIJ66"/>
      <c r="NIK66"/>
      <c r="NIL66"/>
      <c r="NIM66"/>
      <c r="NIN66"/>
      <c r="NIO66"/>
      <c r="NIP66"/>
      <c r="NIQ66"/>
      <c r="NIR66"/>
      <c r="NIS66"/>
      <c r="NIT66"/>
      <c r="NIU66"/>
      <c r="NIV66"/>
      <c r="NIW66"/>
      <c r="NIX66"/>
      <c r="NIY66"/>
      <c r="NIZ66"/>
      <c r="NJA66"/>
      <c r="NJB66"/>
      <c r="NJC66"/>
      <c r="NJD66"/>
      <c r="NJE66"/>
      <c r="NJF66"/>
      <c r="NJG66"/>
      <c r="NJH66"/>
      <c r="NJI66"/>
      <c r="NJJ66"/>
      <c r="NJK66"/>
      <c r="NJL66"/>
      <c r="NJM66"/>
      <c r="NJN66"/>
      <c r="NJO66"/>
      <c r="NJP66"/>
      <c r="NJQ66"/>
      <c r="NJR66"/>
      <c r="NJS66"/>
      <c r="NJT66"/>
      <c r="NJU66"/>
      <c r="NJV66"/>
      <c r="NJW66"/>
      <c r="NJX66"/>
      <c r="NJY66"/>
      <c r="NJZ66"/>
      <c r="NKA66"/>
      <c r="NKB66"/>
      <c r="NKC66"/>
      <c r="NKD66"/>
      <c r="NKE66"/>
      <c r="NKF66"/>
      <c r="NKG66"/>
      <c r="NKH66"/>
      <c r="NKI66"/>
      <c r="NKJ66"/>
      <c r="NKK66"/>
      <c r="NKL66"/>
      <c r="NKM66"/>
      <c r="NKN66"/>
      <c r="NKO66"/>
      <c r="NKP66"/>
      <c r="NKQ66"/>
      <c r="NKR66"/>
      <c r="NKS66"/>
      <c r="NKT66"/>
      <c r="NKU66"/>
      <c r="NKV66"/>
      <c r="NKW66"/>
      <c r="NKX66"/>
      <c r="NKY66"/>
      <c r="NKZ66"/>
      <c r="NLA66"/>
      <c r="NLB66"/>
      <c r="NLC66"/>
      <c r="NLD66"/>
      <c r="NLE66"/>
      <c r="NLF66"/>
      <c r="NLG66"/>
      <c r="NLH66"/>
      <c r="NLI66"/>
      <c r="NLJ66"/>
      <c r="NLK66"/>
      <c r="NLL66"/>
      <c r="NLM66"/>
      <c r="NLN66"/>
      <c r="NLO66"/>
      <c r="NLP66"/>
      <c r="NLQ66"/>
      <c r="NLR66"/>
      <c r="NLS66"/>
      <c r="NLT66"/>
      <c r="NLU66"/>
      <c r="NLV66"/>
      <c r="NLW66"/>
      <c r="NLX66"/>
      <c r="NLY66"/>
      <c r="NLZ66"/>
      <c r="NMA66"/>
      <c r="NMB66"/>
      <c r="NMC66"/>
      <c r="NMD66"/>
      <c r="NME66"/>
      <c r="NMF66"/>
      <c r="NMG66"/>
      <c r="NMH66"/>
      <c r="NMI66"/>
      <c r="NMJ66"/>
      <c r="NMK66"/>
      <c r="NML66"/>
      <c r="NMM66"/>
      <c r="NMN66"/>
      <c r="NMO66"/>
      <c r="NMP66"/>
      <c r="NMQ66"/>
      <c r="NMR66"/>
      <c r="NMS66"/>
      <c r="NMT66"/>
      <c r="NMU66"/>
      <c r="NMV66"/>
      <c r="NMW66"/>
      <c r="NMX66"/>
      <c r="NMY66"/>
      <c r="NMZ66"/>
      <c r="NNA66"/>
      <c r="NNB66"/>
      <c r="NNC66"/>
      <c r="NND66"/>
      <c r="NNE66"/>
      <c r="NNF66"/>
      <c r="NNG66"/>
      <c r="NNH66"/>
      <c r="NNI66"/>
      <c r="NNJ66"/>
      <c r="NNK66"/>
      <c r="NNL66"/>
      <c r="NNM66"/>
      <c r="NNN66"/>
      <c r="NNO66"/>
      <c r="NNP66"/>
      <c r="NNQ66"/>
      <c r="NNR66"/>
      <c r="NNS66"/>
      <c r="NNT66"/>
      <c r="NNU66"/>
      <c r="NNV66"/>
      <c r="NNW66"/>
      <c r="NNX66"/>
      <c r="NNY66"/>
      <c r="NNZ66"/>
      <c r="NOA66"/>
      <c r="NOB66"/>
      <c r="NOC66"/>
      <c r="NOD66"/>
      <c r="NOE66"/>
      <c r="NOF66"/>
      <c r="NOG66"/>
      <c r="NOH66"/>
      <c r="NOI66"/>
      <c r="NOJ66"/>
      <c r="NOK66"/>
      <c r="NOL66"/>
      <c r="NOM66"/>
      <c r="NON66"/>
      <c r="NOO66"/>
      <c r="NOP66"/>
      <c r="NOQ66"/>
      <c r="NOR66"/>
      <c r="NOS66"/>
      <c r="NOT66"/>
      <c r="NOU66"/>
      <c r="NOV66"/>
      <c r="NOW66"/>
      <c r="NOX66"/>
      <c r="NOY66"/>
      <c r="NOZ66"/>
      <c r="NPA66"/>
      <c r="NPB66"/>
      <c r="NPC66"/>
      <c r="NPD66"/>
      <c r="NPE66"/>
      <c r="NPF66"/>
      <c r="NPG66"/>
      <c r="NPH66"/>
      <c r="NPI66"/>
      <c r="NPJ66"/>
      <c r="NPK66"/>
      <c r="NPL66"/>
      <c r="NPM66"/>
      <c r="NPN66"/>
      <c r="NPO66"/>
      <c r="NPP66"/>
      <c r="NPQ66"/>
      <c r="NPR66"/>
      <c r="NPS66"/>
      <c r="NPT66"/>
      <c r="NPU66"/>
      <c r="NPV66"/>
      <c r="NPW66"/>
      <c r="NPX66"/>
      <c r="NPY66"/>
      <c r="NPZ66"/>
      <c r="NQA66"/>
      <c r="NQB66"/>
      <c r="NQC66"/>
      <c r="NQD66"/>
      <c r="NQE66"/>
      <c r="NQF66"/>
      <c r="NQG66"/>
      <c r="NQH66"/>
      <c r="NQI66"/>
      <c r="NQJ66"/>
      <c r="NQK66"/>
      <c r="NQL66"/>
      <c r="NQM66"/>
      <c r="NQN66"/>
      <c r="NQO66"/>
      <c r="NQP66"/>
      <c r="NQQ66"/>
      <c r="NQR66"/>
      <c r="NQS66"/>
      <c r="NQT66"/>
      <c r="NQU66"/>
      <c r="NQV66"/>
      <c r="NQW66"/>
      <c r="NQX66"/>
      <c r="NQY66"/>
      <c r="NQZ66"/>
      <c r="NRA66"/>
      <c r="NRB66"/>
      <c r="NRC66"/>
      <c r="NRD66"/>
      <c r="NRE66"/>
      <c r="NRF66"/>
      <c r="NRG66"/>
      <c r="NRH66"/>
      <c r="NRI66"/>
    </row>
    <row r="67" spans="1:9941" s="82" customFormat="1" ht="12" customHeight="1" thickBot="1" x14ac:dyDescent="0.25">
      <c r="A67" s="390" t="s">
        <v>19</v>
      </c>
      <c r="B67" s="853" t="s">
        <v>673</v>
      </c>
      <c r="C67" s="1069">
        <f>+C11+C25+C31+C41+C53+C59+C63</f>
        <v>7399473495</v>
      </c>
      <c r="D67" s="256">
        <f>+D11+D25+D31+D41+D53+D59+D63</f>
        <v>7609379351</v>
      </c>
      <c r="E67" s="625">
        <f t="shared" ref="E67:K67" si="10">+E11+E25+E31+E41+E53+E59+E63</f>
        <v>7633997708</v>
      </c>
      <c r="F67" s="625">
        <f t="shared" si="10"/>
        <v>8698370334</v>
      </c>
      <c r="G67" s="625">
        <f t="shared" si="10"/>
        <v>8762722149</v>
      </c>
      <c r="H67" s="83">
        <f t="shared" si="2"/>
        <v>64351815</v>
      </c>
      <c r="I67" s="730">
        <f t="shared" si="10"/>
        <v>0</v>
      </c>
      <c r="J67" s="83">
        <f t="shared" si="10"/>
        <v>0</v>
      </c>
      <c r="K67" s="625">
        <f t="shared" si="10"/>
        <v>9776216314</v>
      </c>
      <c r="L67" s="1513">
        <f t="shared" si="6"/>
        <v>111.56597399491504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  <c r="AOH67"/>
      <c r="AOI67"/>
      <c r="AOJ67"/>
      <c r="AOK67"/>
      <c r="AOL67"/>
      <c r="AOM67"/>
      <c r="AON67"/>
      <c r="AOO67"/>
      <c r="AOP67"/>
      <c r="AOQ67"/>
      <c r="AOR67"/>
      <c r="AOS67"/>
      <c r="AOT67"/>
      <c r="AOU67"/>
      <c r="AOV67"/>
      <c r="AOW67"/>
      <c r="AOX67"/>
      <c r="AOY67"/>
      <c r="AOZ67"/>
      <c r="APA67"/>
      <c r="APB67"/>
      <c r="APC67"/>
      <c r="APD67"/>
      <c r="APE67"/>
      <c r="APF67"/>
      <c r="APG67"/>
      <c r="APH67"/>
      <c r="API67"/>
      <c r="APJ67"/>
      <c r="APK67"/>
      <c r="APL67"/>
      <c r="APM67"/>
      <c r="APN67"/>
      <c r="APO67"/>
      <c r="APP67"/>
      <c r="APQ67"/>
      <c r="APR67"/>
      <c r="APS67"/>
      <c r="APT67"/>
      <c r="APU67"/>
      <c r="APV67"/>
      <c r="APW67"/>
      <c r="APX67"/>
      <c r="APY67"/>
      <c r="APZ67"/>
      <c r="AQA67"/>
      <c r="AQB67"/>
      <c r="AQC67"/>
      <c r="AQD67"/>
      <c r="AQE67"/>
      <c r="AQF67"/>
      <c r="AQG67"/>
      <c r="AQH67"/>
      <c r="AQI67"/>
      <c r="AQJ67"/>
      <c r="AQK67"/>
      <c r="AQL67"/>
      <c r="AQM67"/>
      <c r="AQN67"/>
      <c r="AQO67"/>
      <c r="AQP67"/>
      <c r="AQQ67"/>
      <c r="AQR67"/>
      <c r="AQS67"/>
      <c r="AQT67"/>
      <c r="AQU67"/>
      <c r="AQV67"/>
      <c r="AQW67"/>
      <c r="AQX67"/>
      <c r="AQY67"/>
      <c r="AQZ67"/>
      <c r="ARA67"/>
      <c r="ARB67"/>
      <c r="ARC67"/>
      <c r="ARD67"/>
      <c r="ARE67"/>
      <c r="ARF67"/>
      <c r="ARG67"/>
      <c r="ARH67"/>
      <c r="ARI67"/>
      <c r="ARJ67"/>
      <c r="ARK67"/>
      <c r="ARL67"/>
      <c r="ARM67"/>
      <c r="ARN67"/>
      <c r="ARO67"/>
      <c r="ARP67"/>
      <c r="ARQ67"/>
      <c r="ARR67"/>
      <c r="ARS67"/>
      <c r="ART67"/>
      <c r="ARU67"/>
      <c r="ARV67"/>
      <c r="ARW67"/>
      <c r="ARX67"/>
      <c r="ARY67"/>
      <c r="ARZ67"/>
      <c r="ASA67"/>
      <c r="ASB67"/>
      <c r="ASC67"/>
      <c r="ASD67"/>
      <c r="ASE67"/>
      <c r="ASF67"/>
      <c r="ASG67"/>
      <c r="ASH67"/>
      <c r="ASI67"/>
      <c r="ASJ67"/>
      <c r="ASK67"/>
      <c r="ASL67"/>
      <c r="ASM67"/>
      <c r="ASN67"/>
      <c r="ASO67"/>
      <c r="ASP67"/>
      <c r="ASQ67"/>
      <c r="ASR67"/>
      <c r="ASS67"/>
      <c r="AST67"/>
      <c r="ASU67"/>
      <c r="ASV67"/>
      <c r="ASW67"/>
      <c r="ASX67"/>
      <c r="ASY67"/>
      <c r="ASZ67"/>
      <c r="ATA67"/>
      <c r="ATB67"/>
      <c r="ATC67"/>
      <c r="ATD67"/>
      <c r="ATE67"/>
      <c r="ATF67"/>
      <c r="ATG67"/>
      <c r="ATH67"/>
      <c r="ATI67"/>
      <c r="ATJ67"/>
      <c r="ATK67"/>
      <c r="ATL67"/>
      <c r="ATM67"/>
      <c r="ATN67"/>
      <c r="ATO67"/>
      <c r="ATP67"/>
      <c r="ATQ67"/>
      <c r="ATR67"/>
      <c r="ATS67"/>
      <c r="ATT67"/>
      <c r="ATU67"/>
      <c r="ATV67"/>
      <c r="ATW67"/>
      <c r="ATX67"/>
      <c r="ATY67"/>
      <c r="ATZ67"/>
      <c r="AUA67"/>
      <c r="AUB67"/>
      <c r="AUC67"/>
      <c r="AUD67"/>
      <c r="AUE67"/>
      <c r="AUF67"/>
      <c r="AUG67"/>
      <c r="AUH67"/>
      <c r="AUI67"/>
      <c r="AUJ67"/>
      <c r="AUK67"/>
      <c r="AUL67"/>
      <c r="AUM67"/>
      <c r="AUN67"/>
      <c r="AUO67"/>
      <c r="AUP67"/>
      <c r="AUQ67"/>
      <c r="AUR67"/>
      <c r="AUS67"/>
      <c r="AUT67"/>
      <c r="AUU67"/>
      <c r="AUV67"/>
      <c r="AUW67"/>
      <c r="AUX67"/>
      <c r="AUY67"/>
      <c r="AUZ67"/>
      <c r="AVA67"/>
      <c r="AVB67"/>
      <c r="AVC67"/>
      <c r="AVD67"/>
      <c r="AVE67"/>
      <c r="AVF67"/>
      <c r="AVG67"/>
      <c r="AVH67"/>
      <c r="AVI67"/>
      <c r="AVJ67"/>
      <c r="AVK67"/>
      <c r="AVL67"/>
      <c r="AVM67"/>
      <c r="AVN67"/>
      <c r="AVO67"/>
      <c r="AVP67"/>
      <c r="AVQ67"/>
      <c r="AVR67"/>
      <c r="AVS67"/>
      <c r="AVT67"/>
      <c r="AVU67"/>
      <c r="AVV67"/>
      <c r="AVW67"/>
      <c r="AVX67"/>
      <c r="AVY67"/>
      <c r="AVZ67"/>
      <c r="AWA67"/>
      <c r="AWB67"/>
      <c r="AWC67"/>
      <c r="AWD67"/>
      <c r="AWE67"/>
      <c r="AWF67"/>
      <c r="AWG67"/>
      <c r="AWH67"/>
      <c r="AWI67"/>
      <c r="AWJ67"/>
      <c r="AWK67"/>
      <c r="AWL67"/>
      <c r="AWM67"/>
      <c r="AWN67"/>
      <c r="AWO67"/>
      <c r="AWP67"/>
      <c r="AWQ67"/>
      <c r="AWR67"/>
      <c r="AWS67"/>
      <c r="AWT67"/>
      <c r="AWU67"/>
      <c r="AWV67"/>
      <c r="AWW67"/>
      <c r="AWX67"/>
      <c r="AWY67"/>
      <c r="AWZ67"/>
      <c r="AXA67"/>
      <c r="AXB67"/>
      <c r="AXC67"/>
      <c r="AXD67"/>
      <c r="AXE67"/>
      <c r="AXF67"/>
      <c r="AXG67"/>
      <c r="AXH67"/>
      <c r="AXI67"/>
      <c r="AXJ67"/>
      <c r="AXK67"/>
      <c r="AXL67"/>
      <c r="AXM67"/>
      <c r="AXN67"/>
      <c r="AXO67"/>
      <c r="AXP67"/>
      <c r="AXQ67"/>
      <c r="AXR67"/>
      <c r="AXS67"/>
      <c r="AXT67"/>
      <c r="AXU67"/>
      <c r="AXV67"/>
      <c r="AXW67"/>
      <c r="AXX67"/>
      <c r="AXY67"/>
      <c r="AXZ67"/>
      <c r="AYA67"/>
      <c r="AYB67"/>
      <c r="AYC67"/>
      <c r="AYD67"/>
      <c r="AYE67"/>
      <c r="AYF67"/>
      <c r="AYG67"/>
      <c r="AYH67"/>
      <c r="AYI67"/>
      <c r="AYJ67"/>
      <c r="AYK67"/>
      <c r="AYL67"/>
      <c r="AYM67"/>
      <c r="AYN67"/>
      <c r="AYO67"/>
      <c r="AYP67"/>
      <c r="AYQ67"/>
      <c r="AYR67"/>
      <c r="AYS67"/>
      <c r="AYT67"/>
      <c r="AYU67"/>
      <c r="AYV67"/>
      <c r="AYW67"/>
      <c r="AYX67"/>
      <c r="AYY67"/>
      <c r="AYZ67"/>
      <c r="AZA67"/>
      <c r="AZB67"/>
      <c r="AZC67"/>
      <c r="AZD67"/>
      <c r="AZE67"/>
      <c r="AZF67"/>
      <c r="AZG67"/>
      <c r="AZH67"/>
      <c r="AZI67"/>
      <c r="AZJ67"/>
      <c r="AZK67"/>
      <c r="AZL67"/>
      <c r="AZM67"/>
      <c r="AZN67"/>
      <c r="AZO67"/>
      <c r="AZP67"/>
      <c r="AZQ67"/>
      <c r="AZR67"/>
      <c r="AZS67"/>
      <c r="AZT67"/>
      <c r="AZU67"/>
      <c r="AZV67"/>
      <c r="AZW67"/>
      <c r="AZX67"/>
      <c r="AZY67"/>
      <c r="AZZ67"/>
      <c r="BAA67"/>
      <c r="BAB67"/>
      <c r="BAC67"/>
      <c r="BAD67"/>
      <c r="BAE67"/>
      <c r="BAF67"/>
      <c r="BAG67"/>
      <c r="BAH67"/>
      <c r="BAI67"/>
      <c r="BAJ67"/>
      <c r="BAK67"/>
      <c r="BAL67"/>
      <c r="BAM67"/>
      <c r="BAN67"/>
      <c r="BAO67"/>
      <c r="BAP67"/>
      <c r="BAQ67"/>
      <c r="BAR67"/>
      <c r="BAS67"/>
      <c r="BAT67"/>
      <c r="BAU67"/>
      <c r="BAV67"/>
      <c r="BAW67"/>
      <c r="BAX67"/>
      <c r="BAY67"/>
      <c r="BAZ67"/>
      <c r="BBA67"/>
      <c r="BBB67"/>
      <c r="BBC67"/>
      <c r="BBD67"/>
      <c r="BBE67"/>
      <c r="BBF67"/>
      <c r="BBG67"/>
      <c r="BBH67"/>
      <c r="BBI67"/>
      <c r="BBJ67"/>
      <c r="BBK67"/>
      <c r="BBL67"/>
      <c r="BBM67"/>
      <c r="BBN67"/>
      <c r="BBO67"/>
      <c r="BBP67"/>
      <c r="BBQ67"/>
      <c r="BBR67"/>
      <c r="BBS67"/>
      <c r="BBT67"/>
      <c r="BBU67"/>
      <c r="BBV67"/>
      <c r="BBW67"/>
      <c r="BBX67"/>
      <c r="BBY67"/>
      <c r="BBZ67"/>
      <c r="BCA67"/>
      <c r="BCB67"/>
      <c r="BCC67"/>
      <c r="BCD67"/>
      <c r="BCE67"/>
      <c r="BCF67"/>
      <c r="BCG67"/>
      <c r="BCH67"/>
      <c r="BCI67"/>
      <c r="BCJ67"/>
      <c r="BCK67"/>
      <c r="BCL67"/>
      <c r="BCM67"/>
      <c r="BCN67"/>
      <c r="BCO67"/>
      <c r="BCP67"/>
      <c r="BCQ67"/>
      <c r="BCR67"/>
      <c r="BCS67"/>
      <c r="BCT67"/>
      <c r="BCU67"/>
      <c r="BCV67"/>
      <c r="BCW67"/>
      <c r="BCX67"/>
      <c r="BCY67"/>
      <c r="BCZ67"/>
      <c r="BDA67"/>
      <c r="BDB67"/>
      <c r="BDC67"/>
      <c r="BDD67"/>
      <c r="BDE67"/>
      <c r="BDF67"/>
      <c r="BDG67"/>
      <c r="BDH67"/>
      <c r="BDI67"/>
      <c r="BDJ67"/>
      <c r="BDK67"/>
      <c r="BDL67"/>
      <c r="BDM67"/>
      <c r="BDN67"/>
      <c r="BDO67"/>
      <c r="BDP67"/>
      <c r="BDQ67"/>
      <c r="BDR67"/>
      <c r="BDS67"/>
      <c r="BDT67"/>
      <c r="BDU67"/>
      <c r="BDV67"/>
      <c r="BDW67"/>
      <c r="BDX67"/>
      <c r="BDY67"/>
      <c r="BDZ67"/>
      <c r="BEA67"/>
      <c r="BEB67"/>
      <c r="BEC67"/>
      <c r="BED67"/>
      <c r="BEE67"/>
      <c r="BEF67"/>
      <c r="BEG67"/>
      <c r="BEH67"/>
      <c r="BEI67"/>
      <c r="BEJ67"/>
      <c r="BEK67"/>
      <c r="BEL67"/>
      <c r="BEM67"/>
      <c r="BEN67"/>
      <c r="BEO67"/>
      <c r="BEP67"/>
      <c r="BEQ67"/>
      <c r="BER67"/>
      <c r="BES67"/>
      <c r="BET67"/>
      <c r="BEU67"/>
      <c r="BEV67"/>
      <c r="BEW67"/>
      <c r="BEX67"/>
      <c r="BEY67"/>
      <c r="BEZ67"/>
      <c r="BFA67"/>
      <c r="BFB67"/>
      <c r="BFC67"/>
      <c r="BFD67"/>
      <c r="BFE67"/>
      <c r="BFF67"/>
      <c r="BFG67"/>
      <c r="BFH67"/>
      <c r="BFI67"/>
      <c r="BFJ67"/>
      <c r="BFK67"/>
      <c r="BFL67"/>
      <c r="BFM67"/>
      <c r="BFN67"/>
      <c r="BFO67"/>
      <c r="BFP67"/>
      <c r="BFQ67"/>
      <c r="BFR67"/>
      <c r="BFS67"/>
      <c r="BFT67"/>
      <c r="BFU67"/>
      <c r="BFV67"/>
      <c r="BFW67"/>
      <c r="BFX67"/>
      <c r="BFY67"/>
      <c r="BFZ67"/>
      <c r="BGA67"/>
      <c r="BGB67"/>
      <c r="BGC67"/>
      <c r="BGD67"/>
      <c r="BGE67"/>
      <c r="BGF67"/>
      <c r="BGG67"/>
      <c r="BGH67"/>
      <c r="BGI67"/>
      <c r="BGJ67"/>
      <c r="BGK67"/>
      <c r="BGL67"/>
      <c r="BGM67"/>
      <c r="BGN67"/>
      <c r="BGO67"/>
      <c r="BGP67"/>
      <c r="BGQ67"/>
      <c r="BGR67"/>
      <c r="BGS67"/>
      <c r="BGT67"/>
      <c r="BGU67"/>
      <c r="BGV67"/>
      <c r="BGW67"/>
      <c r="BGX67"/>
      <c r="BGY67"/>
      <c r="BGZ67"/>
      <c r="BHA67"/>
      <c r="BHB67"/>
      <c r="BHC67"/>
      <c r="BHD67"/>
      <c r="BHE67"/>
      <c r="BHF67"/>
      <c r="BHG67"/>
      <c r="BHH67"/>
      <c r="BHI67"/>
      <c r="BHJ67"/>
      <c r="BHK67"/>
      <c r="BHL67"/>
      <c r="BHM67"/>
      <c r="BHN67"/>
      <c r="BHO67"/>
      <c r="BHP67"/>
      <c r="BHQ67"/>
      <c r="BHR67"/>
      <c r="BHS67"/>
      <c r="BHT67"/>
      <c r="BHU67"/>
      <c r="BHV67"/>
      <c r="BHW67"/>
      <c r="BHX67"/>
      <c r="BHY67"/>
      <c r="BHZ67"/>
      <c r="BIA67"/>
      <c r="BIB67"/>
      <c r="BIC67"/>
      <c r="BID67"/>
      <c r="BIE67"/>
      <c r="BIF67"/>
      <c r="BIG67"/>
      <c r="BIH67"/>
      <c r="BII67"/>
      <c r="BIJ67"/>
      <c r="BIK67"/>
      <c r="BIL67"/>
      <c r="BIM67"/>
      <c r="BIN67"/>
      <c r="BIO67"/>
      <c r="BIP67"/>
      <c r="BIQ67"/>
      <c r="BIR67"/>
      <c r="BIS67"/>
      <c r="BIT67"/>
      <c r="BIU67"/>
      <c r="BIV67"/>
      <c r="BIW67"/>
      <c r="BIX67"/>
      <c r="BIY67"/>
      <c r="BIZ67"/>
      <c r="BJA67"/>
      <c r="BJB67"/>
      <c r="BJC67"/>
      <c r="BJD67"/>
      <c r="BJE67"/>
      <c r="BJF67"/>
      <c r="BJG67"/>
      <c r="BJH67"/>
      <c r="BJI67"/>
      <c r="BJJ67"/>
      <c r="BJK67"/>
      <c r="BJL67"/>
      <c r="BJM67"/>
      <c r="BJN67"/>
      <c r="BJO67"/>
      <c r="BJP67"/>
      <c r="BJQ67"/>
      <c r="BJR67"/>
      <c r="BJS67"/>
      <c r="BJT67"/>
      <c r="BJU67"/>
      <c r="BJV67"/>
      <c r="BJW67"/>
      <c r="BJX67"/>
      <c r="BJY67"/>
      <c r="BJZ67"/>
      <c r="BKA67"/>
      <c r="BKB67"/>
      <c r="BKC67"/>
      <c r="BKD67"/>
      <c r="BKE67"/>
      <c r="BKF67"/>
      <c r="BKG67"/>
      <c r="BKH67"/>
      <c r="BKI67"/>
      <c r="BKJ67"/>
      <c r="BKK67"/>
      <c r="BKL67"/>
      <c r="BKM67"/>
      <c r="BKN67"/>
      <c r="BKO67"/>
      <c r="BKP67"/>
      <c r="BKQ67"/>
      <c r="BKR67"/>
      <c r="BKS67"/>
      <c r="BKT67"/>
      <c r="BKU67"/>
      <c r="BKV67"/>
      <c r="BKW67"/>
      <c r="BKX67"/>
      <c r="BKY67"/>
      <c r="BKZ67"/>
      <c r="BLA67"/>
      <c r="BLB67"/>
      <c r="BLC67"/>
      <c r="BLD67"/>
      <c r="BLE67"/>
      <c r="BLF67"/>
      <c r="BLG67"/>
      <c r="BLH67"/>
      <c r="BLI67"/>
      <c r="BLJ67"/>
      <c r="BLK67"/>
      <c r="BLL67"/>
      <c r="BLM67"/>
      <c r="BLN67"/>
      <c r="BLO67"/>
      <c r="BLP67"/>
      <c r="BLQ67"/>
      <c r="BLR67"/>
      <c r="BLS67"/>
      <c r="BLT67"/>
      <c r="BLU67"/>
      <c r="BLV67"/>
      <c r="BLW67"/>
      <c r="BLX67"/>
      <c r="BLY67"/>
      <c r="BLZ67"/>
      <c r="BMA67"/>
      <c r="BMB67"/>
      <c r="BMC67"/>
      <c r="BMD67"/>
      <c r="BME67"/>
      <c r="BMF67"/>
      <c r="BMG67"/>
      <c r="BMH67"/>
      <c r="BMI67"/>
      <c r="BMJ67"/>
      <c r="BMK67"/>
      <c r="BML67"/>
      <c r="BMM67"/>
      <c r="BMN67"/>
      <c r="BMO67"/>
      <c r="BMP67"/>
      <c r="BMQ67"/>
      <c r="BMR67"/>
      <c r="BMS67"/>
      <c r="BMT67"/>
      <c r="BMU67"/>
      <c r="BMV67"/>
      <c r="BMW67"/>
      <c r="BMX67"/>
      <c r="BMY67"/>
      <c r="BMZ67"/>
      <c r="BNA67"/>
      <c r="BNB67"/>
      <c r="BNC67"/>
      <c r="BND67"/>
      <c r="BNE67"/>
      <c r="BNF67"/>
      <c r="BNG67"/>
      <c r="BNH67"/>
      <c r="BNI67"/>
      <c r="BNJ67"/>
      <c r="BNK67"/>
      <c r="BNL67"/>
      <c r="BNM67"/>
      <c r="BNN67"/>
      <c r="BNO67"/>
      <c r="BNP67"/>
      <c r="BNQ67"/>
      <c r="BNR67"/>
      <c r="BNS67"/>
      <c r="BNT67"/>
      <c r="BNU67"/>
      <c r="BNV67"/>
      <c r="BNW67"/>
      <c r="BNX67"/>
      <c r="BNY67"/>
      <c r="BNZ67"/>
      <c r="BOA67"/>
      <c r="BOB67"/>
      <c r="BOC67"/>
      <c r="BOD67"/>
      <c r="BOE67"/>
      <c r="BOF67"/>
      <c r="BOG67"/>
      <c r="BOH67"/>
      <c r="BOI67"/>
      <c r="BOJ67"/>
      <c r="BOK67"/>
      <c r="BOL67"/>
      <c r="BOM67"/>
      <c r="BON67"/>
      <c r="BOO67"/>
      <c r="BOP67"/>
      <c r="BOQ67"/>
      <c r="BOR67"/>
      <c r="BOS67"/>
      <c r="BOT67"/>
      <c r="BOU67"/>
      <c r="BOV67"/>
      <c r="BOW67"/>
      <c r="BOX67"/>
      <c r="BOY67"/>
      <c r="BOZ67"/>
      <c r="BPA67"/>
      <c r="BPB67"/>
      <c r="BPC67"/>
      <c r="BPD67"/>
      <c r="BPE67"/>
      <c r="BPF67"/>
      <c r="BPG67"/>
      <c r="BPH67"/>
      <c r="BPI67"/>
      <c r="BPJ67"/>
      <c r="BPK67"/>
      <c r="BPL67"/>
      <c r="BPM67"/>
      <c r="BPN67"/>
      <c r="BPO67"/>
      <c r="BPP67"/>
      <c r="BPQ67"/>
      <c r="BPR67"/>
      <c r="BPS67"/>
      <c r="BPT67"/>
      <c r="BPU67"/>
      <c r="BPV67"/>
      <c r="BPW67"/>
      <c r="BPX67"/>
      <c r="BPY67"/>
      <c r="BPZ67"/>
      <c r="BQA67"/>
      <c r="BQB67"/>
      <c r="BQC67"/>
      <c r="BQD67"/>
      <c r="BQE67"/>
      <c r="BQF67"/>
      <c r="BQG67"/>
      <c r="BQH67"/>
      <c r="BQI67"/>
      <c r="BQJ67"/>
      <c r="BQK67"/>
      <c r="BQL67"/>
      <c r="BQM67"/>
      <c r="BQN67"/>
      <c r="BQO67"/>
      <c r="BQP67"/>
      <c r="BQQ67"/>
      <c r="BQR67"/>
      <c r="BQS67"/>
      <c r="BQT67"/>
      <c r="BQU67"/>
      <c r="BQV67"/>
      <c r="BQW67"/>
      <c r="BQX67"/>
      <c r="BQY67"/>
      <c r="BQZ67"/>
      <c r="BRA67"/>
      <c r="BRB67"/>
      <c r="BRC67"/>
      <c r="BRD67"/>
      <c r="BRE67"/>
      <c r="BRF67"/>
      <c r="BRG67"/>
      <c r="BRH67"/>
      <c r="BRI67"/>
      <c r="BRJ67"/>
      <c r="BRK67"/>
      <c r="BRL67"/>
      <c r="BRM67"/>
      <c r="BRN67"/>
      <c r="BRO67"/>
      <c r="BRP67"/>
      <c r="BRQ67"/>
      <c r="BRR67"/>
      <c r="BRS67"/>
      <c r="BRT67"/>
      <c r="BRU67"/>
      <c r="BRV67"/>
      <c r="BRW67"/>
      <c r="BRX67"/>
      <c r="BRY67"/>
      <c r="BRZ67"/>
      <c r="BSA67"/>
      <c r="BSB67"/>
      <c r="BSC67"/>
      <c r="BSD67"/>
      <c r="BSE67"/>
      <c r="BSF67"/>
      <c r="BSG67"/>
      <c r="BSH67"/>
      <c r="BSI67"/>
      <c r="BSJ67"/>
      <c r="BSK67"/>
      <c r="BSL67"/>
      <c r="BSM67"/>
      <c r="BSN67"/>
      <c r="BSO67"/>
      <c r="BSP67"/>
      <c r="BSQ67"/>
      <c r="BSR67"/>
      <c r="BSS67"/>
      <c r="BST67"/>
      <c r="BSU67"/>
      <c r="BSV67"/>
      <c r="BSW67"/>
      <c r="BSX67"/>
      <c r="BSY67"/>
      <c r="BSZ67"/>
      <c r="BTA67"/>
      <c r="BTB67"/>
      <c r="BTC67"/>
      <c r="BTD67"/>
      <c r="BTE67"/>
      <c r="BTF67"/>
      <c r="BTG67"/>
      <c r="BTH67"/>
      <c r="BTI67"/>
      <c r="BTJ67"/>
      <c r="BTK67"/>
      <c r="BTL67"/>
      <c r="BTM67"/>
      <c r="BTN67"/>
      <c r="BTO67"/>
      <c r="BTP67"/>
      <c r="BTQ67"/>
      <c r="BTR67"/>
      <c r="BTS67"/>
      <c r="BTT67"/>
      <c r="BTU67"/>
      <c r="BTV67"/>
      <c r="BTW67"/>
      <c r="BTX67"/>
      <c r="BTY67"/>
      <c r="BTZ67"/>
      <c r="BUA67"/>
      <c r="BUB67"/>
      <c r="BUC67"/>
      <c r="BUD67"/>
      <c r="BUE67"/>
      <c r="BUF67"/>
      <c r="BUG67"/>
      <c r="BUH67"/>
      <c r="BUI67"/>
      <c r="BUJ67"/>
      <c r="BUK67"/>
      <c r="BUL67"/>
      <c r="BUM67"/>
      <c r="BUN67"/>
      <c r="BUO67"/>
      <c r="BUP67"/>
      <c r="BUQ67"/>
      <c r="BUR67"/>
      <c r="BUS67"/>
      <c r="BUT67"/>
      <c r="BUU67"/>
      <c r="BUV67"/>
      <c r="BUW67"/>
      <c r="BUX67"/>
      <c r="BUY67"/>
      <c r="BUZ67"/>
      <c r="BVA67"/>
      <c r="BVB67"/>
      <c r="BVC67"/>
      <c r="BVD67"/>
      <c r="BVE67"/>
      <c r="BVF67"/>
      <c r="BVG67"/>
      <c r="BVH67"/>
      <c r="BVI67"/>
      <c r="BVJ67"/>
      <c r="BVK67"/>
      <c r="BVL67"/>
      <c r="BVM67"/>
      <c r="BVN67"/>
      <c r="BVO67"/>
      <c r="BVP67"/>
      <c r="BVQ67"/>
      <c r="BVR67"/>
      <c r="BVS67"/>
      <c r="BVT67"/>
      <c r="BVU67"/>
      <c r="BVV67"/>
      <c r="BVW67"/>
      <c r="BVX67"/>
      <c r="BVY67"/>
      <c r="BVZ67"/>
      <c r="BWA67"/>
      <c r="BWB67"/>
      <c r="BWC67"/>
      <c r="BWD67"/>
      <c r="BWE67"/>
      <c r="BWF67"/>
      <c r="BWG67"/>
      <c r="BWH67"/>
      <c r="BWI67"/>
      <c r="BWJ67"/>
      <c r="BWK67"/>
      <c r="BWL67"/>
      <c r="BWM67"/>
      <c r="BWN67"/>
      <c r="BWO67"/>
      <c r="BWP67"/>
      <c r="BWQ67"/>
      <c r="BWR67"/>
      <c r="BWS67"/>
      <c r="BWT67"/>
      <c r="BWU67"/>
      <c r="BWV67"/>
      <c r="BWW67"/>
      <c r="BWX67"/>
      <c r="BWY67"/>
      <c r="BWZ67"/>
      <c r="BXA67"/>
      <c r="BXB67"/>
      <c r="BXC67"/>
      <c r="BXD67"/>
      <c r="BXE67"/>
      <c r="BXF67"/>
      <c r="BXG67"/>
      <c r="BXH67"/>
      <c r="BXI67"/>
      <c r="BXJ67"/>
      <c r="BXK67"/>
      <c r="BXL67"/>
      <c r="BXM67"/>
      <c r="BXN67"/>
      <c r="BXO67"/>
      <c r="BXP67"/>
      <c r="BXQ67"/>
      <c r="BXR67"/>
      <c r="BXS67"/>
      <c r="BXT67"/>
      <c r="BXU67"/>
      <c r="BXV67"/>
      <c r="BXW67"/>
      <c r="BXX67"/>
      <c r="BXY67"/>
      <c r="BXZ67"/>
      <c r="BYA67"/>
      <c r="BYB67"/>
      <c r="BYC67"/>
      <c r="BYD67"/>
      <c r="BYE67"/>
      <c r="BYF67"/>
      <c r="BYG67"/>
      <c r="BYH67"/>
      <c r="BYI67"/>
      <c r="BYJ67"/>
      <c r="BYK67"/>
      <c r="BYL67"/>
      <c r="BYM67"/>
      <c r="BYN67"/>
      <c r="BYO67"/>
      <c r="BYP67"/>
      <c r="BYQ67"/>
      <c r="BYR67"/>
      <c r="BYS67"/>
      <c r="BYT67"/>
      <c r="BYU67"/>
      <c r="BYV67"/>
      <c r="BYW67"/>
      <c r="BYX67"/>
      <c r="BYY67"/>
      <c r="BYZ67"/>
      <c r="BZA67"/>
      <c r="BZB67"/>
      <c r="BZC67"/>
      <c r="BZD67"/>
      <c r="BZE67"/>
      <c r="BZF67"/>
      <c r="BZG67"/>
      <c r="BZH67"/>
      <c r="BZI67"/>
      <c r="BZJ67"/>
      <c r="BZK67"/>
      <c r="BZL67"/>
      <c r="BZM67"/>
      <c r="BZN67"/>
      <c r="BZO67"/>
      <c r="BZP67"/>
      <c r="BZQ67"/>
      <c r="BZR67"/>
      <c r="BZS67"/>
      <c r="BZT67"/>
      <c r="BZU67"/>
      <c r="BZV67"/>
      <c r="BZW67"/>
      <c r="BZX67"/>
      <c r="BZY67"/>
      <c r="BZZ67"/>
      <c r="CAA67"/>
      <c r="CAB67"/>
      <c r="CAC67"/>
      <c r="CAD67"/>
      <c r="CAE67"/>
      <c r="CAF67"/>
      <c r="CAG67"/>
      <c r="CAH67"/>
      <c r="CAI67"/>
      <c r="CAJ67"/>
      <c r="CAK67"/>
      <c r="CAL67"/>
      <c r="CAM67"/>
      <c r="CAN67"/>
      <c r="CAO67"/>
      <c r="CAP67"/>
      <c r="CAQ67"/>
      <c r="CAR67"/>
      <c r="CAS67"/>
      <c r="CAT67"/>
      <c r="CAU67"/>
      <c r="CAV67"/>
      <c r="CAW67"/>
      <c r="CAX67"/>
      <c r="CAY67"/>
      <c r="CAZ67"/>
      <c r="CBA67"/>
      <c r="CBB67"/>
      <c r="CBC67"/>
      <c r="CBD67"/>
      <c r="CBE67"/>
      <c r="CBF67"/>
      <c r="CBG67"/>
      <c r="CBH67"/>
      <c r="CBI67"/>
      <c r="CBJ67"/>
      <c r="CBK67"/>
      <c r="CBL67"/>
      <c r="CBM67"/>
      <c r="CBN67"/>
      <c r="CBO67"/>
      <c r="CBP67"/>
      <c r="CBQ67"/>
      <c r="CBR67"/>
      <c r="CBS67"/>
      <c r="CBT67"/>
      <c r="CBU67"/>
      <c r="CBV67"/>
      <c r="CBW67"/>
      <c r="CBX67"/>
      <c r="CBY67"/>
      <c r="CBZ67"/>
      <c r="CCA67"/>
      <c r="CCB67"/>
      <c r="CCC67"/>
      <c r="CCD67"/>
      <c r="CCE67"/>
      <c r="CCF67"/>
      <c r="CCG67"/>
      <c r="CCH67"/>
      <c r="CCI67"/>
      <c r="CCJ67"/>
      <c r="CCK67"/>
      <c r="CCL67"/>
      <c r="CCM67"/>
      <c r="CCN67"/>
      <c r="CCO67"/>
      <c r="CCP67"/>
      <c r="CCQ67"/>
      <c r="CCR67"/>
      <c r="CCS67"/>
      <c r="CCT67"/>
      <c r="CCU67"/>
      <c r="CCV67"/>
      <c r="CCW67"/>
      <c r="CCX67"/>
      <c r="CCY67"/>
      <c r="CCZ67"/>
      <c r="CDA67"/>
      <c r="CDB67"/>
      <c r="CDC67"/>
      <c r="CDD67"/>
      <c r="CDE67"/>
      <c r="CDF67"/>
      <c r="CDG67"/>
      <c r="CDH67"/>
      <c r="CDI67"/>
      <c r="CDJ67"/>
      <c r="CDK67"/>
      <c r="CDL67"/>
      <c r="CDM67"/>
      <c r="CDN67"/>
      <c r="CDO67"/>
      <c r="CDP67"/>
      <c r="CDQ67"/>
      <c r="CDR67"/>
      <c r="CDS67"/>
      <c r="CDT67"/>
      <c r="CDU67"/>
      <c r="CDV67"/>
      <c r="CDW67"/>
      <c r="CDX67"/>
      <c r="CDY67"/>
      <c r="CDZ67"/>
      <c r="CEA67"/>
      <c r="CEB67"/>
      <c r="CEC67"/>
      <c r="CED67"/>
      <c r="CEE67"/>
      <c r="CEF67"/>
      <c r="CEG67"/>
      <c r="CEH67"/>
      <c r="CEI67"/>
      <c r="CEJ67"/>
      <c r="CEK67"/>
      <c r="CEL67"/>
      <c r="CEM67"/>
      <c r="CEN67"/>
      <c r="CEO67"/>
      <c r="CEP67"/>
      <c r="CEQ67"/>
      <c r="CER67"/>
      <c r="CES67"/>
      <c r="CET67"/>
      <c r="CEU67"/>
      <c r="CEV67"/>
      <c r="CEW67"/>
      <c r="CEX67"/>
      <c r="CEY67"/>
      <c r="CEZ67"/>
      <c r="CFA67"/>
      <c r="CFB67"/>
      <c r="CFC67"/>
      <c r="CFD67"/>
      <c r="CFE67"/>
      <c r="CFF67"/>
      <c r="CFG67"/>
      <c r="CFH67"/>
      <c r="CFI67"/>
      <c r="CFJ67"/>
      <c r="CFK67"/>
      <c r="CFL67"/>
      <c r="CFM67"/>
      <c r="CFN67"/>
      <c r="CFO67"/>
      <c r="CFP67"/>
      <c r="CFQ67"/>
      <c r="CFR67"/>
      <c r="CFS67"/>
      <c r="CFT67"/>
      <c r="CFU67"/>
      <c r="CFV67"/>
      <c r="CFW67"/>
      <c r="CFX67"/>
      <c r="CFY67"/>
      <c r="CFZ67"/>
      <c r="CGA67"/>
      <c r="CGB67"/>
      <c r="CGC67"/>
      <c r="CGD67"/>
      <c r="CGE67"/>
      <c r="CGF67"/>
      <c r="CGG67"/>
      <c r="CGH67"/>
      <c r="CGI67"/>
      <c r="CGJ67"/>
      <c r="CGK67"/>
      <c r="CGL67"/>
      <c r="CGM67"/>
      <c r="CGN67"/>
      <c r="CGO67"/>
      <c r="CGP67"/>
      <c r="CGQ67"/>
      <c r="CGR67"/>
      <c r="CGS67"/>
      <c r="CGT67"/>
      <c r="CGU67"/>
      <c r="CGV67"/>
      <c r="CGW67"/>
      <c r="CGX67"/>
      <c r="CGY67"/>
      <c r="CGZ67"/>
      <c r="CHA67"/>
      <c r="CHB67"/>
      <c r="CHC67"/>
      <c r="CHD67"/>
      <c r="CHE67"/>
      <c r="CHF67"/>
      <c r="CHG67"/>
      <c r="CHH67"/>
      <c r="CHI67"/>
      <c r="CHJ67"/>
      <c r="CHK67"/>
      <c r="CHL67"/>
      <c r="CHM67"/>
      <c r="CHN67"/>
      <c r="CHO67"/>
      <c r="CHP67"/>
      <c r="CHQ67"/>
      <c r="CHR67"/>
      <c r="CHS67"/>
      <c r="CHT67"/>
      <c r="CHU67"/>
      <c r="CHV67"/>
      <c r="CHW67"/>
      <c r="CHX67"/>
      <c r="CHY67"/>
      <c r="CHZ67"/>
      <c r="CIA67"/>
      <c r="CIB67"/>
      <c r="CIC67"/>
      <c r="CID67"/>
      <c r="CIE67"/>
      <c r="CIF67"/>
      <c r="CIG67"/>
      <c r="CIH67"/>
      <c r="CII67"/>
      <c r="CIJ67"/>
      <c r="CIK67"/>
      <c r="CIL67"/>
      <c r="CIM67"/>
      <c r="CIN67"/>
      <c r="CIO67"/>
      <c r="CIP67"/>
      <c r="CIQ67"/>
      <c r="CIR67"/>
      <c r="CIS67"/>
      <c r="CIT67"/>
      <c r="CIU67"/>
      <c r="CIV67"/>
      <c r="CIW67"/>
      <c r="CIX67"/>
      <c r="CIY67"/>
      <c r="CIZ67"/>
      <c r="CJA67"/>
      <c r="CJB67"/>
      <c r="CJC67"/>
      <c r="CJD67"/>
      <c r="CJE67"/>
      <c r="CJF67"/>
      <c r="CJG67"/>
      <c r="CJH67"/>
      <c r="CJI67"/>
      <c r="CJJ67"/>
      <c r="CJK67"/>
      <c r="CJL67"/>
      <c r="CJM67"/>
      <c r="CJN67"/>
      <c r="CJO67"/>
      <c r="CJP67"/>
      <c r="CJQ67"/>
      <c r="CJR67"/>
      <c r="CJS67"/>
      <c r="CJT67"/>
      <c r="CJU67"/>
      <c r="CJV67"/>
      <c r="CJW67"/>
      <c r="CJX67"/>
      <c r="CJY67"/>
      <c r="CJZ67"/>
      <c r="CKA67"/>
      <c r="CKB67"/>
      <c r="CKC67"/>
      <c r="CKD67"/>
      <c r="CKE67"/>
      <c r="CKF67"/>
      <c r="CKG67"/>
      <c r="CKH67"/>
      <c r="CKI67"/>
      <c r="CKJ67"/>
      <c r="CKK67"/>
      <c r="CKL67"/>
      <c r="CKM67"/>
      <c r="CKN67"/>
      <c r="CKO67"/>
      <c r="CKP67"/>
      <c r="CKQ67"/>
      <c r="CKR67"/>
      <c r="CKS67"/>
      <c r="CKT67"/>
      <c r="CKU67"/>
      <c r="CKV67"/>
      <c r="CKW67"/>
      <c r="CKX67"/>
      <c r="CKY67"/>
      <c r="CKZ67"/>
      <c r="CLA67"/>
      <c r="CLB67"/>
      <c r="CLC67"/>
      <c r="CLD67"/>
      <c r="CLE67"/>
      <c r="CLF67"/>
      <c r="CLG67"/>
      <c r="CLH67"/>
      <c r="CLI67"/>
      <c r="CLJ67"/>
      <c r="CLK67"/>
      <c r="CLL67"/>
      <c r="CLM67"/>
      <c r="CLN67"/>
      <c r="CLO67"/>
      <c r="CLP67"/>
      <c r="CLQ67"/>
      <c r="CLR67"/>
      <c r="CLS67"/>
      <c r="CLT67"/>
      <c r="CLU67"/>
      <c r="CLV67"/>
      <c r="CLW67"/>
      <c r="CLX67"/>
      <c r="CLY67"/>
      <c r="CLZ67"/>
      <c r="CMA67"/>
      <c r="CMB67"/>
      <c r="CMC67"/>
      <c r="CMD67"/>
      <c r="CME67"/>
      <c r="CMF67"/>
      <c r="CMG67"/>
      <c r="CMH67"/>
      <c r="CMI67"/>
      <c r="CMJ67"/>
      <c r="CMK67"/>
      <c r="CML67"/>
      <c r="CMM67"/>
      <c r="CMN67"/>
      <c r="CMO67"/>
      <c r="CMP67"/>
      <c r="CMQ67"/>
      <c r="CMR67"/>
      <c r="CMS67"/>
      <c r="CMT67"/>
      <c r="CMU67"/>
      <c r="CMV67"/>
      <c r="CMW67"/>
      <c r="CMX67"/>
      <c r="CMY67"/>
      <c r="CMZ67"/>
      <c r="CNA67"/>
      <c r="CNB67"/>
      <c r="CNC67"/>
      <c r="CND67"/>
      <c r="CNE67"/>
      <c r="CNF67"/>
      <c r="CNG67"/>
      <c r="CNH67"/>
      <c r="CNI67"/>
      <c r="CNJ67"/>
      <c r="CNK67"/>
      <c r="CNL67"/>
      <c r="CNM67"/>
      <c r="CNN67"/>
      <c r="CNO67"/>
      <c r="CNP67"/>
      <c r="CNQ67"/>
      <c r="CNR67"/>
      <c r="CNS67"/>
      <c r="CNT67"/>
      <c r="CNU67"/>
      <c r="CNV67"/>
      <c r="CNW67"/>
      <c r="CNX67"/>
      <c r="CNY67"/>
      <c r="CNZ67"/>
      <c r="COA67"/>
      <c r="COB67"/>
      <c r="COC67"/>
      <c r="COD67"/>
      <c r="COE67"/>
      <c r="COF67"/>
      <c r="COG67"/>
      <c r="COH67"/>
      <c r="COI67"/>
      <c r="COJ67"/>
      <c r="COK67"/>
      <c r="COL67"/>
      <c r="COM67"/>
      <c r="CON67"/>
      <c r="COO67"/>
      <c r="COP67"/>
      <c r="COQ67"/>
      <c r="COR67"/>
      <c r="COS67"/>
      <c r="COT67"/>
      <c r="COU67"/>
      <c r="COV67"/>
      <c r="COW67"/>
      <c r="COX67"/>
      <c r="COY67"/>
      <c r="COZ67"/>
      <c r="CPA67"/>
      <c r="CPB67"/>
      <c r="CPC67"/>
      <c r="CPD67"/>
      <c r="CPE67"/>
      <c r="CPF67"/>
      <c r="CPG67"/>
      <c r="CPH67"/>
      <c r="CPI67"/>
      <c r="CPJ67"/>
      <c r="CPK67"/>
      <c r="CPL67"/>
      <c r="CPM67"/>
      <c r="CPN67"/>
      <c r="CPO67"/>
      <c r="CPP67"/>
      <c r="CPQ67"/>
      <c r="CPR67"/>
      <c r="CPS67"/>
      <c r="CPT67"/>
      <c r="CPU67"/>
      <c r="CPV67"/>
      <c r="CPW67"/>
      <c r="CPX67"/>
      <c r="CPY67"/>
      <c r="CPZ67"/>
      <c r="CQA67"/>
      <c r="CQB67"/>
      <c r="CQC67"/>
      <c r="CQD67"/>
      <c r="CQE67"/>
      <c r="CQF67"/>
      <c r="CQG67"/>
      <c r="CQH67"/>
      <c r="CQI67"/>
      <c r="CQJ67"/>
      <c r="CQK67"/>
      <c r="CQL67"/>
      <c r="CQM67"/>
      <c r="CQN67"/>
      <c r="CQO67"/>
      <c r="CQP67"/>
      <c r="CQQ67"/>
      <c r="CQR67"/>
      <c r="CQS67"/>
      <c r="CQT67"/>
      <c r="CQU67"/>
      <c r="CQV67"/>
      <c r="CQW67"/>
      <c r="CQX67"/>
      <c r="CQY67"/>
      <c r="CQZ67"/>
      <c r="CRA67"/>
      <c r="CRB67"/>
      <c r="CRC67"/>
      <c r="CRD67"/>
      <c r="CRE67"/>
      <c r="CRF67"/>
      <c r="CRG67"/>
      <c r="CRH67"/>
      <c r="CRI67"/>
      <c r="CRJ67"/>
      <c r="CRK67"/>
      <c r="CRL67"/>
      <c r="CRM67"/>
      <c r="CRN67"/>
      <c r="CRO67"/>
      <c r="CRP67"/>
      <c r="CRQ67"/>
      <c r="CRR67"/>
      <c r="CRS67"/>
      <c r="CRT67"/>
      <c r="CRU67"/>
      <c r="CRV67"/>
      <c r="CRW67"/>
      <c r="CRX67"/>
      <c r="CRY67"/>
      <c r="CRZ67"/>
      <c r="CSA67"/>
      <c r="CSB67"/>
      <c r="CSC67"/>
      <c r="CSD67"/>
      <c r="CSE67"/>
      <c r="CSF67"/>
      <c r="CSG67"/>
      <c r="CSH67"/>
      <c r="CSI67"/>
      <c r="CSJ67"/>
      <c r="CSK67"/>
      <c r="CSL67"/>
      <c r="CSM67"/>
      <c r="CSN67"/>
      <c r="CSO67"/>
      <c r="CSP67"/>
      <c r="CSQ67"/>
      <c r="CSR67"/>
      <c r="CSS67"/>
      <c r="CST67"/>
      <c r="CSU67"/>
      <c r="CSV67"/>
      <c r="CSW67"/>
      <c r="CSX67"/>
      <c r="CSY67"/>
      <c r="CSZ67"/>
      <c r="CTA67"/>
      <c r="CTB67"/>
      <c r="CTC67"/>
      <c r="CTD67"/>
      <c r="CTE67"/>
      <c r="CTF67"/>
      <c r="CTG67"/>
      <c r="CTH67"/>
      <c r="CTI67"/>
      <c r="CTJ67"/>
      <c r="CTK67"/>
      <c r="CTL67"/>
      <c r="CTM67"/>
      <c r="CTN67"/>
      <c r="CTO67"/>
      <c r="CTP67"/>
      <c r="CTQ67"/>
      <c r="CTR67"/>
      <c r="CTS67"/>
      <c r="CTT67"/>
      <c r="CTU67"/>
      <c r="CTV67"/>
      <c r="CTW67"/>
      <c r="CTX67"/>
      <c r="CTY67"/>
      <c r="CTZ67"/>
      <c r="CUA67"/>
      <c r="CUB67"/>
      <c r="CUC67"/>
      <c r="CUD67"/>
      <c r="CUE67"/>
      <c r="CUF67"/>
      <c r="CUG67"/>
      <c r="CUH67"/>
      <c r="CUI67"/>
      <c r="CUJ67"/>
      <c r="CUK67"/>
      <c r="CUL67"/>
      <c r="CUM67"/>
      <c r="CUN67"/>
      <c r="CUO67"/>
      <c r="CUP67"/>
      <c r="CUQ67"/>
      <c r="CUR67"/>
      <c r="CUS67"/>
      <c r="CUT67"/>
      <c r="CUU67"/>
      <c r="CUV67"/>
      <c r="CUW67"/>
      <c r="CUX67"/>
      <c r="CUY67"/>
      <c r="CUZ67"/>
      <c r="CVA67"/>
      <c r="CVB67"/>
      <c r="CVC67"/>
      <c r="CVD67"/>
      <c r="CVE67"/>
      <c r="CVF67"/>
      <c r="CVG67"/>
      <c r="CVH67"/>
      <c r="CVI67"/>
      <c r="CVJ67"/>
      <c r="CVK67"/>
      <c r="CVL67"/>
      <c r="CVM67"/>
      <c r="CVN67"/>
      <c r="CVO67"/>
      <c r="CVP67"/>
      <c r="CVQ67"/>
      <c r="CVR67"/>
      <c r="CVS67"/>
      <c r="CVT67"/>
      <c r="CVU67"/>
      <c r="CVV67"/>
      <c r="CVW67"/>
      <c r="CVX67"/>
      <c r="CVY67"/>
      <c r="CVZ67"/>
      <c r="CWA67"/>
      <c r="CWB67"/>
      <c r="CWC67"/>
      <c r="CWD67"/>
      <c r="CWE67"/>
      <c r="CWF67"/>
      <c r="CWG67"/>
      <c r="CWH67"/>
      <c r="CWI67"/>
      <c r="CWJ67"/>
      <c r="CWK67"/>
      <c r="CWL67"/>
      <c r="CWM67"/>
      <c r="CWN67"/>
      <c r="CWO67"/>
      <c r="CWP67"/>
      <c r="CWQ67"/>
      <c r="CWR67"/>
      <c r="CWS67"/>
      <c r="CWT67"/>
      <c r="CWU67"/>
      <c r="CWV67"/>
      <c r="CWW67"/>
      <c r="CWX67"/>
      <c r="CWY67"/>
      <c r="CWZ67"/>
      <c r="CXA67"/>
      <c r="CXB67"/>
      <c r="CXC67"/>
      <c r="CXD67"/>
      <c r="CXE67"/>
      <c r="CXF67"/>
      <c r="CXG67"/>
      <c r="CXH67"/>
      <c r="CXI67"/>
      <c r="CXJ67"/>
      <c r="CXK67"/>
      <c r="CXL67"/>
      <c r="CXM67"/>
      <c r="CXN67"/>
      <c r="CXO67"/>
      <c r="CXP67"/>
      <c r="CXQ67"/>
      <c r="CXR67"/>
      <c r="CXS67"/>
      <c r="CXT67"/>
      <c r="CXU67"/>
      <c r="CXV67"/>
      <c r="CXW67"/>
      <c r="CXX67"/>
      <c r="CXY67"/>
      <c r="CXZ67"/>
      <c r="CYA67"/>
      <c r="CYB67"/>
      <c r="CYC67"/>
      <c r="CYD67"/>
      <c r="CYE67"/>
      <c r="CYF67"/>
      <c r="CYG67"/>
      <c r="CYH67"/>
      <c r="CYI67"/>
      <c r="CYJ67"/>
      <c r="CYK67"/>
      <c r="CYL67"/>
      <c r="CYM67"/>
      <c r="CYN67"/>
      <c r="CYO67"/>
      <c r="CYP67"/>
      <c r="CYQ67"/>
      <c r="CYR67"/>
      <c r="CYS67"/>
      <c r="CYT67"/>
      <c r="CYU67"/>
      <c r="CYV67"/>
      <c r="CYW67"/>
      <c r="CYX67"/>
      <c r="CYY67"/>
      <c r="CYZ67"/>
      <c r="CZA67"/>
      <c r="CZB67"/>
      <c r="CZC67"/>
      <c r="CZD67"/>
      <c r="CZE67"/>
      <c r="CZF67"/>
      <c r="CZG67"/>
      <c r="CZH67"/>
      <c r="CZI67"/>
      <c r="CZJ67"/>
      <c r="CZK67"/>
      <c r="CZL67"/>
      <c r="CZM67"/>
      <c r="CZN67"/>
      <c r="CZO67"/>
      <c r="CZP67"/>
      <c r="CZQ67"/>
      <c r="CZR67"/>
      <c r="CZS67"/>
      <c r="CZT67"/>
      <c r="CZU67"/>
      <c r="CZV67"/>
      <c r="CZW67"/>
      <c r="CZX67"/>
      <c r="CZY67"/>
      <c r="CZZ67"/>
      <c r="DAA67"/>
      <c r="DAB67"/>
      <c r="DAC67"/>
      <c r="DAD67"/>
      <c r="DAE67"/>
      <c r="DAF67"/>
      <c r="DAG67"/>
      <c r="DAH67"/>
      <c r="DAI67"/>
      <c r="DAJ67"/>
      <c r="DAK67"/>
      <c r="DAL67"/>
      <c r="DAM67"/>
      <c r="DAN67"/>
      <c r="DAO67"/>
      <c r="DAP67"/>
      <c r="DAQ67"/>
      <c r="DAR67"/>
      <c r="DAS67"/>
      <c r="DAT67"/>
      <c r="DAU67"/>
      <c r="DAV67"/>
      <c r="DAW67"/>
      <c r="DAX67"/>
      <c r="DAY67"/>
      <c r="DAZ67"/>
      <c r="DBA67"/>
      <c r="DBB67"/>
      <c r="DBC67"/>
      <c r="DBD67"/>
      <c r="DBE67"/>
      <c r="DBF67"/>
      <c r="DBG67"/>
      <c r="DBH67"/>
      <c r="DBI67"/>
      <c r="DBJ67"/>
      <c r="DBK67"/>
      <c r="DBL67"/>
      <c r="DBM67"/>
      <c r="DBN67"/>
      <c r="DBO67"/>
      <c r="DBP67"/>
      <c r="DBQ67"/>
      <c r="DBR67"/>
      <c r="DBS67"/>
      <c r="DBT67"/>
      <c r="DBU67"/>
      <c r="DBV67"/>
      <c r="DBW67"/>
      <c r="DBX67"/>
      <c r="DBY67"/>
      <c r="DBZ67"/>
      <c r="DCA67"/>
      <c r="DCB67"/>
      <c r="DCC67"/>
      <c r="DCD67"/>
      <c r="DCE67"/>
      <c r="DCF67"/>
      <c r="DCG67"/>
      <c r="DCH67"/>
      <c r="DCI67"/>
      <c r="DCJ67"/>
      <c r="DCK67"/>
      <c r="DCL67"/>
      <c r="DCM67"/>
      <c r="DCN67"/>
      <c r="DCO67"/>
      <c r="DCP67"/>
      <c r="DCQ67"/>
      <c r="DCR67"/>
      <c r="DCS67"/>
      <c r="DCT67"/>
      <c r="DCU67"/>
      <c r="DCV67"/>
      <c r="DCW67"/>
      <c r="DCX67"/>
      <c r="DCY67"/>
      <c r="DCZ67"/>
      <c r="DDA67"/>
      <c r="DDB67"/>
      <c r="DDC67"/>
      <c r="DDD67"/>
      <c r="DDE67"/>
      <c r="DDF67"/>
      <c r="DDG67"/>
      <c r="DDH67"/>
      <c r="DDI67"/>
      <c r="DDJ67"/>
      <c r="DDK67"/>
      <c r="DDL67"/>
      <c r="DDM67"/>
      <c r="DDN67"/>
      <c r="DDO67"/>
      <c r="DDP67"/>
      <c r="DDQ67"/>
      <c r="DDR67"/>
      <c r="DDS67"/>
      <c r="DDT67"/>
      <c r="DDU67"/>
      <c r="DDV67"/>
      <c r="DDW67"/>
      <c r="DDX67"/>
      <c r="DDY67"/>
      <c r="DDZ67"/>
      <c r="DEA67"/>
      <c r="DEB67"/>
      <c r="DEC67"/>
      <c r="DED67"/>
      <c r="DEE67"/>
      <c r="DEF67"/>
      <c r="DEG67"/>
      <c r="DEH67"/>
      <c r="DEI67"/>
      <c r="DEJ67"/>
      <c r="DEK67"/>
      <c r="DEL67"/>
      <c r="DEM67"/>
      <c r="DEN67"/>
      <c r="DEO67"/>
      <c r="DEP67"/>
      <c r="DEQ67"/>
      <c r="DER67"/>
      <c r="DES67"/>
      <c r="DET67"/>
      <c r="DEU67"/>
      <c r="DEV67"/>
      <c r="DEW67"/>
      <c r="DEX67"/>
      <c r="DEY67"/>
      <c r="DEZ67"/>
      <c r="DFA67"/>
      <c r="DFB67"/>
      <c r="DFC67"/>
      <c r="DFD67"/>
      <c r="DFE67"/>
      <c r="DFF67"/>
      <c r="DFG67"/>
      <c r="DFH67"/>
      <c r="DFI67"/>
      <c r="DFJ67"/>
      <c r="DFK67"/>
      <c r="DFL67"/>
      <c r="DFM67"/>
      <c r="DFN67"/>
      <c r="DFO67"/>
      <c r="DFP67"/>
      <c r="DFQ67"/>
      <c r="DFR67"/>
      <c r="DFS67"/>
      <c r="DFT67"/>
      <c r="DFU67"/>
      <c r="DFV67"/>
      <c r="DFW67"/>
      <c r="DFX67"/>
      <c r="DFY67"/>
      <c r="DFZ67"/>
      <c r="DGA67"/>
      <c r="DGB67"/>
      <c r="DGC67"/>
      <c r="DGD67"/>
      <c r="DGE67"/>
      <c r="DGF67"/>
      <c r="DGG67"/>
      <c r="DGH67"/>
      <c r="DGI67"/>
      <c r="DGJ67"/>
      <c r="DGK67"/>
      <c r="DGL67"/>
      <c r="DGM67"/>
      <c r="DGN67"/>
      <c r="DGO67"/>
      <c r="DGP67"/>
      <c r="DGQ67"/>
      <c r="DGR67"/>
      <c r="DGS67"/>
      <c r="DGT67"/>
      <c r="DGU67"/>
      <c r="DGV67"/>
      <c r="DGW67"/>
      <c r="DGX67"/>
      <c r="DGY67"/>
      <c r="DGZ67"/>
      <c r="DHA67"/>
      <c r="DHB67"/>
      <c r="DHC67"/>
      <c r="DHD67"/>
      <c r="DHE67"/>
      <c r="DHF67"/>
      <c r="DHG67"/>
      <c r="DHH67"/>
      <c r="DHI67"/>
      <c r="DHJ67"/>
      <c r="DHK67"/>
      <c r="DHL67"/>
      <c r="DHM67"/>
      <c r="DHN67"/>
      <c r="DHO67"/>
      <c r="DHP67"/>
      <c r="DHQ67"/>
      <c r="DHR67"/>
      <c r="DHS67"/>
      <c r="DHT67"/>
      <c r="DHU67"/>
      <c r="DHV67"/>
      <c r="DHW67"/>
      <c r="DHX67"/>
      <c r="DHY67"/>
      <c r="DHZ67"/>
      <c r="DIA67"/>
      <c r="DIB67"/>
      <c r="DIC67"/>
      <c r="DID67"/>
      <c r="DIE67"/>
      <c r="DIF67"/>
      <c r="DIG67"/>
      <c r="DIH67"/>
      <c r="DII67"/>
      <c r="DIJ67"/>
      <c r="DIK67"/>
      <c r="DIL67"/>
      <c r="DIM67"/>
      <c r="DIN67"/>
      <c r="DIO67"/>
      <c r="DIP67"/>
      <c r="DIQ67"/>
      <c r="DIR67"/>
      <c r="DIS67"/>
      <c r="DIT67"/>
      <c r="DIU67"/>
      <c r="DIV67"/>
      <c r="DIW67"/>
      <c r="DIX67"/>
      <c r="DIY67"/>
      <c r="DIZ67"/>
      <c r="DJA67"/>
      <c r="DJB67"/>
      <c r="DJC67"/>
      <c r="DJD67"/>
      <c r="DJE67"/>
      <c r="DJF67"/>
      <c r="DJG67"/>
      <c r="DJH67"/>
      <c r="DJI67"/>
      <c r="DJJ67"/>
      <c r="DJK67"/>
      <c r="DJL67"/>
      <c r="DJM67"/>
      <c r="DJN67"/>
      <c r="DJO67"/>
      <c r="DJP67"/>
      <c r="DJQ67"/>
      <c r="DJR67"/>
      <c r="DJS67"/>
      <c r="DJT67"/>
      <c r="DJU67"/>
      <c r="DJV67"/>
      <c r="DJW67"/>
      <c r="DJX67"/>
      <c r="DJY67"/>
      <c r="DJZ67"/>
      <c r="DKA67"/>
      <c r="DKB67"/>
      <c r="DKC67"/>
      <c r="DKD67"/>
      <c r="DKE67"/>
      <c r="DKF67"/>
      <c r="DKG67"/>
      <c r="DKH67"/>
      <c r="DKI67"/>
      <c r="DKJ67"/>
      <c r="DKK67"/>
      <c r="DKL67"/>
      <c r="DKM67"/>
      <c r="DKN67"/>
      <c r="DKO67"/>
      <c r="DKP67"/>
      <c r="DKQ67"/>
      <c r="DKR67"/>
      <c r="DKS67"/>
      <c r="DKT67"/>
      <c r="DKU67"/>
      <c r="DKV67"/>
      <c r="DKW67"/>
      <c r="DKX67"/>
      <c r="DKY67"/>
      <c r="DKZ67"/>
      <c r="DLA67"/>
      <c r="DLB67"/>
      <c r="DLC67"/>
      <c r="DLD67"/>
      <c r="DLE67"/>
      <c r="DLF67"/>
      <c r="DLG67"/>
      <c r="DLH67"/>
      <c r="DLI67"/>
      <c r="DLJ67"/>
      <c r="DLK67"/>
      <c r="DLL67"/>
      <c r="DLM67"/>
      <c r="DLN67"/>
      <c r="DLO67"/>
      <c r="DLP67"/>
      <c r="DLQ67"/>
      <c r="DLR67"/>
      <c r="DLS67"/>
      <c r="DLT67"/>
      <c r="DLU67"/>
      <c r="DLV67"/>
      <c r="DLW67"/>
      <c r="DLX67"/>
      <c r="DLY67"/>
      <c r="DLZ67"/>
      <c r="DMA67"/>
      <c r="DMB67"/>
      <c r="DMC67"/>
      <c r="DMD67"/>
      <c r="DME67"/>
      <c r="DMF67"/>
      <c r="DMG67"/>
      <c r="DMH67"/>
      <c r="DMI67"/>
      <c r="DMJ67"/>
      <c r="DMK67"/>
      <c r="DML67"/>
      <c r="DMM67"/>
      <c r="DMN67"/>
      <c r="DMO67"/>
      <c r="DMP67"/>
      <c r="DMQ67"/>
      <c r="DMR67"/>
      <c r="DMS67"/>
      <c r="DMT67"/>
      <c r="DMU67"/>
      <c r="DMV67"/>
      <c r="DMW67"/>
      <c r="DMX67"/>
      <c r="DMY67"/>
      <c r="DMZ67"/>
      <c r="DNA67"/>
      <c r="DNB67"/>
      <c r="DNC67"/>
      <c r="DND67"/>
      <c r="DNE67"/>
      <c r="DNF67"/>
      <c r="DNG67"/>
      <c r="DNH67"/>
      <c r="DNI67"/>
      <c r="DNJ67"/>
      <c r="DNK67"/>
      <c r="DNL67"/>
      <c r="DNM67"/>
      <c r="DNN67"/>
      <c r="DNO67"/>
      <c r="DNP67"/>
      <c r="DNQ67"/>
      <c r="DNR67"/>
      <c r="DNS67"/>
      <c r="DNT67"/>
      <c r="DNU67"/>
      <c r="DNV67"/>
      <c r="DNW67"/>
      <c r="DNX67"/>
      <c r="DNY67"/>
      <c r="DNZ67"/>
      <c r="DOA67"/>
      <c r="DOB67"/>
      <c r="DOC67"/>
      <c r="DOD67"/>
      <c r="DOE67"/>
      <c r="DOF67"/>
      <c r="DOG67"/>
      <c r="DOH67"/>
      <c r="DOI67"/>
      <c r="DOJ67"/>
      <c r="DOK67"/>
      <c r="DOL67"/>
      <c r="DOM67"/>
      <c r="DON67"/>
      <c r="DOO67"/>
      <c r="DOP67"/>
      <c r="DOQ67"/>
      <c r="DOR67"/>
      <c r="DOS67"/>
      <c r="DOT67"/>
      <c r="DOU67"/>
      <c r="DOV67"/>
      <c r="DOW67"/>
      <c r="DOX67"/>
      <c r="DOY67"/>
      <c r="DOZ67"/>
      <c r="DPA67"/>
      <c r="DPB67"/>
      <c r="DPC67"/>
      <c r="DPD67"/>
      <c r="DPE67"/>
      <c r="DPF67"/>
      <c r="DPG67"/>
      <c r="DPH67"/>
      <c r="DPI67"/>
      <c r="DPJ67"/>
      <c r="DPK67"/>
      <c r="DPL67"/>
      <c r="DPM67"/>
      <c r="DPN67"/>
      <c r="DPO67"/>
      <c r="DPP67"/>
      <c r="DPQ67"/>
      <c r="DPR67"/>
      <c r="DPS67"/>
      <c r="DPT67"/>
      <c r="DPU67"/>
      <c r="DPV67"/>
      <c r="DPW67"/>
      <c r="DPX67"/>
      <c r="DPY67"/>
      <c r="DPZ67"/>
      <c r="DQA67"/>
      <c r="DQB67"/>
      <c r="DQC67"/>
      <c r="DQD67"/>
      <c r="DQE67"/>
      <c r="DQF67"/>
      <c r="DQG67"/>
      <c r="DQH67"/>
      <c r="DQI67"/>
      <c r="DQJ67"/>
      <c r="DQK67"/>
      <c r="DQL67"/>
      <c r="DQM67"/>
      <c r="DQN67"/>
      <c r="DQO67"/>
      <c r="DQP67"/>
      <c r="DQQ67"/>
      <c r="DQR67"/>
      <c r="DQS67"/>
      <c r="DQT67"/>
      <c r="DQU67"/>
      <c r="DQV67"/>
      <c r="DQW67"/>
      <c r="DQX67"/>
      <c r="DQY67"/>
      <c r="DQZ67"/>
      <c r="DRA67"/>
      <c r="DRB67"/>
      <c r="DRC67"/>
      <c r="DRD67"/>
      <c r="DRE67"/>
      <c r="DRF67"/>
      <c r="DRG67"/>
      <c r="DRH67"/>
      <c r="DRI67"/>
      <c r="DRJ67"/>
      <c r="DRK67"/>
      <c r="DRL67"/>
      <c r="DRM67"/>
      <c r="DRN67"/>
      <c r="DRO67"/>
      <c r="DRP67"/>
      <c r="DRQ67"/>
      <c r="DRR67"/>
      <c r="DRS67"/>
      <c r="DRT67"/>
      <c r="DRU67"/>
      <c r="DRV67"/>
      <c r="DRW67"/>
      <c r="DRX67"/>
      <c r="DRY67"/>
      <c r="DRZ67"/>
      <c r="DSA67"/>
      <c r="DSB67"/>
      <c r="DSC67"/>
      <c r="DSD67"/>
      <c r="DSE67"/>
      <c r="DSF67"/>
      <c r="DSG67"/>
      <c r="DSH67"/>
      <c r="DSI67"/>
      <c r="DSJ67"/>
      <c r="DSK67"/>
      <c r="DSL67"/>
      <c r="DSM67"/>
      <c r="DSN67"/>
      <c r="DSO67"/>
      <c r="DSP67"/>
      <c r="DSQ67"/>
      <c r="DSR67"/>
      <c r="DSS67"/>
      <c r="DST67"/>
      <c r="DSU67"/>
      <c r="DSV67"/>
      <c r="DSW67"/>
      <c r="DSX67"/>
      <c r="DSY67"/>
      <c r="DSZ67"/>
      <c r="DTA67"/>
      <c r="DTB67"/>
      <c r="DTC67"/>
      <c r="DTD67"/>
      <c r="DTE67"/>
      <c r="DTF67"/>
      <c r="DTG67"/>
      <c r="DTH67"/>
      <c r="DTI67"/>
      <c r="DTJ67"/>
      <c r="DTK67"/>
      <c r="DTL67"/>
      <c r="DTM67"/>
      <c r="DTN67"/>
      <c r="DTO67"/>
      <c r="DTP67"/>
      <c r="DTQ67"/>
      <c r="DTR67"/>
      <c r="DTS67"/>
      <c r="DTT67"/>
      <c r="DTU67"/>
      <c r="DTV67"/>
      <c r="DTW67"/>
      <c r="DTX67"/>
      <c r="DTY67"/>
      <c r="DTZ67"/>
      <c r="DUA67"/>
      <c r="DUB67"/>
      <c r="DUC67"/>
      <c r="DUD67"/>
      <c r="DUE67"/>
      <c r="DUF67"/>
      <c r="DUG67"/>
      <c r="DUH67"/>
      <c r="DUI67"/>
      <c r="DUJ67"/>
      <c r="DUK67"/>
      <c r="DUL67"/>
      <c r="DUM67"/>
      <c r="DUN67"/>
      <c r="DUO67"/>
      <c r="DUP67"/>
      <c r="DUQ67"/>
      <c r="DUR67"/>
      <c r="DUS67"/>
      <c r="DUT67"/>
      <c r="DUU67"/>
      <c r="DUV67"/>
      <c r="DUW67"/>
      <c r="DUX67"/>
      <c r="DUY67"/>
      <c r="DUZ67"/>
      <c r="DVA67"/>
      <c r="DVB67"/>
      <c r="DVC67"/>
      <c r="DVD67"/>
      <c r="DVE67"/>
      <c r="DVF67"/>
      <c r="DVG67"/>
      <c r="DVH67"/>
      <c r="DVI67"/>
      <c r="DVJ67"/>
      <c r="DVK67"/>
      <c r="DVL67"/>
      <c r="DVM67"/>
      <c r="DVN67"/>
      <c r="DVO67"/>
      <c r="DVP67"/>
      <c r="DVQ67"/>
      <c r="DVR67"/>
      <c r="DVS67"/>
      <c r="DVT67"/>
      <c r="DVU67"/>
      <c r="DVV67"/>
      <c r="DVW67"/>
      <c r="DVX67"/>
      <c r="DVY67"/>
      <c r="DVZ67"/>
      <c r="DWA67"/>
      <c r="DWB67"/>
      <c r="DWC67"/>
      <c r="DWD67"/>
      <c r="DWE67"/>
      <c r="DWF67"/>
      <c r="DWG67"/>
      <c r="DWH67"/>
      <c r="DWI67"/>
      <c r="DWJ67"/>
      <c r="DWK67"/>
      <c r="DWL67"/>
      <c r="DWM67"/>
      <c r="DWN67"/>
      <c r="DWO67"/>
      <c r="DWP67"/>
      <c r="DWQ67"/>
      <c r="DWR67"/>
      <c r="DWS67"/>
      <c r="DWT67"/>
      <c r="DWU67"/>
      <c r="DWV67"/>
      <c r="DWW67"/>
      <c r="DWX67"/>
      <c r="DWY67"/>
      <c r="DWZ67"/>
      <c r="DXA67"/>
      <c r="DXB67"/>
      <c r="DXC67"/>
      <c r="DXD67"/>
      <c r="DXE67"/>
      <c r="DXF67"/>
      <c r="DXG67"/>
      <c r="DXH67"/>
      <c r="DXI67"/>
      <c r="DXJ67"/>
      <c r="DXK67"/>
      <c r="DXL67"/>
      <c r="DXM67"/>
      <c r="DXN67"/>
      <c r="DXO67"/>
      <c r="DXP67"/>
      <c r="DXQ67"/>
      <c r="DXR67"/>
      <c r="DXS67"/>
      <c r="DXT67"/>
      <c r="DXU67"/>
      <c r="DXV67"/>
      <c r="DXW67"/>
      <c r="DXX67"/>
      <c r="DXY67"/>
      <c r="DXZ67"/>
      <c r="DYA67"/>
      <c r="DYB67"/>
      <c r="DYC67"/>
      <c r="DYD67"/>
      <c r="DYE67"/>
      <c r="DYF67"/>
      <c r="DYG67"/>
      <c r="DYH67"/>
      <c r="DYI67"/>
      <c r="DYJ67"/>
      <c r="DYK67"/>
      <c r="DYL67"/>
      <c r="DYM67"/>
      <c r="DYN67"/>
      <c r="DYO67"/>
      <c r="DYP67"/>
      <c r="DYQ67"/>
      <c r="DYR67"/>
      <c r="DYS67"/>
      <c r="DYT67"/>
      <c r="DYU67"/>
      <c r="DYV67"/>
      <c r="DYW67"/>
      <c r="DYX67"/>
      <c r="DYY67"/>
      <c r="DYZ67"/>
      <c r="DZA67"/>
      <c r="DZB67"/>
      <c r="DZC67"/>
      <c r="DZD67"/>
      <c r="DZE67"/>
      <c r="DZF67"/>
      <c r="DZG67"/>
      <c r="DZH67"/>
      <c r="DZI67"/>
      <c r="DZJ67"/>
      <c r="DZK67"/>
      <c r="DZL67"/>
      <c r="DZM67"/>
      <c r="DZN67"/>
      <c r="DZO67"/>
      <c r="DZP67"/>
      <c r="DZQ67"/>
      <c r="DZR67"/>
      <c r="DZS67"/>
      <c r="DZT67"/>
      <c r="DZU67"/>
      <c r="DZV67"/>
      <c r="DZW67"/>
      <c r="DZX67"/>
      <c r="DZY67"/>
      <c r="DZZ67"/>
      <c r="EAA67"/>
      <c r="EAB67"/>
      <c r="EAC67"/>
      <c r="EAD67"/>
      <c r="EAE67"/>
      <c r="EAF67"/>
      <c r="EAG67"/>
      <c r="EAH67"/>
      <c r="EAI67"/>
      <c r="EAJ67"/>
      <c r="EAK67"/>
      <c r="EAL67"/>
      <c r="EAM67"/>
      <c r="EAN67"/>
      <c r="EAO67"/>
      <c r="EAP67"/>
      <c r="EAQ67"/>
      <c r="EAR67"/>
      <c r="EAS67"/>
      <c r="EAT67"/>
      <c r="EAU67"/>
      <c r="EAV67"/>
      <c r="EAW67"/>
      <c r="EAX67"/>
      <c r="EAY67"/>
      <c r="EAZ67"/>
      <c r="EBA67"/>
      <c r="EBB67"/>
      <c r="EBC67"/>
      <c r="EBD67"/>
      <c r="EBE67"/>
      <c r="EBF67"/>
      <c r="EBG67"/>
      <c r="EBH67"/>
      <c r="EBI67"/>
      <c r="EBJ67"/>
      <c r="EBK67"/>
      <c r="EBL67"/>
      <c r="EBM67"/>
      <c r="EBN67"/>
      <c r="EBO67"/>
      <c r="EBP67"/>
      <c r="EBQ67"/>
      <c r="EBR67"/>
      <c r="EBS67"/>
      <c r="EBT67"/>
      <c r="EBU67"/>
      <c r="EBV67"/>
      <c r="EBW67"/>
      <c r="EBX67"/>
      <c r="EBY67"/>
      <c r="EBZ67"/>
      <c r="ECA67"/>
      <c r="ECB67"/>
      <c r="ECC67"/>
      <c r="ECD67"/>
      <c r="ECE67"/>
      <c r="ECF67"/>
      <c r="ECG67"/>
      <c r="ECH67"/>
      <c r="ECI67"/>
      <c r="ECJ67"/>
      <c r="ECK67"/>
      <c r="ECL67"/>
      <c r="ECM67"/>
      <c r="ECN67"/>
      <c r="ECO67"/>
      <c r="ECP67"/>
      <c r="ECQ67"/>
      <c r="ECR67"/>
      <c r="ECS67"/>
      <c r="ECT67"/>
      <c r="ECU67"/>
      <c r="ECV67"/>
      <c r="ECW67"/>
      <c r="ECX67"/>
      <c r="ECY67"/>
      <c r="ECZ67"/>
      <c r="EDA67"/>
      <c r="EDB67"/>
      <c r="EDC67"/>
      <c r="EDD67"/>
      <c r="EDE67"/>
      <c r="EDF67"/>
      <c r="EDG67"/>
      <c r="EDH67"/>
      <c r="EDI67"/>
      <c r="EDJ67"/>
      <c r="EDK67"/>
      <c r="EDL67"/>
      <c r="EDM67"/>
      <c r="EDN67"/>
      <c r="EDO67"/>
      <c r="EDP67"/>
      <c r="EDQ67"/>
      <c r="EDR67"/>
      <c r="EDS67"/>
      <c r="EDT67"/>
      <c r="EDU67"/>
      <c r="EDV67"/>
      <c r="EDW67"/>
      <c r="EDX67"/>
      <c r="EDY67"/>
      <c r="EDZ67"/>
      <c r="EEA67"/>
      <c r="EEB67"/>
      <c r="EEC67"/>
      <c r="EED67"/>
      <c r="EEE67"/>
      <c r="EEF67"/>
      <c r="EEG67"/>
      <c r="EEH67"/>
      <c r="EEI67"/>
      <c r="EEJ67"/>
      <c r="EEK67"/>
      <c r="EEL67"/>
      <c r="EEM67"/>
      <c r="EEN67"/>
      <c r="EEO67"/>
      <c r="EEP67"/>
      <c r="EEQ67"/>
      <c r="EER67"/>
      <c r="EES67"/>
      <c r="EET67"/>
      <c r="EEU67"/>
      <c r="EEV67"/>
      <c r="EEW67"/>
      <c r="EEX67"/>
      <c r="EEY67"/>
      <c r="EEZ67"/>
      <c r="EFA67"/>
      <c r="EFB67"/>
      <c r="EFC67"/>
      <c r="EFD67"/>
      <c r="EFE67"/>
      <c r="EFF67"/>
      <c r="EFG67"/>
      <c r="EFH67"/>
      <c r="EFI67"/>
      <c r="EFJ67"/>
      <c r="EFK67"/>
      <c r="EFL67"/>
      <c r="EFM67"/>
      <c r="EFN67"/>
      <c r="EFO67"/>
      <c r="EFP67"/>
      <c r="EFQ67"/>
      <c r="EFR67"/>
      <c r="EFS67"/>
      <c r="EFT67"/>
      <c r="EFU67"/>
      <c r="EFV67"/>
      <c r="EFW67"/>
      <c r="EFX67"/>
      <c r="EFY67"/>
      <c r="EFZ67"/>
      <c r="EGA67"/>
      <c r="EGB67"/>
      <c r="EGC67"/>
      <c r="EGD67"/>
      <c r="EGE67"/>
      <c r="EGF67"/>
      <c r="EGG67"/>
      <c r="EGH67"/>
      <c r="EGI67"/>
      <c r="EGJ67"/>
      <c r="EGK67"/>
      <c r="EGL67"/>
      <c r="EGM67"/>
      <c r="EGN67"/>
      <c r="EGO67"/>
      <c r="EGP67"/>
      <c r="EGQ67"/>
      <c r="EGR67"/>
      <c r="EGS67"/>
      <c r="EGT67"/>
      <c r="EGU67"/>
      <c r="EGV67"/>
      <c r="EGW67"/>
      <c r="EGX67"/>
      <c r="EGY67"/>
      <c r="EGZ67"/>
      <c r="EHA67"/>
      <c r="EHB67"/>
      <c r="EHC67"/>
      <c r="EHD67"/>
      <c r="EHE67"/>
      <c r="EHF67"/>
      <c r="EHG67"/>
      <c r="EHH67"/>
      <c r="EHI67"/>
      <c r="EHJ67"/>
      <c r="EHK67"/>
      <c r="EHL67"/>
      <c r="EHM67"/>
      <c r="EHN67"/>
      <c r="EHO67"/>
      <c r="EHP67"/>
      <c r="EHQ67"/>
      <c r="EHR67"/>
      <c r="EHS67"/>
      <c r="EHT67"/>
      <c r="EHU67"/>
      <c r="EHV67"/>
      <c r="EHW67"/>
      <c r="EHX67"/>
      <c r="EHY67"/>
      <c r="EHZ67"/>
      <c r="EIA67"/>
      <c r="EIB67"/>
      <c r="EIC67"/>
      <c r="EID67"/>
      <c r="EIE67"/>
      <c r="EIF67"/>
      <c r="EIG67"/>
      <c r="EIH67"/>
      <c r="EII67"/>
      <c r="EIJ67"/>
      <c r="EIK67"/>
      <c r="EIL67"/>
      <c r="EIM67"/>
      <c r="EIN67"/>
      <c r="EIO67"/>
      <c r="EIP67"/>
      <c r="EIQ67"/>
      <c r="EIR67"/>
      <c r="EIS67"/>
      <c r="EIT67"/>
      <c r="EIU67"/>
      <c r="EIV67"/>
      <c r="EIW67"/>
      <c r="EIX67"/>
      <c r="EIY67"/>
      <c r="EIZ67"/>
      <c r="EJA67"/>
      <c r="EJB67"/>
      <c r="EJC67"/>
      <c r="EJD67"/>
      <c r="EJE67"/>
      <c r="EJF67"/>
      <c r="EJG67"/>
      <c r="EJH67"/>
      <c r="EJI67"/>
      <c r="EJJ67"/>
      <c r="EJK67"/>
      <c r="EJL67"/>
      <c r="EJM67"/>
      <c r="EJN67"/>
      <c r="EJO67"/>
      <c r="EJP67"/>
      <c r="EJQ67"/>
      <c r="EJR67"/>
      <c r="EJS67"/>
      <c r="EJT67"/>
      <c r="EJU67"/>
      <c r="EJV67"/>
      <c r="EJW67"/>
      <c r="EJX67"/>
      <c r="EJY67"/>
      <c r="EJZ67"/>
      <c r="EKA67"/>
      <c r="EKB67"/>
      <c r="EKC67"/>
      <c r="EKD67"/>
      <c r="EKE67"/>
      <c r="EKF67"/>
      <c r="EKG67"/>
      <c r="EKH67"/>
      <c r="EKI67"/>
      <c r="EKJ67"/>
      <c r="EKK67"/>
      <c r="EKL67"/>
      <c r="EKM67"/>
      <c r="EKN67"/>
      <c r="EKO67"/>
      <c r="EKP67"/>
      <c r="EKQ67"/>
      <c r="EKR67"/>
      <c r="EKS67"/>
      <c r="EKT67"/>
      <c r="EKU67"/>
      <c r="EKV67"/>
      <c r="EKW67"/>
      <c r="EKX67"/>
      <c r="EKY67"/>
      <c r="EKZ67"/>
      <c r="ELA67"/>
      <c r="ELB67"/>
      <c r="ELC67"/>
      <c r="ELD67"/>
      <c r="ELE67"/>
      <c r="ELF67"/>
      <c r="ELG67"/>
      <c r="ELH67"/>
      <c r="ELI67"/>
      <c r="ELJ67"/>
      <c r="ELK67"/>
      <c r="ELL67"/>
      <c r="ELM67"/>
      <c r="ELN67"/>
      <c r="ELO67"/>
      <c r="ELP67"/>
      <c r="ELQ67"/>
      <c r="ELR67"/>
      <c r="ELS67"/>
      <c r="ELT67"/>
      <c r="ELU67"/>
      <c r="ELV67"/>
      <c r="ELW67"/>
      <c r="ELX67"/>
      <c r="ELY67"/>
      <c r="ELZ67"/>
      <c r="EMA67"/>
      <c r="EMB67"/>
      <c r="EMC67"/>
      <c r="EMD67"/>
      <c r="EME67"/>
      <c r="EMF67"/>
      <c r="EMG67"/>
      <c r="EMH67"/>
      <c r="EMI67"/>
      <c r="EMJ67"/>
      <c r="EMK67"/>
      <c r="EML67"/>
      <c r="EMM67"/>
      <c r="EMN67"/>
      <c r="EMO67"/>
      <c r="EMP67"/>
      <c r="EMQ67"/>
      <c r="EMR67"/>
      <c r="EMS67"/>
      <c r="EMT67"/>
      <c r="EMU67"/>
      <c r="EMV67"/>
      <c r="EMW67"/>
      <c r="EMX67"/>
      <c r="EMY67"/>
      <c r="EMZ67"/>
      <c r="ENA67"/>
      <c r="ENB67"/>
      <c r="ENC67"/>
      <c r="END67"/>
      <c r="ENE67"/>
      <c r="ENF67"/>
      <c r="ENG67"/>
      <c r="ENH67"/>
      <c r="ENI67"/>
      <c r="ENJ67"/>
      <c r="ENK67"/>
      <c r="ENL67"/>
      <c r="ENM67"/>
      <c r="ENN67"/>
      <c r="ENO67"/>
      <c r="ENP67"/>
      <c r="ENQ67"/>
      <c r="ENR67"/>
      <c r="ENS67"/>
      <c r="ENT67"/>
      <c r="ENU67"/>
      <c r="ENV67"/>
      <c r="ENW67"/>
      <c r="ENX67"/>
      <c r="ENY67"/>
      <c r="ENZ67"/>
      <c r="EOA67"/>
      <c r="EOB67"/>
      <c r="EOC67"/>
      <c r="EOD67"/>
      <c r="EOE67"/>
      <c r="EOF67"/>
      <c r="EOG67"/>
      <c r="EOH67"/>
      <c r="EOI67"/>
      <c r="EOJ67"/>
      <c r="EOK67"/>
      <c r="EOL67"/>
      <c r="EOM67"/>
      <c r="EON67"/>
      <c r="EOO67"/>
      <c r="EOP67"/>
      <c r="EOQ67"/>
      <c r="EOR67"/>
      <c r="EOS67"/>
      <c r="EOT67"/>
      <c r="EOU67"/>
      <c r="EOV67"/>
      <c r="EOW67"/>
      <c r="EOX67"/>
      <c r="EOY67"/>
      <c r="EOZ67"/>
      <c r="EPA67"/>
      <c r="EPB67"/>
      <c r="EPC67"/>
      <c r="EPD67"/>
      <c r="EPE67"/>
      <c r="EPF67"/>
      <c r="EPG67"/>
      <c r="EPH67"/>
      <c r="EPI67"/>
      <c r="EPJ67"/>
      <c r="EPK67"/>
      <c r="EPL67"/>
      <c r="EPM67"/>
      <c r="EPN67"/>
      <c r="EPO67"/>
      <c r="EPP67"/>
      <c r="EPQ67"/>
      <c r="EPR67"/>
      <c r="EPS67"/>
      <c r="EPT67"/>
      <c r="EPU67"/>
      <c r="EPV67"/>
      <c r="EPW67"/>
      <c r="EPX67"/>
      <c r="EPY67"/>
      <c r="EPZ67"/>
      <c r="EQA67"/>
      <c r="EQB67"/>
      <c r="EQC67"/>
      <c r="EQD67"/>
      <c r="EQE67"/>
      <c r="EQF67"/>
      <c r="EQG67"/>
      <c r="EQH67"/>
      <c r="EQI67"/>
      <c r="EQJ67"/>
      <c r="EQK67"/>
      <c r="EQL67"/>
      <c r="EQM67"/>
      <c r="EQN67"/>
      <c r="EQO67"/>
      <c r="EQP67"/>
      <c r="EQQ67"/>
      <c r="EQR67"/>
      <c r="EQS67"/>
      <c r="EQT67"/>
      <c r="EQU67"/>
      <c r="EQV67"/>
      <c r="EQW67"/>
      <c r="EQX67"/>
      <c r="EQY67"/>
      <c r="EQZ67"/>
      <c r="ERA67"/>
      <c r="ERB67"/>
      <c r="ERC67"/>
      <c r="ERD67"/>
      <c r="ERE67"/>
      <c r="ERF67"/>
      <c r="ERG67"/>
      <c r="ERH67"/>
      <c r="ERI67"/>
      <c r="ERJ67"/>
      <c r="ERK67"/>
      <c r="ERL67"/>
      <c r="ERM67"/>
      <c r="ERN67"/>
      <c r="ERO67"/>
      <c r="ERP67"/>
      <c r="ERQ67"/>
      <c r="ERR67"/>
      <c r="ERS67"/>
      <c r="ERT67"/>
      <c r="ERU67"/>
      <c r="ERV67"/>
      <c r="ERW67"/>
      <c r="ERX67"/>
      <c r="ERY67"/>
      <c r="ERZ67"/>
      <c r="ESA67"/>
      <c r="ESB67"/>
      <c r="ESC67"/>
      <c r="ESD67"/>
      <c r="ESE67"/>
      <c r="ESF67"/>
      <c r="ESG67"/>
      <c r="ESH67"/>
      <c r="ESI67"/>
      <c r="ESJ67"/>
      <c r="ESK67"/>
      <c r="ESL67"/>
      <c r="ESM67"/>
      <c r="ESN67"/>
      <c r="ESO67"/>
      <c r="ESP67"/>
      <c r="ESQ67"/>
      <c r="ESR67"/>
      <c r="ESS67"/>
      <c r="EST67"/>
      <c r="ESU67"/>
      <c r="ESV67"/>
      <c r="ESW67"/>
      <c r="ESX67"/>
      <c r="ESY67"/>
      <c r="ESZ67"/>
      <c r="ETA67"/>
      <c r="ETB67"/>
      <c r="ETC67"/>
      <c r="ETD67"/>
      <c r="ETE67"/>
      <c r="ETF67"/>
      <c r="ETG67"/>
      <c r="ETH67"/>
      <c r="ETI67"/>
      <c r="ETJ67"/>
      <c r="ETK67"/>
      <c r="ETL67"/>
      <c r="ETM67"/>
      <c r="ETN67"/>
      <c r="ETO67"/>
      <c r="ETP67"/>
      <c r="ETQ67"/>
      <c r="ETR67"/>
      <c r="ETS67"/>
      <c r="ETT67"/>
      <c r="ETU67"/>
      <c r="ETV67"/>
      <c r="ETW67"/>
      <c r="ETX67"/>
      <c r="ETY67"/>
      <c r="ETZ67"/>
      <c r="EUA67"/>
      <c r="EUB67"/>
      <c r="EUC67"/>
      <c r="EUD67"/>
      <c r="EUE67"/>
      <c r="EUF67"/>
      <c r="EUG67"/>
      <c r="EUH67"/>
      <c r="EUI67"/>
      <c r="EUJ67"/>
      <c r="EUK67"/>
      <c r="EUL67"/>
      <c r="EUM67"/>
      <c r="EUN67"/>
      <c r="EUO67"/>
      <c r="EUP67"/>
      <c r="EUQ67"/>
      <c r="EUR67"/>
      <c r="EUS67"/>
      <c r="EUT67"/>
      <c r="EUU67"/>
      <c r="EUV67"/>
      <c r="EUW67"/>
      <c r="EUX67"/>
      <c r="EUY67"/>
      <c r="EUZ67"/>
      <c r="EVA67"/>
      <c r="EVB67"/>
      <c r="EVC67"/>
      <c r="EVD67"/>
      <c r="EVE67"/>
      <c r="EVF67"/>
      <c r="EVG67"/>
      <c r="EVH67"/>
      <c r="EVI67"/>
      <c r="EVJ67"/>
      <c r="EVK67"/>
      <c r="EVL67"/>
      <c r="EVM67"/>
      <c r="EVN67"/>
      <c r="EVO67"/>
      <c r="EVP67"/>
      <c r="EVQ67"/>
      <c r="EVR67"/>
      <c r="EVS67"/>
      <c r="EVT67"/>
      <c r="EVU67"/>
      <c r="EVV67"/>
      <c r="EVW67"/>
      <c r="EVX67"/>
      <c r="EVY67"/>
      <c r="EVZ67"/>
      <c r="EWA67"/>
      <c r="EWB67"/>
      <c r="EWC67"/>
      <c r="EWD67"/>
      <c r="EWE67"/>
      <c r="EWF67"/>
      <c r="EWG67"/>
      <c r="EWH67"/>
      <c r="EWI67"/>
      <c r="EWJ67"/>
      <c r="EWK67"/>
      <c r="EWL67"/>
      <c r="EWM67"/>
      <c r="EWN67"/>
      <c r="EWO67"/>
      <c r="EWP67"/>
      <c r="EWQ67"/>
      <c r="EWR67"/>
      <c r="EWS67"/>
      <c r="EWT67"/>
      <c r="EWU67"/>
      <c r="EWV67"/>
      <c r="EWW67"/>
      <c r="EWX67"/>
      <c r="EWY67"/>
      <c r="EWZ67"/>
      <c r="EXA67"/>
      <c r="EXB67"/>
      <c r="EXC67"/>
      <c r="EXD67"/>
      <c r="EXE67"/>
      <c r="EXF67"/>
      <c r="EXG67"/>
      <c r="EXH67"/>
      <c r="EXI67"/>
      <c r="EXJ67"/>
      <c r="EXK67"/>
      <c r="EXL67"/>
      <c r="EXM67"/>
      <c r="EXN67"/>
      <c r="EXO67"/>
      <c r="EXP67"/>
      <c r="EXQ67"/>
      <c r="EXR67"/>
      <c r="EXS67"/>
      <c r="EXT67"/>
      <c r="EXU67"/>
      <c r="EXV67"/>
      <c r="EXW67"/>
      <c r="EXX67"/>
      <c r="EXY67"/>
      <c r="EXZ67"/>
      <c r="EYA67"/>
      <c r="EYB67"/>
      <c r="EYC67"/>
      <c r="EYD67"/>
      <c r="EYE67"/>
      <c r="EYF67"/>
      <c r="EYG67"/>
      <c r="EYH67"/>
      <c r="EYI67"/>
      <c r="EYJ67"/>
      <c r="EYK67"/>
      <c r="EYL67"/>
      <c r="EYM67"/>
      <c r="EYN67"/>
      <c r="EYO67"/>
      <c r="EYP67"/>
      <c r="EYQ67"/>
      <c r="EYR67"/>
      <c r="EYS67"/>
      <c r="EYT67"/>
      <c r="EYU67"/>
      <c r="EYV67"/>
      <c r="EYW67"/>
      <c r="EYX67"/>
      <c r="EYY67"/>
      <c r="EYZ67"/>
      <c r="EZA67"/>
      <c r="EZB67"/>
      <c r="EZC67"/>
      <c r="EZD67"/>
      <c r="EZE67"/>
      <c r="EZF67"/>
      <c r="EZG67"/>
      <c r="EZH67"/>
      <c r="EZI67"/>
      <c r="EZJ67"/>
      <c r="EZK67"/>
      <c r="EZL67"/>
      <c r="EZM67"/>
      <c r="EZN67"/>
      <c r="EZO67"/>
      <c r="EZP67"/>
      <c r="EZQ67"/>
      <c r="EZR67"/>
      <c r="EZS67"/>
      <c r="EZT67"/>
      <c r="EZU67"/>
      <c r="EZV67"/>
      <c r="EZW67"/>
      <c r="EZX67"/>
      <c r="EZY67"/>
      <c r="EZZ67"/>
      <c r="FAA67"/>
      <c r="FAB67"/>
      <c r="FAC67"/>
      <c r="FAD67"/>
      <c r="FAE67"/>
      <c r="FAF67"/>
      <c r="FAG67"/>
      <c r="FAH67"/>
      <c r="FAI67"/>
      <c r="FAJ67"/>
      <c r="FAK67"/>
      <c r="FAL67"/>
      <c r="FAM67"/>
      <c r="FAN67"/>
      <c r="FAO67"/>
      <c r="FAP67"/>
      <c r="FAQ67"/>
      <c r="FAR67"/>
      <c r="FAS67"/>
      <c r="FAT67"/>
      <c r="FAU67"/>
      <c r="FAV67"/>
      <c r="FAW67"/>
      <c r="FAX67"/>
      <c r="FAY67"/>
      <c r="FAZ67"/>
      <c r="FBA67"/>
      <c r="FBB67"/>
      <c r="FBC67"/>
      <c r="FBD67"/>
      <c r="FBE67"/>
      <c r="FBF67"/>
      <c r="FBG67"/>
      <c r="FBH67"/>
      <c r="FBI67"/>
      <c r="FBJ67"/>
      <c r="FBK67"/>
      <c r="FBL67"/>
      <c r="FBM67"/>
      <c r="FBN67"/>
      <c r="FBO67"/>
      <c r="FBP67"/>
      <c r="FBQ67"/>
      <c r="FBR67"/>
      <c r="FBS67"/>
      <c r="FBT67"/>
      <c r="FBU67"/>
      <c r="FBV67"/>
      <c r="FBW67"/>
      <c r="FBX67"/>
      <c r="FBY67"/>
      <c r="FBZ67"/>
      <c r="FCA67"/>
      <c r="FCB67"/>
      <c r="FCC67"/>
      <c r="FCD67"/>
      <c r="FCE67"/>
      <c r="FCF67"/>
      <c r="FCG67"/>
      <c r="FCH67"/>
      <c r="FCI67"/>
      <c r="FCJ67"/>
      <c r="FCK67"/>
      <c r="FCL67"/>
      <c r="FCM67"/>
      <c r="FCN67"/>
      <c r="FCO67"/>
      <c r="FCP67"/>
      <c r="FCQ67"/>
      <c r="FCR67"/>
      <c r="FCS67"/>
      <c r="FCT67"/>
      <c r="FCU67"/>
      <c r="FCV67"/>
      <c r="FCW67"/>
      <c r="FCX67"/>
      <c r="FCY67"/>
      <c r="FCZ67"/>
      <c r="FDA67"/>
      <c r="FDB67"/>
      <c r="FDC67"/>
      <c r="FDD67"/>
      <c r="FDE67"/>
      <c r="FDF67"/>
      <c r="FDG67"/>
      <c r="FDH67"/>
      <c r="FDI67"/>
      <c r="FDJ67"/>
      <c r="FDK67"/>
      <c r="FDL67"/>
      <c r="FDM67"/>
      <c r="FDN67"/>
      <c r="FDO67"/>
      <c r="FDP67"/>
      <c r="FDQ67"/>
      <c r="FDR67"/>
      <c r="FDS67"/>
      <c r="FDT67"/>
      <c r="FDU67"/>
      <c r="FDV67"/>
      <c r="FDW67"/>
      <c r="FDX67"/>
      <c r="FDY67"/>
      <c r="FDZ67"/>
      <c r="FEA67"/>
      <c r="FEB67"/>
      <c r="FEC67"/>
      <c r="FED67"/>
      <c r="FEE67"/>
      <c r="FEF67"/>
      <c r="FEG67"/>
      <c r="FEH67"/>
      <c r="FEI67"/>
      <c r="FEJ67"/>
      <c r="FEK67"/>
      <c r="FEL67"/>
      <c r="FEM67"/>
      <c r="FEN67"/>
      <c r="FEO67"/>
      <c r="FEP67"/>
      <c r="FEQ67"/>
      <c r="FER67"/>
      <c r="FES67"/>
      <c r="FET67"/>
      <c r="FEU67"/>
      <c r="FEV67"/>
      <c r="FEW67"/>
      <c r="FEX67"/>
      <c r="FEY67"/>
      <c r="FEZ67"/>
      <c r="FFA67"/>
      <c r="FFB67"/>
      <c r="FFC67"/>
      <c r="FFD67"/>
      <c r="FFE67"/>
      <c r="FFF67"/>
      <c r="FFG67"/>
      <c r="FFH67"/>
      <c r="FFI67"/>
      <c r="FFJ67"/>
      <c r="FFK67"/>
      <c r="FFL67"/>
      <c r="FFM67"/>
      <c r="FFN67"/>
      <c r="FFO67"/>
      <c r="FFP67"/>
      <c r="FFQ67"/>
      <c r="FFR67"/>
      <c r="FFS67"/>
      <c r="FFT67"/>
      <c r="FFU67"/>
      <c r="FFV67"/>
      <c r="FFW67"/>
      <c r="FFX67"/>
      <c r="FFY67"/>
      <c r="FFZ67"/>
      <c r="FGA67"/>
      <c r="FGB67"/>
      <c r="FGC67"/>
      <c r="FGD67"/>
      <c r="FGE67"/>
      <c r="FGF67"/>
      <c r="FGG67"/>
      <c r="FGH67"/>
      <c r="FGI67"/>
      <c r="FGJ67"/>
      <c r="FGK67"/>
      <c r="FGL67"/>
      <c r="FGM67"/>
      <c r="FGN67"/>
      <c r="FGO67"/>
      <c r="FGP67"/>
      <c r="FGQ67"/>
      <c r="FGR67"/>
      <c r="FGS67"/>
      <c r="FGT67"/>
      <c r="FGU67"/>
      <c r="FGV67"/>
      <c r="FGW67"/>
      <c r="FGX67"/>
      <c r="FGY67"/>
      <c r="FGZ67"/>
      <c r="FHA67"/>
      <c r="FHB67"/>
      <c r="FHC67"/>
      <c r="FHD67"/>
      <c r="FHE67"/>
      <c r="FHF67"/>
      <c r="FHG67"/>
      <c r="FHH67"/>
      <c r="FHI67"/>
      <c r="FHJ67"/>
      <c r="FHK67"/>
      <c r="FHL67"/>
      <c r="FHM67"/>
      <c r="FHN67"/>
      <c r="FHO67"/>
      <c r="FHP67"/>
      <c r="FHQ67"/>
      <c r="FHR67"/>
      <c r="FHS67"/>
      <c r="FHT67"/>
      <c r="FHU67"/>
      <c r="FHV67"/>
      <c r="FHW67"/>
      <c r="FHX67"/>
      <c r="FHY67"/>
      <c r="FHZ67"/>
      <c r="FIA67"/>
      <c r="FIB67"/>
      <c r="FIC67"/>
      <c r="FID67"/>
      <c r="FIE67"/>
      <c r="FIF67"/>
      <c r="FIG67"/>
      <c r="FIH67"/>
      <c r="FII67"/>
      <c r="FIJ67"/>
      <c r="FIK67"/>
      <c r="FIL67"/>
      <c r="FIM67"/>
      <c r="FIN67"/>
      <c r="FIO67"/>
      <c r="FIP67"/>
      <c r="FIQ67"/>
      <c r="FIR67"/>
      <c r="FIS67"/>
      <c r="FIT67"/>
      <c r="FIU67"/>
      <c r="FIV67"/>
      <c r="FIW67"/>
      <c r="FIX67"/>
      <c r="FIY67"/>
      <c r="FIZ67"/>
      <c r="FJA67"/>
      <c r="FJB67"/>
      <c r="FJC67"/>
      <c r="FJD67"/>
      <c r="FJE67"/>
      <c r="FJF67"/>
      <c r="FJG67"/>
      <c r="FJH67"/>
      <c r="FJI67"/>
      <c r="FJJ67"/>
      <c r="FJK67"/>
      <c r="FJL67"/>
      <c r="FJM67"/>
      <c r="FJN67"/>
      <c r="FJO67"/>
      <c r="FJP67"/>
      <c r="FJQ67"/>
      <c r="FJR67"/>
      <c r="FJS67"/>
      <c r="FJT67"/>
      <c r="FJU67"/>
      <c r="FJV67"/>
      <c r="FJW67"/>
      <c r="FJX67"/>
      <c r="FJY67"/>
      <c r="FJZ67"/>
      <c r="FKA67"/>
      <c r="FKB67"/>
      <c r="FKC67"/>
      <c r="FKD67"/>
      <c r="FKE67"/>
      <c r="FKF67"/>
      <c r="FKG67"/>
      <c r="FKH67"/>
      <c r="FKI67"/>
      <c r="FKJ67"/>
      <c r="FKK67"/>
      <c r="FKL67"/>
      <c r="FKM67"/>
      <c r="FKN67"/>
      <c r="FKO67"/>
      <c r="FKP67"/>
      <c r="FKQ67"/>
      <c r="FKR67"/>
      <c r="FKS67"/>
      <c r="FKT67"/>
      <c r="FKU67"/>
      <c r="FKV67"/>
      <c r="FKW67"/>
      <c r="FKX67"/>
      <c r="FKY67"/>
      <c r="FKZ67"/>
      <c r="FLA67"/>
      <c r="FLB67"/>
      <c r="FLC67"/>
      <c r="FLD67"/>
      <c r="FLE67"/>
      <c r="FLF67"/>
      <c r="FLG67"/>
      <c r="FLH67"/>
      <c r="FLI67"/>
      <c r="FLJ67"/>
      <c r="FLK67"/>
      <c r="FLL67"/>
      <c r="FLM67"/>
      <c r="FLN67"/>
      <c r="FLO67"/>
      <c r="FLP67"/>
      <c r="FLQ67"/>
      <c r="FLR67"/>
      <c r="FLS67"/>
      <c r="FLT67"/>
      <c r="FLU67"/>
      <c r="FLV67"/>
      <c r="FLW67"/>
      <c r="FLX67"/>
      <c r="FLY67"/>
      <c r="FLZ67"/>
      <c r="FMA67"/>
      <c r="FMB67"/>
      <c r="FMC67"/>
      <c r="FMD67"/>
      <c r="FME67"/>
      <c r="FMF67"/>
      <c r="FMG67"/>
      <c r="FMH67"/>
      <c r="FMI67"/>
      <c r="FMJ67"/>
      <c r="FMK67"/>
      <c r="FML67"/>
      <c r="FMM67"/>
      <c r="FMN67"/>
      <c r="FMO67"/>
      <c r="FMP67"/>
      <c r="FMQ67"/>
      <c r="FMR67"/>
      <c r="FMS67"/>
      <c r="FMT67"/>
      <c r="FMU67"/>
      <c r="FMV67"/>
      <c r="FMW67"/>
      <c r="FMX67"/>
      <c r="FMY67"/>
      <c r="FMZ67"/>
      <c r="FNA67"/>
      <c r="FNB67"/>
      <c r="FNC67"/>
      <c r="FND67"/>
      <c r="FNE67"/>
      <c r="FNF67"/>
      <c r="FNG67"/>
      <c r="FNH67"/>
      <c r="FNI67"/>
      <c r="FNJ67"/>
      <c r="FNK67"/>
      <c r="FNL67"/>
      <c r="FNM67"/>
      <c r="FNN67"/>
      <c r="FNO67"/>
      <c r="FNP67"/>
      <c r="FNQ67"/>
      <c r="FNR67"/>
      <c r="FNS67"/>
      <c r="FNT67"/>
      <c r="FNU67"/>
      <c r="FNV67"/>
      <c r="FNW67"/>
      <c r="FNX67"/>
      <c r="FNY67"/>
      <c r="FNZ67"/>
      <c r="FOA67"/>
      <c r="FOB67"/>
      <c r="FOC67"/>
      <c r="FOD67"/>
      <c r="FOE67"/>
      <c r="FOF67"/>
      <c r="FOG67"/>
      <c r="FOH67"/>
      <c r="FOI67"/>
      <c r="FOJ67"/>
      <c r="FOK67"/>
      <c r="FOL67"/>
      <c r="FOM67"/>
      <c r="FON67"/>
      <c r="FOO67"/>
      <c r="FOP67"/>
      <c r="FOQ67"/>
      <c r="FOR67"/>
      <c r="FOS67"/>
      <c r="FOT67"/>
      <c r="FOU67"/>
      <c r="FOV67"/>
      <c r="FOW67"/>
      <c r="FOX67"/>
      <c r="FOY67"/>
      <c r="FOZ67"/>
      <c r="FPA67"/>
      <c r="FPB67"/>
      <c r="FPC67"/>
      <c r="FPD67"/>
      <c r="FPE67"/>
      <c r="FPF67"/>
      <c r="FPG67"/>
      <c r="FPH67"/>
      <c r="FPI67"/>
      <c r="FPJ67"/>
      <c r="FPK67"/>
      <c r="FPL67"/>
      <c r="FPM67"/>
      <c r="FPN67"/>
      <c r="FPO67"/>
      <c r="FPP67"/>
      <c r="FPQ67"/>
      <c r="FPR67"/>
      <c r="FPS67"/>
      <c r="FPT67"/>
      <c r="FPU67"/>
      <c r="FPV67"/>
      <c r="FPW67"/>
      <c r="FPX67"/>
      <c r="FPY67"/>
      <c r="FPZ67"/>
      <c r="FQA67"/>
      <c r="FQB67"/>
      <c r="FQC67"/>
      <c r="FQD67"/>
      <c r="FQE67"/>
      <c r="FQF67"/>
      <c r="FQG67"/>
      <c r="FQH67"/>
      <c r="FQI67"/>
      <c r="FQJ67"/>
      <c r="FQK67"/>
      <c r="FQL67"/>
      <c r="FQM67"/>
      <c r="FQN67"/>
      <c r="FQO67"/>
      <c r="FQP67"/>
      <c r="FQQ67"/>
      <c r="FQR67"/>
      <c r="FQS67"/>
      <c r="FQT67"/>
      <c r="FQU67"/>
      <c r="FQV67"/>
      <c r="FQW67"/>
      <c r="FQX67"/>
      <c r="FQY67"/>
      <c r="FQZ67"/>
      <c r="FRA67"/>
      <c r="FRB67"/>
      <c r="FRC67"/>
      <c r="FRD67"/>
      <c r="FRE67"/>
      <c r="FRF67"/>
      <c r="FRG67"/>
      <c r="FRH67"/>
      <c r="FRI67"/>
      <c r="FRJ67"/>
      <c r="FRK67"/>
      <c r="FRL67"/>
      <c r="FRM67"/>
      <c r="FRN67"/>
      <c r="FRO67"/>
      <c r="FRP67"/>
      <c r="FRQ67"/>
      <c r="FRR67"/>
      <c r="FRS67"/>
      <c r="FRT67"/>
      <c r="FRU67"/>
      <c r="FRV67"/>
      <c r="FRW67"/>
      <c r="FRX67"/>
      <c r="FRY67"/>
      <c r="FRZ67"/>
      <c r="FSA67"/>
      <c r="FSB67"/>
      <c r="FSC67"/>
      <c r="FSD67"/>
      <c r="FSE67"/>
      <c r="FSF67"/>
      <c r="FSG67"/>
      <c r="FSH67"/>
      <c r="FSI67"/>
      <c r="FSJ67"/>
      <c r="FSK67"/>
      <c r="FSL67"/>
      <c r="FSM67"/>
      <c r="FSN67"/>
      <c r="FSO67"/>
      <c r="FSP67"/>
      <c r="FSQ67"/>
      <c r="FSR67"/>
      <c r="FSS67"/>
      <c r="FST67"/>
      <c r="FSU67"/>
      <c r="FSV67"/>
      <c r="FSW67"/>
      <c r="FSX67"/>
      <c r="FSY67"/>
      <c r="FSZ67"/>
      <c r="FTA67"/>
      <c r="FTB67"/>
      <c r="FTC67"/>
      <c r="FTD67"/>
      <c r="FTE67"/>
      <c r="FTF67"/>
      <c r="FTG67"/>
      <c r="FTH67"/>
      <c r="FTI67"/>
      <c r="FTJ67"/>
      <c r="FTK67"/>
      <c r="FTL67"/>
      <c r="FTM67"/>
      <c r="FTN67"/>
      <c r="FTO67"/>
      <c r="FTP67"/>
      <c r="FTQ67"/>
      <c r="FTR67"/>
      <c r="FTS67"/>
      <c r="FTT67"/>
      <c r="FTU67"/>
      <c r="FTV67"/>
      <c r="FTW67"/>
      <c r="FTX67"/>
      <c r="FTY67"/>
      <c r="FTZ67"/>
      <c r="FUA67"/>
      <c r="FUB67"/>
      <c r="FUC67"/>
      <c r="FUD67"/>
      <c r="FUE67"/>
      <c r="FUF67"/>
      <c r="FUG67"/>
      <c r="FUH67"/>
      <c r="FUI67"/>
      <c r="FUJ67"/>
      <c r="FUK67"/>
      <c r="FUL67"/>
      <c r="FUM67"/>
      <c r="FUN67"/>
      <c r="FUO67"/>
      <c r="FUP67"/>
      <c r="FUQ67"/>
      <c r="FUR67"/>
      <c r="FUS67"/>
      <c r="FUT67"/>
      <c r="FUU67"/>
      <c r="FUV67"/>
      <c r="FUW67"/>
      <c r="FUX67"/>
      <c r="FUY67"/>
      <c r="FUZ67"/>
      <c r="FVA67"/>
      <c r="FVB67"/>
      <c r="FVC67"/>
      <c r="FVD67"/>
      <c r="FVE67"/>
      <c r="FVF67"/>
      <c r="FVG67"/>
      <c r="FVH67"/>
      <c r="FVI67"/>
      <c r="FVJ67"/>
      <c r="FVK67"/>
      <c r="FVL67"/>
      <c r="FVM67"/>
      <c r="FVN67"/>
      <c r="FVO67"/>
      <c r="FVP67"/>
      <c r="FVQ67"/>
      <c r="FVR67"/>
      <c r="FVS67"/>
      <c r="FVT67"/>
      <c r="FVU67"/>
      <c r="FVV67"/>
      <c r="FVW67"/>
      <c r="FVX67"/>
      <c r="FVY67"/>
      <c r="FVZ67"/>
      <c r="FWA67"/>
      <c r="FWB67"/>
      <c r="FWC67"/>
      <c r="FWD67"/>
      <c r="FWE67"/>
      <c r="FWF67"/>
      <c r="FWG67"/>
      <c r="FWH67"/>
      <c r="FWI67"/>
      <c r="FWJ67"/>
      <c r="FWK67"/>
      <c r="FWL67"/>
      <c r="FWM67"/>
      <c r="FWN67"/>
      <c r="FWO67"/>
      <c r="FWP67"/>
      <c r="FWQ67"/>
      <c r="FWR67"/>
      <c r="FWS67"/>
      <c r="FWT67"/>
      <c r="FWU67"/>
      <c r="FWV67"/>
      <c r="FWW67"/>
      <c r="FWX67"/>
      <c r="FWY67"/>
      <c r="FWZ67"/>
      <c r="FXA67"/>
      <c r="FXB67"/>
      <c r="FXC67"/>
      <c r="FXD67"/>
      <c r="FXE67"/>
      <c r="FXF67"/>
      <c r="FXG67"/>
      <c r="FXH67"/>
      <c r="FXI67"/>
      <c r="FXJ67"/>
      <c r="FXK67"/>
      <c r="FXL67"/>
      <c r="FXM67"/>
      <c r="FXN67"/>
      <c r="FXO67"/>
      <c r="FXP67"/>
      <c r="FXQ67"/>
      <c r="FXR67"/>
      <c r="FXS67"/>
      <c r="FXT67"/>
      <c r="FXU67"/>
      <c r="FXV67"/>
      <c r="FXW67"/>
      <c r="FXX67"/>
      <c r="FXY67"/>
      <c r="FXZ67"/>
      <c r="FYA67"/>
      <c r="FYB67"/>
      <c r="FYC67"/>
      <c r="FYD67"/>
      <c r="FYE67"/>
      <c r="FYF67"/>
      <c r="FYG67"/>
      <c r="FYH67"/>
      <c r="FYI67"/>
      <c r="FYJ67"/>
      <c r="FYK67"/>
      <c r="FYL67"/>
      <c r="FYM67"/>
      <c r="FYN67"/>
      <c r="FYO67"/>
      <c r="FYP67"/>
      <c r="FYQ67"/>
      <c r="FYR67"/>
      <c r="FYS67"/>
      <c r="FYT67"/>
      <c r="FYU67"/>
      <c r="FYV67"/>
      <c r="FYW67"/>
      <c r="FYX67"/>
      <c r="FYY67"/>
      <c r="FYZ67"/>
      <c r="FZA67"/>
      <c r="FZB67"/>
      <c r="FZC67"/>
      <c r="FZD67"/>
      <c r="FZE67"/>
      <c r="FZF67"/>
      <c r="FZG67"/>
      <c r="FZH67"/>
      <c r="FZI67"/>
      <c r="FZJ67"/>
      <c r="FZK67"/>
      <c r="FZL67"/>
      <c r="FZM67"/>
      <c r="FZN67"/>
      <c r="FZO67"/>
      <c r="FZP67"/>
      <c r="FZQ67"/>
      <c r="FZR67"/>
      <c r="FZS67"/>
      <c r="FZT67"/>
      <c r="FZU67"/>
      <c r="FZV67"/>
      <c r="FZW67"/>
      <c r="FZX67"/>
      <c r="FZY67"/>
      <c r="FZZ67"/>
      <c r="GAA67"/>
      <c r="GAB67"/>
      <c r="GAC67"/>
      <c r="GAD67"/>
      <c r="GAE67"/>
      <c r="GAF67"/>
      <c r="GAG67"/>
      <c r="GAH67"/>
      <c r="GAI67"/>
      <c r="GAJ67"/>
      <c r="GAK67"/>
      <c r="GAL67"/>
      <c r="GAM67"/>
      <c r="GAN67"/>
      <c r="GAO67"/>
      <c r="GAP67"/>
      <c r="GAQ67"/>
      <c r="GAR67"/>
      <c r="GAS67"/>
      <c r="GAT67"/>
      <c r="GAU67"/>
      <c r="GAV67"/>
      <c r="GAW67"/>
      <c r="GAX67"/>
      <c r="GAY67"/>
      <c r="GAZ67"/>
      <c r="GBA67"/>
      <c r="GBB67"/>
      <c r="GBC67"/>
      <c r="GBD67"/>
      <c r="GBE67"/>
      <c r="GBF67"/>
      <c r="GBG67"/>
      <c r="GBH67"/>
      <c r="GBI67"/>
      <c r="GBJ67"/>
      <c r="GBK67"/>
      <c r="GBL67"/>
      <c r="GBM67"/>
      <c r="GBN67"/>
      <c r="GBO67"/>
      <c r="GBP67"/>
      <c r="GBQ67"/>
      <c r="GBR67"/>
      <c r="GBS67"/>
      <c r="GBT67"/>
      <c r="GBU67"/>
      <c r="GBV67"/>
      <c r="GBW67"/>
      <c r="GBX67"/>
      <c r="GBY67"/>
      <c r="GBZ67"/>
      <c r="GCA67"/>
      <c r="GCB67"/>
      <c r="GCC67"/>
      <c r="GCD67"/>
      <c r="GCE67"/>
      <c r="GCF67"/>
      <c r="GCG67"/>
      <c r="GCH67"/>
      <c r="GCI67"/>
      <c r="GCJ67"/>
      <c r="GCK67"/>
      <c r="GCL67"/>
      <c r="GCM67"/>
      <c r="GCN67"/>
      <c r="GCO67"/>
      <c r="GCP67"/>
      <c r="GCQ67"/>
      <c r="GCR67"/>
      <c r="GCS67"/>
      <c r="GCT67"/>
      <c r="GCU67"/>
      <c r="GCV67"/>
      <c r="GCW67"/>
      <c r="GCX67"/>
      <c r="GCY67"/>
      <c r="GCZ67"/>
      <c r="GDA67"/>
      <c r="GDB67"/>
      <c r="GDC67"/>
      <c r="GDD67"/>
      <c r="GDE67"/>
      <c r="GDF67"/>
      <c r="GDG67"/>
      <c r="GDH67"/>
      <c r="GDI67"/>
      <c r="GDJ67"/>
      <c r="GDK67"/>
      <c r="GDL67"/>
      <c r="GDM67"/>
      <c r="GDN67"/>
      <c r="GDO67"/>
      <c r="GDP67"/>
      <c r="GDQ67"/>
      <c r="GDR67"/>
      <c r="GDS67"/>
      <c r="GDT67"/>
      <c r="GDU67"/>
      <c r="GDV67"/>
      <c r="GDW67"/>
      <c r="GDX67"/>
      <c r="GDY67"/>
      <c r="GDZ67"/>
      <c r="GEA67"/>
      <c r="GEB67"/>
      <c r="GEC67"/>
      <c r="GED67"/>
      <c r="GEE67"/>
      <c r="GEF67"/>
      <c r="GEG67"/>
      <c r="GEH67"/>
      <c r="GEI67"/>
      <c r="GEJ67"/>
      <c r="GEK67"/>
      <c r="GEL67"/>
      <c r="GEM67"/>
      <c r="GEN67"/>
      <c r="GEO67"/>
      <c r="GEP67"/>
      <c r="GEQ67"/>
      <c r="GER67"/>
      <c r="GES67"/>
      <c r="GET67"/>
      <c r="GEU67"/>
      <c r="GEV67"/>
      <c r="GEW67"/>
      <c r="GEX67"/>
      <c r="GEY67"/>
      <c r="GEZ67"/>
      <c r="GFA67"/>
      <c r="GFB67"/>
      <c r="GFC67"/>
      <c r="GFD67"/>
      <c r="GFE67"/>
      <c r="GFF67"/>
      <c r="GFG67"/>
      <c r="GFH67"/>
      <c r="GFI67"/>
      <c r="GFJ67"/>
      <c r="GFK67"/>
      <c r="GFL67"/>
      <c r="GFM67"/>
      <c r="GFN67"/>
      <c r="GFO67"/>
      <c r="GFP67"/>
      <c r="GFQ67"/>
      <c r="GFR67"/>
      <c r="GFS67"/>
      <c r="GFT67"/>
      <c r="GFU67"/>
      <c r="GFV67"/>
      <c r="GFW67"/>
      <c r="GFX67"/>
      <c r="GFY67"/>
      <c r="GFZ67"/>
      <c r="GGA67"/>
      <c r="GGB67"/>
      <c r="GGC67"/>
      <c r="GGD67"/>
      <c r="GGE67"/>
      <c r="GGF67"/>
      <c r="GGG67"/>
      <c r="GGH67"/>
      <c r="GGI67"/>
      <c r="GGJ67"/>
      <c r="GGK67"/>
      <c r="GGL67"/>
      <c r="GGM67"/>
      <c r="GGN67"/>
      <c r="GGO67"/>
      <c r="GGP67"/>
      <c r="GGQ67"/>
      <c r="GGR67"/>
      <c r="GGS67"/>
      <c r="GGT67"/>
      <c r="GGU67"/>
      <c r="GGV67"/>
      <c r="GGW67"/>
      <c r="GGX67"/>
      <c r="GGY67"/>
      <c r="GGZ67"/>
      <c r="GHA67"/>
      <c r="GHB67"/>
      <c r="GHC67"/>
      <c r="GHD67"/>
      <c r="GHE67"/>
      <c r="GHF67"/>
      <c r="GHG67"/>
      <c r="GHH67"/>
      <c r="GHI67"/>
      <c r="GHJ67"/>
      <c r="GHK67"/>
      <c r="GHL67"/>
      <c r="GHM67"/>
      <c r="GHN67"/>
      <c r="GHO67"/>
      <c r="GHP67"/>
      <c r="GHQ67"/>
      <c r="GHR67"/>
      <c r="GHS67"/>
      <c r="GHT67"/>
      <c r="GHU67"/>
      <c r="GHV67"/>
      <c r="GHW67"/>
      <c r="GHX67"/>
      <c r="GHY67"/>
      <c r="GHZ67"/>
      <c r="GIA67"/>
      <c r="GIB67"/>
      <c r="GIC67"/>
      <c r="GID67"/>
      <c r="GIE67"/>
      <c r="GIF67"/>
      <c r="GIG67"/>
      <c r="GIH67"/>
      <c r="GII67"/>
      <c r="GIJ67"/>
      <c r="GIK67"/>
      <c r="GIL67"/>
      <c r="GIM67"/>
      <c r="GIN67"/>
      <c r="GIO67"/>
      <c r="GIP67"/>
      <c r="GIQ67"/>
      <c r="GIR67"/>
      <c r="GIS67"/>
      <c r="GIT67"/>
      <c r="GIU67"/>
      <c r="GIV67"/>
      <c r="GIW67"/>
      <c r="GIX67"/>
      <c r="GIY67"/>
      <c r="GIZ67"/>
      <c r="GJA67"/>
      <c r="GJB67"/>
      <c r="GJC67"/>
      <c r="GJD67"/>
      <c r="GJE67"/>
      <c r="GJF67"/>
      <c r="GJG67"/>
      <c r="GJH67"/>
      <c r="GJI67"/>
      <c r="GJJ67"/>
      <c r="GJK67"/>
      <c r="GJL67"/>
      <c r="GJM67"/>
      <c r="GJN67"/>
      <c r="GJO67"/>
      <c r="GJP67"/>
      <c r="GJQ67"/>
      <c r="GJR67"/>
      <c r="GJS67"/>
      <c r="GJT67"/>
      <c r="GJU67"/>
      <c r="GJV67"/>
      <c r="GJW67"/>
      <c r="GJX67"/>
      <c r="GJY67"/>
      <c r="GJZ67"/>
      <c r="GKA67"/>
      <c r="GKB67"/>
      <c r="GKC67"/>
      <c r="GKD67"/>
      <c r="GKE67"/>
      <c r="GKF67"/>
      <c r="GKG67"/>
      <c r="GKH67"/>
      <c r="GKI67"/>
      <c r="GKJ67"/>
      <c r="GKK67"/>
      <c r="GKL67"/>
      <c r="GKM67"/>
      <c r="GKN67"/>
      <c r="GKO67"/>
      <c r="GKP67"/>
      <c r="GKQ67"/>
      <c r="GKR67"/>
      <c r="GKS67"/>
      <c r="GKT67"/>
      <c r="GKU67"/>
      <c r="GKV67"/>
      <c r="GKW67"/>
      <c r="GKX67"/>
      <c r="GKY67"/>
      <c r="GKZ67"/>
      <c r="GLA67"/>
      <c r="GLB67"/>
      <c r="GLC67"/>
      <c r="GLD67"/>
      <c r="GLE67"/>
      <c r="GLF67"/>
      <c r="GLG67"/>
      <c r="GLH67"/>
      <c r="GLI67"/>
      <c r="GLJ67"/>
      <c r="GLK67"/>
      <c r="GLL67"/>
      <c r="GLM67"/>
      <c r="GLN67"/>
      <c r="GLO67"/>
      <c r="GLP67"/>
      <c r="GLQ67"/>
      <c r="GLR67"/>
      <c r="GLS67"/>
      <c r="GLT67"/>
      <c r="GLU67"/>
      <c r="GLV67"/>
      <c r="GLW67"/>
      <c r="GLX67"/>
      <c r="GLY67"/>
      <c r="GLZ67"/>
      <c r="GMA67"/>
      <c r="GMB67"/>
      <c r="GMC67"/>
      <c r="GMD67"/>
      <c r="GME67"/>
      <c r="GMF67"/>
      <c r="GMG67"/>
      <c r="GMH67"/>
      <c r="GMI67"/>
      <c r="GMJ67"/>
      <c r="GMK67"/>
      <c r="GML67"/>
      <c r="GMM67"/>
      <c r="GMN67"/>
      <c r="GMO67"/>
      <c r="GMP67"/>
      <c r="GMQ67"/>
      <c r="GMR67"/>
      <c r="GMS67"/>
      <c r="GMT67"/>
      <c r="GMU67"/>
      <c r="GMV67"/>
      <c r="GMW67"/>
      <c r="GMX67"/>
      <c r="GMY67"/>
      <c r="GMZ67"/>
      <c r="GNA67"/>
      <c r="GNB67"/>
      <c r="GNC67"/>
      <c r="GND67"/>
      <c r="GNE67"/>
      <c r="GNF67"/>
      <c r="GNG67"/>
      <c r="GNH67"/>
      <c r="GNI67"/>
      <c r="GNJ67"/>
      <c r="GNK67"/>
      <c r="GNL67"/>
      <c r="GNM67"/>
      <c r="GNN67"/>
      <c r="GNO67"/>
      <c r="GNP67"/>
      <c r="GNQ67"/>
      <c r="GNR67"/>
      <c r="GNS67"/>
      <c r="GNT67"/>
      <c r="GNU67"/>
      <c r="GNV67"/>
      <c r="GNW67"/>
      <c r="GNX67"/>
      <c r="GNY67"/>
      <c r="GNZ67"/>
      <c r="GOA67"/>
      <c r="GOB67"/>
      <c r="GOC67"/>
      <c r="GOD67"/>
      <c r="GOE67"/>
      <c r="GOF67"/>
      <c r="GOG67"/>
      <c r="GOH67"/>
      <c r="GOI67"/>
      <c r="GOJ67"/>
      <c r="GOK67"/>
      <c r="GOL67"/>
      <c r="GOM67"/>
      <c r="GON67"/>
      <c r="GOO67"/>
      <c r="GOP67"/>
      <c r="GOQ67"/>
      <c r="GOR67"/>
      <c r="GOS67"/>
      <c r="GOT67"/>
      <c r="GOU67"/>
      <c r="GOV67"/>
      <c r="GOW67"/>
      <c r="GOX67"/>
      <c r="GOY67"/>
      <c r="GOZ67"/>
      <c r="GPA67"/>
      <c r="GPB67"/>
      <c r="GPC67"/>
      <c r="GPD67"/>
      <c r="GPE67"/>
      <c r="GPF67"/>
      <c r="GPG67"/>
      <c r="GPH67"/>
      <c r="GPI67"/>
      <c r="GPJ67"/>
      <c r="GPK67"/>
      <c r="GPL67"/>
      <c r="GPM67"/>
      <c r="GPN67"/>
      <c r="GPO67"/>
      <c r="GPP67"/>
      <c r="GPQ67"/>
      <c r="GPR67"/>
      <c r="GPS67"/>
      <c r="GPT67"/>
      <c r="GPU67"/>
      <c r="GPV67"/>
      <c r="GPW67"/>
      <c r="GPX67"/>
      <c r="GPY67"/>
      <c r="GPZ67"/>
      <c r="GQA67"/>
      <c r="GQB67"/>
      <c r="GQC67"/>
      <c r="GQD67"/>
      <c r="GQE67"/>
      <c r="GQF67"/>
      <c r="GQG67"/>
      <c r="GQH67"/>
      <c r="GQI67"/>
      <c r="GQJ67"/>
      <c r="GQK67"/>
      <c r="GQL67"/>
      <c r="GQM67"/>
      <c r="GQN67"/>
      <c r="GQO67"/>
      <c r="GQP67"/>
      <c r="GQQ67"/>
      <c r="GQR67"/>
      <c r="GQS67"/>
      <c r="GQT67"/>
      <c r="GQU67"/>
      <c r="GQV67"/>
      <c r="GQW67"/>
      <c r="GQX67"/>
      <c r="GQY67"/>
      <c r="GQZ67"/>
      <c r="GRA67"/>
      <c r="GRB67"/>
      <c r="GRC67"/>
      <c r="GRD67"/>
      <c r="GRE67"/>
      <c r="GRF67"/>
      <c r="GRG67"/>
      <c r="GRH67"/>
      <c r="GRI67"/>
      <c r="GRJ67"/>
      <c r="GRK67"/>
      <c r="GRL67"/>
      <c r="GRM67"/>
      <c r="GRN67"/>
      <c r="GRO67"/>
      <c r="GRP67"/>
      <c r="GRQ67"/>
      <c r="GRR67"/>
      <c r="GRS67"/>
      <c r="GRT67"/>
      <c r="GRU67"/>
      <c r="GRV67"/>
      <c r="GRW67"/>
      <c r="GRX67"/>
      <c r="GRY67"/>
      <c r="GRZ67"/>
      <c r="GSA67"/>
      <c r="GSB67"/>
      <c r="GSC67"/>
      <c r="GSD67"/>
      <c r="GSE67"/>
      <c r="GSF67"/>
      <c r="GSG67"/>
      <c r="GSH67"/>
      <c r="GSI67"/>
      <c r="GSJ67"/>
      <c r="GSK67"/>
      <c r="GSL67"/>
      <c r="GSM67"/>
      <c r="GSN67"/>
      <c r="GSO67"/>
      <c r="GSP67"/>
      <c r="GSQ67"/>
      <c r="GSR67"/>
      <c r="GSS67"/>
      <c r="GST67"/>
      <c r="GSU67"/>
      <c r="GSV67"/>
      <c r="GSW67"/>
      <c r="GSX67"/>
      <c r="GSY67"/>
      <c r="GSZ67"/>
      <c r="GTA67"/>
      <c r="GTB67"/>
      <c r="GTC67"/>
      <c r="GTD67"/>
      <c r="GTE67"/>
      <c r="GTF67"/>
      <c r="GTG67"/>
      <c r="GTH67"/>
      <c r="GTI67"/>
      <c r="GTJ67"/>
      <c r="GTK67"/>
      <c r="GTL67"/>
      <c r="GTM67"/>
      <c r="GTN67"/>
      <c r="GTO67"/>
      <c r="GTP67"/>
      <c r="GTQ67"/>
      <c r="GTR67"/>
      <c r="GTS67"/>
      <c r="GTT67"/>
      <c r="GTU67"/>
      <c r="GTV67"/>
      <c r="GTW67"/>
      <c r="GTX67"/>
      <c r="GTY67"/>
      <c r="GTZ67"/>
      <c r="GUA67"/>
      <c r="GUB67"/>
      <c r="GUC67"/>
      <c r="GUD67"/>
      <c r="GUE67"/>
      <c r="GUF67"/>
      <c r="GUG67"/>
      <c r="GUH67"/>
      <c r="GUI67"/>
      <c r="GUJ67"/>
      <c r="GUK67"/>
      <c r="GUL67"/>
      <c r="GUM67"/>
      <c r="GUN67"/>
      <c r="GUO67"/>
      <c r="GUP67"/>
      <c r="GUQ67"/>
      <c r="GUR67"/>
      <c r="GUS67"/>
      <c r="GUT67"/>
      <c r="GUU67"/>
      <c r="GUV67"/>
      <c r="GUW67"/>
      <c r="GUX67"/>
      <c r="GUY67"/>
      <c r="GUZ67"/>
      <c r="GVA67"/>
      <c r="GVB67"/>
      <c r="GVC67"/>
      <c r="GVD67"/>
      <c r="GVE67"/>
      <c r="GVF67"/>
      <c r="GVG67"/>
      <c r="GVH67"/>
      <c r="GVI67"/>
      <c r="GVJ67"/>
      <c r="GVK67"/>
      <c r="GVL67"/>
      <c r="GVM67"/>
      <c r="GVN67"/>
      <c r="GVO67"/>
      <c r="GVP67"/>
      <c r="GVQ67"/>
      <c r="GVR67"/>
      <c r="GVS67"/>
      <c r="GVT67"/>
      <c r="GVU67"/>
      <c r="GVV67"/>
      <c r="GVW67"/>
      <c r="GVX67"/>
      <c r="GVY67"/>
      <c r="GVZ67"/>
      <c r="GWA67"/>
      <c r="GWB67"/>
      <c r="GWC67"/>
      <c r="GWD67"/>
      <c r="GWE67"/>
      <c r="GWF67"/>
      <c r="GWG67"/>
      <c r="GWH67"/>
      <c r="GWI67"/>
      <c r="GWJ67"/>
      <c r="GWK67"/>
      <c r="GWL67"/>
      <c r="GWM67"/>
      <c r="GWN67"/>
      <c r="GWO67"/>
      <c r="GWP67"/>
      <c r="GWQ67"/>
      <c r="GWR67"/>
      <c r="GWS67"/>
      <c r="GWT67"/>
      <c r="GWU67"/>
      <c r="GWV67"/>
      <c r="GWW67"/>
      <c r="GWX67"/>
      <c r="GWY67"/>
      <c r="GWZ67"/>
      <c r="GXA67"/>
      <c r="GXB67"/>
      <c r="GXC67"/>
      <c r="GXD67"/>
      <c r="GXE67"/>
      <c r="GXF67"/>
      <c r="GXG67"/>
      <c r="GXH67"/>
      <c r="GXI67"/>
      <c r="GXJ67"/>
      <c r="GXK67"/>
      <c r="GXL67"/>
      <c r="GXM67"/>
      <c r="GXN67"/>
      <c r="GXO67"/>
      <c r="GXP67"/>
      <c r="GXQ67"/>
      <c r="GXR67"/>
      <c r="GXS67"/>
      <c r="GXT67"/>
      <c r="GXU67"/>
      <c r="GXV67"/>
      <c r="GXW67"/>
      <c r="GXX67"/>
      <c r="GXY67"/>
      <c r="GXZ67"/>
      <c r="GYA67"/>
      <c r="GYB67"/>
      <c r="GYC67"/>
      <c r="GYD67"/>
      <c r="GYE67"/>
      <c r="GYF67"/>
      <c r="GYG67"/>
      <c r="GYH67"/>
      <c r="GYI67"/>
      <c r="GYJ67"/>
      <c r="GYK67"/>
      <c r="GYL67"/>
      <c r="GYM67"/>
      <c r="GYN67"/>
      <c r="GYO67"/>
      <c r="GYP67"/>
      <c r="GYQ67"/>
      <c r="GYR67"/>
      <c r="GYS67"/>
      <c r="GYT67"/>
      <c r="GYU67"/>
      <c r="GYV67"/>
      <c r="GYW67"/>
      <c r="GYX67"/>
      <c r="GYY67"/>
      <c r="GYZ67"/>
      <c r="GZA67"/>
      <c r="GZB67"/>
      <c r="GZC67"/>
      <c r="GZD67"/>
      <c r="GZE67"/>
      <c r="GZF67"/>
      <c r="GZG67"/>
      <c r="GZH67"/>
      <c r="GZI67"/>
      <c r="GZJ67"/>
      <c r="GZK67"/>
      <c r="GZL67"/>
      <c r="GZM67"/>
      <c r="GZN67"/>
      <c r="GZO67"/>
      <c r="GZP67"/>
      <c r="GZQ67"/>
      <c r="GZR67"/>
      <c r="GZS67"/>
      <c r="GZT67"/>
      <c r="GZU67"/>
      <c r="GZV67"/>
      <c r="GZW67"/>
      <c r="GZX67"/>
      <c r="GZY67"/>
      <c r="GZZ67"/>
      <c r="HAA67"/>
      <c r="HAB67"/>
      <c r="HAC67"/>
      <c r="HAD67"/>
      <c r="HAE67"/>
      <c r="HAF67"/>
      <c r="HAG67"/>
      <c r="HAH67"/>
      <c r="HAI67"/>
      <c r="HAJ67"/>
      <c r="HAK67"/>
      <c r="HAL67"/>
      <c r="HAM67"/>
      <c r="HAN67"/>
      <c r="HAO67"/>
      <c r="HAP67"/>
      <c r="HAQ67"/>
      <c r="HAR67"/>
      <c r="HAS67"/>
      <c r="HAT67"/>
      <c r="HAU67"/>
      <c r="HAV67"/>
      <c r="HAW67"/>
      <c r="HAX67"/>
      <c r="HAY67"/>
      <c r="HAZ67"/>
      <c r="HBA67"/>
      <c r="HBB67"/>
      <c r="HBC67"/>
      <c r="HBD67"/>
      <c r="HBE67"/>
      <c r="HBF67"/>
      <c r="HBG67"/>
      <c r="HBH67"/>
      <c r="HBI67"/>
      <c r="HBJ67"/>
      <c r="HBK67"/>
      <c r="HBL67"/>
      <c r="HBM67"/>
      <c r="HBN67"/>
      <c r="HBO67"/>
      <c r="HBP67"/>
      <c r="HBQ67"/>
      <c r="HBR67"/>
      <c r="HBS67"/>
      <c r="HBT67"/>
      <c r="HBU67"/>
      <c r="HBV67"/>
      <c r="HBW67"/>
      <c r="HBX67"/>
      <c r="HBY67"/>
      <c r="HBZ67"/>
      <c r="HCA67"/>
      <c r="HCB67"/>
      <c r="HCC67"/>
      <c r="HCD67"/>
      <c r="HCE67"/>
      <c r="HCF67"/>
      <c r="HCG67"/>
      <c r="HCH67"/>
      <c r="HCI67"/>
      <c r="HCJ67"/>
      <c r="HCK67"/>
      <c r="HCL67"/>
      <c r="HCM67"/>
      <c r="HCN67"/>
      <c r="HCO67"/>
      <c r="HCP67"/>
      <c r="HCQ67"/>
      <c r="HCR67"/>
      <c r="HCS67"/>
      <c r="HCT67"/>
      <c r="HCU67"/>
      <c r="HCV67"/>
      <c r="HCW67"/>
      <c r="HCX67"/>
      <c r="HCY67"/>
      <c r="HCZ67"/>
      <c r="HDA67"/>
      <c r="HDB67"/>
      <c r="HDC67"/>
      <c r="HDD67"/>
      <c r="HDE67"/>
      <c r="HDF67"/>
      <c r="HDG67"/>
      <c r="HDH67"/>
      <c r="HDI67"/>
      <c r="HDJ67"/>
      <c r="HDK67"/>
      <c r="HDL67"/>
      <c r="HDM67"/>
      <c r="HDN67"/>
      <c r="HDO67"/>
      <c r="HDP67"/>
      <c r="HDQ67"/>
      <c r="HDR67"/>
      <c r="HDS67"/>
      <c r="HDT67"/>
      <c r="HDU67"/>
      <c r="HDV67"/>
      <c r="HDW67"/>
      <c r="HDX67"/>
      <c r="HDY67"/>
      <c r="HDZ67"/>
      <c r="HEA67"/>
      <c r="HEB67"/>
      <c r="HEC67"/>
      <c r="HED67"/>
      <c r="HEE67"/>
      <c r="HEF67"/>
      <c r="HEG67"/>
      <c r="HEH67"/>
      <c r="HEI67"/>
      <c r="HEJ67"/>
      <c r="HEK67"/>
      <c r="HEL67"/>
      <c r="HEM67"/>
      <c r="HEN67"/>
      <c r="HEO67"/>
      <c r="HEP67"/>
      <c r="HEQ67"/>
      <c r="HER67"/>
      <c r="HES67"/>
      <c r="HET67"/>
      <c r="HEU67"/>
      <c r="HEV67"/>
      <c r="HEW67"/>
      <c r="HEX67"/>
      <c r="HEY67"/>
      <c r="HEZ67"/>
      <c r="HFA67"/>
      <c r="HFB67"/>
      <c r="HFC67"/>
      <c r="HFD67"/>
      <c r="HFE67"/>
      <c r="HFF67"/>
      <c r="HFG67"/>
      <c r="HFH67"/>
      <c r="HFI67"/>
      <c r="HFJ67"/>
      <c r="HFK67"/>
      <c r="HFL67"/>
      <c r="HFM67"/>
      <c r="HFN67"/>
      <c r="HFO67"/>
      <c r="HFP67"/>
      <c r="HFQ67"/>
      <c r="HFR67"/>
      <c r="HFS67"/>
      <c r="HFT67"/>
      <c r="HFU67"/>
      <c r="HFV67"/>
      <c r="HFW67"/>
      <c r="HFX67"/>
      <c r="HFY67"/>
      <c r="HFZ67"/>
      <c r="HGA67"/>
      <c r="HGB67"/>
      <c r="HGC67"/>
      <c r="HGD67"/>
      <c r="HGE67"/>
      <c r="HGF67"/>
      <c r="HGG67"/>
      <c r="HGH67"/>
      <c r="HGI67"/>
      <c r="HGJ67"/>
      <c r="HGK67"/>
      <c r="HGL67"/>
      <c r="HGM67"/>
      <c r="HGN67"/>
      <c r="HGO67"/>
      <c r="HGP67"/>
      <c r="HGQ67"/>
      <c r="HGR67"/>
      <c r="HGS67"/>
      <c r="HGT67"/>
      <c r="HGU67"/>
      <c r="HGV67"/>
      <c r="HGW67"/>
      <c r="HGX67"/>
      <c r="HGY67"/>
      <c r="HGZ67"/>
      <c r="HHA67"/>
      <c r="HHB67"/>
      <c r="HHC67"/>
      <c r="HHD67"/>
      <c r="HHE67"/>
      <c r="HHF67"/>
      <c r="HHG67"/>
      <c r="HHH67"/>
      <c r="HHI67"/>
      <c r="HHJ67"/>
      <c r="HHK67"/>
      <c r="HHL67"/>
      <c r="HHM67"/>
      <c r="HHN67"/>
      <c r="HHO67"/>
      <c r="HHP67"/>
      <c r="HHQ67"/>
      <c r="HHR67"/>
      <c r="HHS67"/>
      <c r="HHT67"/>
      <c r="HHU67"/>
      <c r="HHV67"/>
      <c r="HHW67"/>
      <c r="HHX67"/>
      <c r="HHY67"/>
      <c r="HHZ67"/>
      <c r="HIA67"/>
      <c r="HIB67"/>
      <c r="HIC67"/>
      <c r="HID67"/>
      <c r="HIE67"/>
      <c r="HIF67"/>
      <c r="HIG67"/>
      <c r="HIH67"/>
      <c r="HII67"/>
      <c r="HIJ67"/>
      <c r="HIK67"/>
      <c r="HIL67"/>
      <c r="HIM67"/>
      <c r="HIN67"/>
      <c r="HIO67"/>
      <c r="HIP67"/>
      <c r="HIQ67"/>
      <c r="HIR67"/>
      <c r="HIS67"/>
      <c r="HIT67"/>
      <c r="HIU67"/>
      <c r="HIV67"/>
      <c r="HIW67"/>
      <c r="HIX67"/>
      <c r="HIY67"/>
      <c r="HIZ67"/>
      <c r="HJA67"/>
      <c r="HJB67"/>
      <c r="HJC67"/>
      <c r="HJD67"/>
      <c r="HJE67"/>
      <c r="HJF67"/>
      <c r="HJG67"/>
      <c r="HJH67"/>
      <c r="HJI67"/>
      <c r="HJJ67"/>
      <c r="HJK67"/>
      <c r="HJL67"/>
      <c r="HJM67"/>
      <c r="HJN67"/>
      <c r="HJO67"/>
      <c r="HJP67"/>
      <c r="HJQ67"/>
      <c r="HJR67"/>
      <c r="HJS67"/>
      <c r="HJT67"/>
      <c r="HJU67"/>
      <c r="HJV67"/>
      <c r="HJW67"/>
      <c r="HJX67"/>
      <c r="HJY67"/>
      <c r="HJZ67"/>
      <c r="HKA67"/>
      <c r="HKB67"/>
      <c r="HKC67"/>
      <c r="HKD67"/>
      <c r="HKE67"/>
      <c r="HKF67"/>
      <c r="HKG67"/>
      <c r="HKH67"/>
      <c r="HKI67"/>
      <c r="HKJ67"/>
      <c r="HKK67"/>
      <c r="HKL67"/>
      <c r="HKM67"/>
      <c r="HKN67"/>
      <c r="HKO67"/>
      <c r="HKP67"/>
      <c r="HKQ67"/>
      <c r="HKR67"/>
      <c r="HKS67"/>
      <c r="HKT67"/>
      <c r="HKU67"/>
      <c r="HKV67"/>
      <c r="HKW67"/>
      <c r="HKX67"/>
      <c r="HKY67"/>
      <c r="HKZ67"/>
      <c r="HLA67"/>
      <c r="HLB67"/>
      <c r="HLC67"/>
      <c r="HLD67"/>
      <c r="HLE67"/>
      <c r="HLF67"/>
      <c r="HLG67"/>
      <c r="HLH67"/>
      <c r="HLI67"/>
      <c r="HLJ67"/>
      <c r="HLK67"/>
      <c r="HLL67"/>
      <c r="HLM67"/>
      <c r="HLN67"/>
      <c r="HLO67"/>
      <c r="HLP67"/>
      <c r="HLQ67"/>
      <c r="HLR67"/>
      <c r="HLS67"/>
      <c r="HLT67"/>
      <c r="HLU67"/>
      <c r="HLV67"/>
      <c r="HLW67"/>
      <c r="HLX67"/>
      <c r="HLY67"/>
      <c r="HLZ67"/>
      <c r="HMA67"/>
      <c r="HMB67"/>
      <c r="HMC67"/>
      <c r="HMD67"/>
      <c r="HME67"/>
      <c r="HMF67"/>
      <c r="HMG67"/>
      <c r="HMH67"/>
      <c r="HMI67"/>
      <c r="HMJ67"/>
      <c r="HMK67"/>
      <c r="HML67"/>
      <c r="HMM67"/>
      <c r="HMN67"/>
      <c r="HMO67"/>
      <c r="HMP67"/>
      <c r="HMQ67"/>
      <c r="HMR67"/>
      <c r="HMS67"/>
      <c r="HMT67"/>
      <c r="HMU67"/>
      <c r="HMV67"/>
      <c r="HMW67"/>
      <c r="HMX67"/>
      <c r="HMY67"/>
      <c r="HMZ67"/>
      <c r="HNA67"/>
      <c r="HNB67"/>
      <c r="HNC67"/>
      <c r="HND67"/>
      <c r="HNE67"/>
      <c r="HNF67"/>
      <c r="HNG67"/>
      <c r="HNH67"/>
      <c r="HNI67"/>
      <c r="HNJ67"/>
      <c r="HNK67"/>
      <c r="HNL67"/>
      <c r="HNM67"/>
      <c r="HNN67"/>
      <c r="HNO67"/>
      <c r="HNP67"/>
      <c r="HNQ67"/>
      <c r="HNR67"/>
      <c r="HNS67"/>
      <c r="HNT67"/>
      <c r="HNU67"/>
      <c r="HNV67"/>
      <c r="HNW67"/>
      <c r="HNX67"/>
      <c r="HNY67"/>
      <c r="HNZ67"/>
      <c r="HOA67"/>
      <c r="HOB67"/>
      <c r="HOC67"/>
      <c r="HOD67"/>
      <c r="HOE67"/>
      <c r="HOF67"/>
      <c r="HOG67"/>
      <c r="HOH67"/>
      <c r="HOI67"/>
      <c r="HOJ67"/>
      <c r="HOK67"/>
      <c r="HOL67"/>
      <c r="HOM67"/>
      <c r="HON67"/>
      <c r="HOO67"/>
      <c r="HOP67"/>
      <c r="HOQ67"/>
      <c r="HOR67"/>
      <c r="HOS67"/>
      <c r="HOT67"/>
      <c r="HOU67"/>
      <c r="HOV67"/>
      <c r="HOW67"/>
      <c r="HOX67"/>
      <c r="HOY67"/>
      <c r="HOZ67"/>
      <c r="HPA67"/>
      <c r="HPB67"/>
      <c r="HPC67"/>
      <c r="HPD67"/>
      <c r="HPE67"/>
      <c r="HPF67"/>
      <c r="HPG67"/>
      <c r="HPH67"/>
      <c r="HPI67"/>
      <c r="HPJ67"/>
      <c r="HPK67"/>
      <c r="HPL67"/>
      <c r="HPM67"/>
      <c r="HPN67"/>
      <c r="HPO67"/>
      <c r="HPP67"/>
      <c r="HPQ67"/>
      <c r="HPR67"/>
      <c r="HPS67"/>
      <c r="HPT67"/>
      <c r="HPU67"/>
      <c r="HPV67"/>
      <c r="HPW67"/>
      <c r="HPX67"/>
      <c r="HPY67"/>
      <c r="HPZ67"/>
      <c r="HQA67"/>
      <c r="HQB67"/>
      <c r="HQC67"/>
      <c r="HQD67"/>
      <c r="HQE67"/>
      <c r="HQF67"/>
      <c r="HQG67"/>
      <c r="HQH67"/>
      <c r="HQI67"/>
      <c r="HQJ67"/>
      <c r="HQK67"/>
      <c r="HQL67"/>
      <c r="HQM67"/>
      <c r="HQN67"/>
      <c r="HQO67"/>
      <c r="HQP67"/>
      <c r="HQQ67"/>
      <c r="HQR67"/>
      <c r="HQS67"/>
      <c r="HQT67"/>
      <c r="HQU67"/>
      <c r="HQV67"/>
      <c r="HQW67"/>
      <c r="HQX67"/>
      <c r="HQY67"/>
      <c r="HQZ67"/>
      <c r="HRA67"/>
      <c r="HRB67"/>
      <c r="HRC67"/>
      <c r="HRD67"/>
      <c r="HRE67"/>
      <c r="HRF67"/>
      <c r="HRG67"/>
      <c r="HRH67"/>
      <c r="HRI67"/>
      <c r="HRJ67"/>
      <c r="HRK67"/>
      <c r="HRL67"/>
      <c r="HRM67"/>
      <c r="HRN67"/>
      <c r="HRO67"/>
      <c r="HRP67"/>
      <c r="HRQ67"/>
      <c r="HRR67"/>
      <c r="HRS67"/>
      <c r="HRT67"/>
      <c r="HRU67"/>
      <c r="HRV67"/>
      <c r="HRW67"/>
      <c r="HRX67"/>
      <c r="HRY67"/>
      <c r="HRZ67"/>
      <c r="HSA67"/>
      <c r="HSB67"/>
      <c r="HSC67"/>
      <c r="HSD67"/>
      <c r="HSE67"/>
      <c r="HSF67"/>
      <c r="HSG67"/>
      <c r="HSH67"/>
      <c r="HSI67"/>
      <c r="HSJ67"/>
      <c r="HSK67"/>
      <c r="HSL67"/>
      <c r="HSM67"/>
      <c r="HSN67"/>
      <c r="HSO67"/>
      <c r="HSP67"/>
      <c r="HSQ67"/>
      <c r="HSR67"/>
      <c r="HSS67"/>
      <c r="HST67"/>
      <c r="HSU67"/>
      <c r="HSV67"/>
      <c r="HSW67"/>
      <c r="HSX67"/>
      <c r="HSY67"/>
      <c r="HSZ67"/>
      <c r="HTA67"/>
      <c r="HTB67"/>
      <c r="HTC67"/>
      <c r="HTD67"/>
      <c r="HTE67"/>
      <c r="HTF67"/>
      <c r="HTG67"/>
      <c r="HTH67"/>
      <c r="HTI67"/>
      <c r="HTJ67"/>
      <c r="HTK67"/>
      <c r="HTL67"/>
      <c r="HTM67"/>
      <c r="HTN67"/>
      <c r="HTO67"/>
      <c r="HTP67"/>
      <c r="HTQ67"/>
      <c r="HTR67"/>
      <c r="HTS67"/>
      <c r="HTT67"/>
      <c r="HTU67"/>
      <c r="HTV67"/>
      <c r="HTW67"/>
      <c r="HTX67"/>
      <c r="HTY67"/>
      <c r="HTZ67"/>
      <c r="HUA67"/>
      <c r="HUB67"/>
      <c r="HUC67"/>
      <c r="HUD67"/>
      <c r="HUE67"/>
      <c r="HUF67"/>
      <c r="HUG67"/>
      <c r="HUH67"/>
      <c r="HUI67"/>
      <c r="HUJ67"/>
      <c r="HUK67"/>
      <c r="HUL67"/>
      <c r="HUM67"/>
      <c r="HUN67"/>
      <c r="HUO67"/>
      <c r="HUP67"/>
      <c r="HUQ67"/>
      <c r="HUR67"/>
      <c r="HUS67"/>
      <c r="HUT67"/>
      <c r="HUU67"/>
      <c r="HUV67"/>
      <c r="HUW67"/>
      <c r="HUX67"/>
      <c r="HUY67"/>
      <c r="HUZ67"/>
      <c r="HVA67"/>
      <c r="HVB67"/>
      <c r="HVC67"/>
      <c r="HVD67"/>
      <c r="HVE67"/>
      <c r="HVF67"/>
      <c r="HVG67"/>
      <c r="HVH67"/>
      <c r="HVI67"/>
      <c r="HVJ67"/>
      <c r="HVK67"/>
      <c r="HVL67"/>
      <c r="HVM67"/>
      <c r="HVN67"/>
      <c r="HVO67"/>
      <c r="HVP67"/>
      <c r="HVQ67"/>
      <c r="HVR67"/>
      <c r="HVS67"/>
      <c r="HVT67"/>
      <c r="HVU67"/>
      <c r="HVV67"/>
      <c r="HVW67"/>
      <c r="HVX67"/>
      <c r="HVY67"/>
      <c r="HVZ67"/>
      <c r="HWA67"/>
      <c r="HWB67"/>
      <c r="HWC67"/>
      <c r="HWD67"/>
      <c r="HWE67"/>
      <c r="HWF67"/>
      <c r="HWG67"/>
      <c r="HWH67"/>
      <c r="HWI67"/>
      <c r="HWJ67"/>
      <c r="HWK67"/>
      <c r="HWL67"/>
      <c r="HWM67"/>
      <c r="HWN67"/>
      <c r="HWO67"/>
      <c r="HWP67"/>
      <c r="HWQ67"/>
      <c r="HWR67"/>
      <c r="HWS67"/>
      <c r="HWT67"/>
      <c r="HWU67"/>
      <c r="HWV67"/>
      <c r="HWW67"/>
      <c r="HWX67"/>
      <c r="HWY67"/>
      <c r="HWZ67"/>
      <c r="HXA67"/>
      <c r="HXB67"/>
      <c r="HXC67"/>
      <c r="HXD67"/>
      <c r="HXE67"/>
      <c r="HXF67"/>
      <c r="HXG67"/>
      <c r="HXH67"/>
      <c r="HXI67"/>
      <c r="HXJ67"/>
      <c r="HXK67"/>
      <c r="HXL67"/>
      <c r="HXM67"/>
      <c r="HXN67"/>
      <c r="HXO67"/>
      <c r="HXP67"/>
      <c r="HXQ67"/>
      <c r="HXR67"/>
      <c r="HXS67"/>
      <c r="HXT67"/>
      <c r="HXU67"/>
      <c r="HXV67"/>
      <c r="HXW67"/>
      <c r="HXX67"/>
      <c r="HXY67"/>
      <c r="HXZ67"/>
      <c r="HYA67"/>
      <c r="HYB67"/>
      <c r="HYC67"/>
      <c r="HYD67"/>
      <c r="HYE67"/>
      <c r="HYF67"/>
      <c r="HYG67"/>
      <c r="HYH67"/>
      <c r="HYI67"/>
      <c r="HYJ67"/>
      <c r="HYK67"/>
      <c r="HYL67"/>
      <c r="HYM67"/>
      <c r="HYN67"/>
      <c r="HYO67"/>
      <c r="HYP67"/>
      <c r="HYQ67"/>
      <c r="HYR67"/>
      <c r="HYS67"/>
      <c r="HYT67"/>
      <c r="HYU67"/>
      <c r="HYV67"/>
      <c r="HYW67"/>
      <c r="HYX67"/>
      <c r="HYY67"/>
      <c r="HYZ67"/>
      <c r="HZA67"/>
      <c r="HZB67"/>
      <c r="HZC67"/>
      <c r="HZD67"/>
      <c r="HZE67"/>
      <c r="HZF67"/>
      <c r="HZG67"/>
      <c r="HZH67"/>
      <c r="HZI67"/>
      <c r="HZJ67"/>
      <c r="HZK67"/>
      <c r="HZL67"/>
      <c r="HZM67"/>
      <c r="HZN67"/>
      <c r="HZO67"/>
      <c r="HZP67"/>
      <c r="HZQ67"/>
      <c r="HZR67"/>
      <c r="HZS67"/>
      <c r="HZT67"/>
      <c r="HZU67"/>
      <c r="HZV67"/>
      <c r="HZW67"/>
      <c r="HZX67"/>
      <c r="HZY67"/>
      <c r="HZZ67"/>
      <c r="IAA67"/>
      <c r="IAB67"/>
      <c r="IAC67"/>
      <c r="IAD67"/>
      <c r="IAE67"/>
      <c r="IAF67"/>
      <c r="IAG67"/>
      <c r="IAH67"/>
      <c r="IAI67"/>
      <c r="IAJ67"/>
      <c r="IAK67"/>
      <c r="IAL67"/>
      <c r="IAM67"/>
      <c r="IAN67"/>
      <c r="IAO67"/>
      <c r="IAP67"/>
      <c r="IAQ67"/>
      <c r="IAR67"/>
      <c r="IAS67"/>
      <c r="IAT67"/>
      <c r="IAU67"/>
      <c r="IAV67"/>
      <c r="IAW67"/>
      <c r="IAX67"/>
      <c r="IAY67"/>
      <c r="IAZ67"/>
      <c r="IBA67"/>
      <c r="IBB67"/>
      <c r="IBC67"/>
      <c r="IBD67"/>
      <c r="IBE67"/>
      <c r="IBF67"/>
      <c r="IBG67"/>
      <c r="IBH67"/>
      <c r="IBI67"/>
      <c r="IBJ67"/>
      <c r="IBK67"/>
      <c r="IBL67"/>
      <c r="IBM67"/>
      <c r="IBN67"/>
      <c r="IBO67"/>
      <c r="IBP67"/>
      <c r="IBQ67"/>
      <c r="IBR67"/>
      <c r="IBS67"/>
      <c r="IBT67"/>
      <c r="IBU67"/>
      <c r="IBV67"/>
      <c r="IBW67"/>
      <c r="IBX67"/>
      <c r="IBY67"/>
      <c r="IBZ67"/>
      <c r="ICA67"/>
      <c r="ICB67"/>
      <c r="ICC67"/>
      <c r="ICD67"/>
      <c r="ICE67"/>
      <c r="ICF67"/>
      <c r="ICG67"/>
      <c r="ICH67"/>
      <c r="ICI67"/>
      <c r="ICJ67"/>
      <c r="ICK67"/>
      <c r="ICL67"/>
      <c r="ICM67"/>
      <c r="ICN67"/>
      <c r="ICO67"/>
      <c r="ICP67"/>
      <c r="ICQ67"/>
      <c r="ICR67"/>
      <c r="ICS67"/>
      <c r="ICT67"/>
      <c r="ICU67"/>
      <c r="ICV67"/>
      <c r="ICW67"/>
      <c r="ICX67"/>
      <c r="ICY67"/>
      <c r="ICZ67"/>
      <c r="IDA67"/>
      <c r="IDB67"/>
      <c r="IDC67"/>
      <c r="IDD67"/>
      <c r="IDE67"/>
      <c r="IDF67"/>
      <c r="IDG67"/>
      <c r="IDH67"/>
      <c r="IDI67"/>
      <c r="IDJ67"/>
      <c r="IDK67"/>
      <c r="IDL67"/>
      <c r="IDM67"/>
      <c r="IDN67"/>
      <c r="IDO67"/>
      <c r="IDP67"/>
      <c r="IDQ67"/>
      <c r="IDR67"/>
      <c r="IDS67"/>
      <c r="IDT67"/>
      <c r="IDU67"/>
      <c r="IDV67"/>
      <c r="IDW67"/>
      <c r="IDX67"/>
      <c r="IDY67"/>
      <c r="IDZ67"/>
      <c r="IEA67"/>
      <c r="IEB67"/>
      <c r="IEC67"/>
      <c r="IED67"/>
      <c r="IEE67"/>
      <c r="IEF67"/>
      <c r="IEG67"/>
      <c r="IEH67"/>
      <c r="IEI67"/>
      <c r="IEJ67"/>
      <c r="IEK67"/>
      <c r="IEL67"/>
      <c r="IEM67"/>
      <c r="IEN67"/>
      <c r="IEO67"/>
      <c r="IEP67"/>
      <c r="IEQ67"/>
      <c r="IER67"/>
      <c r="IES67"/>
      <c r="IET67"/>
      <c r="IEU67"/>
      <c r="IEV67"/>
      <c r="IEW67"/>
      <c r="IEX67"/>
      <c r="IEY67"/>
      <c r="IEZ67"/>
      <c r="IFA67"/>
      <c r="IFB67"/>
      <c r="IFC67"/>
      <c r="IFD67"/>
      <c r="IFE67"/>
      <c r="IFF67"/>
      <c r="IFG67"/>
      <c r="IFH67"/>
      <c r="IFI67"/>
      <c r="IFJ67"/>
      <c r="IFK67"/>
      <c r="IFL67"/>
      <c r="IFM67"/>
      <c r="IFN67"/>
      <c r="IFO67"/>
      <c r="IFP67"/>
      <c r="IFQ67"/>
      <c r="IFR67"/>
      <c r="IFS67"/>
      <c r="IFT67"/>
      <c r="IFU67"/>
      <c r="IFV67"/>
      <c r="IFW67"/>
      <c r="IFX67"/>
      <c r="IFY67"/>
      <c r="IFZ67"/>
      <c r="IGA67"/>
      <c r="IGB67"/>
      <c r="IGC67"/>
      <c r="IGD67"/>
      <c r="IGE67"/>
      <c r="IGF67"/>
      <c r="IGG67"/>
      <c r="IGH67"/>
      <c r="IGI67"/>
      <c r="IGJ67"/>
      <c r="IGK67"/>
      <c r="IGL67"/>
      <c r="IGM67"/>
      <c r="IGN67"/>
      <c r="IGO67"/>
      <c r="IGP67"/>
      <c r="IGQ67"/>
      <c r="IGR67"/>
      <c r="IGS67"/>
      <c r="IGT67"/>
      <c r="IGU67"/>
      <c r="IGV67"/>
      <c r="IGW67"/>
      <c r="IGX67"/>
      <c r="IGY67"/>
      <c r="IGZ67"/>
      <c r="IHA67"/>
      <c r="IHB67"/>
      <c r="IHC67"/>
      <c r="IHD67"/>
      <c r="IHE67"/>
      <c r="IHF67"/>
      <c r="IHG67"/>
      <c r="IHH67"/>
      <c r="IHI67"/>
      <c r="IHJ67"/>
      <c r="IHK67"/>
      <c r="IHL67"/>
      <c r="IHM67"/>
      <c r="IHN67"/>
      <c r="IHO67"/>
      <c r="IHP67"/>
      <c r="IHQ67"/>
      <c r="IHR67"/>
      <c r="IHS67"/>
      <c r="IHT67"/>
      <c r="IHU67"/>
      <c r="IHV67"/>
      <c r="IHW67"/>
      <c r="IHX67"/>
      <c r="IHY67"/>
      <c r="IHZ67"/>
      <c r="IIA67"/>
      <c r="IIB67"/>
      <c r="IIC67"/>
      <c r="IID67"/>
      <c r="IIE67"/>
      <c r="IIF67"/>
      <c r="IIG67"/>
      <c r="IIH67"/>
      <c r="III67"/>
      <c r="IIJ67"/>
      <c r="IIK67"/>
      <c r="IIL67"/>
      <c r="IIM67"/>
      <c r="IIN67"/>
      <c r="IIO67"/>
      <c r="IIP67"/>
      <c r="IIQ67"/>
      <c r="IIR67"/>
      <c r="IIS67"/>
      <c r="IIT67"/>
      <c r="IIU67"/>
      <c r="IIV67"/>
      <c r="IIW67"/>
      <c r="IIX67"/>
      <c r="IIY67"/>
      <c r="IIZ67"/>
      <c r="IJA67"/>
      <c r="IJB67"/>
      <c r="IJC67"/>
      <c r="IJD67"/>
      <c r="IJE67"/>
      <c r="IJF67"/>
      <c r="IJG67"/>
      <c r="IJH67"/>
      <c r="IJI67"/>
      <c r="IJJ67"/>
      <c r="IJK67"/>
      <c r="IJL67"/>
      <c r="IJM67"/>
      <c r="IJN67"/>
      <c r="IJO67"/>
      <c r="IJP67"/>
      <c r="IJQ67"/>
      <c r="IJR67"/>
      <c r="IJS67"/>
      <c r="IJT67"/>
      <c r="IJU67"/>
      <c r="IJV67"/>
      <c r="IJW67"/>
      <c r="IJX67"/>
      <c r="IJY67"/>
      <c r="IJZ67"/>
      <c r="IKA67"/>
      <c r="IKB67"/>
      <c r="IKC67"/>
      <c r="IKD67"/>
      <c r="IKE67"/>
      <c r="IKF67"/>
      <c r="IKG67"/>
      <c r="IKH67"/>
      <c r="IKI67"/>
      <c r="IKJ67"/>
      <c r="IKK67"/>
      <c r="IKL67"/>
      <c r="IKM67"/>
      <c r="IKN67"/>
      <c r="IKO67"/>
      <c r="IKP67"/>
      <c r="IKQ67"/>
      <c r="IKR67"/>
      <c r="IKS67"/>
      <c r="IKT67"/>
      <c r="IKU67"/>
      <c r="IKV67"/>
      <c r="IKW67"/>
      <c r="IKX67"/>
      <c r="IKY67"/>
      <c r="IKZ67"/>
      <c r="ILA67"/>
      <c r="ILB67"/>
      <c r="ILC67"/>
      <c r="ILD67"/>
      <c r="ILE67"/>
      <c r="ILF67"/>
      <c r="ILG67"/>
      <c r="ILH67"/>
      <c r="ILI67"/>
      <c r="ILJ67"/>
      <c r="ILK67"/>
      <c r="ILL67"/>
      <c r="ILM67"/>
      <c r="ILN67"/>
      <c r="ILO67"/>
      <c r="ILP67"/>
      <c r="ILQ67"/>
      <c r="ILR67"/>
      <c r="ILS67"/>
      <c r="ILT67"/>
      <c r="ILU67"/>
      <c r="ILV67"/>
      <c r="ILW67"/>
      <c r="ILX67"/>
      <c r="ILY67"/>
      <c r="ILZ67"/>
      <c r="IMA67"/>
      <c r="IMB67"/>
      <c r="IMC67"/>
      <c r="IMD67"/>
      <c r="IME67"/>
      <c r="IMF67"/>
      <c r="IMG67"/>
      <c r="IMH67"/>
      <c r="IMI67"/>
      <c r="IMJ67"/>
      <c r="IMK67"/>
      <c r="IML67"/>
      <c r="IMM67"/>
      <c r="IMN67"/>
      <c r="IMO67"/>
      <c r="IMP67"/>
      <c r="IMQ67"/>
      <c r="IMR67"/>
      <c r="IMS67"/>
      <c r="IMT67"/>
      <c r="IMU67"/>
      <c r="IMV67"/>
      <c r="IMW67"/>
      <c r="IMX67"/>
      <c r="IMY67"/>
      <c r="IMZ67"/>
      <c r="INA67"/>
      <c r="INB67"/>
      <c r="INC67"/>
      <c r="IND67"/>
      <c r="INE67"/>
      <c r="INF67"/>
      <c r="ING67"/>
      <c r="INH67"/>
      <c r="INI67"/>
      <c r="INJ67"/>
      <c r="INK67"/>
      <c r="INL67"/>
      <c r="INM67"/>
      <c r="INN67"/>
      <c r="INO67"/>
      <c r="INP67"/>
      <c r="INQ67"/>
      <c r="INR67"/>
      <c r="INS67"/>
      <c r="INT67"/>
      <c r="INU67"/>
      <c r="INV67"/>
      <c r="INW67"/>
      <c r="INX67"/>
      <c r="INY67"/>
      <c r="INZ67"/>
      <c r="IOA67"/>
      <c r="IOB67"/>
      <c r="IOC67"/>
      <c r="IOD67"/>
      <c r="IOE67"/>
      <c r="IOF67"/>
      <c r="IOG67"/>
      <c r="IOH67"/>
      <c r="IOI67"/>
      <c r="IOJ67"/>
      <c r="IOK67"/>
      <c r="IOL67"/>
      <c r="IOM67"/>
      <c r="ION67"/>
      <c r="IOO67"/>
      <c r="IOP67"/>
      <c r="IOQ67"/>
      <c r="IOR67"/>
      <c r="IOS67"/>
      <c r="IOT67"/>
      <c r="IOU67"/>
      <c r="IOV67"/>
      <c r="IOW67"/>
      <c r="IOX67"/>
      <c r="IOY67"/>
      <c r="IOZ67"/>
      <c r="IPA67"/>
      <c r="IPB67"/>
      <c r="IPC67"/>
      <c r="IPD67"/>
      <c r="IPE67"/>
      <c r="IPF67"/>
      <c r="IPG67"/>
      <c r="IPH67"/>
      <c r="IPI67"/>
      <c r="IPJ67"/>
      <c r="IPK67"/>
      <c r="IPL67"/>
      <c r="IPM67"/>
      <c r="IPN67"/>
      <c r="IPO67"/>
      <c r="IPP67"/>
      <c r="IPQ67"/>
      <c r="IPR67"/>
      <c r="IPS67"/>
      <c r="IPT67"/>
      <c r="IPU67"/>
      <c r="IPV67"/>
      <c r="IPW67"/>
      <c r="IPX67"/>
      <c r="IPY67"/>
      <c r="IPZ67"/>
      <c r="IQA67"/>
      <c r="IQB67"/>
      <c r="IQC67"/>
      <c r="IQD67"/>
      <c r="IQE67"/>
      <c r="IQF67"/>
      <c r="IQG67"/>
      <c r="IQH67"/>
      <c r="IQI67"/>
      <c r="IQJ67"/>
      <c r="IQK67"/>
      <c r="IQL67"/>
      <c r="IQM67"/>
      <c r="IQN67"/>
      <c r="IQO67"/>
      <c r="IQP67"/>
      <c r="IQQ67"/>
      <c r="IQR67"/>
      <c r="IQS67"/>
      <c r="IQT67"/>
      <c r="IQU67"/>
      <c r="IQV67"/>
      <c r="IQW67"/>
      <c r="IQX67"/>
      <c r="IQY67"/>
      <c r="IQZ67"/>
      <c r="IRA67"/>
      <c r="IRB67"/>
      <c r="IRC67"/>
      <c r="IRD67"/>
      <c r="IRE67"/>
      <c r="IRF67"/>
      <c r="IRG67"/>
      <c r="IRH67"/>
      <c r="IRI67"/>
      <c r="IRJ67"/>
      <c r="IRK67"/>
      <c r="IRL67"/>
      <c r="IRM67"/>
      <c r="IRN67"/>
      <c r="IRO67"/>
      <c r="IRP67"/>
      <c r="IRQ67"/>
      <c r="IRR67"/>
      <c r="IRS67"/>
      <c r="IRT67"/>
      <c r="IRU67"/>
      <c r="IRV67"/>
      <c r="IRW67"/>
      <c r="IRX67"/>
      <c r="IRY67"/>
      <c r="IRZ67"/>
      <c r="ISA67"/>
      <c r="ISB67"/>
      <c r="ISC67"/>
      <c r="ISD67"/>
      <c r="ISE67"/>
      <c r="ISF67"/>
      <c r="ISG67"/>
      <c r="ISH67"/>
      <c r="ISI67"/>
      <c r="ISJ67"/>
      <c r="ISK67"/>
      <c r="ISL67"/>
      <c r="ISM67"/>
      <c r="ISN67"/>
      <c r="ISO67"/>
      <c r="ISP67"/>
      <c r="ISQ67"/>
      <c r="ISR67"/>
      <c r="ISS67"/>
      <c r="IST67"/>
      <c r="ISU67"/>
      <c r="ISV67"/>
      <c r="ISW67"/>
      <c r="ISX67"/>
      <c r="ISY67"/>
      <c r="ISZ67"/>
      <c r="ITA67"/>
      <c r="ITB67"/>
      <c r="ITC67"/>
      <c r="ITD67"/>
      <c r="ITE67"/>
      <c r="ITF67"/>
      <c r="ITG67"/>
      <c r="ITH67"/>
      <c r="ITI67"/>
      <c r="ITJ67"/>
      <c r="ITK67"/>
      <c r="ITL67"/>
      <c r="ITM67"/>
      <c r="ITN67"/>
      <c r="ITO67"/>
      <c r="ITP67"/>
      <c r="ITQ67"/>
      <c r="ITR67"/>
      <c r="ITS67"/>
      <c r="ITT67"/>
      <c r="ITU67"/>
      <c r="ITV67"/>
      <c r="ITW67"/>
      <c r="ITX67"/>
      <c r="ITY67"/>
      <c r="ITZ67"/>
      <c r="IUA67"/>
      <c r="IUB67"/>
      <c r="IUC67"/>
      <c r="IUD67"/>
      <c r="IUE67"/>
      <c r="IUF67"/>
      <c r="IUG67"/>
      <c r="IUH67"/>
      <c r="IUI67"/>
      <c r="IUJ67"/>
      <c r="IUK67"/>
      <c r="IUL67"/>
      <c r="IUM67"/>
      <c r="IUN67"/>
      <c r="IUO67"/>
      <c r="IUP67"/>
      <c r="IUQ67"/>
      <c r="IUR67"/>
      <c r="IUS67"/>
      <c r="IUT67"/>
      <c r="IUU67"/>
      <c r="IUV67"/>
      <c r="IUW67"/>
      <c r="IUX67"/>
      <c r="IUY67"/>
      <c r="IUZ67"/>
      <c r="IVA67"/>
      <c r="IVB67"/>
      <c r="IVC67"/>
      <c r="IVD67"/>
      <c r="IVE67"/>
      <c r="IVF67"/>
      <c r="IVG67"/>
      <c r="IVH67"/>
      <c r="IVI67"/>
      <c r="IVJ67"/>
      <c r="IVK67"/>
      <c r="IVL67"/>
      <c r="IVM67"/>
      <c r="IVN67"/>
      <c r="IVO67"/>
      <c r="IVP67"/>
      <c r="IVQ67"/>
      <c r="IVR67"/>
      <c r="IVS67"/>
      <c r="IVT67"/>
      <c r="IVU67"/>
      <c r="IVV67"/>
      <c r="IVW67"/>
      <c r="IVX67"/>
      <c r="IVY67"/>
      <c r="IVZ67"/>
      <c r="IWA67"/>
      <c r="IWB67"/>
      <c r="IWC67"/>
      <c r="IWD67"/>
      <c r="IWE67"/>
      <c r="IWF67"/>
      <c r="IWG67"/>
      <c r="IWH67"/>
      <c r="IWI67"/>
      <c r="IWJ67"/>
      <c r="IWK67"/>
      <c r="IWL67"/>
      <c r="IWM67"/>
      <c r="IWN67"/>
      <c r="IWO67"/>
      <c r="IWP67"/>
      <c r="IWQ67"/>
      <c r="IWR67"/>
      <c r="IWS67"/>
      <c r="IWT67"/>
      <c r="IWU67"/>
      <c r="IWV67"/>
      <c r="IWW67"/>
      <c r="IWX67"/>
      <c r="IWY67"/>
      <c r="IWZ67"/>
      <c r="IXA67"/>
      <c r="IXB67"/>
      <c r="IXC67"/>
      <c r="IXD67"/>
      <c r="IXE67"/>
      <c r="IXF67"/>
      <c r="IXG67"/>
      <c r="IXH67"/>
      <c r="IXI67"/>
      <c r="IXJ67"/>
      <c r="IXK67"/>
      <c r="IXL67"/>
      <c r="IXM67"/>
      <c r="IXN67"/>
      <c r="IXO67"/>
      <c r="IXP67"/>
      <c r="IXQ67"/>
      <c r="IXR67"/>
      <c r="IXS67"/>
      <c r="IXT67"/>
      <c r="IXU67"/>
      <c r="IXV67"/>
      <c r="IXW67"/>
      <c r="IXX67"/>
      <c r="IXY67"/>
      <c r="IXZ67"/>
      <c r="IYA67"/>
      <c r="IYB67"/>
      <c r="IYC67"/>
      <c r="IYD67"/>
      <c r="IYE67"/>
      <c r="IYF67"/>
      <c r="IYG67"/>
      <c r="IYH67"/>
      <c r="IYI67"/>
      <c r="IYJ67"/>
      <c r="IYK67"/>
      <c r="IYL67"/>
      <c r="IYM67"/>
      <c r="IYN67"/>
      <c r="IYO67"/>
      <c r="IYP67"/>
      <c r="IYQ67"/>
      <c r="IYR67"/>
      <c r="IYS67"/>
      <c r="IYT67"/>
      <c r="IYU67"/>
      <c r="IYV67"/>
      <c r="IYW67"/>
      <c r="IYX67"/>
      <c r="IYY67"/>
      <c r="IYZ67"/>
      <c r="IZA67"/>
      <c r="IZB67"/>
      <c r="IZC67"/>
      <c r="IZD67"/>
      <c r="IZE67"/>
      <c r="IZF67"/>
      <c r="IZG67"/>
      <c r="IZH67"/>
      <c r="IZI67"/>
      <c r="IZJ67"/>
      <c r="IZK67"/>
      <c r="IZL67"/>
      <c r="IZM67"/>
      <c r="IZN67"/>
      <c r="IZO67"/>
      <c r="IZP67"/>
      <c r="IZQ67"/>
      <c r="IZR67"/>
      <c r="IZS67"/>
      <c r="IZT67"/>
      <c r="IZU67"/>
      <c r="IZV67"/>
      <c r="IZW67"/>
      <c r="IZX67"/>
      <c r="IZY67"/>
      <c r="IZZ67"/>
      <c r="JAA67"/>
      <c r="JAB67"/>
      <c r="JAC67"/>
      <c r="JAD67"/>
      <c r="JAE67"/>
      <c r="JAF67"/>
      <c r="JAG67"/>
      <c r="JAH67"/>
      <c r="JAI67"/>
      <c r="JAJ67"/>
      <c r="JAK67"/>
      <c r="JAL67"/>
      <c r="JAM67"/>
      <c r="JAN67"/>
      <c r="JAO67"/>
      <c r="JAP67"/>
      <c r="JAQ67"/>
      <c r="JAR67"/>
      <c r="JAS67"/>
      <c r="JAT67"/>
      <c r="JAU67"/>
      <c r="JAV67"/>
      <c r="JAW67"/>
      <c r="JAX67"/>
      <c r="JAY67"/>
      <c r="JAZ67"/>
      <c r="JBA67"/>
      <c r="JBB67"/>
      <c r="JBC67"/>
      <c r="JBD67"/>
      <c r="JBE67"/>
      <c r="JBF67"/>
      <c r="JBG67"/>
      <c r="JBH67"/>
      <c r="JBI67"/>
      <c r="JBJ67"/>
      <c r="JBK67"/>
      <c r="JBL67"/>
      <c r="JBM67"/>
      <c r="JBN67"/>
      <c r="JBO67"/>
      <c r="JBP67"/>
      <c r="JBQ67"/>
      <c r="JBR67"/>
      <c r="JBS67"/>
      <c r="JBT67"/>
      <c r="JBU67"/>
      <c r="JBV67"/>
      <c r="JBW67"/>
      <c r="JBX67"/>
      <c r="JBY67"/>
      <c r="JBZ67"/>
      <c r="JCA67"/>
      <c r="JCB67"/>
      <c r="JCC67"/>
      <c r="JCD67"/>
      <c r="JCE67"/>
      <c r="JCF67"/>
      <c r="JCG67"/>
      <c r="JCH67"/>
      <c r="JCI67"/>
      <c r="JCJ67"/>
      <c r="JCK67"/>
      <c r="JCL67"/>
      <c r="JCM67"/>
      <c r="JCN67"/>
      <c r="JCO67"/>
      <c r="JCP67"/>
      <c r="JCQ67"/>
      <c r="JCR67"/>
      <c r="JCS67"/>
      <c r="JCT67"/>
      <c r="JCU67"/>
      <c r="JCV67"/>
      <c r="JCW67"/>
      <c r="JCX67"/>
      <c r="JCY67"/>
      <c r="JCZ67"/>
      <c r="JDA67"/>
      <c r="JDB67"/>
      <c r="JDC67"/>
      <c r="JDD67"/>
      <c r="JDE67"/>
      <c r="JDF67"/>
      <c r="JDG67"/>
      <c r="JDH67"/>
      <c r="JDI67"/>
      <c r="JDJ67"/>
      <c r="JDK67"/>
      <c r="JDL67"/>
      <c r="JDM67"/>
      <c r="JDN67"/>
      <c r="JDO67"/>
      <c r="JDP67"/>
      <c r="JDQ67"/>
      <c r="JDR67"/>
      <c r="JDS67"/>
      <c r="JDT67"/>
      <c r="JDU67"/>
      <c r="JDV67"/>
      <c r="JDW67"/>
      <c r="JDX67"/>
      <c r="JDY67"/>
      <c r="JDZ67"/>
      <c r="JEA67"/>
      <c r="JEB67"/>
      <c r="JEC67"/>
      <c r="JED67"/>
      <c r="JEE67"/>
      <c r="JEF67"/>
      <c r="JEG67"/>
      <c r="JEH67"/>
      <c r="JEI67"/>
      <c r="JEJ67"/>
      <c r="JEK67"/>
      <c r="JEL67"/>
      <c r="JEM67"/>
      <c r="JEN67"/>
      <c r="JEO67"/>
      <c r="JEP67"/>
      <c r="JEQ67"/>
      <c r="JER67"/>
      <c r="JES67"/>
      <c r="JET67"/>
      <c r="JEU67"/>
      <c r="JEV67"/>
      <c r="JEW67"/>
      <c r="JEX67"/>
      <c r="JEY67"/>
      <c r="JEZ67"/>
      <c r="JFA67"/>
      <c r="JFB67"/>
      <c r="JFC67"/>
      <c r="JFD67"/>
      <c r="JFE67"/>
      <c r="JFF67"/>
      <c r="JFG67"/>
      <c r="JFH67"/>
      <c r="JFI67"/>
      <c r="JFJ67"/>
      <c r="JFK67"/>
      <c r="JFL67"/>
      <c r="JFM67"/>
      <c r="JFN67"/>
      <c r="JFO67"/>
      <c r="JFP67"/>
      <c r="JFQ67"/>
      <c r="JFR67"/>
      <c r="JFS67"/>
      <c r="JFT67"/>
      <c r="JFU67"/>
      <c r="JFV67"/>
      <c r="JFW67"/>
      <c r="JFX67"/>
      <c r="JFY67"/>
      <c r="JFZ67"/>
      <c r="JGA67"/>
      <c r="JGB67"/>
      <c r="JGC67"/>
      <c r="JGD67"/>
      <c r="JGE67"/>
      <c r="JGF67"/>
      <c r="JGG67"/>
      <c r="JGH67"/>
      <c r="JGI67"/>
      <c r="JGJ67"/>
      <c r="JGK67"/>
      <c r="JGL67"/>
      <c r="JGM67"/>
      <c r="JGN67"/>
      <c r="JGO67"/>
      <c r="JGP67"/>
      <c r="JGQ67"/>
      <c r="JGR67"/>
      <c r="JGS67"/>
      <c r="JGT67"/>
      <c r="JGU67"/>
      <c r="JGV67"/>
      <c r="JGW67"/>
      <c r="JGX67"/>
      <c r="JGY67"/>
      <c r="JGZ67"/>
      <c r="JHA67"/>
      <c r="JHB67"/>
      <c r="JHC67"/>
      <c r="JHD67"/>
      <c r="JHE67"/>
      <c r="JHF67"/>
      <c r="JHG67"/>
      <c r="JHH67"/>
      <c r="JHI67"/>
      <c r="JHJ67"/>
      <c r="JHK67"/>
      <c r="JHL67"/>
      <c r="JHM67"/>
      <c r="JHN67"/>
      <c r="JHO67"/>
      <c r="JHP67"/>
      <c r="JHQ67"/>
      <c r="JHR67"/>
      <c r="JHS67"/>
      <c r="JHT67"/>
      <c r="JHU67"/>
      <c r="JHV67"/>
      <c r="JHW67"/>
      <c r="JHX67"/>
      <c r="JHY67"/>
      <c r="JHZ67"/>
      <c r="JIA67"/>
      <c r="JIB67"/>
      <c r="JIC67"/>
      <c r="JID67"/>
      <c r="JIE67"/>
      <c r="JIF67"/>
      <c r="JIG67"/>
      <c r="JIH67"/>
      <c r="JII67"/>
      <c r="JIJ67"/>
      <c r="JIK67"/>
      <c r="JIL67"/>
      <c r="JIM67"/>
      <c r="JIN67"/>
      <c r="JIO67"/>
      <c r="JIP67"/>
      <c r="JIQ67"/>
      <c r="JIR67"/>
      <c r="JIS67"/>
      <c r="JIT67"/>
      <c r="JIU67"/>
      <c r="JIV67"/>
      <c r="JIW67"/>
      <c r="JIX67"/>
      <c r="JIY67"/>
      <c r="JIZ67"/>
      <c r="JJA67"/>
      <c r="JJB67"/>
      <c r="JJC67"/>
      <c r="JJD67"/>
      <c r="JJE67"/>
      <c r="JJF67"/>
      <c r="JJG67"/>
      <c r="JJH67"/>
      <c r="JJI67"/>
      <c r="JJJ67"/>
      <c r="JJK67"/>
      <c r="JJL67"/>
      <c r="JJM67"/>
      <c r="JJN67"/>
      <c r="JJO67"/>
      <c r="JJP67"/>
      <c r="JJQ67"/>
      <c r="JJR67"/>
      <c r="JJS67"/>
      <c r="JJT67"/>
      <c r="JJU67"/>
      <c r="JJV67"/>
      <c r="JJW67"/>
      <c r="JJX67"/>
      <c r="JJY67"/>
      <c r="JJZ67"/>
      <c r="JKA67"/>
      <c r="JKB67"/>
      <c r="JKC67"/>
      <c r="JKD67"/>
      <c r="JKE67"/>
      <c r="JKF67"/>
      <c r="JKG67"/>
      <c r="JKH67"/>
      <c r="JKI67"/>
      <c r="JKJ67"/>
      <c r="JKK67"/>
      <c r="JKL67"/>
      <c r="JKM67"/>
      <c r="JKN67"/>
      <c r="JKO67"/>
      <c r="JKP67"/>
      <c r="JKQ67"/>
      <c r="JKR67"/>
      <c r="JKS67"/>
      <c r="JKT67"/>
      <c r="JKU67"/>
      <c r="JKV67"/>
      <c r="JKW67"/>
      <c r="JKX67"/>
      <c r="JKY67"/>
      <c r="JKZ67"/>
      <c r="JLA67"/>
      <c r="JLB67"/>
      <c r="JLC67"/>
      <c r="JLD67"/>
      <c r="JLE67"/>
      <c r="JLF67"/>
      <c r="JLG67"/>
      <c r="JLH67"/>
      <c r="JLI67"/>
      <c r="JLJ67"/>
      <c r="JLK67"/>
      <c r="JLL67"/>
      <c r="JLM67"/>
      <c r="JLN67"/>
      <c r="JLO67"/>
      <c r="JLP67"/>
      <c r="JLQ67"/>
      <c r="JLR67"/>
      <c r="JLS67"/>
      <c r="JLT67"/>
      <c r="JLU67"/>
      <c r="JLV67"/>
      <c r="JLW67"/>
      <c r="JLX67"/>
      <c r="JLY67"/>
      <c r="JLZ67"/>
      <c r="JMA67"/>
      <c r="JMB67"/>
      <c r="JMC67"/>
      <c r="JMD67"/>
      <c r="JME67"/>
      <c r="JMF67"/>
      <c r="JMG67"/>
      <c r="JMH67"/>
      <c r="JMI67"/>
      <c r="JMJ67"/>
      <c r="JMK67"/>
      <c r="JML67"/>
      <c r="JMM67"/>
      <c r="JMN67"/>
      <c r="JMO67"/>
      <c r="JMP67"/>
      <c r="JMQ67"/>
      <c r="JMR67"/>
      <c r="JMS67"/>
      <c r="JMT67"/>
      <c r="JMU67"/>
      <c r="JMV67"/>
      <c r="JMW67"/>
      <c r="JMX67"/>
      <c r="JMY67"/>
      <c r="JMZ67"/>
      <c r="JNA67"/>
      <c r="JNB67"/>
      <c r="JNC67"/>
      <c r="JND67"/>
      <c r="JNE67"/>
      <c r="JNF67"/>
      <c r="JNG67"/>
      <c r="JNH67"/>
      <c r="JNI67"/>
      <c r="JNJ67"/>
      <c r="JNK67"/>
      <c r="JNL67"/>
      <c r="JNM67"/>
      <c r="JNN67"/>
      <c r="JNO67"/>
      <c r="JNP67"/>
      <c r="JNQ67"/>
      <c r="JNR67"/>
      <c r="JNS67"/>
      <c r="JNT67"/>
      <c r="JNU67"/>
      <c r="JNV67"/>
      <c r="JNW67"/>
      <c r="JNX67"/>
      <c r="JNY67"/>
      <c r="JNZ67"/>
      <c r="JOA67"/>
      <c r="JOB67"/>
      <c r="JOC67"/>
      <c r="JOD67"/>
      <c r="JOE67"/>
      <c r="JOF67"/>
      <c r="JOG67"/>
      <c r="JOH67"/>
      <c r="JOI67"/>
      <c r="JOJ67"/>
      <c r="JOK67"/>
      <c r="JOL67"/>
      <c r="JOM67"/>
      <c r="JON67"/>
      <c r="JOO67"/>
      <c r="JOP67"/>
      <c r="JOQ67"/>
      <c r="JOR67"/>
      <c r="JOS67"/>
      <c r="JOT67"/>
      <c r="JOU67"/>
      <c r="JOV67"/>
      <c r="JOW67"/>
      <c r="JOX67"/>
      <c r="JOY67"/>
      <c r="JOZ67"/>
      <c r="JPA67"/>
      <c r="JPB67"/>
      <c r="JPC67"/>
      <c r="JPD67"/>
      <c r="JPE67"/>
      <c r="JPF67"/>
      <c r="JPG67"/>
      <c r="JPH67"/>
      <c r="JPI67"/>
      <c r="JPJ67"/>
      <c r="JPK67"/>
      <c r="JPL67"/>
      <c r="JPM67"/>
      <c r="JPN67"/>
      <c r="JPO67"/>
      <c r="JPP67"/>
      <c r="JPQ67"/>
      <c r="JPR67"/>
      <c r="JPS67"/>
      <c r="JPT67"/>
      <c r="JPU67"/>
      <c r="JPV67"/>
      <c r="JPW67"/>
      <c r="JPX67"/>
      <c r="JPY67"/>
      <c r="JPZ67"/>
      <c r="JQA67"/>
      <c r="JQB67"/>
      <c r="JQC67"/>
      <c r="JQD67"/>
      <c r="JQE67"/>
      <c r="JQF67"/>
      <c r="JQG67"/>
      <c r="JQH67"/>
      <c r="JQI67"/>
      <c r="JQJ67"/>
      <c r="JQK67"/>
      <c r="JQL67"/>
      <c r="JQM67"/>
      <c r="JQN67"/>
      <c r="JQO67"/>
      <c r="JQP67"/>
      <c r="JQQ67"/>
      <c r="JQR67"/>
      <c r="JQS67"/>
      <c r="JQT67"/>
      <c r="JQU67"/>
      <c r="JQV67"/>
      <c r="JQW67"/>
      <c r="JQX67"/>
      <c r="JQY67"/>
      <c r="JQZ67"/>
      <c r="JRA67"/>
      <c r="JRB67"/>
      <c r="JRC67"/>
      <c r="JRD67"/>
      <c r="JRE67"/>
      <c r="JRF67"/>
      <c r="JRG67"/>
      <c r="JRH67"/>
      <c r="JRI67"/>
      <c r="JRJ67"/>
      <c r="JRK67"/>
      <c r="JRL67"/>
      <c r="JRM67"/>
      <c r="JRN67"/>
      <c r="JRO67"/>
      <c r="JRP67"/>
      <c r="JRQ67"/>
      <c r="JRR67"/>
      <c r="JRS67"/>
      <c r="JRT67"/>
      <c r="JRU67"/>
      <c r="JRV67"/>
      <c r="JRW67"/>
      <c r="JRX67"/>
      <c r="JRY67"/>
      <c r="JRZ67"/>
      <c r="JSA67"/>
      <c r="JSB67"/>
      <c r="JSC67"/>
      <c r="JSD67"/>
      <c r="JSE67"/>
      <c r="JSF67"/>
      <c r="JSG67"/>
      <c r="JSH67"/>
      <c r="JSI67"/>
      <c r="JSJ67"/>
      <c r="JSK67"/>
      <c r="JSL67"/>
      <c r="JSM67"/>
      <c r="JSN67"/>
      <c r="JSO67"/>
      <c r="JSP67"/>
      <c r="JSQ67"/>
      <c r="JSR67"/>
      <c r="JSS67"/>
      <c r="JST67"/>
      <c r="JSU67"/>
      <c r="JSV67"/>
      <c r="JSW67"/>
      <c r="JSX67"/>
      <c r="JSY67"/>
      <c r="JSZ67"/>
      <c r="JTA67"/>
      <c r="JTB67"/>
      <c r="JTC67"/>
      <c r="JTD67"/>
      <c r="JTE67"/>
      <c r="JTF67"/>
      <c r="JTG67"/>
      <c r="JTH67"/>
      <c r="JTI67"/>
      <c r="JTJ67"/>
      <c r="JTK67"/>
      <c r="JTL67"/>
      <c r="JTM67"/>
      <c r="JTN67"/>
      <c r="JTO67"/>
      <c r="JTP67"/>
      <c r="JTQ67"/>
      <c r="JTR67"/>
      <c r="JTS67"/>
      <c r="JTT67"/>
      <c r="JTU67"/>
      <c r="JTV67"/>
      <c r="JTW67"/>
      <c r="JTX67"/>
      <c r="JTY67"/>
      <c r="JTZ67"/>
      <c r="JUA67"/>
      <c r="JUB67"/>
      <c r="JUC67"/>
      <c r="JUD67"/>
      <c r="JUE67"/>
      <c r="JUF67"/>
      <c r="JUG67"/>
      <c r="JUH67"/>
      <c r="JUI67"/>
      <c r="JUJ67"/>
      <c r="JUK67"/>
      <c r="JUL67"/>
      <c r="JUM67"/>
      <c r="JUN67"/>
      <c r="JUO67"/>
      <c r="JUP67"/>
      <c r="JUQ67"/>
      <c r="JUR67"/>
      <c r="JUS67"/>
      <c r="JUT67"/>
      <c r="JUU67"/>
      <c r="JUV67"/>
      <c r="JUW67"/>
      <c r="JUX67"/>
      <c r="JUY67"/>
      <c r="JUZ67"/>
      <c r="JVA67"/>
      <c r="JVB67"/>
      <c r="JVC67"/>
      <c r="JVD67"/>
      <c r="JVE67"/>
      <c r="JVF67"/>
      <c r="JVG67"/>
      <c r="JVH67"/>
      <c r="JVI67"/>
      <c r="JVJ67"/>
      <c r="JVK67"/>
      <c r="JVL67"/>
      <c r="JVM67"/>
      <c r="JVN67"/>
      <c r="JVO67"/>
      <c r="JVP67"/>
      <c r="JVQ67"/>
      <c r="JVR67"/>
      <c r="JVS67"/>
      <c r="JVT67"/>
      <c r="JVU67"/>
      <c r="JVV67"/>
      <c r="JVW67"/>
      <c r="JVX67"/>
      <c r="JVY67"/>
      <c r="JVZ67"/>
      <c r="JWA67"/>
      <c r="JWB67"/>
      <c r="JWC67"/>
      <c r="JWD67"/>
      <c r="JWE67"/>
      <c r="JWF67"/>
      <c r="JWG67"/>
      <c r="JWH67"/>
      <c r="JWI67"/>
      <c r="JWJ67"/>
      <c r="JWK67"/>
      <c r="JWL67"/>
      <c r="JWM67"/>
      <c r="JWN67"/>
      <c r="JWO67"/>
      <c r="JWP67"/>
      <c r="JWQ67"/>
      <c r="JWR67"/>
      <c r="JWS67"/>
      <c r="JWT67"/>
      <c r="JWU67"/>
      <c r="JWV67"/>
      <c r="JWW67"/>
      <c r="JWX67"/>
      <c r="JWY67"/>
      <c r="JWZ67"/>
      <c r="JXA67"/>
      <c r="JXB67"/>
      <c r="JXC67"/>
      <c r="JXD67"/>
      <c r="JXE67"/>
      <c r="JXF67"/>
      <c r="JXG67"/>
      <c r="JXH67"/>
      <c r="JXI67"/>
      <c r="JXJ67"/>
      <c r="JXK67"/>
      <c r="JXL67"/>
      <c r="JXM67"/>
      <c r="JXN67"/>
      <c r="JXO67"/>
      <c r="JXP67"/>
      <c r="JXQ67"/>
      <c r="JXR67"/>
      <c r="JXS67"/>
      <c r="JXT67"/>
      <c r="JXU67"/>
      <c r="JXV67"/>
      <c r="JXW67"/>
      <c r="JXX67"/>
      <c r="JXY67"/>
      <c r="JXZ67"/>
      <c r="JYA67"/>
      <c r="JYB67"/>
      <c r="JYC67"/>
      <c r="JYD67"/>
      <c r="JYE67"/>
      <c r="JYF67"/>
      <c r="JYG67"/>
      <c r="JYH67"/>
      <c r="JYI67"/>
      <c r="JYJ67"/>
      <c r="JYK67"/>
      <c r="JYL67"/>
      <c r="JYM67"/>
      <c r="JYN67"/>
      <c r="JYO67"/>
      <c r="JYP67"/>
      <c r="JYQ67"/>
      <c r="JYR67"/>
      <c r="JYS67"/>
      <c r="JYT67"/>
      <c r="JYU67"/>
      <c r="JYV67"/>
      <c r="JYW67"/>
      <c r="JYX67"/>
      <c r="JYY67"/>
      <c r="JYZ67"/>
      <c r="JZA67"/>
      <c r="JZB67"/>
      <c r="JZC67"/>
      <c r="JZD67"/>
      <c r="JZE67"/>
      <c r="JZF67"/>
      <c r="JZG67"/>
      <c r="JZH67"/>
      <c r="JZI67"/>
      <c r="JZJ67"/>
      <c r="JZK67"/>
      <c r="JZL67"/>
      <c r="JZM67"/>
      <c r="JZN67"/>
      <c r="JZO67"/>
      <c r="JZP67"/>
      <c r="JZQ67"/>
      <c r="JZR67"/>
      <c r="JZS67"/>
      <c r="JZT67"/>
      <c r="JZU67"/>
      <c r="JZV67"/>
      <c r="JZW67"/>
      <c r="JZX67"/>
      <c r="JZY67"/>
      <c r="JZZ67"/>
      <c r="KAA67"/>
      <c r="KAB67"/>
      <c r="KAC67"/>
      <c r="KAD67"/>
      <c r="KAE67"/>
      <c r="KAF67"/>
      <c r="KAG67"/>
      <c r="KAH67"/>
      <c r="KAI67"/>
      <c r="KAJ67"/>
      <c r="KAK67"/>
      <c r="KAL67"/>
      <c r="KAM67"/>
      <c r="KAN67"/>
      <c r="KAO67"/>
      <c r="KAP67"/>
      <c r="KAQ67"/>
      <c r="KAR67"/>
      <c r="KAS67"/>
      <c r="KAT67"/>
      <c r="KAU67"/>
      <c r="KAV67"/>
      <c r="KAW67"/>
      <c r="KAX67"/>
      <c r="KAY67"/>
      <c r="KAZ67"/>
      <c r="KBA67"/>
      <c r="KBB67"/>
      <c r="KBC67"/>
      <c r="KBD67"/>
      <c r="KBE67"/>
      <c r="KBF67"/>
      <c r="KBG67"/>
      <c r="KBH67"/>
      <c r="KBI67"/>
      <c r="KBJ67"/>
      <c r="KBK67"/>
      <c r="KBL67"/>
      <c r="KBM67"/>
      <c r="KBN67"/>
      <c r="KBO67"/>
      <c r="KBP67"/>
      <c r="KBQ67"/>
      <c r="KBR67"/>
      <c r="KBS67"/>
      <c r="KBT67"/>
      <c r="KBU67"/>
      <c r="KBV67"/>
      <c r="KBW67"/>
      <c r="KBX67"/>
      <c r="KBY67"/>
      <c r="KBZ67"/>
      <c r="KCA67"/>
      <c r="KCB67"/>
      <c r="KCC67"/>
      <c r="KCD67"/>
      <c r="KCE67"/>
      <c r="KCF67"/>
      <c r="KCG67"/>
      <c r="KCH67"/>
      <c r="KCI67"/>
      <c r="KCJ67"/>
      <c r="KCK67"/>
      <c r="KCL67"/>
      <c r="KCM67"/>
      <c r="KCN67"/>
      <c r="KCO67"/>
      <c r="KCP67"/>
      <c r="KCQ67"/>
      <c r="KCR67"/>
      <c r="KCS67"/>
      <c r="KCT67"/>
      <c r="KCU67"/>
      <c r="KCV67"/>
      <c r="KCW67"/>
      <c r="KCX67"/>
      <c r="KCY67"/>
      <c r="KCZ67"/>
      <c r="KDA67"/>
      <c r="KDB67"/>
      <c r="KDC67"/>
      <c r="KDD67"/>
      <c r="KDE67"/>
      <c r="KDF67"/>
      <c r="KDG67"/>
      <c r="KDH67"/>
      <c r="KDI67"/>
      <c r="KDJ67"/>
      <c r="KDK67"/>
      <c r="KDL67"/>
      <c r="KDM67"/>
      <c r="KDN67"/>
      <c r="KDO67"/>
      <c r="KDP67"/>
      <c r="KDQ67"/>
      <c r="KDR67"/>
      <c r="KDS67"/>
      <c r="KDT67"/>
      <c r="KDU67"/>
      <c r="KDV67"/>
      <c r="KDW67"/>
      <c r="KDX67"/>
      <c r="KDY67"/>
      <c r="KDZ67"/>
      <c r="KEA67"/>
      <c r="KEB67"/>
      <c r="KEC67"/>
      <c r="KED67"/>
      <c r="KEE67"/>
      <c r="KEF67"/>
      <c r="KEG67"/>
      <c r="KEH67"/>
      <c r="KEI67"/>
      <c r="KEJ67"/>
      <c r="KEK67"/>
      <c r="KEL67"/>
      <c r="KEM67"/>
      <c r="KEN67"/>
      <c r="KEO67"/>
      <c r="KEP67"/>
      <c r="KEQ67"/>
      <c r="KER67"/>
      <c r="KES67"/>
      <c r="KET67"/>
      <c r="KEU67"/>
      <c r="KEV67"/>
      <c r="KEW67"/>
      <c r="KEX67"/>
      <c r="KEY67"/>
      <c r="KEZ67"/>
      <c r="KFA67"/>
      <c r="KFB67"/>
      <c r="KFC67"/>
      <c r="KFD67"/>
      <c r="KFE67"/>
      <c r="KFF67"/>
      <c r="KFG67"/>
      <c r="KFH67"/>
      <c r="KFI67"/>
      <c r="KFJ67"/>
      <c r="KFK67"/>
      <c r="KFL67"/>
      <c r="KFM67"/>
      <c r="KFN67"/>
      <c r="KFO67"/>
      <c r="KFP67"/>
      <c r="KFQ67"/>
      <c r="KFR67"/>
      <c r="KFS67"/>
      <c r="KFT67"/>
      <c r="KFU67"/>
      <c r="KFV67"/>
      <c r="KFW67"/>
      <c r="KFX67"/>
      <c r="KFY67"/>
      <c r="KFZ67"/>
      <c r="KGA67"/>
      <c r="KGB67"/>
      <c r="KGC67"/>
      <c r="KGD67"/>
      <c r="KGE67"/>
      <c r="KGF67"/>
      <c r="KGG67"/>
      <c r="KGH67"/>
      <c r="KGI67"/>
      <c r="KGJ67"/>
      <c r="KGK67"/>
      <c r="KGL67"/>
      <c r="KGM67"/>
      <c r="KGN67"/>
      <c r="KGO67"/>
      <c r="KGP67"/>
      <c r="KGQ67"/>
      <c r="KGR67"/>
      <c r="KGS67"/>
      <c r="KGT67"/>
      <c r="KGU67"/>
      <c r="KGV67"/>
      <c r="KGW67"/>
      <c r="KGX67"/>
      <c r="KGY67"/>
      <c r="KGZ67"/>
      <c r="KHA67"/>
      <c r="KHB67"/>
      <c r="KHC67"/>
      <c r="KHD67"/>
      <c r="KHE67"/>
      <c r="KHF67"/>
      <c r="KHG67"/>
      <c r="KHH67"/>
      <c r="KHI67"/>
      <c r="KHJ67"/>
      <c r="KHK67"/>
      <c r="KHL67"/>
      <c r="KHM67"/>
      <c r="KHN67"/>
      <c r="KHO67"/>
      <c r="KHP67"/>
      <c r="KHQ67"/>
      <c r="KHR67"/>
      <c r="KHS67"/>
      <c r="KHT67"/>
      <c r="KHU67"/>
      <c r="KHV67"/>
      <c r="KHW67"/>
      <c r="KHX67"/>
      <c r="KHY67"/>
      <c r="KHZ67"/>
      <c r="KIA67"/>
      <c r="KIB67"/>
      <c r="KIC67"/>
      <c r="KID67"/>
      <c r="KIE67"/>
      <c r="KIF67"/>
      <c r="KIG67"/>
      <c r="KIH67"/>
      <c r="KII67"/>
      <c r="KIJ67"/>
      <c r="KIK67"/>
      <c r="KIL67"/>
      <c r="KIM67"/>
      <c r="KIN67"/>
      <c r="KIO67"/>
      <c r="KIP67"/>
      <c r="KIQ67"/>
      <c r="KIR67"/>
      <c r="KIS67"/>
      <c r="KIT67"/>
      <c r="KIU67"/>
      <c r="KIV67"/>
      <c r="KIW67"/>
      <c r="KIX67"/>
      <c r="KIY67"/>
      <c r="KIZ67"/>
      <c r="KJA67"/>
      <c r="KJB67"/>
      <c r="KJC67"/>
      <c r="KJD67"/>
      <c r="KJE67"/>
      <c r="KJF67"/>
      <c r="KJG67"/>
      <c r="KJH67"/>
      <c r="KJI67"/>
      <c r="KJJ67"/>
      <c r="KJK67"/>
      <c r="KJL67"/>
      <c r="KJM67"/>
      <c r="KJN67"/>
      <c r="KJO67"/>
      <c r="KJP67"/>
      <c r="KJQ67"/>
      <c r="KJR67"/>
      <c r="KJS67"/>
      <c r="KJT67"/>
      <c r="KJU67"/>
      <c r="KJV67"/>
      <c r="KJW67"/>
      <c r="KJX67"/>
      <c r="KJY67"/>
      <c r="KJZ67"/>
      <c r="KKA67"/>
      <c r="KKB67"/>
      <c r="KKC67"/>
      <c r="KKD67"/>
      <c r="KKE67"/>
      <c r="KKF67"/>
      <c r="KKG67"/>
      <c r="KKH67"/>
      <c r="KKI67"/>
      <c r="KKJ67"/>
      <c r="KKK67"/>
      <c r="KKL67"/>
      <c r="KKM67"/>
      <c r="KKN67"/>
      <c r="KKO67"/>
      <c r="KKP67"/>
      <c r="KKQ67"/>
      <c r="KKR67"/>
      <c r="KKS67"/>
      <c r="KKT67"/>
      <c r="KKU67"/>
      <c r="KKV67"/>
      <c r="KKW67"/>
      <c r="KKX67"/>
      <c r="KKY67"/>
      <c r="KKZ67"/>
      <c r="KLA67"/>
      <c r="KLB67"/>
      <c r="KLC67"/>
      <c r="KLD67"/>
      <c r="KLE67"/>
      <c r="KLF67"/>
      <c r="KLG67"/>
      <c r="KLH67"/>
      <c r="KLI67"/>
      <c r="KLJ67"/>
      <c r="KLK67"/>
      <c r="KLL67"/>
      <c r="KLM67"/>
      <c r="KLN67"/>
      <c r="KLO67"/>
      <c r="KLP67"/>
      <c r="KLQ67"/>
      <c r="KLR67"/>
      <c r="KLS67"/>
      <c r="KLT67"/>
      <c r="KLU67"/>
      <c r="KLV67"/>
      <c r="KLW67"/>
      <c r="KLX67"/>
      <c r="KLY67"/>
      <c r="KLZ67"/>
      <c r="KMA67"/>
      <c r="KMB67"/>
      <c r="KMC67"/>
      <c r="KMD67"/>
      <c r="KME67"/>
      <c r="KMF67"/>
      <c r="KMG67"/>
      <c r="KMH67"/>
      <c r="KMI67"/>
      <c r="KMJ67"/>
      <c r="KMK67"/>
      <c r="KML67"/>
      <c r="KMM67"/>
      <c r="KMN67"/>
      <c r="KMO67"/>
      <c r="KMP67"/>
      <c r="KMQ67"/>
      <c r="KMR67"/>
      <c r="KMS67"/>
      <c r="KMT67"/>
      <c r="KMU67"/>
      <c r="KMV67"/>
      <c r="KMW67"/>
      <c r="KMX67"/>
      <c r="KMY67"/>
      <c r="KMZ67"/>
      <c r="KNA67"/>
      <c r="KNB67"/>
      <c r="KNC67"/>
      <c r="KND67"/>
      <c r="KNE67"/>
      <c r="KNF67"/>
      <c r="KNG67"/>
      <c r="KNH67"/>
      <c r="KNI67"/>
      <c r="KNJ67"/>
      <c r="KNK67"/>
      <c r="KNL67"/>
      <c r="KNM67"/>
      <c r="KNN67"/>
      <c r="KNO67"/>
      <c r="KNP67"/>
      <c r="KNQ67"/>
      <c r="KNR67"/>
      <c r="KNS67"/>
      <c r="KNT67"/>
      <c r="KNU67"/>
      <c r="KNV67"/>
      <c r="KNW67"/>
      <c r="KNX67"/>
      <c r="KNY67"/>
      <c r="KNZ67"/>
      <c r="KOA67"/>
      <c r="KOB67"/>
      <c r="KOC67"/>
      <c r="KOD67"/>
      <c r="KOE67"/>
      <c r="KOF67"/>
      <c r="KOG67"/>
      <c r="KOH67"/>
      <c r="KOI67"/>
      <c r="KOJ67"/>
      <c r="KOK67"/>
      <c r="KOL67"/>
      <c r="KOM67"/>
      <c r="KON67"/>
      <c r="KOO67"/>
      <c r="KOP67"/>
      <c r="KOQ67"/>
      <c r="KOR67"/>
      <c r="KOS67"/>
      <c r="KOT67"/>
      <c r="KOU67"/>
      <c r="KOV67"/>
      <c r="KOW67"/>
      <c r="KOX67"/>
      <c r="KOY67"/>
      <c r="KOZ67"/>
      <c r="KPA67"/>
      <c r="KPB67"/>
      <c r="KPC67"/>
      <c r="KPD67"/>
      <c r="KPE67"/>
      <c r="KPF67"/>
      <c r="KPG67"/>
      <c r="KPH67"/>
      <c r="KPI67"/>
      <c r="KPJ67"/>
      <c r="KPK67"/>
      <c r="KPL67"/>
      <c r="KPM67"/>
      <c r="KPN67"/>
      <c r="KPO67"/>
      <c r="KPP67"/>
      <c r="KPQ67"/>
      <c r="KPR67"/>
      <c r="KPS67"/>
      <c r="KPT67"/>
      <c r="KPU67"/>
      <c r="KPV67"/>
      <c r="KPW67"/>
      <c r="KPX67"/>
      <c r="KPY67"/>
      <c r="KPZ67"/>
      <c r="KQA67"/>
      <c r="KQB67"/>
      <c r="KQC67"/>
      <c r="KQD67"/>
      <c r="KQE67"/>
      <c r="KQF67"/>
      <c r="KQG67"/>
      <c r="KQH67"/>
      <c r="KQI67"/>
      <c r="KQJ67"/>
      <c r="KQK67"/>
      <c r="KQL67"/>
      <c r="KQM67"/>
      <c r="KQN67"/>
      <c r="KQO67"/>
      <c r="KQP67"/>
      <c r="KQQ67"/>
      <c r="KQR67"/>
      <c r="KQS67"/>
      <c r="KQT67"/>
      <c r="KQU67"/>
      <c r="KQV67"/>
      <c r="KQW67"/>
      <c r="KQX67"/>
      <c r="KQY67"/>
      <c r="KQZ67"/>
      <c r="KRA67"/>
      <c r="KRB67"/>
      <c r="KRC67"/>
      <c r="KRD67"/>
      <c r="KRE67"/>
      <c r="KRF67"/>
      <c r="KRG67"/>
      <c r="KRH67"/>
      <c r="KRI67"/>
      <c r="KRJ67"/>
      <c r="KRK67"/>
      <c r="KRL67"/>
      <c r="KRM67"/>
      <c r="KRN67"/>
      <c r="KRO67"/>
      <c r="KRP67"/>
      <c r="KRQ67"/>
      <c r="KRR67"/>
      <c r="KRS67"/>
      <c r="KRT67"/>
      <c r="KRU67"/>
      <c r="KRV67"/>
      <c r="KRW67"/>
      <c r="KRX67"/>
      <c r="KRY67"/>
      <c r="KRZ67"/>
      <c r="KSA67"/>
      <c r="KSB67"/>
      <c r="KSC67"/>
      <c r="KSD67"/>
      <c r="KSE67"/>
      <c r="KSF67"/>
      <c r="KSG67"/>
      <c r="KSH67"/>
      <c r="KSI67"/>
      <c r="KSJ67"/>
      <c r="KSK67"/>
      <c r="KSL67"/>
      <c r="KSM67"/>
      <c r="KSN67"/>
      <c r="KSO67"/>
      <c r="KSP67"/>
      <c r="KSQ67"/>
      <c r="KSR67"/>
      <c r="KSS67"/>
      <c r="KST67"/>
      <c r="KSU67"/>
      <c r="KSV67"/>
      <c r="KSW67"/>
      <c r="KSX67"/>
      <c r="KSY67"/>
      <c r="KSZ67"/>
      <c r="KTA67"/>
      <c r="KTB67"/>
      <c r="KTC67"/>
      <c r="KTD67"/>
      <c r="KTE67"/>
      <c r="KTF67"/>
      <c r="KTG67"/>
      <c r="KTH67"/>
      <c r="KTI67"/>
      <c r="KTJ67"/>
      <c r="KTK67"/>
      <c r="KTL67"/>
      <c r="KTM67"/>
      <c r="KTN67"/>
      <c r="KTO67"/>
      <c r="KTP67"/>
      <c r="KTQ67"/>
      <c r="KTR67"/>
      <c r="KTS67"/>
      <c r="KTT67"/>
      <c r="KTU67"/>
      <c r="KTV67"/>
      <c r="KTW67"/>
      <c r="KTX67"/>
      <c r="KTY67"/>
      <c r="KTZ67"/>
      <c r="KUA67"/>
      <c r="KUB67"/>
      <c r="KUC67"/>
      <c r="KUD67"/>
      <c r="KUE67"/>
      <c r="KUF67"/>
      <c r="KUG67"/>
      <c r="KUH67"/>
      <c r="KUI67"/>
      <c r="KUJ67"/>
      <c r="KUK67"/>
      <c r="KUL67"/>
      <c r="KUM67"/>
      <c r="KUN67"/>
      <c r="KUO67"/>
      <c r="KUP67"/>
      <c r="KUQ67"/>
      <c r="KUR67"/>
      <c r="KUS67"/>
      <c r="KUT67"/>
      <c r="KUU67"/>
      <c r="KUV67"/>
      <c r="KUW67"/>
      <c r="KUX67"/>
      <c r="KUY67"/>
      <c r="KUZ67"/>
      <c r="KVA67"/>
      <c r="KVB67"/>
      <c r="KVC67"/>
      <c r="KVD67"/>
      <c r="KVE67"/>
      <c r="KVF67"/>
      <c r="KVG67"/>
      <c r="KVH67"/>
      <c r="KVI67"/>
      <c r="KVJ67"/>
      <c r="KVK67"/>
      <c r="KVL67"/>
      <c r="KVM67"/>
      <c r="KVN67"/>
      <c r="KVO67"/>
      <c r="KVP67"/>
      <c r="KVQ67"/>
      <c r="KVR67"/>
      <c r="KVS67"/>
      <c r="KVT67"/>
      <c r="KVU67"/>
      <c r="KVV67"/>
      <c r="KVW67"/>
      <c r="KVX67"/>
      <c r="KVY67"/>
      <c r="KVZ67"/>
      <c r="KWA67"/>
      <c r="KWB67"/>
      <c r="KWC67"/>
      <c r="KWD67"/>
      <c r="KWE67"/>
      <c r="KWF67"/>
      <c r="KWG67"/>
      <c r="KWH67"/>
      <c r="KWI67"/>
      <c r="KWJ67"/>
      <c r="KWK67"/>
      <c r="KWL67"/>
      <c r="KWM67"/>
      <c r="KWN67"/>
      <c r="KWO67"/>
      <c r="KWP67"/>
      <c r="KWQ67"/>
      <c r="KWR67"/>
      <c r="KWS67"/>
      <c r="KWT67"/>
      <c r="KWU67"/>
      <c r="KWV67"/>
      <c r="KWW67"/>
      <c r="KWX67"/>
      <c r="KWY67"/>
      <c r="KWZ67"/>
      <c r="KXA67"/>
      <c r="KXB67"/>
      <c r="KXC67"/>
      <c r="KXD67"/>
      <c r="KXE67"/>
      <c r="KXF67"/>
      <c r="KXG67"/>
      <c r="KXH67"/>
      <c r="KXI67"/>
      <c r="KXJ67"/>
      <c r="KXK67"/>
      <c r="KXL67"/>
      <c r="KXM67"/>
      <c r="KXN67"/>
      <c r="KXO67"/>
      <c r="KXP67"/>
      <c r="KXQ67"/>
      <c r="KXR67"/>
      <c r="KXS67"/>
      <c r="KXT67"/>
      <c r="KXU67"/>
      <c r="KXV67"/>
      <c r="KXW67"/>
      <c r="KXX67"/>
      <c r="KXY67"/>
      <c r="KXZ67"/>
      <c r="KYA67"/>
      <c r="KYB67"/>
      <c r="KYC67"/>
      <c r="KYD67"/>
      <c r="KYE67"/>
      <c r="KYF67"/>
      <c r="KYG67"/>
      <c r="KYH67"/>
      <c r="KYI67"/>
      <c r="KYJ67"/>
      <c r="KYK67"/>
      <c r="KYL67"/>
      <c r="KYM67"/>
      <c r="KYN67"/>
      <c r="KYO67"/>
      <c r="KYP67"/>
      <c r="KYQ67"/>
      <c r="KYR67"/>
      <c r="KYS67"/>
      <c r="KYT67"/>
      <c r="KYU67"/>
      <c r="KYV67"/>
      <c r="KYW67"/>
      <c r="KYX67"/>
      <c r="KYY67"/>
      <c r="KYZ67"/>
      <c r="KZA67"/>
      <c r="KZB67"/>
      <c r="KZC67"/>
      <c r="KZD67"/>
      <c r="KZE67"/>
      <c r="KZF67"/>
      <c r="KZG67"/>
      <c r="KZH67"/>
      <c r="KZI67"/>
      <c r="KZJ67"/>
      <c r="KZK67"/>
      <c r="KZL67"/>
      <c r="KZM67"/>
      <c r="KZN67"/>
      <c r="KZO67"/>
      <c r="KZP67"/>
      <c r="KZQ67"/>
      <c r="KZR67"/>
      <c r="KZS67"/>
      <c r="KZT67"/>
      <c r="KZU67"/>
      <c r="KZV67"/>
      <c r="KZW67"/>
      <c r="KZX67"/>
      <c r="KZY67"/>
      <c r="KZZ67"/>
      <c r="LAA67"/>
      <c r="LAB67"/>
      <c r="LAC67"/>
      <c r="LAD67"/>
      <c r="LAE67"/>
      <c r="LAF67"/>
      <c r="LAG67"/>
      <c r="LAH67"/>
      <c r="LAI67"/>
      <c r="LAJ67"/>
      <c r="LAK67"/>
      <c r="LAL67"/>
      <c r="LAM67"/>
      <c r="LAN67"/>
      <c r="LAO67"/>
      <c r="LAP67"/>
      <c r="LAQ67"/>
      <c r="LAR67"/>
      <c r="LAS67"/>
      <c r="LAT67"/>
      <c r="LAU67"/>
      <c r="LAV67"/>
      <c r="LAW67"/>
      <c r="LAX67"/>
      <c r="LAY67"/>
      <c r="LAZ67"/>
      <c r="LBA67"/>
      <c r="LBB67"/>
      <c r="LBC67"/>
      <c r="LBD67"/>
      <c r="LBE67"/>
      <c r="LBF67"/>
      <c r="LBG67"/>
      <c r="LBH67"/>
      <c r="LBI67"/>
      <c r="LBJ67"/>
      <c r="LBK67"/>
      <c r="LBL67"/>
      <c r="LBM67"/>
      <c r="LBN67"/>
      <c r="LBO67"/>
      <c r="LBP67"/>
      <c r="LBQ67"/>
      <c r="LBR67"/>
      <c r="LBS67"/>
      <c r="LBT67"/>
      <c r="LBU67"/>
      <c r="LBV67"/>
      <c r="LBW67"/>
      <c r="LBX67"/>
      <c r="LBY67"/>
      <c r="LBZ67"/>
      <c r="LCA67"/>
      <c r="LCB67"/>
      <c r="LCC67"/>
      <c r="LCD67"/>
      <c r="LCE67"/>
      <c r="LCF67"/>
      <c r="LCG67"/>
      <c r="LCH67"/>
      <c r="LCI67"/>
      <c r="LCJ67"/>
      <c r="LCK67"/>
      <c r="LCL67"/>
      <c r="LCM67"/>
      <c r="LCN67"/>
      <c r="LCO67"/>
      <c r="LCP67"/>
      <c r="LCQ67"/>
      <c r="LCR67"/>
      <c r="LCS67"/>
      <c r="LCT67"/>
      <c r="LCU67"/>
      <c r="LCV67"/>
      <c r="LCW67"/>
      <c r="LCX67"/>
      <c r="LCY67"/>
      <c r="LCZ67"/>
      <c r="LDA67"/>
      <c r="LDB67"/>
      <c r="LDC67"/>
      <c r="LDD67"/>
      <c r="LDE67"/>
      <c r="LDF67"/>
      <c r="LDG67"/>
      <c r="LDH67"/>
      <c r="LDI67"/>
      <c r="LDJ67"/>
      <c r="LDK67"/>
      <c r="LDL67"/>
      <c r="LDM67"/>
      <c r="LDN67"/>
      <c r="LDO67"/>
      <c r="LDP67"/>
      <c r="LDQ67"/>
      <c r="LDR67"/>
      <c r="LDS67"/>
      <c r="LDT67"/>
      <c r="LDU67"/>
      <c r="LDV67"/>
      <c r="LDW67"/>
      <c r="LDX67"/>
      <c r="LDY67"/>
      <c r="LDZ67"/>
      <c r="LEA67"/>
      <c r="LEB67"/>
      <c r="LEC67"/>
      <c r="LED67"/>
      <c r="LEE67"/>
      <c r="LEF67"/>
      <c r="LEG67"/>
      <c r="LEH67"/>
      <c r="LEI67"/>
      <c r="LEJ67"/>
      <c r="LEK67"/>
      <c r="LEL67"/>
      <c r="LEM67"/>
      <c r="LEN67"/>
      <c r="LEO67"/>
      <c r="LEP67"/>
      <c r="LEQ67"/>
      <c r="LER67"/>
      <c r="LES67"/>
      <c r="LET67"/>
      <c r="LEU67"/>
      <c r="LEV67"/>
      <c r="LEW67"/>
      <c r="LEX67"/>
      <c r="LEY67"/>
      <c r="LEZ67"/>
      <c r="LFA67"/>
      <c r="LFB67"/>
      <c r="LFC67"/>
      <c r="LFD67"/>
      <c r="LFE67"/>
      <c r="LFF67"/>
      <c r="LFG67"/>
      <c r="LFH67"/>
      <c r="LFI67"/>
      <c r="LFJ67"/>
      <c r="LFK67"/>
      <c r="LFL67"/>
      <c r="LFM67"/>
      <c r="LFN67"/>
      <c r="LFO67"/>
      <c r="LFP67"/>
      <c r="LFQ67"/>
      <c r="LFR67"/>
      <c r="LFS67"/>
      <c r="LFT67"/>
      <c r="LFU67"/>
      <c r="LFV67"/>
      <c r="LFW67"/>
      <c r="LFX67"/>
      <c r="LFY67"/>
      <c r="LFZ67"/>
      <c r="LGA67"/>
      <c r="LGB67"/>
      <c r="LGC67"/>
      <c r="LGD67"/>
      <c r="LGE67"/>
      <c r="LGF67"/>
      <c r="LGG67"/>
      <c r="LGH67"/>
      <c r="LGI67"/>
      <c r="LGJ67"/>
      <c r="LGK67"/>
      <c r="LGL67"/>
      <c r="LGM67"/>
      <c r="LGN67"/>
      <c r="LGO67"/>
      <c r="LGP67"/>
      <c r="LGQ67"/>
      <c r="LGR67"/>
      <c r="LGS67"/>
      <c r="LGT67"/>
      <c r="LGU67"/>
      <c r="LGV67"/>
      <c r="LGW67"/>
      <c r="LGX67"/>
      <c r="LGY67"/>
      <c r="LGZ67"/>
      <c r="LHA67"/>
      <c r="LHB67"/>
      <c r="LHC67"/>
      <c r="LHD67"/>
      <c r="LHE67"/>
      <c r="LHF67"/>
      <c r="LHG67"/>
      <c r="LHH67"/>
      <c r="LHI67"/>
      <c r="LHJ67"/>
      <c r="LHK67"/>
      <c r="LHL67"/>
      <c r="LHM67"/>
      <c r="LHN67"/>
      <c r="LHO67"/>
      <c r="LHP67"/>
      <c r="LHQ67"/>
      <c r="LHR67"/>
      <c r="LHS67"/>
      <c r="LHT67"/>
      <c r="LHU67"/>
      <c r="LHV67"/>
      <c r="LHW67"/>
      <c r="LHX67"/>
      <c r="LHY67"/>
      <c r="LHZ67"/>
      <c r="LIA67"/>
      <c r="LIB67"/>
      <c r="LIC67"/>
      <c r="LID67"/>
      <c r="LIE67"/>
      <c r="LIF67"/>
      <c r="LIG67"/>
      <c r="LIH67"/>
      <c r="LII67"/>
      <c r="LIJ67"/>
      <c r="LIK67"/>
      <c r="LIL67"/>
      <c r="LIM67"/>
      <c r="LIN67"/>
      <c r="LIO67"/>
      <c r="LIP67"/>
      <c r="LIQ67"/>
      <c r="LIR67"/>
      <c r="LIS67"/>
      <c r="LIT67"/>
      <c r="LIU67"/>
      <c r="LIV67"/>
      <c r="LIW67"/>
      <c r="LIX67"/>
      <c r="LIY67"/>
      <c r="LIZ67"/>
      <c r="LJA67"/>
      <c r="LJB67"/>
      <c r="LJC67"/>
      <c r="LJD67"/>
      <c r="LJE67"/>
      <c r="LJF67"/>
      <c r="LJG67"/>
      <c r="LJH67"/>
      <c r="LJI67"/>
      <c r="LJJ67"/>
      <c r="LJK67"/>
      <c r="LJL67"/>
      <c r="LJM67"/>
      <c r="LJN67"/>
      <c r="LJO67"/>
      <c r="LJP67"/>
      <c r="LJQ67"/>
      <c r="LJR67"/>
      <c r="LJS67"/>
      <c r="LJT67"/>
      <c r="LJU67"/>
      <c r="LJV67"/>
      <c r="LJW67"/>
      <c r="LJX67"/>
      <c r="LJY67"/>
      <c r="LJZ67"/>
      <c r="LKA67"/>
      <c r="LKB67"/>
      <c r="LKC67"/>
      <c r="LKD67"/>
      <c r="LKE67"/>
      <c r="LKF67"/>
      <c r="LKG67"/>
      <c r="LKH67"/>
      <c r="LKI67"/>
      <c r="LKJ67"/>
      <c r="LKK67"/>
      <c r="LKL67"/>
      <c r="LKM67"/>
      <c r="LKN67"/>
      <c r="LKO67"/>
      <c r="LKP67"/>
      <c r="LKQ67"/>
      <c r="LKR67"/>
      <c r="LKS67"/>
      <c r="LKT67"/>
      <c r="LKU67"/>
      <c r="LKV67"/>
      <c r="LKW67"/>
      <c r="LKX67"/>
      <c r="LKY67"/>
      <c r="LKZ67"/>
      <c r="LLA67"/>
      <c r="LLB67"/>
      <c r="LLC67"/>
      <c r="LLD67"/>
      <c r="LLE67"/>
      <c r="LLF67"/>
      <c r="LLG67"/>
      <c r="LLH67"/>
      <c r="LLI67"/>
      <c r="LLJ67"/>
      <c r="LLK67"/>
      <c r="LLL67"/>
      <c r="LLM67"/>
      <c r="LLN67"/>
      <c r="LLO67"/>
      <c r="LLP67"/>
      <c r="LLQ67"/>
      <c r="LLR67"/>
      <c r="LLS67"/>
      <c r="LLT67"/>
      <c r="LLU67"/>
      <c r="LLV67"/>
      <c r="LLW67"/>
      <c r="LLX67"/>
      <c r="LLY67"/>
      <c r="LLZ67"/>
      <c r="LMA67"/>
      <c r="LMB67"/>
      <c r="LMC67"/>
      <c r="LMD67"/>
      <c r="LME67"/>
      <c r="LMF67"/>
      <c r="LMG67"/>
      <c r="LMH67"/>
      <c r="LMI67"/>
      <c r="LMJ67"/>
      <c r="LMK67"/>
      <c r="LML67"/>
      <c r="LMM67"/>
      <c r="LMN67"/>
      <c r="LMO67"/>
      <c r="LMP67"/>
      <c r="LMQ67"/>
      <c r="LMR67"/>
      <c r="LMS67"/>
      <c r="LMT67"/>
      <c r="LMU67"/>
      <c r="LMV67"/>
      <c r="LMW67"/>
      <c r="LMX67"/>
      <c r="LMY67"/>
      <c r="LMZ67"/>
      <c r="LNA67"/>
      <c r="LNB67"/>
      <c r="LNC67"/>
      <c r="LND67"/>
      <c r="LNE67"/>
      <c r="LNF67"/>
      <c r="LNG67"/>
      <c r="LNH67"/>
      <c r="LNI67"/>
      <c r="LNJ67"/>
      <c r="LNK67"/>
      <c r="LNL67"/>
      <c r="LNM67"/>
      <c r="LNN67"/>
      <c r="LNO67"/>
      <c r="LNP67"/>
      <c r="LNQ67"/>
      <c r="LNR67"/>
      <c r="LNS67"/>
      <c r="LNT67"/>
      <c r="LNU67"/>
      <c r="LNV67"/>
      <c r="LNW67"/>
      <c r="LNX67"/>
      <c r="LNY67"/>
      <c r="LNZ67"/>
      <c r="LOA67"/>
      <c r="LOB67"/>
      <c r="LOC67"/>
      <c r="LOD67"/>
      <c r="LOE67"/>
      <c r="LOF67"/>
      <c r="LOG67"/>
      <c r="LOH67"/>
      <c r="LOI67"/>
      <c r="LOJ67"/>
      <c r="LOK67"/>
      <c r="LOL67"/>
      <c r="LOM67"/>
      <c r="LON67"/>
      <c r="LOO67"/>
      <c r="LOP67"/>
      <c r="LOQ67"/>
      <c r="LOR67"/>
      <c r="LOS67"/>
      <c r="LOT67"/>
      <c r="LOU67"/>
      <c r="LOV67"/>
      <c r="LOW67"/>
      <c r="LOX67"/>
      <c r="LOY67"/>
      <c r="LOZ67"/>
      <c r="LPA67"/>
      <c r="LPB67"/>
      <c r="LPC67"/>
      <c r="LPD67"/>
      <c r="LPE67"/>
      <c r="LPF67"/>
      <c r="LPG67"/>
      <c r="LPH67"/>
      <c r="LPI67"/>
      <c r="LPJ67"/>
      <c r="LPK67"/>
      <c r="LPL67"/>
      <c r="LPM67"/>
      <c r="LPN67"/>
      <c r="LPO67"/>
      <c r="LPP67"/>
      <c r="LPQ67"/>
      <c r="LPR67"/>
      <c r="LPS67"/>
      <c r="LPT67"/>
      <c r="LPU67"/>
      <c r="LPV67"/>
      <c r="LPW67"/>
      <c r="LPX67"/>
      <c r="LPY67"/>
      <c r="LPZ67"/>
      <c r="LQA67"/>
      <c r="LQB67"/>
      <c r="LQC67"/>
      <c r="LQD67"/>
      <c r="LQE67"/>
      <c r="LQF67"/>
      <c r="LQG67"/>
      <c r="LQH67"/>
      <c r="LQI67"/>
      <c r="LQJ67"/>
      <c r="LQK67"/>
      <c r="LQL67"/>
      <c r="LQM67"/>
      <c r="LQN67"/>
      <c r="LQO67"/>
      <c r="LQP67"/>
      <c r="LQQ67"/>
      <c r="LQR67"/>
      <c r="LQS67"/>
      <c r="LQT67"/>
      <c r="LQU67"/>
      <c r="LQV67"/>
      <c r="LQW67"/>
      <c r="LQX67"/>
      <c r="LQY67"/>
      <c r="LQZ67"/>
      <c r="LRA67"/>
      <c r="LRB67"/>
      <c r="LRC67"/>
      <c r="LRD67"/>
      <c r="LRE67"/>
      <c r="LRF67"/>
      <c r="LRG67"/>
      <c r="LRH67"/>
      <c r="LRI67"/>
      <c r="LRJ67"/>
      <c r="LRK67"/>
      <c r="LRL67"/>
      <c r="LRM67"/>
      <c r="LRN67"/>
      <c r="LRO67"/>
      <c r="LRP67"/>
      <c r="LRQ67"/>
      <c r="LRR67"/>
      <c r="LRS67"/>
      <c r="LRT67"/>
      <c r="LRU67"/>
      <c r="LRV67"/>
      <c r="LRW67"/>
      <c r="LRX67"/>
      <c r="LRY67"/>
      <c r="LRZ67"/>
      <c r="LSA67"/>
      <c r="LSB67"/>
      <c r="LSC67"/>
      <c r="LSD67"/>
      <c r="LSE67"/>
      <c r="LSF67"/>
      <c r="LSG67"/>
      <c r="LSH67"/>
      <c r="LSI67"/>
      <c r="LSJ67"/>
      <c r="LSK67"/>
      <c r="LSL67"/>
      <c r="LSM67"/>
      <c r="LSN67"/>
      <c r="LSO67"/>
      <c r="LSP67"/>
      <c r="LSQ67"/>
      <c r="LSR67"/>
      <c r="LSS67"/>
      <c r="LST67"/>
      <c r="LSU67"/>
      <c r="LSV67"/>
      <c r="LSW67"/>
      <c r="LSX67"/>
      <c r="LSY67"/>
      <c r="LSZ67"/>
      <c r="LTA67"/>
      <c r="LTB67"/>
      <c r="LTC67"/>
      <c r="LTD67"/>
      <c r="LTE67"/>
      <c r="LTF67"/>
      <c r="LTG67"/>
      <c r="LTH67"/>
      <c r="LTI67"/>
      <c r="LTJ67"/>
      <c r="LTK67"/>
      <c r="LTL67"/>
      <c r="LTM67"/>
      <c r="LTN67"/>
      <c r="LTO67"/>
      <c r="LTP67"/>
      <c r="LTQ67"/>
      <c r="LTR67"/>
      <c r="LTS67"/>
      <c r="LTT67"/>
      <c r="LTU67"/>
      <c r="LTV67"/>
      <c r="LTW67"/>
      <c r="LTX67"/>
      <c r="LTY67"/>
      <c r="LTZ67"/>
      <c r="LUA67"/>
      <c r="LUB67"/>
      <c r="LUC67"/>
      <c r="LUD67"/>
      <c r="LUE67"/>
      <c r="LUF67"/>
      <c r="LUG67"/>
      <c r="LUH67"/>
      <c r="LUI67"/>
      <c r="LUJ67"/>
      <c r="LUK67"/>
      <c r="LUL67"/>
      <c r="LUM67"/>
      <c r="LUN67"/>
      <c r="LUO67"/>
      <c r="LUP67"/>
      <c r="LUQ67"/>
      <c r="LUR67"/>
      <c r="LUS67"/>
      <c r="LUT67"/>
      <c r="LUU67"/>
      <c r="LUV67"/>
      <c r="LUW67"/>
      <c r="LUX67"/>
      <c r="LUY67"/>
      <c r="LUZ67"/>
      <c r="LVA67"/>
      <c r="LVB67"/>
      <c r="LVC67"/>
      <c r="LVD67"/>
      <c r="LVE67"/>
      <c r="LVF67"/>
      <c r="LVG67"/>
      <c r="LVH67"/>
      <c r="LVI67"/>
      <c r="LVJ67"/>
      <c r="LVK67"/>
      <c r="LVL67"/>
      <c r="LVM67"/>
      <c r="LVN67"/>
      <c r="LVO67"/>
      <c r="LVP67"/>
      <c r="LVQ67"/>
      <c r="LVR67"/>
      <c r="LVS67"/>
      <c r="LVT67"/>
      <c r="LVU67"/>
      <c r="LVV67"/>
      <c r="LVW67"/>
      <c r="LVX67"/>
      <c r="LVY67"/>
      <c r="LVZ67"/>
      <c r="LWA67"/>
      <c r="LWB67"/>
      <c r="LWC67"/>
      <c r="LWD67"/>
      <c r="LWE67"/>
      <c r="LWF67"/>
      <c r="LWG67"/>
      <c r="LWH67"/>
      <c r="LWI67"/>
      <c r="LWJ67"/>
      <c r="LWK67"/>
      <c r="LWL67"/>
      <c r="LWM67"/>
      <c r="LWN67"/>
      <c r="LWO67"/>
      <c r="LWP67"/>
      <c r="LWQ67"/>
      <c r="LWR67"/>
      <c r="LWS67"/>
      <c r="LWT67"/>
      <c r="LWU67"/>
      <c r="LWV67"/>
      <c r="LWW67"/>
      <c r="LWX67"/>
      <c r="LWY67"/>
      <c r="LWZ67"/>
      <c r="LXA67"/>
      <c r="LXB67"/>
      <c r="LXC67"/>
      <c r="LXD67"/>
      <c r="LXE67"/>
      <c r="LXF67"/>
      <c r="LXG67"/>
      <c r="LXH67"/>
      <c r="LXI67"/>
      <c r="LXJ67"/>
      <c r="LXK67"/>
      <c r="LXL67"/>
      <c r="LXM67"/>
      <c r="LXN67"/>
      <c r="LXO67"/>
      <c r="LXP67"/>
      <c r="LXQ67"/>
      <c r="LXR67"/>
      <c r="LXS67"/>
      <c r="LXT67"/>
      <c r="LXU67"/>
      <c r="LXV67"/>
      <c r="LXW67"/>
      <c r="LXX67"/>
      <c r="LXY67"/>
      <c r="LXZ67"/>
      <c r="LYA67"/>
      <c r="LYB67"/>
      <c r="LYC67"/>
      <c r="LYD67"/>
      <c r="LYE67"/>
      <c r="LYF67"/>
      <c r="LYG67"/>
      <c r="LYH67"/>
      <c r="LYI67"/>
      <c r="LYJ67"/>
      <c r="LYK67"/>
      <c r="LYL67"/>
      <c r="LYM67"/>
      <c r="LYN67"/>
      <c r="LYO67"/>
      <c r="LYP67"/>
      <c r="LYQ67"/>
      <c r="LYR67"/>
      <c r="LYS67"/>
      <c r="LYT67"/>
      <c r="LYU67"/>
      <c r="LYV67"/>
      <c r="LYW67"/>
      <c r="LYX67"/>
      <c r="LYY67"/>
      <c r="LYZ67"/>
      <c r="LZA67"/>
      <c r="LZB67"/>
      <c r="LZC67"/>
      <c r="LZD67"/>
      <c r="LZE67"/>
      <c r="LZF67"/>
      <c r="LZG67"/>
      <c r="LZH67"/>
      <c r="LZI67"/>
      <c r="LZJ67"/>
      <c r="LZK67"/>
      <c r="LZL67"/>
      <c r="LZM67"/>
      <c r="LZN67"/>
      <c r="LZO67"/>
      <c r="LZP67"/>
      <c r="LZQ67"/>
      <c r="LZR67"/>
      <c r="LZS67"/>
      <c r="LZT67"/>
      <c r="LZU67"/>
      <c r="LZV67"/>
      <c r="LZW67"/>
      <c r="LZX67"/>
      <c r="LZY67"/>
      <c r="LZZ67"/>
      <c r="MAA67"/>
      <c r="MAB67"/>
      <c r="MAC67"/>
      <c r="MAD67"/>
      <c r="MAE67"/>
      <c r="MAF67"/>
      <c r="MAG67"/>
      <c r="MAH67"/>
      <c r="MAI67"/>
      <c r="MAJ67"/>
      <c r="MAK67"/>
      <c r="MAL67"/>
      <c r="MAM67"/>
      <c r="MAN67"/>
      <c r="MAO67"/>
      <c r="MAP67"/>
      <c r="MAQ67"/>
      <c r="MAR67"/>
      <c r="MAS67"/>
      <c r="MAT67"/>
      <c r="MAU67"/>
      <c r="MAV67"/>
      <c r="MAW67"/>
      <c r="MAX67"/>
      <c r="MAY67"/>
      <c r="MAZ67"/>
      <c r="MBA67"/>
      <c r="MBB67"/>
      <c r="MBC67"/>
      <c r="MBD67"/>
      <c r="MBE67"/>
      <c r="MBF67"/>
      <c r="MBG67"/>
      <c r="MBH67"/>
      <c r="MBI67"/>
      <c r="MBJ67"/>
      <c r="MBK67"/>
      <c r="MBL67"/>
      <c r="MBM67"/>
      <c r="MBN67"/>
      <c r="MBO67"/>
      <c r="MBP67"/>
      <c r="MBQ67"/>
      <c r="MBR67"/>
      <c r="MBS67"/>
      <c r="MBT67"/>
      <c r="MBU67"/>
      <c r="MBV67"/>
      <c r="MBW67"/>
      <c r="MBX67"/>
      <c r="MBY67"/>
      <c r="MBZ67"/>
      <c r="MCA67"/>
      <c r="MCB67"/>
      <c r="MCC67"/>
      <c r="MCD67"/>
      <c r="MCE67"/>
      <c r="MCF67"/>
      <c r="MCG67"/>
      <c r="MCH67"/>
      <c r="MCI67"/>
      <c r="MCJ67"/>
      <c r="MCK67"/>
      <c r="MCL67"/>
      <c r="MCM67"/>
      <c r="MCN67"/>
      <c r="MCO67"/>
      <c r="MCP67"/>
      <c r="MCQ67"/>
      <c r="MCR67"/>
      <c r="MCS67"/>
      <c r="MCT67"/>
      <c r="MCU67"/>
      <c r="MCV67"/>
      <c r="MCW67"/>
      <c r="MCX67"/>
      <c r="MCY67"/>
      <c r="MCZ67"/>
      <c r="MDA67"/>
      <c r="MDB67"/>
      <c r="MDC67"/>
      <c r="MDD67"/>
      <c r="MDE67"/>
      <c r="MDF67"/>
      <c r="MDG67"/>
      <c r="MDH67"/>
      <c r="MDI67"/>
      <c r="MDJ67"/>
      <c r="MDK67"/>
      <c r="MDL67"/>
      <c r="MDM67"/>
      <c r="MDN67"/>
      <c r="MDO67"/>
      <c r="MDP67"/>
      <c r="MDQ67"/>
      <c r="MDR67"/>
      <c r="MDS67"/>
      <c r="MDT67"/>
      <c r="MDU67"/>
      <c r="MDV67"/>
      <c r="MDW67"/>
      <c r="MDX67"/>
      <c r="MDY67"/>
      <c r="MDZ67"/>
      <c r="MEA67"/>
      <c r="MEB67"/>
      <c r="MEC67"/>
      <c r="MED67"/>
      <c r="MEE67"/>
      <c r="MEF67"/>
      <c r="MEG67"/>
      <c r="MEH67"/>
      <c r="MEI67"/>
      <c r="MEJ67"/>
      <c r="MEK67"/>
      <c r="MEL67"/>
      <c r="MEM67"/>
      <c r="MEN67"/>
      <c r="MEO67"/>
      <c r="MEP67"/>
      <c r="MEQ67"/>
      <c r="MER67"/>
      <c r="MES67"/>
      <c r="MET67"/>
      <c r="MEU67"/>
      <c r="MEV67"/>
      <c r="MEW67"/>
      <c r="MEX67"/>
      <c r="MEY67"/>
      <c r="MEZ67"/>
      <c r="MFA67"/>
      <c r="MFB67"/>
      <c r="MFC67"/>
      <c r="MFD67"/>
      <c r="MFE67"/>
      <c r="MFF67"/>
      <c r="MFG67"/>
      <c r="MFH67"/>
      <c r="MFI67"/>
      <c r="MFJ67"/>
      <c r="MFK67"/>
      <c r="MFL67"/>
      <c r="MFM67"/>
      <c r="MFN67"/>
      <c r="MFO67"/>
      <c r="MFP67"/>
      <c r="MFQ67"/>
      <c r="MFR67"/>
      <c r="MFS67"/>
      <c r="MFT67"/>
      <c r="MFU67"/>
      <c r="MFV67"/>
      <c r="MFW67"/>
      <c r="MFX67"/>
      <c r="MFY67"/>
      <c r="MFZ67"/>
      <c r="MGA67"/>
      <c r="MGB67"/>
      <c r="MGC67"/>
      <c r="MGD67"/>
      <c r="MGE67"/>
      <c r="MGF67"/>
      <c r="MGG67"/>
      <c r="MGH67"/>
      <c r="MGI67"/>
      <c r="MGJ67"/>
      <c r="MGK67"/>
      <c r="MGL67"/>
      <c r="MGM67"/>
      <c r="MGN67"/>
      <c r="MGO67"/>
      <c r="MGP67"/>
      <c r="MGQ67"/>
      <c r="MGR67"/>
      <c r="MGS67"/>
      <c r="MGT67"/>
      <c r="MGU67"/>
      <c r="MGV67"/>
      <c r="MGW67"/>
      <c r="MGX67"/>
      <c r="MGY67"/>
      <c r="MGZ67"/>
      <c r="MHA67"/>
      <c r="MHB67"/>
      <c r="MHC67"/>
      <c r="MHD67"/>
      <c r="MHE67"/>
      <c r="MHF67"/>
      <c r="MHG67"/>
      <c r="MHH67"/>
      <c r="MHI67"/>
      <c r="MHJ67"/>
      <c r="MHK67"/>
      <c r="MHL67"/>
      <c r="MHM67"/>
      <c r="MHN67"/>
      <c r="MHO67"/>
      <c r="MHP67"/>
      <c r="MHQ67"/>
      <c r="MHR67"/>
      <c r="MHS67"/>
      <c r="MHT67"/>
      <c r="MHU67"/>
      <c r="MHV67"/>
      <c r="MHW67"/>
      <c r="MHX67"/>
      <c r="MHY67"/>
      <c r="MHZ67"/>
      <c r="MIA67"/>
      <c r="MIB67"/>
      <c r="MIC67"/>
      <c r="MID67"/>
      <c r="MIE67"/>
      <c r="MIF67"/>
      <c r="MIG67"/>
      <c r="MIH67"/>
      <c r="MII67"/>
      <c r="MIJ67"/>
      <c r="MIK67"/>
      <c r="MIL67"/>
      <c r="MIM67"/>
      <c r="MIN67"/>
      <c r="MIO67"/>
      <c r="MIP67"/>
      <c r="MIQ67"/>
      <c r="MIR67"/>
      <c r="MIS67"/>
      <c r="MIT67"/>
      <c r="MIU67"/>
      <c r="MIV67"/>
      <c r="MIW67"/>
      <c r="MIX67"/>
      <c r="MIY67"/>
      <c r="MIZ67"/>
      <c r="MJA67"/>
      <c r="MJB67"/>
      <c r="MJC67"/>
      <c r="MJD67"/>
      <c r="MJE67"/>
      <c r="MJF67"/>
      <c r="MJG67"/>
      <c r="MJH67"/>
      <c r="MJI67"/>
      <c r="MJJ67"/>
      <c r="MJK67"/>
      <c r="MJL67"/>
      <c r="MJM67"/>
      <c r="MJN67"/>
      <c r="MJO67"/>
      <c r="MJP67"/>
      <c r="MJQ67"/>
      <c r="MJR67"/>
      <c r="MJS67"/>
      <c r="MJT67"/>
      <c r="MJU67"/>
      <c r="MJV67"/>
      <c r="MJW67"/>
      <c r="MJX67"/>
      <c r="MJY67"/>
      <c r="MJZ67"/>
      <c r="MKA67"/>
      <c r="MKB67"/>
      <c r="MKC67"/>
      <c r="MKD67"/>
      <c r="MKE67"/>
      <c r="MKF67"/>
      <c r="MKG67"/>
      <c r="MKH67"/>
      <c r="MKI67"/>
      <c r="MKJ67"/>
      <c r="MKK67"/>
      <c r="MKL67"/>
      <c r="MKM67"/>
      <c r="MKN67"/>
      <c r="MKO67"/>
      <c r="MKP67"/>
      <c r="MKQ67"/>
      <c r="MKR67"/>
      <c r="MKS67"/>
      <c r="MKT67"/>
      <c r="MKU67"/>
      <c r="MKV67"/>
      <c r="MKW67"/>
      <c r="MKX67"/>
      <c r="MKY67"/>
      <c r="MKZ67"/>
      <c r="MLA67"/>
      <c r="MLB67"/>
      <c r="MLC67"/>
      <c r="MLD67"/>
      <c r="MLE67"/>
      <c r="MLF67"/>
      <c r="MLG67"/>
      <c r="MLH67"/>
      <c r="MLI67"/>
      <c r="MLJ67"/>
      <c r="MLK67"/>
      <c r="MLL67"/>
      <c r="MLM67"/>
      <c r="MLN67"/>
      <c r="MLO67"/>
      <c r="MLP67"/>
      <c r="MLQ67"/>
      <c r="MLR67"/>
      <c r="MLS67"/>
      <c r="MLT67"/>
      <c r="MLU67"/>
      <c r="MLV67"/>
      <c r="MLW67"/>
      <c r="MLX67"/>
      <c r="MLY67"/>
      <c r="MLZ67"/>
      <c r="MMA67"/>
      <c r="MMB67"/>
      <c r="MMC67"/>
      <c r="MMD67"/>
      <c r="MME67"/>
      <c r="MMF67"/>
      <c r="MMG67"/>
      <c r="MMH67"/>
      <c r="MMI67"/>
      <c r="MMJ67"/>
      <c r="MMK67"/>
      <c r="MML67"/>
      <c r="MMM67"/>
      <c r="MMN67"/>
      <c r="MMO67"/>
      <c r="MMP67"/>
      <c r="MMQ67"/>
      <c r="MMR67"/>
      <c r="MMS67"/>
      <c r="MMT67"/>
      <c r="MMU67"/>
      <c r="MMV67"/>
      <c r="MMW67"/>
      <c r="MMX67"/>
      <c r="MMY67"/>
      <c r="MMZ67"/>
      <c r="MNA67"/>
      <c r="MNB67"/>
      <c r="MNC67"/>
      <c r="MND67"/>
      <c r="MNE67"/>
      <c r="MNF67"/>
      <c r="MNG67"/>
      <c r="MNH67"/>
      <c r="MNI67"/>
      <c r="MNJ67"/>
      <c r="MNK67"/>
      <c r="MNL67"/>
      <c r="MNM67"/>
      <c r="MNN67"/>
      <c r="MNO67"/>
      <c r="MNP67"/>
      <c r="MNQ67"/>
      <c r="MNR67"/>
      <c r="MNS67"/>
      <c r="MNT67"/>
      <c r="MNU67"/>
      <c r="MNV67"/>
      <c r="MNW67"/>
      <c r="MNX67"/>
      <c r="MNY67"/>
      <c r="MNZ67"/>
      <c r="MOA67"/>
      <c r="MOB67"/>
      <c r="MOC67"/>
      <c r="MOD67"/>
      <c r="MOE67"/>
      <c r="MOF67"/>
      <c r="MOG67"/>
      <c r="MOH67"/>
      <c r="MOI67"/>
      <c r="MOJ67"/>
      <c r="MOK67"/>
      <c r="MOL67"/>
      <c r="MOM67"/>
      <c r="MON67"/>
      <c r="MOO67"/>
      <c r="MOP67"/>
      <c r="MOQ67"/>
      <c r="MOR67"/>
      <c r="MOS67"/>
      <c r="MOT67"/>
      <c r="MOU67"/>
      <c r="MOV67"/>
      <c r="MOW67"/>
      <c r="MOX67"/>
      <c r="MOY67"/>
      <c r="MOZ67"/>
      <c r="MPA67"/>
      <c r="MPB67"/>
      <c r="MPC67"/>
      <c r="MPD67"/>
      <c r="MPE67"/>
      <c r="MPF67"/>
      <c r="MPG67"/>
      <c r="MPH67"/>
      <c r="MPI67"/>
      <c r="MPJ67"/>
      <c r="MPK67"/>
      <c r="MPL67"/>
      <c r="MPM67"/>
      <c r="MPN67"/>
      <c r="MPO67"/>
      <c r="MPP67"/>
      <c r="MPQ67"/>
      <c r="MPR67"/>
      <c r="MPS67"/>
      <c r="MPT67"/>
      <c r="MPU67"/>
      <c r="MPV67"/>
      <c r="MPW67"/>
      <c r="MPX67"/>
      <c r="MPY67"/>
      <c r="MPZ67"/>
      <c r="MQA67"/>
      <c r="MQB67"/>
      <c r="MQC67"/>
      <c r="MQD67"/>
      <c r="MQE67"/>
      <c r="MQF67"/>
      <c r="MQG67"/>
      <c r="MQH67"/>
      <c r="MQI67"/>
      <c r="MQJ67"/>
      <c r="MQK67"/>
      <c r="MQL67"/>
      <c r="MQM67"/>
      <c r="MQN67"/>
      <c r="MQO67"/>
      <c r="MQP67"/>
      <c r="MQQ67"/>
      <c r="MQR67"/>
      <c r="MQS67"/>
      <c r="MQT67"/>
      <c r="MQU67"/>
      <c r="MQV67"/>
      <c r="MQW67"/>
      <c r="MQX67"/>
      <c r="MQY67"/>
      <c r="MQZ67"/>
      <c r="MRA67"/>
      <c r="MRB67"/>
      <c r="MRC67"/>
      <c r="MRD67"/>
      <c r="MRE67"/>
      <c r="MRF67"/>
      <c r="MRG67"/>
      <c r="MRH67"/>
      <c r="MRI67"/>
      <c r="MRJ67"/>
      <c r="MRK67"/>
      <c r="MRL67"/>
      <c r="MRM67"/>
      <c r="MRN67"/>
      <c r="MRO67"/>
      <c r="MRP67"/>
      <c r="MRQ67"/>
      <c r="MRR67"/>
      <c r="MRS67"/>
      <c r="MRT67"/>
      <c r="MRU67"/>
      <c r="MRV67"/>
      <c r="MRW67"/>
      <c r="MRX67"/>
      <c r="MRY67"/>
      <c r="MRZ67"/>
      <c r="MSA67"/>
      <c r="MSB67"/>
      <c r="MSC67"/>
      <c r="MSD67"/>
      <c r="MSE67"/>
      <c r="MSF67"/>
      <c r="MSG67"/>
      <c r="MSH67"/>
      <c r="MSI67"/>
      <c r="MSJ67"/>
      <c r="MSK67"/>
      <c r="MSL67"/>
      <c r="MSM67"/>
      <c r="MSN67"/>
      <c r="MSO67"/>
      <c r="MSP67"/>
      <c r="MSQ67"/>
      <c r="MSR67"/>
      <c r="MSS67"/>
      <c r="MST67"/>
      <c r="MSU67"/>
      <c r="MSV67"/>
      <c r="MSW67"/>
      <c r="MSX67"/>
      <c r="MSY67"/>
      <c r="MSZ67"/>
      <c r="MTA67"/>
      <c r="MTB67"/>
      <c r="MTC67"/>
      <c r="MTD67"/>
      <c r="MTE67"/>
      <c r="MTF67"/>
      <c r="MTG67"/>
      <c r="MTH67"/>
      <c r="MTI67"/>
      <c r="MTJ67"/>
      <c r="MTK67"/>
      <c r="MTL67"/>
      <c r="MTM67"/>
      <c r="MTN67"/>
      <c r="MTO67"/>
      <c r="MTP67"/>
      <c r="MTQ67"/>
      <c r="MTR67"/>
      <c r="MTS67"/>
      <c r="MTT67"/>
      <c r="MTU67"/>
      <c r="MTV67"/>
      <c r="MTW67"/>
      <c r="MTX67"/>
      <c r="MTY67"/>
      <c r="MTZ67"/>
      <c r="MUA67"/>
      <c r="MUB67"/>
      <c r="MUC67"/>
      <c r="MUD67"/>
      <c r="MUE67"/>
      <c r="MUF67"/>
      <c r="MUG67"/>
      <c r="MUH67"/>
      <c r="MUI67"/>
      <c r="MUJ67"/>
      <c r="MUK67"/>
      <c r="MUL67"/>
      <c r="MUM67"/>
      <c r="MUN67"/>
      <c r="MUO67"/>
      <c r="MUP67"/>
      <c r="MUQ67"/>
      <c r="MUR67"/>
      <c r="MUS67"/>
      <c r="MUT67"/>
      <c r="MUU67"/>
      <c r="MUV67"/>
      <c r="MUW67"/>
      <c r="MUX67"/>
      <c r="MUY67"/>
      <c r="MUZ67"/>
      <c r="MVA67"/>
      <c r="MVB67"/>
      <c r="MVC67"/>
      <c r="MVD67"/>
      <c r="MVE67"/>
      <c r="MVF67"/>
      <c r="MVG67"/>
      <c r="MVH67"/>
      <c r="MVI67"/>
      <c r="MVJ67"/>
      <c r="MVK67"/>
      <c r="MVL67"/>
      <c r="MVM67"/>
      <c r="MVN67"/>
      <c r="MVO67"/>
      <c r="MVP67"/>
      <c r="MVQ67"/>
      <c r="MVR67"/>
      <c r="MVS67"/>
      <c r="MVT67"/>
      <c r="MVU67"/>
      <c r="MVV67"/>
      <c r="MVW67"/>
      <c r="MVX67"/>
      <c r="MVY67"/>
      <c r="MVZ67"/>
      <c r="MWA67"/>
      <c r="MWB67"/>
      <c r="MWC67"/>
      <c r="MWD67"/>
      <c r="MWE67"/>
      <c r="MWF67"/>
      <c r="MWG67"/>
      <c r="MWH67"/>
      <c r="MWI67"/>
      <c r="MWJ67"/>
      <c r="MWK67"/>
      <c r="MWL67"/>
      <c r="MWM67"/>
      <c r="MWN67"/>
      <c r="MWO67"/>
      <c r="MWP67"/>
      <c r="MWQ67"/>
      <c r="MWR67"/>
      <c r="MWS67"/>
      <c r="MWT67"/>
      <c r="MWU67"/>
      <c r="MWV67"/>
      <c r="MWW67"/>
      <c r="MWX67"/>
      <c r="MWY67"/>
      <c r="MWZ67"/>
      <c r="MXA67"/>
      <c r="MXB67"/>
      <c r="MXC67"/>
      <c r="MXD67"/>
      <c r="MXE67"/>
      <c r="MXF67"/>
      <c r="MXG67"/>
      <c r="MXH67"/>
      <c r="MXI67"/>
      <c r="MXJ67"/>
      <c r="MXK67"/>
      <c r="MXL67"/>
      <c r="MXM67"/>
      <c r="MXN67"/>
      <c r="MXO67"/>
      <c r="MXP67"/>
      <c r="MXQ67"/>
      <c r="MXR67"/>
      <c r="MXS67"/>
      <c r="MXT67"/>
      <c r="MXU67"/>
      <c r="MXV67"/>
      <c r="MXW67"/>
      <c r="MXX67"/>
      <c r="MXY67"/>
      <c r="MXZ67"/>
      <c r="MYA67"/>
      <c r="MYB67"/>
      <c r="MYC67"/>
      <c r="MYD67"/>
      <c r="MYE67"/>
      <c r="MYF67"/>
      <c r="MYG67"/>
      <c r="MYH67"/>
      <c r="MYI67"/>
      <c r="MYJ67"/>
      <c r="MYK67"/>
      <c r="MYL67"/>
      <c r="MYM67"/>
      <c r="MYN67"/>
      <c r="MYO67"/>
      <c r="MYP67"/>
      <c r="MYQ67"/>
      <c r="MYR67"/>
      <c r="MYS67"/>
      <c r="MYT67"/>
      <c r="MYU67"/>
      <c r="MYV67"/>
      <c r="MYW67"/>
      <c r="MYX67"/>
      <c r="MYY67"/>
      <c r="MYZ67"/>
      <c r="MZA67"/>
      <c r="MZB67"/>
      <c r="MZC67"/>
      <c r="MZD67"/>
      <c r="MZE67"/>
      <c r="MZF67"/>
      <c r="MZG67"/>
      <c r="MZH67"/>
      <c r="MZI67"/>
      <c r="MZJ67"/>
      <c r="MZK67"/>
      <c r="MZL67"/>
      <c r="MZM67"/>
      <c r="MZN67"/>
      <c r="MZO67"/>
      <c r="MZP67"/>
      <c r="MZQ67"/>
      <c r="MZR67"/>
      <c r="MZS67"/>
      <c r="MZT67"/>
      <c r="MZU67"/>
      <c r="MZV67"/>
      <c r="MZW67"/>
      <c r="MZX67"/>
      <c r="MZY67"/>
      <c r="MZZ67"/>
      <c r="NAA67"/>
      <c r="NAB67"/>
      <c r="NAC67"/>
      <c r="NAD67"/>
      <c r="NAE67"/>
      <c r="NAF67"/>
      <c r="NAG67"/>
      <c r="NAH67"/>
      <c r="NAI67"/>
      <c r="NAJ67"/>
      <c r="NAK67"/>
      <c r="NAL67"/>
      <c r="NAM67"/>
      <c r="NAN67"/>
      <c r="NAO67"/>
      <c r="NAP67"/>
      <c r="NAQ67"/>
      <c r="NAR67"/>
      <c r="NAS67"/>
      <c r="NAT67"/>
      <c r="NAU67"/>
      <c r="NAV67"/>
      <c r="NAW67"/>
      <c r="NAX67"/>
      <c r="NAY67"/>
      <c r="NAZ67"/>
      <c r="NBA67"/>
      <c r="NBB67"/>
      <c r="NBC67"/>
      <c r="NBD67"/>
      <c r="NBE67"/>
      <c r="NBF67"/>
      <c r="NBG67"/>
      <c r="NBH67"/>
      <c r="NBI67"/>
      <c r="NBJ67"/>
      <c r="NBK67"/>
      <c r="NBL67"/>
      <c r="NBM67"/>
      <c r="NBN67"/>
      <c r="NBO67"/>
      <c r="NBP67"/>
      <c r="NBQ67"/>
      <c r="NBR67"/>
      <c r="NBS67"/>
      <c r="NBT67"/>
      <c r="NBU67"/>
      <c r="NBV67"/>
      <c r="NBW67"/>
      <c r="NBX67"/>
      <c r="NBY67"/>
      <c r="NBZ67"/>
      <c r="NCA67"/>
      <c r="NCB67"/>
      <c r="NCC67"/>
      <c r="NCD67"/>
      <c r="NCE67"/>
      <c r="NCF67"/>
      <c r="NCG67"/>
      <c r="NCH67"/>
      <c r="NCI67"/>
      <c r="NCJ67"/>
      <c r="NCK67"/>
      <c r="NCL67"/>
      <c r="NCM67"/>
      <c r="NCN67"/>
      <c r="NCO67"/>
      <c r="NCP67"/>
      <c r="NCQ67"/>
      <c r="NCR67"/>
      <c r="NCS67"/>
      <c r="NCT67"/>
      <c r="NCU67"/>
      <c r="NCV67"/>
      <c r="NCW67"/>
      <c r="NCX67"/>
      <c r="NCY67"/>
      <c r="NCZ67"/>
      <c r="NDA67"/>
      <c r="NDB67"/>
      <c r="NDC67"/>
      <c r="NDD67"/>
      <c r="NDE67"/>
      <c r="NDF67"/>
      <c r="NDG67"/>
      <c r="NDH67"/>
      <c r="NDI67"/>
      <c r="NDJ67"/>
      <c r="NDK67"/>
      <c r="NDL67"/>
      <c r="NDM67"/>
      <c r="NDN67"/>
      <c r="NDO67"/>
      <c r="NDP67"/>
      <c r="NDQ67"/>
      <c r="NDR67"/>
      <c r="NDS67"/>
      <c r="NDT67"/>
      <c r="NDU67"/>
      <c r="NDV67"/>
      <c r="NDW67"/>
      <c r="NDX67"/>
      <c r="NDY67"/>
      <c r="NDZ67"/>
      <c r="NEA67"/>
      <c r="NEB67"/>
      <c r="NEC67"/>
      <c r="NED67"/>
      <c r="NEE67"/>
      <c r="NEF67"/>
      <c r="NEG67"/>
      <c r="NEH67"/>
      <c r="NEI67"/>
      <c r="NEJ67"/>
      <c r="NEK67"/>
      <c r="NEL67"/>
      <c r="NEM67"/>
      <c r="NEN67"/>
      <c r="NEO67"/>
      <c r="NEP67"/>
      <c r="NEQ67"/>
      <c r="NER67"/>
      <c r="NES67"/>
      <c r="NET67"/>
      <c r="NEU67"/>
      <c r="NEV67"/>
      <c r="NEW67"/>
      <c r="NEX67"/>
      <c r="NEY67"/>
      <c r="NEZ67"/>
      <c r="NFA67"/>
      <c r="NFB67"/>
      <c r="NFC67"/>
      <c r="NFD67"/>
      <c r="NFE67"/>
      <c r="NFF67"/>
      <c r="NFG67"/>
      <c r="NFH67"/>
      <c r="NFI67"/>
      <c r="NFJ67"/>
      <c r="NFK67"/>
      <c r="NFL67"/>
      <c r="NFM67"/>
      <c r="NFN67"/>
      <c r="NFO67"/>
      <c r="NFP67"/>
      <c r="NFQ67"/>
      <c r="NFR67"/>
      <c r="NFS67"/>
      <c r="NFT67"/>
      <c r="NFU67"/>
      <c r="NFV67"/>
      <c r="NFW67"/>
      <c r="NFX67"/>
      <c r="NFY67"/>
      <c r="NFZ67"/>
      <c r="NGA67"/>
      <c r="NGB67"/>
      <c r="NGC67"/>
      <c r="NGD67"/>
      <c r="NGE67"/>
      <c r="NGF67"/>
      <c r="NGG67"/>
      <c r="NGH67"/>
      <c r="NGI67"/>
      <c r="NGJ67"/>
      <c r="NGK67"/>
      <c r="NGL67"/>
      <c r="NGM67"/>
      <c r="NGN67"/>
      <c r="NGO67"/>
      <c r="NGP67"/>
      <c r="NGQ67"/>
      <c r="NGR67"/>
      <c r="NGS67"/>
      <c r="NGT67"/>
      <c r="NGU67"/>
      <c r="NGV67"/>
      <c r="NGW67"/>
      <c r="NGX67"/>
      <c r="NGY67"/>
      <c r="NGZ67"/>
      <c r="NHA67"/>
      <c r="NHB67"/>
      <c r="NHC67"/>
      <c r="NHD67"/>
      <c r="NHE67"/>
      <c r="NHF67"/>
      <c r="NHG67"/>
      <c r="NHH67"/>
      <c r="NHI67"/>
      <c r="NHJ67"/>
      <c r="NHK67"/>
      <c r="NHL67"/>
      <c r="NHM67"/>
      <c r="NHN67"/>
      <c r="NHO67"/>
      <c r="NHP67"/>
      <c r="NHQ67"/>
      <c r="NHR67"/>
      <c r="NHS67"/>
      <c r="NHT67"/>
      <c r="NHU67"/>
      <c r="NHV67"/>
      <c r="NHW67"/>
      <c r="NHX67"/>
      <c r="NHY67"/>
      <c r="NHZ67"/>
      <c r="NIA67"/>
      <c r="NIB67"/>
      <c r="NIC67"/>
      <c r="NID67"/>
      <c r="NIE67"/>
      <c r="NIF67"/>
      <c r="NIG67"/>
      <c r="NIH67"/>
      <c r="NII67"/>
      <c r="NIJ67"/>
      <c r="NIK67"/>
      <c r="NIL67"/>
      <c r="NIM67"/>
      <c r="NIN67"/>
      <c r="NIO67"/>
      <c r="NIP67"/>
      <c r="NIQ67"/>
      <c r="NIR67"/>
      <c r="NIS67"/>
      <c r="NIT67"/>
      <c r="NIU67"/>
      <c r="NIV67"/>
      <c r="NIW67"/>
      <c r="NIX67"/>
      <c r="NIY67"/>
      <c r="NIZ67"/>
      <c r="NJA67"/>
      <c r="NJB67"/>
      <c r="NJC67"/>
      <c r="NJD67"/>
      <c r="NJE67"/>
      <c r="NJF67"/>
      <c r="NJG67"/>
      <c r="NJH67"/>
      <c r="NJI67"/>
      <c r="NJJ67"/>
      <c r="NJK67"/>
      <c r="NJL67"/>
      <c r="NJM67"/>
      <c r="NJN67"/>
      <c r="NJO67"/>
      <c r="NJP67"/>
      <c r="NJQ67"/>
      <c r="NJR67"/>
      <c r="NJS67"/>
      <c r="NJT67"/>
      <c r="NJU67"/>
      <c r="NJV67"/>
      <c r="NJW67"/>
      <c r="NJX67"/>
      <c r="NJY67"/>
      <c r="NJZ67"/>
      <c r="NKA67"/>
      <c r="NKB67"/>
      <c r="NKC67"/>
      <c r="NKD67"/>
      <c r="NKE67"/>
      <c r="NKF67"/>
      <c r="NKG67"/>
      <c r="NKH67"/>
      <c r="NKI67"/>
      <c r="NKJ67"/>
      <c r="NKK67"/>
      <c r="NKL67"/>
      <c r="NKM67"/>
      <c r="NKN67"/>
      <c r="NKO67"/>
      <c r="NKP67"/>
      <c r="NKQ67"/>
      <c r="NKR67"/>
      <c r="NKS67"/>
      <c r="NKT67"/>
      <c r="NKU67"/>
      <c r="NKV67"/>
      <c r="NKW67"/>
      <c r="NKX67"/>
      <c r="NKY67"/>
      <c r="NKZ67"/>
      <c r="NLA67"/>
      <c r="NLB67"/>
      <c r="NLC67"/>
      <c r="NLD67"/>
      <c r="NLE67"/>
      <c r="NLF67"/>
      <c r="NLG67"/>
      <c r="NLH67"/>
      <c r="NLI67"/>
      <c r="NLJ67"/>
      <c r="NLK67"/>
      <c r="NLL67"/>
      <c r="NLM67"/>
      <c r="NLN67"/>
      <c r="NLO67"/>
      <c r="NLP67"/>
      <c r="NLQ67"/>
      <c r="NLR67"/>
      <c r="NLS67"/>
      <c r="NLT67"/>
      <c r="NLU67"/>
      <c r="NLV67"/>
      <c r="NLW67"/>
      <c r="NLX67"/>
      <c r="NLY67"/>
      <c r="NLZ67"/>
      <c r="NMA67"/>
      <c r="NMB67"/>
      <c r="NMC67"/>
      <c r="NMD67"/>
      <c r="NME67"/>
      <c r="NMF67"/>
      <c r="NMG67"/>
      <c r="NMH67"/>
      <c r="NMI67"/>
      <c r="NMJ67"/>
      <c r="NMK67"/>
      <c r="NML67"/>
      <c r="NMM67"/>
      <c r="NMN67"/>
      <c r="NMO67"/>
      <c r="NMP67"/>
      <c r="NMQ67"/>
      <c r="NMR67"/>
      <c r="NMS67"/>
      <c r="NMT67"/>
      <c r="NMU67"/>
      <c r="NMV67"/>
      <c r="NMW67"/>
      <c r="NMX67"/>
      <c r="NMY67"/>
      <c r="NMZ67"/>
      <c r="NNA67"/>
      <c r="NNB67"/>
      <c r="NNC67"/>
      <c r="NND67"/>
      <c r="NNE67"/>
      <c r="NNF67"/>
      <c r="NNG67"/>
      <c r="NNH67"/>
      <c r="NNI67"/>
      <c r="NNJ67"/>
      <c r="NNK67"/>
      <c r="NNL67"/>
      <c r="NNM67"/>
      <c r="NNN67"/>
      <c r="NNO67"/>
      <c r="NNP67"/>
      <c r="NNQ67"/>
      <c r="NNR67"/>
      <c r="NNS67"/>
      <c r="NNT67"/>
      <c r="NNU67"/>
      <c r="NNV67"/>
      <c r="NNW67"/>
      <c r="NNX67"/>
      <c r="NNY67"/>
      <c r="NNZ67"/>
      <c r="NOA67"/>
      <c r="NOB67"/>
      <c r="NOC67"/>
      <c r="NOD67"/>
      <c r="NOE67"/>
      <c r="NOF67"/>
      <c r="NOG67"/>
      <c r="NOH67"/>
      <c r="NOI67"/>
      <c r="NOJ67"/>
      <c r="NOK67"/>
      <c r="NOL67"/>
      <c r="NOM67"/>
      <c r="NON67"/>
      <c r="NOO67"/>
      <c r="NOP67"/>
      <c r="NOQ67"/>
      <c r="NOR67"/>
      <c r="NOS67"/>
      <c r="NOT67"/>
      <c r="NOU67"/>
      <c r="NOV67"/>
      <c r="NOW67"/>
      <c r="NOX67"/>
      <c r="NOY67"/>
      <c r="NOZ67"/>
      <c r="NPA67"/>
      <c r="NPB67"/>
      <c r="NPC67"/>
      <c r="NPD67"/>
      <c r="NPE67"/>
      <c r="NPF67"/>
      <c r="NPG67"/>
      <c r="NPH67"/>
      <c r="NPI67"/>
      <c r="NPJ67"/>
      <c r="NPK67"/>
      <c r="NPL67"/>
      <c r="NPM67"/>
      <c r="NPN67"/>
      <c r="NPO67"/>
      <c r="NPP67"/>
      <c r="NPQ67"/>
      <c r="NPR67"/>
      <c r="NPS67"/>
      <c r="NPT67"/>
      <c r="NPU67"/>
      <c r="NPV67"/>
      <c r="NPW67"/>
      <c r="NPX67"/>
      <c r="NPY67"/>
      <c r="NPZ67"/>
      <c r="NQA67"/>
      <c r="NQB67"/>
      <c r="NQC67"/>
      <c r="NQD67"/>
      <c r="NQE67"/>
      <c r="NQF67"/>
      <c r="NQG67"/>
      <c r="NQH67"/>
      <c r="NQI67"/>
      <c r="NQJ67"/>
      <c r="NQK67"/>
      <c r="NQL67"/>
      <c r="NQM67"/>
      <c r="NQN67"/>
      <c r="NQO67"/>
      <c r="NQP67"/>
      <c r="NQQ67"/>
      <c r="NQR67"/>
      <c r="NQS67"/>
      <c r="NQT67"/>
      <c r="NQU67"/>
      <c r="NQV67"/>
      <c r="NQW67"/>
      <c r="NQX67"/>
      <c r="NQY67"/>
      <c r="NQZ67"/>
      <c r="NRA67"/>
      <c r="NRB67"/>
      <c r="NRC67"/>
      <c r="NRD67"/>
      <c r="NRE67"/>
      <c r="NRF67"/>
      <c r="NRG67"/>
      <c r="NRH67"/>
      <c r="NRI67"/>
    </row>
    <row r="68" spans="1:9941" s="82" customFormat="1" ht="12" customHeight="1" thickBot="1" x14ac:dyDescent="0.25">
      <c r="A68" s="512" t="s">
        <v>20</v>
      </c>
      <c r="B68" s="389" t="s">
        <v>674</v>
      </c>
      <c r="C68" s="139">
        <f>SUM(C69:C71)</f>
        <v>0</v>
      </c>
      <c r="D68" s="255">
        <f>SUM(D69:D71)</f>
        <v>0</v>
      </c>
      <c r="E68" s="662">
        <f t="shared" ref="E68:K68" si="11">SUM(E69:E71)</f>
        <v>0</v>
      </c>
      <c r="F68" s="662">
        <f t="shared" si="11"/>
        <v>0</v>
      </c>
      <c r="G68" s="662">
        <f t="shared" si="11"/>
        <v>0</v>
      </c>
      <c r="H68" s="34">
        <f t="shared" si="2"/>
        <v>0</v>
      </c>
      <c r="I68" s="725">
        <f t="shared" si="11"/>
        <v>0</v>
      </c>
      <c r="J68" s="34">
        <f t="shared" si="11"/>
        <v>0</v>
      </c>
      <c r="K68" s="662">
        <f t="shared" si="11"/>
        <v>0</v>
      </c>
      <c r="L68" s="1509" t="str">
        <f t="shared" si="6"/>
        <v/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</row>
    <row r="69" spans="1:9941" s="82" customFormat="1" ht="12" customHeight="1" x14ac:dyDescent="0.2">
      <c r="A69" s="13" t="s">
        <v>174</v>
      </c>
      <c r="B69" s="850" t="s">
        <v>218</v>
      </c>
      <c r="C69" s="437">
        <f>'1. mell.bevétel_össz'!C68-'21._önként_össz_bev'!C70</f>
        <v>0</v>
      </c>
      <c r="D69" s="365">
        <f>'1. mell.bevétel_össz'!D68-'21._önként_össz_bev'!D70</f>
        <v>0</v>
      </c>
      <c r="E69" s="669">
        <f>'1. mell.bevétel_össz'!E68-'21._önként_össz_bev'!E70</f>
        <v>0</v>
      </c>
      <c r="F69" s="669">
        <f>'1. mell.bevétel_össz'!F68-'21._önként_össz_bev'!F70</f>
        <v>0</v>
      </c>
      <c r="G69" s="669">
        <f>'1. mell.bevétel_össz'!G68-'21._önként_össz_bev'!G70</f>
        <v>0</v>
      </c>
      <c r="H69" s="369">
        <f t="shared" si="2"/>
        <v>0</v>
      </c>
      <c r="I69" s="762">
        <f>'1. mell.bevétel_össz'!I68-'21._önként_össz_bev'!I70</f>
        <v>0</v>
      </c>
      <c r="J69" s="369">
        <f>'1. mell.bevétel_össz'!J68-'21._önként_össz_bev'!J70</f>
        <v>0</v>
      </c>
      <c r="K69" s="669">
        <f>'1. mell.bevétel_össz'!K68-'21._önként_össz_bev'!K70-'21._államig_össz_bev'!K69</f>
        <v>0</v>
      </c>
      <c r="L69" s="1515" t="str">
        <f t="shared" si="6"/>
        <v/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</row>
    <row r="70" spans="1:9941" s="82" customFormat="1" ht="12" customHeight="1" x14ac:dyDescent="0.2">
      <c r="A70" s="366" t="s">
        <v>175</v>
      </c>
      <c r="B70" s="851" t="s">
        <v>329</v>
      </c>
      <c r="C70" s="437">
        <f>'1. mell.bevétel_össz'!C69-'21._önként_össz_bev'!C71</f>
        <v>0</v>
      </c>
      <c r="D70" s="365">
        <f>'1. mell.bevétel_össz'!D69-'21._önként_össz_bev'!D71</f>
        <v>0</v>
      </c>
      <c r="E70" s="669">
        <f>'1. mell.bevétel_össz'!E69-'21._önként_össz_bev'!E71</f>
        <v>0</v>
      </c>
      <c r="F70" s="669">
        <f>'1. mell.bevétel_össz'!F69-'21._önként_össz_bev'!F71</f>
        <v>0</v>
      </c>
      <c r="G70" s="669">
        <f>'1. mell.bevétel_össz'!G69-'21._önként_össz_bev'!G71</f>
        <v>0</v>
      </c>
      <c r="H70" s="369">
        <f t="shared" si="2"/>
        <v>0</v>
      </c>
      <c r="I70" s="762">
        <f>'1. mell.bevétel_össz'!I69-'21._önként_össz_bev'!I71</f>
        <v>0</v>
      </c>
      <c r="J70" s="369">
        <f>'1. mell.bevétel_össz'!J69-'21._önként_össz_bev'!J71</f>
        <v>0</v>
      </c>
      <c r="K70" s="669">
        <f>'1. mell.bevétel_össz'!K69-'21._önként_össz_bev'!K71-'21._államig_össz_bev'!K70</f>
        <v>0</v>
      </c>
      <c r="L70" s="1515" t="str">
        <f t="shared" si="6"/>
        <v/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</row>
    <row r="71" spans="1:9941" s="82" customFormat="1" ht="12" customHeight="1" thickBot="1" x14ac:dyDescent="0.25">
      <c r="A71" s="367" t="s">
        <v>176</v>
      </c>
      <c r="B71" s="851" t="s">
        <v>518</v>
      </c>
      <c r="C71" s="437">
        <f>'1. mell.bevétel_össz'!C70-'21._önként_össz_bev'!C72</f>
        <v>0</v>
      </c>
      <c r="D71" s="365">
        <f>'1. mell.bevétel_össz'!D70-'21._önként_össz_bev'!D72</f>
        <v>0</v>
      </c>
      <c r="E71" s="669">
        <f>'1. mell.bevétel_össz'!E70-'21._önként_össz_bev'!E72</f>
        <v>0</v>
      </c>
      <c r="F71" s="669">
        <f>'1. mell.bevétel_össz'!F70-'21._önként_össz_bev'!F72</f>
        <v>0</v>
      </c>
      <c r="G71" s="669">
        <f>'1. mell.bevétel_össz'!G70-'21._önként_össz_bev'!G72</f>
        <v>0</v>
      </c>
      <c r="H71" s="369">
        <f t="shared" si="2"/>
        <v>0</v>
      </c>
      <c r="I71" s="762">
        <f>'1. mell.bevétel_össz'!I70-'21._önként_össz_bev'!I72</f>
        <v>0</v>
      </c>
      <c r="J71" s="369">
        <f>'1. mell.bevétel_össz'!J70-'21._önként_össz_bev'!J72</f>
        <v>0</v>
      </c>
      <c r="K71" s="669">
        <f>'1. mell.bevétel_össz'!K70-'21._önként_össz_bev'!K72-'21._államig_össz_bev'!K71</f>
        <v>0</v>
      </c>
      <c r="L71" s="1515" t="str">
        <f t="shared" si="6"/>
        <v/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</row>
    <row r="72" spans="1:9941" s="82" customFormat="1" ht="12" customHeight="1" thickBot="1" x14ac:dyDescent="0.25">
      <c r="A72" s="512" t="s">
        <v>21</v>
      </c>
      <c r="B72" s="389" t="s">
        <v>653</v>
      </c>
      <c r="C72" s="139">
        <f>SUM(C73:C75)</f>
        <v>0</v>
      </c>
      <c r="D72" s="255">
        <f>SUM(D73:D75)</f>
        <v>0</v>
      </c>
      <c r="E72" s="662">
        <f t="shared" ref="E72:K72" si="12">SUM(E73:E75)</f>
        <v>0</v>
      </c>
      <c r="F72" s="662">
        <f t="shared" si="12"/>
        <v>0</v>
      </c>
      <c r="G72" s="662">
        <f t="shared" si="12"/>
        <v>0</v>
      </c>
      <c r="H72" s="34">
        <f t="shared" si="2"/>
        <v>0</v>
      </c>
      <c r="I72" s="725">
        <f t="shared" si="12"/>
        <v>0</v>
      </c>
      <c r="J72" s="34">
        <f t="shared" si="12"/>
        <v>0</v>
      </c>
      <c r="K72" s="662">
        <f t="shared" si="12"/>
        <v>0</v>
      </c>
      <c r="L72" s="1509" t="str">
        <f t="shared" si="6"/>
        <v/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  <c r="CKF72"/>
      <c r="CKG72"/>
      <c r="CKH72"/>
      <c r="CKI72"/>
      <c r="CKJ72"/>
      <c r="CKK72"/>
      <c r="CKL72"/>
      <c r="CKM72"/>
      <c r="CKN72"/>
      <c r="CKO72"/>
      <c r="CKP72"/>
      <c r="CKQ72"/>
      <c r="CKR72"/>
      <c r="CKS72"/>
      <c r="CKT72"/>
      <c r="CKU72"/>
      <c r="CKV72"/>
      <c r="CKW72"/>
      <c r="CKX72"/>
      <c r="CKY72"/>
      <c r="CKZ72"/>
      <c r="CLA72"/>
      <c r="CLB72"/>
      <c r="CLC72"/>
      <c r="CLD72"/>
      <c r="CLE72"/>
      <c r="CLF72"/>
      <c r="CLG72"/>
      <c r="CLH72"/>
      <c r="CLI72"/>
      <c r="CLJ72"/>
      <c r="CLK72"/>
      <c r="CLL72"/>
      <c r="CLM72"/>
      <c r="CLN72"/>
      <c r="CLO72"/>
      <c r="CLP72"/>
      <c r="CLQ72"/>
      <c r="CLR72"/>
      <c r="CLS72"/>
      <c r="CLT72"/>
      <c r="CLU72"/>
      <c r="CLV72"/>
      <c r="CLW72"/>
      <c r="CLX72"/>
      <c r="CLY72"/>
      <c r="CLZ72"/>
      <c r="CMA72"/>
      <c r="CMB72"/>
      <c r="CMC72"/>
      <c r="CMD72"/>
      <c r="CME72"/>
      <c r="CMF72"/>
      <c r="CMG72"/>
      <c r="CMH72"/>
      <c r="CMI72"/>
      <c r="CMJ72"/>
      <c r="CMK72"/>
      <c r="CML72"/>
      <c r="CMM72"/>
      <c r="CMN72"/>
      <c r="CMO72"/>
      <c r="CMP72"/>
      <c r="CMQ72"/>
      <c r="CMR72"/>
      <c r="CMS72"/>
      <c r="CMT72"/>
      <c r="CMU72"/>
      <c r="CMV72"/>
      <c r="CMW72"/>
      <c r="CMX72"/>
      <c r="CMY72"/>
      <c r="CMZ72"/>
      <c r="CNA72"/>
      <c r="CNB72"/>
      <c r="CNC72"/>
      <c r="CND72"/>
      <c r="CNE72"/>
      <c r="CNF72"/>
      <c r="CNG72"/>
      <c r="CNH72"/>
      <c r="CNI72"/>
      <c r="CNJ72"/>
      <c r="CNK72"/>
      <c r="CNL72"/>
      <c r="CNM72"/>
      <c r="CNN72"/>
      <c r="CNO72"/>
      <c r="CNP72"/>
      <c r="CNQ72"/>
      <c r="CNR72"/>
      <c r="CNS72"/>
      <c r="CNT72"/>
      <c r="CNU72"/>
      <c r="CNV72"/>
      <c r="CNW72"/>
      <c r="CNX72"/>
      <c r="CNY72"/>
      <c r="CNZ72"/>
      <c r="COA72"/>
      <c r="COB72"/>
      <c r="COC72"/>
      <c r="COD72"/>
      <c r="COE72"/>
      <c r="COF72"/>
      <c r="COG72"/>
      <c r="COH72"/>
      <c r="COI72"/>
      <c r="COJ72"/>
      <c r="COK72"/>
      <c r="COL72"/>
      <c r="COM72"/>
      <c r="CON72"/>
      <c r="COO72"/>
      <c r="COP72"/>
      <c r="COQ72"/>
      <c r="COR72"/>
      <c r="COS72"/>
      <c r="COT72"/>
      <c r="COU72"/>
      <c r="COV72"/>
      <c r="COW72"/>
      <c r="COX72"/>
      <c r="COY72"/>
      <c r="COZ72"/>
      <c r="CPA72"/>
      <c r="CPB72"/>
      <c r="CPC72"/>
      <c r="CPD72"/>
      <c r="CPE72"/>
      <c r="CPF72"/>
      <c r="CPG72"/>
      <c r="CPH72"/>
      <c r="CPI72"/>
      <c r="CPJ72"/>
      <c r="CPK72"/>
      <c r="CPL72"/>
      <c r="CPM72"/>
      <c r="CPN72"/>
      <c r="CPO72"/>
      <c r="CPP72"/>
      <c r="CPQ72"/>
      <c r="CPR72"/>
      <c r="CPS72"/>
      <c r="CPT72"/>
      <c r="CPU72"/>
      <c r="CPV72"/>
      <c r="CPW72"/>
      <c r="CPX72"/>
      <c r="CPY72"/>
      <c r="CPZ72"/>
      <c r="CQA72"/>
      <c r="CQB72"/>
      <c r="CQC72"/>
      <c r="CQD72"/>
      <c r="CQE72"/>
      <c r="CQF72"/>
      <c r="CQG72"/>
      <c r="CQH72"/>
      <c r="CQI72"/>
      <c r="CQJ72"/>
      <c r="CQK72"/>
      <c r="CQL72"/>
      <c r="CQM72"/>
      <c r="CQN72"/>
      <c r="CQO72"/>
      <c r="CQP72"/>
      <c r="CQQ72"/>
      <c r="CQR72"/>
      <c r="CQS72"/>
      <c r="CQT72"/>
      <c r="CQU72"/>
      <c r="CQV72"/>
      <c r="CQW72"/>
      <c r="CQX72"/>
      <c r="CQY72"/>
      <c r="CQZ72"/>
      <c r="CRA72"/>
      <c r="CRB72"/>
      <c r="CRC72"/>
      <c r="CRD72"/>
      <c r="CRE72"/>
      <c r="CRF72"/>
      <c r="CRG72"/>
      <c r="CRH72"/>
      <c r="CRI72"/>
      <c r="CRJ72"/>
      <c r="CRK72"/>
      <c r="CRL72"/>
      <c r="CRM72"/>
      <c r="CRN72"/>
      <c r="CRO72"/>
      <c r="CRP72"/>
      <c r="CRQ72"/>
      <c r="CRR72"/>
      <c r="CRS72"/>
      <c r="CRT72"/>
      <c r="CRU72"/>
      <c r="CRV72"/>
      <c r="CRW72"/>
      <c r="CRX72"/>
      <c r="CRY72"/>
      <c r="CRZ72"/>
      <c r="CSA72"/>
      <c r="CSB72"/>
      <c r="CSC72"/>
      <c r="CSD72"/>
      <c r="CSE72"/>
      <c r="CSF72"/>
      <c r="CSG72"/>
      <c r="CSH72"/>
      <c r="CSI72"/>
      <c r="CSJ72"/>
      <c r="CSK72"/>
      <c r="CSL72"/>
      <c r="CSM72"/>
      <c r="CSN72"/>
      <c r="CSO72"/>
      <c r="CSP72"/>
      <c r="CSQ72"/>
      <c r="CSR72"/>
      <c r="CSS72"/>
      <c r="CST72"/>
      <c r="CSU72"/>
      <c r="CSV72"/>
      <c r="CSW72"/>
      <c r="CSX72"/>
      <c r="CSY72"/>
      <c r="CSZ72"/>
      <c r="CTA72"/>
      <c r="CTB72"/>
      <c r="CTC72"/>
      <c r="CTD72"/>
      <c r="CTE72"/>
      <c r="CTF72"/>
      <c r="CTG72"/>
      <c r="CTH72"/>
      <c r="CTI72"/>
      <c r="CTJ72"/>
      <c r="CTK72"/>
      <c r="CTL72"/>
      <c r="CTM72"/>
      <c r="CTN72"/>
      <c r="CTO72"/>
      <c r="CTP72"/>
      <c r="CTQ72"/>
      <c r="CTR72"/>
      <c r="CTS72"/>
      <c r="CTT72"/>
      <c r="CTU72"/>
      <c r="CTV72"/>
      <c r="CTW72"/>
      <c r="CTX72"/>
      <c r="CTY72"/>
      <c r="CTZ72"/>
      <c r="CUA72"/>
      <c r="CUB72"/>
      <c r="CUC72"/>
      <c r="CUD72"/>
      <c r="CUE72"/>
      <c r="CUF72"/>
      <c r="CUG72"/>
      <c r="CUH72"/>
      <c r="CUI72"/>
      <c r="CUJ72"/>
      <c r="CUK72"/>
      <c r="CUL72"/>
      <c r="CUM72"/>
      <c r="CUN72"/>
      <c r="CUO72"/>
      <c r="CUP72"/>
      <c r="CUQ72"/>
      <c r="CUR72"/>
      <c r="CUS72"/>
      <c r="CUT72"/>
      <c r="CUU72"/>
      <c r="CUV72"/>
      <c r="CUW72"/>
      <c r="CUX72"/>
      <c r="CUY72"/>
      <c r="CUZ72"/>
      <c r="CVA72"/>
      <c r="CVB72"/>
      <c r="CVC72"/>
      <c r="CVD72"/>
      <c r="CVE72"/>
      <c r="CVF72"/>
      <c r="CVG72"/>
      <c r="CVH72"/>
      <c r="CVI72"/>
      <c r="CVJ72"/>
      <c r="CVK72"/>
      <c r="CVL72"/>
      <c r="CVM72"/>
      <c r="CVN72"/>
      <c r="CVO72"/>
      <c r="CVP72"/>
      <c r="CVQ72"/>
      <c r="CVR72"/>
      <c r="CVS72"/>
      <c r="CVT72"/>
      <c r="CVU72"/>
      <c r="CVV72"/>
      <c r="CVW72"/>
      <c r="CVX72"/>
      <c r="CVY72"/>
      <c r="CVZ72"/>
      <c r="CWA72"/>
      <c r="CWB72"/>
      <c r="CWC72"/>
      <c r="CWD72"/>
      <c r="CWE72"/>
      <c r="CWF72"/>
      <c r="CWG72"/>
      <c r="CWH72"/>
      <c r="CWI72"/>
      <c r="CWJ72"/>
      <c r="CWK72"/>
      <c r="CWL72"/>
      <c r="CWM72"/>
      <c r="CWN72"/>
      <c r="CWO72"/>
      <c r="CWP72"/>
      <c r="CWQ72"/>
      <c r="CWR72"/>
      <c r="CWS72"/>
      <c r="CWT72"/>
      <c r="CWU72"/>
      <c r="CWV72"/>
      <c r="CWW72"/>
      <c r="CWX72"/>
      <c r="CWY72"/>
      <c r="CWZ72"/>
      <c r="CXA72"/>
      <c r="CXB72"/>
      <c r="CXC72"/>
      <c r="CXD72"/>
      <c r="CXE72"/>
      <c r="CXF72"/>
      <c r="CXG72"/>
      <c r="CXH72"/>
      <c r="CXI72"/>
      <c r="CXJ72"/>
      <c r="CXK72"/>
      <c r="CXL72"/>
      <c r="CXM72"/>
      <c r="CXN72"/>
      <c r="CXO72"/>
      <c r="CXP72"/>
      <c r="CXQ72"/>
      <c r="CXR72"/>
      <c r="CXS72"/>
      <c r="CXT72"/>
      <c r="CXU72"/>
      <c r="CXV72"/>
      <c r="CXW72"/>
      <c r="CXX72"/>
      <c r="CXY72"/>
      <c r="CXZ72"/>
      <c r="CYA72"/>
      <c r="CYB72"/>
      <c r="CYC72"/>
      <c r="CYD72"/>
      <c r="CYE72"/>
      <c r="CYF72"/>
      <c r="CYG72"/>
      <c r="CYH72"/>
      <c r="CYI72"/>
      <c r="CYJ72"/>
      <c r="CYK72"/>
      <c r="CYL72"/>
      <c r="CYM72"/>
      <c r="CYN72"/>
      <c r="CYO72"/>
      <c r="CYP72"/>
      <c r="CYQ72"/>
      <c r="CYR72"/>
      <c r="CYS72"/>
      <c r="CYT72"/>
      <c r="CYU72"/>
      <c r="CYV72"/>
      <c r="CYW72"/>
      <c r="CYX72"/>
      <c r="CYY72"/>
      <c r="CYZ72"/>
      <c r="CZA72"/>
      <c r="CZB72"/>
      <c r="CZC72"/>
      <c r="CZD72"/>
      <c r="CZE72"/>
      <c r="CZF72"/>
      <c r="CZG72"/>
      <c r="CZH72"/>
      <c r="CZI72"/>
      <c r="CZJ72"/>
      <c r="CZK72"/>
      <c r="CZL72"/>
      <c r="CZM72"/>
      <c r="CZN72"/>
      <c r="CZO72"/>
      <c r="CZP72"/>
      <c r="CZQ72"/>
      <c r="CZR72"/>
      <c r="CZS72"/>
      <c r="CZT72"/>
      <c r="CZU72"/>
      <c r="CZV72"/>
      <c r="CZW72"/>
      <c r="CZX72"/>
      <c r="CZY72"/>
      <c r="CZZ72"/>
      <c r="DAA72"/>
      <c r="DAB72"/>
      <c r="DAC72"/>
      <c r="DAD72"/>
      <c r="DAE72"/>
      <c r="DAF72"/>
      <c r="DAG72"/>
      <c r="DAH72"/>
      <c r="DAI72"/>
      <c r="DAJ72"/>
      <c r="DAK72"/>
      <c r="DAL72"/>
      <c r="DAM72"/>
      <c r="DAN72"/>
      <c r="DAO72"/>
      <c r="DAP72"/>
      <c r="DAQ72"/>
      <c r="DAR72"/>
      <c r="DAS72"/>
      <c r="DAT72"/>
      <c r="DAU72"/>
      <c r="DAV72"/>
      <c r="DAW72"/>
      <c r="DAX72"/>
      <c r="DAY72"/>
      <c r="DAZ72"/>
      <c r="DBA72"/>
      <c r="DBB72"/>
      <c r="DBC72"/>
      <c r="DBD72"/>
      <c r="DBE72"/>
      <c r="DBF72"/>
      <c r="DBG72"/>
      <c r="DBH72"/>
      <c r="DBI72"/>
      <c r="DBJ72"/>
      <c r="DBK72"/>
      <c r="DBL72"/>
      <c r="DBM72"/>
      <c r="DBN72"/>
      <c r="DBO72"/>
      <c r="DBP72"/>
      <c r="DBQ72"/>
      <c r="DBR72"/>
      <c r="DBS72"/>
      <c r="DBT72"/>
      <c r="DBU72"/>
      <c r="DBV72"/>
      <c r="DBW72"/>
      <c r="DBX72"/>
      <c r="DBY72"/>
      <c r="DBZ72"/>
      <c r="DCA72"/>
      <c r="DCB72"/>
      <c r="DCC72"/>
      <c r="DCD72"/>
      <c r="DCE72"/>
      <c r="DCF72"/>
      <c r="DCG72"/>
      <c r="DCH72"/>
      <c r="DCI72"/>
      <c r="DCJ72"/>
      <c r="DCK72"/>
      <c r="DCL72"/>
      <c r="DCM72"/>
      <c r="DCN72"/>
      <c r="DCO72"/>
      <c r="DCP72"/>
      <c r="DCQ72"/>
      <c r="DCR72"/>
      <c r="DCS72"/>
      <c r="DCT72"/>
      <c r="DCU72"/>
      <c r="DCV72"/>
      <c r="DCW72"/>
      <c r="DCX72"/>
      <c r="DCY72"/>
      <c r="DCZ72"/>
      <c r="DDA72"/>
      <c r="DDB72"/>
      <c r="DDC72"/>
      <c r="DDD72"/>
      <c r="DDE72"/>
      <c r="DDF72"/>
      <c r="DDG72"/>
      <c r="DDH72"/>
      <c r="DDI72"/>
      <c r="DDJ72"/>
      <c r="DDK72"/>
      <c r="DDL72"/>
      <c r="DDM72"/>
      <c r="DDN72"/>
      <c r="DDO72"/>
      <c r="DDP72"/>
      <c r="DDQ72"/>
      <c r="DDR72"/>
      <c r="DDS72"/>
      <c r="DDT72"/>
      <c r="DDU72"/>
      <c r="DDV72"/>
      <c r="DDW72"/>
      <c r="DDX72"/>
      <c r="DDY72"/>
      <c r="DDZ72"/>
      <c r="DEA72"/>
      <c r="DEB72"/>
      <c r="DEC72"/>
      <c r="DED72"/>
      <c r="DEE72"/>
      <c r="DEF72"/>
      <c r="DEG72"/>
      <c r="DEH72"/>
      <c r="DEI72"/>
      <c r="DEJ72"/>
      <c r="DEK72"/>
      <c r="DEL72"/>
      <c r="DEM72"/>
      <c r="DEN72"/>
      <c r="DEO72"/>
      <c r="DEP72"/>
      <c r="DEQ72"/>
      <c r="DER72"/>
      <c r="DES72"/>
      <c r="DET72"/>
      <c r="DEU72"/>
      <c r="DEV72"/>
      <c r="DEW72"/>
      <c r="DEX72"/>
      <c r="DEY72"/>
      <c r="DEZ72"/>
      <c r="DFA72"/>
      <c r="DFB72"/>
      <c r="DFC72"/>
      <c r="DFD72"/>
      <c r="DFE72"/>
      <c r="DFF72"/>
      <c r="DFG72"/>
      <c r="DFH72"/>
      <c r="DFI72"/>
      <c r="DFJ72"/>
      <c r="DFK72"/>
      <c r="DFL72"/>
      <c r="DFM72"/>
      <c r="DFN72"/>
      <c r="DFO72"/>
      <c r="DFP72"/>
      <c r="DFQ72"/>
      <c r="DFR72"/>
      <c r="DFS72"/>
      <c r="DFT72"/>
      <c r="DFU72"/>
      <c r="DFV72"/>
      <c r="DFW72"/>
      <c r="DFX72"/>
      <c r="DFY72"/>
      <c r="DFZ72"/>
      <c r="DGA72"/>
      <c r="DGB72"/>
      <c r="DGC72"/>
      <c r="DGD72"/>
      <c r="DGE72"/>
      <c r="DGF72"/>
      <c r="DGG72"/>
      <c r="DGH72"/>
      <c r="DGI72"/>
      <c r="DGJ72"/>
      <c r="DGK72"/>
      <c r="DGL72"/>
      <c r="DGM72"/>
      <c r="DGN72"/>
      <c r="DGO72"/>
      <c r="DGP72"/>
      <c r="DGQ72"/>
      <c r="DGR72"/>
      <c r="DGS72"/>
      <c r="DGT72"/>
      <c r="DGU72"/>
      <c r="DGV72"/>
      <c r="DGW72"/>
      <c r="DGX72"/>
      <c r="DGY72"/>
      <c r="DGZ72"/>
      <c r="DHA72"/>
      <c r="DHB72"/>
      <c r="DHC72"/>
      <c r="DHD72"/>
      <c r="DHE72"/>
      <c r="DHF72"/>
      <c r="DHG72"/>
      <c r="DHH72"/>
      <c r="DHI72"/>
      <c r="DHJ72"/>
      <c r="DHK72"/>
      <c r="DHL72"/>
      <c r="DHM72"/>
      <c r="DHN72"/>
      <c r="DHO72"/>
      <c r="DHP72"/>
      <c r="DHQ72"/>
      <c r="DHR72"/>
      <c r="DHS72"/>
      <c r="DHT72"/>
      <c r="DHU72"/>
      <c r="DHV72"/>
      <c r="DHW72"/>
      <c r="DHX72"/>
      <c r="DHY72"/>
      <c r="DHZ72"/>
      <c r="DIA72"/>
      <c r="DIB72"/>
      <c r="DIC72"/>
      <c r="DID72"/>
      <c r="DIE72"/>
      <c r="DIF72"/>
      <c r="DIG72"/>
      <c r="DIH72"/>
      <c r="DII72"/>
      <c r="DIJ72"/>
      <c r="DIK72"/>
      <c r="DIL72"/>
      <c r="DIM72"/>
      <c r="DIN72"/>
      <c r="DIO72"/>
      <c r="DIP72"/>
      <c r="DIQ72"/>
      <c r="DIR72"/>
      <c r="DIS72"/>
      <c r="DIT72"/>
      <c r="DIU72"/>
      <c r="DIV72"/>
      <c r="DIW72"/>
      <c r="DIX72"/>
      <c r="DIY72"/>
      <c r="DIZ72"/>
      <c r="DJA72"/>
      <c r="DJB72"/>
      <c r="DJC72"/>
      <c r="DJD72"/>
      <c r="DJE72"/>
      <c r="DJF72"/>
      <c r="DJG72"/>
      <c r="DJH72"/>
      <c r="DJI72"/>
      <c r="DJJ72"/>
      <c r="DJK72"/>
      <c r="DJL72"/>
      <c r="DJM72"/>
      <c r="DJN72"/>
      <c r="DJO72"/>
      <c r="DJP72"/>
      <c r="DJQ72"/>
      <c r="DJR72"/>
      <c r="DJS72"/>
      <c r="DJT72"/>
      <c r="DJU72"/>
      <c r="DJV72"/>
      <c r="DJW72"/>
      <c r="DJX72"/>
      <c r="DJY72"/>
      <c r="DJZ72"/>
      <c r="DKA72"/>
      <c r="DKB72"/>
      <c r="DKC72"/>
      <c r="DKD72"/>
      <c r="DKE72"/>
      <c r="DKF72"/>
      <c r="DKG72"/>
      <c r="DKH72"/>
      <c r="DKI72"/>
      <c r="DKJ72"/>
      <c r="DKK72"/>
      <c r="DKL72"/>
      <c r="DKM72"/>
      <c r="DKN72"/>
      <c r="DKO72"/>
      <c r="DKP72"/>
      <c r="DKQ72"/>
      <c r="DKR72"/>
      <c r="DKS72"/>
      <c r="DKT72"/>
      <c r="DKU72"/>
      <c r="DKV72"/>
      <c r="DKW72"/>
      <c r="DKX72"/>
      <c r="DKY72"/>
      <c r="DKZ72"/>
      <c r="DLA72"/>
      <c r="DLB72"/>
      <c r="DLC72"/>
      <c r="DLD72"/>
      <c r="DLE72"/>
      <c r="DLF72"/>
      <c r="DLG72"/>
      <c r="DLH72"/>
      <c r="DLI72"/>
      <c r="DLJ72"/>
      <c r="DLK72"/>
      <c r="DLL72"/>
      <c r="DLM72"/>
      <c r="DLN72"/>
      <c r="DLO72"/>
      <c r="DLP72"/>
      <c r="DLQ72"/>
      <c r="DLR72"/>
      <c r="DLS72"/>
      <c r="DLT72"/>
      <c r="DLU72"/>
      <c r="DLV72"/>
      <c r="DLW72"/>
      <c r="DLX72"/>
      <c r="DLY72"/>
      <c r="DLZ72"/>
      <c r="DMA72"/>
      <c r="DMB72"/>
      <c r="DMC72"/>
      <c r="DMD72"/>
      <c r="DME72"/>
      <c r="DMF72"/>
      <c r="DMG72"/>
      <c r="DMH72"/>
      <c r="DMI72"/>
      <c r="DMJ72"/>
      <c r="DMK72"/>
      <c r="DML72"/>
      <c r="DMM72"/>
      <c r="DMN72"/>
      <c r="DMO72"/>
      <c r="DMP72"/>
      <c r="DMQ72"/>
      <c r="DMR72"/>
      <c r="DMS72"/>
      <c r="DMT72"/>
      <c r="DMU72"/>
      <c r="DMV72"/>
      <c r="DMW72"/>
      <c r="DMX72"/>
      <c r="DMY72"/>
      <c r="DMZ72"/>
      <c r="DNA72"/>
      <c r="DNB72"/>
      <c r="DNC72"/>
      <c r="DND72"/>
      <c r="DNE72"/>
      <c r="DNF72"/>
      <c r="DNG72"/>
      <c r="DNH72"/>
      <c r="DNI72"/>
      <c r="DNJ72"/>
      <c r="DNK72"/>
      <c r="DNL72"/>
      <c r="DNM72"/>
      <c r="DNN72"/>
      <c r="DNO72"/>
      <c r="DNP72"/>
      <c r="DNQ72"/>
      <c r="DNR72"/>
      <c r="DNS72"/>
      <c r="DNT72"/>
      <c r="DNU72"/>
      <c r="DNV72"/>
      <c r="DNW72"/>
      <c r="DNX72"/>
      <c r="DNY72"/>
      <c r="DNZ72"/>
      <c r="DOA72"/>
      <c r="DOB72"/>
      <c r="DOC72"/>
      <c r="DOD72"/>
      <c r="DOE72"/>
      <c r="DOF72"/>
      <c r="DOG72"/>
      <c r="DOH72"/>
      <c r="DOI72"/>
      <c r="DOJ72"/>
      <c r="DOK72"/>
      <c r="DOL72"/>
      <c r="DOM72"/>
      <c r="DON72"/>
      <c r="DOO72"/>
      <c r="DOP72"/>
      <c r="DOQ72"/>
      <c r="DOR72"/>
      <c r="DOS72"/>
      <c r="DOT72"/>
      <c r="DOU72"/>
      <c r="DOV72"/>
      <c r="DOW72"/>
      <c r="DOX72"/>
      <c r="DOY72"/>
      <c r="DOZ72"/>
      <c r="DPA72"/>
      <c r="DPB72"/>
      <c r="DPC72"/>
      <c r="DPD72"/>
      <c r="DPE72"/>
      <c r="DPF72"/>
      <c r="DPG72"/>
      <c r="DPH72"/>
      <c r="DPI72"/>
      <c r="DPJ72"/>
      <c r="DPK72"/>
      <c r="DPL72"/>
      <c r="DPM72"/>
      <c r="DPN72"/>
      <c r="DPO72"/>
      <c r="DPP72"/>
      <c r="DPQ72"/>
      <c r="DPR72"/>
      <c r="DPS72"/>
      <c r="DPT72"/>
      <c r="DPU72"/>
      <c r="DPV72"/>
      <c r="DPW72"/>
      <c r="DPX72"/>
      <c r="DPY72"/>
      <c r="DPZ72"/>
      <c r="DQA72"/>
      <c r="DQB72"/>
      <c r="DQC72"/>
      <c r="DQD72"/>
      <c r="DQE72"/>
      <c r="DQF72"/>
      <c r="DQG72"/>
      <c r="DQH72"/>
      <c r="DQI72"/>
      <c r="DQJ72"/>
      <c r="DQK72"/>
      <c r="DQL72"/>
      <c r="DQM72"/>
      <c r="DQN72"/>
      <c r="DQO72"/>
      <c r="DQP72"/>
      <c r="DQQ72"/>
      <c r="DQR72"/>
      <c r="DQS72"/>
      <c r="DQT72"/>
      <c r="DQU72"/>
      <c r="DQV72"/>
      <c r="DQW72"/>
      <c r="DQX72"/>
      <c r="DQY72"/>
      <c r="DQZ72"/>
      <c r="DRA72"/>
      <c r="DRB72"/>
      <c r="DRC72"/>
      <c r="DRD72"/>
      <c r="DRE72"/>
      <c r="DRF72"/>
      <c r="DRG72"/>
      <c r="DRH72"/>
      <c r="DRI72"/>
      <c r="DRJ72"/>
      <c r="DRK72"/>
      <c r="DRL72"/>
      <c r="DRM72"/>
      <c r="DRN72"/>
      <c r="DRO72"/>
      <c r="DRP72"/>
      <c r="DRQ72"/>
      <c r="DRR72"/>
      <c r="DRS72"/>
      <c r="DRT72"/>
      <c r="DRU72"/>
      <c r="DRV72"/>
      <c r="DRW72"/>
      <c r="DRX72"/>
      <c r="DRY72"/>
      <c r="DRZ72"/>
      <c r="DSA72"/>
      <c r="DSB72"/>
      <c r="DSC72"/>
      <c r="DSD72"/>
      <c r="DSE72"/>
      <c r="DSF72"/>
      <c r="DSG72"/>
      <c r="DSH72"/>
      <c r="DSI72"/>
      <c r="DSJ72"/>
      <c r="DSK72"/>
      <c r="DSL72"/>
      <c r="DSM72"/>
      <c r="DSN72"/>
      <c r="DSO72"/>
      <c r="DSP72"/>
      <c r="DSQ72"/>
      <c r="DSR72"/>
      <c r="DSS72"/>
      <c r="DST72"/>
      <c r="DSU72"/>
      <c r="DSV72"/>
      <c r="DSW72"/>
      <c r="DSX72"/>
      <c r="DSY72"/>
      <c r="DSZ72"/>
      <c r="DTA72"/>
      <c r="DTB72"/>
      <c r="DTC72"/>
      <c r="DTD72"/>
      <c r="DTE72"/>
      <c r="DTF72"/>
      <c r="DTG72"/>
      <c r="DTH72"/>
      <c r="DTI72"/>
      <c r="DTJ72"/>
      <c r="DTK72"/>
      <c r="DTL72"/>
      <c r="DTM72"/>
      <c r="DTN72"/>
      <c r="DTO72"/>
      <c r="DTP72"/>
      <c r="DTQ72"/>
      <c r="DTR72"/>
      <c r="DTS72"/>
      <c r="DTT72"/>
      <c r="DTU72"/>
      <c r="DTV72"/>
      <c r="DTW72"/>
      <c r="DTX72"/>
      <c r="DTY72"/>
      <c r="DTZ72"/>
      <c r="DUA72"/>
      <c r="DUB72"/>
      <c r="DUC72"/>
      <c r="DUD72"/>
      <c r="DUE72"/>
      <c r="DUF72"/>
      <c r="DUG72"/>
      <c r="DUH72"/>
      <c r="DUI72"/>
      <c r="DUJ72"/>
      <c r="DUK72"/>
      <c r="DUL72"/>
      <c r="DUM72"/>
      <c r="DUN72"/>
      <c r="DUO72"/>
      <c r="DUP72"/>
      <c r="DUQ72"/>
      <c r="DUR72"/>
      <c r="DUS72"/>
      <c r="DUT72"/>
      <c r="DUU72"/>
      <c r="DUV72"/>
      <c r="DUW72"/>
      <c r="DUX72"/>
      <c r="DUY72"/>
      <c r="DUZ72"/>
      <c r="DVA72"/>
      <c r="DVB72"/>
      <c r="DVC72"/>
      <c r="DVD72"/>
      <c r="DVE72"/>
      <c r="DVF72"/>
      <c r="DVG72"/>
      <c r="DVH72"/>
      <c r="DVI72"/>
      <c r="DVJ72"/>
      <c r="DVK72"/>
      <c r="DVL72"/>
      <c r="DVM72"/>
      <c r="DVN72"/>
      <c r="DVO72"/>
      <c r="DVP72"/>
      <c r="DVQ72"/>
      <c r="DVR72"/>
      <c r="DVS72"/>
      <c r="DVT72"/>
      <c r="DVU72"/>
      <c r="DVV72"/>
      <c r="DVW72"/>
      <c r="DVX72"/>
      <c r="DVY72"/>
      <c r="DVZ72"/>
      <c r="DWA72"/>
      <c r="DWB72"/>
      <c r="DWC72"/>
      <c r="DWD72"/>
      <c r="DWE72"/>
      <c r="DWF72"/>
      <c r="DWG72"/>
      <c r="DWH72"/>
      <c r="DWI72"/>
      <c r="DWJ72"/>
      <c r="DWK72"/>
      <c r="DWL72"/>
      <c r="DWM72"/>
      <c r="DWN72"/>
      <c r="DWO72"/>
      <c r="DWP72"/>
      <c r="DWQ72"/>
      <c r="DWR72"/>
      <c r="DWS72"/>
      <c r="DWT72"/>
      <c r="DWU72"/>
      <c r="DWV72"/>
      <c r="DWW72"/>
      <c r="DWX72"/>
      <c r="DWY72"/>
      <c r="DWZ72"/>
      <c r="DXA72"/>
      <c r="DXB72"/>
      <c r="DXC72"/>
      <c r="DXD72"/>
      <c r="DXE72"/>
      <c r="DXF72"/>
      <c r="DXG72"/>
      <c r="DXH72"/>
      <c r="DXI72"/>
      <c r="DXJ72"/>
      <c r="DXK72"/>
      <c r="DXL72"/>
      <c r="DXM72"/>
      <c r="DXN72"/>
      <c r="DXO72"/>
      <c r="DXP72"/>
      <c r="DXQ72"/>
      <c r="DXR72"/>
      <c r="DXS72"/>
      <c r="DXT72"/>
      <c r="DXU72"/>
      <c r="DXV72"/>
      <c r="DXW72"/>
      <c r="DXX72"/>
      <c r="DXY72"/>
      <c r="DXZ72"/>
      <c r="DYA72"/>
      <c r="DYB72"/>
      <c r="DYC72"/>
      <c r="DYD72"/>
      <c r="DYE72"/>
      <c r="DYF72"/>
      <c r="DYG72"/>
      <c r="DYH72"/>
      <c r="DYI72"/>
      <c r="DYJ72"/>
      <c r="DYK72"/>
      <c r="DYL72"/>
      <c r="DYM72"/>
      <c r="DYN72"/>
      <c r="DYO72"/>
      <c r="DYP72"/>
      <c r="DYQ72"/>
      <c r="DYR72"/>
      <c r="DYS72"/>
      <c r="DYT72"/>
      <c r="DYU72"/>
      <c r="DYV72"/>
      <c r="DYW72"/>
      <c r="DYX72"/>
      <c r="DYY72"/>
      <c r="DYZ72"/>
      <c r="DZA72"/>
      <c r="DZB72"/>
      <c r="DZC72"/>
      <c r="DZD72"/>
      <c r="DZE72"/>
      <c r="DZF72"/>
      <c r="DZG72"/>
      <c r="DZH72"/>
      <c r="DZI72"/>
      <c r="DZJ72"/>
      <c r="DZK72"/>
      <c r="DZL72"/>
      <c r="DZM72"/>
      <c r="DZN72"/>
      <c r="DZO72"/>
      <c r="DZP72"/>
      <c r="DZQ72"/>
      <c r="DZR72"/>
      <c r="DZS72"/>
      <c r="DZT72"/>
      <c r="DZU72"/>
      <c r="DZV72"/>
      <c r="DZW72"/>
      <c r="DZX72"/>
      <c r="DZY72"/>
      <c r="DZZ72"/>
      <c r="EAA72"/>
      <c r="EAB72"/>
      <c r="EAC72"/>
      <c r="EAD72"/>
      <c r="EAE72"/>
      <c r="EAF72"/>
      <c r="EAG72"/>
      <c r="EAH72"/>
      <c r="EAI72"/>
      <c r="EAJ72"/>
      <c r="EAK72"/>
      <c r="EAL72"/>
      <c r="EAM72"/>
      <c r="EAN72"/>
      <c r="EAO72"/>
      <c r="EAP72"/>
      <c r="EAQ72"/>
      <c r="EAR72"/>
      <c r="EAS72"/>
      <c r="EAT72"/>
      <c r="EAU72"/>
      <c r="EAV72"/>
      <c r="EAW72"/>
      <c r="EAX72"/>
      <c r="EAY72"/>
      <c r="EAZ72"/>
      <c r="EBA72"/>
      <c r="EBB72"/>
      <c r="EBC72"/>
      <c r="EBD72"/>
      <c r="EBE72"/>
      <c r="EBF72"/>
      <c r="EBG72"/>
      <c r="EBH72"/>
      <c r="EBI72"/>
      <c r="EBJ72"/>
      <c r="EBK72"/>
      <c r="EBL72"/>
      <c r="EBM72"/>
      <c r="EBN72"/>
      <c r="EBO72"/>
      <c r="EBP72"/>
      <c r="EBQ72"/>
      <c r="EBR72"/>
      <c r="EBS72"/>
      <c r="EBT72"/>
      <c r="EBU72"/>
      <c r="EBV72"/>
      <c r="EBW72"/>
      <c r="EBX72"/>
      <c r="EBY72"/>
      <c r="EBZ72"/>
      <c r="ECA72"/>
      <c r="ECB72"/>
      <c r="ECC72"/>
      <c r="ECD72"/>
      <c r="ECE72"/>
      <c r="ECF72"/>
      <c r="ECG72"/>
      <c r="ECH72"/>
      <c r="ECI72"/>
      <c r="ECJ72"/>
      <c r="ECK72"/>
      <c r="ECL72"/>
      <c r="ECM72"/>
      <c r="ECN72"/>
      <c r="ECO72"/>
      <c r="ECP72"/>
      <c r="ECQ72"/>
      <c r="ECR72"/>
      <c r="ECS72"/>
      <c r="ECT72"/>
      <c r="ECU72"/>
      <c r="ECV72"/>
      <c r="ECW72"/>
      <c r="ECX72"/>
      <c r="ECY72"/>
      <c r="ECZ72"/>
      <c r="EDA72"/>
      <c r="EDB72"/>
      <c r="EDC72"/>
      <c r="EDD72"/>
      <c r="EDE72"/>
      <c r="EDF72"/>
      <c r="EDG72"/>
      <c r="EDH72"/>
      <c r="EDI72"/>
      <c r="EDJ72"/>
      <c r="EDK72"/>
      <c r="EDL72"/>
      <c r="EDM72"/>
      <c r="EDN72"/>
      <c r="EDO72"/>
      <c r="EDP72"/>
      <c r="EDQ72"/>
      <c r="EDR72"/>
      <c r="EDS72"/>
      <c r="EDT72"/>
      <c r="EDU72"/>
      <c r="EDV72"/>
      <c r="EDW72"/>
      <c r="EDX72"/>
      <c r="EDY72"/>
      <c r="EDZ72"/>
      <c r="EEA72"/>
      <c r="EEB72"/>
      <c r="EEC72"/>
      <c r="EED72"/>
      <c r="EEE72"/>
      <c r="EEF72"/>
      <c r="EEG72"/>
      <c r="EEH72"/>
      <c r="EEI72"/>
      <c r="EEJ72"/>
      <c r="EEK72"/>
      <c r="EEL72"/>
      <c r="EEM72"/>
      <c r="EEN72"/>
      <c r="EEO72"/>
      <c r="EEP72"/>
      <c r="EEQ72"/>
      <c r="EER72"/>
      <c r="EES72"/>
      <c r="EET72"/>
      <c r="EEU72"/>
      <c r="EEV72"/>
      <c r="EEW72"/>
      <c r="EEX72"/>
      <c r="EEY72"/>
      <c r="EEZ72"/>
      <c r="EFA72"/>
      <c r="EFB72"/>
      <c r="EFC72"/>
      <c r="EFD72"/>
      <c r="EFE72"/>
      <c r="EFF72"/>
      <c r="EFG72"/>
      <c r="EFH72"/>
      <c r="EFI72"/>
      <c r="EFJ72"/>
      <c r="EFK72"/>
      <c r="EFL72"/>
      <c r="EFM72"/>
      <c r="EFN72"/>
      <c r="EFO72"/>
      <c r="EFP72"/>
      <c r="EFQ72"/>
      <c r="EFR72"/>
      <c r="EFS72"/>
      <c r="EFT72"/>
      <c r="EFU72"/>
      <c r="EFV72"/>
      <c r="EFW72"/>
      <c r="EFX72"/>
      <c r="EFY72"/>
      <c r="EFZ72"/>
      <c r="EGA72"/>
      <c r="EGB72"/>
      <c r="EGC72"/>
      <c r="EGD72"/>
      <c r="EGE72"/>
      <c r="EGF72"/>
      <c r="EGG72"/>
      <c r="EGH72"/>
      <c r="EGI72"/>
      <c r="EGJ72"/>
      <c r="EGK72"/>
      <c r="EGL72"/>
      <c r="EGM72"/>
      <c r="EGN72"/>
      <c r="EGO72"/>
      <c r="EGP72"/>
      <c r="EGQ72"/>
      <c r="EGR72"/>
      <c r="EGS72"/>
      <c r="EGT72"/>
      <c r="EGU72"/>
      <c r="EGV72"/>
      <c r="EGW72"/>
      <c r="EGX72"/>
      <c r="EGY72"/>
      <c r="EGZ72"/>
      <c r="EHA72"/>
      <c r="EHB72"/>
      <c r="EHC72"/>
      <c r="EHD72"/>
      <c r="EHE72"/>
      <c r="EHF72"/>
      <c r="EHG72"/>
      <c r="EHH72"/>
      <c r="EHI72"/>
      <c r="EHJ72"/>
      <c r="EHK72"/>
      <c r="EHL72"/>
      <c r="EHM72"/>
      <c r="EHN72"/>
      <c r="EHO72"/>
      <c r="EHP72"/>
      <c r="EHQ72"/>
      <c r="EHR72"/>
      <c r="EHS72"/>
      <c r="EHT72"/>
      <c r="EHU72"/>
      <c r="EHV72"/>
      <c r="EHW72"/>
      <c r="EHX72"/>
      <c r="EHY72"/>
      <c r="EHZ72"/>
      <c r="EIA72"/>
      <c r="EIB72"/>
      <c r="EIC72"/>
      <c r="EID72"/>
      <c r="EIE72"/>
      <c r="EIF72"/>
      <c r="EIG72"/>
      <c r="EIH72"/>
      <c r="EII72"/>
      <c r="EIJ72"/>
      <c r="EIK72"/>
      <c r="EIL72"/>
      <c r="EIM72"/>
      <c r="EIN72"/>
      <c r="EIO72"/>
      <c r="EIP72"/>
      <c r="EIQ72"/>
      <c r="EIR72"/>
      <c r="EIS72"/>
      <c r="EIT72"/>
      <c r="EIU72"/>
      <c r="EIV72"/>
      <c r="EIW72"/>
      <c r="EIX72"/>
      <c r="EIY72"/>
      <c r="EIZ72"/>
      <c r="EJA72"/>
      <c r="EJB72"/>
      <c r="EJC72"/>
      <c r="EJD72"/>
      <c r="EJE72"/>
      <c r="EJF72"/>
      <c r="EJG72"/>
      <c r="EJH72"/>
      <c r="EJI72"/>
      <c r="EJJ72"/>
      <c r="EJK72"/>
      <c r="EJL72"/>
      <c r="EJM72"/>
      <c r="EJN72"/>
      <c r="EJO72"/>
      <c r="EJP72"/>
      <c r="EJQ72"/>
      <c r="EJR72"/>
      <c r="EJS72"/>
      <c r="EJT72"/>
      <c r="EJU72"/>
      <c r="EJV72"/>
      <c r="EJW72"/>
      <c r="EJX72"/>
      <c r="EJY72"/>
      <c r="EJZ72"/>
      <c r="EKA72"/>
      <c r="EKB72"/>
      <c r="EKC72"/>
      <c r="EKD72"/>
      <c r="EKE72"/>
      <c r="EKF72"/>
      <c r="EKG72"/>
      <c r="EKH72"/>
      <c r="EKI72"/>
      <c r="EKJ72"/>
      <c r="EKK72"/>
      <c r="EKL72"/>
      <c r="EKM72"/>
      <c r="EKN72"/>
      <c r="EKO72"/>
      <c r="EKP72"/>
      <c r="EKQ72"/>
      <c r="EKR72"/>
      <c r="EKS72"/>
      <c r="EKT72"/>
      <c r="EKU72"/>
      <c r="EKV72"/>
      <c r="EKW72"/>
      <c r="EKX72"/>
      <c r="EKY72"/>
      <c r="EKZ72"/>
      <c r="ELA72"/>
      <c r="ELB72"/>
      <c r="ELC72"/>
      <c r="ELD72"/>
      <c r="ELE72"/>
      <c r="ELF72"/>
      <c r="ELG72"/>
      <c r="ELH72"/>
      <c r="ELI72"/>
      <c r="ELJ72"/>
      <c r="ELK72"/>
      <c r="ELL72"/>
      <c r="ELM72"/>
      <c r="ELN72"/>
      <c r="ELO72"/>
      <c r="ELP72"/>
      <c r="ELQ72"/>
      <c r="ELR72"/>
      <c r="ELS72"/>
      <c r="ELT72"/>
      <c r="ELU72"/>
      <c r="ELV72"/>
      <c r="ELW72"/>
      <c r="ELX72"/>
      <c r="ELY72"/>
      <c r="ELZ72"/>
      <c r="EMA72"/>
      <c r="EMB72"/>
      <c r="EMC72"/>
      <c r="EMD72"/>
      <c r="EME72"/>
      <c r="EMF72"/>
      <c r="EMG72"/>
      <c r="EMH72"/>
      <c r="EMI72"/>
      <c r="EMJ72"/>
      <c r="EMK72"/>
      <c r="EML72"/>
      <c r="EMM72"/>
      <c r="EMN72"/>
      <c r="EMO72"/>
      <c r="EMP72"/>
      <c r="EMQ72"/>
      <c r="EMR72"/>
      <c r="EMS72"/>
      <c r="EMT72"/>
      <c r="EMU72"/>
      <c r="EMV72"/>
      <c r="EMW72"/>
      <c r="EMX72"/>
      <c r="EMY72"/>
      <c r="EMZ72"/>
      <c r="ENA72"/>
      <c r="ENB72"/>
      <c r="ENC72"/>
      <c r="END72"/>
      <c r="ENE72"/>
      <c r="ENF72"/>
      <c r="ENG72"/>
      <c r="ENH72"/>
      <c r="ENI72"/>
      <c r="ENJ72"/>
      <c r="ENK72"/>
      <c r="ENL72"/>
      <c r="ENM72"/>
      <c r="ENN72"/>
      <c r="ENO72"/>
      <c r="ENP72"/>
      <c r="ENQ72"/>
      <c r="ENR72"/>
      <c r="ENS72"/>
      <c r="ENT72"/>
      <c r="ENU72"/>
      <c r="ENV72"/>
      <c r="ENW72"/>
      <c r="ENX72"/>
      <c r="ENY72"/>
      <c r="ENZ72"/>
      <c r="EOA72"/>
      <c r="EOB72"/>
      <c r="EOC72"/>
      <c r="EOD72"/>
      <c r="EOE72"/>
      <c r="EOF72"/>
      <c r="EOG72"/>
      <c r="EOH72"/>
      <c r="EOI72"/>
      <c r="EOJ72"/>
      <c r="EOK72"/>
      <c r="EOL72"/>
      <c r="EOM72"/>
      <c r="EON72"/>
      <c r="EOO72"/>
      <c r="EOP72"/>
      <c r="EOQ72"/>
      <c r="EOR72"/>
      <c r="EOS72"/>
      <c r="EOT72"/>
      <c r="EOU72"/>
      <c r="EOV72"/>
      <c r="EOW72"/>
      <c r="EOX72"/>
      <c r="EOY72"/>
      <c r="EOZ72"/>
      <c r="EPA72"/>
      <c r="EPB72"/>
      <c r="EPC72"/>
      <c r="EPD72"/>
      <c r="EPE72"/>
      <c r="EPF72"/>
      <c r="EPG72"/>
      <c r="EPH72"/>
      <c r="EPI72"/>
      <c r="EPJ72"/>
      <c r="EPK72"/>
      <c r="EPL72"/>
      <c r="EPM72"/>
      <c r="EPN72"/>
      <c r="EPO72"/>
      <c r="EPP72"/>
      <c r="EPQ72"/>
      <c r="EPR72"/>
      <c r="EPS72"/>
      <c r="EPT72"/>
      <c r="EPU72"/>
      <c r="EPV72"/>
      <c r="EPW72"/>
      <c r="EPX72"/>
      <c r="EPY72"/>
      <c r="EPZ72"/>
      <c r="EQA72"/>
      <c r="EQB72"/>
      <c r="EQC72"/>
      <c r="EQD72"/>
      <c r="EQE72"/>
      <c r="EQF72"/>
      <c r="EQG72"/>
      <c r="EQH72"/>
      <c r="EQI72"/>
      <c r="EQJ72"/>
      <c r="EQK72"/>
      <c r="EQL72"/>
      <c r="EQM72"/>
      <c r="EQN72"/>
      <c r="EQO72"/>
      <c r="EQP72"/>
      <c r="EQQ72"/>
      <c r="EQR72"/>
      <c r="EQS72"/>
      <c r="EQT72"/>
      <c r="EQU72"/>
      <c r="EQV72"/>
      <c r="EQW72"/>
      <c r="EQX72"/>
      <c r="EQY72"/>
      <c r="EQZ72"/>
      <c r="ERA72"/>
      <c r="ERB72"/>
      <c r="ERC72"/>
      <c r="ERD72"/>
      <c r="ERE72"/>
      <c r="ERF72"/>
      <c r="ERG72"/>
      <c r="ERH72"/>
      <c r="ERI72"/>
      <c r="ERJ72"/>
      <c r="ERK72"/>
      <c r="ERL72"/>
      <c r="ERM72"/>
      <c r="ERN72"/>
      <c r="ERO72"/>
      <c r="ERP72"/>
      <c r="ERQ72"/>
      <c r="ERR72"/>
      <c r="ERS72"/>
      <c r="ERT72"/>
      <c r="ERU72"/>
      <c r="ERV72"/>
      <c r="ERW72"/>
      <c r="ERX72"/>
      <c r="ERY72"/>
      <c r="ERZ72"/>
      <c r="ESA72"/>
      <c r="ESB72"/>
      <c r="ESC72"/>
      <c r="ESD72"/>
      <c r="ESE72"/>
      <c r="ESF72"/>
      <c r="ESG72"/>
      <c r="ESH72"/>
      <c r="ESI72"/>
      <c r="ESJ72"/>
      <c r="ESK72"/>
      <c r="ESL72"/>
      <c r="ESM72"/>
      <c r="ESN72"/>
      <c r="ESO72"/>
      <c r="ESP72"/>
      <c r="ESQ72"/>
      <c r="ESR72"/>
      <c r="ESS72"/>
      <c r="EST72"/>
      <c r="ESU72"/>
      <c r="ESV72"/>
      <c r="ESW72"/>
      <c r="ESX72"/>
      <c r="ESY72"/>
      <c r="ESZ72"/>
      <c r="ETA72"/>
      <c r="ETB72"/>
      <c r="ETC72"/>
      <c r="ETD72"/>
      <c r="ETE72"/>
      <c r="ETF72"/>
      <c r="ETG72"/>
      <c r="ETH72"/>
      <c r="ETI72"/>
      <c r="ETJ72"/>
      <c r="ETK72"/>
      <c r="ETL72"/>
      <c r="ETM72"/>
      <c r="ETN72"/>
      <c r="ETO72"/>
      <c r="ETP72"/>
      <c r="ETQ72"/>
      <c r="ETR72"/>
      <c r="ETS72"/>
      <c r="ETT72"/>
      <c r="ETU72"/>
      <c r="ETV72"/>
      <c r="ETW72"/>
      <c r="ETX72"/>
      <c r="ETY72"/>
      <c r="ETZ72"/>
      <c r="EUA72"/>
      <c r="EUB72"/>
      <c r="EUC72"/>
      <c r="EUD72"/>
      <c r="EUE72"/>
      <c r="EUF72"/>
      <c r="EUG72"/>
      <c r="EUH72"/>
      <c r="EUI72"/>
      <c r="EUJ72"/>
      <c r="EUK72"/>
      <c r="EUL72"/>
      <c r="EUM72"/>
      <c r="EUN72"/>
      <c r="EUO72"/>
      <c r="EUP72"/>
      <c r="EUQ72"/>
      <c r="EUR72"/>
      <c r="EUS72"/>
      <c r="EUT72"/>
      <c r="EUU72"/>
      <c r="EUV72"/>
      <c r="EUW72"/>
      <c r="EUX72"/>
      <c r="EUY72"/>
      <c r="EUZ72"/>
      <c r="EVA72"/>
      <c r="EVB72"/>
      <c r="EVC72"/>
      <c r="EVD72"/>
      <c r="EVE72"/>
      <c r="EVF72"/>
      <c r="EVG72"/>
      <c r="EVH72"/>
      <c r="EVI72"/>
      <c r="EVJ72"/>
      <c r="EVK72"/>
      <c r="EVL72"/>
      <c r="EVM72"/>
      <c r="EVN72"/>
      <c r="EVO72"/>
      <c r="EVP72"/>
      <c r="EVQ72"/>
      <c r="EVR72"/>
      <c r="EVS72"/>
      <c r="EVT72"/>
      <c r="EVU72"/>
      <c r="EVV72"/>
      <c r="EVW72"/>
      <c r="EVX72"/>
      <c r="EVY72"/>
      <c r="EVZ72"/>
      <c r="EWA72"/>
      <c r="EWB72"/>
      <c r="EWC72"/>
      <c r="EWD72"/>
      <c r="EWE72"/>
      <c r="EWF72"/>
      <c r="EWG72"/>
      <c r="EWH72"/>
      <c r="EWI72"/>
      <c r="EWJ72"/>
      <c r="EWK72"/>
      <c r="EWL72"/>
      <c r="EWM72"/>
      <c r="EWN72"/>
      <c r="EWO72"/>
      <c r="EWP72"/>
      <c r="EWQ72"/>
      <c r="EWR72"/>
      <c r="EWS72"/>
      <c r="EWT72"/>
      <c r="EWU72"/>
      <c r="EWV72"/>
      <c r="EWW72"/>
      <c r="EWX72"/>
      <c r="EWY72"/>
      <c r="EWZ72"/>
      <c r="EXA72"/>
      <c r="EXB72"/>
      <c r="EXC72"/>
      <c r="EXD72"/>
      <c r="EXE72"/>
      <c r="EXF72"/>
      <c r="EXG72"/>
      <c r="EXH72"/>
      <c r="EXI72"/>
      <c r="EXJ72"/>
      <c r="EXK72"/>
      <c r="EXL72"/>
      <c r="EXM72"/>
      <c r="EXN72"/>
      <c r="EXO72"/>
      <c r="EXP72"/>
      <c r="EXQ72"/>
      <c r="EXR72"/>
      <c r="EXS72"/>
      <c r="EXT72"/>
      <c r="EXU72"/>
      <c r="EXV72"/>
      <c r="EXW72"/>
      <c r="EXX72"/>
      <c r="EXY72"/>
      <c r="EXZ72"/>
      <c r="EYA72"/>
      <c r="EYB72"/>
      <c r="EYC72"/>
      <c r="EYD72"/>
      <c r="EYE72"/>
      <c r="EYF72"/>
      <c r="EYG72"/>
      <c r="EYH72"/>
      <c r="EYI72"/>
      <c r="EYJ72"/>
      <c r="EYK72"/>
      <c r="EYL72"/>
      <c r="EYM72"/>
      <c r="EYN72"/>
      <c r="EYO72"/>
      <c r="EYP72"/>
      <c r="EYQ72"/>
      <c r="EYR72"/>
      <c r="EYS72"/>
      <c r="EYT72"/>
      <c r="EYU72"/>
      <c r="EYV72"/>
      <c r="EYW72"/>
      <c r="EYX72"/>
      <c r="EYY72"/>
      <c r="EYZ72"/>
      <c r="EZA72"/>
      <c r="EZB72"/>
      <c r="EZC72"/>
      <c r="EZD72"/>
      <c r="EZE72"/>
      <c r="EZF72"/>
      <c r="EZG72"/>
      <c r="EZH72"/>
      <c r="EZI72"/>
      <c r="EZJ72"/>
      <c r="EZK72"/>
      <c r="EZL72"/>
      <c r="EZM72"/>
      <c r="EZN72"/>
      <c r="EZO72"/>
      <c r="EZP72"/>
      <c r="EZQ72"/>
      <c r="EZR72"/>
      <c r="EZS72"/>
      <c r="EZT72"/>
      <c r="EZU72"/>
      <c r="EZV72"/>
      <c r="EZW72"/>
      <c r="EZX72"/>
      <c r="EZY72"/>
      <c r="EZZ72"/>
      <c r="FAA72"/>
      <c r="FAB72"/>
      <c r="FAC72"/>
      <c r="FAD72"/>
      <c r="FAE72"/>
      <c r="FAF72"/>
      <c r="FAG72"/>
      <c r="FAH72"/>
      <c r="FAI72"/>
      <c r="FAJ72"/>
      <c r="FAK72"/>
      <c r="FAL72"/>
      <c r="FAM72"/>
      <c r="FAN72"/>
      <c r="FAO72"/>
      <c r="FAP72"/>
      <c r="FAQ72"/>
      <c r="FAR72"/>
      <c r="FAS72"/>
      <c r="FAT72"/>
      <c r="FAU72"/>
      <c r="FAV72"/>
      <c r="FAW72"/>
      <c r="FAX72"/>
      <c r="FAY72"/>
      <c r="FAZ72"/>
      <c r="FBA72"/>
      <c r="FBB72"/>
      <c r="FBC72"/>
      <c r="FBD72"/>
      <c r="FBE72"/>
      <c r="FBF72"/>
      <c r="FBG72"/>
      <c r="FBH72"/>
      <c r="FBI72"/>
      <c r="FBJ72"/>
      <c r="FBK72"/>
      <c r="FBL72"/>
      <c r="FBM72"/>
      <c r="FBN72"/>
      <c r="FBO72"/>
      <c r="FBP72"/>
      <c r="FBQ72"/>
      <c r="FBR72"/>
      <c r="FBS72"/>
      <c r="FBT72"/>
      <c r="FBU72"/>
      <c r="FBV72"/>
      <c r="FBW72"/>
      <c r="FBX72"/>
      <c r="FBY72"/>
      <c r="FBZ72"/>
      <c r="FCA72"/>
      <c r="FCB72"/>
      <c r="FCC72"/>
      <c r="FCD72"/>
      <c r="FCE72"/>
      <c r="FCF72"/>
      <c r="FCG72"/>
      <c r="FCH72"/>
      <c r="FCI72"/>
      <c r="FCJ72"/>
      <c r="FCK72"/>
      <c r="FCL72"/>
      <c r="FCM72"/>
      <c r="FCN72"/>
      <c r="FCO72"/>
      <c r="FCP72"/>
      <c r="FCQ72"/>
      <c r="FCR72"/>
      <c r="FCS72"/>
      <c r="FCT72"/>
      <c r="FCU72"/>
      <c r="FCV72"/>
      <c r="FCW72"/>
      <c r="FCX72"/>
      <c r="FCY72"/>
      <c r="FCZ72"/>
      <c r="FDA72"/>
      <c r="FDB72"/>
      <c r="FDC72"/>
      <c r="FDD72"/>
      <c r="FDE72"/>
      <c r="FDF72"/>
      <c r="FDG72"/>
      <c r="FDH72"/>
      <c r="FDI72"/>
      <c r="FDJ72"/>
      <c r="FDK72"/>
      <c r="FDL72"/>
      <c r="FDM72"/>
      <c r="FDN72"/>
      <c r="FDO72"/>
      <c r="FDP72"/>
      <c r="FDQ72"/>
      <c r="FDR72"/>
      <c r="FDS72"/>
      <c r="FDT72"/>
      <c r="FDU72"/>
      <c r="FDV72"/>
      <c r="FDW72"/>
      <c r="FDX72"/>
      <c r="FDY72"/>
      <c r="FDZ72"/>
      <c r="FEA72"/>
      <c r="FEB72"/>
      <c r="FEC72"/>
      <c r="FED72"/>
      <c r="FEE72"/>
      <c r="FEF72"/>
      <c r="FEG72"/>
      <c r="FEH72"/>
      <c r="FEI72"/>
      <c r="FEJ72"/>
      <c r="FEK72"/>
      <c r="FEL72"/>
      <c r="FEM72"/>
      <c r="FEN72"/>
      <c r="FEO72"/>
      <c r="FEP72"/>
      <c r="FEQ72"/>
      <c r="FER72"/>
      <c r="FES72"/>
      <c r="FET72"/>
      <c r="FEU72"/>
      <c r="FEV72"/>
      <c r="FEW72"/>
      <c r="FEX72"/>
      <c r="FEY72"/>
      <c r="FEZ72"/>
      <c r="FFA72"/>
      <c r="FFB72"/>
      <c r="FFC72"/>
      <c r="FFD72"/>
      <c r="FFE72"/>
      <c r="FFF72"/>
      <c r="FFG72"/>
      <c r="FFH72"/>
      <c r="FFI72"/>
      <c r="FFJ72"/>
      <c r="FFK72"/>
      <c r="FFL72"/>
      <c r="FFM72"/>
      <c r="FFN72"/>
      <c r="FFO72"/>
      <c r="FFP72"/>
      <c r="FFQ72"/>
      <c r="FFR72"/>
      <c r="FFS72"/>
      <c r="FFT72"/>
      <c r="FFU72"/>
      <c r="FFV72"/>
      <c r="FFW72"/>
      <c r="FFX72"/>
      <c r="FFY72"/>
      <c r="FFZ72"/>
      <c r="FGA72"/>
      <c r="FGB72"/>
      <c r="FGC72"/>
      <c r="FGD72"/>
      <c r="FGE72"/>
      <c r="FGF72"/>
      <c r="FGG72"/>
      <c r="FGH72"/>
      <c r="FGI72"/>
      <c r="FGJ72"/>
      <c r="FGK72"/>
      <c r="FGL72"/>
      <c r="FGM72"/>
      <c r="FGN72"/>
      <c r="FGO72"/>
      <c r="FGP72"/>
      <c r="FGQ72"/>
      <c r="FGR72"/>
      <c r="FGS72"/>
      <c r="FGT72"/>
      <c r="FGU72"/>
      <c r="FGV72"/>
      <c r="FGW72"/>
      <c r="FGX72"/>
      <c r="FGY72"/>
      <c r="FGZ72"/>
      <c r="FHA72"/>
      <c r="FHB72"/>
      <c r="FHC72"/>
      <c r="FHD72"/>
      <c r="FHE72"/>
      <c r="FHF72"/>
      <c r="FHG72"/>
      <c r="FHH72"/>
      <c r="FHI72"/>
      <c r="FHJ72"/>
      <c r="FHK72"/>
      <c r="FHL72"/>
      <c r="FHM72"/>
      <c r="FHN72"/>
      <c r="FHO72"/>
      <c r="FHP72"/>
      <c r="FHQ72"/>
      <c r="FHR72"/>
      <c r="FHS72"/>
      <c r="FHT72"/>
      <c r="FHU72"/>
      <c r="FHV72"/>
      <c r="FHW72"/>
      <c r="FHX72"/>
      <c r="FHY72"/>
      <c r="FHZ72"/>
      <c r="FIA72"/>
      <c r="FIB72"/>
      <c r="FIC72"/>
      <c r="FID72"/>
      <c r="FIE72"/>
      <c r="FIF72"/>
      <c r="FIG72"/>
      <c r="FIH72"/>
      <c r="FII72"/>
      <c r="FIJ72"/>
      <c r="FIK72"/>
      <c r="FIL72"/>
      <c r="FIM72"/>
      <c r="FIN72"/>
      <c r="FIO72"/>
      <c r="FIP72"/>
      <c r="FIQ72"/>
      <c r="FIR72"/>
      <c r="FIS72"/>
      <c r="FIT72"/>
      <c r="FIU72"/>
      <c r="FIV72"/>
      <c r="FIW72"/>
      <c r="FIX72"/>
      <c r="FIY72"/>
      <c r="FIZ72"/>
      <c r="FJA72"/>
      <c r="FJB72"/>
      <c r="FJC72"/>
      <c r="FJD72"/>
      <c r="FJE72"/>
      <c r="FJF72"/>
      <c r="FJG72"/>
      <c r="FJH72"/>
      <c r="FJI72"/>
      <c r="FJJ72"/>
      <c r="FJK72"/>
      <c r="FJL72"/>
      <c r="FJM72"/>
      <c r="FJN72"/>
      <c r="FJO72"/>
      <c r="FJP72"/>
      <c r="FJQ72"/>
      <c r="FJR72"/>
      <c r="FJS72"/>
      <c r="FJT72"/>
      <c r="FJU72"/>
      <c r="FJV72"/>
      <c r="FJW72"/>
      <c r="FJX72"/>
      <c r="FJY72"/>
      <c r="FJZ72"/>
      <c r="FKA72"/>
      <c r="FKB72"/>
      <c r="FKC72"/>
      <c r="FKD72"/>
      <c r="FKE72"/>
      <c r="FKF72"/>
      <c r="FKG72"/>
      <c r="FKH72"/>
      <c r="FKI72"/>
      <c r="FKJ72"/>
      <c r="FKK72"/>
      <c r="FKL72"/>
      <c r="FKM72"/>
      <c r="FKN72"/>
      <c r="FKO72"/>
      <c r="FKP72"/>
      <c r="FKQ72"/>
      <c r="FKR72"/>
      <c r="FKS72"/>
      <c r="FKT72"/>
      <c r="FKU72"/>
      <c r="FKV72"/>
      <c r="FKW72"/>
      <c r="FKX72"/>
      <c r="FKY72"/>
      <c r="FKZ72"/>
      <c r="FLA72"/>
      <c r="FLB72"/>
      <c r="FLC72"/>
      <c r="FLD72"/>
      <c r="FLE72"/>
      <c r="FLF72"/>
      <c r="FLG72"/>
      <c r="FLH72"/>
      <c r="FLI72"/>
      <c r="FLJ72"/>
      <c r="FLK72"/>
      <c r="FLL72"/>
      <c r="FLM72"/>
      <c r="FLN72"/>
      <c r="FLO72"/>
      <c r="FLP72"/>
      <c r="FLQ72"/>
      <c r="FLR72"/>
      <c r="FLS72"/>
      <c r="FLT72"/>
      <c r="FLU72"/>
      <c r="FLV72"/>
      <c r="FLW72"/>
      <c r="FLX72"/>
      <c r="FLY72"/>
      <c r="FLZ72"/>
      <c r="FMA72"/>
      <c r="FMB72"/>
      <c r="FMC72"/>
      <c r="FMD72"/>
      <c r="FME72"/>
      <c r="FMF72"/>
      <c r="FMG72"/>
      <c r="FMH72"/>
      <c r="FMI72"/>
      <c r="FMJ72"/>
      <c r="FMK72"/>
      <c r="FML72"/>
      <c r="FMM72"/>
      <c r="FMN72"/>
      <c r="FMO72"/>
      <c r="FMP72"/>
      <c r="FMQ72"/>
      <c r="FMR72"/>
      <c r="FMS72"/>
      <c r="FMT72"/>
      <c r="FMU72"/>
      <c r="FMV72"/>
      <c r="FMW72"/>
      <c r="FMX72"/>
      <c r="FMY72"/>
      <c r="FMZ72"/>
      <c r="FNA72"/>
      <c r="FNB72"/>
      <c r="FNC72"/>
      <c r="FND72"/>
      <c r="FNE72"/>
      <c r="FNF72"/>
      <c r="FNG72"/>
      <c r="FNH72"/>
      <c r="FNI72"/>
      <c r="FNJ72"/>
      <c r="FNK72"/>
      <c r="FNL72"/>
      <c r="FNM72"/>
      <c r="FNN72"/>
      <c r="FNO72"/>
      <c r="FNP72"/>
      <c r="FNQ72"/>
      <c r="FNR72"/>
      <c r="FNS72"/>
      <c r="FNT72"/>
      <c r="FNU72"/>
      <c r="FNV72"/>
      <c r="FNW72"/>
      <c r="FNX72"/>
      <c r="FNY72"/>
      <c r="FNZ72"/>
      <c r="FOA72"/>
      <c r="FOB72"/>
      <c r="FOC72"/>
      <c r="FOD72"/>
      <c r="FOE72"/>
      <c r="FOF72"/>
      <c r="FOG72"/>
      <c r="FOH72"/>
      <c r="FOI72"/>
      <c r="FOJ72"/>
      <c r="FOK72"/>
      <c r="FOL72"/>
      <c r="FOM72"/>
      <c r="FON72"/>
      <c r="FOO72"/>
      <c r="FOP72"/>
      <c r="FOQ72"/>
      <c r="FOR72"/>
      <c r="FOS72"/>
      <c r="FOT72"/>
      <c r="FOU72"/>
      <c r="FOV72"/>
      <c r="FOW72"/>
      <c r="FOX72"/>
      <c r="FOY72"/>
      <c r="FOZ72"/>
      <c r="FPA72"/>
      <c r="FPB72"/>
      <c r="FPC72"/>
      <c r="FPD72"/>
      <c r="FPE72"/>
      <c r="FPF72"/>
      <c r="FPG72"/>
      <c r="FPH72"/>
      <c r="FPI72"/>
      <c r="FPJ72"/>
      <c r="FPK72"/>
      <c r="FPL72"/>
      <c r="FPM72"/>
      <c r="FPN72"/>
      <c r="FPO72"/>
      <c r="FPP72"/>
      <c r="FPQ72"/>
      <c r="FPR72"/>
      <c r="FPS72"/>
      <c r="FPT72"/>
      <c r="FPU72"/>
      <c r="FPV72"/>
      <c r="FPW72"/>
      <c r="FPX72"/>
      <c r="FPY72"/>
      <c r="FPZ72"/>
      <c r="FQA72"/>
      <c r="FQB72"/>
      <c r="FQC72"/>
      <c r="FQD72"/>
      <c r="FQE72"/>
      <c r="FQF72"/>
      <c r="FQG72"/>
      <c r="FQH72"/>
      <c r="FQI72"/>
      <c r="FQJ72"/>
      <c r="FQK72"/>
      <c r="FQL72"/>
      <c r="FQM72"/>
      <c r="FQN72"/>
      <c r="FQO72"/>
      <c r="FQP72"/>
      <c r="FQQ72"/>
      <c r="FQR72"/>
      <c r="FQS72"/>
      <c r="FQT72"/>
      <c r="FQU72"/>
      <c r="FQV72"/>
      <c r="FQW72"/>
      <c r="FQX72"/>
      <c r="FQY72"/>
      <c r="FQZ72"/>
      <c r="FRA72"/>
      <c r="FRB72"/>
      <c r="FRC72"/>
      <c r="FRD72"/>
      <c r="FRE72"/>
      <c r="FRF72"/>
      <c r="FRG72"/>
      <c r="FRH72"/>
      <c r="FRI72"/>
      <c r="FRJ72"/>
      <c r="FRK72"/>
      <c r="FRL72"/>
      <c r="FRM72"/>
      <c r="FRN72"/>
      <c r="FRO72"/>
      <c r="FRP72"/>
      <c r="FRQ72"/>
      <c r="FRR72"/>
      <c r="FRS72"/>
      <c r="FRT72"/>
      <c r="FRU72"/>
      <c r="FRV72"/>
      <c r="FRW72"/>
      <c r="FRX72"/>
      <c r="FRY72"/>
      <c r="FRZ72"/>
      <c r="FSA72"/>
      <c r="FSB72"/>
      <c r="FSC72"/>
      <c r="FSD72"/>
      <c r="FSE72"/>
      <c r="FSF72"/>
      <c r="FSG72"/>
      <c r="FSH72"/>
      <c r="FSI72"/>
      <c r="FSJ72"/>
      <c r="FSK72"/>
      <c r="FSL72"/>
      <c r="FSM72"/>
      <c r="FSN72"/>
      <c r="FSO72"/>
      <c r="FSP72"/>
      <c r="FSQ72"/>
      <c r="FSR72"/>
      <c r="FSS72"/>
      <c r="FST72"/>
      <c r="FSU72"/>
      <c r="FSV72"/>
      <c r="FSW72"/>
      <c r="FSX72"/>
      <c r="FSY72"/>
      <c r="FSZ72"/>
      <c r="FTA72"/>
      <c r="FTB72"/>
      <c r="FTC72"/>
      <c r="FTD72"/>
      <c r="FTE72"/>
      <c r="FTF72"/>
      <c r="FTG72"/>
      <c r="FTH72"/>
      <c r="FTI72"/>
      <c r="FTJ72"/>
      <c r="FTK72"/>
      <c r="FTL72"/>
      <c r="FTM72"/>
      <c r="FTN72"/>
      <c r="FTO72"/>
      <c r="FTP72"/>
      <c r="FTQ72"/>
      <c r="FTR72"/>
      <c r="FTS72"/>
      <c r="FTT72"/>
      <c r="FTU72"/>
      <c r="FTV72"/>
      <c r="FTW72"/>
      <c r="FTX72"/>
      <c r="FTY72"/>
      <c r="FTZ72"/>
      <c r="FUA72"/>
      <c r="FUB72"/>
      <c r="FUC72"/>
      <c r="FUD72"/>
      <c r="FUE72"/>
      <c r="FUF72"/>
      <c r="FUG72"/>
      <c r="FUH72"/>
      <c r="FUI72"/>
      <c r="FUJ72"/>
      <c r="FUK72"/>
      <c r="FUL72"/>
      <c r="FUM72"/>
      <c r="FUN72"/>
      <c r="FUO72"/>
      <c r="FUP72"/>
      <c r="FUQ72"/>
      <c r="FUR72"/>
      <c r="FUS72"/>
      <c r="FUT72"/>
      <c r="FUU72"/>
      <c r="FUV72"/>
      <c r="FUW72"/>
      <c r="FUX72"/>
      <c r="FUY72"/>
      <c r="FUZ72"/>
      <c r="FVA72"/>
      <c r="FVB72"/>
      <c r="FVC72"/>
      <c r="FVD72"/>
      <c r="FVE72"/>
      <c r="FVF72"/>
      <c r="FVG72"/>
      <c r="FVH72"/>
      <c r="FVI72"/>
      <c r="FVJ72"/>
      <c r="FVK72"/>
      <c r="FVL72"/>
      <c r="FVM72"/>
      <c r="FVN72"/>
      <c r="FVO72"/>
      <c r="FVP72"/>
      <c r="FVQ72"/>
      <c r="FVR72"/>
      <c r="FVS72"/>
      <c r="FVT72"/>
      <c r="FVU72"/>
      <c r="FVV72"/>
      <c r="FVW72"/>
      <c r="FVX72"/>
      <c r="FVY72"/>
      <c r="FVZ72"/>
      <c r="FWA72"/>
      <c r="FWB72"/>
      <c r="FWC72"/>
      <c r="FWD72"/>
      <c r="FWE72"/>
      <c r="FWF72"/>
      <c r="FWG72"/>
      <c r="FWH72"/>
      <c r="FWI72"/>
      <c r="FWJ72"/>
      <c r="FWK72"/>
      <c r="FWL72"/>
      <c r="FWM72"/>
      <c r="FWN72"/>
      <c r="FWO72"/>
      <c r="FWP72"/>
      <c r="FWQ72"/>
      <c r="FWR72"/>
      <c r="FWS72"/>
      <c r="FWT72"/>
      <c r="FWU72"/>
      <c r="FWV72"/>
      <c r="FWW72"/>
      <c r="FWX72"/>
      <c r="FWY72"/>
      <c r="FWZ72"/>
      <c r="FXA72"/>
      <c r="FXB72"/>
      <c r="FXC72"/>
      <c r="FXD72"/>
      <c r="FXE72"/>
      <c r="FXF72"/>
      <c r="FXG72"/>
      <c r="FXH72"/>
      <c r="FXI72"/>
      <c r="FXJ72"/>
      <c r="FXK72"/>
      <c r="FXL72"/>
      <c r="FXM72"/>
      <c r="FXN72"/>
      <c r="FXO72"/>
      <c r="FXP72"/>
      <c r="FXQ72"/>
      <c r="FXR72"/>
      <c r="FXS72"/>
      <c r="FXT72"/>
      <c r="FXU72"/>
      <c r="FXV72"/>
      <c r="FXW72"/>
      <c r="FXX72"/>
      <c r="FXY72"/>
      <c r="FXZ72"/>
      <c r="FYA72"/>
      <c r="FYB72"/>
      <c r="FYC72"/>
      <c r="FYD72"/>
      <c r="FYE72"/>
      <c r="FYF72"/>
      <c r="FYG72"/>
      <c r="FYH72"/>
      <c r="FYI72"/>
      <c r="FYJ72"/>
      <c r="FYK72"/>
      <c r="FYL72"/>
      <c r="FYM72"/>
      <c r="FYN72"/>
      <c r="FYO72"/>
      <c r="FYP72"/>
      <c r="FYQ72"/>
      <c r="FYR72"/>
      <c r="FYS72"/>
      <c r="FYT72"/>
      <c r="FYU72"/>
      <c r="FYV72"/>
      <c r="FYW72"/>
      <c r="FYX72"/>
      <c r="FYY72"/>
      <c r="FYZ72"/>
      <c r="FZA72"/>
      <c r="FZB72"/>
      <c r="FZC72"/>
      <c r="FZD72"/>
      <c r="FZE72"/>
      <c r="FZF72"/>
      <c r="FZG72"/>
      <c r="FZH72"/>
      <c r="FZI72"/>
      <c r="FZJ72"/>
      <c r="FZK72"/>
      <c r="FZL72"/>
      <c r="FZM72"/>
      <c r="FZN72"/>
      <c r="FZO72"/>
      <c r="FZP72"/>
      <c r="FZQ72"/>
      <c r="FZR72"/>
      <c r="FZS72"/>
      <c r="FZT72"/>
      <c r="FZU72"/>
      <c r="FZV72"/>
      <c r="FZW72"/>
      <c r="FZX72"/>
      <c r="FZY72"/>
      <c r="FZZ72"/>
      <c r="GAA72"/>
      <c r="GAB72"/>
      <c r="GAC72"/>
      <c r="GAD72"/>
      <c r="GAE72"/>
      <c r="GAF72"/>
      <c r="GAG72"/>
      <c r="GAH72"/>
      <c r="GAI72"/>
      <c r="GAJ72"/>
      <c r="GAK72"/>
      <c r="GAL72"/>
      <c r="GAM72"/>
      <c r="GAN72"/>
      <c r="GAO72"/>
      <c r="GAP72"/>
      <c r="GAQ72"/>
      <c r="GAR72"/>
      <c r="GAS72"/>
      <c r="GAT72"/>
      <c r="GAU72"/>
      <c r="GAV72"/>
      <c r="GAW72"/>
      <c r="GAX72"/>
      <c r="GAY72"/>
      <c r="GAZ72"/>
      <c r="GBA72"/>
      <c r="GBB72"/>
      <c r="GBC72"/>
      <c r="GBD72"/>
      <c r="GBE72"/>
      <c r="GBF72"/>
      <c r="GBG72"/>
      <c r="GBH72"/>
      <c r="GBI72"/>
      <c r="GBJ72"/>
      <c r="GBK72"/>
      <c r="GBL72"/>
      <c r="GBM72"/>
      <c r="GBN72"/>
      <c r="GBO72"/>
      <c r="GBP72"/>
      <c r="GBQ72"/>
      <c r="GBR72"/>
      <c r="GBS72"/>
      <c r="GBT72"/>
      <c r="GBU72"/>
      <c r="GBV72"/>
      <c r="GBW72"/>
      <c r="GBX72"/>
      <c r="GBY72"/>
      <c r="GBZ72"/>
      <c r="GCA72"/>
      <c r="GCB72"/>
      <c r="GCC72"/>
      <c r="GCD72"/>
      <c r="GCE72"/>
      <c r="GCF72"/>
      <c r="GCG72"/>
      <c r="GCH72"/>
      <c r="GCI72"/>
      <c r="GCJ72"/>
      <c r="GCK72"/>
      <c r="GCL72"/>
      <c r="GCM72"/>
      <c r="GCN72"/>
      <c r="GCO72"/>
      <c r="GCP72"/>
      <c r="GCQ72"/>
      <c r="GCR72"/>
      <c r="GCS72"/>
      <c r="GCT72"/>
      <c r="GCU72"/>
      <c r="GCV72"/>
      <c r="GCW72"/>
      <c r="GCX72"/>
      <c r="GCY72"/>
      <c r="GCZ72"/>
      <c r="GDA72"/>
      <c r="GDB72"/>
      <c r="GDC72"/>
      <c r="GDD72"/>
      <c r="GDE72"/>
      <c r="GDF72"/>
      <c r="GDG72"/>
      <c r="GDH72"/>
      <c r="GDI72"/>
      <c r="GDJ72"/>
      <c r="GDK72"/>
      <c r="GDL72"/>
      <c r="GDM72"/>
      <c r="GDN72"/>
      <c r="GDO72"/>
      <c r="GDP72"/>
      <c r="GDQ72"/>
      <c r="GDR72"/>
      <c r="GDS72"/>
      <c r="GDT72"/>
      <c r="GDU72"/>
      <c r="GDV72"/>
      <c r="GDW72"/>
      <c r="GDX72"/>
      <c r="GDY72"/>
      <c r="GDZ72"/>
      <c r="GEA72"/>
      <c r="GEB72"/>
      <c r="GEC72"/>
      <c r="GED72"/>
      <c r="GEE72"/>
      <c r="GEF72"/>
      <c r="GEG72"/>
      <c r="GEH72"/>
      <c r="GEI72"/>
      <c r="GEJ72"/>
      <c r="GEK72"/>
      <c r="GEL72"/>
      <c r="GEM72"/>
      <c r="GEN72"/>
      <c r="GEO72"/>
      <c r="GEP72"/>
      <c r="GEQ72"/>
      <c r="GER72"/>
      <c r="GES72"/>
      <c r="GET72"/>
      <c r="GEU72"/>
      <c r="GEV72"/>
      <c r="GEW72"/>
      <c r="GEX72"/>
      <c r="GEY72"/>
      <c r="GEZ72"/>
      <c r="GFA72"/>
      <c r="GFB72"/>
      <c r="GFC72"/>
      <c r="GFD72"/>
      <c r="GFE72"/>
      <c r="GFF72"/>
      <c r="GFG72"/>
      <c r="GFH72"/>
      <c r="GFI72"/>
      <c r="GFJ72"/>
      <c r="GFK72"/>
      <c r="GFL72"/>
      <c r="GFM72"/>
      <c r="GFN72"/>
      <c r="GFO72"/>
      <c r="GFP72"/>
      <c r="GFQ72"/>
      <c r="GFR72"/>
      <c r="GFS72"/>
      <c r="GFT72"/>
      <c r="GFU72"/>
      <c r="GFV72"/>
      <c r="GFW72"/>
      <c r="GFX72"/>
      <c r="GFY72"/>
      <c r="GFZ72"/>
      <c r="GGA72"/>
      <c r="GGB72"/>
      <c r="GGC72"/>
      <c r="GGD72"/>
      <c r="GGE72"/>
      <c r="GGF72"/>
      <c r="GGG72"/>
      <c r="GGH72"/>
      <c r="GGI72"/>
      <c r="GGJ72"/>
      <c r="GGK72"/>
      <c r="GGL72"/>
      <c r="GGM72"/>
      <c r="GGN72"/>
      <c r="GGO72"/>
      <c r="GGP72"/>
      <c r="GGQ72"/>
      <c r="GGR72"/>
      <c r="GGS72"/>
      <c r="GGT72"/>
      <c r="GGU72"/>
      <c r="GGV72"/>
      <c r="GGW72"/>
      <c r="GGX72"/>
      <c r="GGY72"/>
      <c r="GGZ72"/>
      <c r="GHA72"/>
      <c r="GHB72"/>
      <c r="GHC72"/>
      <c r="GHD72"/>
      <c r="GHE72"/>
      <c r="GHF72"/>
      <c r="GHG72"/>
      <c r="GHH72"/>
      <c r="GHI72"/>
      <c r="GHJ72"/>
      <c r="GHK72"/>
      <c r="GHL72"/>
      <c r="GHM72"/>
      <c r="GHN72"/>
      <c r="GHO72"/>
      <c r="GHP72"/>
      <c r="GHQ72"/>
      <c r="GHR72"/>
      <c r="GHS72"/>
      <c r="GHT72"/>
      <c r="GHU72"/>
      <c r="GHV72"/>
      <c r="GHW72"/>
      <c r="GHX72"/>
      <c r="GHY72"/>
      <c r="GHZ72"/>
      <c r="GIA72"/>
      <c r="GIB72"/>
      <c r="GIC72"/>
      <c r="GID72"/>
      <c r="GIE72"/>
      <c r="GIF72"/>
      <c r="GIG72"/>
      <c r="GIH72"/>
      <c r="GII72"/>
      <c r="GIJ72"/>
      <c r="GIK72"/>
      <c r="GIL72"/>
      <c r="GIM72"/>
      <c r="GIN72"/>
      <c r="GIO72"/>
      <c r="GIP72"/>
      <c r="GIQ72"/>
      <c r="GIR72"/>
      <c r="GIS72"/>
      <c r="GIT72"/>
      <c r="GIU72"/>
      <c r="GIV72"/>
      <c r="GIW72"/>
      <c r="GIX72"/>
      <c r="GIY72"/>
      <c r="GIZ72"/>
      <c r="GJA72"/>
      <c r="GJB72"/>
      <c r="GJC72"/>
      <c r="GJD72"/>
      <c r="GJE72"/>
      <c r="GJF72"/>
      <c r="GJG72"/>
      <c r="GJH72"/>
      <c r="GJI72"/>
      <c r="GJJ72"/>
      <c r="GJK72"/>
      <c r="GJL72"/>
      <c r="GJM72"/>
      <c r="GJN72"/>
      <c r="GJO72"/>
      <c r="GJP72"/>
      <c r="GJQ72"/>
      <c r="GJR72"/>
      <c r="GJS72"/>
      <c r="GJT72"/>
      <c r="GJU72"/>
      <c r="GJV72"/>
      <c r="GJW72"/>
      <c r="GJX72"/>
      <c r="GJY72"/>
      <c r="GJZ72"/>
      <c r="GKA72"/>
      <c r="GKB72"/>
      <c r="GKC72"/>
      <c r="GKD72"/>
      <c r="GKE72"/>
      <c r="GKF72"/>
      <c r="GKG72"/>
      <c r="GKH72"/>
      <c r="GKI72"/>
      <c r="GKJ72"/>
      <c r="GKK72"/>
      <c r="GKL72"/>
      <c r="GKM72"/>
      <c r="GKN72"/>
      <c r="GKO72"/>
      <c r="GKP72"/>
      <c r="GKQ72"/>
      <c r="GKR72"/>
      <c r="GKS72"/>
      <c r="GKT72"/>
      <c r="GKU72"/>
      <c r="GKV72"/>
      <c r="GKW72"/>
      <c r="GKX72"/>
      <c r="GKY72"/>
      <c r="GKZ72"/>
      <c r="GLA72"/>
      <c r="GLB72"/>
      <c r="GLC72"/>
      <c r="GLD72"/>
      <c r="GLE72"/>
      <c r="GLF72"/>
      <c r="GLG72"/>
      <c r="GLH72"/>
      <c r="GLI72"/>
      <c r="GLJ72"/>
      <c r="GLK72"/>
      <c r="GLL72"/>
      <c r="GLM72"/>
      <c r="GLN72"/>
      <c r="GLO72"/>
      <c r="GLP72"/>
      <c r="GLQ72"/>
      <c r="GLR72"/>
      <c r="GLS72"/>
      <c r="GLT72"/>
      <c r="GLU72"/>
      <c r="GLV72"/>
      <c r="GLW72"/>
      <c r="GLX72"/>
      <c r="GLY72"/>
      <c r="GLZ72"/>
      <c r="GMA72"/>
      <c r="GMB72"/>
      <c r="GMC72"/>
      <c r="GMD72"/>
      <c r="GME72"/>
      <c r="GMF72"/>
      <c r="GMG72"/>
      <c r="GMH72"/>
      <c r="GMI72"/>
      <c r="GMJ72"/>
      <c r="GMK72"/>
      <c r="GML72"/>
      <c r="GMM72"/>
      <c r="GMN72"/>
      <c r="GMO72"/>
      <c r="GMP72"/>
      <c r="GMQ72"/>
      <c r="GMR72"/>
      <c r="GMS72"/>
      <c r="GMT72"/>
      <c r="GMU72"/>
      <c r="GMV72"/>
      <c r="GMW72"/>
      <c r="GMX72"/>
      <c r="GMY72"/>
      <c r="GMZ72"/>
      <c r="GNA72"/>
      <c r="GNB72"/>
      <c r="GNC72"/>
      <c r="GND72"/>
      <c r="GNE72"/>
      <c r="GNF72"/>
      <c r="GNG72"/>
      <c r="GNH72"/>
      <c r="GNI72"/>
      <c r="GNJ72"/>
      <c r="GNK72"/>
      <c r="GNL72"/>
      <c r="GNM72"/>
      <c r="GNN72"/>
      <c r="GNO72"/>
      <c r="GNP72"/>
      <c r="GNQ72"/>
      <c r="GNR72"/>
      <c r="GNS72"/>
      <c r="GNT72"/>
      <c r="GNU72"/>
      <c r="GNV72"/>
      <c r="GNW72"/>
      <c r="GNX72"/>
      <c r="GNY72"/>
      <c r="GNZ72"/>
      <c r="GOA72"/>
      <c r="GOB72"/>
      <c r="GOC72"/>
      <c r="GOD72"/>
      <c r="GOE72"/>
      <c r="GOF72"/>
      <c r="GOG72"/>
      <c r="GOH72"/>
      <c r="GOI72"/>
      <c r="GOJ72"/>
      <c r="GOK72"/>
      <c r="GOL72"/>
      <c r="GOM72"/>
      <c r="GON72"/>
      <c r="GOO72"/>
      <c r="GOP72"/>
      <c r="GOQ72"/>
      <c r="GOR72"/>
      <c r="GOS72"/>
      <c r="GOT72"/>
      <c r="GOU72"/>
      <c r="GOV72"/>
      <c r="GOW72"/>
      <c r="GOX72"/>
      <c r="GOY72"/>
      <c r="GOZ72"/>
      <c r="GPA72"/>
      <c r="GPB72"/>
      <c r="GPC72"/>
      <c r="GPD72"/>
      <c r="GPE72"/>
      <c r="GPF72"/>
      <c r="GPG72"/>
      <c r="GPH72"/>
      <c r="GPI72"/>
      <c r="GPJ72"/>
      <c r="GPK72"/>
      <c r="GPL72"/>
      <c r="GPM72"/>
      <c r="GPN72"/>
      <c r="GPO72"/>
      <c r="GPP72"/>
      <c r="GPQ72"/>
      <c r="GPR72"/>
      <c r="GPS72"/>
      <c r="GPT72"/>
      <c r="GPU72"/>
      <c r="GPV72"/>
      <c r="GPW72"/>
      <c r="GPX72"/>
      <c r="GPY72"/>
      <c r="GPZ72"/>
      <c r="GQA72"/>
      <c r="GQB72"/>
      <c r="GQC72"/>
      <c r="GQD72"/>
      <c r="GQE72"/>
      <c r="GQF72"/>
      <c r="GQG72"/>
      <c r="GQH72"/>
      <c r="GQI72"/>
      <c r="GQJ72"/>
      <c r="GQK72"/>
      <c r="GQL72"/>
      <c r="GQM72"/>
      <c r="GQN72"/>
      <c r="GQO72"/>
      <c r="GQP72"/>
      <c r="GQQ72"/>
      <c r="GQR72"/>
      <c r="GQS72"/>
      <c r="GQT72"/>
      <c r="GQU72"/>
      <c r="GQV72"/>
      <c r="GQW72"/>
      <c r="GQX72"/>
      <c r="GQY72"/>
      <c r="GQZ72"/>
      <c r="GRA72"/>
      <c r="GRB72"/>
      <c r="GRC72"/>
      <c r="GRD72"/>
      <c r="GRE72"/>
      <c r="GRF72"/>
      <c r="GRG72"/>
      <c r="GRH72"/>
      <c r="GRI72"/>
      <c r="GRJ72"/>
      <c r="GRK72"/>
      <c r="GRL72"/>
      <c r="GRM72"/>
      <c r="GRN72"/>
      <c r="GRO72"/>
      <c r="GRP72"/>
      <c r="GRQ72"/>
      <c r="GRR72"/>
      <c r="GRS72"/>
      <c r="GRT72"/>
      <c r="GRU72"/>
      <c r="GRV72"/>
      <c r="GRW72"/>
      <c r="GRX72"/>
      <c r="GRY72"/>
      <c r="GRZ72"/>
      <c r="GSA72"/>
      <c r="GSB72"/>
      <c r="GSC72"/>
      <c r="GSD72"/>
      <c r="GSE72"/>
      <c r="GSF72"/>
      <c r="GSG72"/>
      <c r="GSH72"/>
      <c r="GSI72"/>
      <c r="GSJ72"/>
      <c r="GSK72"/>
      <c r="GSL72"/>
      <c r="GSM72"/>
      <c r="GSN72"/>
      <c r="GSO72"/>
      <c r="GSP72"/>
      <c r="GSQ72"/>
      <c r="GSR72"/>
      <c r="GSS72"/>
      <c r="GST72"/>
      <c r="GSU72"/>
      <c r="GSV72"/>
      <c r="GSW72"/>
      <c r="GSX72"/>
      <c r="GSY72"/>
      <c r="GSZ72"/>
      <c r="GTA72"/>
      <c r="GTB72"/>
      <c r="GTC72"/>
      <c r="GTD72"/>
      <c r="GTE72"/>
      <c r="GTF72"/>
      <c r="GTG72"/>
      <c r="GTH72"/>
      <c r="GTI72"/>
      <c r="GTJ72"/>
      <c r="GTK72"/>
      <c r="GTL72"/>
      <c r="GTM72"/>
      <c r="GTN72"/>
      <c r="GTO72"/>
      <c r="GTP72"/>
      <c r="GTQ72"/>
      <c r="GTR72"/>
      <c r="GTS72"/>
      <c r="GTT72"/>
      <c r="GTU72"/>
      <c r="GTV72"/>
      <c r="GTW72"/>
      <c r="GTX72"/>
      <c r="GTY72"/>
      <c r="GTZ72"/>
      <c r="GUA72"/>
      <c r="GUB72"/>
      <c r="GUC72"/>
      <c r="GUD72"/>
      <c r="GUE72"/>
      <c r="GUF72"/>
      <c r="GUG72"/>
      <c r="GUH72"/>
      <c r="GUI72"/>
      <c r="GUJ72"/>
      <c r="GUK72"/>
      <c r="GUL72"/>
      <c r="GUM72"/>
      <c r="GUN72"/>
      <c r="GUO72"/>
      <c r="GUP72"/>
      <c r="GUQ72"/>
      <c r="GUR72"/>
      <c r="GUS72"/>
      <c r="GUT72"/>
      <c r="GUU72"/>
      <c r="GUV72"/>
      <c r="GUW72"/>
      <c r="GUX72"/>
      <c r="GUY72"/>
      <c r="GUZ72"/>
      <c r="GVA72"/>
      <c r="GVB72"/>
      <c r="GVC72"/>
      <c r="GVD72"/>
      <c r="GVE72"/>
      <c r="GVF72"/>
      <c r="GVG72"/>
      <c r="GVH72"/>
      <c r="GVI72"/>
      <c r="GVJ72"/>
      <c r="GVK72"/>
      <c r="GVL72"/>
      <c r="GVM72"/>
      <c r="GVN72"/>
      <c r="GVO72"/>
      <c r="GVP72"/>
      <c r="GVQ72"/>
      <c r="GVR72"/>
      <c r="GVS72"/>
      <c r="GVT72"/>
      <c r="GVU72"/>
      <c r="GVV72"/>
      <c r="GVW72"/>
      <c r="GVX72"/>
      <c r="GVY72"/>
      <c r="GVZ72"/>
      <c r="GWA72"/>
      <c r="GWB72"/>
      <c r="GWC72"/>
      <c r="GWD72"/>
      <c r="GWE72"/>
      <c r="GWF72"/>
      <c r="GWG72"/>
      <c r="GWH72"/>
      <c r="GWI72"/>
      <c r="GWJ72"/>
      <c r="GWK72"/>
      <c r="GWL72"/>
      <c r="GWM72"/>
      <c r="GWN72"/>
      <c r="GWO72"/>
      <c r="GWP72"/>
      <c r="GWQ72"/>
      <c r="GWR72"/>
      <c r="GWS72"/>
      <c r="GWT72"/>
      <c r="GWU72"/>
      <c r="GWV72"/>
      <c r="GWW72"/>
      <c r="GWX72"/>
      <c r="GWY72"/>
      <c r="GWZ72"/>
      <c r="GXA72"/>
      <c r="GXB72"/>
      <c r="GXC72"/>
      <c r="GXD72"/>
      <c r="GXE72"/>
      <c r="GXF72"/>
      <c r="GXG72"/>
      <c r="GXH72"/>
      <c r="GXI72"/>
      <c r="GXJ72"/>
      <c r="GXK72"/>
      <c r="GXL72"/>
      <c r="GXM72"/>
      <c r="GXN72"/>
      <c r="GXO72"/>
      <c r="GXP72"/>
      <c r="GXQ72"/>
      <c r="GXR72"/>
      <c r="GXS72"/>
      <c r="GXT72"/>
      <c r="GXU72"/>
      <c r="GXV72"/>
      <c r="GXW72"/>
      <c r="GXX72"/>
      <c r="GXY72"/>
      <c r="GXZ72"/>
      <c r="GYA72"/>
      <c r="GYB72"/>
      <c r="GYC72"/>
      <c r="GYD72"/>
      <c r="GYE72"/>
      <c r="GYF72"/>
      <c r="GYG72"/>
      <c r="GYH72"/>
      <c r="GYI72"/>
      <c r="GYJ72"/>
      <c r="GYK72"/>
      <c r="GYL72"/>
      <c r="GYM72"/>
      <c r="GYN72"/>
      <c r="GYO72"/>
      <c r="GYP72"/>
      <c r="GYQ72"/>
      <c r="GYR72"/>
      <c r="GYS72"/>
      <c r="GYT72"/>
      <c r="GYU72"/>
      <c r="GYV72"/>
      <c r="GYW72"/>
      <c r="GYX72"/>
      <c r="GYY72"/>
      <c r="GYZ72"/>
      <c r="GZA72"/>
      <c r="GZB72"/>
      <c r="GZC72"/>
      <c r="GZD72"/>
      <c r="GZE72"/>
      <c r="GZF72"/>
      <c r="GZG72"/>
      <c r="GZH72"/>
      <c r="GZI72"/>
      <c r="GZJ72"/>
      <c r="GZK72"/>
      <c r="GZL72"/>
      <c r="GZM72"/>
      <c r="GZN72"/>
      <c r="GZO72"/>
      <c r="GZP72"/>
      <c r="GZQ72"/>
      <c r="GZR72"/>
      <c r="GZS72"/>
      <c r="GZT72"/>
      <c r="GZU72"/>
      <c r="GZV72"/>
      <c r="GZW72"/>
      <c r="GZX72"/>
      <c r="GZY72"/>
      <c r="GZZ72"/>
      <c r="HAA72"/>
      <c r="HAB72"/>
      <c r="HAC72"/>
      <c r="HAD72"/>
      <c r="HAE72"/>
      <c r="HAF72"/>
      <c r="HAG72"/>
      <c r="HAH72"/>
      <c r="HAI72"/>
      <c r="HAJ72"/>
      <c r="HAK72"/>
      <c r="HAL72"/>
      <c r="HAM72"/>
      <c r="HAN72"/>
      <c r="HAO72"/>
      <c r="HAP72"/>
      <c r="HAQ72"/>
      <c r="HAR72"/>
      <c r="HAS72"/>
      <c r="HAT72"/>
      <c r="HAU72"/>
      <c r="HAV72"/>
      <c r="HAW72"/>
      <c r="HAX72"/>
      <c r="HAY72"/>
      <c r="HAZ72"/>
      <c r="HBA72"/>
      <c r="HBB72"/>
      <c r="HBC72"/>
      <c r="HBD72"/>
      <c r="HBE72"/>
      <c r="HBF72"/>
      <c r="HBG72"/>
      <c r="HBH72"/>
      <c r="HBI72"/>
      <c r="HBJ72"/>
      <c r="HBK72"/>
      <c r="HBL72"/>
      <c r="HBM72"/>
      <c r="HBN72"/>
      <c r="HBO72"/>
      <c r="HBP72"/>
      <c r="HBQ72"/>
      <c r="HBR72"/>
      <c r="HBS72"/>
      <c r="HBT72"/>
      <c r="HBU72"/>
      <c r="HBV72"/>
      <c r="HBW72"/>
      <c r="HBX72"/>
      <c r="HBY72"/>
      <c r="HBZ72"/>
      <c r="HCA72"/>
      <c r="HCB72"/>
      <c r="HCC72"/>
      <c r="HCD72"/>
      <c r="HCE72"/>
      <c r="HCF72"/>
      <c r="HCG72"/>
      <c r="HCH72"/>
      <c r="HCI72"/>
      <c r="HCJ72"/>
      <c r="HCK72"/>
      <c r="HCL72"/>
      <c r="HCM72"/>
      <c r="HCN72"/>
      <c r="HCO72"/>
      <c r="HCP72"/>
      <c r="HCQ72"/>
      <c r="HCR72"/>
      <c r="HCS72"/>
      <c r="HCT72"/>
      <c r="HCU72"/>
      <c r="HCV72"/>
      <c r="HCW72"/>
      <c r="HCX72"/>
      <c r="HCY72"/>
      <c r="HCZ72"/>
      <c r="HDA72"/>
      <c r="HDB72"/>
      <c r="HDC72"/>
      <c r="HDD72"/>
      <c r="HDE72"/>
      <c r="HDF72"/>
      <c r="HDG72"/>
      <c r="HDH72"/>
      <c r="HDI72"/>
      <c r="HDJ72"/>
      <c r="HDK72"/>
      <c r="HDL72"/>
      <c r="HDM72"/>
      <c r="HDN72"/>
      <c r="HDO72"/>
      <c r="HDP72"/>
      <c r="HDQ72"/>
      <c r="HDR72"/>
      <c r="HDS72"/>
      <c r="HDT72"/>
      <c r="HDU72"/>
      <c r="HDV72"/>
      <c r="HDW72"/>
      <c r="HDX72"/>
      <c r="HDY72"/>
      <c r="HDZ72"/>
      <c r="HEA72"/>
      <c r="HEB72"/>
      <c r="HEC72"/>
      <c r="HED72"/>
      <c r="HEE72"/>
      <c r="HEF72"/>
      <c r="HEG72"/>
      <c r="HEH72"/>
      <c r="HEI72"/>
      <c r="HEJ72"/>
      <c r="HEK72"/>
      <c r="HEL72"/>
      <c r="HEM72"/>
      <c r="HEN72"/>
      <c r="HEO72"/>
      <c r="HEP72"/>
      <c r="HEQ72"/>
      <c r="HER72"/>
      <c r="HES72"/>
      <c r="HET72"/>
      <c r="HEU72"/>
      <c r="HEV72"/>
      <c r="HEW72"/>
      <c r="HEX72"/>
      <c r="HEY72"/>
      <c r="HEZ72"/>
      <c r="HFA72"/>
      <c r="HFB72"/>
      <c r="HFC72"/>
      <c r="HFD72"/>
      <c r="HFE72"/>
      <c r="HFF72"/>
      <c r="HFG72"/>
      <c r="HFH72"/>
      <c r="HFI72"/>
      <c r="HFJ72"/>
      <c r="HFK72"/>
      <c r="HFL72"/>
      <c r="HFM72"/>
      <c r="HFN72"/>
      <c r="HFO72"/>
      <c r="HFP72"/>
      <c r="HFQ72"/>
      <c r="HFR72"/>
      <c r="HFS72"/>
      <c r="HFT72"/>
      <c r="HFU72"/>
      <c r="HFV72"/>
      <c r="HFW72"/>
      <c r="HFX72"/>
      <c r="HFY72"/>
      <c r="HFZ72"/>
      <c r="HGA72"/>
      <c r="HGB72"/>
      <c r="HGC72"/>
      <c r="HGD72"/>
      <c r="HGE72"/>
      <c r="HGF72"/>
      <c r="HGG72"/>
      <c r="HGH72"/>
      <c r="HGI72"/>
      <c r="HGJ72"/>
      <c r="HGK72"/>
      <c r="HGL72"/>
      <c r="HGM72"/>
      <c r="HGN72"/>
      <c r="HGO72"/>
      <c r="HGP72"/>
      <c r="HGQ72"/>
      <c r="HGR72"/>
      <c r="HGS72"/>
      <c r="HGT72"/>
      <c r="HGU72"/>
      <c r="HGV72"/>
      <c r="HGW72"/>
      <c r="HGX72"/>
      <c r="HGY72"/>
      <c r="HGZ72"/>
      <c r="HHA72"/>
      <c r="HHB72"/>
      <c r="HHC72"/>
      <c r="HHD72"/>
      <c r="HHE72"/>
      <c r="HHF72"/>
      <c r="HHG72"/>
      <c r="HHH72"/>
      <c r="HHI72"/>
      <c r="HHJ72"/>
      <c r="HHK72"/>
      <c r="HHL72"/>
      <c r="HHM72"/>
      <c r="HHN72"/>
      <c r="HHO72"/>
      <c r="HHP72"/>
      <c r="HHQ72"/>
      <c r="HHR72"/>
      <c r="HHS72"/>
      <c r="HHT72"/>
      <c r="HHU72"/>
      <c r="HHV72"/>
      <c r="HHW72"/>
      <c r="HHX72"/>
      <c r="HHY72"/>
      <c r="HHZ72"/>
      <c r="HIA72"/>
      <c r="HIB72"/>
      <c r="HIC72"/>
      <c r="HID72"/>
      <c r="HIE72"/>
      <c r="HIF72"/>
      <c r="HIG72"/>
      <c r="HIH72"/>
      <c r="HII72"/>
      <c r="HIJ72"/>
      <c r="HIK72"/>
      <c r="HIL72"/>
      <c r="HIM72"/>
      <c r="HIN72"/>
      <c r="HIO72"/>
      <c r="HIP72"/>
      <c r="HIQ72"/>
      <c r="HIR72"/>
      <c r="HIS72"/>
      <c r="HIT72"/>
      <c r="HIU72"/>
      <c r="HIV72"/>
      <c r="HIW72"/>
      <c r="HIX72"/>
      <c r="HIY72"/>
      <c r="HIZ72"/>
      <c r="HJA72"/>
      <c r="HJB72"/>
      <c r="HJC72"/>
      <c r="HJD72"/>
      <c r="HJE72"/>
      <c r="HJF72"/>
      <c r="HJG72"/>
      <c r="HJH72"/>
      <c r="HJI72"/>
      <c r="HJJ72"/>
      <c r="HJK72"/>
      <c r="HJL72"/>
      <c r="HJM72"/>
      <c r="HJN72"/>
      <c r="HJO72"/>
      <c r="HJP72"/>
      <c r="HJQ72"/>
      <c r="HJR72"/>
      <c r="HJS72"/>
      <c r="HJT72"/>
      <c r="HJU72"/>
      <c r="HJV72"/>
      <c r="HJW72"/>
      <c r="HJX72"/>
      <c r="HJY72"/>
      <c r="HJZ72"/>
      <c r="HKA72"/>
      <c r="HKB72"/>
      <c r="HKC72"/>
      <c r="HKD72"/>
      <c r="HKE72"/>
      <c r="HKF72"/>
      <c r="HKG72"/>
      <c r="HKH72"/>
      <c r="HKI72"/>
      <c r="HKJ72"/>
      <c r="HKK72"/>
      <c r="HKL72"/>
      <c r="HKM72"/>
      <c r="HKN72"/>
      <c r="HKO72"/>
      <c r="HKP72"/>
      <c r="HKQ72"/>
      <c r="HKR72"/>
      <c r="HKS72"/>
      <c r="HKT72"/>
      <c r="HKU72"/>
      <c r="HKV72"/>
      <c r="HKW72"/>
      <c r="HKX72"/>
      <c r="HKY72"/>
      <c r="HKZ72"/>
      <c r="HLA72"/>
      <c r="HLB72"/>
      <c r="HLC72"/>
      <c r="HLD72"/>
      <c r="HLE72"/>
      <c r="HLF72"/>
      <c r="HLG72"/>
      <c r="HLH72"/>
      <c r="HLI72"/>
      <c r="HLJ72"/>
      <c r="HLK72"/>
      <c r="HLL72"/>
      <c r="HLM72"/>
      <c r="HLN72"/>
      <c r="HLO72"/>
      <c r="HLP72"/>
      <c r="HLQ72"/>
      <c r="HLR72"/>
      <c r="HLS72"/>
      <c r="HLT72"/>
      <c r="HLU72"/>
      <c r="HLV72"/>
      <c r="HLW72"/>
      <c r="HLX72"/>
      <c r="HLY72"/>
      <c r="HLZ72"/>
      <c r="HMA72"/>
      <c r="HMB72"/>
      <c r="HMC72"/>
      <c r="HMD72"/>
      <c r="HME72"/>
      <c r="HMF72"/>
      <c r="HMG72"/>
      <c r="HMH72"/>
      <c r="HMI72"/>
      <c r="HMJ72"/>
      <c r="HMK72"/>
      <c r="HML72"/>
      <c r="HMM72"/>
      <c r="HMN72"/>
      <c r="HMO72"/>
      <c r="HMP72"/>
      <c r="HMQ72"/>
      <c r="HMR72"/>
      <c r="HMS72"/>
      <c r="HMT72"/>
      <c r="HMU72"/>
      <c r="HMV72"/>
      <c r="HMW72"/>
      <c r="HMX72"/>
      <c r="HMY72"/>
      <c r="HMZ72"/>
      <c r="HNA72"/>
      <c r="HNB72"/>
      <c r="HNC72"/>
      <c r="HND72"/>
      <c r="HNE72"/>
      <c r="HNF72"/>
      <c r="HNG72"/>
      <c r="HNH72"/>
      <c r="HNI72"/>
      <c r="HNJ72"/>
      <c r="HNK72"/>
      <c r="HNL72"/>
      <c r="HNM72"/>
      <c r="HNN72"/>
      <c r="HNO72"/>
      <c r="HNP72"/>
      <c r="HNQ72"/>
      <c r="HNR72"/>
      <c r="HNS72"/>
      <c r="HNT72"/>
      <c r="HNU72"/>
      <c r="HNV72"/>
      <c r="HNW72"/>
      <c r="HNX72"/>
      <c r="HNY72"/>
      <c r="HNZ72"/>
      <c r="HOA72"/>
      <c r="HOB72"/>
      <c r="HOC72"/>
      <c r="HOD72"/>
      <c r="HOE72"/>
      <c r="HOF72"/>
      <c r="HOG72"/>
      <c r="HOH72"/>
      <c r="HOI72"/>
      <c r="HOJ72"/>
      <c r="HOK72"/>
      <c r="HOL72"/>
      <c r="HOM72"/>
      <c r="HON72"/>
      <c r="HOO72"/>
      <c r="HOP72"/>
      <c r="HOQ72"/>
      <c r="HOR72"/>
      <c r="HOS72"/>
      <c r="HOT72"/>
      <c r="HOU72"/>
      <c r="HOV72"/>
      <c r="HOW72"/>
      <c r="HOX72"/>
      <c r="HOY72"/>
      <c r="HOZ72"/>
      <c r="HPA72"/>
      <c r="HPB72"/>
      <c r="HPC72"/>
      <c r="HPD72"/>
      <c r="HPE72"/>
      <c r="HPF72"/>
      <c r="HPG72"/>
      <c r="HPH72"/>
      <c r="HPI72"/>
      <c r="HPJ72"/>
      <c r="HPK72"/>
      <c r="HPL72"/>
      <c r="HPM72"/>
      <c r="HPN72"/>
      <c r="HPO72"/>
      <c r="HPP72"/>
      <c r="HPQ72"/>
      <c r="HPR72"/>
      <c r="HPS72"/>
      <c r="HPT72"/>
      <c r="HPU72"/>
      <c r="HPV72"/>
      <c r="HPW72"/>
      <c r="HPX72"/>
      <c r="HPY72"/>
      <c r="HPZ72"/>
      <c r="HQA72"/>
      <c r="HQB72"/>
      <c r="HQC72"/>
      <c r="HQD72"/>
      <c r="HQE72"/>
      <c r="HQF72"/>
      <c r="HQG72"/>
      <c r="HQH72"/>
      <c r="HQI72"/>
      <c r="HQJ72"/>
      <c r="HQK72"/>
      <c r="HQL72"/>
      <c r="HQM72"/>
      <c r="HQN72"/>
      <c r="HQO72"/>
      <c r="HQP72"/>
      <c r="HQQ72"/>
      <c r="HQR72"/>
      <c r="HQS72"/>
      <c r="HQT72"/>
      <c r="HQU72"/>
      <c r="HQV72"/>
      <c r="HQW72"/>
      <c r="HQX72"/>
      <c r="HQY72"/>
      <c r="HQZ72"/>
      <c r="HRA72"/>
      <c r="HRB72"/>
      <c r="HRC72"/>
      <c r="HRD72"/>
      <c r="HRE72"/>
      <c r="HRF72"/>
      <c r="HRG72"/>
      <c r="HRH72"/>
      <c r="HRI72"/>
      <c r="HRJ72"/>
      <c r="HRK72"/>
      <c r="HRL72"/>
      <c r="HRM72"/>
      <c r="HRN72"/>
      <c r="HRO72"/>
      <c r="HRP72"/>
      <c r="HRQ72"/>
      <c r="HRR72"/>
      <c r="HRS72"/>
      <c r="HRT72"/>
      <c r="HRU72"/>
      <c r="HRV72"/>
      <c r="HRW72"/>
      <c r="HRX72"/>
      <c r="HRY72"/>
      <c r="HRZ72"/>
      <c r="HSA72"/>
      <c r="HSB72"/>
      <c r="HSC72"/>
      <c r="HSD72"/>
      <c r="HSE72"/>
      <c r="HSF72"/>
      <c r="HSG72"/>
      <c r="HSH72"/>
      <c r="HSI72"/>
      <c r="HSJ72"/>
      <c r="HSK72"/>
      <c r="HSL72"/>
      <c r="HSM72"/>
      <c r="HSN72"/>
      <c r="HSO72"/>
      <c r="HSP72"/>
      <c r="HSQ72"/>
      <c r="HSR72"/>
      <c r="HSS72"/>
      <c r="HST72"/>
      <c r="HSU72"/>
      <c r="HSV72"/>
      <c r="HSW72"/>
      <c r="HSX72"/>
      <c r="HSY72"/>
      <c r="HSZ72"/>
      <c r="HTA72"/>
      <c r="HTB72"/>
      <c r="HTC72"/>
      <c r="HTD72"/>
      <c r="HTE72"/>
      <c r="HTF72"/>
      <c r="HTG72"/>
      <c r="HTH72"/>
      <c r="HTI72"/>
      <c r="HTJ72"/>
      <c r="HTK72"/>
      <c r="HTL72"/>
      <c r="HTM72"/>
      <c r="HTN72"/>
      <c r="HTO72"/>
      <c r="HTP72"/>
      <c r="HTQ72"/>
      <c r="HTR72"/>
      <c r="HTS72"/>
      <c r="HTT72"/>
      <c r="HTU72"/>
      <c r="HTV72"/>
      <c r="HTW72"/>
      <c r="HTX72"/>
      <c r="HTY72"/>
      <c r="HTZ72"/>
      <c r="HUA72"/>
      <c r="HUB72"/>
      <c r="HUC72"/>
      <c r="HUD72"/>
      <c r="HUE72"/>
      <c r="HUF72"/>
      <c r="HUG72"/>
      <c r="HUH72"/>
      <c r="HUI72"/>
      <c r="HUJ72"/>
      <c r="HUK72"/>
      <c r="HUL72"/>
      <c r="HUM72"/>
      <c r="HUN72"/>
      <c r="HUO72"/>
      <c r="HUP72"/>
      <c r="HUQ72"/>
      <c r="HUR72"/>
      <c r="HUS72"/>
      <c r="HUT72"/>
      <c r="HUU72"/>
      <c r="HUV72"/>
      <c r="HUW72"/>
      <c r="HUX72"/>
      <c r="HUY72"/>
      <c r="HUZ72"/>
      <c r="HVA72"/>
      <c r="HVB72"/>
      <c r="HVC72"/>
      <c r="HVD72"/>
      <c r="HVE72"/>
      <c r="HVF72"/>
      <c r="HVG72"/>
      <c r="HVH72"/>
      <c r="HVI72"/>
      <c r="HVJ72"/>
      <c r="HVK72"/>
      <c r="HVL72"/>
      <c r="HVM72"/>
      <c r="HVN72"/>
      <c r="HVO72"/>
      <c r="HVP72"/>
      <c r="HVQ72"/>
      <c r="HVR72"/>
      <c r="HVS72"/>
      <c r="HVT72"/>
      <c r="HVU72"/>
      <c r="HVV72"/>
      <c r="HVW72"/>
      <c r="HVX72"/>
      <c r="HVY72"/>
      <c r="HVZ72"/>
      <c r="HWA72"/>
      <c r="HWB72"/>
      <c r="HWC72"/>
      <c r="HWD72"/>
      <c r="HWE72"/>
      <c r="HWF72"/>
      <c r="HWG72"/>
      <c r="HWH72"/>
      <c r="HWI72"/>
      <c r="HWJ72"/>
      <c r="HWK72"/>
      <c r="HWL72"/>
      <c r="HWM72"/>
      <c r="HWN72"/>
      <c r="HWO72"/>
      <c r="HWP72"/>
      <c r="HWQ72"/>
      <c r="HWR72"/>
      <c r="HWS72"/>
      <c r="HWT72"/>
      <c r="HWU72"/>
      <c r="HWV72"/>
      <c r="HWW72"/>
      <c r="HWX72"/>
      <c r="HWY72"/>
      <c r="HWZ72"/>
      <c r="HXA72"/>
      <c r="HXB72"/>
      <c r="HXC72"/>
      <c r="HXD72"/>
      <c r="HXE72"/>
      <c r="HXF72"/>
      <c r="HXG72"/>
      <c r="HXH72"/>
      <c r="HXI72"/>
      <c r="HXJ72"/>
      <c r="HXK72"/>
      <c r="HXL72"/>
      <c r="HXM72"/>
      <c r="HXN72"/>
      <c r="HXO72"/>
      <c r="HXP72"/>
      <c r="HXQ72"/>
      <c r="HXR72"/>
      <c r="HXS72"/>
      <c r="HXT72"/>
      <c r="HXU72"/>
      <c r="HXV72"/>
      <c r="HXW72"/>
      <c r="HXX72"/>
      <c r="HXY72"/>
      <c r="HXZ72"/>
      <c r="HYA72"/>
      <c r="HYB72"/>
      <c r="HYC72"/>
      <c r="HYD72"/>
      <c r="HYE72"/>
      <c r="HYF72"/>
      <c r="HYG72"/>
      <c r="HYH72"/>
      <c r="HYI72"/>
      <c r="HYJ72"/>
      <c r="HYK72"/>
      <c r="HYL72"/>
      <c r="HYM72"/>
      <c r="HYN72"/>
      <c r="HYO72"/>
      <c r="HYP72"/>
      <c r="HYQ72"/>
      <c r="HYR72"/>
      <c r="HYS72"/>
      <c r="HYT72"/>
      <c r="HYU72"/>
      <c r="HYV72"/>
      <c r="HYW72"/>
      <c r="HYX72"/>
      <c r="HYY72"/>
      <c r="HYZ72"/>
      <c r="HZA72"/>
      <c r="HZB72"/>
      <c r="HZC72"/>
      <c r="HZD72"/>
      <c r="HZE72"/>
      <c r="HZF72"/>
      <c r="HZG72"/>
      <c r="HZH72"/>
      <c r="HZI72"/>
      <c r="HZJ72"/>
      <c r="HZK72"/>
      <c r="HZL72"/>
      <c r="HZM72"/>
      <c r="HZN72"/>
      <c r="HZO72"/>
      <c r="HZP72"/>
      <c r="HZQ72"/>
      <c r="HZR72"/>
      <c r="HZS72"/>
      <c r="HZT72"/>
      <c r="HZU72"/>
      <c r="HZV72"/>
      <c r="HZW72"/>
      <c r="HZX72"/>
      <c r="HZY72"/>
      <c r="HZZ72"/>
      <c r="IAA72"/>
      <c r="IAB72"/>
      <c r="IAC72"/>
      <c r="IAD72"/>
      <c r="IAE72"/>
      <c r="IAF72"/>
      <c r="IAG72"/>
      <c r="IAH72"/>
      <c r="IAI72"/>
      <c r="IAJ72"/>
      <c r="IAK72"/>
      <c r="IAL72"/>
      <c r="IAM72"/>
      <c r="IAN72"/>
      <c r="IAO72"/>
      <c r="IAP72"/>
      <c r="IAQ72"/>
      <c r="IAR72"/>
      <c r="IAS72"/>
      <c r="IAT72"/>
      <c r="IAU72"/>
      <c r="IAV72"/>
      <c r="IAW72"/>
      <c r="IAX72"/>
      <c r="IAY72"/>
      <c r="IAZ72"/>
      <c r="IBA72"/>
      <c r="IBB72"/>
      <c r="IBC72"/>
      <c r="IBD72"/>
      <c r="IBE72"/>
      <c r="IBF72"/>
      <c r="IBG72"/>
      <c r="IBH72"/>
      <c r="IBI72"/>
      <c r="IBJ72"/>
      <c r="IBK72"/>
      <c r="IBL72"/>
      <c r="IBM72"/>
      <c r="IBN72"/>
      <c r="IBO72"/>
      <c r="IBP72"/>
      <c r="IBQ72"/>
      <c r="IBR72"/>
      <c r="IBS72"/>
      <c r="IBT72"/>
      <c r="IBU72"/>
      <c r="IBV72"/>
      <c r="IBW72"/>
      <c r="IBX72"/>
      <c r="IBY72"/>
      <c r="IBZ72"/>
      <c r="ICA72"/>
      <c r="ICB72"/>
      <c r="ICC72"/>
      <c r="ICD72"/>
      <c r="ICE72"/>
      <c r="ICF72"/>
      <c r="ICG72"/>
      <c r="ICH72"/>
      <c r="ICI72"/>
      <c r="ICJ72"/>
      <c r="ICK72"/>
      <c r="ICL72"/>
      <c r="ICM72"/>
      <c r="ICN72"/>
      <c r="ICO72"/>
      <c r="ICP72"/>
      <c r="ICQ72"/>
      <c r="ICR72"/>
      <c r="ICS72"/>
      <c r="ICT72"/>
      <c r="ICU72"/>
      <c r="ICV72"/>
      <c r="ICW72"/>
      <c r="ICX72"/>
      <c r="ICY72"/>
      <c r="ICZ72"/>
      <c r="IDA72"/>
      <c r="IDB72"/>
      <c r="IDC72"/>
      <c r="IDD72"/>
      <c r="IDE72"/>
      <c r="IDF72"/>
      <c r="IDG72"/>
      <c r="IDH72"/>
      <c r="IDI72"/>
      <c r="IDJ72"/>
      <c r="IDK72"/>
      <c r="IDL72"/>
      <c r="IDM72"/>
      <c r="IDN72"/>
      <c r="IDO72"/>
      <c r="IDP72"/>
      <c r="IDQ72"/>
      <c r="IDR72"/>
      <c r="IDS72"/>
      <c r="IDT72"/>
      <c r="IDU72"/>
      <c r="IDV72"/>
      <c r="IDW72"/>
      <c r="IDX72"/>
      <c r="IDY72"/>
      <c r="IDZ72"/>
      <c r="IEA72"/>
      <c r="IEB72"/>
      <c r="IEC72"/>
      <c r="IED72"/>
      <c r="IEE72"/>
      <c r="IEF72"/>
      <c r="IEG72"/>
      <c r="IEH72"/>
      <c r="IEI72"/>
      <c r="IEJ72"/>
      <c r="IEK72"/>
      <c r="IEL72"/>
      <c r="IEM72"/>
      <c r="IEN72"/>
      <c r="IEO72"/>
      <c r="IEP72"/>
      <c r="IEQ72"/>
      <c r="IER72"/>
      <c r="IES72"/>
      <c r="IET72"/>
      <c r="IEU72"/>
      <c r="IEV72"/>
      <c r="IEW72"/>
      <c r="IEX72"/>
      <c r="IEY72"/>
      <c r="IEZ72"/>
      <c r="IFA72"/>
      <c r="IFB72"/>
      <c r="IFC72"/>
      <c r="IFD72"/>
      <c r="IFE72"/>
      <c r="IFF72"/>
      <c r="IFG72"/>
      <c r="IFH72"/>
      <c r="IFI72"/>
      <c r="IFJ72"/>
      <c r="IFK72"/>
      <c r="IFL72"/>
      <c r="IFM72"/>
      <c r="IFN72"/>
      <c r="IFO72"/>
      <c r="IFP72"/>
      <c r="IFQ72"/>
      <c r="IFR72"/>
      <c r="IFS72"/>
      <c r="IFT72"/>
      <c r="IFU72"/>
      <c r="IFV72"/>
      <c r="IFW72"/>
      <c r="IFX72"/>
      <c r="IFY72"/>
      <c r="IFZ72"/>
      <c r="IGA72"/>
      <c r="IGB72"/>
      <c r="IGC72"/>
      <c r="IGD72"/>
      <c r="IGE72"/>
      <c r="IGF72"/>
      <c r="IGG72"/>
      <c r="IGH72"/>
      <c r="IGI72"/>
      <c r="IGJ72"/>
      <c r="IGK72"/>
      <c r="IGL72"/>
      <c r="IGM72"/>
      <c r="IGN72"/>
      <c r="IGO72"/>
      <c r="IGP72"/>
      <c r="IGQ72"/>
      <c r="IGR72"/>
      <c r="IGS72"/>
      <c r="IGT72"/>
      <c r="IGU72"/>
      <c r="IGV72"/>
      <c r="IGW72"/>
      <c r="IGX72"/>
      <c r="IGY72"/>
      <c r="IGZ72"/>
      <c r="IHA72"/>
      <c r="IHB72"/>
      <c r="IHC72"/>
      <c r="IHD72"/>
      <c r="IHE72"/>
      <c r="IHF72"/>
      <c r="IHG72"/>
      <c r="IHH72"/>
      <c r="IHI72"/>
      <c r="IHJ72"/>
      <c r="IHK72"/>
      <c r="IHL72"/>
      <c r="IHM72"/>
      <c r="IHN72"/>
      <c r="IHO72"/>
      <c r="IHP72"/>
      <c r="IHQ72"/>
      <c r="IHR72"/>
      <c r="IHS72"/>
      <c r="IHT72"/>
      <c r="IHU72"/>
      <c r="IHV72"/>
      <c r="IHW72"/>
      <c r="IHX72"/>
      <c r="IHY72"/>
      <c r="IHZ72"/>
      <c r="IIA72"/>
      <c r="IIB72"/>
      <c r="IIC72"/>
      <c r="IID72"/>
      <c r="IIE72"/>
      <c r="IIF72"/>
      <c r="IIG72"/>
      <c r="IIH72"/>
      <c r="III72"/>
      <c r="IIJ72"/>
      <c r="IIK72"/>
      <c r="IIL72"/>
      <c r="IIM72"/>
      <c r="IIN72"/>
      <c r="IIO72"/>
      <c r="IIP72"/>
      <c r="IIQ72"/>
      <c r="IIR72"/>
      <c r="IIS72"/>
      <c r="IIT72"/>
      <c r="IIU72"/>
      <c r="IIV72"/>
      <c r="IIW72"/>
      <c r="IIX72"/>
      <c r="IIY72"/>
      <c r="IIZ72"/>
      <c r="IJA72"/>
      <c r="IJB72"/>
      <c r="IJC72"/>
      <c r="IJD72"/>
      <c r="IJE72"/>
      <c r="IJF72"/>
      <c r="IJG72"/>
      <c r="IJH72"/>
      <c r="IJI72"/>
      <c r="IJJ72"/>
      <c r="IJK72"/>
      <c r="IJL72"/>
      <c r="IJM72"/>
      <c r="IJN72"/>
      <c r="IJO72"/>
      <c r="IJP72"/>
      <c r="IJQ72"/>
      <c r="IJR72"/>
      <c r="IJS72"/>
      <c r="IJT72"/>
      <c r="IJU72"/>
      <c r="IJV72"/>
      <c r="IJW72"/>
      <c r="IJX72"/>
      <c r="IJY72"/>
      <c r="IJZ72"/>
      <c r="IKA72"/>
      <c r="IKB72"/>
      <c r="IKC72"/>
      <c r="IKD72"/>
      <c r="IKE72"/>
      <c r="IKF72"/>
      <c r="IKG72"/>
      <c r="IKH72"/>
      <c r="IKI72"/>
      <c r="IKJ72"/>
      <c r="IKK72"/>
      <c r="IKL72"/>
      <c r="IKM72"/>
      <c r="IKN72"/>
      <c r="IKO72"/>
      <c r="IKP72"/>
      <c r="IKQ72"/>
      <c r="IKR72"/>
      <c r="IKS72"/>
      <c r="IKT72"/>
      <c r="IKU72"/>
      <c r="IKV72"/>
      <c r="IKW72"/>
      <c r="IKX72"/>
      <c r="IKY72"/>
      <c r="IKZ72"/>
      <c r="ILA72"/>
      <c r="ILB72"/>
      <c r="ILC72"/>
      <c r="ILD72"/>
      <c r="ILE72"/>
      <c r="ILF72"/>
      <c r="ILG72"/>
      <c r="ILH72"/>
      <c r="ILI72"/>
      <c r="ILJ72"/>
      <c r="ILK72"/>
      <c r="ILL72"/>
      <c r="ILM72"/>
      <c r="ILN72"/>
      <c r="ILO72"/>
      <c r="ILP72"/>
      <c r="ILQ72"/>
      <c r="ILR72"/>
      <c r="ILS72"/>
      <c r="ILT72"/>
      <c r="ILU72"/>
      <c r="ILV72"/>
      <c r="ILW72"/>
      <c r="ILX72"/>
      <c r="ILY72"/>
      <c r="ILZ72"/>
      <c r="IMA72"/>
      <c r="IMB72"/>
      <c r="IMC72"/>
      <c r="IMD72"/>
      <c r="IME72"/>
      <c r="IMF72"/>
      <c r="IMG72"/>
      <c r="IMH72"/>
      <c r="IMI72"/>
      <c r="IMJ72"/>
      <c r="IMK72"/>
      <c r="IML72"/>
      <c r="IMM72"/>
      <c r="IMN72"/>
      <c r="IMO72"/>
      <c r="IMP72"/>
      <c r="IMQ72"/>
      <c r="IMR72"/>
      <c r="IMS72"/>
      <c r="IMT72"/>
      <c r="IMU72"/>
      <c r="IMV72"/>
      <c r="IMW72"/>
      <c r="IMX72"/>
      <c r="IMY72"/>
      <c r="IMZ72"/>
      <c r="INA72"/>
      <c r="INB72"/>
      <c r="INC72"/>
      <c r="IND72"/>
      <c r="INE72"/>
      <c r="INF72"/>
      <c r="ING72"/>
      <c r="INH72"/>
      <c r="INI72"/>
      <c r="INJ72"/>
      <c r="INK72"/>
      <c r="INL72"/>
      <c r="INM72"/>
      <c r="INN72"/>
      <c r="INO72"/>
      <c r="INP72"/>
      <c r="INQ72"/>
      <c r="INR72"/>
      <c r="INS72"/>
      <c r="INT72"/>
      <c r="INU72"/>
      <c r="INV72"/>
      <c r="INW72"/>
      <c r="INX72"/>
      <c r="INY72"/>
      <c r="INZ72"/>
      <c r="IOA72"/>
      <c r="IOB72"/>
      <c r="IOC72"/>
      <c r="IOD72"/>
      <c r="IOE72"/>
      <c r="IOF72"/>
      <c r="IOG72"/>
      <c r="IOH72"/>
      <c r="IOI72"/>
      <c r="IOJ72"/>
      <c r="IOK72"/>
      <c r="IOL72"/>
      <c r="IOM72"/>
      <c r="ION72"/>
      <c r="IOO72"/>
      <c r="IOP72"/>
      <c r="IOQ72"/>
      <c r="IOR72"/>
      <c r="IOS72"/>
      <c r="IOT72"/>
      <c r="IOU72"/>
      <c r="IOV72"/>
      <c r="IOW72"/>
      <c r="IOX72"/>
      <c r="IOY72"/>
      <c r="IOZ72"/>
      <c r="IPA72"/>
      <c r="IPB72"/>
      <c r="IPC72"/>
      <c r="IPD72"/>
      <c r="IPE72"/>
      <c r="IPF72"/>
      <c r="IPG72"/>
      <c r="IPH72"/>
      <c r="IPI72"/>
      <c r="IPJ72"/>
      <c r="IPK72"/>
      <c r="IPL72"/>
      <c r="IPM72"/>
      <c r="IPN72"/>
      <c r="IPO72"/>
      <c r="IPP72"/>
      <c r="IPQ72"/>
      <c r="IPR72"/>
      <c r="IPS72"/>
      <c r="IPT72"/>
      <c r="IPU72"/>
      <c r="IPV72"/>
      <c r="IPW72"/>
      <c r="IPX72"/>
      <c r="IPY72"/>
      <c r="IPZ72"/>
      <c r="IQA72"/>
      <c r="IQB72"/>
      <c r="IQC72"/>
      <c r="IQD72"/>
      <c r="IQE72"/>
      <c r="IQF72"/>
      <c r="IQG72"/>
      <c r="IQH72"/>
      <c r="IQI72"/>
      <c r="IQJ72"/>
      <c r="IQK72"/>
      <c r="IQL72"/>
      <c r="IQM72"/>
      <c r="IQN72"/>
      <c r="IQO72"/>
      <c r="IQP72"/>
      <c r="IQQ72"/>
      <c r="IQR72"/>
      <c r="IQS72"/>
      <c r="IQT72"/>
      <c r="IQU72"/>
      <c r="IQV72"/>
      <c r="IQW72"/>
      <c r="IQX72"/>
      <c r="IQY72"/>
      <c r="IQZ72"/>
      <c r="IRA72"/>
      <c r="IRB72"/>
      <c r="IRC72"/>
      <c r="IRD72"/>
      <c r="IRE72"/>
      <c r="IRF72"/>
      <c r="IRG72"/>
      <c r="IRH72"/>
      <c r="IRI72"/>
      <c r="IRJ72"/>
      <c r="IRK72"/>
      <c r="IRL72"/>
      <c r="IRM72"/>
      <c r="IRN72"/>
      <c r="IRO72"/>
      <c r="IRP72"/>
      <c r="IRQ72"/>
      <c r="IRR72"/>
      <c r="IRS72"/>
      <c r="IRT72"/>
      <c r="IRU72"/>
      <c r="IRV72"/>
      <c r="IRW72"/>
      <c r="IRX72"/>
      <c r="IRY72"/>
      <c r="IRZ72"/>
      <c r="ISA72"/>
      <c r="ISB72"/>
      <c r="ISC72"/>
      <c r="ISD72"/>
      <c r="ISE72"/>
      <c r="ISF72"/>
      <c r="ISG72"/>
      <c r="ISH72"/>
      <c r="ISI72"/>
      <c r="ISJ72"/>
      <c r="ISK72"/>
      <c r="ISL72"/>
      <c r="ISM72"/>
      <c r="ISN72"/>
      <c r="ISO72"/>
      <c r="ISP72"/>
      <c r="ISQ72"/>
      <c r="ISR72"/>
      <c r="ISS72"/>
      <c r="IST72"/>
      <c r="ISU72"/>
      <c r="ISV72"/>
      <c r="ISW72"/>
      <c r="ISX72"/>
      <c r="ISY72"/>
      <c r="ISZ72"/>
      <c r="ITA72"/>
      <c r="ITB72"/>
      <c r="ITC72"/>
      <c r="ITD72"/>
      <c r="ITE72"/>
      <c r="ITF72"/>
      <c r="ITG72"/>
      <c r="ITH72"/>
      <c r="ITI72"/>
      <c r="ITJ72"/>
      <c r="ITK72"/>
      <c r="ITL72"/>
      <c r="ITM72"/>
      <c r="ITN72"/>
      <c r="ITO72"/>
      <c r="ITP72"/>
      <c r="ITQ72"/>
      <c r="ITR72"/>
      <c r="ITS72"/>
      <c r="ITT72"/>
      <c r="ITU72"/>
      <c r="ITV72"/>
      <c r="ITW72"/>
      <c r="ITX72"/>
      <c r="ITY72"/>
      <c r="ITZ72"/>
      <c r="IUA72"/>
      <c r="IUB72"/>
      <c r="IUC72"/>
      <c r="IUD72"/>
      <c r="IUE72"/>
      <c r="IUF72"/>
      <c r="IUG72"/>
      <c r="IUH72"/>
      <c r="IUI72"/>
      <c r="IUJ72"/>
      <c r="IUK72"/>
      <c r="IUL72"/>
      <c r="IUM72"/>
      <c r="IUN72"/>
      <c r="IUO72"/>
      <c r="IUP72"/>
      <c r="IUQ72"/>
      <c r="IUR72"/>
      <c r="IUS72"/>
      <c r="IUT72"/>
      <c r="IUU72"/>
      <c r="IUV72"/>
      <c r="IUW72"/>
      <c r="IUX72"/>
      <c r="IUY72"/>
      <c r="IUZ72"/>
      <c r="IVA72"/>
      <c r="IVB72"/>
      <c r="IVC72"/>
      <c r="IVD72"/>
      <c r="IVE72"/>
      <c r="IVF72"/>
      <c r="IVG72"/>
      <c r="IVH72"/>
      <c r="IVI72"/>
      <c r="IVJ72"/>
      <c r="IVK72"/>
      <c r="IVL72"/>
      <c r="IVM72"/>
      <c r="IVN72"/>
      <c r="IVO72"/>
      <c r="IVP72"/>
      <c r="IVQ72"/>
      <c r="IVR72"/>
      <c r="IVS72"/>
      <c r="IVT72"/>
      <c r="IVU72"/>
      <c r="IVV72"/>
      <c r="IVW72"/>
      <c r="IVX72"/>
      <c r="IVY72"/>
      <c r="IVZ72"/>
      <c r="IWA72"/>
      <c r="IWB72"/>
      <c r="IWC72"/>
      <c r="IWD72"/>
      <c r="IWE72"/>
      <c r="IWF72"/>
      <c r="IWG72"/>
      <c r="IWH72"/>
      <c r="IWI72"/>
      <c r="IWJ72"/>
      <c r="IWK72"/>
      <c r="IWL72"/>
      <c r="IWM72"/>
      <c r="IWN72"/>
      <c r="IWO72"/>
      <c r="IWP72"/>
      <c r="IWQ72"/>
      <c r="IWR72"/>
      <c r="IWS72"/>
      <c r="IWT72"/>
      <c r="IWU72"/>
      <c r="IWV72"/>
      <c r="IWW72"/>
      <c r="IWX72"/>
      <c r="IWY72"/>
      <c r="IWZ72"/>
      <c r="IXA72"/>
      <c r="IXB72"/>
      <c r="IXC72"/>
      <c r="IXD72"/>
      <c r="IXE72"/>
      <c r="IXF72"/>
      <c r="IXG72"/>
      <c r="IXH72"/>
      <c r="IXI72"/>
      <c r="IXJ72"/>
      <c r="IXK72"/>
      <c r="IXL72"/>
      <c r="IXM72"/>
      <c r="IXN72"/>
      <c r="IXO72"/>
      <c r="IXP72"/>
      <c r="IXQ72"/>
      <c r="IXR72"/>
      <c r="IXS72"/>
      <c r="IXT72"/>
      <c r="IXU72"/>
      <c r="IXV72"/>
      <c r="IXW72"/>
      <c r="IXX72"/>
      <c r="IXY72"/>
      <c r="IXZ72"/>
      <c r="IYA72"/>
      <c r="IYB72"/>
      <c r="IYC72"/>
      <c r="IYD72"/>
      <c r="IYE72"/>
      <c r="IYF72"/>
      <c r="IYG72"/>
      <c r="IYH72"/>
      <c r="IYI72"/>
      <c r="IYJ72"/>
      <c r="IYK72"/>
      <c r="IYL72"/>
      <c r="IYM72"/>
      <c r="IYN72"/>
      <c r="IYO72"/>
      <c r="IYP72"/>
      <c r="IYQ72"/>
      <c r="IYR72"/>
      <c r="IYS72"/>
      <c r="IYT72"/>
      <c r="IYU72"/>
      <c r="IYV72"/>
      <c r="IYW72"/>
      <c r="IYX72"/>
      <c r="IYY72"/>
      <c r="IYZ72"/>
      <c r="IZA72"/>
      <c r="IZB72"/>
      <c r="IZC72"/>
      <c r="IZD72"/>
      <c r="IZE72"/>
      <c r="IZF72"/>
      <c r="IZG72"/>
      <c r="IZH72"/>
      <c r="IZI72"/>
      <c r="IZJ72"/>
      <c r="IZK72"/>
      <c r="IZL72"/>
      <c r="IZM72"/>
      <c r="IZN72"/>
      <c r="IZO72"/>
      <c r="IZP72"/>
      <c r="IZQ72"/>
      <c r="IZR72"/>
      <c r="IZS72"/>
      <c r="IZT72"/>
      <c r="IZU72"/>
      <c r="IZV72"/>
      <c r="IZW72"/>
      <c r="IZX72"/>
      <c r="IZY72"/>
      <c r="IZZ72"/>
      <c r="JAA72"/>
      <c r="JAB72"/>
      <c r="JAC72"/>
      <c r="JAD72"/>
      <c r="JAE72"/>
      <c r="JAF72"/>
      <c r="JAG72"/>
      <c r="JAH72"/>
      <c r="JAI72"/>
      <c r="JAJ72"/>
      <c r="JAK72"/>
      <c r="JAL72"/>
      <c r="JAM72"/>
      <c r="JAN72"/>
      <c r="JAO72"/>
      <c r="JAP72"/>
      <c r="JAQ72"/>
      <c r="JAR72"/>
      <c r="JAS72"/>
      <c r="JAT72"/>
      <c r="JAU72"/>
      <c r="JAV72"/>
      <c r="JAW72"/>
      <c r="JAX72"/>
      <c r="JAY72"/>
      <c r="JAZ72"/>
      <c r="JBA72"/>
      <c r="JBB72"/>
      <c r="JBC72"/>
      <c r="JBD72"/>
      <c r="JBE72"/>
      <c r="JBF72"/>
      <c r="JBG72"/>
      <c r="JBH72"/>
      <c r="JBI72"/>
      <c r="JBJ72"/>
      <c r="JBK72"/>
      <c r="JBL72"/>
      <c r="JBM72"/>
      <c r="JBN72"/>
      <c r="JBO72"/>
      <c r="JBP72"/>
      <c r="JBQ72"/>
      <c r="JBR72"/>
      <c r="JBS72"/>
      <c r="JBT72"/>
      <c r="JBU72"/>
      <c r="JBV72"/>
      <c r="JBW72"/>
      <c r="JBX72"/>
      <c r="JBY72"/>
      <c r="JBZ72"/>
      <c r="JCA72"/>
      <c r="JCB72"/>
      <c r="JCC72"/>
      <c r="JCD72"/>
      <c r="JCE72"/>
      <c r="JCF72"/>
      <c r="JCG72"/>
      <c r="JCH72"/>
      <c r="JCI72"/>
      <c r="JCJ72"/>
      <c r="JCK72"/>
      <c r="JCL72"/>
      <c r="JCM72"/>
      <c r="JCN72"/>
      <c r="JCO72"/>
      <c r="JCP72"/>
      <c r="JCQ72"/>
      <c r="JCR72"/>
      <c r="JCS72"/>
      <c r="JCT72"/>
      <c r="JCU72"/>
      <c r="JCV72"/>
      <c r="JCW72"/>
      <c r="JCX72"/>
      <c r="JCY72"/>
      <c r="JCZ72"/>
      <c r="JDA72"/>
      <c r="JDB72"/>
      <c r="JDC72"/>
      <c r="JDD72"/>
      <c r="JDE72"/>
      <c r="JDF72"/>
      <c r="JDG72"/>
      <c r="JDH72"/>
      <c r="JDI72"/>
      <c r="JDJ72"/>
      <c r="JDK72"/>
      <c r="JDL72"/>
      <c r="JDM72"/>
      <c r="JDN72"/>
      <c r="JDO72"/>
      <c r="JDP72"/>
      <c r="JDQ72"/>
      <c r="JDR72"/>
      <c r="JDS72"/>
      <c r="JDT72"/>
      <c r="JDU72"/>
      <c r="JDV72"/>
      <c r="JDW72"/>
      <c r="JDX72"/>
      <c r="JDY72"/>
      <c r="JDZ72"/>
      <c r="JEA72"/>
      <c r="JEB72"/>
      <c r="JEC72"/>
      <c r="JED72"/>
      <c r="JEE72"/>
      <c r="JEF72"/>
      <c r="JEG72"/>
      <c r="JEH72"/>
      <c r="JEI72"/>
      <c r="JEJ72"/>
      <c r="JEK72"/>
      <c r="JEL72"/>
      <c r="JEM72"/>
      <c r="JEN72"/>
      <c r="JEO72"/>
      <c r="JEP72"/>
      <c r="JEQ72"/>
      <c r="JER72"/>
      <c r="JES72"/>
      <c r="JET72"/>
      <c r="JEU72"/>
      <c r="JEV72"/>
      <c r="JEW72"/>
      <c r="JEX72"/>
      <c r="JEY72"/>
      <c r="JEZ72"/>
      <c r="JFA72"/>
      <c r="JFB72"/>
      <c r="JFC72"/>
      <c r="JFD72"/>
      <c r="JFE72"/>
      <c r="JFF72"/>
      <c r="JFG72"/>
      <c r="JFH72"/>
      <c r="JFI72"/>
      <c r="JFJ72"/>
      <c r="JFK72"/>
      <c r="JFL72"/>
      <c r="JFM72"/>
      <c r="JFN72"/>
      <c r="JFO72"/>
      <c r="JFP72"/>
      <c r="JFQ72"/>
      <c r="JFR72"/>
      <c r="JFS72"/>
      <c r="JFT72"/>
      <c r="JFU72"/>
      <c r="JFV72"/>
      <c r="JFW72"/>
      <c r="JFX72"/>
      <c r="JFY72"/>
      <c r="JFZ72"/>
      <c r="JGA72"/>
      <c r="JGB72"/>
      <c r="JGC72"/>
      <c r="JGD72"/>
      <c r="JGE72"/>
      <c r="JGF72"/>
      <c r="JGG72"/>
      <c r="JGH72"/>
      <c r="JGI72"/>
      <c r="JGJ72"/>
      <c r="JGK72"/>
      <c r="JGL72"/>
      <c r="JGM72"/>
      <c r="JGN72"/>
      <c r="JGO72"/>
      <c r="JGP72"/>
      <c r="JGQ72"/>
      <c r="JGR72"/>
      <c r="JGS72"/>
      <c r="JGT72"/>
      <c r="JGU72"/>
      <c r="JGV72"/>
      <c r="JGW72"/>
      <c r="JGX72"/>
      <c r="JGY72"/>
      <c r="JGZ72"/>
      <c r="JHA72"/>
      <c r="JHB72"/>
      <c r="JHC72"/>
      <c r="JHD72"/>
      <c r="JHE72"/>
      <c r="JHF72"/>
      <c r="JHG72"/>
      <c r="JHH72"/>
      <c r="JHI72"/>
      <c r="JHJ72"/>
      <c r="JHK72"/>
      <c r="JHL72"/>
      <c r="JHM72"/>
      <c r="JHN72"/>
      <c r="JHO72"/>
      <c r="JHP72"/>
      <c r="JHQ72"/>
      <c r="JHR72"/>
      <c r="JHS72"/>
      <c r="JHT72"/>
      <c r="JHU72"/>
      <c r="JHV72"/>
      <c r="JHW72"/>
      <c r="JHX72"/>
      <c r="JHY72"/>
      <c r="JHZ72"/>
      <c r="JIA72"/>
      <c r="JIB72"/>
      <c r="JIC72"/>
      <c r="JID72"/>
      <c r="JIE72"/>
      <c r="JIF72"/>
      <c r="JIG72"/>
      <c r="JIH72"/>
      <c r="JII72"/>
      <c r="JIJ72"/>
      <c r="JIK72"/>
      <c r="JIL72"/>
      <c r="JIM72"/>
      <c r="JIN72"/>
      <c r="JIO72"/>
      <c r="JIP72"/>
      <c r="JIQ72"/>
      <c r="JIR72"/>
      <c r="JIS72"/>
      <c r="JIT72"/>
      <c r="JIU72"/>
      <c r="JIV72"/>
      <c r="JIW72"/>
      <c r="JIX72"/>
      <c r="JIY72"/>
      <c r="JIZ72"/>
      <c r="JJA72"/>
      <c r="JJB72"/>
      <c r="JJC72"/>
      <c r="JJD72"/>
      <c r="JJE72"/>
      <c r="JJF72"/>
      <c r="JJG72"/>
      <c r="JJH72"/>
      <c r="JJI72"/>
      <c r="JJJ72"/>
      <c r="JJK72"/>
      <c r="JJL72"/>
      <c r="JJM72"/>
      <c r="JJN72"/>
      <c r="JJO72"/>
      <c r="JJP72"/>
      <c r="JJQ72"/>
      <c r="JJR72"/>
      <c r="JJS72"/>
      <c r="JJT72"/>
      <c r="JJU72"/>
      <c r="JJV72"/>
      <c r="JJW72"/>
      <c r="JJX72"/>
      <c r="JJY72"/>
      <c r="JJZ72"/>
      <c r="JKA72"/>
      <c r="JKB72"/>
      <c r="JKC72"/>
      <c r="JKD72"/>
      <c r="JKE72"/>
      <c r="JKF72"/>
      <c r="JKG72"/>
      <c r="JKH72"/>
      <c r="JKI72"/>
      <c r="JKJ72"/>
      <c r="JKK72"/>
      <c r="JKL72"/>
      <c r="JKM72"/>
      <c r="JKN72"/>
      <c r="JKO72"/>
      <c r="JKP72"/>
      <c r="JKQ72"/>
      <c r="JKR72"/>
      <c r="JKS72"/>
      <c r="JKT72"/>
      <c r="JKU72"/>
      <c r="JKV72"/>
      <c r="JKW72"/>
      <c r="JKX72"/>
      <c r="JKY72"/>
      <c r="JKZ72"/>
      <c r="JLA72"/>
      <c r="JLB72"/>
      <c r="JLC72"/>
      <c r="JLD72"/>
      <c r="JLE72"/>
      <c r="JLF72"/>
      <c r="JLG72"/>
      <c r="JLH72"/>
      <c r="JLI72"/>
      <c r="JLJ72"/>
      <c r="JLK72"/>
      <c r="JLL72"/>
      <c r="JLM72"/>
      <c r="JLN72"/>
      <c r="JLO72"/>
      <c r="JLP72"/>
      <c r="JLQ72"/>
      <c r="JLR72"/>
      <c r="JLS72"/>
      <c r="JLT72"/>
      <c r="JLU72"/>
      <c r="JLV72"/>
      <c r="JLW72"/>
      <c r="JLX72"/>
      <c r="JLY72"/>
      <c r="JLZ72"/>
      <c r="JMA72"/>
      <c r="JMB72"/>
      <c r="JMC72"/>
      <c r="JMD72"/>
      <c r="JME72"/>
      <c r="JMF72"/>
      <c r="JMG72"/>
      <c r="JMH72"/>
      <c r="JMI72"/>
      <c r="JMJ72"/>
      <c r="JMK72"/>
      <c r="JML72"/>
      <c r="JMM72"/>
      <c r="JMN72"/>
      <c r="JMO72"/>
      <c r="JMP72"/>
      <c r="JMQ72"/>
      <c r="JMR72"/>
      <c r="JMS72"/>
      <c r="JMT72"/>
      <c r="JMU72"/>
      <c r="JMV72"/>
      <c r="JMW72"/>
      <c r="JMX72"/>
      <c r="JMY72"/>
      <c r="JMZ72"/>
      <c r="JNA72"/>
      <c r="JNB72"/>
      <c r="JNC72"/>
      <c r="JND72"/>
      <c r="JNE72"/>
      <c r="JNF72"/>
      <c r="JNG72"/>
      <c r="JNH72"/>
      <c r="JNI72"/>
      <c r="JNJ72"/>
      <c r="JNK72"/>
      <c r="JNL72"/>
      <c r="JNM72"/>
      <c r="JNN72"/>
      <c r="JNO72"/>
      <c r="JNP72"/>
      <c r="JNQ72"/>
      <c r="JNR72"/>
      <c r="JNS72"/>
      <c r="JNT72"/>
      <c r="JNU72"/>
      <c r="JNV72"/>
      <c r="JNW72"/>
      <c r="JNX72"/>
      <c r="JNY72"/>
      <c r="JNZ72"/>
      <c r="JOA72"/>
      <c r="JOB72"/>
      <c r="JOC72"/>
      <c r="JOD72"/>
      <c r="JOE72"/>
      <c r="JOF72"/>
      <c r="JOG72"/>
      <c r="JOH72"/>
      <c r="JOI72"/>
      <c r="JOJ72"/>
      <c r="JOK72"/>
      <c r="JOL72"/>
      <c r="JOM72"/>
      <c r="JON72"/>
      <c r="JOO72"/>
      <c r="JOP72"/>
      <c r="JOQ72"/>
      <c r="JOR72"/>
      <c r="JOS72"/>
      <c r="JOT72"/>
      <c r="JOU72"/>
      <c r="JOV72"/>
      <c r="JOW72"/>
      <c r="JOX72"/>
      <c r="JOY72"/>
      <c r="JOZ72"/>
      <c r="JPA72"/>
      <c r="JPB72"/>
      <c r="JPC72"/>
      <c r="JPD72"/>
      <c r="JPE72"/>
      <c r="JPF72"/>
      <c r="JPG72"/>
      <c r="JPH72"/>
      <c r="JPI72"/>
      <c r="JPJ72"/>
      <c r="JPK72"/>
      <c r="JPL72"/>
      <c r="JPM72"/>
      <c r="JPN72"/>
      <c r="JPO72"/>
      <c r="JPP72"/>
      <c r="JPQ72"/>
      <c r="JPR72"/>
      <c r="JPS72"/>
      <c r="JPT72"/>
      <c r="JPU72"/>
      <c r="JPV72"/>
      <c r="JPW72"/>
      <c r="JPX72"/>
      <c r="JPY72"/>
      <c r="JPZ72"/>
      <c r="JQA72"/>
      <c r="JQB72"/>
      <c r="JQC72"/>
      <c r="JQD72"/>
      <c r="JQE72"/>
      <c r="JQF72"/>
      <c r="JQG72"/>
      <c r="JQH72"/>
      <c r="JQI72"/>
      <c r="JQJ72"/>
      <c r="JQK72"/>
      <c r="JQL72"/>
      <c r="JQM72"/>
      <c r="JQN72"/>
      <c r="JQO72"/>
      <c r="JQP72"/>
      <c r="JQQ72"/>
      <c r="JQR72"/>
      <c r="JQS72"/>
      <c r="JQT72"/>
      <c r="JQU72"/>
      <c r="JQV72"/>
      <c r="JQW72"/>
      <c r="JQX72"/>
      <c r="JQY72"/>
      <c r="JQZ72"/>
      <c r="JRA72"/>
      <c r="JRB72"/>
      <c r="JRC72"/>
      <c r="JRD72"/>
      <c r="JRE72"/>
      <c r="JRF72"/>
      <c r="JRG72"/>
      <c r="JRH72"/>
      <c r="JRI72"/>
      <c r="JRJ72"/>
      <c r="JRK72"/>
      <c r="JRL72"/>
      <c r="JRM72"/>
      <c r="JRN72"/>
      <c r="JRO72"/>
      <c r="JRP72"/>
      <c r="JRQ72"/>
      <c r="JRR72"/>
      <c r="JRS72"/>
      <c r="JRT72"/>
      <c r="JRU72"/>
      <c r="JRV72"/>
      <c r="JRW72"/>
      <c r="JRX72"/>
      <c r="JRY72"/>
      <c r="JRZ72"/>
      <c r="JSA72"/>
      <c r="JSB72"/>
      <c r="JSC72"/>
      <c r="JSD72"/>
      <c r="JSE72"/>
      <c r="JSF72"/>
      <c r="JSG72"/>
      <c r="JSH72"/>
      <c r="JSI72"/>
      <c r="JSJ72"/>
      <c r="JSK72"/>
      <c r="JSL72"/>
      <c r="JSM72"/>
      <c r="JSN72"/>
      <c r="JSO72"/>
      <c r="JSP72"/>
      <c r="JSQ72"/>
      <c r="JSR72"/>
      <c r="JSS72"/>
      <c r="JST72"/>
      <c r="JSU72"/>
      <c r="JSV72"/>
      <c r="JSW72"/>
      <c r="JSX72"/>
      <c r="JSY72"/>
      <c r="JSZ72"/>
      <c r="JTA72"/>
      <c r="JTB72"/>
      <c r="JTC72"/>
      <c r="JTD72"/>
      <c r="JTE72"/>
      <c r="JTF72"/>
      <c r="JTG72"/>
      <c r="JTH72"/>
      <c r="JTI72"/>
      <c r="JTJ72"/>
      <c r="JTK72"/>
      <c r="JTL72"/>
      <c r="JTM72"/>
      <c r="JTN72"/>
      <c r="JTO72"/>
      <c r="JTP72"/>
      <c r="JTQ72"/>
      <c r="JTR72"/>
      <c r="JTS72"/>
      <c r="JTT72"/>
      <c r="JTU72"/>
      <c r="JTV72"/>
      <c r="JTW72"/>
      <c r="JTX72"/>
      <c r="JTY72"/>
      <c r="JTZ72"/>
      <c r="JUA72"/>
      <c r="JUB72"/>
      <c r="JUC72"/>
      <c r="JUD72"/>
      <c r="JUE72"/>
      <c r="JUF72"/>
      <c r="JUG72"/>
      <c r="JUH72"/>
      <c r="JUI72"/>
      <c r="JUJ72"/>
      <c r="JUK72"/>
      <c r="JUL72"/>
      <c r="JUM72"/>
      <c r="JUN72"/>
      <c r="JUO72"/>
      <c r="JUP72"/>
      <c r="JUQ72"/>
      <c r="JUR72"/>
      <c r="JUS72"/>
      <c r="JUT72"/>
      <c r="JUU72"/>
      <c r="JUV72"/>
      <c r="JUW72"/>
      <c r="JUX72"/>
      <c r="JUY72"/>
      <c r="JUZ72"/>
      <c r="JVA72"/>
      <c r="JVB72"/>
      <c r="JVC72"/>
      <c r="JVD72"/>
      <c r="JVE72"/>
      <c r="JVF72"/>
      <c r="JVG72"/>
      <c r="JVH72"/>
      <c r="JVI72"/>
      <c r="JVJ72"/>
      <c r="JVK72"/>
      <c r="JVL72"/>
      <c r="JVM72"/>
      <c r="JVN72"/>
      <c r="JVO72"/>
      <c r="JVP72"/>
      <c r="JVQ72"/>
      <c r="JVR72"/>
      <c r="JVS72"/>
      <c r="JVT72"/>
      <c r="JVU72"/>
      <c r="JVV72"/>
      <c r="JVW72"/>
      <c r="JVX72"/>
      <c r="JVY72"/>
      <c r="JVZ72"/>
      <c r="JWA72"/>
      <c r="JWB72"/>
      <c r="JWC72"/>
      <c r="JWD72"/>
      <c r="JWE72"/>
      <c r="JWF72"/>
      <c r="JWG72"/>
      <c r="JWH72"/>
      <c r="JWI72"/>
      <c r="JWJ72"/>
      <c r="JWK72"/>
      <c r="JWL72"/>
      <c r="JWM72"/>
      <c r="JWN72"/>
      <c r="JWO72"/>
      <c r="JWP72"/>
      <c r="JWQ72"/>
      <c r="JWR72"/>
      <c r="JWS72"/>
      <c r="JWT72"/>
      <c r="JWU72"/>
      <c r="JWV72"/>
      <c r="JWW72"/>
      <c r="JWX72"/>
      <c r="JWY72"/>
      <c r="JWZ72"/>
      <c r="JXA72"/>
      <c r="JXB72"/>
      <c r="JXC72"/>
      <c r="JXD72"/>
      <c r="JXE72"/>
      <c r="JXF72"/>
      <c r="JXG72"/>
      <c r="JXH72"/>
      <c r="JXI72"/>
      <c r="JXJ72"/>
      <c r="JXK72"/>
      <c r="JXL72"/>
      <c r="JXM72"/>
      <c r="JXN72"/>
      <c r="JXO72"/>
      <c r="JXP72"/>
      <c r="JXQ72"/>
      <c r="JXR72"/>
      <c r="JXS72"/>
      <c r="JXT72"/>
      <c r="JXU72"/>
      <c r="JXV72"/>
      <c r="JXW72"/>
      <c r="JXX72"/>
      <c r="JXY72"/>
      <c r="JXZ72"/>
      <c r="JYA72"/>
      <c r="JYB72"/>
      <c r="JYC72"/>
      <c r="JYD72"/>
      <c r="JYE72"/>
      <c r="JYF72"/>
      <c r="JYG72"/>
      <c r="JYH72"/>
      <c r="JYI72"/>
      <c r="JYJ72"/>
      <c r="JYK72"/>
      <c r="JYL72"/>
      <c r="JYM72"/>
      <c r="JYN72"/>
      <c r="JYO72"/>
      <c r="JYP72"/>
      <c r="JYQ72"/>
      <c r="JYR72"/>
      <c r="JYS72"/>
      <c r="JYT72"/>
      <c r="JYU72"/>
      <c r="JYV72"/>
      <c r="JYW72"/>
      <c r="JYX72"/>
      <c r="JYY72"/>
      <c r="JYZ72"/>
      <c r="JZA72"/>
      <c r="JZB72"/>
      <c r="JZC72"/>
      <c r="JZD72"/>
      <c r="JZE72"/>
      <c r="JZF72"/>
      <c r="JZG72"/>
      <c r="JZH72"/>
      <c r="JZI72"/>
      <c r="JZJ72"/>
      <c r="JZK72"/>
      <c r="JZL72"/>
      <c r="JZM72"/>
      <c r="JZN72"/>
      <c r="JZO72"/>
      <c r="JZP72"/>
      <c r="JZQ72"/>
      <c r="JZR72"/>
      <c r="JZS72"/>
      <c r="JZT72"/>
      <c r="JZU72"/>
      <c r="JZV72"/>
      <c r="JZW72"/>
      <c r="JZX72"/>
      <c r="JZY72"/>
      <c r="JZZ72"/>
      <c r="KAA72"/>
      <c r="KAB72"/>
      <c r="KAC72"/>
      <c r="KAD72"/>
      <c r="KAE72"/>
      <c r="KAF72"/>
      <c r="KAG72"/>
      <c r="KAH72"/>
      <c r="KAI72"/>
      <c r="KAJ72"/>
      <c r="KAK72"/>
      <c r="KAL72"/>
      <c r="KAM72"/>
      <c r="KAN72"/>
      <c r="KAO72"/>
      <c r="KAP72"/>
      <c r="KAQ72"/>
      <c r="KAR72"/>
      <c r="KAS72"/>
      <c r="KAT72"/>
      <c r="KAU72"/>
      <c r="KAV72"/>
      <c r="KAW72"/>
      <c r="KAX72"/>
      <c r="KAY72"/>
      <c r="KAZ72"/>
      <c r="KBA72"/>
      <c r="KBB72"/>
      <c r="KBC72"/>
      <c r="KBD72"/>
      <c r="KBE72"/>
      <c r="KBF72"/>
      <c r="KBG72"/>
      <c r="KBH72"/>
      <c r="KBI72"/>
      <c r="KBJ72"/>
      <c r="KBK72"/>
      <c r="KBL72"/>
      <c r="KBM72"/>
      <c r="KBN72"/>
      <c r="KBO72"/>
      <c r="KBP72"/>
      <c r="KBQ72"/>
      <c r="KBR72"/>
      <c r="KBS72"/>
      <c r="KBT72"/>
      <c r="KBU72"/>
      <c r="KBV72"/>
      <c r="KBW72"/>
      <c r="KBX72"/>
      <c r="KBY72"/>
      <c r="KBZ72"/>
      <c r="KCA72"/>
      <c r="KCB72"/>
      <c r="KCC72"/>
      <c r="KCD72"/>
      <c r="KCE72"/>
      <c r="KCF72"/>
      <c r="KCG72"/>
      <c r="KCH72"/>
      <c r="KCI72"/>
      <c r="KCJ72"/>
      <c r="KCK72"/>
      <c r="KCL72"/>
      <c r="KCM72"/>
      <c r="KCN72"/>
      <c r="KCO72"/>
      <c r="KCP72"/>
      <c r="KCQ72"/>
      <c r="KCR72"/>
      <c r="KCS72"/>
      <c r="KCT72"/>
      <c r="KCU72"/>
      <c r="KCV72"/>
      <c r="KCW72"/>
      <c r="KCX72"/>
      <c r="KCY72"/>
      <c r="KCZ72"/>
      <c r="KDA72"/>
      <c r="KDB72"/>
      <c r="KDC72"/>
      <c r="KDD72"/>
      <c r="KDE72"/>
      <c r="KDF72"/>
      <c r="KDG72"/>
      <c r="KDH72"/>
      <c r="KDI72"/>
      <c r="KDJ72"/>
      <c r="KDK72"/>
      <c r="KDL72"/>
      <c r="KDM72"/>
      <c r="KDN72"/>
      <c r="KDO72"/>
      <c r="KDP72"/>
      <c r="KDQ72"/>
      <c r="KDR72"/>
      <c r="KDS72"/>
      <c r="KDT72"/>
      <c r="KDU72"/>
      <c r="KDV72"/>
      <c r="KDW72"/>
      <c r="KDX72"/>
      <c r="KDY72"/>
      <c r="KDZ72"/>
      <c r="KEA72"/>
      <c r="KEB72"/>
      <c r="KEC72"/>
      <c r="KED72"/>
      <c r="KEE72"/>
      <c r="KEF72"/>
      <c r="KEG72"/>
      <c r="KEH72"/>
      <c r="KEI72"/>
      <c r="KEJ72"/>
      <c r="KEK72"/>
      <c r="KEL72"/>
      <c r="KEM72"/>
      <c r="KEN72"/>
      <c r="KEO72"/>
      <c r="KEP72"/>
      <c r="KEQ72"/>
      <c r="KER72"/>
      <c r="KES72"/>
      <c r="KET72"/>
      <c r="KEU72"/>
      <c r="KEV72"/>
      <c r="KEW72"/>
      <c r="KEX72"/>
      <c r="KEY72"/>
      <c r="KEZ72"/>
      <c r="KFA72"/>
      <c r="KFB72"/>
      <c r="KFC72"/>
      <c r="KFD72"/>
      <c r="KFE72"/>
      <c r="KFF72"/>
      <c r="KFG72"/>
      <c r="KFH72"/>
      <c r="KFI72"/>
      <c r="KFJ72"/>
      <c r="KFK72"/>
      <c r="KFL72"/>
      <c r="KFM72"/>
      <c r="KFN72"/>
      <c r="KFO72"/>
      <c r="KFP72"/>
      <c r="KFQ72"/>
      <c r="KFR72"/>
      <c r="KFS72"/>
      <c r="KFT72"/>
      <c r="KFU72"/>
      <c r="KFV72"/>
      <c r="KFW72"/>
      <c r="KFX72"/>
      <c r="KFY72"/>
      <c r="KFZ72"/>
      <c r="KGA72"/>
      <c r="KGB72"/>
      <c r="KGC72"/>
      <c r="KGD72"/>
      <c r="KGE72"/>
      <c r="KGF72"/>
      <c r="KGG72"/>
      <c r="KGH72"/>
      <c r="KGI72"/>
      <c r="KGJ72"/>
      <c r="KGK72"/>
      <c r="KGL72"/>
      <c r="KGM72"/>
      <c r="KGN72"/>
      <c r="KGO72"/>
      <c r="KGP72"/>
      <c r="KGQ72"/>
      <c r="KGR72"/>
      <c r="KGS72"/>
      <c r="KGT72"/>
      <c r="KGU72"/>
      <c r="KGV72"/>
      <c r="KGW72"/>
      <c r="KGX72"/>
      <c r="KGY72"/>
      <c r="KGZ72"/>
      <c r="KHA72"/>
      <c r="KHB72"/>
      <c r="KHC72"/>
      <c r="KHD72"/>
      <c r="KHE72"/>
      <c r="KHF72"/>
      <c r="KHG72"/>
      <c r="KHH72"/>
      <c r="KHI72"/>
      <c r="KHJ72"/>
      <c r="KHK72"/>
      <c r="KHL72"/>
      <c r="KHM72"/>
      <c r="KHN72"/>
      <c r="KHO72"/>
      <c r="KHP72"/>
      <c r="KHQ72"/>
      <c r="KHR72"/>
      <c r="KHS72"/>
      <c r="KHT72"/>
      <c r="KHU72"/>
      <c r="KHV72"/>
      <c r="KHW72"/>
      <c r="KHX72"/>
      <c r="KHY72"/>
      <c r="KHZ72"/>
      <c r="KIA72"/>
      <c r="KIB72"/>
      <c r="KIC72"/>
      <c r="KID72"/>
      <c r="KIE72"/>
      <c r="KIF72"/>
      <c r="KIG72"/>
      <c r="KIH72"/>
      <c r="KII72"/>
      <c r="KIJ72"/>
      <c r="KIK72"/>
      <c r="KIL72"/>
      <c r="KIM72"/>
      <c r="KIN72"/>
      <c r="KIO72"/>
      <c r="KIP72"/>
      <c r="KIQ72"/>
      <c r="KIR72"/>
      <c r="KIS72"/>
      <c r="KIT72"/>
      <c r="KIU72"/>
      <c r="KIV72"/>
      <c r="KIW72"/>
      <c r="KIX72"/>
      <c r="KIY72"/>
      <c r="KIZ72"/>
      <c r="KJA72"/>
      <c r="KJB72"/>
      <c r="KJC72"/>
      <c r="KJD72"/>
      <c r="KJE72"/>
      <c r="KJF72"/>
      <c r="KJG72"/>
      <c r="KJH72"/>
      <c r="KJI72"/>
      <c r="KJJ72"/>
      <c r="KJK72"/>
      <c r="KJL72"/>
      <c r="KJM72"/>
      <c r="KJN72"/>
      <c r="KJO72"/>
      <c r="KJP72"/>
      <c r="KJQ72"/>
      <c r="KJR72"/>
      <c r="KJS72"/>
      <c r="KJT72"/>
      <c r="KJU72"/>
      <c r="KJV72"/>
      <c r="KJW72"/>
      <c r="KJX72"/>
      <c r="KJY72"/>
      <c r="KJZ72"/>
      <c r="KKA72"/>
      <c r="KKB72"/>
      <c r="KKC72"/>
      <c r="KKD72"/>
      <c r="KKE72"/>
      <c r="KKF72"/>
      <c r="KKG72"/>
      <c r="KKH72"/>
      <c r="KKI72"/>
      <c r="KKJ72"/>
      <c r="KKK72"/>
      <c r="KKL72"/>
      <c r="KKM72"/>
      <c r="KKN72"/>
      <c r="KKO72"/>
      <c r="KKP72"/>
      <c r="KKQ72"/>
      <c r="KKR72"/>
      <c r="KKS72"/>
      <c r="KKT72"/>
      <c r="KKU72"/>
      <c r="KKV72"/>
      <c r="KKW72"/>
      <c r="KKX72"/>
      <c r="KKY72"/>
      <c r="KKZ72"/>
      <c r="KLA72"/>
      <c r="KLB72"/>
      <c r="KLC72"/>
      <c r="KLD72"/>
      <c r="KLE72"/>
      <c r="KLF72"/>
      <c r="KLG72"/>
      <c r="KLH72"/>
      <c r="KLI72"/>
      <c r="KLJ72"/>
      <c r="KLK72"/>
      <c r="KLL72"/>
      <c r="KLM72"/>
      <c r="KLN72"/>
      <c r="KLO72"/>
      <c r="KLP72"/>
      <c r="KLQ72"/>
      <c r="KLR72"/>
      <c r="KLS72"/>
      <c r="KLT72"/>
      <c r="KLU72"/>
      <c r="KLV72"/>
      <c r="KLW72"/>
      <c r="KLX72"/>
      <c r="KLY72"/>
      <c r="KLZ72"/>
      <c r="KMA72"/>
      <c r="KMB72"/>
      <c r="KMC72"/>
      <c r="KMD72"/>
      <c r="KME72"/>
      <c r="KMF72"/>
      <c r="KMG72"/>
      <c r="KMH72"/>
      <c r="KMI72"/>
      <c r="KMJ72"/>
      <c r="KMK72"/>
      <c r="KML72"/>
      <c r="KMM72"/>
      <c r="KMN72"/>
      <c r="KMO72"/>
      <c r="KMP72"/>
      <c r="KMQ72"/>
      <c r="KMR72"/>
      <c r="KMS72"/>
      <c r="KMT72"/>
      <c r="KMU72"/>
      <c r="KMV72"/>
      <c r="KMW72"/>
      <c r="KMX72"/>
      <c r="KMY72"/>
      <c r="KMZ72"/>
      <c r="KNA72"/>
      <c r="KNB72"/>
      <c r="KNC72"/>
      <c r="KND72"/>
      <c r="KNE72"/>
      <c r="KNF72"/>
      <c r="KNG72"/>
      <c r="KNH72"/>
      <c r="KNI72"/>
      <c r="KNJ72"/>
      <c r="KNK72"/>
      <c r="KNL72"/>
      <c r="KNM72"/>
      <c r="KNN72"/>
      <c r="KNO72"/>
      <c r="KNP72"/>
      <c r="KNQ72"/>
      <c r="KNR72"/>
      <c r="KNS72"/>
      <c r="KNT72"/>
      <c r="KNU72"/>
      <c r="KNV72"/>
      <c r="KNW72"/>
      <c r="KNX72"/>
      <c r="KNY72"/>
      <c r="KNZ72"/>
      <c r="KOA72"/>
      <c r="KOB72"/>
      <c r="KOC72"/>
      <c r="KOD72"/>
      <c r="KOE72"/>
      <c r="KOF72"/>
      <c r="KOG72"/>
      <c r="KOH72"/>
      <c r="KOI72"/>
      <c r="KOJ72"/>
      <c r="KOK72"/>
      <c r="KOL72"/>
      <c r="KOM72"/>
      <c r="KON72"/>
      <c r="KOO72"/>
      <c r="KOP72"/>
      <c r="KOQ72"/>
      <c r="KOR72"/>
      <c r="KOS72"/>
      <c r="KOT72"/>
      <c r="KOU72"/>
      <c r="KOV72"/>
      <c r="KOW72"/>
      <c r="KOX72"/>
      <c r="KOY72"/>
      <c r="KOZ72"/>
      <c r="KPA72"/>
      <c r="KPB72"/>
      <c r="KPC72"/>
      <c r="KPD72"/>
      <c r="KPE72"/>
      <c r="KPF72"/>
      <c r="KPG72"/>
      <c r="KPH72"/>
      <c r="KPI72"/>
      <c r="KPJ72"/>
      <c r="KPK72"/>
      <c r="KPL72"/>
      <c r="KPM72"/>
      <c r="KPN72"/>
      <c r="KPO72"/>
      <c r="KPP72"/>
      <c r="KPQ72"/>
      <c r="KPR72"/>
      <c r="KPS72"/>
      <c r="KPT72"/>
      <c r="KPU72"/>
      <c r="KPV72"/>
      <c r="KPW72"/>
      <c r="KPX72"/>
      <c r="KPY72"/>
      <c r="KPZ72"/>
      <c r="KQA72"/>
      <c r="KQB72"/>
      <c r="KQC72"/>
      <c r="KQD72"/>
      <c r="KQE72"/>
      <c r="KQF72"/>
      <c r="KQG72"/>
      <c r="KQH72"/>
      <c r="KQI72"/>
      <c r="KQJ72"/>
      <c r="KQK72"/>
      <c r="KQL72"/>
      <c r="KQM72"/>
      <c r="KQN72"/>
      <c r="KQO72"/>
      <c r="KQP72"/>
      <c r="KQQ72"/>
      <c r="KQR72"/>
      <c r="KQS72"/>
      <c r="KQT72"/>
      <c r="KQU72"/>
      <c r="KQV72"/>
      <c r="KQW72"/>
      <c r="KQX72"/>
      <c r="KQY72"/>
      <c r="KQZ72"/>
      <c r="KRA72"/>
      <c r="KRB72"/>
      <c r="KRC72"/>
      <c r="KRD72"/>
      <c r="KRE72"/>
      <c r="KRF72"/>
      <c r="KRG72"/>
      <c r="KRH72"/>
      <c r="KRI72"/>
      <c r="KRJ72"/>
      <c r="KRK72"/>
      <c r="KRL72"/>
      <c r="KRM72"/>
      <c r="KRN72"/>
      <c r="KRO72"/>
      <c r="KRP72"/>
      <c r="KRQ72"/>
      <c r="KRR72"/>
      <c r="KRS72"/>
      <c r="KRT72"/>
      <c r="KRU72"/>
      <c r="KRV72"/>
      <c r="KRW72"/>
      <c r="KRX72"/>
      <c r="KRY72"/>
      <c r="KRZ72"/>
      <c r="KSA72"/>
      <c r="KSB72"/>
      <c r="KSC72"/>
      <c r="KSD72"/>
      <c r="KSE72"/>
      <c r="KSF72"/>
      <c r="KSG72"/>
      <c r="KSH72"/>
      <c r="KSI72"/>
      <c r="KSJ72"/>
      <c r="KSK72"/>
      <c r="KSL72"/>
      <c r="KSM72"/>
      <c r="KSN72"/>
      <c r="KSO72"/>
      <c r="KSP72"/>
      <c r="KSQ72"/>
      <c r="KSR72"/>
      <c r="KSS72"/>
      <c r="KST72"/>
      <c r="KSU72"/>
      <c r="KSV72"/>
      <c r="KSW72"/>
      <c r="KSX72"/>
      <c r="KSY72"/>
      <c r="KSZ72"/>
      <c r="KTA72"/>
      <c r="KTB72"/>
      <c r="KTC72"/>
      <c r="KTD72"/>
      <c r="KTE72"/>
      <c r="KTF72"/>
      <c r="KTG72"/>
      <c r="KTH72"/>
      <c r="KTI72"/>
      <c r="KTJ72"/>
      <c r="KTK72"/>
      <c r="KTL72"/>
      <c r="KTM72"/>
      <c r="KTN72"/>
      <c r="KTO72"/>
      <c r="KTP72"/>
      <c r="KTQ72"/>
      <c r="KTR72"/>
      <c r="KTS72"/>
      <c r="KTT72"/>
      <c r="KTU72"/>
      <c r="KTV72"/>
      <c r="KTW72"/>
      <c r="KTX72"/>
      <c r="KTY72"/>
      <c r="KTZ72"/>
      <c r="KUA72"/>
      <c r="KUB72"/>
      <c r="KUC72"/>
      <c r="KUD72"/>
      <c r="KUE72"/>
      <c r="KUF72"/>
      <c r="KUG72"/>
      <c r="KUH72"/>
      <c r="KUI72"/>
      <c r="KUJ72"/>
      <c r="KUK72"/>
      <c r="KUL72"/>
      <c r="KUM72"/>
      <c r="KUN72"/>
      <c r="KUO72"/>
      <c r="KUP72"/>
      <c r="KUQ72"/>
      <c r="KUR72"/>
      <c r="KUS72"/>
      <c r="KUT72"/>
      <c r="KUU72"/>
      <c r="KUV72"/>
      <c r="KUW72"/>
      <c r="KUX72"/>
      <c r="KUY72"/>
      <c r="KUZ72"/>
      <c r="KVA72"/>
      <c r="KVB72"/>
      <c r="KVC72"/>
      <c r="KVD72"/>
      <c r="KVE72"/>
      <c r="KVF72"/>
      <c r="KVG72"/>
      <c r="KVH72"/>
      <c r="KVI72"/>
      <c r="KVJ72"/>
      <c r="KVK72"/>
      <c r="KVL72"/>
      <c r="KVM72"/>
      <c r="KVN72"/>
      <c r="KVO72"/>
      <c r="KVP72"/>
      <c r="KVQ72"/>
      <c r="KVR72"/>
      <c r="KVS72"/>
      <c r="KVT72"/>
      <c r="KVU72"/>
      <c r="KVV72"/>
      <c r="KVW72"/>
      <c r="KVX72"/>
      <c r="KVY72"/>
      <c r="KVZ72"/>
      <c r="KWA72"/>
      <c r="KWB72"/>
      <c r="KWC72"/>
      <c r="KWD72"/>
      <c r="KWE72"/>
      <c r="KWF72"/>
      <c r="KWG72"/>
      <c r="KWH72"/>
      <c r="KWI72"/>
      <c r="KWJ72"/>
      <c r="KWK72"/>
      <c r="KWL72"/>
      <c r="KWM72"/>
      <c r="KWN72"/>
      <c r="KWO72"/>
      <c r="KWP72"/>
      <c r="KWQ72"/>
      <c r="KWR72"/>
      <c r="KWS72"/>
      <c r="KWT72"/>
      <c r="KWU72"/>
      <c r="KWV72"/>
      <c r="KWW72"/>
      <c r="KWX72"/>
      <c r="KWY72"/>
      <c r="KWZ72"/>
      <c r="KXA72"/>
      <c r="KXB72"/>
      <c r="KXC72"/>
      <c r="KXD72"/>
      <c r="KXE72"/>
      <c r="KXF72"/>
      <c r="KXG72"/>
      <c r="KXH72"/>
      <c r="KXI72"/>
      <c r="KXJ72"/>
      <c r="KXK72"/>
      <c r="KXL72"/>
      <c r="KXM72"/>
      <c r="KXN72"/>
      <c r="KXO72"/>
      <c r="KXP72"/>
      <c r="KXQ72"/>
      <c r="KXR72"/>
      <c r="KXS72"/>
      <c r="KXT72"/>
      <c r="KXU72"/>
      <c r="KXV72"/>
      <c r="KXW72"/>
      <c r="KXX72"/>
      <c r="KXY72"/>
      <c r="KXZ72"/>
      <c r="KYA72"/>
      <c r="KYB72"/>
      <c r="KYC72"/>
      <c r="KYD72"/>
      <c r="KYE72"/>
      <c r="KYF72"/>
      <c r="KYG72"/>
      <c r="KYH72"/>
      <c r="KYI72"/>
      <c r="KYJ72"/>
      <c r="KYK72"/>
      <c r="KYL72"/>
      <c r="KYM72"/>
      <c r="KYN72"/>
      <c r="KYO72"/>
      <c r="KYP72"/>
      <c r="KYQ72"/>
      <c r="KYR72"/>
      <c r="KYS72"/>
      <c r="KYT72"/>
      <c r="KYU72"/>
      <c r="KYV72"/>
      <c r="KYW72"/>
      <c r="KYX72"/>
      <c r="KYY72"/>
      <c r="KYZ72"/>
      <c r="KZA72"/>
      <c r="KZB72"/>
      <c r="KZC72"/>
      <c r="KZD72"/>
      <c r="KZE72"/>
      <c r="KZF72"/>
      <c r="KZG72"/>
      <c r="KZH72"/>
      <c r="KZI72"/>
      <c r="KZJ72"/>
      <c r="KZK72"/>
      <c r="KZL72"/>
      <c r="KZM72"/>
      <c r="KZN72"/>
      <c r="KZO72"/>
      <c r="KZP72"/>
      <c r="KZQ72"/>
      <c r="KZR72"/>
      <c r="KZS72"/>
      <c r="KZT72"/>
      <c r="KZU72"/>
      <c r="KZV72"/>
      <c r="KZW72"/>
      <c r="KZX72"/>
      <c r="KZY72"/>
      <c r="KZZ72"/>
      <c r="LAA72"/>
      <c r="LAB72"/>
      <c r="LAC72"/>
      <c r="LAD72"/>
      <c r="LAE72"/>
      <c r="LAF72"/>
      <c r="LAG72"/>
      <c r="LAH72"/>
      <c r="LAI72"/>
      <c r="LAJ72"/>
      <c r="LAK72"/>
      <c r="LAL72"/>
      <c r="LAM72"/>
      <c r="LAN72"/>
      <c r="LAO72"/>
      <c r="LAP72"/>
      <c r="LAQ72"/>
      <c r="LAR72"/>
      <c r="LAS72"/>
      <c r="LAT72"/>
      <c r="LAU72"/>
      <c r="LAV72"/>
      <c r="LAW72"/>
      <c r="LAX72"/>
      <c r="LAY72"/>
      <c r="LAZ72"/>
      <c r="LBA72"/>
      <c r="LBB72"/>
      <c r="LBC72"/>
      <c r="LBD72"/>
      <c r="LBE72"/>
      <c r="LBF72"/>
      <c r="LBG72"/>
      <c r="LBH72"/>
      <c r="LBI72"/>
      <c r="LBJ72"/>
      <c r="LBK72"/>
      <c r="LBL72"/>
      <c r="LBM72"/>
      <c r="LBN72"/>
      <c r="LBO72"/>
      <c r="LBP72"/>
      <c r="LBQ72"/>
      <c r="LBR72"/>
      <c r="LBS72"/>
      <c r="LBT72"/>
      <c r="LBU72"/>
      <c r="LBV72"/>
      <c r="LBW72"/>
      <c r="LBX72"/>
      <c r="LBY72"/>
      <c r="LBZ72"/>
      <c r="LCA72"/>
      <c r="LCB72"/>
      <c r="LCC72"/>
      <c r="LCD72"/>
      <c r="LCE72"/>
      <c r="LCF72"/>
      <c r="LCG72"/>
      <c r="LCH72"/>
      <c r="LCI72"/>
      <c r="LCJ72"/>
      <c r="LCK72"/>
      <c r="LCL72"/>
      <c r="LCM72"/>
      <c r="LCN72"/>
      <c r="LCO72"/>
      <c r="LCP72"/>
      <c r="LCQ72"/>
      <c r="LCR72"/>
      <c r="LCS72"/>
      <c r="LCT72"/>
      <c r="LCU72"/>
      <c r="LCV72"/>
      <c r="LCW72"/>
      <c r="LCX72"/>
      <c r="LCY72"/>
      <c r="LCZ72"/>
      <c r="LDA72"/>
      <c r="LDB72"/>
      <c r="LDC72"/>
      <c r="LDD72"/>
      <c r="LDE72"/>
      <c r="LDF72"/>
      <c r="LDG72"/>
      <c r="LDH72"/>
      <c r="LDI72"/>
      <c r="LDJ72"/>
      <c r="LDK72"/>
      <c r="LDL72"/>
      <c r="LDM72"/>
      <c r="LDN72"/>
      <c r="LDO72"/>
      <c r="LDP72"/>
      <c r="LDQ72"/>
      <c r="LDR72"/>
      <c r="LDS72"/>
      <c r="LDT72"/>
      <c r="LDU72"/>
      <c r="LDV72"/>
      <c r="LDW72"/>
      <c r="LDX72"/>
      <c r="LDY72"/>
      <c r="LDZ72"/>
      <c r="LEA72"/>
      <c r="LEB72"/>
      <c r="LEC72"/>
      <c r="LED72"/>
      <c r="LEE72"/>
      <c r="LEF72"/>
      <c r="LEG72"/>
      <c r="LEH72"/>
      <c r="LEI72"/>
      <c r="LEJ72"/>
      <c r="LEK72"/>
      <c r="LEL72"/>
      <c r="LEM72"/>
      <c r="LEN72"/>
      <c r="LEO72"/>
      <c r="LEP72"/>
      <c r="LEQ72"/>
      <c r="LER72"/>
      <c r="LES72"/>
      <c r="LET72"/>
      <c r="LEU72"/>
      <c r="LEV72"/>
      <c r="LEW72"/>
      <c r="LEX72"/>
      <c r="LEY72"/>
      <c r="LEZ72"/>
      <c r="LFA72"/>
      <c r="LFB72"/>
      <c r="LFC72"/>
      <c r="LFD72"/>
      <c r="LFE72"/>
      <c r="LFF72"/>
      <c r="LFG72"/>
      <c r="LFH72"/>
      <c r="LFI72"/>
      <c r="LFJ72"/>
      <c r="LFK72"/>
      <c r="LFL72"/>
      <c r="LFM72"/>
      <c r="LFN72"/>
      <c r="LFO72"/>
      <c r="LFP72"/>
      <c r="LFQ72"/>
      <c r="LFR72"/>
      <c r="LFS72"/>
      <c r="LFT72"/>
      <c r="LFU72"/>
      <c r="LFV72"/>
      <c r="LFW72"/>
      <c r="LFX72"/>
      <c r="LFY72"/>
      <c r="LFZ72"/>
      <c r="LGA72"/>
      <c r="LGB72"/>
      <c r="LGC72"/>
      <c r="LGD72"/>
      <c r="LGE72"/>
      <c r="LGF72"/>
      <c r="LGG72"/>
      <c r="LGH72"/>
      <c r="LGI72"/>
      <c r="LGJ72"/>
      <c r="LGK72"/>
      <c r="LGL72"/>
      <c r="LGM72"/>
      <c r="LGN72"/>
      <c r="LGO72"/>
      <c r="LGP72"/>
      <c r="LGQ72"/>
      <c r="LGR72"/>
      <c r="LGS72"/>
      <c r="LGT72"/>
      <c r="LGU72"/>
      <c r="LGV72"/>
      <c r="LGW72"/>
      <c r="LGX72"/>
      <c r="LGY72"/>
      <c r="LGZ72"/>
      <c r="LHA72"/>
      <c r="LHB72"/>
      <c r="LHC72"/>
      <c r="LHD72"/>
      <c r="LHE72"/>
      <c r="LHF72"/>
      <c r="LHG72"/>
      <c r="LHH72"/>
      <c r="LHI72"/>
      <c r="LHJ72"/>
      <c r="LHK72"/>
      <c r="LHL72"/>
      <c r="LHM72"/>
      <c r="LHN72"/>
      <c r="LHO72"/>
      <c r="LHP72"/>
      <c r="LHQ72"/>
      <c r="LHR72"/>
      <c r="LHS72"/>
      <c r="LHT72"/>
      <c r="LHU72"/>
      <c r="LHV72"/>
      <c r="LHW72"/>
      <c r="LHX72"/>
      <c r="LHY72"/>
      <c r="LHZ72"/>
      <c r="LIA72"/>
      <c r="LIB72"/>
      <c r="LIC72"/>
      <c r="LID72"/>
      <c r="LIE72"/>
      <c r="LIF72"/>
      <c r="LIG72"/>
      <c r="LIH72"/>
      <c r="LII72"/>
      <c r="LIJ72"/>
      <c r="LIK72"/>
      <c r="LIL72"/>
      <c r="LIM72"/>
      <c r="LIN72"/>
      <c r="LIO72"/>
      <c r="LIP72"/>
      <c r="LIQ72"/>
      <c r="LIR72"/>
      <c r="LIS72"/>
      <c r="LIT72"/>
      <c r="LIU72"/>
      <c r="LIV72"/>
      <c r="LIW72"/>
      <c r="LIX72"/>
      <c r="LIY72"/>
      <c r="LIZ72"/>
      <c r="LJA72"/>
      <c r="LJB72"/>
      <c r="LJC72"/>
      <c r="LJD72"/>
      <c r="LJE72"/>
      <c r="LJF72"/>
      <c r="LJG72"/>
      <c r="LJH72"/>
      <c r="LJI72"/>
      <c r="LJJ72"/>
      <c r="LJK72"/>
      <c r="LJL72"/>
      <c r="LJM72"/>
      <c r="LJN72"/>
      <c r="LJO72"/>
      <c r="LJP72"/>
      <c r="LJQ72"/>
      <c r="LJR72"/>
      <c r="LJS72"/>
      <c r="LJT72"/>
      <c r="LJU72"/>
      <c r="LJV72"/>
      <c r="LJW72"/>
      <c r="LJX72"/>
      <c r="LJY72"/>
      <c r="LJZ72"/>
      <c r="LKA72"/>
      <c r="LKB72"/>
      <c r="LKC72"/>
      <c r="LKD72"/>
      <c r="LKE72"/>
      <c r="LKF72"/>
      <c r="LKG72"/>
      <c r="LKH72"/>
      <c r="LKI72"/>
      <c r="LKJ72"/>
      <c r="LKK72"/>
      <c r="LKL72"/>
      <c r="LKM72"/>
      <c r="LKN72"/>
      <c r="LKO72"/>
      <c r="LKP72"/>
      <c r="LKQ72"/>
      <c r="LKR72"/>
      <c r="LKS72"/>
      <c r="LKT72"/>
      <c r="LKU72"/>
      <c r="LKV72"/>
      <c r="LKW72"/>
      <c r="LKX72"/>
      <c r="LKY72"/>
      <c r="LKZ72"/>
      <c r="LLA72"/>
      <c r="LLB72"/>
      <c r="LLC72"/>
      <c r="LLD72"/>
      <c r="LLE72"/>
      <c r="LLF72"/>
      <c r="LLG72"/>
      <c r="LLH72"/>
      <c r="LLI72"/>
      <c r="LLJ72"/>
      <c r="LLK72"/>
      <c r="LLL72"/>
      <c r="LLM72"/>
      <c r="LLN72"/>
      <c r="LLO72"/>
      <c r="LLP72"/>
      <c r="LLQ72"/>
      <c r="LLR72"/>
      <c r="LLS72"/>
      <c r="LLT72"/>
      <c r="LLU72"/>
      <c r="LLV72"/>
      <c r="LLW72"/>
      <c r="LLX72"/>
      <c r="LLY72"/>
      <c r="LLZ72"/>
      <c r="LMA72"/>
      <c r="LMB72"/>
      <c r="LMC72"/>
      <c r="LMD72"/>
      <c r="LME72"/>
      <c r="LMF72"/>
      <c r="LMG72"/>
      <c r="LMH72"/>
      <c r="LMI72"/>
      <c r="LMJ72"/>
      <c r="LMK72"/>
      <c r="LML72"/>
      <c r="LMM72"/>
      <c r="LMN72"/>
      <c r="LMO72"/>
      <c r="LMP72"/>
      <c r="LMQ72"/>
      <c r="LMR72"/>
      <c r="LMS72"/>
      <c r="LMT72"/>
      <c r="LMU72"/>
      <c r="LMV72"/>
      <c r="LMW72"/>
      <c r="LMX72"/>
      <c r="LMY72"/>
      <c r="LMZ72"/>
      <c r="LNA72"/>
      <c r="LNB72"/>
      <c r="LNC72"/>
      <c r="LND72"/>
      <c r="LNE72"/>
      <c r="LNF72"/>
      <c r="LNG72"/>
      <c r="LNH72"/>
      <c r="LNI72"/>
      <c r="LNJ72"/>
      <c r="LNK72"/>
      <c r="LNL72"/>
      <c r="LNM72"/>
      <c r="LNN72"/>
      <c r="LNO72"/>
      <c r="LNP72"/>
      <c r="LNQ72"/>
      <c r="LNR72"/>
      <c r="LNS72"/>
      <c r="LNT72"/>
      <c r="LNU72"/>
      <c r="LNV72"/>
      <c r="LNW72"/>
      <c r="LNX72"/>
      <c r="LNY72"/>
      <c r="LNZ72"/>
      <c r="LOA72"/>
      <c r="LOB72"/>
      <c r="LOC72"/>
      <c r="LOD72"/>
      <c r="LOE72"/>
      <c r="LOF72"/>
      <c r="LOG72"/>
      <c r="LOH72"/>
      <c r="LOI72"/>
      <c r="LOJ72"/>
      <c r="LOK72"/>
      <c r="LOL72"/>
      <c r="LOM72"/>
      <c r="LON72"/>
      <c r="LOO72"/>
      <c r="LOP72"/>
      <c r="LOQ72"/>
      <c r="LOR72"/>
      <c r="LOS72"/>
      <c r="LOT72"/>
      <c r="LOU72"/>
      <c r="LOV72"/>
      <c r="LOW72"/>
      <c r="LOX72"/>
      <c r="LOY72"/>
      <c r="LOZ72"/>
      <c r="LPA72"/>
      <c r="LPB72"/>
      <c r="LPC72"/>
      <c r="LPD72"/>
      <c r="LPE72"/>
      <c r="LPF72"/>
      <c r="LPG72"/>
      <c r="LPH72"/>
      <c r="LPI72"/>
      <c r="LPJ72"/>
      <c r="LPK72"/>
      <c r="LPL72"/>
      <c r="LPM72"/>
      <c r="LPN72"/>
      <c r="LPO72"/>
      <c r="LPP72"/>
      <c r="LPQ72"/>
      <c r="LPR72"/>
      <c r="LPS72"/>
      <c r="LPT72"/>
      <c r="LPU72"/>
      <c r="LPV72"/>
      <c r="LPW72"/>
      <c r="LPX72"/>
      <c r="LPY72"/>
      <c r="LPZ72"/>
      <c r="LQA72"/>
      <c r="LQB72"/>
      <c r="LQC72"/>
      <c r="LQD72"/>
      <c r="LQE72"/>
      <c r="LQF72"/>
      <c r="LQG72"/>
      <c r="LQH72"/>
      <c r="LQI72"/>
      <c r="LQJ72"/>
      <c r="LQK72"/>
      <c r="LQL72"/>
      <c r="LQM72"/>
      <c r="LQN72"/>
      <c r="LQO72"/>
      <c r="LQP72"/>
      <c r="LQQ72"/>
      <c r="LQR72"/>
      <c r="LQS72"/>
      <c r="LQT72"/>
      <c r="LQU72"/>
      <c r="LQV72"/>
      <c r="LQW72"/>
      <c r="LQX72"/>
      <c r="LQY72"/>
      <c r="LQZ72"/>
      <c r="LRA72"/>
      <c r="LRB72"/>
      <c r="LRC72"/>
      <c r="LRD72"/>
      <c r="LRE72"/>
      <c r="LRF72"/>
      <c r="LRG72"/>
      <c r="LRH72"/>
      <c r="LRI72"/>
      <c r="LRJ72"/>
      <c r="LRK72"/>
      <c r="LRL72"/>
      <c r="LRM72"/>
      <c r="LRN72"/>
      <c r="LRO72"/>
      <c r="LRP72"/>
      <c r="LRQ72"/>
      <c r="LRR72"/>
      <c r="LRS72"/>
      <c r="LRT72"/>
      <c r="LRU72"/>
      <c r="LRV72"/>
      <c r="LRW72"/>
      <c r="LRX72"/>
      <c r="LRY72"/>
      <c r="LRZ72"/>
      <c r="LSA72"/>
      <c r="LSB72"/>
      <c r="LSC72"/>
      <c r="LSD72"/>
      <c r="LSE72"/>
      <c r="LSF72"/>
      <c r="LSG72"/>
      <c r="LSH72"/>
      <c r="LSI72"/>
      <c r="LSJ72"/>
      <c r="LSK72"/>
      <c r="LSL72"/>
      <c r="LSM72"/>
      <c r="LSN72"/>
      <c r="LSO72"/>
      <c r="LSP72"/>
      <c r="LSQ72"/>
      <c r="LSR72"/>
      <c r="LSS72"/>
      <c r="LST72"/>
      <c r="LSU72"/>
      <c r="LSV72"/>
      <c r="LSW72"/>
      <c r="LSX72"/>
      <c r="LSY72"/>
      <c r="LSZ72"/>
      <c r="LTA72"/>
      <c r="LTB72"/>
      <c r="LTC72"/>
      <c r="LTD72"/>
      <c r="LTE72"/>
      <c r="LTF72"/>
      <c r="LTG72"/>
      <c r="LTH72"/>
      <c r="LTI72"/>
      <c r="LTJ72"/>
      <c r="LTK72"/>
      <c r="LTL72"/>
      <c r="LTM72"/>
      <c r="LTN72"/>
      <c r="LTO72"/>
      <c r="LTP72"/>
      <c r="LTQ72"/>
      <c r="LTR72"/>
      <c r="LTS72"/>
      <c r="LTT72"/>
      <c r="LTU72"/>
      <c r="LTV72"/>
      <c r="LTW72"/>
      <c r="LTX72"/>
      <c r="LTY72"/>
      <c r="LTZ72"/>
      <c r="LUA72"/>
      <c r="LUB72"/>
      <c r="LUC72"/>
      <c r="LUD72"/>
      <c r="LUE72"/>
      <c r="LUF72"/>
      <c r="LUG72"/>
      <c r="LUH72"/>
      <c r="LUI72"/>
      <c r="LUJ72"/>
      <c r="LUK72"/>
      <c r="LUL72"/>
      <c r="LUM72"/>
      <c r="LUN72"/>
      <c r="LUO72"/>
      <c r="LUP72"/>
      <c r="LUQ72"/>
      <c r="LUR72"/>
      <c r="LUS72"/>
      <c r="LUT72"/>
      <c r="LUU72"/>
      <c r="LUV72"/>
      <c r="LUW72"/>
      <c r="LUX72"/>
      <c r="LUY72"/>
      <c r="LUZ72"/>
      <c r="LVA72"/>
      <c r="LVB72"/>
      <c r="LVC72"/>
      <c r="LVD72"/>
      <c r="LVE72"/>
      <c r="LVF72"/>
      <c r="LVG72"/>
      <c r="LVH72"/>
      <c r="LVI72"/>
      <c r="LVJ72"/>
      <c r="LVK72"/>
      <c r="LVL72"/>
      <c r="LVM72"/>
      <c r="LVN72"/>
      <c r="LVO72"/>
      <c r="LVP72"/>
      <c r="LVQ72"/>
      <c r="LVR72"/>
      <c r="LVS72"/>
      <c r="LVT72"/>
      <c r="LVU72"/>
      <c r="LVV72"/>
      <c r="LVW72"/>
      <c r="LVX72"/>
      <c r="LVY72"/>
      <c r="LVZ72"/>
      <c r="LWA72"/>
      <c r="LWB72"/>
      <c r="LWC72"/>
      <c r="LWD72"/>
      <c r="LWE72"/>
      <c r="LWF72"/>
      <c r="LWG72"/>
      <c r="LWH72"/>
      <c r="LWI72"/>
      <c r="LWJ72"/>
      <c r="LWK72"/>
      <c r="LWL72"/>
      <c r="LWM72"/>
      <c r="LWN72"/>
      <c r="LWO72"/>
      <c r="LWP72"/>
      <c r="LWQ72"/>
      <c r="LWR72"/>
      <c r="LWS72"/>
      <c r="LWT72"/>
      <c r="LWU72"/>
      <c r="LWV72"/>
      <c r="LWW72"/>
      <c r="LWX72"/>
      <c r="LWY72"/>
      <c r="LWZ72"/>
      <c r="LXA72"/>
      <c r="LXB72"/>
      <c r="LXC72"/>
      <c r="LXD72"/>
      <c r="LXE72"/>
      <c r="LXF72"/>
      <c r="LXG72"/>
      <c r="LXH72"/>
      <c r="LXI72"/>
      <c r="LXJ72"/>
      <c r="LXK72"/>
      <c r="LXL72"/>
      <c r="LXM72"/>
      <c r="LXN72"/>
      <c r="LXO72"/>
      <c r="LXP72"/>
      <c r="LXQ72"/>
      <c r="LXR72"/>
      <c r="LXS72"/>
      <c r="LXT72"/>
      <c r="LXU72"/>
      <c r="LXV72"/>
      <c r="LXW72"/>
      <c r="LXX72"/>
      <c r="LXY72"/>
      <c r="LXZ72"/>
      <c r="LYA72"/>
      <c r="LYB72"/>
      <c r="LYC72"/>
      <c r="LYD72"/>
      <c r="LYE72"/>
      <c r="LYF72"/>
      <c r="LYG72"/>
      <c r="LYH72"/>
      <c r="LYI72"/>
      <c r="LYJ72"/>
      <c r="LYK72"/>
      <c r="LYL72"/>
      <c r="LYM72"/>
      <c r="LYN72"/>
      <c r="LYO72"/>
      <c r="LYP72"/>
      <c r="LYQ72"/>
      <c r="LYR72"/>
      <c r="LYS72"/>
      <c r="LYT72"/>
      <c r="LYU72"/>
      <c r="LYV72"/>
      <c r="LYW72"/>
      <c r="LYX72"/>
      <c r="LYY72"/>
      <c r="LYZ72"/>
      <c r="LZA72"/>
      <c r="LZB72"/>
      <c r="LZC72"/>
      <c r="LZD72"/>
      <c r="LZE72"/>
      <c r="LZF72"/>
      <c r="LZG72"/>
      <c r="LZH72"/>
      <c r="LZI72"/>
      <c r="LZJ72"/>
      <c r="LZK72"/>
      <c r="LZL72"/>
      <c r="LZM72"/>
      <c r="LZN72"/>
      <c r="LZO72"/>
      <c r="LZP72"/>
      <c r="LZQ72"/>
      <c r="LZR72"/>
      <c r="LZS72"/>
      <c r="LZT72"/>
      <c r="LZU72"/>
      <c r="LZV72"/>
      <c r="LZW72"/>
      <c r="LZX72"/>
      <c r="LZY72"/>
      <c r="LZZ72"/>
      <c r="MAA72"/>
      <c r="MAB72"/>
      <c r="MAC72"/>
      <c r="MAD72"/>
      <c r="MAE72"/>
      <c r="MAF72"/>
      <c r="MAG72"/>
      <c r="MAH72"/>
      <c r="MAI72"/>
      <c r="MAJ72"/>
      <c r="MAK72"/>
      <c r="MAL72"/>
      <c r="MAM72"/>
      <c r="MAN72"/>
      <c r="MAO72"/>
      <c r="MAP72"/>
      <c r="MAQ72"/>
      <c r="MAR72"/>
      <c r="MAS72"/>
      <c r="MAT72"/>
      <c r="MAU72"/>
      <c r="MAV72"/>
      <c r="MAW72"/>
      <c r="MAX72"/>
      <c r="MAY72"/>
      <c r="MAZ72"/>
      <c r="MBA72"/>
      <c r="MBB72"/>
      <c r="MBC72"/>
      <c r="MBD72"/>
      <c r="MBE72"/>
      <c r="MBF72"/>
      <c r="MBG72"/>
      <c r="MBH72"/>
      <c r="MBI72"/>
      <c r="MBJ72"/>
      <c r="MBK72"/>
      <c r="MBL72"/>
      <c r="MBM72"/>
      <c r="MBN72"/>
      <c r="MBO72"/>
      <c r="MBP72"/>
      <c r="MBQ72"/>
      <c r="MBR72"/>
      <c r="MBS72"/>
      <c r="MBT72"/>
      <c r="MBU72"/>
      <c r="MBV72"/>
      <c r="MBW72"/>
      <c r="MBX72"/>
      <c r="MBY72"/>
      <c r="MBZ72"/>
      <c r="MCA72"/>
      <c r="MCB72"/>
      <c r="MCC72"/>
      <c r="MCD72"/>
      <c r="MCE72"/>
      <c r="MCF72"/>
      <c r="MCG72"/>
      <c r="MCH72"/>
      <c r="MCI72"/>
      <c r="MCJ72"/>
      <c r="MCK72"/>
      <c r="MCL72"/>
      <c r="MCM72"/>
      <c r="MCN72"/>
      <c r="MCO72"/>
      <c r="MCP72"/>
      <c r="MCQ72"/>
      <c r="MCR72"/>
      <c r="MCS72"/>
      <c r="MCT72"/>
      <c r="MCU72"/>
      <c r="MCV72"/>
      <c r="MCW72"/>
      <c r="MCX72"/>
      <c r="MCY72"/>
      <c r="MCZ72"/>
      <c r="MDA72"/>
      <c r="MDB72"/>
      <c r="MDC72"/>
      <c r="MDD72"/>
      <c r="MDE72"/>
      <c r="MDF72"/>
      <c r="MDG72"/>
      <c r="MDH72"/>
      <c r="MDI72"/>
      <c r="MDJ72"/>
      <c r="MDK72"/>
      <c r="MDL72"/>
      <c r="MDM72"/>
      <c r="MDN72"/>
      <c r="MDO72"/>
      <c r="MDP72"/>
      <c r="MDQ72"/>
      <c r="MDR72"/>
      <c r="MDS72"/>
      <c r="MDT72"/>
      <c r="MDU72"/>
      <c r="MDV72"/>
      <c r="MDW72"/>
      <c r="MDX72"/>
      <c r="MDY72"/>
      <c r="MDZ72"/>
      <c r="MEA72"/>
      <c r="MEB72"/>
      <c r="MEC72"/>
      <c r="MED72"/>
      <c r="MEE72"/>
      <c r="MEF72"/>
      <c r="MEG72"/>
      <c r="MEH72"/>
      <c r="MEI72"/>
      <c r="MEJ72"/>
      <c r="MEK72"/>
      <c r="MEL72"/>
      <c r="MEM72"/>
      <c r="MEN72"/>
      <c r="MEO72"/>
      <c r="MEP72"/>
      <c r="MEQ72"/>
      <c r="MER72"/>
      <c r="MES72"/>
      <c r="MET72"/>
      <c r="MEU72"/>
      <c r="MEV72"/>
      <c r="MEW72"/>
      <c r="MEX72"/>
      <c r="MEY72"/>
      <c r="MEZ72"/>
      <c r="MFA72"/>
      <c r="MFB72"/>
      <c r="MFC72"/>
      <c r="MFD72"/>
      <c r="MFE72"/>
      <c r="MFF72"/>
      <c r="MFG72"/>
      <c r="MFH72"/>
      <c r="MFI72"/>
      <c r="MFJ72"/>
      <c r="MFK72"/>
      <c r="MFL72"/>
      <c r="MFM72"/>
      <c r="MFN72"/>
      <c r="MFO72"/>
      <c r="MFP72"/>
      <c r="MFQ72"/>
      <c r="MFR72"/>
      <c r="MFS72"/>
      <c r="MFT72"/>
      <c r="MFU72"/>
      <c r="MFV72"/>
      <c r="MFW72"/>
      <c r="MFX72"/>
      <c r="MFY72"/>
      <c r="MFZ72"/>
      <c r="MGA72"/>
      <c r="MGB72"/>
      <c r="MGC72"/>
      <c r="MGD72"/>
      <c r="MGE72"/>
      <c r="MGF72"/>
      <c r="MGG72"/>
      <c r="MGH72"/>
      <c r="MGI72"/>
      <c r="MGJ72"/>
      <c r="MGK72"/>
      <c r="MGL72"/>
      <c r="MGM72"/>
      <c r="MGN72"/>
      <c r="MGO72"/>
      <c r="MGP72"/>
      <c r="MGQ72"/>
      <c r="MGR72"/>
      <c r="MGS72"/>
      <c r="MGT72"/>
      <c r="MGU72"/>
      <c r="MGV72"/>
      <c r="MGW72"/>
      <c r="MGX72"/>
      <c r="MGY72"/>
      <c r="MGZ72"/>
      <c r="MHA72"/>
      <c r="MHB72"/>
      <c r="MHC72"/>
      <c r="MHD72"/>
      <c r="MHE72"/>
      <c r="MHF72"/>
      <c r="MHG72"/>
      <c r="MHH72"/>
      <c r="MHI72"/>
      <c r="MHJ72"/>
      <c r="MHK72"/>
      <c r="MHL72"/>
      <c r="MHM72"/>
      <c r="MHN72"/>
      <c r="MHO72"/>
      <c r="MHP72"/>
      <c r="MHQ72"/>
      <c r="MHR72"/>
      <c r="MHS72"/>
      <c r="MHT72"/>
      <c r="MHU72"/>
      <c r="MHV72"/>
      <c r="MHW72"/>
      <c r="MHX72"/>
      <c r="MHY72"/>
      <c r="MHZ72"/>
      <c r="MIA72"/>
      <c r="MIB72"/>
      <c r="MIC72"/>
      <c r="MID72"/>
      <c r="MIE72"/>
      <c r="MIF72"/>
      <c r="MIG72"/>
      <c r="MIH72"/>
      <c r="MII72"/>
      <c r="MIJ72"/>
      <c r="MIK72"/>
      <c r="MIL72"/>
      <c r="MIM72"/>
      <c r="MIN72"/>
      <c r="MIO72"/>
      <c r="MIP72"/>
      <c r="MIQ72"/>
      <c r="MIR72"/>
      <c r="MIS72"/>
      <c r="MIT72"/>
      <c r="MIU72"/>
      <c r="MIV72"/>
      <c r="MIW72"/>
      <c r="MIX72"/>
      <c r="MIY72"/>
      <c r="MIZ72"/>
      <c r="MJA72"/>
      <c r="MJB72"/>
      <c r="MJC72"/>
      <c r="MJD72"/>
      <c r="MJE72"/>
      <c r="MJF72"/>
      <c r="MJG72"/>
      <c r="MJH72"/>
      <c r="MJI72"/>
      <c r="MJJ72"/>
      <c r="MJK72"/>
      <c r="MJL72"/>
      <c r="MJM72"/>
      <c r="MJN72"/>
      <c r="MJO72"/>
      <c r="MJP72"/>
      <c r="MJQ72"/>
      <c r="MJR72"/>
      <c r="MJS72"/>
      <c r="MJT72"/>
      <c r="MJU72"/>
      <c r="MJV72"/>
      <c r="MJW72"/>
      <c r="MJX72"/>
      <c r="MJY72"/>
      <c r="MJZ72"/>
      <c r="MKA72"/>
      <c r="MKB72"/>
      <c r="MKC72"/>
      <c r="MKD72"/>
      <c r="MKE72"/>
      <c r="MKF72"/>
      <c r="MKG72"/>
      <c r="MKH72"/>
      <c r="MKI72"/>
      <c r="MKJ72"/>
      <c r="MKK72"/>
      <c r="MKL72"/>
      <c r="MKM72"/>
      <c r="MKN72"/>
      <c r="MKO72"/>
      <c r="MKP72"/>
      <c r="MKQ72"/>
      <c r="MKR72"/>
      <c r="MKS72"/>
      <c r="MKT72"/>
      <c r="MKU72"/>
      <c r="MKV72"/>
      <c r="MKW72"/>
      <c r="MKX72"/>
      <c r="MKY72"/>
      <c r="MKZ72"/>
      <c r="MLA72"/>
      <c r="MLB72"/>
      <c r="MLC72"/>
      <c r="MLD72"/>
      <c r="MLE72"/>
      <c r="MLF72"/>
      <c r="MLG72"/>
      <c r="MLH72"/>
      <c r="MLI72"/>
      <c r="MLJ72"/>
      <c r="MLK72"/>
      <c r="MLL72"/>
      <c r="MLM72"/>
      <c r="MLN72"/>
      <c r="MLO72"/>
      <c r="MLP72"/>
      <c r="MLQ72"/>
      <c r="MLR72"/>
      <c r="MLS72"/>
      <c r="MLT72"/>
      <c r="MLU72"/>
      <c r="MLV72"/>
      <c r="MLW72"/>
      <c r="MLX72"/>
      <c r="MLY72"/>
      <c r="MLZ72"/>
      <c r="MMA72"/>
      <c r="MMB72"/>
      <c r="MMC72"/>
      <c r="MMD72"/>
      <c r="MME72"/>
      <c r="MMF72"/>
      <c r="MMG72"/>
      <c r="MMH72"/>
      <c r="MMI72"/>
      <c r="MMJ72"/>
      <c r="MMK72"/>
      <c r="MML72"/>
      <c r="MMM72"/>
      <c r="MMN72"/>
      <c r="MMO72"/>
      <c r="MMP72"/>
      <c r="MMQ72"/>
      <c r="MMR72"/>
      <c r="MMS72"/>
      <c r="MMT72"/>
      <c r="MMU72"/>
      <c r="MMV72"/>
      <c r="MMW72"/>
      <c r="MMX72"/>
      <c r="MMY72"/>
      <c r="MMZ72"/>
      <c r="MNA72"/>
      <c r="MNB72"/>
      <c r="MNC72"/>
      <c r="MND72"/>
      <c r="MNE72"/>
      <c r="MNF72"/>
      <c r="MNG72"/>
      <c r="MNH72"/>
      <c r="MNI72"/>
      <c r="MNJ72"/>
      <c r="MNK72"/>
      <c r="MNL72"/>
      <c r="MNM72"/>
      <c r="MNN72"/>
      <c r="MNO72"/>
      <c r="MNP72"/>
      <c r="MNQ72"/>
      <c r="MNR72"/>
      <c r="MNS72"/>
      <c r="MNT72"/>
      <c r="MNU72"/>
      <c r="MNV72"/>
      <c r="MNW72"/>
      <c r="MNX72"/>
      <c r="MNY72"/>
      <c r="MNZ72"/>
      <c r="MOA72"/>
      <c r="MOB72"/>
      <c r="MOC72"/>
      <c r="MOD72"/>
      <c r="MOE72"/>
      <c r="MOF72"/>
      <c r="MOG72"/>
      <c r="MOH72"/>
      <c r="MOI72"/>
      <c r="MOJ72"/>
      <c r="MOK72"/>
      <c r="MOL72"/>
      <c r="MOM72"/>
      <c r="MON72"/>
      <c r="MOO72"/>
      <c r="MOP72"/>
      <c r="MOQ72"/>
      <c r="MOR72"/>
      <c r="MOS72"/>
      <c r="MOT72"/>
      <c r="MOU72"/>
      <c r="MOV72"/>
      <c r="MOW72"/>
      <c r="MOX72"/>
      <c r="MOY72"/>
      <c r="MOZ72"/>
      <c r="MPA72"/>
      <c r="MPB72"/>
      <c r="MPC72"/>
      <c r="MPD72"/>
      <c r="MPE72"/>
      <c r="MPF72"/>
      <c r="MPG72"/>
      <c r="MPH72"/>
      <c r="MPI72"/>
      <c r="MPJ72"/>
      <c r="MPK72"/>
      <c r="MPL72"/>
      <c r="MPM72"/>
      <c r="MPN72"/>
      <c r="MPO72"/>
      <c r="MPP72"/>
      <c r="MPQ72"/>
      <c r="MPR72"/>
      <c r="MPS72"/>
      <c r="MPT72"/>
      <c r="MPU72"/>
      <c r="MPV72"/>
      <c r="MPW72"/>
      <c r="MPX72"/>
      <c r="MPY72"/>
      <c r="MPZ72"/>
      <c r="MQA72"/>
      <c r="MQB72"/>
      <c r="MQC72"/>
      <c r="MQD72"/>
      <c r="MQE72"/>
      <c r="MQF72"/>
      <c r="MQG72"/>
      <c r="MQH72"/>
      <c r="MQI72"/>
      <c r="MQJ72"/>
      <c r="MQK72"/>
      <c r="MQL72"/>
      <c r="MQM72"/>
      <c r="MQN72"/>
      <c r="MQO72"/>
      <c r="MQP72"/>
      <c r="MQQ72"/>
      <c r="MQR72"/>
      <c r="MQS72"/>
      <c r="MQT72"/>
      <c r="MQU72"/>
      <c r="MQV72"/>
      <c r="MQW72"/>
      <c r="MQX72"/>
      <c r="MQY72"/>
      <c r="MQZ72"/>
      <c r="MRA72"/>
      <c r="MRB72"/>
      <c r="MRC72"/>
      <c r="MRD72"/>
      <c r="MRE72"/>
      <c r="MRF72"/>
      <c r="MRG72"/>
      <c r="MRH72"/>
      <c r="MRI72"/>
      <c r="MRJ72"/>
      <c r="MRK72"/>
      <c r="MRL72"/>
      <c r="MRM72"/>
      <c r="MRN72"/>
      <c r="MRO72"/>
      <c r="MRP72"/>
      <c r="MRQ72"/>
      <c r="MRR72"/>
      <c r="MRS72"/>
      <c r="MRT72"/>
      <c r="MRU72"/>
      <c r="MRV72"/>
      <c r="MRW72"/>
      <c r="MRX72"/>
      <c r="MRY72"/>
      <c r="MRZ72"/>
      <c r="MSA72"/>
      <c r="MSB72"/>
      <c r="MSC72"/>
      <c r="MSD72"/>
      <c r="MSE72"/>
      <c r="MSF72"/>
      <c r="MSG72"/>
      <c r="MSH72"/>
      <c r="MSI72"/>
      <c r="MSJ72"/>
      <c r="MSK72"/>
      <c r="MSL72"/>
      <c r="MSM72"/>
      <c r="MSN72"/>
      <c r="MSO72"/>
      <c r="MSP72"/>
      <c r="MSQ72"/>
      <c r="MSR72"/>
      <c r="MSS72"/>
      <c r="MST72"/>
      <c r="MSU72"/>
      <c r="MSV72"/>
      <c r="MSW72"/>
      <c r="MSX72"/>
      <c r="MSY72"/>
      <c r="MSZ72"/>
      <c r="MTA72"/>
      <c r="MTB72"/>
      <c r="MTC72"/>
      <c r="MTD72"/>
      <c r="MTE72"/>
      <c r="MTF72"/>
      <c r="MTG72"/>
      <c r="MTH72"/>
      <c r="MTI72"/>
      <c r="MTJ72"/>
      <c r="MTK72"/>
      <c r="MTL72"/>
      <c r="MTM72"/>
      <c r="MTN72"/>
      <c r="MTO72"/>
      <c r="MTP72"/>
      <c r="MTQ72"/>
      <c r="MTR72"/>
      <c r="MTS72"/>
      <c r="MTT72"/>
      <c r="MTU72"/>
      <c r="MTV72"/>
      <c r="MTW72"/>
      <c r="MTX72"/>
      <c r="MTY72"/>
      <c r="MTZ72"/>
      <c r="MUA72"/>
      <c r="MUB72"/>
      <c r="MUC72"/>
      <c r="MUD72"/>
      <c r="MUE72"/>
      <c r="MUF72"/>
      <c r="MUG72"/>
      <c r="MUH72"/>
      <c r="MUI72"/>
      <c r="MUJ72"/>
      <c r="MUK72"/>
      <c r="MUL72"/>
      <c r="MUM72"/>
      <c r="MUN72"/>
      <c r="MUO72"/>
      <c r="MUP72"/>
      <c r="MUQ72"/>
      <c r="MUR72"/>
      <c r="MUS72"/>
      <c r="MUT72"/>
      <c r="MUU72"/>
      <c r="MUV72"/>
      <c r="MUW72"/>
      <c r="MUX72"/>
      <c r="MUY72"/>
      <c r="MUZ72"/>
      <c r="MVA72"/>
      <c r="MVB72"/>
      <c r="MVC72"/>
      <c r="MVD72"/>
      <c r="MVE72"/>
      <c r="MVF72"/>
      <c r="MVG72"/>
      <c r="MVH72"/>
      <c r="MVI72"/>
      <c r="MVJ72"/>
      <c r="MVK72"/>
      <c r="MVL72"/>
      <c r="MVM72"/>
      <c r="MVN72"/>
      <c r="MVO72"/>
      <c r="MVP72"/>
      <c r="MVQ72"/>
      <c r="MVR72"/>
      <c r="MVS72"/>
      <c r="MVT72"/>
      <c r="MVU72"/>
      <c r="MVV72"/>
      <c r="MVW72"/>
      <c r="MVX72"/>
      <c r="MVY72"/>
      <c r="MVZ72"/>
      <c r="MWA72"/>
      <c r="MWB72"/>
      <c r="MWC72"/>
      <c r="MWD72"/>
      <c r="MWE72"/>
      <c r="MWF72"/>
      <c r="MWG72"/>
      <c r="MWH72"/>
      <c r="MWI72"/>
      <c r="MWJ72"/>
      <c r="MWK72"/>
      <c r="MWL72"/>
      <c r="MWM72"/>
      <c r="MWN72"/>
      <c r="MWO72"/>
      <c r="MWP72"/>
      <c r="MWQ72"/>
      <c r="MWR72"/>
      <c r="MWS72"/>
      <c r="MWT72"/>
      <c r="MWU72"/>
      <c r="MWV72"/>
      <c r="MWW72"/>
      <c r="MWX72"/>
      <c r="MWY72"/>
      <c r="MWZ72"/>
      <c r="MXA72"/>
      <c r="MXB72"/>
      <c r="MXC72"/>
      <c r="MXD72"/>
      <c r="MXE72"/>
      <c r="MXF72"/>
      <c r="MXG72"/>
      <c r="MXH72"/>
      <c r="MXI72"/>
      <c r="MXJ72"/>
      <c r="MXK72"/>
      <c r="MXL72"/>
      <c r="MXM72"/>
      <c r="MXN72"/>
      <c r="MXO72"/>
      <c r="MXP72"/>
      <c r="MXQ72"/>
      <c r="MXR72"/>
      <c r="MXS72"/>
      <c r="MXT72"/>
      <c r="MXU72"/>
      <c r="MXV72"/>
      <c r="MXW72"/>
      <c r="MXX72"/>
      <c r="MXY72"/>
      <c r="MXZ72"/>
      <c r="MYA72"/>
      <c r="MYB72"/>
      <c r="MYC72"/>
      <c r="MYD72"/>
      <c r="MYE72"/>
      <c r="MYF72"/>
      <c r="MYG72"/>
      <c r="MYH72"/>
      <c r="MYI72"/>
      <c r="MYJ72"/>
      <c r="MYK72"/>
      <c r="MYL72"/>
      <c r="MYM72"/>
      <c r="MYN72"/>
      <c r="MYO72"/>
      <c r="MYP72"/>
      <c r="MYQ72"/>
      <c r="MYR72"/>
      <c r="MYS72"/>
      <c r="MYT72"/>
      <c r="MYU72"/>
      <c r="MYV72"/>
      <c r="MYW72"/>
      <c r="MYX72"/>
      <c r="MYY72"/>
      <c r="MYZ72"/>
      <c r="MZA72"/>
      <c r="MZB72"/>
      <c r="MZC72"/>
      <c r="MZD72"/>
      <c r="MZE72"/>
      <c r="MZF72"/>
      <c r="MZG72"/>
      <c r="MZH72"/>
      <c r="MZI72"/>
      <c r="MZJ72"/>
      <c r="MZK72"/>
      <c r="MZL72"/>
      <c r="MZM72"/>
      <c r="MZN72"/>
      <c r="MZO72"/>
      <c r="MZP72"/>
      <c r="MZQ72"/>
      <c r="MZR72"/>
      <c r="MZS72"/>
      <c r="MZT72"/>
      <c r="MZU72"/>
      <c r="MZV72"/>
      <c r="MZW72"/>
      <c r="MZX72"/>
      <c r="MZY72"/>
      <c r="MZZ72"/>
      <c r="NAA72"/>
      <c r="NAB72"/>
      <c r="NAC72"/>
      <c r="NAD72"/>
      <c r="NAE72"/>
      <c r="NAF72"/>
      <c r="NAG72"/>
      <c r="NAH72"/>
      <c r="NAI72"/>
      <c r="NAJ72"/>
      <c r="NAK72"/>
      <c r="NAL72"/>
      <c r="NAM72"/>
      <c r="NAN72"/>
      <c r="NAO72"/>
      <c r="NAP72"/>
      <c r="NAQ72"/>
      <c r="NAR72"/>
      <c r="NAS72"/>
      <c r="NAT72"/>
      <c r="NAU72"/>
      <c r="NAV72"/>
      <c r="NAW72"/>
      <c r="NAX72"/>
      <c r="NAY72"/>
      <c r="NAZ72"/>
      <c r="NBA72"/>
      <c r="NBB72"/>
      <c r="NBC72"/>
      <c r="NBD72"/>
      <c r="NBE72"/>
      <c r="NBF72"/>
      <c r="NBG72"/>
      <c r="NBH72"/>
      <c r="NBI72"/>
      <c r="NBJ72"/>
      <c r="NBK72"/>
      <c r="NBL72"/>
      <c r="NBM72"/>
      <c r="NBN72"/>
      <c r="NBO72"/>
      <c r="NBP72"/>
      <c r="NBQ72"/>
      <c r="NBR72"/>
      <c r="NBS72"/>
      <c r="NBT72"/>
      <c r="NBU72"/>
      <c r="NBV72"/>
      <c r="NBW72"/>
      <c r="NBX72"/>
      <c r="NBY72"/>
      <c r="NBZ72"/>
      <c r="NCA72"/>
      <c r="NCB72"/>
      <c r="NCC72"/>
      <c r="NCD72"/>
      <c r="NCE72"/>
      <c r="NCF72"/>
      <c r="NCG72"/>
      <c r="NCH72"/>
      <c r="NCI72"/>
      <c r="NCJ72"/>
      <c r="NCK72"/>
      <c r="NCL72"/>
      <c r="NCM72"/>
      <c r="NCN72"/>
      <c r="NCO72"/>
      <c r="NCP72"/>
      <c r="NCQ72"/>
      <c r="NCR72"/>
      <c r="NCS72"/>
      <c r="NCT72"/>
      <c r="NCU72"/>
      <c r="NCV72"/>
      <c r="NCW72"/>
      <c r="NCX72"/>
      <c r="NCY72"/>
      <c r="NCZ72"/>
      <c r="NDA72"/>
      <c r="NDB72"/>
      <c r="NDC72"/>
      <c r="NDD72"/>
      <c r="NDE72"/>
      <c r="NDF72"/>
      <c r="NDG72"/>
      <c r="NDH72"/>
      <c r="NDI72"/>
      <c r="NDJ72"/>
      <c r="NDK72"/>
      <c r="NDL72"/>
      <c r="NDM72"/>
      <c r="NDN72"/>
      <c r="NDO72"/>
      <c r="NDP72"/>
      <c r="NDQ72"/>
      <c r="NDR72"/>
      <c r="NDS72"/>
      <c r="NDT72"/>
      <c r="NDU72"/>
      <c r="NDV72"/>
      <c r="NDW72"/>
      <c r="NDX72"/>
      <c r="NDY72"/>
      <c r="NDZ72"/>
      <c r="NEA72"/>
      <c r="NEB72"/>
      <c r="NEC72"/>
      <c r="NED72"/>
      <c r="NEE72"/>
      <c r="NEF72"/>
      <c r="NEG72"/>
      <c r="NEH72"/>
      <c r="NEI72"/>
      <c r="NEJ72"/>
      <c r="NEK72"/>
      <c r="NEL72"/>
      <c r="NEM72"/>
      <c r="NEN72"/>
      <c r="NEO72"/>
      <c r="NEP72"/>
      <c r="NEQ72"/>
      <c r="NER72"/>
      <c r="NES72"/>
      <c r="NET72"/>
      <c r="NEU72"/>
      <c r="NEV72"/>
      <c r="NEW72"/>
      <c r="NEX72"/>
      <c r="NEY72"/>
      <c r="NEZ72"/>
      <c r="NFA72"/>
      <c r="NFB72"/>
      <c r="NFC72"/>
      <c r="NFD72"/>
      <c r="NFE72"/>
      <c r="NFF72"/>
      <c r="NFG72"/>
      <c r="NFH72"/>
      <c r="NFI72"/>
      <c r="NFJ72"/>
      <c r="NFK72"/>
      <c r="NFL72"/>
      <c r="NFM72"/>
      <c r="NFN72"/>
      <c r="NFO72"/>
      <c r="NFP72"/>
      <c r="NFQ72"/>
      <c r="NFR72"/>
      <c r="NFS72"/>
      <c r="NFT72"/>
      <c r="NFU72"/>
      <c r="NFV72"/>
      <c r="NFW72"/>
      <c r="NFX72"/>
      <c r="NFY72"/>
      <c r="NFZ72"/>
      <c r="NGA72"/>
      <c r="NGB72"/>
      <c r="NGC72"/>
      <c r="NGD72"/>
      <c r="NGE72"/>
      <c r="NGF72"/>
      <c r="NGG72"/>
      <c r="NGH72"/>
      <c r="NGI72"/>
      <c r="NGJ72"/>
      <c r="NGK72"/>
      <c r="NGL72"/>
      <c r="NGM72"/>
      <c r="NGN72"/>
      <c r="NGO72"/>
      <c r="NGP72"/>
      <c r="NGQ72"/>
      <c r="NGR72"/>
      <c r="NGS72"/>
      <c r="NGT72"/>
      <c r="NGU72"/>
      <c r="NGV72"/>
      <c r="NGW72"/>
      <c r="NGX72"/>
      <c r="NGY72"/>
      <c r="NGZ72"/>
      <c r="NHA72"/>
      <c r="NHB72"/>
      <c r="NHC72"/>
      <c r="NHD72"/>
      <c r="NHE72"/>
      <c r="NHF72"/>
      <c r="NHG72"/>
      <c r="NHH72"/>
      <c r="NHI72"/>
      <c r="NHJ72"/>
      <c r="NHK72"/>
      <c r="NHL72"/>
      <c r="NHM72"/>
      <c r="NHN72"/>
      <c r="NHO72"/>
      <c r="NHP72"/>
      <c r="NHQ72"/>
      <c r="NHR72"/>
      <c r="NHS72"/>
      <c r="NHT72"/>
      <c r="NHU72"/>
      <c r="NHV72"/>
      <c r="NHW72"/>
      <c r="NHX72"/>
      <c r="NHY72"/>
      <c r="NHZ72"/>
      <c r="NIA72"/>
      <c r="NIB72"/>
      <c r="NIC72"/>
      <c r="NID72"/>
      <c r="NIE72"/>
      <c r="NIF72"/>
      <c r="NIG72"/>
      <c r="NIH72"/>
      <c r="NII72"/>
      <c r="NIJ72"/>
      <c r="NIK72"/>
      <c r="NIL72"/>
      <c r="NIM72"/>
      <c r="NIN72"/>
      <c r="NIO72"/>
      <c r="NIP72"/>
      <c r="NIQ72"/>
      <c r="NIR72"/>
      <c r="NIS72"/>
      <c r="NIT72"/>
      <c r="NIU72"/>
      <c r="NIV72"/>
      <c r="NIW72"/>
      <c r="NIX72"/>
      <c r="NIY72"/>
      <c r="NIZ72"/>
      <c r="NJA72"/>
      <c r="NJB72"/>
      <c r="NJC72"/>
      <c r="NJD72"/>
      <c r="NJE72"/>
      <c r="NJF72"/>
      <c r="NJG72"/>
      <c r="NJH72"/>
      <c r="NJI72"/>
      <c r="NJJ72"/>
      <c r="NJK72"/>
      <c r="NJL72"/>
      <c r="NJM72"/>
      <c r="NJN72"/>
      <c r="NJO72"/>
      <c r="NJP72"/>
      <c r="NJQ72"/>
      <c r="NJR72"/>
      <c r="NJS72"/>
      <c r="NJT72"/>
      <c r="NJU72"/>
      <c r="NJV72"/>
      <c r="NJW72"/>
      <c r="NJX72"/>
      <c r="NJY72"/>
      <c r="NJZ72"/>
      <c r="NKA72"/>
      <c r="NKB72"/>
      <c r="NKC72"/>
      <c r="NKD72"/>
      <c r="NKE72"/>
      <c r="NKF72"/>
      <c r="NKG72"/>
      <c r="NKH72"/>
      <c r="NKI72"/>
      <c r="NKJ72"/>
      <c r="NKK72"/>
      <c r="NKL72"/>
      <c r="NKM72"/>
      <c r="NKN72"/>
      <c r="NKO72"/>
      <c r="NKP72"/>
      <c r="NKQ72"/>
      <c r="NKR72"/>
      <c r="NKS72"/>
      <c r="NKT72"/>
      <c r="NKU72"/>
      <c r="NKV72"/>
      <c r="NKW72"/>
      <c r="NKX72"/>
      <c r="NKY72"/>
      <c r="NKZ72"/>
      <c r="NLA72"/>
      <c r="NLB72"/>
      <c r="NLC72"/>
      <c r="NLD72"/>
      <c r="NLE72"/>
      <c r="NLF72"/>
      <c r="NLG72"/>
      <c r="NLH72"/>
      <c r="NLI72"/>
      <c r="NLJ72"/>
      <c r="NLK72"/>
      <c r="NLL72"/>
      <c r="NLM72"/>
      <c r="NLN72"/>
      <c r="NLO72"/>
      <c r="NLP72"/>
      <c r="NLQ72"/>
      <c r="NLR72"/>
      <c r="NLS72"/>
      <c r="NLT72"/>
      <c r="NLU72"/>
      <c r="NLV72"/>
      <c r="NLW72"/>
      <c r="NLX72"/>
      <c r="NLY72"/>
      <c r="NLZ72"/>
      <c r="NMA72"/>
      <c r="NMB72"/>
      <c r="NMC72"/>
      <c r="NMD72"/>
      <c r="NME72"/>
      <c r="NMF72"/>
      <c r="NMG72"/>
      <c r="NMH72"/>
      <c r="NMI72"/>
      <c r="NMJ72"/>
      <c r="NMK72"/>
      <c r="NML72"/>
      <c r="NMM72"/>
      <c r="NMN72"/>
      <c r="NMO72"/>
      <c r="NMP72"/>
      <c r="NMQ72"/>
      <c r="NMR72"/>
      <c r="NMS72"/>
      <c r="NMT72"/>
      <c r="NMU72"/>
      <c r="NMV72"/>
      <c r="NMW72"/>
      <c r="NMX72"/>
      <c r="NMY72"/>
      <c r="NMZ72"/>
      <c r="NNA72"/>
      <c r="NNB72"/>
      <c r="NNC72"/>
      <c r="NND72"/>
      <c r="NNE72"/>
      <c r="NNF72"/>
      <c r="NNG72"/>
      <c r="NNH72"/>
      <c r="NNI72"/>
      <c r="NNJ72"/>
      <c r="NNK72"/>
      <c r="NNL72"/>
      <c r="NNM72"/>
      <c r="NNN72"/>
      <c r="NNO72"/>
      <c r="NNP72"/>
      <c r="NNQ72"/>
      <c r="NNR72"/>
      <c r="NNS72"/>
      <c r="NNT72"/>
      <c r="NNU72"/>
      <c r="NNV72"/>
      <c r="NNW72"/>
      <c r="NNX72"/>
      <c r="NNY72"/>
      <c r="NNZ72"/>
      <c r="NOA72"/>
      <c r="NOB72"/>
      <c r="NOC72"/>
      <c r="NOD72"/>
      <c r="NOE72"/>
      <c r="NOF72"/>
      <c r="NOG72"/>
      <c r="NOH72"/>
      <c r="NOI72"/>
      <c r="NOJ72"/>
      <c r="NOK72"/>
      <c r="NOL72"/>
      <c r="NOM72"/>
      <c r="NON72"/>
      <c r="NOO72"/>
      <c r="NOP72"/>
      <c r="NOQ72"/>
      <c r="NOR72"/>
      <c r="NOS72"/>
      <c r="NOT72"/>
      <c r="NOU72"/>
      <c r="NOV72"/>
      <c r="NOW72"/>
      <c r="NOX72"/>
      <c r="NOY72"/>
      <c r="NOZ72"/>
      <c r="NPA72"/>
      <c r="NPB72"/>
      <c r="NPC72"/>
      <c r="NPD72"/>
      <c r="NPE72"/>
      <c r="NPF72"/>
      <c r="NPG72"/>
      <c r="NPH72"/>
      <c r="NPI72"/>
      <c r="NPJ72"/>
      <c r="NPK72"/>
      <c r="NPL72"/>
      <c r="NPM72"/>
      <c r="NPN72"/>
      <c r="NPO72"/>
      <c r="NPP72"/>
      <c r="NPQ72"/>
      <c r="NPR72"/>
      <c r="NPS72"/>
      <c r="NPT72"/>
      <c r="NPU72"/>
      <c r="NPV72"/>
      <c r="NPW72"/>
      <c r="NPX72"/>
      <c r="NPY72"/>
      <c r="NPZ72"/>
      <c r="NQA72"/>
      <c r="NQB72"/>
      <c r="NQC72"/>
      <c r="NQD72"/>
      <c r="NQE72"/>
      <c r="NQF72"/>
      <c r="NQG72"/>
      <c r="NQH72"/>
      <c r="NQI72"/>
      <c r="NQJ72"/>
      <c r="NQK72"/>
      <c r="NQL72"/>
      <c r="NQM72"/>
      <c r="NQN72"/>
      <c r="NQO72"/>
      <c r="NQP72"/>
      <c r="NQQ72"/>
      <c r="NQR72"/>
      <c r="NQS72"/>
      <c r="NQT72"/>
      <c r="NQU72"/>
      <c r="NQV72"/>
      <c r="NQW72"/>
      <c r="NQX72"/>
      <c r="NQY72"/>
      <c r="NQZ72"/>
      <c r="NRA72"/>
      <c r="NRB72"/>
      <c r="NRC72"/>
      <c r="NRD72"/>
      <c r="NRE72"/>
      <c r="NRF72"/>
      <c r="NRG72"/>
      <c r="NRH72"/>
      <c r="NRI72"/>
    </row>
    <row r="73" spans="1:9941" s="82" customFormat="1" ht="12" customHeight="1" x14ac:dyDescent="0.2">
      <c r="A73" s="13" t="s">
        <v>217</v>
      </c>
      <c r="B73" s="850" t="s">
        <v>221</v>
      </c>
      <c r="C73" s="437">
        <f>'1. mell.bevétel_össz'!C72-'21._önként_össz_bev'!C74</f>
        <v>0</v>
      </c>
      <c r="D73" s="365">
        <f>'1. mell.bevétel_össz'!D72-'21._önként_össz_bev'!D74</f>
        <v>0</v>
      </c>
      <c r="E73" s="669">
        <f>'1. mell.bevétel_össz'!E72-'21._önként_össz_bev'!E74</f>
        <v>0</v>
      </c>
      <c r="F73" s="669">
        <f>'1. mell.bevétel_össz'!F72-'21._önként_össz_bev'!F74</f>
        <v>0</v>
      </c>
      <c r="G73" s="669">
        <f>'1. mell.bevétel_össz'!G72-'21._önként_össz_bev'!G74</f>
        <v>0</v>
      </c>
      <c r="H73" s="369">
        <f t="shared" si="2"/>
        <v>0</v>
      </c>
      <c r="I73" s="762">
        <f>'1. mell.bevétel_össz'!I72-'21._önként_össz_bev'!I74</f>
        <v>0</v>
      </c>
      <c r="J73" s="369">
        <f>'1. mell.bevétel_össz'!J72-'21._önként_össz_bev'!J74</f>
        <v>0</v>
      </c>
      <c r="K73" s="669">
        <f>'1. mell.bevétel_össz'!K72-'21._önként_össz_bev'!K74-'21._államig_össz_bev'!K73</f>
        <v>0</v>
      </c>
      <c r="L73" s="1515" t="str">
        <f t="shared" si="6"/>
        <v/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</row>
    <row r="74" spans="1:9941" s="82" customFormat="1" ht="12" customHeight="1" x14ac:dyDescent="0.2">
      <c r="A74" s="13" t="s">
        <v>689</v>
      </c>
      <c r="B74" s="850" t="s">
        <v>394</v>
      </c>
      <c r="C74" s="437">
        <f>'1. mell.bevétel_össz'!C73-'21._önként_össz_bev'!C75</f>
        <v>0</v>
      </c>
      <c r="D74" s="365">
        <f>'1. mell.bevétel_össz'!D73-'21._önként_össz_bev'!D75</f>
        <v>0</v>
      </c>
      <c r="E74" s="669">
        <f>'1. mell.bevétel_össz'!E73-'21._önként_össz_bev'!E75</f>
        <v>0</v>
      </c>
      <c r="F74" s="669">
        <f>'1. mell.bevétel_össz'!F73-'21._önként_össz_bev'!F75</f>
        <v>0</v>
      </c>
      <c r="G74" s="669">
        <f>'1. mell.bevétel_össz'!G73-'21._önként_össz_bev'!G75</f>
        <v>0</v>
      </c>
      <c r="H74" s="369">
        <f t="shared" si="2"/>
        <v>0</v>
      </c>
      <c r="I74" s="762">
        <f>'1. mell.bevétel_össz'!I73-'21._önként_össz_bev'!I75</f>
        <v>0</v>
      </c>
      <c r="J74" s="369">
        <f>'1. mell.bevétel_össz'!J73-'21._önként_össz_bev'!J75</f>
        <v>0</v>
      </c>
      <c r="K74" s="669">
        <f>'1. mell.bevétel_össz'!K73-'21._önként_össz_bev'!K75-'21._államig_össz_bev'!K74</f>
        <v>0</v>
      </c>
      <c r="L74" s="1515" t="str">
        <f t="shared" si="6"/>
        <v/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</row>
    <row r="75" spans="1:9941" s="82" customFormat="1" ht="12" customHeight="1" thickBot="1" x14ac:dyDescent="0.25">
      <c r="A75" s="366" t="s">
        <v>219</v>
      </c>
      <c r="B75" s="851" t="s">
        <v>541</v>
      </c>
      <c r="C75" s="437">
        <f>'1. mell.bevétel_össz'!C74-'21._önként_össz_bev'!C76</f>
        <v>0</v>
      </c>
      <c r="D75" s="365">
        <f>'1. mell.bevétel_össz'!D74-'21._önként_össz_bev'!D76</f>
        <v>0</v>
      </c>
      <c r="E75" s="669">
        <f>'1. mell.bevétel_össz'!E74-'21._önként_össz_bev'!E76</f>
        <v>0</v>
      </c>
      <c r="F75" s="669">
        <f>'1. mell.bevétel_össz'!F74-'21._önként_össz_bev'!F76</f>
        <v>0</v>
      </c>
      <c r="G75" s="669">
        <f>'1. mell.bevétel_össz'!G74-'21._önként_össz_bev'!G76</f>
        <v>0</v>
      </c>
      <c r="H75" s="369">
        <f t="shared" si="2"/>
        <v>0</v>
      </c>
      <c r="I75" s="762">
        <f>'1. mell.bevétel_össz'!I74-'21._önként_össz_bev'!I76</f>
        <v>0</v>
      </c>
      <c r="J75" s="369">
        <f>'1. mell.bevétel_össz'!J74-'21._önként_össz_bev'!J76</f>
        <v>0</v>
      </c>
      <c r="K75" s="669">
        <f>'1. mell.bevétel_össz'!K74-'21._önként_össz_bev'!K76-'21._államig_össz_bev'!K75</f>
        <v>0</v>
      </c>
      <c r="L75" s="1515" t="str">
        <f t="shared" ref="L75:L84" si="13">IF(G75=0,"",K75/G75*100)</f>
        <v/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</row>
    <row r="76" spans="1:9941" s="82" customFormat="1" ht="12" customHeight="1" thickBot="1" x14ac:dyDescent="0.25">
      <c r="A76" s="512" t="s">
        <v>22</v>
      </c>
      <c r="B76" s="389" t="s">
        <v>654</v>
      </c>
      <c r="C76" s="139">
        <f>SUM(C77:C78)</f>
        <v>1200000000</v>
      </c>
      <c r="D76" s="255">
        <f>SUM(D77:D78)</f>
        <v>1270823552</v>
      </c>
      <c r="E76" s="662">
        <f t="shared" ref="E76:K76" si="14">SUM(E77:E78)</f>
        <v>1270823552</v>
      </c>
      <c r="F76" s="662">
        <f t="shared" si="14"/>
        <v>1270823552</v>
      </c>
      <c r="G76" s="662">
        <f t="shared" si="14"/>
        <v>1270823552</v>
      </c>
      <c r="H76" s="34">
        <f t="shared" ref="H76:H83" si="15">+G76-F76</f>
        <v>0</v>
      </c>
      <c r="I76" s="725">
        <f t="shared" si="14"/>
        <v>0</v>
      </c>
      <c r="J76" s="34">
        <f t="shared" si="14"/>
        <v>0</v>
      </c>
      <c r="K76" s="662">
        <f t="shared" si="14"/>
        <v>1270823552</v>
      </c>
      <c r="L76" s="1509">
        <f t="shared" si="13"/>
        <v>100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</row>
    <row r="77" spans="1:9941" s="82" customFormat="1" ht="12" customHeight="1" x14ac:dyDescent="0.2">
      <c r="A77" s="13" t="s">
        <v>220</v>
      </c>
      <c r="B77" s="65" t="s">
        <v>373</v>
      </c>
      <c r="C77" s="437">
        <f>'1. mell.bevétel_össz'!C76-'21._önként_össz_bev'!C78</f>
        <v>840000000</v>
      </c>
      <c r="D77" s="365">
        <f>'1. mell.bevétel_össz'!D76-'21._önként_össz_bev'!D78-'21._államig_össz_bev'!D77</f>
        <v>910023552</v>
      </c>
      <c r="E77" s="669">
        <f>'1. mell.bevétel_össz'!E76-'21._önként_össz_bev'!E78-'21._államig_össz_bev'!E77</f>
        <v>910023552</v>
      </c>
      <c r="F77" s="669">
        <f>'1. mell.bevétel_össz'!F76-'21._önként_össz_bev'!F78-'21._államig_össz_bev'!F77</f>
        <v>910023552</v>
      </c>
      <c r="G77" s="669">
        <f>'1. mell.bevétel_össz'!G76-'21._önként_össz_bev'!G78-'21._államig_össz_bev'!G77</f>
        <v>910023552</v>
      </c>
      <c r="H77" s="369">
        <f t="shared" si="15"/>
        <v>0</v>
      </c>
      <c r="I77" s="762">
        <f>'1. mell.bevétel_össz'!I76-'21._önként_össz_bev'!I78-'21._államig_össz_bev'!I77</f>
        <v>0</v>
      </c>
      <c r="J77" s="369">
        <f>'1. mell.bevétel_össz'!J76-'21._önként_össz_bev'!J78-'21._államig_össz_bev'!J77</f>
        <v>0</v>
      </c>
      <c r="K77" s="669">
        <f>'1. mell.bevétel_össz'!K76-'21._önként_össz_bev'!K78-'21._államig_össz_bev'!K77</f>
        <v>910023552</v>
      </c>
      <c r="L77" s="1515">
        <f t="shared" si="13"/>
        <v>100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</row>
    <row r="78" spans="1:9941" s="82" customFormat="1" ht="12" customHeight="1" thickBot="1" x14ac:dyDescent="0.25">
      <c r="A78" s="367" t="s">
        <v>222</v>
      </c>
      <c r="B78" s="65" t="s">
        <v>374</v>
      </c>
      <c r="C78" s="437">
        <f>'1. mell.bevétel_össz'!C77-'21._önként_össz_bev'!C79</f>
        <v>360000000</v>
      </c>
      <c r="D78" s="365">
        <f>'1. mell.bevétel_össz'!D77-'21._önként_össz_bev'!D79-'21._államig_össz_bev'!D78</f>
        <v>360800000</v>
      </c>
      <c r="E78" s="669">
        <f>'1. mell.bevétel_össz'!E77-'21._önként_össz_bev'!E79-'21._államig_össz_bev'!E78</f>
        <v>360800000</v>
      </c>
      <c r="F78" s="669">
        <f>'1. mell.bevétel_össz'!F77-'21._önként_össz_bev'!F79-'21._államig_össz_bev'!F78</f>
        <v>360800000</v>
      </c>
      <c r="G78" s="669">
        <f>'1. mell.bevétel_össz'!G77-'21._önként_össz_bev'!G79-'21._államig_össz_bev'!G78</f>
        <v>360800000</v>
      </c>
      <c r="H78" s="369">
        <f t="shared" si="15"/>
        <v>0</v>
      </c>
      <c r="I78" s="762">
        <f>'1. mell.bevétel_össz'!I77-'21._önként_össz_bev'!I79-'21._államig_össz_bev'!I78</f>
        <v>0</v>
      </c>
      <c r="J78" s="369">
        <f>'1. mell.bevétel_össz'!J77-'21._önként_össz_bev'!J79-'21._államig_össz_bev'!J78</f>
        <v>0</v>
      </c>
      <c r="K78" s="669">
        <f>'1. mell.bevétel_össz'!K77-'21._önként_össz_bev'!K79-'21._államig_össz_bev'!K78</f>
        <v>360800000</v>
      </c>
      <c r="L78" s="1515">
        <f t="shared" si="13"/>
        <v>100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</row>
    <row r="79" spans="1:9941" s="32" customFormat="1" ht="12" customHeight="1" thickBot="1" x14ac:dyDescent="0.25">
      <c r="A79" s="512" t="s">
        <v>23</v>
      </c>
      <c r="B79" s="389" t="s">
        <v>655</v>
      </c>
      <c r="C79" s="139">
        <f>SUM(C80:C82)</f>
        <v>0</v>
      </c>
      <c r="D79" s="255">
        <f>SUM(D80:D82)</f>
        <v>0</v>
      </c>
      <c r="E79" s="662">
        <f t="shared" ref="E79:K79" si="16">SUM(E80:E82)</f>
        <v>0</v>
      </c>
      <c r="F79" s="662">
        <f t="shared" si="16"/>
        <v>1710330707</v>
      </c>
      <c r="G79" s="662">
        <f t="shared" si="16"/>
        <v>2099579349</v>
      </c>
      <c r="H79" s="34">
        <f t="shared" si="15"/>
        <v>389248642</v>
      </c>
      <c r="I79" s="725">
        <f t="shared" si="16"/>
        <v>0</v>
      </c>
      <c r="J79" s="34">
        <f t="shared" si="16"/>
        <v>0</v>
      </c>
      <c r="K79" s="662">
        <f t="shared" si="16"/>
        <v>3502401175</v>
      </c>
      <c r="L79" s="1509">
        <f t="shared" si="13"/>
        <v>166.81442293039052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</row>
    <row r="80" spans="1:9941" s="82" customFormat="1" ht="12" customHeight="1" x14ac:dyDescent="0.2">
      <c r="A80" s="13" t="s">
        <v>223</v>
      </c>
      <c r="B80" s="850" t="s">
        <v>308</v>
      </c>
      <c r="C80" s="437">
        <f>'1. mell.bevétel_össz'!C79-'21._önként_össz_bev'!C81</f>
        <v>0</v>
      </c>
      <c r="D80" s="365">
        <f>'1. mell.bevétel_össz'!D79-'21._önként_össz_bev'!D81</f>
        <v>0</v>
      </c>
      <c r="E80" s="669">
        <f>'1. mell.bevétel_össz'!E79-'21._önként_össz_bev'!E81</f>
        <v>0</v>
      </c>
      <c r="F80" s="669">
        <f>'1. mell.bevétel_össz'!F79-'21._önként_össz_bev'!F81</f>
        <v>1710330707</v>
      </c>
      <c r="G80" s="669">
        <f>'1. mell.bevétel_össz'!G79-'21._önként_össz_bev'!G81</f>
        <v>2099579349</v>
      </c>
      <c r="H80" s="369">
        <f t="shared" si="15"/>
        <v>389248642</v>
      </c>
      <c r="I80" s="762">
        <f>'1. mell.bevétel_össz'!I79-'21._önként_össz_bev'!I81</f>
        <v>0</v>
      </c>
      <c r="J80" s="369">
        <f>'1. mell.bevétel_össz'!J79-'21._önként_össz_bev'!J81</f>
        <v>0</v>
      </c>
      <c r="K80" s="669">
        <f>'1. mell.bevétel_össz'!K79-'21._önként_össz_bev'!K81-'21._államig_össz_bev'!K80</f>
        <v>2152401175</v>
      </c>
      <c r="L80" s="1515">
        <f t="shared" si="13"/>
        <v>102.5158289933247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</row>
    <row r="81" spans="1:9941" s="82" customFormat="1" ht="12" customHeight="1" x14ac:dyDescent="0.2">
      <c r="A81" s="366" t="s">
        <v>224</v>
      </c>
      <c r="B81" s="851" t="s">
        <v>309</v>
      </c>
      <c r="C81" s="437">
        <f>'1. mell.bevétel_össz'!C80-'21._önként_össz_bev'!C82</f>
        <v>0</v>
      </c>
      <c r="D81" s="365">
        <f>'1. mell.bevétel_össz'!D80-'21._önként_össz_bev'!D82</f>
        <v>0</v>
      </c>
      <c r="E81" s="669">
        <f>'1. mell.bevétel_össz'!E80-'21._önként_össz_bev'!E82</f>
        <v>0</v>
      </c>
      <c r="F81" s="669">
        <f>'1. mell.bevétel_össz'!F80-'21._önként_össz_bev'!F82</f>
        <v>0</v>
      </c>
      <c r="G81" s="669">
        <f>'1. mell.bevétel_össz'!G80-'21._önként_össz_bev'!G82</f>
        <v>0</v>
      </c>
      <c r="H81" s="369">
        <f t="shared" si="15"/>
        <v>0</v>
      </c>
      <c r="I81" s="762">
        <f>'1. mell.bevétel_össz'!I80-'21._önként_össz_bev'!I82</f>
        <v>0</v>
      </c>
      <c r="J81" s="369">
        <f>'1. mell.bevétel_össz'!J80-'21._önként_össz_bev'!J82</f>
        <v>0</v>
      </c>
      <c r="K81" s="669">
        <f>'1. mell.bevétel_össz'!K80-'21._önként_össz_bev'!K82-'21._államig_össz_bev'!K81</f>
        <v>0</v>
      </c>
      <c r="L81" s="1515" t="str">
        <f t="shared" si="13"/>
        <v/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</row>
    <row r="82" spans="1:9941" s="82" customFormat="1" ht="12" customHeight="1" thickBot="1" x14ac:dyDescent="0.25">
      <c r="A82" s="367" t="s">
        <v>330</v>
      </c>
      <c r="B82" s="555" t="s">
        <v>382</v>
      </c>
      <c r="C82" s="437">
        <f>'1. mell.bevétel_össz'!C81-'21._önként_össz_bev'!C83</f>
        <v>0</v>
      </c>
      <c r="D82" s="365">
        <f>'1. mell.bevétel_össz'!D81-'21._önként_össz_bev'!D83</f>
        <v>0</v>
      </c>
      <c r="E82" s="669">
        <f>'1. mell.bevétel_össz'!E81-'21._önként_össz_bev'!E83</f>
        <v>0</v>
      </c>
      <c r="F82" s="669">
        <f>'1. mell.bevétel_össz'!F81-'21._önként_össz_bev'!F83</f>
        <v>0</v>
      </c>
      <c r="G82" s="669">
        <f>'1. mell.bevétel_össz'!G81-'21._önként_össz_bev'!G83</f>
        <v>0</v>
      </c>
      <c r="H82" s="369">
        <f t="shared" si="15"/>
        <v>0</v>
      </c>
      <c r="I82" s="762">
        <f>'1. mell.bevétel_össz'!I81-'21._önként_össz_bev'!I83</f>
        <v>0</v>
      </c>
      <c r="J82" s="369">
        <f>'1. mell.bevétel_össz'!J81-'21._önként_össz_bev'!J83</f>
        <v>0</v>
      </c>
      <c r="K82" s="669">
        <f>'1. mell.bevétel_össz'!K81-'21._önként_össz_bev'!K83-'21._államig_össz_bev'!K82</f>
        <v>1350000000</v>
      </c>
      <c r="L82" s="1515" t="str">
        <f t="shared" si="13"/>
        <v/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</row>
    <row r="83" spans="1:9941" s="32" customFormat="1" ht="12.75" customHeight="1" thickBot="1" x14ac:dyDescent="0.25">
      <c r="A83" s="512" t="s">
        <v>24</v>
      </c>
      <c r="B83" s="389" t="s">
        <v>656</v>
      </c>
      <c r="C83" s="1069">
        <f>+C68+C72+C76+C79</f>
        <v>1200000000</v>
      </c>
      <c r="D83" s="256">
        <f>+D68+D72+D76+D79</f>
        <v>1270823552</v>
      </c>
      <c r="E83" s="625">
        <f t="shared" ref="E83:K83" si="17">+E68+E72+E76+E79</f>
        <v>1270823552</v>
      </c>
      <c r="F83" s="625">
        <f t="shared" si="17"/>
        <v>2981154259</v>
      </c>
      <c r="G83" s="625">
        <f t="shared" si="17"/>
        <v>3370402901</v>
      </c>
      <c r="H83" s="83">
        <f t="shared" si="15"/>
        <v>389248642</v>
      </c>
      <c r="I83" s="730">
        <f t="shared" si="17"/>
        <v>0</v>
      </c>
      <c r="J83" s="83">
        <f t="shared" si="17"/>
        <v>0</v>
      </c>
      <c r="K83" s="625">
        <f t="shared" si="17"/>
        <v>4773224727</v>
      </c>
      <c r="L83" s="1513">
        <f t="shared" si="13"/>
        <v>141.62178431497853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</row>
    <row r="84" spans="1:9941" s="32" customFormat="1" ht="13.5" customHeight="1" thickBot="1" x14ac:dyDescent="0.25">
      <c r="A84" s="392" t="s">
        <v>25</v>
      </c>
      <c r="B84" s="854" t="s">
        <v>682</v>
      </c>
      <c r="C84" s="1069">
        <f>+C67+C83</f>
        <v>8599473495</v>
      </c>
      <c r="D84" s="256">
        <f>+D67+D83</f>
        <v>8880202903</v>
      </c>
      <c r="E84" s="625">
        <f t="shared" ref="E84:K84" si="18">+E67+E83</f>
        <v>8904821260</v>
      </c>
      <c r="F84" s="625">
        <f t="shared" si="18"/>
        <v>11679524593</v>
      </c>
      <c r="G84" s="625">
        <f t="shared" si="18"/>
        <v>12133125050</v>
      </c>
      <c r="H84" s="83">
        <f>+G84-F84</f>
        <v>453600457</v>
      </c>
      <c r="I84" s="730">
        <f t="shared" si="18"/>
        <v>0</v>
      </c>
      <c r="J84" s="83">
        <f t="shared" si="18"/>
        <v>0</v>
      </c>
      <c r="K84" s="625">
        <f t="shared" si="18"/>
        <v>14549441041</v>
      </c>
      <c r="L84" s="1513">
        <f t="shared" si="13"/>
        <v>119.91503409914992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</row>
    <row r="85" spans="1:9941" x14ac:dyDescent="0.2">
      <c r="C85" s="384">
        <f>+C84-'21._köt_össz_kiad'!C55</f>
        <v>0</v>
      </c>
      <c r="M85" s="31" t="s">
        <v>389</v>
      </c>
    </row>
    <row r="91" spans="1:9941" x14ac:dyDescent="0.2">
      <c r="H91" s="223" t="s">
        <v>389</v>
      </c>
    </row>
  </sheetData>
  <sheetProtection formatCells="0"/>
  <mergeCells count="6">
    <mergeCell ref="A8:L8"/>
    <mergeCell ref="B1:H1"/>
    <mergeCell ref="A2:L2"/>
    <mergeCell ref="A4:L4"/>
    <mergeCell ref="A5:L5"/>
    <mergeCell ref="A6:L6"/>
  </mergeCells>
  <printOptions horizontalCentered="1"/>
  <pageMargins left="0.39370078740157483" right="0.39370078740157483" top="0.59055118110236227" bottom="0" header="0.78740157480314965" footer="0.78740157480314965"/>
  <pageSetup paperSize="9" scale="85" orientation="portrait" r:id="rId1"/>
  <headerFooter alignWithMargins="0"/>
  <rowBreaks count="1" manualBreakCount="1">
    <brk id="67" max="11" man="1"/>
  </rowBreaks>
  <colBreaks count="3" manualBreakCount="3">
    <brk id="2546" min="1" max="81" man="1"/>
    <brk id="7357" min="1" max="81" man="1"/>
    <brk id="9317" min="1" max="8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0"/>
  <sheetViews>
    <sheetView view="pageBreakPreview" zoomScale="148" zoomScaleNormal="100" zoomScaleSheetLayoutView="148" workbookViewId="0">
      <selection activeCell="B20" sqref="B20"/>
    </sheetView>
  </sheetViews>
  <sheetFormatPr defaultRowHeight="12.75" x14ac:dyDescent="0.2"/>
  <cols>
    <col min="1" max="1" width="9.6640625" style="90" customWidth="1"/>
    <col min="2" max="2" width="59.83203125" style="91" customWidth="1"/>
    <col min="3" max="3" width="13.1640625" style="92" customWidth="1"/>
    <col min="4" max="4" width="15.6640625" style="92" hidden="1" customWidth="1"/>
    <col min="5" max="5" width="15.5" style="92" hidden="1" customWidth="1"/>
    <col min="6" max="6" width="14.6640625" style="92" hidden="1" customWidth="1"/>
    <col min="7" max="7" width="14.33203125" style="92" customWidth="1"/>
    <col min="8" max="8" width="14.5" style="92" hidden="1" customWidth="1"/>
    <col min="9" max="10" width="14.83203125" style="92" hidden="1" customWidth="1"/>
    <col min="11" max="11" width="13.83203125" style="92" customWidth="1"/>
    <col min="12" max="12" width="7.83203125" style="92" customWidth="1"/>
    <col min="13" max="261" width="9.33203125" style="31"/>
    <col min="262" max="262" width="19.5" style="31" customWidth="1"/>
    <col min="263" max="263" width="69.33203125" style="31" customWidth="1"/>
    <col min="264" max="264" width="21.5" style="31" customWidth="1"/>
    <col min="265" max="517" width="9.33203125" style="31"/>
    <col min="518" max="518" width="19.5" style="31" customWidth="1"/>
    <col min="519" max="519" width="69.33203125" style="31" customWidth="1"/>
    <col min="520" max="520" width="21.5" style="31" customWidth="1"/>
    <col min="521" max="773" width="9.33203125" style="31"/>
    <col min="774" max="774" width="19.5" style="31" customWidth="1"/>
    <col min="775" max="775" width="69.33203125" style="31" customWidth="1"/>
    <col min="776" max="776" width="21.5" style="31" customWidth="1"/>
    <col min="777" max="1029" width="9.33203125" style="31"/>
    <col min="1030" max="1030" width="19.5" style="31" customWidth="1"/>
    <col min="1031" max="1031" width="69.33203125" style="31" customWidth="1"/>
    <col min="1032" max="1032" width="21.5" style="31" customWidth="1"/>
    <col min="1033" max="1285" width="9.33203125" style="31"/>
    <col min="1286" max="1286" width="19.5" style="31" customWidth="1"/>
    <col min="1287" max="1287" width="69.33203125" style="31" customWidth="1"/>
    <col min="1288" max="1288" width="21.5" style="31" customWidth="1"/>
    <col min="1289" max="1541" width="9.33203125" style="31"/>
    <col min="1542" max="1542" width="19.5" style="31" customWidth="1"/>
    <col min="1543" max="1543" width="69.33203125" style="31" customWidth="1"/>
    <col min="1544" max="1544" width="21.5" style="31" customWidth="1"/>
    <col min="1545" max="1797" width="9.33203125" style="31"/>
    <col min="1798" max="1798" width="19.5" style="31" customWidth="1"/>
    <col min="1799" max="1799" width="69.33203125" style="31" customWidth="1"/>
    <col min="1800" max="1800" width="21.5" style="31" customWidth="1"/>
    <col min="1801" max="2053" width="9.33203125" style="31"/>
    <col min="2054" max="2054" width="19.5" style="31" customWidth="1"/>
    <col min="2055" max="2055" width="69.33203125" style="31" customWidth="1"/>
    <col min="2056" max="2056" width="21.5" style="31" customWidth="1"/>
    <col min="2057" max="2309" width="9.33203125" style="31"/>
    <col min="2310" max="2310" width="19.5" style="31" customWidth="1"/>
    <col min="2311" max="2311" width="69.33203125" style="31" customWidth="1"/>
    <col min="2312" max="2312" width="21.5" style="31" customWidth="1"/>
    <col min="2313" max="2565" width="9.33203125" style="31"/>
    <col min="2566" max="2566" width="19.5" style="31" customWidth="1"/>
    <col min="2567" max="2567" width="69.33203125" style="31" customWidth="1"/>
    <col min="2568" max="2568" width="21.5" style="31" customWidth="1"/>
    <col min="2569" max="2821" width="9.33203125" style="31"/>
    <col min="2822" max="2822" width="19.5" style="31" customWidth="1"/>
    <col min="2823" max="2823" width="69.33203125" style="31" customWidth="1"/>
    <col min="2824" max="2824" width="21.5" style="31" customWidth="1"/>
    <col min="2825" max="3077" width="9.33203125" style="31"/>
    <col min="3078" max="3078" width="19.5" style="31" customWidth="1"/>
    <col min="3079" max="3079" width="69.33203125" style="31" customWidth="1"/>
    <col min="3080" max="3080" width="21.5" style="31" customWidth="1"/>
    <col min="3081" max="3333" width="9.33203125" style="31"/>
    <col min="3334" max="3334" width="19.5" style="31" customWidth="1"/>
    <col min="3335" max="3335" width="69.33203125" style="31" customWidth="1"/>
    <col min="3336" max="3336" width="21.5" style="31" customWidth="1"/>
    <col min="3337" max="3589" width="9.33203125" style="31"/>
    <col min="3590" max="3590" width="19.5" style="31" customWidth="1"/>
    <col min="3591" max="3591" width="69.33203125" style="31" customWidth="1"/>
    <col min="3592" max="3592" width="21.5" style="31" customWidth="1"/>
    <col min="3593" max="3845" width="9.33203125" style="31"/>
    <col min="3846" max="3846" width="19.5" style="31" customWidth="1"/>
    <col min="3847" max="3847" width="69.33203125" style="31" customWidth="1"/>
    <col min="3848" max="3848" width="21.5" style="31" customWidth="1"/>
    <col min="3849" max="4101" width="9.33203125" style="31"/>
    <col min="4102" max="4102" width="19.5" style="31" customWidth="1"/>
    <col min="4103" max="4103" width="69.33203125" style="31" customWidth="1"/>
    <col min="4104" max="4104" width="21.5" style="31" customWidth="1"/>
    <col min="4105" max="4357" width="9.33203125" style="31"/>
    <col min="4358" max="4358" width="19.5" style="31" customWidth="1"/>
    <col min="4359" max="4359" width="69.33203125" style="31" customWidth="1"/>
    <col min="4360" max="4360" width="21.5" style="31" customWidth="1"/>
    <col min="4361" max="4613" width="9.33203125" style="31"/>
    <col min="4614" max="4614" width="19.5" style="31" customWidth="1"/>
    <col min="4615" max="4615" width="69.33203125" style="31" customWidth="1"/>
    <col min="4616" max="4616" width="21.5" style="31" customWidth="1"/>
    <col min="4617" max="4869" width="9.33203125" style="31"/>
    <col min="4870" max="4870" width="19.5" style="31" customWidth="1"/>
    <col min="4871" max="4871" width="69.33203125" style="31" customWidth="1"/>
    <col min="4872" max="4872" width="21.5" style="31" customWidth="1"/>
    <col min="4873" max="5125" width="9.33203125" style="31"/>
    <col min="5126" max="5126" width="19.5" style="31" customWidth="1"/>
    <col min="5127" max="5127" width="69.33203125" style="31" customWidth="1"/>
    <col min="5128" max="5128" width="21.5" style="31" customWidth="1"/>
    <col min="5129" max="5381" width="9.33203125" style="31"/>
    <col min="5382" max="5382" width="19.5" style="31" customWidth="1"/>
    <col min="5383" max="5383" width="69.33203125" style="31" customWidth="1"/>
    <col min="5384" max="5384" width="21.5" style="31" customWidth="1"/>
    <col min="5385" max="5637" width="9.33203125" style="31"/>
    <col min="5638" max="5638" width="19.5" style="31" customWidth="1"/>
    <col min="5639" max="5639" width="69.33203125" style="31" customWidth="1"/>
    <col min="5640" max="5640" width="21.5" style="31" customWidth="1"/>
    <col min="5641" max="5893" width="9.33203125" style="31"/>
    <col min="5894" max="5894" width="19.5" style="31" customWidth="1"/>
    <col min="5895" max="5895" width="69.33203125" style="31" customWidth="1"/>
    <col min="5896" max="5896" width="21.5" style="31" customWidth="1"/>
    <col min="5897" max="6149" width="9.33203125" style="31"/>
    <col min="6150" max="6150" width="19.5" style="31" customWidth="1"/>
    <col min="6151" max="6151" width="69.33203125" style="31" customWidth="1"/>
    <col min="6152" max="6152" width="21.5" style="31" customWidth="1"/>
    <col min="6153" max="6405" width="9.33203125" style="31"/>
    <col min="6406" max="6406" width="19.5" style="31" customWidth="1"/>
    <col min="6407" max="6407" width="69.33203125" style="31" customWidth="1"/>
    <col min="6408" max="6408" width="21.5" style="31" customWidth="1"/>
    <col min="6409" max="6661" width="9.33203125" style="31"/>
    <col min="6662" max="6662" width="19.5" style="31" customWidth="1"/>
    <col min="6663" max="6663" width="69.33203125" style="31" customWidth="1"/>
    <col min="6664" max="6664" width="21.5" style="31" customWidth="1"/>
    <col min="6665" max="6917" width="9.33203125" style="31"/>
    <col min="6918" max="6918" width="19.5" style="31" customWidth="1"/>
    <col min="6919" max="6919" width="69.33203125" style="31" customWidth="1"/>
    <col min="6920" max="6920" width="21.5" style="31" customWidth="1"/>
    <col min="6921" max="7173" width="9.33203125" style="31"/>
    <col min="7174" max="7174" width="19.5" style="31" customWidth="1"/>
    <col min="7175" max="7175" width="69.33203125" style="31" customWidth="1"/>
    <col min="7176" max="7176" width="21.5" style="31" customWidth="1"/>
    <col min="7177" max="7429" width="9.33203125" style="31"/>
    <col min="7430" max="7430" width="19.5" style="31" customWidth="1"/>
    <col min="7431" max="7431" width="69.33203125" style="31" customWidth="1"/>
    <col min="7432" max="7432" width="21.5" style="31" customWidth="1"/>
    <col min="7433" max="7685" width="9.33203125" style="31"/>
    <col min="7686" max="7686" width="19.5" style="31" customWidth="1"/>
    <col min="7687" max="7687" width="69.33203125" style="31" customWidth="1"/>
    <col min="7688" max="7688" width="21.5" style="31" customWidth="1"/>
    <col min="7689" max="7941" width="9.33203125" style="31"/>
    <col min="7942" max="7942" width="19.5" style="31" customWidth="1"/>
    <col min="7943" max="7943" width="69.33203125" style="31" customWidth="1"/>
    <col min="7944" max="7944" width="21.5" style="31" customWidth="1"/>
    <col min="7945" max="8197" width="9.33203125" style="31"/>
    <col min="8198" max="8198" width="19.5" style="31" customWidth="1"/>
    <col min="8199" max="8199" width="69.33203125" style="31" customWidth="1"/>
    <col min="8200" max="8200" width="21.5" style="31" customWidth="1"/>
    <col min="8201" max="8453" width="9.33203125" style="31"/>
    <col min="8454" max="8454" width="19.5" style="31" customWidth="1"/>
    <col min="8455" max="8455" width="69.33203125" style="31" customWidth="1"/>
    <col min="8456" max="8456" width="21.5" style="31" customWidth="1"/>
    <col min="8457" max="8709" width="9.33203125" style="31"/>
    <col min="8710" max="8710" width="19.5" style="31" customWidth="1"/>
    <col min="8711" max="8711" width="69.33203125" style="31" customWidth="1"/>
    <col min="8712" max="8712" width="21.5" style="31" customWidth="1"/>
    <col min="8713" max="8965" width="9.33203125" style="31"/>
    <col min="8966" max="8966" width="19.5" style="31" customWidth="1"/>
    <col min="8967" max="8967" width="69.33203125" style="31" customWidth="1"/>
    <col min="8968" max="8968" width="21.5" style="31" customWidth="1"/>
    <col min="8969" max="9221" width="9.33203125" style="31"/>
    <col min="9222" max="9222" width="19.5" style="31" customWidth="1"/>
    <col min="9223" max="9223" width="69.33203125" style="31" customWidth="1"/>
    <col min="9224" max="9224" width="21.5" style="31" customWidth="1"/>
    <col min="9225" max="9477" width="9.33203125" style="31"/>
    <col min="9478" max="9478" width="19.5" style="31" customWidth="1"/>
    <col min="9479" max="9479" width="69.33203125" style="31" customWidth="1"/>
    <col min="9480" max="9480" width="21.5" style="31" customWidth="1"/>
    <col min="9481" max="9733" width="9.33203125" style="31"/>
    <col min="9734" max="9734" width="19.5" style="31" customWidth="1"/>
    <col min="9735" max="9735" width="69.33203125" style="31" customWidth="1"/>
    <col min="9736" max="9736" width="21.5" style="31" customWidth="1"/>
    <col min="9737" max="9989" width="9.33203125" style="31"/>
    <col min="9990" max="9990" width="19.5" style="31" customWidth="1"/>
    <col min="9991" max="9991" width="69.33203125" style="31" customWidth="1"/>
    <col min="9992" max="9992" width="21.5" style="31" customWidth="1"/>
    <col min="9993" max="10245" width="9.33203125" style="31"/>
    <col min="10246" max="10246" width="19.5" style="31" customWidth="1"/>
    <col min="10247" max="10247" width="69.33203125" style="31" customWidth="1"/>
    <col min="10248" max="10248" width="21.5" style="31" customWidth="1"/>
    <col min="10249" max="10501" width="9.33203125" style="31"/>
    <col min="10502" max="10502" width="19.5" style="31" customWidth="1"/>
    <col min="10503" max="10503" width="69.33203125" style="31" customWidth="1"/>
    <col min="10504" max="10504" width="21.5" style="31" customWidth="1"/>
    <col min="10505" max="10757" width="9.33203125" style="31"/>
    <col min="10758" max="10758" width="19.5" style="31" customWidth="1"/>
    <col min="10759" max="10759" width="69.33203125" style="31" customWidth="1"/>
    <col min="10760" max="10760" width="21.5" style="31" customWidth="1"/>
    <col min="10761" max="11013" width="9.33203125" style="31"/>
    <col min="11014" max="11014" width="19.5" style="31" customWidth="1"/>
    <col min="11015" max="11015" width="69.33203125" style="31" customWidth="1"/>
    <col min="11016" max="11016" width="21.5" style="31" customWidth="1"/>
    <col min="11017" max="11269" width="9.33203125" style="31"/>
    <col min="11270" max="11270" width="19.5" style="31" customWidth="1"/>
    <col min="11271" max="11271" width="69.33203125" style="31" customWidth="1"/>
    <col min="11272" max="11272" width="21.5" style="31" customWidth="1"/>
    <col min="11273" max="11525" width="9.33203125" style="31"/>
    <col min="11526" max="11526" width="19.5" style="31" customWidth="1"/>
    <col min="11527" max="11527" width="69.33203125" style="31" customWidth="1"/>
    <col min="11528" max="11528" width="21.5" style="31" customWidth="1"/>
    <col min="11529" max="11781" width="9.33203125" style="31"/>
    <col min="11782" max="11782" width="19.5" style="31" customWidth="1"/>
    <col min="11783" max="11783" width="69.33203125" style="31" customWidth="1"/>
    <col min="11784" max="11784" width="21.5" style="31" customWidth="1"/>
    <col min="11785" max="12037" width="9.33203125" style="31"/>
    <col min="12038" max="12038" width="19.5" style="31" customWidth="1"/>
    <col min="12039" max="12039" width="69.33203125" style="31" customWidth="1"/>
    <col min="12040" max="12040" width="21.5" style="31" customWidth="1"/>
    <col min="12041" max="12293" width="9.33203125" style="31"/>
    <col min="12294" max="12294" width="19.5" style="31" customWidth="1"/>
    <col min="12295" max="12295" width="69.33203125" style="31" customWidth="1"/>
    <col min="12296" max="12296" width="21.5" style="31" customWidth="1"/>
    <col min="12297" max="12549" width="9.33203125" style="31"/>
    <col min="12550" max="12550" width="19.5" style="31" customWidth="1"/>
    <col min="12551" max="12551" width="69.33203125" style="31" customWidth="1"/>
    <col min="12552" max="12552" width="21.5" style="31" customWidth="1"/>
    <col min="12553" max="12805" width="9.33203125" style="31"/>
    <col min="12806" max="12806" width="19.5" style="31" customWidth="1"/>
    <col min="12807" max="12807" width="69.33203125" style="31" customWidth="1"/>
    <col min="12808" max="12808" width="21.5" style="31" customWidth="1"/>
    <col min="12809" max="13061" width="9.33203125" style="31"/>
    <col min="13062" max="13062" width="19.5" style="31" customWidth="1"/>
    <col min="13063" max="13063" width="69.33203125" style="31" customWidth="1"/>
    <col min="13064" max="13064" width="21.5" style="31" customWidth="1"/>
    <col min="13065" max="13317" width="9.33203125" style="31"/>
    <col min="13318" max="13318" width="19.5" style="31" customWidth="1"/>
    <col min="13319" max="13319" width="69.33203125" style="31" customWidth="1"/>
    <col min="13320" max="13320" width="21.5" style="31" customWidth="1"/>
    <col min="13321" max="13573" width="9.33203125" style="31"/>
    <col min="13574" max="13574" width="19.5" style="31" customWidth="1"/>
    <col min="13575" max="13575" width="69.33203125" style="31" customWidth="1"/>
    <col min="13576" max="13576" width="21.5" style="31" customWidth="1"/>
    <col min="13577" max="13829" width="9.33203125" style="31"/>
    <col min="13830" max="13830" width="19.5" style="31" customWidth="1"/>
    <col min="13831" max="13831" width="69.33203125" style="31" customWidth="1"/>
    <col min="13832" max="13832" width="21.5" style="31" customWidth="1"/>
    <col min="13833" max="14085" width="9.33203125" style="31"/>
    <col min="14086" max="14086" width="19.5" style="31" customWidth="1"/>
    <col min="14087" max="14087" width="69.33203125" style="31" customWidth="1"/>
    <col min="14088" max="14088" width="21.5" style="31" customWidth="1"/>
    <col min="14089" max="14341" width="9.33203125" style="31"/>
    <col min="14342" max="14342" width="19.5" style="31" customWidth="1"/>
    <col min="14343" max="14343" width="69.33203125" style="31" customWidth="1"/>
    <col min="14344" max="14344" width="21.5" style="31" customWidth="1"/>
    <col min="14345" max="14597" width="9.33203125" style="31"/>
    <col min="14598" max="14598" width="19.5" style="31" customWidth="1"/>
    <col min="14599" max="14599" width="69.33203125" style="31" customWidth="1"/>
    <col min="14600" max="14600" width="21.5" style="31" customWidth="1"/>
    <col min="14601" max="14853" width="9.33203125" style="31"/>
    <col min="14854" max="14854" width="19.5" style="31" customWidth="1"/>
    <col min="14855" max="14855" width="69.33203125" style="31" customWidth="1"/>
    <col min="14856" max="14856" width="21.5" style="31" customWidth="1"/>
    <col min="14857" max="15109" width="9.33203125" style="31"/>
    <col min="15110" max="15110" width="19.5" style="31" customWidth="1"/>
    <col min="15111" max="15111" width="69.33203125" style="31" customWidth="1"/>
    <col min="15112" max="15112" width="21.5" style="31" customWidth="1"/>
    <col min="15113" max="15365" width="9.33203125" style="31"/>
    <col min="15366" max="15366" width="19.5" style="31" customWidth="1"/>
    <col min="15367" max="15367" width="69.33203125" style="31" customWidth="1"/>
    <col min="15368" max="15368" width="21.5" style="31" customWidth="1"/>
    <col min="15369" max="15621" width="9.33203125" style="31"/>
    <col min="15622" max="15622" width="19.5" style="31" customWidth="1"/>
    <col min="15623" max="15623" width="69.33203125" style="31" customWidth="1"/>
    <col min="15624" max="15624" width="21.5" style="31" customWidth="1"/>
    <col min="15625" max="15877" width="9.33203125" style="31"/>
    <col min="15878" max="15878" width="19.5" style="31" customWidth="1"/>
    <col min="15879" max="15879" width="69.33203125" style="31" customWidth="1"/>
    <col min="15880" max="15880" width="21.5" style="31" customWidth="1"/>
    <col min="15881" max="16133" width="9.33203125" style="31"/>
    <col min="16134" max="16134" width="19.5" style="31" customWidth="1"/>
    <col min="16135" max="16135" width="69.33203125" style="31" customWidth="1"/>
    <col min="16136" max="16136" width="21.5" style="31" customWidth="1"/>
    <col min="16137" max="16384" width="9.33203125" style="31"/>
  </cols>
  <sheetData>
    <row r="1" spans="1:12" s="50" customFormat="1" x14ac:dyDescent="0.2">
      <c r="B1" s="2151"/>
      <c r="C1" s="2151"/>
      <c r="D1" s="2151"/>
      <c r="E1" s="2151"/>
      <c r="F1" s="2151"/>
      <c r="G1" s="2151"/>
      <c r="H1" s="2151"/>
    </row>
    <row r="2" spans="1:12" s="50" customFormat="1" x14ac:dyDescent="0.2">
      <c r="A2" s="2151" t="s">
        <v>1074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30" customFormat="1" ht="18" customHeight="1" x14ac:dyDescent="0.2">
      <c r="A3" s="229"/>
      <c r="B3" s="230"/>
      <c r="C3" s="611"/>
      <c r="D3" s="610"/>
      <c r="E3" s="660"/>
      <c r="F3" s="660"/>
      <c r="G3" s="660"/>
      <c r="H3" s="611"/>
      <c r="I3" s="713"/>
      <c r="J3" s="713"/>
      <c r="K3" s="713"/>
      <c r="L3" s="713"/>
    </row>
    <row r="4" spans="1:12" s="77" customFormat="1" ht="21" customHeight="1" x14ac:dyDescent="0.2">
      <c r="A4" s="2152" t="s">
        <v>235</v>
      </c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</row>
    <row r="5" spans="1:12" s="77" customFormat="1" ht="21" customHeight="1" x14ac:dyDescent="0.2">
      <c r="A5" s="2152" t="str">
        <f>'21._köt_össz_bev'!A5:C5</f>
        <v>2022. ÉVI ZÁRSZÁMADÁS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</row>
    <row r="6" spans="1:12" s="77" customFormat="1" ht="21" customHeight="1" x14ac:dyDescent="0.2">
      <c r="A6" s="2152" t="s">
        <v>398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</row>
    <row r="7" spans="1:12" s="77" customFormat="1" ht="15.75" x14ac:dyDescent="0.2">
      <c r="A7" s="609"/>
      <c r="B7" s="609"/>
      <c r="C7" s="609"/>
      <c r="D7" s="609"/>
      <c r="E7" s="659"/>
      <c r="F7" s="659"/>
      <c r="G7" s="659"/>
      <c r="H7" s="609"/>
      <c r="I7" s="712"/>
      <c r="J7" s="712"/>
      <c r="K7" s="712"/>
      <c r="L7" s="712"/>
    </row>
    <row r="8" spans="1:12" ht="14.25" thickBot="1" x14ac:dyDescent="0.3">
      <c r="A8" s="2183" t="s">
        <v>366</v>
      </c>
      <c r="B8" s="2183"/>
      <c r="C8" s="2183"/>
      <c r="D8" s="2183"/>
      <c r="E8" s="2183"/>
      <c r="F8" s="2183"/>
      <c r="G8" s="2183"/>
      <c r="H8" s="2183"/>
      <c r="I8" s="2183"/>
      <c r="J8" s="2183"/>
      <c r="K8" s="2183"/>
      <c r="L8" s="2183"/>
    </row>
    <row r="9" spans="1:12" s="79" customFormat="1" ht="54" customHeight="1" thickBot="1" x14ac:dyDescent="0.25">
      <c r="A9" s="51" t="s">
        <v>132</v>
      </c>
      <c r="B9" s="733" t="s">
        <v>34</v>
      </c>
      <c r="C9" s="117" t="str">
        <f>'21._köt_össz_bev'!C9</f>
        <v xml:space="preserve">2022. évi eredeti előirányzat
2/2022. (II.14.) </v>
      </c>
      <c r="D9" s="250" t="str">
        <f>'21._köt_össz_bev'!D9</f>
        <v>Módosított előirányzat a 17/2022.  (VI.30.)  rendelet szerint</v>
      </c>
      <c r="E9" s="117" t="str">
        <f>'21._köt_össz_bev'!E9</f>
        <v>Módosított előirányzat a 18/2022. (IX.29.)  rendelet szerint</v>
      </c>
      <c r="F9" s="117" t="str">
        <f>'21._köt_össz_bev'!F9</f>
        <v>Módosított előirányzat a 23/2022. (XII.16.)  rendelet szerint</v>
      </c>
      <c r="G9" s="117" t="str">
        <f>'21._köt_össz_bev'!G9</f>
        <v>Módosított előirányzat a 1/2023. (II.13.)  rendelet szerint</v>
      </c>
      <c r="H9" s="138" t="str">
        <f>'21._köt_össz_bev'!H9</f>
        <v>Változás a 2022. 23/2022. (XII.16.) rendelethez képest</v>
      </c>
      <c r="I9" s="250" t="str">
        <f>'21._köt_össz_bev'!I9</f>
        <v>2022. évi teljesítés              2022.06.30-ig</v>
      </c>
      <c r="J9" s="117" t="str">
        <f>'21._köt_össz_bev'!J9</f>
        <v>2022. évi teljesítés              2022.09.30-ig</v>
      </c>
      <c r="K9" s="117" t="str">
        <f>'21._köt_össz_bev'!K9</f>
        <v>2022. évi teljesítés              2022.12.31-ig</v>
      </c>
      <c r="L9" s="1396" t="str">
        <f>'21._köt_össz_bev'!L9</f>
        <v>Teljesítés %-a</v>
      </c>
    </row>
    <row r="10" spans="1:12" s="79" customFormat="1" ht="14.25" customHeight="1" thickBot="1" x14ac:dyDescent="0.25">
      <c r="A10" s="51" t="s">
        <v>302</v>
      </c>
      <c r="B10" s="52" t="s">
        <v>303</v>
      </c>
      <c r="C10" s="1042" t="s">
        <v>304</v>
      </c>
      <c r="D10" s="52" t="s">
        <v>305</v>
      </c>
      <c r="E10" s="52" t="s">
        <v>305</v>
      </c>
      <c r="F10" s="52" t="s">
        <v>305</v>
      </c>
      <c r="G10" s="52" t="s">
        <v>305</v>
      </c>
      <c r="H10" s="248" t="s">
        <v>392</v>
      </c>
      <c r="I10" s="248"/>
      <c r="J10" s="53"/>
      <c r="K10" s="52" t="s">
        <v>306</v>
      </c>
      <c r="L10" s="248" t="s">
        <v>392</v>
      </c>
    </row>
    <row r="11" spans="1:12" s="38" customFormat="1" ht="12" customHeight="1" thickBot="1" x14ac:dyDescent="0.25">
      <c r="A11" s="85" t="s">
        <v>12</v>
      </c>
      <c r="B11" s="1027" t="s">
        <v>553</v>
      </c>
      <c r="C11" s="1072">
        <f>C12+C14+C15+C16+C17</f>
        <v>7433215042</v>
      </c>
      <c r="D11" s="252">
        <f>D12+D14+D15+D16+D17</f>
        <v>7467948521</v>
      </c>
      <c r="E11" s="670">
        <f t="shared" ref="E11:K11" si="0">E12+E14+E15+E16+E17</f>
        <v>7330013794</v>
      </c>
      <c r="F11" s="670">
        <f t="shared" si="0"/>
        <v>8384553827</v>
      </c>
      <c r="G11" s="670">
        <f t="shared" si="0"/>
        <v>8437548555</v>
      </c>
      <c r="H11" s="86">
        <f>+G11-F11</f>
        <v>52994728</v>
      </c>
      <c r="I11" s="767">
        <f t="shared" si="0"/>
        <v>0</v>
      </c>
      <c r="J11" s="86">
        <f t="shared" si="0"/>
        <v>0</v>
      </c>
      <c r="K11" s="1072">
        <f t="shared" si="0"/>
        <v>5970018259</v>
      </c>
      <c r="L11" s="1484">
        <f t="shared" ref="L11:L58" si="1">IF(G11=0,"",K11/G11*100)</f>
        <v>70.755364784979307</v>
      </c>
    </row>
    <row r="12" spans="1:12" ht="12" customHeight="1" x14ac:dyDescent="0.2">
      <c r="A12" s="119" t="s">
        <v>91</v>
      </c>
      <c r="B12" s="59" t="s">
        <v>68</v>
      </c>
      <c r="C12" s="143">
        <f>'1.mell.kiadás_össz'!C11-'21._önként_össz_kiad'!C12-'21._államig_össz_kiad'!C12</f>
        <v>1402523117</v>
      </c>
      <c r="D12" s="253">
        <f>'1.mell.kiadás_össz'!D11-'21._önként_össz_kiad'!D12-'21._államig_össz_kiad'!D12</f>
        <v>1430830644</v>
      </c>
      <c r="E12" s="671">
        <f>'1.mell.kiadás_össz'!E11-'21._önként_össz_kiad'!E12-'21._államig_össz_kiad'!E12</f>
        <v>1592519922</v>
      </c>
      <c r="F12" s="671">
        <f>'1.mell.kiadás_össz'!F11-'21._önként_össz_kiad'!F12-'21._államig_össz_kiad'!F12</f>
        <v>1587356942</v>
      </c>
      <c r="G12" s="671">
        <f>'1.mell.kiadás_össz'!G11-'21._önként_össz_kiad'!G12-'21._államig_össz_kiad'!G12</f>
        <v>1597859699</v>
      </c>
      <c r="H12" s="87">
        <f t="shared" ref="H12:H57" si="2">+G12-F12</f>
        <v>10502757</v>
      </c>
      <c r="I12" s="768">
        <f>'1.mell.kiadás_össz'!I11-'21._önként_össz_kiad'!I12-'21._államig_össz_kiad'!I12</f>
        <v>0</v>
      </c>
      <c r="J12" s="87">
        <f>'1.mell.kiadás_össz'!J11-'21._önként_össz_kiad'!J12-'21._államig_össz_kiad'!J12</f>
        <v>0</v>
      </c>
      <c r="K12" s="143">
        <f>'1.mell.kiadás_össz'!K11-'21._önként_össz_kiad'!K12-'21._államig_össz_kiad'!K12</f>
        <v>1492137065</v>
      </c>
      <c r="L12" s="1485">
        <f t="shared" si="1"/>
        <v>93.383484540841394</v>
      </c>
    </row>
    <row r="13" spans="1:12" ht="12" customHeight="1" x14ac:dyDescent="0.2">
      <c r="A13" s="366" t="s">
        <v>310</v>
      </c>
      <c r="B13" s="374" t="s">
        <v>273</v>
      </c>
      <c r="C13" s="140">
        <f>'1.mell.kiadás_össz'!C12-'21._önként_össz_kiad'!C13-'21._államig_össz_kiad'!C13</f>
        <v>12800000</v>
      </c>
      <c r="D13" s="254">
        <f>'1.mell.kiadás_össz'!D12-'21._önként_össz_kiad'!D13-'21._államig_össz_kiad'!D13</f>
        <v>12800000</v>
      </c>
      <c r="E13" s="663">
        <f>'1.mell.kiadás_össz'!E12-'21._önként_össz_kiad'!E13-'21._államig_össz_kiad'!E13</f>
        <v>117373602</v>
      </c>
      <c r="F13" s="663">
        <f>'1.mell.kiadás_össz'!F12-'21._önként_össz_kiad'!F13-'21._államig_össz_kiad'!F13</f>
        <v>117373602</v>
      </c>
      <c r="G13" s="663">
        <f>'1.mell.kiadás_össz'!G12-'21._önként_össz_kiad'!G13-'21._államig_össz_kiad'!G13</f>
        <v>72125301</v>
      </c>
      <c r="H13" s="17">
        <f t="shared" si="2"/>
        <v>-45248301</v>
      </c>
      <c r="I13" s="723">
        <f>'1.mell.kiadás_össz'!I12-'21._önként_össz_kiad'!I13-'21._államig_össz_kiad'!I13</f>
        <v>0</v>
      </c>
      <c r="J13" s="17">
        <f>'1.mell.kiadás_össz'!J12-'21._önként_össz_kiad'!J13-'21._államig_össz_kiad'!J13</f>
        <v>0</v>
      </c>
      <c r="K13" s="140">
        <f>'1.mell.kiadás_össz'!K12-'21._önként_össz_kiad'!K13-'21._államig_össz_kiad'!K13</f>
        <v>59464860</v>
      </c>
      <c r="L13" s="1486">
        <f t="shared" si="1"/>
        <v>82.44660219858217</v>
      </c>
    </row>
    <row r="14" spans="1:12" ht="12" customHeight="1" x14ac:dyDescent="0.2">
      <c r="A14" s="366" t="s">
        <v>92</v>
      </c>
      <c r="B14" s="371" t="s">
        <v>87</v>
      </c>
      <c r="C14" s="436">
        <f>'1.mell.kiadás_össz'!C13-'21._önként_össz_kiad'!C14-'21._államig_össz_kiad'!C14</f>
        <v>226402297</v>
      </c>
      <c r="D14" s="364">
        <f>'1.mell.kiadás_össz'!D13-'21._önként_össz_kiad'!D14-'21._államig_össz_kiad'!D14</f>
        <v>234087916</v>
      </c>
      <c r="E14" s="664">
        <f>'1.mell.kiadás_össz'!E13-'21._önként_össz_kiad'!E14-'21._államig_össz_kiad'!E14</f>
        <v>262611092</v>
      </c>
      <c r="F14" s="664">
        <f>'1.mell.kiadás_össz'!F13-'21._önként_össz_kiad'!F14-'21._államig_össz_kiad'!F14</f>
        <v>266155787</v>
      </c>
      <c r="G14" s="664">
        <f>'1.mell.kiadás_össz'!G13-'21._önként_össz_kiad'!G14-'21._államig_össz_kiad'!G14</f>
        <v>268199053</v>
      </c>
      <c r="H14" s="368">
        <f t="shared" si="2"/>
        <v>2043266</v>
      </c>
      <c r="I14" s="724">
        <f>'1.mell.kiadás_össz'!I13-'21._önként_össz_kiad'!I14-'21._államig_össz_kiad'!I14</f>
        <v>0</v>
      </c>
      <c r="J14" s="368">
        <f>'1.mell.kiadás_össz'!J13-'21._önként_össz_kiad'!J14-'21._államig_össz_kiad'!J14</f>
        <v>0</v>
      </c>
      <c r="K14" s="436">
        <f>'1.mell.kiadás_össz'!K13-'21._önként_össz_kiad'!K14-'21._államig_össz_kiad'!K14</f>
        <v>242477699</v>
      </c>
      <c r="L14" s="1487">
        <f t="shared" si="1"/>
        <v>90.409602974996346</v>
      </c>
    </row>
    <row r="15" spans="1:12" ht="12" customHeight="1" x14ac:dyDescent="0.2">
      <c r="A15" s="366" t="s">
        <v>93</v>
      </c>
      <c r="B15" s="371" t="s">
        <v>69</v>
      </c>
      <c r="C15" s="578">
        <f>'1.mell.kiadás_össz'!C14-'21._önként_össz_kiad'!C15-'21._államig_össz_kiad'!C15</f>
        <v>1017415461</v>
      </c>
      <c r="D15" s="722">
        <f>'1.mell.kiadás_össz'!D14-'21._önként_össz_kiad'!D15-'21._államig_össz_kiad'!D15</f>
        <v>1088171925</v>
      </c>
      <c r="E15" s="665">
        <f>'1.mell.kiadás_össz'!E14-'21._önként_össz_kiad'!E15-'21._államig_össz_kiad'!E15</f>
        <v>1106032621</v>
      </c>
      <c r="F15" s="665">
        <f>'1.mell.kiadás_össz'!F14-'21._önként_össz_kiad'!F15-'21._államig_össz_kiad'!F15</f>
        <v>1307437862</v>
      </c>
      <c r="G15" s="665">
        <f>'1.mell.kiadás_össz'!G14-'21._önként_össz_kiad'!G15-'21._államig_össz_kiad'!G15</f>
        <v>1322732180</v>
      </c>
      <c r="H15" s="617">
        <f t="shared" si="2"/>
        <v>15294318</v>
      </c>
      <c r="I15" s="726">
        <f>'1.mell.kiadás_össz'!I14-'21._önként_össz_kiad'!I15-'21._államig_össz_kiad'!I15</f>
        <v>0</v>
      </c>
      <c r="J15" s="617">
        <f>'1.mell.kiadás_össz'!J14-'21._önként_össz_kiad'!J15-'21._államig_össz_kiad'!J15</f>
        <v>0</v>
      </c>
      <c r="K15" s="578">
        <f>'1.mell.kiadás_össz'!K14-'21._önként_össz_kiad'!K15-'21._államig_össz_kiad'!K15</f>
        <v>1158317069</v>
      </c>
      <c r="L15" s="1488">
        <f t="shared" si="1"/>
        <v>87.570037722980317</v>
      </c>
    </row>
    <row r="16" spans="1:12" ht="12" customHeight="1" x14ac:dyDescent="0.2">
      <c r="A16" s="366" t="s">
        <v>90</v>
      </c>
      <c r="B16" s="371" t="s">
        <v>80</v>
      </c>
      <c r="C16" s="578">
        <f>'1.mell.kiadás_össz'!C15-'21._önként_össz_kiad'!C16-'21._államig_össz_kiad'!C16</f>
        <v>200312216</v>
      </c>
      <c r="D16" s="722">
        <f>'1.mell.kiadás_össz'!D15-'21._önként_össz_kiad'!D16-'21._államig_össz_kiad'!D16</f>
        <v>200312216</v>
      </c>
      <c r="E16" s="665">
        <f>'1.mell.kiadás_össz'!E15-'21._önként_össz_kiad'!E16-'21._államig_össz_kiad'!E16</f>
        <v>200312216</v>
      </c>
      <c r="F16" s="665">
        <f>'1.mell.kiadás_össz'!F15-'21._önként_össz_kiad'!F16-'21._államig_össz_kiad'!F16</f>
        <v>200312216</v>
      </c>
      <c r="G16" s="665">
        <f>'1.mell.kiadás_össz'!G15-'21._önként_össz_kiad'!G16-'21._államig_össz_kiad'!G16</f>
        <v>200312216</v>
      </c>
      <c r="H16" s="617">
        <f t="shared" si="2"/>
        <v>0</v>
      </c>
      <c r="I16" s="726">
        <f>'1.mell.kiadás_össz'!I15-'21._önként_össz_kiad'!I16-'21._államig_össz_kiad'!I16</f>
        <v>0</v>
      </c>
      <c r="J16" s="617">
        <f>'1.mell.kiadás_össz'!J15-'21._önként_össz_kiad'!J16-'21._államig_össz_kiad'!J16</f>
        <v>0</v>
      </c>
      <c r="K16" s="578">
        <f>'1.mell.kiadás_össz'!K15-'21._önként_össz_kiad'!K16-'21._államig_össz_kiad'!K16</f>
        <v>165452938</v>
      </c>
      <c r="L16" s="1488">
        <f t="shared" si="1"/>
        <v>82.597527651533738</v>
      </c>
    </row>
    <row r="17" spans="1:12" ht="12" customHeight="1" x14ac:dyDescent="0.2">
      <c r="A17" s="366" t="s">
        <v>150</v>
      </c>
      <c r="B17" s="60" t="s">
        <v>88</v>
      </c>
      <c r="C17" s="578">
        <f>'1.mell.kiadás_össz'!C16-'21._önként_össz_kiad'!C17-'21._államig_össz_kiad'!C17</f>
        <v>4586561951</v>
      </c>
      <c r="D17" s="722">
        <f>'1.mell.kiadás_össz'!D16-'21._önként_össz_kiad'!D17-'21._államig_össz_kiad'!D17</f>
        <v>4514545820</v>
      </c>
      <c r="E17" s="665">
        <f>'1.mell.kiadás_össz'!E16-'21._önként_össz_kiad'!E17-'21._államig_össz_kiad'!E17</f>
        <v>4168537943</v>
      </c>
      <c r="F17" s="665">
        <f>'1.mell.kiadás_össz'!F16-'21._önként_össz_kiad'!F17-'21._államig_össz_kiad'!F17</f>
        <v>5023291020</v>
      </c>
      <c r="G17" s="665">
        <f>'1.mell.kiadás_össz'!G16-'21._önként_össz_kiad'!G17-'21._államig_össz_kiad'!G17</f>
        <v>5048445407</v>
      </c>
      <c r="H17" s="617">
        <f t="shared" si="2"/>
        <v>25154387</v>
      </c>
      <c r="I17" s="726">
        <f>'1.mell.kiadás_össz'!I16-'21._önként_össz_kiad'!I17-'21._államig_össz_kiad'!I17</f>
        <v>0</v>
      </c>
      <c r="J17" s="617">
        <f>'1.mell.kiadás_össz'!J16-'21._önként_össz_kiad'!J17-'21._államig_össz_kiad'!J17</f>
        <v>0</v>
      </c>
      <c r="K17" s="578">
        <f>'1.mell.kiadás_össz'!K16-'21._önként_össz_kiad'!K17-'21._államig_össz_kiad'!K17</f>
        <v>2911633488</v>
      </c>
      <c r="L17" s="1488">
        <f t="shared" si="1"/>
        <v>57.673863006675873</v>
      </c>
    </row>
    <row r="18" spans="1:12" ht="12" customHeight="1" x14ac:dyDescent="0.2">
      <c r="A18" s="366" t="s">
        <v>311</v>
      </c>
      <c r="B18" s="828" t="s">
        <v>563</v>
      </c>
      <c r="C18" s="578">
        <f>'1.mell.kiadás_össz'!C17-'21._önként_össz_kiad'!C18-'21._államig_össz_kiad'!C18</f>
        <v>0</v>
      </c>
      <c r="D18" s="722">
        <f>'1.mell.kiadás_össz'!D17-'21._önként_össz_kiad'!D18-'21._államig_össz_kiad'!D18</f>
        <v>8992549</v>
      </c>
      <c r="E18" s="665">
        <f>'1.mell.kiadás_össz'!E17-'21._önként_össz_kiad'!E18-'21._államig_össz_kiad'!E18</f>
        <v>8993645</v>
      </c>
      <c r="F18" s="665">
        <f>'1.mell.kiadás_össz'!F17-'21._önként_össz_kiad'!F18-'21._államig_össz_kiad'!F18</f>
        <v>8993645</v>
      </c>
      <c r="G18" s="665">
        <f>'1.mell.kiadás_össz'!G17-'21._önként_össz_kiad'!G18-'21._államig_össz_kiad'!G18</f>
        <v>8993645</v>
      </c>
      <c r="H18" s="617">
        <f t="shared" si="2"/>
        <v>0</v>
      </c>
      <c r="I18" s="726">
        <f>'1.mell.kiadás_össz'!I17-'21._önként_össz_kiad'!I18-'21._államig_össz_kiad'!I18</f>
        <v>0</v>
      </c>
      <c r="J18" s="617">
        <f>'1.mell.kiadás_össz'!J17-'21._önként_össz_kiad'!J18-'21._államig_össz_kiad'!J18</f>
        <v>0</v>
      </c>
      <c r="K18" s="578">
        <f>'1.mell.kiadás_össz'!K17-'21._önként_össz_kiad'!K18-'21._államig_össz_kiad'!K18</f>
        <v>8993645</v>
      </c>
      <c r="L18" s="1488">
        <f t="shared" si="1"/>
        <v>100</v>
      </c>
    </row>
    <row r="19" spans="1:12" ht="12" customHeight="1" x14ac:dyDescent="0.2">
      <c r="A19" s="366" t="s">
        <v>312</v>
      </c>
      <c r="B19" s="1028" t="s">
        <v>698</v>
      </c>
      <c r="C19" s="578">
        <f>'1.mell.kiadás_össz'!C18-'21._önként_össz_kiad'!C19-'21._államig_össz_kiad'!C19</f>
        <v>1908749237</v>
      </c>
      <c r="D19" s="722">
        <f>'1.mell.kiadás_össz'!D18-'21._önként_össz_kiad'!D19-'21._államig_össz_kiad'!D19</f>
        <v>1908749237</v>
      </c>
      <c r="E19" s="665">
        <f>'1.mell.kiadás_össz'!E18-'21._önként_össz_kiad'!E19-'21._államig_össz_kiad'!E19</f>
        <v>1908749237</v>
      </c>
      <c r="F19" s="665">
        <f>'1.mell.kiadás_össz'!F18-'21._önként_össz_kiad'!F19-'21._államig_össz_kiad'!F19</f>
        <v>1908749237</v>
      </c>
      <c r="G19" s="665">
        <f>'1.mell.kiadás_össz'!G18-'21._önként_össz_kiad'!G19-'21._államig_össz_kiad'!G19</f>
        <v>1908749237</v>
      </c>
      <c r="H19" s="617">
        <f t="shared" si="2"/>
        <v>0</v>
      </c>
      <c r="I19" s="726">
        <f>'1.mell.kiadás_össz'!I18-'21._önként_össz_kiad'!I19-'21._államig_össz_kiad'!I19</f>
        <v>0</v>
      </c>
      <c r="J19" s="617">
        <f>'1.mell.kiadás_össz'!J18-'21._önként_össz_kiad'!J19-'21._államig_össz_kiad'!J19</f>
        <v>0</v>
      </c>
      <c r="K19" s="578">
        <f>'1.mell.kiadás_össz'!K18-'21._önként_össz_kiad'!K19-'21._államig_össz_kiad'!K19</f>
        <v>1908749237</v>
      </c>
      <c r="L19" s="1488">
        <f t="shared" si="1"/>
        <v>100</v>
      </c>
    </row>
    <row r="20" spans="1:12" ht="12" customHeight="1" x14ac:dyDescent="0.2">
      <c r="A20" s="366" t="s">
        <v>313</v>
      </c>
      <c r="B20" s="1028" t="s">
        <v>697</v>
      </c>
      <c r="C20" s="578">
        <f>'1.mell.kiadás_össz'!C19-'21._önként_össz_kiad'!C20-'21._államig_össz_kiad'!C20</f>
        <v>0</v>
      </c>
      <c r="D20" s="722">
        <f>'1.mell.kiadás_össz'!D19-'21._önként_össz_kiad'!D20-'21._államig_össz_kiad'!D20</f>
        <v>0</v>
      </c>
      <c r="E20" s="665">
        <f>'1.mell.kiadás_össz'!E19-'21._önként_össz_kiad'!E20-'21._államig_össz_kiad'!E20</f>
        <v>0</v>
      </c>
      <c r="F20" s="665">
        <f>'1.mell.kiadás_össz'!F19-'21._önként_össz_kiad'!F20-'21._államig_össz_kiad'!F20</f>
        <v>0</v>
      </c>
      <c r="G20" s="665">
        <f>'1.mell.kiadás_össz'!G19-'21._önként_össz_kiad'!G20-'21._államig_össz_kiad'!G20</f>
        <v>0</v>
      </c>
      <c r="H20" s="617">
        <f t="shared" si="2"/>
        <v>0</v>
      </c>
      <c r="I20" s="726">
        <f>'1.mell.kiadás_össz'!I19-'21._önként_össz_kiad'!I20-'21._államig_össz_kiad'!I20</f>
        <v>0</v>
      </c>
      <c r="J20" s="617">
        <f>'1.mell.kiadás_össz'!J19-'21._önként_össz_kiad'!J20-'21._államig_össz_kiad'!J20</f>
        <v>0</v>
      </c>
      <c r="K20" s="578">
        <f>'1.mell.kiadás_össz'!K19-'21._önként_össz_kiad'!K20-'21._államig_össz_kiad'!K20</f>
        <v>0</v>
      </c>
      <c r="L20" s="1488" t="str">
        <f t="shared" si="1"/>
        <v/>
      </c>
    </row>
    <row r="21" spans="1:12" ht="12" customHeight="1" x14ac:dyDescent="0.2">
      <c r="A21" s="366" t="s">
        <v>314</v>
      </c>
      <c r="B21" s="1028" t="s">
        <v>696</v>
      </c>
      <c r="C21" s="578">
        <f>'1.mell.kiadás_össz'!C20-'21._önként_össz_kiad'!C21-'21._államig_össz_kiad'!C21</f>
        <v>19500000</v>
      </c>
      <c r="D21" s="722">
        <f>'1.mell.kiadás_össz'!D20-'21._önként_össz_kiad'!D21-'21._államig_össz_kiad'!D21</f>
        <v>20700000</v>
      </c>
      <c r="E21" s="665">
        <f>'1.mell.kiadás_össz'!E20-'21._önként_össz_kiad'!E21-'21._államig_össz_kiad'!E21</f>
        <v>20700000</v>
      </c>
      <c r="F21" s="665">
        <f>'1.mell.kiadás_össz'!F20-'21._önként_össz_kiad'!F21-'21._államig_össz_kiad'!F21</f>
        <v>20700000</v>
      </c>
      <c r="G21" s="665">
        <f>'1.mell.kiadás_össz'!G20-'21._önként_össz_kiad'!G21-'21._államig_össz_kiad'!G21</f>
        <v>20700000</v>
      </c>
      <c r="H21" s="617">
        <f t="shared" si="2"/>
        <v>0</v>
      </c>
      <c r="I21" s="726">
        <f>'1.mell.kiadás_össz'!I20-'21._önként_össz_kiad'!I21-'21._államig_össz_kiad'!I21</f>
        <v>0</v>
      </c>
      <c r="J21" s="617">
        <f>'1.mell.kiadás_össz'!J20-'21._önként_össz_kiad'!J21-'21._államig_össz_kiad'!J21</f>
        <v>0</v>
      </c>
      <c r="K21" s="578">
        <f>'1.mell.kiadás_össz'!K20-'21._önként_össz_kiad'!K21-'21._államig_össz_kiad'!K21</f>
        <v>20700000</v>
      </c>
      <c r="L21" s="1488">
        <f t="shared" si="1"/>
        <v>100</v>
      </c>
    </row>
    <row r="22" spans="1:12" ht="12" customHeight="1" x14ac:dyDescent="0.2">
      <c r="A22" s="366" t="s">
        <v>315</v>
      </c>
      <c r="B22" s="1028" t="s">
        <v>701</v>
      </c>
      <c r="C22" s="578">
        <f>'1.mell.kiadás_össz'!C21-'21._önként_össz_kiad'!C22-'21._államig_össz_kiad'!C22</f>
        <v>0</v>
      </c>
      <c r="D22" s="722">
        <f>'1.mell.kiadás_össz'!D21-'21._önként_össz_kiad'!D22-'21._államig_össz_kiad'!D22</f>
        <v>0</v>
      </c>
      <c r="E22" s="665">
        <f>'1.mell.kiadás_össz'!E21-'21._önként_össz_kiad'!E22-'21._államig_össz_kiad'!E22</f>
        <v>0</v>
      </c>
      <c r="F22" s="665">
        <f>'1.mell.kiadás_össz'!F21-'21._önként_össz_kiad'!F22-'21._államig_össz_kiad'!F22</f>
        <v>0</v>
      </c>
      <c r="G22" s="665">
        <f>'1.mell.kiadás_össz'!G21-'21._önként_össz_kiad'!G22-'21._államig_össz_kiad'!G22</f>
        <v>0</v>
      </c>
      <c r="H22" s="617">
        <f t="shared" si="2"/>
        <v>0</v>
      </c>
      <c r="I22" s="726">
        <f>'1.mell.kiadás_össz'!I21-'21._önként_össz_kiad'!I22-'21._államig_össz_kiad'!I22</f>
        <v>0</v>
      </c>
      <c r="J22" s="617">
        <f>'1.mell.kiadás_össz'!J21-'21._önként_össz_kiad'!J22-'21._államig_össz_kiad'!J22</f>
        <v>0</v>
      </c>
      <c r="K22" s="578">
        <f>'1.mell.kiadás_össz'!K21-'21._önként_össz_kiad'!K22-'21._államig_össz_kiad'!K22</f>
        <v>0</v>
      </c>
      <c r="L22" s="1488" t="str">
        <f t="shared" si="1"/>
        <v/>
      </c>
    </row>
    <row r="23" spans="1:12" ht="12" customHeight="1" x14ac:dyDescent="0.2">
      <c r="A23" s="366" t="s">
        <v>365</v>
      </c>
      <c r="B23" s="1028" t="s">
        <v>695</v>
      </c>
      <c r="C23" s="578">
        <f>'1.mell.kiadás_össz'!C22-'21._önként_össz_kiad'!C23-'21._államig_össz_kiad'!C23</f>
        <v>938650000</v>
      </c>
      <c r="D23" s="722">
        <f>'1.mell.kiadás_össz'!D22-'21._önként_össz_kiad'!D23-'21._államig_össz_kiad'!D23</f>
        <v>939350000</v>
      </c>
      <c r="E23" s="665">
        <f>'1.mell.kiadás_össz'!E22-'21._önként_össz_kiad'!E23-'21._államig_össz_kiad'!E23</f>
        <v>939350000</v>
      </c>
      <c r="F23" s="665">
        <f>'1.mell.kiadás_össz'!F22-'21._önként_össz_kiad'!F23-'21._államig_össz_kiad'!F23</f>
        <v>979350000</v>
      </c>
      <c r="G23" s="665">
        <f>'1.mell.kiadás_össz'!G22-'21._önként_össz_kiad'!G23-'21._államig_össz_kiad'!G23</f>
        <v>979350000</v>
      </c>
      <c r="H23" s="617">
        <f t="shared" si="2"/>
        <v>0</v>
      </c>
      <c r="I23" s="726">
        <f>'1.mell.kiadás_össz'!I22-'21._önként_össz_kiad'!I23-'21._államig_össz_kiad'!I23</f>
        <v>0</v>
      </c>
      <c r="J23" s="617">
        <f>'1.mell.kiadás_össz'!J22-'21._önként_össz_kiad'!J23-'21._államig_össz_kiad'!J23</f>
        <v>0</v>
      </c>
      <c r="K23" s="578">
        <f>'1.mell.kiadás_össz'!K22-'21._önként_össz_kiad'!K23-'21._államig_össz_kiad'!K23</f>
        <v>973190606</v>
      </c>
      <c r="L23" s="1488">
        <f t="shared" si="1"/>
        <v>99.37107326287844</v>
      </c>
    </row>
    <row r="24" spans="1:12" ht="12" customHeight="1" x14ac:dyDescent="0.2">
      <c r="A24" s="366" t="s">
        <v>657</v>
      </c>
      <c r="B24" s="1029" t="s">
        <v>700</v>
      </c>
      <c r="C24" s="1073">
        <f>'1.mell.kiadás_össz'!C23-'21._önként_össz_kiad'!C24-'21._államig_össz_kiad'!C24</f>
        <v>1719662714</v>
      </c>
      <c r="D24" s="765">
        <f>'1.mell.kiadás_össz'!D23-'21._önként_össz_kiad'!D24-'21._államig_össz_kiad'!D24</f>
        <v>1636754034</v>
      </c>
      <c r="E24" s="694">
        <f>'1.mell.kiadás_össz'!E23-'21._önként_össz_kiad'!E24-'21._államig_össz_kiad'!E24</f>
        <v>1290745061</v>
      </c>
      <c r="F24" s="694">
        <f>'1.mell.kiadás_össz'!F23-'21._önként_össz_kiad'!F24-'21._államig_össz_kiad'!F24</f>
        <v>2105498138</v>
      </c>
      <c r="G24" s="694">
        <f>'1.mell.kiadás_össz'!G23-'21._önként_össz_kiad'!G24-'21._államig_össz_kiad'!G24</f>
        <v>2130652525</v>
      </c>
      <c r="H24" s="626">
        <f t="shared" si="2"/>
        <v>25154387</v>
      </c>
      <c r="I24" s="1104">
        <f>'1.mell.kiadás_össz'!I23-'21._önként_össz_kiad'!I24-'21._államig_össz_kiad'!I24</f>
        <v>0</v>
      </c>
      <c r="J24" s="619">
        <f>'1.mell.kiadás_össz'!J23-'21._önként_össz_kiad'!J24-'21._államig_össz_kiad'!J24</f>
        <v>0</v>
      </c>
      <c r="K24" s="1106">
        <f>'1.mell.kiadás_össz'!K23-'21._önként_össz_kiad'!K24-'21._államig_össz_kiad'!K24</f>
        <v>0</v>
      </c>
      <c r="L24" s="1765">
        <f t="shared" si="1"/>
        <v>0</v>
      </c>
    </row>
    <row r="25" spans="1:12" ht="12.75" customHeight="1" x14ac:dyDescent="0.2">
      <c r="A25" s="13" t="s">
        <v>658</v>
      </c>
      <c r="B25" s="1030" t="s">
        <v>659</v>
      </c>
      <c r="C25" s="140">
        <f>'1.mell.kiadás_össz'!C24-'21._önként_össz_kiad'!C25-'21._államig_össz_kiad'!C25</f>
        <v>150000000</v>
      </c>
      <c r="D25" s="254">
        <f>'1.mell.kiadás_össz'!D24-'21._önként_össz_kiad'!D25-'21._államig_össz_kiad'!D25</f>
        <v>150000000</v>
      </c>
      <c r="E25" s="663">
        <f>'1.mell.kiadás_össz'!E24-'21._önként_össz_kiad'!E25-'21._államig_össz_kiad'!E25</f>
        <v>150000000</v>
      </c>
      <c r="F25" s="663">
        <f>'1.mell.kiadás_össz'!F24-'21._önként_össz_kiad'!F25-'21._államig_össz_kiad'!F25</f>
        <v>150000000</v>
      </c>
      <c r="G25" s="663">
        <f>'1.mell.kiadás_össz'!G24-'21._önként_össz_kiad'!G25-'21._államig_össz_kiad'!G25</f>
        <v>150000000</v>
      </c>
      <c r="H25" s="17">
        <f t="shared" si="2"/>
        <v>0</v>
      </c>
      <c r="I25" s="723">
        <f>'1.mell.kiadás_össz'!I24-'21._önként_össz_kiad'!I25-'21._államig_össz_kiad'!I25</f>
        <v>0</v>
      </c>
      <c r="J25" s="17">
        <f>'1.mell.kiadás_össz'!J24-'21._önként_össz_kiad'!J25-'21._államig_össz_kiad'!J25</f>
        <v>0</v>
      </c>
      <c r="K25" s="140">
        <f>'1.mell.kiadás_össz'!K24-'21._önként_össz_kiad'!K25-'21._államig_össz_kiad'!K25</f>
        <v>0</v>
      </c>
      <c r="L25" s="1486">
        <f t="shared" si="1"/>
        <v>0</v>
      </c>
    </row>
    <row r="26" spans="1:12" ht="12.75" customHeight="1" x14ac:dyDescent="0.2">
      <c r="A26" s="367" t="s">
        <v>660</v>
      </c>
      <c r="B26" s="1031" t="s">
        <v>661</v>
      </c>
      <c r="C26" s="436">
        <f>'1.mell.kiadás_össz'!C25-'21._önként_össz_kiad'!C26-'21._államig_össz_kiad'!C26</f>
        <v>1569662714</v>
      </c>
      <c r="D26" s="364">
        <f>'1.mell.kiadás_össz'!D25-'21._önként_össz_kiad'!D26-'21._államig_össz_kiad'!D26</f>
        <v>1486754034</v>
      </c>
      <c r="E26" s="664">
        <f>'1.mell.kiadás_össz'!E25-'21._önként_össz_kiad'!E26-'21._államig_össz_kiad'!E26</f>
        <v>1140745061</v>
      </c>
      <c r="F26" s="664">
        <f>'1.mell.kiadás_össz'!F25-'21._önként_össz_kiad'!F26-'21._államig_össz_kiad'!F26</f>
        <v>1955498138</v>
      </c>
      <c r="G26" s="664">
        <f>'1.mell.kiadás_össz'!G25-'21._önként_össz_kiad'!G26-'21._államig_össz_kiad'!G26</f>
        <v>1980652525</v>
      </c>
      <c r="H26" s="368">
        <f t="shared" si="2"/>
        <v>25154387</v>
      </c>
      <c r="I26" s="724">
        <f>'1.mell.kiadás_össz'!I25-'21._önként_össz_kiad'!I26-'21._államig_össz_kiad'!I26</f>
        <v>0</v>
      </c>
      <c r="J26" s="368">
        <f>'1.mell.kiadás_össz'!J25-'21._önként_össz_kiad'!J26-'21._államig_össz_kiad'!J26</f>
        <v>0</v>
      </c>
      <c r="K26" s="436">
        <f>'1.mell.kiadás_össz'!K25-'21._önként_össz_kiad'!K26-'21._államig_össz_kiad'!K26</f>
        <v>0</v>
      </c>
      <c r="L26" s="1487">
        <f t="shared" si="1"/>
        <v>0</v>
      </c>
    </row>
    <row r="27" spans="1:12" ht="12.75" customHeight="1" x14ac:dyDescent="0.2">
      <c r="A27" s="367" t="s">
        <v>662</v>
      </c>
      <c r="B27" s="1032" t="s">
        <v>699</v>
      </c>
      <c r="C27" s="436">
        <f>'1.mell.kiadás_össz'!C26-'21._önként_össz_kiad'!C27-'21._államig_össz_kiad'!C27</f>
        <v>1369662714</v>
      </c>
      <c r="D27" s="364">
        <f>'1.mell.kiadás_össz'!D26-'21._önként_össz_kiad'!D27-'21._államig_össz_kiad'!D27</f>
        <v>1286754034</v>
      </c>
      <c r="E27" s="664">
        <f>'1.mell.kiadás_össz'!E26-'21._önként_össz_kiad'!E27-'21._államig_össz_kiad'!E27</f>
        <v>940745061</v>
      </c>
      <c r="F27" s="664">
        <f>'1.mell.kiadás_össz'!F26-'21._önként_össz_kiad'!F27-'21._államig_össz_kiad'!F27</f>
        <v>1755498138</v>
      </c>
      <c r="G27" s="664">
        <f>'1.mell.kiadás_össz'!G26-'21._önként_össz_kiad'!G27-'21._államig_össz_kiad'!G27</f>
        <v>1780652525</v>
      </c>
      <c r="H27" s="368">
        <f t="shared" si="2"/>
        <v>25154387</v>
      </c>
      <c r="I27" s="724">
        <f>'1.mell.kiadás_össz'!I26-'21._önként_össz_kiad'!I27-'21._államig_össz_kiad'!I27</f>
        <v>0</v>
      </c>
      <c r="J27" s="368">
        <f>'1.mell.kiadás_össz'!J26-'21._önként_össz_kiad'!J27-'21._államig_össz_kiad'!J27</f>
        <v>0</v>
      </c>
      <c r="K27" s="436">
        <f>'1.mell.kiadás_össz'!K26-'21._önként_össz_kiad'!K27-'21._államig_össz_kiad'!K27</f>
        <v>0</v>
      </c>
      <c r="L27" s="1487">
        <f t="shared" si="1"/>
        <v>0</v>
      </c>
    </row>
    <row r="28" spans="1:12" ht="12.75" customHeight="1" thickBot="1" x14ac:dyDescent="0.25">
      <c r="A28" s="367" t="s">
        <v>663</v>
      </c>
      <c r="B28" s="1032" t="s">
        <v>683</v>
      </c>
      <c r="C28" s="436">
        <f>'1.mell.kiadás_össz'!C27-'21._önként_össz_kiad'!C28-'21._államig_össz_kiad'!C28</f>
        <v>200000000</v>
      </c>
      <c r="D28" s="364">
        <f>'1.mell.kiadás_össz'!D27-'21._önként_össz_kiad'!D28-'21._államig_össz_kiad'!D28</f>
        <v>200000000</v>
      </c>
      <c r="E28" s="664">
        <f>'1.mell.kiadás_össz'!E27-'21._önként_össz_kiad'!E28-'21._államig_össz_kiad'!E28</f>
        <v>200000000</v>
      </c>
      <c r="F28" s="664">
        <f>'1.mell.kiadás_össz'!F27-'21._önként_össz_kiad'!F28-'21._államig_össz_kiad'!F28</f>
        <v>200000000</v>
      </c>
      <c r="G28" s="664">
        <f>'1.mell.kiadás_össz'!G27-'21._önként_össz_kiad'!G28-'21._államig_össz_kiad'!G28</f>
        <v>200000000</v>
      </c>
      <c r="H28" s="368">
        <f t="shared" si="2"/>
        <v>0</v>
      </c>
      <c r="I28" s="724">
        <f>'1.mell.kiadás_össz'!I27-'21._önként_össz_kiad'!I28-'21._államig_össz_kiad'!I28</f>
        <v>0</v>
      </c>
      <c r="J28" s="368">
        <f>'1.mell.kiadás_össz'!J27-'21._önként_össz_kiad'!J28-'21._államig_össz_kiad'!J28</f>
        <v>0</v>
      </c>
      <c r="K28" s="436">
        <f>'1.mell.kiadás_össz'!K27-'21._önként_össz_kiad'!K28-'21._államig_össz_kiad'!K28</f>
        <v>0</v>
      </c>
      <c r="L28" s="1487">
        <f t="shared" si="1"/>
        <v>0</v>
      </c>
    </row>
    <row r="29" spans="1:12" ht="12" customHeight="1" thickBot="1" x14ac:dyDescent="0.25">
      <c r="A29" s="15" t="s">
        <v>13</v>
      </c>
      <c r="B29" s="120" t="s">
        <v>388</v>
      </c>
      <c r="C29" s="139">
        <f>+C30+C32+C34</f>
        <v>1120019375</v>
      </c>
      <c r="D29" s="255">
        <f>+D30+D32+D34</f>
        <v>1366015304</v>
      </c>
      <c r="E29" s="662">
        <f t="shared" ref="E29:K29" si="3">+E30+E32+E34</f>
        <v>1528568388</v>
      </c>
      <c r="F29" s="662">
        <f>+F30+F32+F34</f>
        <v>1538400981</v>
      </c>
      <c r="G29" s="662">
        <f>+G30+G32+G34</f>
        <v>1549758068</v>
      </c>
      <c r="H29" s="34">
        <f>+G29-F29</f>
        <v>11357087</v>
      </c>
      <c r="I29" s="725">
        <f t="shared" si="3"/>
        <v>0</v>
      </c>
      <c r="J29" s="34">
        <f t="shared" si="3"/>
        <v>129025828</v>
      </c>
      <c r="K29" s="139">
        <f t="shared" si="3"/>
        <v>574827814</v>
      </c>
      <c r="L29" s="1489">
        <f t="shared" si="1"/>
        <v>37.091454845066821</v>
      </c>
    </row>
    <row r="30" spans="1:12" ht="12" customHeight="1" x14ac:dyDescent="0.2">
      <c r="A30" s="13" t="s">
        <v>94</v>
      </c>
      <c r="B30" s="371" t="s">
        <v>122</v>
      </c>
      <c r="C30" s="140">
        <f>'1.mell.kiadás_össz'!C29-'21._önként_össz_kiad'!C30-'21._államig_össz_kiad'!C30</f>
        <v>437516375</v>
      </c>
      <c r="D30" s="254">
        <f>'1.mell.kiadás_össz'!D29-'21._önként_össz_kiad'!D30-'21._államig_össz_kiad'!D30</f>
        <v>596765302</v>
      </c>
      <c r="E30" s="663">
        <f>'1.mell.kiadás_össz'!E29-'21._önként_össz_kiad'!E30-'21._államig_össz_kiad'!E30</f>
        <v>747243281</v>
      </c>
      <c r="F30" s="663">
        <f>'1.mell.kiadás_össz'!F29-'21._önként_össz_kiad'!F30-'21._államig_össz_kiad'!F30</f>
        <v>747075874</v>
      </c>
      <c r="G30" s="663">
        <f>'1.mell.kiadás_össz'!G29-'21._önként_össz_kiad'!G30-'21._államig_össz_kiad'!G30</f>
        <v>758432961</v>
      </c>
      <c r="H30" s="17">
        <f t="shared" si="2"/>
        <v>11357087</v>
      </c>
      <c r="I30" s="723">
        <f>'1.mell.kiadás_össz'!I29-'21._önként_össz_kiad'!I30-'21._államig_össz_kiad'!I30</f>
        <v>0</v>
      </c>
      <c r="J30" s="17">
        <f>'1.mell.kiadás_össz'!J29-'21._önként_össz_kiad'!J30-'21._államig_össz_kiad'!J30</f>
        <v>54848045</v>
      </c>
      <c r="K30" s="140">
        <f>'1.mell.kiadás_össz'!K29-'21._önként_össz_kiad'!K30-'21._államig_össz_kiad'!K30</f>
        <v>221029695</v>
      </c>
      <c r="L30" s="1486">
        <f t="shared" si="1"/>
        <v>29.14294425028292</v>
      </c>
    </row>
    <row r="31" spans="1:12" ht="12" customHeight="1" x14ac:dyDescent="0.2">
      <c r="A31" s="13" t="s">
        <v>321</v>
      </c>
      <c r="B31" s="396" t="s">
        <v>228</v>
      </c>
      <c r="C31" s="140">
        <f>'1.mell.kiadás_össz'!C30-'21._önként_össz_kiad'!C31-'21._államig_össz_kiad'!C31</f>
        <v>0</v>
      </c>
      <c r="D31" s="254">
        <f>'1.mell.kiadás_össz'!D30-'21._önként_össz_kiad'!D31-'21._államig_össz_kiad'!D31</f>
        <v>0</v>
      </c>
      <c r="E31" s="663">
        <f>'1.mell.kiadás_össz'!E30-'21._önként_össz_kiad'!E31-'21._államig_össz_kiad'!E31</f>
        <v>0</v>
      </c>
      <c r="F31" s="663">
        <f>'1.mell.kiadás_össz'!F30-'21._önként_össz_kiad'!F31-'21._államig_össz_kiad'!F31</f>
        <v>0</v>
      </c>
      <c r="G31" s="663">
        <f>'1.mell.kiadás_össz'!G30-'21._önként_össz_kiad'!G31-'21._államig_össz_kiad'!G31</f>
        <v>131957503</v>
      </c>
      <c r="H31" s="17">
        <f t="shared" si="2"/>
        <v>131957503</v>
      </c>
      <c r="I31" s="723">
        <f>'1.mell.kiadás_össz'!I30-'21._önként_össz_kiad'!I31-'21._államig_össz_kiad'!I31</f>
        <v>0</v>
      </c>
      <c r="J31" s="17">
        <f>'1.mell.kiadás_össz'!J30-'21._önként_össz_kiad'!J31-'21._államig_össz_kiad'!J31</f>
        <v>0</v>
      </c>
      <c r="K31" s="140">
        <f>'1.mell.kiadás_össz'!K30-'21._önként_össz_kiad'!K31-'21._államig_össz_kiad'!K31</f>
        <v>0</v>
      </c>
      <c r="L31" s="1486">
        <f t="shared" si="1"/>
        <v>0</v>
      </c>
    </row>
    <row r="32" spans="1:12" ht="12" customHeight="1" x14ac:dyDescent="0.2">
      <c r="A32" s="13" t="s">
        <v>95</v>
      </c>
      <c r="B32" s="396" t="s">
        <v>2</v>
      </c>
      <c r="C32" s="436">
        <f>'1.mell.kiadás_össz'!C31-'21._önként_össz_kiad'!C32-'21._államig_össz_kiad'!C32</f>
        <v>672995000</v>
      </c>
      <c r="D32" s="364">
        <f>'1.mell.kiadás_össz'!D31-'21._önként_össz_kiad'!D32-'21._államig_össz_kiad'!D32</f>
        <v>737059002</v>
      </c>
      <c r="E32" s="664">
        <f>'1.mell.kiadás_össz'!E31-'21._önként_össz_kiad'!E32-'21._államig_össz_kiad'!E32</f>
        <v>749134107</v>
      </c>
      <c r="F32" s="664">
        <f>'1.mell.kiadás_össz'!F31-'21._önként_össz_kiad'!F32-'21._államig_össz_kiad'!F32</f>
        <v>759134107</v>
      </c>
      <c r="G32" s="664">
        <f>'1.mell.kiadás_össz'!G31-'21._önként_össz_kiad'!G32-'21._államig_össz_kiad'!G32</f>
        <v>759134107</v>
      </c>
      <c r="H32" s="368">
        <f t="shared" si="2"/>
        <v>0</v>
      </c>
      <c r="I32" s="724">
        <f>'1.mell.kiadás_össz'!I31-'21._önként_össz_kiad'!I32-'21._államig_össz_kiad'!I32</f>
        <v>0</v>
      </c>
      <c r="J32" s="368">
        <f>'1.mell.kiadás_össz'!J31-'21._önként_össz_kiad'!J32-'21._államig_össz_kiad'!J32</f>
        <v>74177783</v>
      </c>
      <c r="K32" s="436">
        <f>'1.mell.kiadás_össz'!K31-'21._önként_össz_kiad'!K32-'21._államig_össz_kiad'!K32</f>
        <v>341607119</v>
      </c>
      <c r="L32" s="1487">
        <f t="shared" si="1"/>
        <v>44.999574627200886</v>
      </c>
    </row>
    <row r="33" spans="1:17" ht="12" customHeight="1" x14ac:dyDescent="0.2">
      <c r="A33" s="13" t="s">
        <v>320</v>
      </c>
      <c r="B33" s="396" t="s">
        <v>562</v>
      </c>
      <c r="C33" s="436">
        <f>'1.mell.kiadás_össz'!C32-'21._önként_össz_kiad'!C33-'21._államig_össz_kiad'!C33</f>
        <v>0</v>
      </c>
      <c r="D33" s="364">
        <f>'1.mell.kiadás_össz'!D32-'21._önként_össz_kiad'!D33-'21._államig_össz_kiad'!D33</f>
        <v>0</v>
      </c>
      <c r="E33" s="664">
        <f>'1.mell.kiadás_össz'!E32-'21._önként_össz_kiad'!E33-'21._államig_össz_kiad'!E33</f>
        <v>0</v>
      </c>
      <c r="F33" s="664">
        <f>'1.mell.kiadás_össz'!F32-'21._önként_össz_kiad'!F33-'21._államig_össz_kiad'!F33</f>
        <v>0</v>
      </c>
      <c r="G33" s="664">
        <f>'1.mell.kiadás_össz'!G32-'21._önként_össz_kiad'!G33-'21._államig_össz_kiad'!G33</f>
        <v>0</v>
      </c>
      <c r="H33" s="368">
        <f t="shared" si="2"/>
        <v>0</v>
      </c>
      <c r="I33" s="724">
        <f>'1.mell.kiadás_össz'!I32-'21._önként_össz_kiad'!I33-'21._államig_össz_kiad'!I33</f>
        <v>0</v>
      </c>
      <c r="J33" s="368">
        <f>'1.mell.kiadás_össz'!J32-'21._önként_össz_kiad'!J33-'21._államig_össz_kiad'!J33</f>
        <v>0</v>
      </c>
      <c r="K33" s="436">
        <f>'1.mell.kiadás_össz'!K32-'21._önként_össz_kiad'!K33-'21._államig_össz_kiad'!K33</f>
        <v>0</v>
      </c>
      <c r="L33" s="1487" t="str">
        <f t="shared" si="1"/>
        <v/>
      </c>
    </row>
    <row r="34" spans="1:17" ht="12" customHeight="1" x14ac:dyDescent="0.2">
      <c r="A34" s="13" t="s">
        <v>96</v>
      </c>
      <c r="B34" s="620" t="s">
        <v>271</v>
      </c>
      <c r="C34" s="436">
        <f>'1.mell.kiadás_össz'!C33-'21._önként_össz_kiad'!C34-'21._államig_össz_kiad'!C34</f>
        <v>9508000</v>
      </c>
      <c r="D34" s="364">
        <f>'1.mell.kiadás_össz'!D33-'21._önként_össz_kiad'!D34-'21._államig_össz_kiad'!D34</f>
        <v>32191000</v>
      </c>
      <c r="E34" s="664">
        <f>'1.mell.kiadás_össz'!E33-'21._önként_össz_kiad'!E34-'21._államig_össz_kiad'!E34</f>
        <v>32191000</v>
      </c>
      <c r="F34" s="664">
        <f>'1.mell.kiadás_össz'!F33-'21._önként_össz_kiad'!F34-'21._államig_össz_kiad'!F34</f>
        <v>32191000</v>
      </c>
      <c r="G34" s="664">
        <f>'1.mell.kiadás_össz'!G33-'21._önként_össz_kiad'!G34-'21._államig_össz_kiad'!G34</f>
        <v>32191000</v>
      </c>
      <c r="H34" s="368">
        <f t="shared" si="2"/>
        <v>0</v>
      </c>
      <c r="I34" s="724">
        <f>'1.mell.kiadás_össz'!I33-'21._önként_össz_kiad'!I34-'21._államig_össz_kiad'!I34</f>
        <v>0</v>
      </c>
      <c r="J34" s="368">
        <f>'1.mell.kiadás_össz'!J33-'21._önként_össz_kiad'!J34-'21._államig_össz_kiad'!J34</f>
        <v>0</v>
      </c>
      <c r="K34" s="436">
        <f>'1.mell.kiadás_össz'!K33-'21._önként_össz_kiad'!K34-'21._államig_össz_kiad'!K34</f>
        <v>12191000</v>
      </c>
      <c r="L34" s="1487">
        <f t="shared" si="1"/>
        <v>37.870833462769099</v>
      </c>
    </row>
    <row r="35" spans="1:17" ht="12" customHeight="1" x14ac:dyDescent="0.2">
      <c r="A35" s="13" t="s">
        <v>322</v>
      </c>
      <c r="B35" s="393" t="s">
        <v>229</v>
      </c>
      <c r="C35" s="436">
        <f>'1.mell.kiadás_össz'!C34-'21._önként_össz_kiad'!C35-'21._államig_össz_kiad'!C35</f>
        <v>0</v>
      </c>
      <c r="D35" s="364">
        <f>'1.mell.kiadás_össz'!D34-'21._önként_össz_kiad'!D35-'21._államig_össz_kiad'!D35</f>
        <v>0</v>
      </c>
      <c r="E35" s="664">
        <f>'1.mell.kiadás_össz'!E34-'21._önként_össz_kiad'!E35-'21._államig_össz_kiad'!E35</f>
        <v>0</v>
      </c>
      <c r="F35" s="664">
        <f>'1.mell.kiadás_össz'!F34-'21._önként_össz_kiad'!F35-'21._államig_össz_kiad'!F35</f>
        <v>0</v>
      </c>
      <c r="G35" s="664">
        <f>'1.mell.kiadás_össz'!G34-'21._önként_össz_kiad'!G35-'21._államig_össz_kiad'!G35</f>
        <v>0</v>
      </c>
      <c r="H35" s="368">
        <f t="shared" si="2"/>
        <v>0</v>
      </c>
      <c r="I35" s="724">
        <f>'1.mell.kiadás_össz'!I34-'21._önként_össz_kiad'!I35-'21._államig_össz_kiad'!I35</f>
        <v>0</v>
      </c>
      <c r="J35" s="368">
        <f>'1.mell.kiadás_össz'!J34-'21._önként_össz_kiad'!J35-'21._államig_össz_kiad'!J35</f>
        <v>0</v>
      </c>
      <c r="K35" s="436">
        <f>'1.mell.kiadás_össz'!K34-'21._önként_össz_kiad'!K35-'21._államig_össz_kiad'!K35</f>
        <v>0</v>
      </c>
      <c r="L35" s="1487" t="str">
        <f t="shared" si="1"/>
        <v/>
      </c>
    </row>
    <row r="36" spans="1:17" ht="12" customHeight="1" x14ac:dyDescent="0.2">
      <c r="A36" s="13" t="s">
        <v>323</v>
      </c>
      <c r="B36" s="393" t="s">
        <v>230</v>
      </c>
      <c r="C36" s="436">
        <f>'1.mell.kiadás_össz'!C35-'21._önként_össz_kiad'!C36-'21._államig_össz_kiad'!C36</f>
        <v>5070000</v>
      </c>
      <c r="D36" s="364">
        <f>'1.mell.kiadás_össz'!D35-'21._önként_össz_kiad'!D36-'21._államig_össz_kiad'!D36</f>
        <v>7483000</v>
      </c>
      <c r="E36" s="664">
        <f>'1.mell.kiadás_össz'!E35-'21._önként_össz_kiad'!E36-'21._államig_össz_kiad'!E36</f>
        <v>7483000</v>
      </c>
      <c r="F36" s="664">
        <f>'1.mell.kiadás_össz'!F35-'21._önként_össz_kiad'!F36-'21._államig_össz_kiad'!F36</f>
        <v>7483000</v>
      </c>
      <c r="G36" s="664">
        <f>'1.mell.kiadás_össz'!G35-'21._önként_össz_kiad'!G36-'21._államig_össz_kiad'!G36</f>
        <v>7483000</v>
      </c>
      <c r="H36" s="368">
        <f t="shared" si="2"/>
        <v>0</v>
      </c>
      <c r="I36" s="724">
        <f>'1.mell.kiadás_össz'!I35-'21._önként_össz_kiad'!I36-'21._államig_össz_kiad'!I36</f>
        <v>0</v>
      </c>
      <c r="J36" s="368">
        <f>'1.mell.kiadás_össz'!J35-'21._önként_össz_kiad'!J36-'21._államig_össz_kiad'!J36</f>
        <v>0</v>
      </c>
      <c r="K36" s="436">
        <f>'1.mell.kiadás_össz'!K35-'21._önként_össz_kiad'!K36-'21._államig_össz_kiad'!K36</f>
        <v>7483000</v>
      </c>
      <c r="L36" s="1487">
        <f t="shared" si="1"/>
        <v>100</v>
      </c>
    </row>
    <row r="37" spans="1:17" ht="12" customHeight="1" x14ac:dyDescent="0.2">
      <c r="A37" s="13" t="s">
        <v>324</v>
      </c>
      <c r="B37" s="393" t="s">
        <v>227</v>
      </c>
      <c r="C37" s="436">
        <f>'1.mell.kiadás_össz'!C36-'21._önként_össz_kiad'!C37-'21._államig_össz_kiad'!C37</f>
        <v>0</v>
      </c>
      <c r="D37" s="364">
        <f>'1.mell.kiadás_össz'!D36-'21._önként_össz_kiad'!D37-'21._államig_össz_kiad'!D37</f>
        <v>0</v>
      </c>
      <c r="E37" s="664">
        <f>'1.mell.kiadás_össz'!E36-'21._önként_össz_kiad'!E37-'21._államig_össz_kiad'!E37</f>
        <v>0</v>
      </c>
      <c r="F37" s="664">
        <f>'1.mell.kiadás_össz'!F36-'21._önként_össz_kiad'!F37-'21._államig_össz_kiad'!F37</f>
        <v>0</v>
      </c>
      <c r="G37" s="664">
        <f>'1.mell.kiadás_össz'!G36-'21._önként_össz_kiad'!G37-'21._államig_össz_kiad'!G37</f>
        <v>0</v>
      </c>
      <c r="H37" s="368">
        <f t="shared" si="2"/>
        <v>0</v>
      </c>
      <c r="I37" s="724">
        <f>'1.mell.kiadás_össz'!I36-'21._önként_össz_kiad'!I37-'21._államig_össz_kiad'!I37</f>
        <v>0</v>
      </c>
      <c r="J37" s="368">
        <f>'1.mell.kiadás_össz'!J36-'21._önként_össz_kiad'!J37-'21._államig_össz_kiad'!J37</f>
        <v>0</v>
      </c>
      <c r="K37" s="436">
        <f>'1.mell.kiadás_össz'!K36-'21._önként_össz_kiad'!K37-'21._államig_össz_kiad'!K37</f>
        <v>0</v>
      </c>
      <c r="L37" s="1487" t="str">
        <f t="shared" si="1"/>
        <v/>
      </c>
    </row>
    <row r="38" spans="1:17" ht="12" customHeight="1" thickBot="1" x14ac:dyDescent="0.25">
      <c r="A38" s="13" t="s">
        <v>325</v>
      </c>
      <c r="B38" s="393" t="s">
        <v>231</v>
      </c>
      <c r="C38" s="436">
        <f>'1.mell.kiadás_össz'!C37-'21._önként_össz_kiad'!C38-'21._államig_össz_kiad'!C38</f>
        <v>4438000</v>
      </c>
      <c r="D38" s="364">
        <f>'1.mell.kiadás_össz'!D37-'21._önként_össz_kiad'!D38-'21._államig_össz_kiad'!D38</f>
        <v>24708000</v>
      </c>
      <c r="E38" s="664">
        <f>'1.mell.kiadás_össz'!E37-'21._önként_össz_kiad'!E38-'21._államig_össz_kiad'!E38</f>
        <v>24708000</v>
      </c>
      <c r="F38" s="664">
        <f>'1.mell.kiadás_össz'!F37-'21._önként_össz_kiad'!F38-'21._államig_össz_kiad'!F38</f>
        <v>24708000</v>
      </c>
      <c r="G38" s="664">
        <f>'1.mell.kiadás_össz'!G37-'21._önként_össz_kiad'!G38-'21._államig_össz_kiad'!G38</f>
        <v>24708000</v>
      </c>
      <c r="H38" s="368">
        <f t="shared" si="2"/>
        <v>0</v>
      </c>
      <c r="I38" s="724">
        <f>'1.mell.kiadás_össz'!I37-'21._önként_össz_kiad'!I38-'21._államig_össz_kiad'!I38</f>
        <v>0</v>
      </c>
      <c r="J38" s="368">
        <f>'1.mell.kiadás_össz'!J37-'21._önként_össz_kiad'!J38-'21._államig_össz_kiad'!J38</f>
        <v>0</v>
      </c>
      <c r="K38" s="436">
        <f>'1.mell.kiadás_össz'!K37-'21._önként_össz_kiad'!K38-'21._államig_össz_kiad'!K38</f>
        <v>4708000</v>
      </c>
      <c r="L38" s="1487">
        <f t="shared" si="1"/>
        <v>19.054557228428042</v>
      </c>
    </row>
    <row r="39" spans="1:17" ht="12" customHeight="1" thickBot="1" x14ac:dyDescent="0.25">
      <c r="A39" s="15" t="s">
        <v>14</v>
      </c>
      <c r="B39" s="63" t="s">
        <v>546</v>
      </c>
      <c r="C39" s="1101">
        <f>+C11+C29</f>
        <v>8553234417</v>
      </c>
      <c r="D39" s="760">
        <f>+D11+D29</f>
        <v>8833963825</v>
      </c>
      <c r="E39" s="673">
        <f t="shared" ref="E39:K39" si="4">+E11+E29</f>
        <v>8858582182</v>
      </c>
      <c r="F39" s="673">
        <f t="shared" si="4"/>
        <v>9922954808</v>
      </c>
      <c r="G39" s="673">
        <f t="shared" si="4"/>
        <v>9987306623</v>
      </c>
      <c r="H39" s="326">
        <f t="shared" si="2"/>
        <v>64351815</v>
      </c>
      <c r="I39" s="1105">
        <f t="shared" si="4"/>
        <v>0</v>
      </c>
      <c r="J39" s="326">
        <f t="shared" si="4"/>
        <v>129025828</v>
      </c>
      <c r="K39" s="1101">
        <f t="shared" si="4"/>
        <v>6544846073</v>
      </c>
      <c r="L39" s="1490">
        <f t="shared" si="1"/>
        <v>65.531642514386434</v>
      </c>
    </row>
    <row r="40" spans="1:17" ht="12" customHeight="1" thickBot="1" x14ac:dyDescent="0.25">
      <c r="A40" s="15" t="s">
        <v>15</v>
      </c>
      <c r="B40" s="63" t="s">
        <v>317</v>
      </c>
      <c r="C40" s="139">
        <f>+C41+C42+C43</f>
        <v>0</v>
      </c>
      <c r="D40" s="255">
        <f>+D41+D42+D43</f>
        <v>0</v>
      </c>
      <c r="E40" s="662">
        <f t="shared" ref="E40:K40" si="5">+E41+E42+E43</f>
        <v>0</v>
      </c>
      <c r="F40" s="662">
        <f t="shared" si="5"/>
        <v>0</v>
      </c>
      <c r="G40" s="662">
        <f t="shared" si="5"/>
        <v>0</v>
      </c>
      <c r="H40" s="34">
        <f t="shared" si="2"/>
        <v>0</v>
      </c>
      <c r="I40" s="725">
        <f t="shared" si="5"/>
        <v>0</v>
      </c>
      <c r="J40" s="34">
        <f t="shared" si="5"/>
        <v>0</v>
      </c>
      <c r="K40" s="139">
        <f t="shared" si="5"/>
        <v>0</v>
      </c>
      <c r="L40" s="1489" t="str">
        <f t="shared" si="1"/>
        <v/>
      </c>
    </row>
    <row r="41" spans="1:17" s="38" customFormat="1" ht="12" customHeight="1" x14ac:dyDescent="0.2">
      <c r="A41" s="13" t="s">
        <v>100</v>
      </c>
      <c r="B41" s="18" t="s">
        <v>401</v>
      </c>
      <c r="C41" s="436">
        <f>'1.mell.kiadás_össz'!C40-'21._önként_össz_kiad'!C41-'21._államig_össz_kiad'!C41</f>
        <v>0</v>
      </c>
      <c r="D41" s="364">
        <f>'1.mell.kiadás_össz'!D40-'21._önként_össz_kiad'!D41-'21._államig_össz_kiad'!D41</f>
        <v>0</v>
      </c>
      <c r="E41" s="664">
        <f>'1.mell.kiadás_össz'!E40-'21._önként_össz_kiad'!E41</f>
        <v>0</v>
      </c>
      <c r="F41" s="664">
        <f>'1.mell.kiadás_össz'!F40-'21._önként_össz_kiad'!F41</f>
        <v>0</v>
      </c>
      <c r="G41" s="664">
        <f>'1.mell.kiadás_össz'!G40-'21._önként_össz_kiad'!G41</f>
        <v>0</v>
      </c>
      <c r="H41" s="368">
        <f t="shared" si="2"/>
        <v>0</v>
      </c>
      <c r="I41" s="724">
        <f>'1.mell.kiadás_össz'!I40-'21._önként_össz_kiad'!I41</f>
        <v>0</v>
      </c>
      <c r="J41" s="368">
        <f>'1.mell.kiadás_össz'!J40-'21._önként_össz_kiad'!J41</f>
        <v>0</v>
      </c>
      <c r="K41" s="436">
        <f>'1.mell.kiadás_össz'!K40-'21._önként_össz_kiad'!K41</f>
        <v>0</v>
      </c>
      <c r="L41" s="1487" t="str">
        <f t="shared" si="1"/>
        <v/>
      </c>
    </row>
    <row r="42" spans="1:17" ht="12" customHeight="1" x14ac:dyDescent="0.2">
      <c r="A42" s="13" t="s">
        <v>101</v>
      </c>
      <c r="B42" s="18" t="s">
        <v>246</v>
      </c>
      <c r="C42" s="436">
        <f>'1.mell.kiadás_össz'!C41-'21._önként_össz_kiad'!C42-'21._államig_össz_kiad'!C42</f>
        <v>0</v>
      </c>
      <c r="D42" s="364">
        <f>'1.mell.kiadás_össz'!D41-'21._önként_össz_kiad'!D42-'21._államig_össz_kiad'!D42</f>
        <v>0</v>
      </c>
      <c r="E42" s="664">
        <f>'1.mell.kiadás_össz'!E41-'21._önként_össz_kiad'!E42</f>
        <v>0</v>
      </c>
      <c r="F42" s="664">
        <f>'1.mell.kiadás_össz'!F41-'21._önként_össz_kiad'!F42</f>
        <v>0</v>
      </c>
      <c r="G42" s="664">
        <f>'1.mell.kiadás_össz'!G41-'21._önként_össz_kiad'!G42</f>
        <v>0</v>
      </c>
      <c r="H42" s="368">
        <f t="shared" si="2"/>
        <v>0</v>
      </c>
      <c r="I42" s="724">
        <f>'1.mell.kiadás_össz'!I41-'21._önként_össz_kiad'!I42</f>
        <v>0</v>
      </c>
      <c r="J42" s="368">
        <f>'1.mell.kiadás_össz'!J41-'21._önként_össz_kiad'!J42</f>
        <v>0</v>
      </c>
      <c r="K42" s="436">
        <f>'1.mell.kiadás_össz'!K41-'21._önként_össz_kiad'!K42</f>
        <v>0</v>
      </c>
      <c r="L42" s="1487" t="str">
        <f t="shared" si="1"/>
        <v/>
      </c>
    </row>
    <row r="43" spans="1:17" ht="12" customHeight="1" thickBot="1" x14ac:dyDescent="0.25">
      <c r="A43" s="14" t="s">
        <v>167</v>
      </c>
      <c r="B43" s="60" t="s">
        <v>247</v>
      </c>
      <c r="C43" s="436">
        <f>'1.mell.kiadás_össz'!C42-'21._önként_össz_kiad'!C43-'21._államig_össz_kiad'!C43</f>
        <v>0</v>
      </c>
      <c r="D43" s="364">
        <f>'1.mell.kiadás_össz'!D42-'21._önként_össz_kiad'!D43-'21._államig_össz_kiad'!D43</f>
        <v>0</v>
      </c>
      <c r="E43" s="664">
        <f>'1.mell.kiadás_össz'!E42-'21._önként_össz_kiad'!E43</f>
        <v>0</v>
      </c>
      <c r="F43" s="664">
        <f>'1.mell.kiadás_össz'!F42-'21._önként_össz_kiad'!F43</f>
        <v>0</v>
      </c>
      <c r="G43" s="664">
        <f>'1.mell.kiadás_össz'!G42-'21._önként_össz_kiad'!G43</f>
        <v>0</v>
      </c>
      <c r="H43" s="368">
        <f t="shared" si="2"/>
        <v>0</v>
      </c>
      <c r="I43" s="724">
        <f>'1.mell.kiadás_össz'!I42-'21._önként_össz_kiad'!I43</f>
        <v>0</v>
      </c>
      <c r="J43" s="368">
        <f>'1.mell.kiadás_össz'!J42-'21._önként_össz_kiad'!J43</f>
        <v>0</v>
      </c>
      <c r="K43" s="436">
        <f>'1.mell.kiadás_össz'!K42-'21._önként_össz_kiad'!K43</f>
        <v>0</v>
      </c>
      <c r="L43" s="1487" t="str">
        <f t="shared" si="1"/>
        <v/>
      </c>
      <c r="Q43" s="31" t="s">
        <v>389</v>
      </c>
    </row>
    <row r="44" spans="1:17" ht="12" customHeight="1" thickBot="1" x14ac:dyDescent="0.25">
      <c r="A44" s="15" t="s">
        <v>16</v>
      </c>
      <c r="B44" s="63" t="s">
        <v>551</v>
      </c>
      <c r="C44" s="139">
        <f>+C45+C47</f>
        <v>0</v>
      </c>
      <c r="D44" s="255">
        <f>+D45+D47</f>
        <v>0</v>
      </c>
      <c r="E44" s="662">
        <f t="shared" ref="E44:K44" si="6">+E45+E47</f>
        <v>0</v>
      </c>
      <c r="F44" s="662">
        <f t="shared" si="6"/>
        <v>0</v>
      </c>
      <c r="G44" s="662">
        <f t="shared" si="6"/>
        <v>0</v>
      </c>
      <c r="H44" s="34">
        <f t="shared" si="2"/>
        <v>0</v>
      </c>
      <c r="I44" s="725">
        <f t="shared" si="6"/>
        <v>0</v>
      </c>
      <c r="J44" s="34">
        <f t="shared" si="6"/>
        <v>0</v>
      </c>
      <c r="K44" s="139">
        <f t="shared" si="6"/>
        <v>0</v>
      </c>
      <c r="L44" s="1489" t="str">
        <f t="shared" si="1"/>
        <v/>
      </c>
    </row>
    <row r="45" spans="1:17" ht="12" customHeight="1" x14ac:dyDescent="0.2">
      <c r="A45" s="13" t="s">
        <v>89</v>
      </c>
      <c r="B45" s="18" t="s">
        <v>395</v>
      </c>
      <c r="C45" s="436">
        <f>'1.mell.kiadás_össz'!C44-'21._önként_össz_kiad'!C45-'21._államig_össz_kiad'!C45</f>
        <v>0</v>
      </c>
      <c r="D45" s="364">
        <f>'1.mell.kiadás_össz'!D44-'21._önként_össz_kiad'!D45-'21._államig_össz_kiad'!D45</f>
        <v>0</v>
      </c>
      <c r="E45" s="664">
        <f>'1.mell.kiadás_össz'!E44-'21._önként_össz_kiad'!E45</f>
        <v>0</v>
      </c>
      <c r="F45" s="664">
        <f>'1.mell.kiadás_össz'!F44-'21._önként_össz_kiad'!F45</f>
        <v>0</v>
      </c>
      <c r="G45" s="664">
        <f>'1.mell.kiadás_össz'!G44-'21._önként_össz_kiad'!G45</f>
        <v>0</v>
      </c>
      <c r="H45" s="368">
        <f t="shared" si="2"/>
        <v>0</v>
      </c>
      <c r="I45" s="724">
        <f>'1.mell.kiadás_össz'!I44-'21._önként_össz_kiad'!I45</f>
        <v>0</v>
      </c>
      <c r="J45" s="368">
        <f>'1.mell.kiadás_össz'!J44-'21._önként_össz_kiad'!J45</f>
        <v>0</v>
      </c>
      <c r="K45" s="436">
        <f>'1.mell.kiadás_össz'!K44-'21._önként_össz_kiad'!K45</f>
        <v>0</v>
      </c>
      <c r="L45" s="1487" t="str">
        <f t="shared" si="1"/>
        <v/>
      </c>
    </row>
    <row r="46" spans="1:17" ht="12" customHeight="1" x14ac:dyDescent="0.2">
      <c r="A46" s="13" t="s">
        <v>102</v>
      </c>
      <c r="B46" s="18" t="s">
        <v>396</v>
      </c>
      <c r="C46" s="436">
        <f>'1.mell.kiadás_össz'!C45-'21._önként_össz_kiad'!C46-'21._államig_össz_kiad'!C46</f>
        <v>0</v>
      </c>
      <c r="D46" s="364">
        <f>'1.mell.kiadás_össz'!D45-'21._önként_össz_kiad'!D46-'21._államig_össz_kiad'!D46</f>
        <v>0</v>
      </c>
      <c r="E46" s="664">
        <f>'1.mell.kiadás_össz'!E45-'21._önként_össz_kiad'!E46</f>
        <v>0</v>
      </c>
      <c r="F46" s="664">
        <f>'1.mell.kiadás_össz'!F45-'21._önként_össz_kiad'!F46</f>
        <v>0</v>
      </c>
      <c r="G46" s="664">
        <f>'1.mell.kiadás_össz'!G45-'21._önként_össz_kiad'!G46</f>
        <v>0</v>
      </c>
      <c r="H46" s="368">
        <f t="shared" si="2"/>
        <v>0</v>
      </c>
      <c r="I46" s="724">
        <f>'1.mell.kiadás_össz'!I45-'21._önként_össz_kiad'!I46</f>
        <v>0</v>
      </c>
      <c r="J46" s="368">
        <f>'1.mell.kiadás_össz'!J45-'21._önként_össz_kiad'!J46</f>
        <v>0</v>
      </c>
      <c r="K46" s="436">
        <f>'1.mell.kiadás_össz'!K45-'21._önként_össz_kiad'!K46</f>
        <v>0</v>
      </c>
      <c r="L46" s="1487" t="str">
        <f t="shared" si="1"/>
        <v/>
      </c>
    </row>
    <row r="47" spans="1:17" ht="12" customHeight="1" thickBot="1" x14ac:dyDescent="0.25">
      <c r="A47" s="13" t="s">
        <v>103</v>
      </c>
      <c r="B47" s="60" t="s">
        <v>542</v>
      </c>
      <c r="C47" s="436">
        <f>'1.mell.kiadás_össz'!C46-'21._önként_össz_kiad'!C47-'21._államig_össz_kiad'!C47</f>
        <v>0</v>
      </c>
      <c r="D47" s="364">
        <f>'1.mell.kiadás_össz'!D46-'21._önként_össz_kiad'!D47-'21._államig_össz_kiad'!D47</f>
        <v>0</v>
      </c>
      <c r="E47" s="664">
        <f>'1.mell.kiadás_össz'!E46-'21._önként_össz_kiad'!E47</f>
        <v>0</v>
      </c>
      <c r="F47" s="664">
        <f>'1.mell.kiadás_össz'!F46-'21._önként_össz_kiad'!F47</f>
        <v>0</v>
      </c>
      <c r="G47" s="664">
        <f>'1.mell.kiadás_össz'!G46-'21._önként_össz_kiad'!G47</f>
        <v>0</v>
      </c>
      <c r="H47" s="368">
        <f t="shared" si="2"/>
        <v>0</v>
      </c>
      <c r="I47" s="724">
        <f>'1.mell.kiadás_össz'!I46-'21._önként_össz_kiad'!I47</f>
        <v>0</v>
      </c>
      <c r="J47" s="368">
        <f>'1.mell.kiadás_össz'!J46-'21._önként_össz_kiad'!J47</f>
        <v>0</v>
      </c>
      <c r="K47" s="436">
        <f>'1.mell.kiadás_össz'!K46-'21._önként_össz_kiad'!K47</f>
        <v>0</v>
      </c>
      <c r="L47" s="1487" t="str">
        <f t="shared" si="1"/>
        <v/>
      </c>
    </row>
    <row r="48" spans="1:17" ht="12" customHeight="1" thickBot="1" x14ac:dyDescent="0.25">
      <c r="A48" s="15" t="s">
        <v>17</v>
      </c>
      <c r="B48" s="63" t="s">
        <v>548</v>
      </c>
      <c r="C48" s="1069">
        <f>+C49+C50+C51+C52+C53</f>
        <v>46239078</v>
      </c>
      <c r="D48" s="256">
        <f>+D49+D50+D51+D52+D53</f>
        <v>46239078</v>
      </c>
      <c r="E48" s="625">
        <f t="shared" ref="E48:K48" si="7">+E49+E50+E51+E52+E53</f>
        <v>46239078</v>
      </c>
      <c r="F48" s="625">
        <f t="shared" si="7"/>
        <v>1756569785</v>
      </c>
      <c r="G48" s="625">
        <f t="shared" si="7"/>
        <v>2145818427</v>
      </c>
      <c r="H48" s="83">
        <f t="shared" si="2"/>
        <v>389248642</v>
      </c>
      <c r="I48" s="730">
        <f t="shared" si="7"/>
        <v>0</v>
      </c>
      <c r="J48" s="83">
        <f t="shared" si="7"/>
        <v>0</v>
      </c>
      <c r="K48" s="1069">
        <f t="shared" si="7"/>
        <v>7695818427</v>
      </c>
      <c r="L48" s="1432">
        <f t="shared" si="1"/>
        <v>358.6425733960761</v>
      </c>
      <c r="O48" s="88"/>
    </row>
    <row r="49" spans="1:14" x14ac:dyDescent="0.2">
      <c r="A49" s="13" t="s">
        <v>104</v>
      </c>
      <c r="B49" s="18" t="s">
        <v>243</v>
      </c>
      <c r="C49" s="436">
        <f>'1.mell.kiadás_össz'!C48-'21._önként_össz_kiad'!C49-'21._államig_össz_kiad'!C49</f>
        <v>0</v>
      </c>
      <c r="D49" s="364">
        <f>'1.mell.kiadás_össz'!D48-'21._önként_össz_kiad'!D49-'21._államig_össz_kiad'!D49</f>
        <v>0</v>
      </c>
      <c r="E49" s="664">
        <f>'1.mell.kiadás_össz'!E48-'21._önként_össz_kiad'!E49</f>
        <v>0</v>
      </c>
      <c r="F49" s="664">
        <f>'1.mell.kiadás_össz'!F48-'21._önként_össz_kiad'!F49</f>
        <v>0</v>
      </c>
      <c r="G49" s="664">
        <f>'1.mell.kiadás_össz'!G48-'21._önként_össz_kiad'!G49</f>
        <v>0</v>
      </c>
      <c r="H49" s="368">
        <f t="shared" si="2"/>
        <v>0</v>
      </c>
      <c r="I49" s="724">
        <f>'1.mell.kiadás_össz'!I48-'21._önként_össz_kiad'!I49</f>
        <v>0</v>
      </c>
      <c r="J49" s="368">
        <f>'1.mell.kiadás_össz'!J48-'21._önként_össz_kiad'!J49</f>
        <v>0</v>
      </c>
      <c r="K49" s="436">
        <f>'1.mell.kiadás_össz'!K48-'21._önként_össz_kiad'!K49</f>
        <v>0</v>
      </c>
      <c r="L49" s="1487" t="str">
        <f t="shared" si="1"/>
        <v/>
      </c>
      <c r="M49" s="31" t="s">
        <v>389</v>
      </c>
    </row>
    <row r="50" spans="1:14" ht="12" customHeight="1" x14ac:dyDescent="0.2">
      <c r="A50" s="13" t="s">
        <v>105</v>
      </c>
      <c r="B50" s="18" t="s">
        <v>244</v>
      </c>
      <c r="C50" s="436">
        <f>'1.mell.kiadás_össz'!C49-'21._önként_össz_kiad'!C50-'21._államig_össz_kiad'!C50</f>
        <v>0</v>
      </c>
      <c r="D50" s="364">
        <f>'1.mell.kiadás_össz'!D49-'21._önként_össz_kiad'!D50-'21._államig_össz_kiad'!D50</f>
        <v>0</v>
      </c>
      <c r="E50" s="664">
        <f>'1.mell.kiadás_össz'!E49-'21._önként_össz_kiad'!E50</f>
        <v>0</v>
      </c>
      <c r="F50" s="664">
        <f>'1.mell.kiadás_össz'!F49-'21._önként_össz_kiad'!F50</f>
        <v>0</v>
      </c>
      <c r="G50" s="664">
        <f>'1.mell.kiadás_össz'!G49-'21._önként_össz_kiad'!G50</f>
        <v>0</v>
      </c>
      <c r="H50" s="368">
        <f t="shared" si="2"/>
        <v>0</v>
      </c>
      <c r="I50" s="724">
        <f>'1.mell.kiadás_össz'!I49-'21._önként_össz_kiad'!I50</f>
        <v>0</v>
      </c>
      <c r="J50" s="368">
        <f>'1.mell.kiadás_össz'!J49-'21._önként_össz_kiad'!J50</f>
        <v>0</v>
      </c>
      <c r="K50" s="436">
        <f>'1.mell.kiadás_össz'!K49-'21._önként_össz_kiad'!K50</f>
        <v>0</v>
      </c>
      <c r="L50" s="1487" t="str">
        <f t="shared" si="1"/>
        <v/>
      </c>
    </row>
    <row r="51" spans="1:14" s="38" customFormat="1" ht="12" customHeight="1" x14ac:dyDescent="0.2">
      <c r="A51" s="13" t="s">
        <v>208</v>
      </c>
      <c r="B51" s="18" t="s">
        <v>402</v>
      </c>
      <c r="C51" s="436">
        <f>'1.mell.kiadás_össz'!C50-'21._önként_össz_kiad'!C51-'21._államig_össz_kiad'!C51</f>
        <v>0</v>
      </c>
      <c r="D51" s="364">
        <f>'1.mell.kiadás_össz'!D50-'21._önként_össz_kiad'!D51-'21._államig_össz_kiad'!D51</f>
        <v>0</v>
      </c>
      <c r="E51" s="664">
        <f>'1.mell.kiadás_össz'!E50-'21._önként_össz_kiad'!E51</f>
        <v>0</v>
      </c>
      <c r="F51" s="664">
        <f>'1.mell.kiadás_össz'!F50-'21._önként_össz_kiad'!F51</f>
        <v>0</v>
      </c>
      <c r="G51" s="664">
        <f>'1.mell.kiadás_össz'!G50-'21._önként_össz_kiad'!G51</f>
        <v>0</v>
      </c>
      <c r="H51" s="368">
        <f t="shared" si="2"/>
        <v>0</v>
      </c>
      <c r="I51" s="724">
        <f>'1.mell.kiadás_össz'!I50-'21._önként_össz_kiad'!I51</f>
        <v>0</v>
      </c>
      <c r="J51" s="368">
        <f>'1.mell.kiadás_össz'!J50-'21._önként_össz_kiad'!J51</f>
        <v>0</v>
      </c>
      <c r="K51" s="436">
        <f>'1.mell.kiadás_össz'!K50-'21._önként_össz_kiad'!K51</f>
        <v>5550000000</v>
      </c>
      <c r="L51" s="1487" t="str">
        <f t="shared" si="1"/>
        <v/>
      </c>
    </row>
    <row r="52" spans="1:14" s="38" customFormat="1" ht="12" customHeight="1" x14ac:dyDescent="0.2">
      <c r="A52" s="14" t="s">
        <v>209</v>
      </c>
      <c r="B52" s="60" t="s">
        <v>232</v>
      </c>
      <c r="C52" s="436">
        <f>'1.mell.kiadás_össz'!C51-'21._önként_össz_kiad'!C52-'21._államig_össz_kiad'!C52</f>
        <v>0</v>
      </c>
      <c r="D52" s="364">
        <f>'1.mell.kiadás_össz'!D51-'21._önként_össz_kiad'!D52-'21._államig_össz_kiad'!D52</f>
        <v>0</v>
      </c>
      <c r="E52" s="664">
        <f>'1.mell.kiadás_össz'!E51-'21._önként_össz_kiad'!E52</f>
        <v>0</v>
      </c>
      <c r="F52" s="664">
        <f>'1.mell.kiadás_össz'!F51-'21._önként_össz_kiad'!F52</f>
        <v>0</v>
      </c>
      <c r="G52" s="664">
        <f>'1.mell.kiadás_össz'!G51-'21._önként_össz_kiad'!G52</f>
        <v>0</v>
      </c>
      <c r="H52" s="368">
        <f t="shared" si="2"/>
        <v>0</v>
      </c>
      <c r="I52" s="724">
        <f>'1.mell.kiadás_össz'!I51-'21._önként_össz_kiad'!I52</f>
        <v>0</v>
      </c>
      <c r="J52" s="368">
        <f>'1.mell.kiadás_össz'!J51-'21._önként_össz_kiad'!J52</f>
        <v>0</v>
      </c>
      <c r="K52" s="436">
        <f>'1.mell.kiadás_össz'!K51-'21._önként_össz_kiad'!K52</f>
        <v>0</v>
      </c>
      <c r="L52" s="1487" t="str">
        <f t="shared" si="1"/>
        <v/>
      </c>
    </row>
    <row r="53" spans="1:14" s="38" customFormat="1" ht="12" customHeight="1" thickBot="1" x14ac:dyDescent="0.25">
      <c r="A53" s="231" t="s">
        <v>211</v>
      </c>
      <c r="B53" s="232" t="s">
        <v>403</v>
      </c>
      <c r="C53" s="1102">
        <f>'1.mell.kiadás_össz'!C52-'21._önként_össz_kiad'!C53-'21._államig_össz_kiad'!C53</f>
        <v>46239078</v>
      </c>
      <c r="D53" s="761">
        <f>'1.mell.kiadás_össz'!D52-'21._önként_össz_kiad'!D53-'21._államig_össz_kiad'!D53</f>
        <v>46239078</v>
      </c>
      <c r="E53" s="674">
        <f>'1.mell.kiadás_össz'!E52-'21._önként_össz_kiad'!E53</f>
        <v>46239078</v>
      </c>
      <c r="F53" s="674">
        <f>'1.mell.kiadás_össz'!F52-'21._önként_össz_kiad'!F53</f>
        <v>1756569785</v>
      </c>
      <c r="G53" s="674">
        <f>'1.mell.kiadás_össz'!G52-'21._önként_össz_kiad'!G53</f>
        <v>2145818427</v>
      </c>
      <c r="H53" s="621">
        <f t="shared" si="2"/>
        <v>389248642</v>
      </c>
      <c r="I53" s="769">
        <f>'1.mell.kiadás_össz'!I52-'21._önként_össz_kiad'!I53</f>
        <v>0</v>
      </c>
      <c r="J53" s="621">
        <f>'1.mell.kiadás_össz'!J52-'21._önként_össz_kiad'!J53</f>
        <v>0</v>
      </c>
      <c r="K53" s="1102">
        <f>'1.mell.kiadás_össz'!K52-'21._önként_össz_kiad'!K53</f>
        <v>2145818427</v>
      </c>
      <c r="L53" s="1491">
        <f t="shared" si="1"/>
        <v>100</v>
      </c>
    </row>
    <row r="54" spans="1:14" s="655" customFormat="1" ht="12" customHeight="1" thickBot="1" x14ac:dyDescent="0.25">
      <c r="A54" s="15" t="s">
        <v>18</v>
      </c>
      <c r="B54" s="63" t="s">
        <v>550</v>
      </c>
      <c r="C54" s="1103">
        <f>+C40+C44+C48</f>
        <v>46239078</v>
      </c>
      <c r="D54" s="391">
        <f>+D40+D44+D48</f>
        <v>46239078</v>
      </c>
      <c r="E54" s="675">
        <f t="shared" ref="E54:K54" si="8">+E40+E44+E48</f>
        <v>46239078</v>
      </c>
      <c r="F54" s="675">
        <f t="shared" si="8"/>
        <v>1756569785</v>
      </c>
      <c r="G54" s="675">
        <f t="shared" si="8"/>
        <v>2145818427</v>
      </c>
      <c r="H54" s="653">
        <f t="shared" si="2"/>
        <v>389248642</v>
      </c>
      <c r="I54" s="770">
        <f t="shared" si="8"/>
        <v>0</v>
      </c>
      <c r="J54" s="653">
        <f t="shared" si="8"/>
        <v>0</v>
      </c>
      <c r="K54" s="1103">
        <f t="shared" si="8"/>
        <v>7695818427</v>
      </c>
      <c r="L54" s="1492">
        <f t="shared" si="1"/>
        <v>358.6425733960761</v>
      </c>
    </row>
    <row r="55" spans="1:14" s="655" customFormat="1" ht="15" customHeight="1" thickBot="1" x14ac:dyDescent="0.25">
      <c r="A55" s="89" t="s">
        <v>19</v>
      </c>
      <c r="B55" s="654" t="s">
        <v>549</v>
      </c>
      <c r="C55" s="1103">
        <f>+C39+C54</f>
        <v>8599473495</v>
      </c>
      <c r="D55" s="391">
        <f>+D39+D54</f>
        <v>8880202903</v>
      </c>
      <c r="E55" s="675">
        <f t="shared" ref="E55:K55" si="9">+E39+E54</f>
        <v>8904821260</v>
      </c>
      <c r="F55" s="675">
        <f t="shared" si="9"/>
        <v>11679524593</v>
      </c>
      <c r="G55" s="675">
        <f t="shared" si="9"/>
        <v>12133125050</v>
      </c>
      <c r="H55" s="653">
        <f t="shared" si="2"/>
        <v>453600457</v>
      </c>
      <c r="I55" s="770">
        <f t="shared" si="9"/>
        <v>0</v>
      </c>
      <c r="J55" s="653">
        <f t="shared" si="9"/>
        <v>129025828</v>
      </c>
      <c r="K55" s="1103">
        <f t="shared" si="9"/>
        <v>14240664500</v>
      </c>
      <c r="L55" s="1492">
        <f t="shared" si="1"/>
        <v>117.37012881112602</v>
      </c>
    </row>
    <row r="56" spans="1:14" ht="13.5" thickBot="1" x14ac:dyDescent="0.25">
      <c r="A56" s="622"/>
      <c r="B56" s="623"/>
      <c r="C56" s="624"/>
      <c r="D56" s="624"/>
      <c r="E56" s="327"/>
      <c r="F56" s="327"/>
      <c r="G56" s="327"/>
      <c r="H56" s="223"/>
      <c r="I56" s="223"/>
      <c r="J56" s="223"/>
      <c r="K56" s="223"/>
      <c r="L56" s="1493" t="str">
        <f t="shared" si="1"/>
        <v/>
      </c>
    </row>
    <row r="57" spans="1:14" s="1723" customFormat="1" ht="15" customHeight="1" thickBot="1" x14ac:dyDescent="0.25">
      <c r="A57" s="1703" t="s">
        <v>296</v>
      </c>
      <c r="B57" s="1740"/>
      <c r="C57" s="1705">
        <f>'1.mell.kiadás_össz'!C56-'21._önként_össz_kiad'!C57-'21._államig_össz_kiad'!C57</f>
        <v>331</v>
      </c>
      <c r="D57" s="1706">
        <f>'1.mell.kiadás_össz'!D56-'21._önként_össz_kiad'!D57-'21._államig_össz_kiad'!D57</f>
        <v>331</v>
      </c>
      <c r="E57" s="1719">
        <f>'1.mell.kiadás_össz'!E56-'21._önként_össz_kiad'!E57-'21._államig_össz_kiad'!E57</f>
        <v>331</v>
      </c>
      <c r="F57" s="1719">
        <f>'1.mell.kiadás_össz'!F56-'21._önként_össz_kiad'!F57-'21._államig_össz_kiad'!F57</f>
        <v>331</v>
      </c>
      <c r="G57" s="1719">
        <f>'1.mell.kiadás_össz'!G56-'21._önként_össz_kiad'!G57-'21._államig_össz_kiad'!G57</f>
        <v>331</v>
      </c>
      <c r="H57" s="1741">
        <f t="shared" si="2"/>
        <v>0</v>
      </c>
      <c r="I57" s="1741">
        <f>'1.mell.kiadás_össz'!I56-'21._önként_össz_kiad'!I57-'21._államig_össz_kiad'!I57</f>
        <v>-2</v>
      </c>
      <c r="J57" s="1719">
        <f>'1.mell.kiadás_össz'!J56-'21._önként_össz_kiad'!J57-'21._államig_össz_kiad'!J57</f>
        <v>-2</v>
      </c>
      <c r="K57" s="1705">
        <f>'1.mell.kiadás_össz'!K56-'21._önként_össz_kiad'!K57-'21._államig_össz_kiad'!K57</f>
        <v>317</v>
      </c>
      <c r="L57" s="1725">
        <f t="shared" si="1"/>
        <v>95.770392749244721</v>
      </c>
    </row>
    <row r="58" spans="1:14" s="1723" customFormat="1" ht="14.25" customHeight="1" thickBot="1" x14ac:dyDescent="0.25">
      <c r="A58" s="1703" t="s">
        <v>295</v>
      </c>
      <c r="B58" s="1740"/>
      <c r="C58" s="1711">
        <f>'1.mell.kiadás_össz'!C57-'21._önként_össz_kiad'!C58-'21._államig_össz_kiad'!C58</f>
        <v>0</v>
      </c>
      <c r="D58" s="1712">
        <f>'1.mell.kiadás_össz'!D57-'21._önként_össz_kiad'!D58</f>
        <v>0</v>
      </c>
      <c r="E58" s="1721">
        <f>'1.mell.kiadás_össz'!E57-'21._önként_össz_kiad'!E58</f>
        <v>0</v>
      </c>
      <c r="F58" s="1721">
        <f>'1.mell.kiadás_össz'!F57-'21._önként_össz_kiad'!F58</f>
        <v>0</v>
      </c>
      <c r="G58" s="1721">
        <f>'1.mell.kiadás_össz'!G57-'21._önként_össz_kiad'!G58</f>
        <v>0</v>
      </c>
      <c r="H58" s="1713">
        <f>+G58-F58</f>
        <v>0</v>
      </c>
      <c r="I58" s="1713">
        <f>'1.mell.kiadás_össz'!I57-'21._önként_össz_kiad'!I58</f>
        <v>0</v>
      </c>
      <c r="J58" s="1721">
        <f>'1.mell.kiadás_össz'!J57-'21._önként_össz_kiad'!J58</f>
        <v>0</v>
      </c>
      <c r="K58" s="1711">
        <f>'1.mell.kiadás_össz'!K57-'21._önként_össz_kiad'!K58</f>
        <v>0</v>
      </c>
      <c r="L58" s="1725" t="str">
        <f t="shared" si="1"/>
        <v/>
      </c>
    </row>
    <row r="59" spans="1:14" s="1723" customFormat="1" ht="11.25" x14ac:dyDescent="0.2">
      <c r="A59" s="1716"/>
      <c r="B59" s="651"/>
      <c r="C59" s="1742"/>
      <c r="D59" s="1742"/>
      <c r="E59" s="1742"/>
      <c r="F59" s="1742"/>
      <c r="G59" s="1742"/>
      <c r="H59" s="1742" t="s">
        <v>389</v>
      </c>
      <c r="I59" s="1742"/>
      <c r="J59" s="1742"/>
      <c r="K59" s="1742"/>
      <c r="L59" s="1742"/>
    </row>
    <row r="60" spans="1:14" x14ac:dyDescent="0.2">
      <c r="N60" s="31" t="s">
        <v>389</v>
      </c>
    </row>
  </sheetData>
  <sheetProtection formatCells="0"/>
  <mergeCells count="6">
    <mergeCell ref="B1:H1"/>
    <mergeCell ref="A4:L4"/>
    <mergeCell ref="A5:L5"/>
    <mergeCell ref="A6:L6"/>
    <mergeCell ref="A8:L8"/>
    <mergeCell ref="A2:L2"/>
  </mergeCells>
  <printOptions horizontalCentered="1"/>
  <pageMargins left="0.39370078740157483" right="0.39370078740157483" top="0.78740157480314965" bottom="0.78740157480314965" header="0.78740157480314965" footer="0.78740157480314965"/>
  <pageSetup paperSize="9" scale="8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6"/>
  <sheetViews>
    <sheetView view="pageBreakPreview" zoomScale="142" zoomScaleNormal="100" zoomScaleSheetLayoutView="142" workbookViewId="0">
      <selection activeCell="G16" sqref="G16"/>
    </sheetView>
  </sheetViews>
  <sheetFormatPr defaultRowHeight="12.75" x14ac:dyDescent="0.2"/>
  <cols>
    <col min="1" max="1" width="8.5" style="90" customWidth="1"/>
    <col min="2" max="2" width="59.6640625" style="91" customWidth="1"/>
    <col min="3" max="3" width="13.33203125" style="92" customWidth="1"/>
    <col min="4" max="4" width="14.1640625" style="92" hidden="1" customWidth="1"/>
    <col min="5" max="5" width="14.83203125" style="92" hidden="1" customWidth="1"/>
    <col min="6" max="6" width="15.33203125" style="92" hidden="1" customWidth="1"/>
    <col min="7" max="7" width="14.33203125" style="92" customWidth="1"/>
    <col min="8" max="8" width="14.33203125" style="92" hidden="1" customWidth="1"/>
    <col min="9" max="10" width="13.5" style="92" hidden="1" customWidth="1"/>
    <col min="11" max="11" width="13.1640625" style="92" customWidth="1"/>
    <col min="12" max="12" width="7.6640625" style="92" customWidth="1"/>
    <col min="13" max="261" width="9.33203125" style="31"/>
    <col min="262" max="262" width="19.5" style="31" customWidth="1"/>
    <col min="263" max="263" width="69.33203125" style="31" customWidth="1"/>
    <col min="264" max="264" width="21.5" style="31" customWidth="1"/>
    <col min="265" max="517" width="9.33203125" style="31"/>
    <col min="518" max="518" width="19.5" style="31" customWidth="1"/>
    <col min="519" max="519" width="69.33203125" style="31" customWidth="1"/>
    <col min="520" max="520" width="21.5" style="31" customWidth="1"/>
    <col min="521" max="773" width="9.33203125" style="31"/>
    <col min="774" max="774" width="19.5" style="31" customWidth="1"/>
    <col min="775" max="775" width="69.33203125" style="31" customWidth="1"/>
    <col min="776" max="776" width="21.5" style="31" customWidth="1"/>
    <col min="777" max="1029" width="9.33203125" style="31"/>
    <col min="1030" max="1030" width="19.5" style="31" customWidth="1"/>
    <col min="1031" max="1031" width="69.33203125" style="31" customWidth="1"/>
    <col min="1032" max="1032" width="21.5" style="31" customWidth="1"/>
    <col min="1033" max="1285" width="9.33203125" style="31"/>
    <col min="1286" max="1286" width="19.5" style="31" customWidth="1"/>
    <col min="1287" max="1287" width="69.33203125" style="31" customWidth="1"/>
    <col min="1288" max="1288" width="21.5" style="31" customWidth="1"/>
    <col min="1289" max="1541" width="9.33203125" style="31"/>
    <col min="1542" max="1542" width="19.5" style="31" customWidth="1"/>
    <col min="1543" max="1543" width="69.33203125" style="31" customWidth="1"/>
    <col min="1544" max="1544" width="21.5" style="31" customWidth="1"/>
    <col min="1545" max="1797" width="9.33203125" style="31"/>
    <col min="1798" max="1798" width="19.5" style="31" customWidth="1"/>
    <col min="1799" max="1799" width="69.33203125" style="31" customWidth="1"/>
    <col min="1800" max="1800" width="21.5" style="31" customWidth="1"/>
    <col min="1801" max="2053" width="9.33203125" style="31"/>
    <col min="2054" max="2054" width="19.5" style="31" customWidth="1"/>
    <col min="2055" max="2055" width="69.33203125" style="31" customWidth="1"/>
    <col min="2056" max="2056" width="21.5" style="31" customWidth="1"/>
    <col min="2057" max="2309" width="9.33203125" style="31"/>
    <col min="2310" max="2310" width="19.5" style="31" customWidth="1"/>
    <col min="2311" max="2311" width="69.33203125" style="31" customWidth="1"/>
    <col min="2312" max="2312" width="21.5" style="31" customWidth="1"/>
    <col min="2313" max="2565" width="9.33203125" style="31"/>
    <col min="2566" max="2566" width="19.5" style="31" customWidth="1"/>
    <col min="2567" max="2567" width="69.33203125" style="31" customWidth="1"/>
    <col min="2568" max="2568" width="21.5" style="31" customWidth="1"/>
    <col min="2569" max="2821" width="9.33203125" style="31"/>
    <col min="2822" max="2822" width="19.5" style="31" customWidth="1"/>
    <col min="2823" max="2823" width="69.33203125" style="31" customWidth="1"/>
    <col min="2824" max="2824" width="21.5" style="31" customWidth="1"/>
    <col min="2825" max="3077" width="9.33203125" style="31"/>
    <col min="3078" max="3078" width="19.5" style="31" customWidth="1"/>
    <col min="3079" max="3079" width="69.33203125" style="31" customWidth="1"/>
    <col min="3080" max="3080" width="21.5" style="31" customWidth="1"/>
    <col min="3081" max="3333" width="9.33203125" style="31"/>
    <col min="3334" max="3334" width="19.5" style="31" customWidth="1"/>
    <col min="3335" max="3335" width="69.33203125" style="31" customWidth="1"/>
    <col min="3336" max="3336" width="21.5" style="31" customWidth="1"/>
    <col min="3337" max="3589" width="9.33203125" style="31"/>
    <col min="3590" max="3590" width="19.5" style="31" customWidth="1"/>
    <col min="3591" max="3591" width="69.33203125" style="31" customWidth="1"/>
    <col min="3592" max="3592" width="21.5" style="31" customWidth="1"/>
    <col min="3593" max="3845" width="9.33203125" style="31"/>
    <col min="3846" max="3846" width="19.5" style="31" customWidth="1"/>
    <col min="3847" max="3847" width="69.33203125" style="31" customWidth="1"/>
    <col min="3848" max="3848" width="21.5" style="31" customWidth="1"/>
    <col min="3849" max="4101" width="9.33203125" style="31"/>
    <col min="4102" max="4102" width="19.5" style="31" customWidth="1"/>
    <col min="4103" max="4103" width="69.33203125" style="31" customWidth="1"/>
    <col min="4104" max="4104" width="21.5" style="31" customWidth="1"/>
    <col min="4105" max="4357" width="9.33203125" style="31"/>
    <col min="4358" max="4358" width="19.5" style="31" customWidth="1"/>
    <col min="4359" max="4359" width="69.33203125" style="31" customWidth="1"/>
    <col min="4360" max="4360" width="21.5" style="31" customWidth="1"/>
    <col min="4361" max="4613" width="9.33203125" style="31"/>
    <col min="4614" max="4614" width="19.5" style="31" customWidth="1"/>
    <col min="4615" max="4615" width="69.33203125" style="31" customWidth="1"/>
    <col min="4616" max="4616" width="21.5" style="31" customWidth="1"/>
    <col min="4617" max="4869" width="9.33203125" style="31"/>
    <col min="4870" max="4870" width="19.5" style="31" customWidth="1"/>
    <col min="4871" max="4871" width="69.33203125" style="31" customWidth="1"/>
    <col min="4872" max="4872" width="21.5" style="31" customWidth="1"/>
    <col min="4873" max="5125" width="9.33203125" style="31"/>
    <col min="5126" max="5126" width="19.5" style="31" customWidth="1"/>
    <col min="5127" max="5127" width="69.33203125" style="31" customWidth="1"/>
    <col min="5128" max="5128" width="21.5" style="31" customWidth="1"/>
    <col min="5129" max="5381" width="9.33203125" style="31"/>
    <col min="5382" max="5382" width="19.5" style="31" customWidth="1"/>
    <col min="5383" max="5383" width="69.33203125" style="31" customWidth="1"/>
    <col min="5384" max="5384" width="21.5" style="31" customWidth="1"/>
    <col min="5385" max="5637" width="9.33203125" style="31"/>
    <col min="5638" max="5638" width="19.5" style="31" customWidth="1"/>
    <col min="5639" max="5639" width="69.33203125" style="31" customWidth="1"/>
    <col min="5640" max="5640" width="21.5" style="31" customWidth="1"/>
    <col min="5641" max="5893" width="9.33203125" style="31"/>
    <col min="5894" max="5894" width="19.5" style="31" customWidth="1"/>
    <col min="5895" max="5895" width="69.33203125" style="31" customWidth="1"/>
    <col min="5896" max="5896" width="21.5" style="31" customWidth="1"/>
    <col min="5897" max="6149" width="9.33203125" style="31"/>
    <col min="6150" max="6150" width="19.5" style="31" customWidth="1"/>
    <col min="6151" max="6151" width="69.33203125" style="31" customWidth="1"/>
    <col min="6152" max="6152" width="21.5" style="31" customWidth="1"/>
    <col min="6153" max="6405" width="9.33203125" style="31"/>
    <col min="6406" max="6406" width="19.5" style="31" customWidth="1"/>
    <col min="6407" max="6407" width="69.33203125" style="31" customWidth="1"/>
    <col min="6408" max="6408" width="21.5" style="31" customWidth="1"/>
    <col min="6409" max="6661" width="9.33203125" style="31"/>
    <col min="6662" max="6662" width="19.5" style="31" customWidth="1"/>
    <col min="6663" max="6663" width="69.33203125" style="31" customWidth="1"/>
    <col min="6664" max="6664" width="21.5" style="31" customWidth="1"/>
    <col min="6665" max="6917" width="9.33203125" style="31"/>
    <col min="6918" max="6918" width="19.5" style="31" customWidth="1"/>
    <col min="6919" max="6919" width="69.33203125" style="31" customWidth="1"/>
    <col min="6920" max="6920" width="21.5" style="31" customWidth="1"/>
    <col min="6921" max="7173" width="9.33203125" style="31"/>
    <col min="7174" max="7174" width="19.5" style="31" customWidth="1"/>
    <col min="7175" max="7175" width="69.33203125" style="31" customWidth="1"/>
    <col min="7176" max="7176" width="21.5" style="31" customWidth="1"/>
    <col min="7177" max="7429" width="9.33203125" style="31"/>
    <col min="7430" max="7430" width="19.5" style="31" customWidth="1"/>
    <col min="7431" max="7431" width="69.33203125" style="31" customWidth="1"/>
    <col min="7432" max="7432" width="21.5" style="31" customWidth="1"/>
    <col min="7433" max="7685" width="9.33203125" style="31"/>
    <col min="7686" max="7686" width="19.5" style="31" customWidth="1"/>
    <col min="7687" max="7687" width="69.33203125" style="31" customWidth="1"/>
    <col min="7688" max="7688" width="21.5" style="31" customWidth="1"/>
    <col min="7689" max="7941" width="9.33203125" style="31"/>
    <col min="7942" max="7942" width="19.5" style="31" customWidth="1"/>
    <col min="7943" max="7943" width="69.33203125" style="31" customWidth="1"/>
    <col min="7944" max="7944" width="21.5" style="31" customWidth="1"/>
    <col min="7945" max="8197" width="9.33203125" style="31"/>
    <col min="8198" max="8198" width="19.5" style="31" customWidth="1"/>
    <col min="8199" max="8199" width="69.33203125" style="31" customWidth="1"/>
    <col min="8200" max="8200" width="21.5" style="31" customWidth="1"/>
    <col min="8201" max="8453" width="9.33203125" style="31"/>
    <col min="8454" max="8454" width="19.5" style="31" customWidth="1"/>
    <col min="8455" max="8455" width="69.33203125" style="31" customWidth="1"/>
    <col min="8456" max="8456" width="21.5" style="31" customWidth="1"/>
    <col min="8457" max="8709" width="9.33203125" style="31"/>
    <col min="8710" max="8710" width="19.5" style="31" customWidth="1"/>
    <col min="8711" max="8711" width="69.33203125" style="31" customWidth="1"/>
    <col min="8712" max="8712" width="21.5" style="31" customWidth="1"/>
    <col min="8713" max="8965" width="9.33203125" style="31"/>
    <col min="8966" max="8966" width="19.5" style="31" customWidth="1"/>
    <col min="8967" max="8967" width="69.33203125" style="31" customWidth="1"/>
    <col min="8968" max="8968" width="21.5" style="31" customWidth="1"/>
    <col min="8969" max="9221" width="9.33203125" style="31"/>
    <col min="9222" max="9222" width="19.5" style="31" customWidth="1"/>
    <col min="9223" max="9223" width="69.33203125" style="31" customWidth="1"/>
    <col min="9224" max="9224" width="21.5" style="31" customWidth="1"/>
    <col min="9225" max="9477" width="9.33203125" style="31"/>
    <col min="9478" max="9478" width="19.5" style="31" customWidth="1"/>
    <col min="9479" max="9479" width="69.33203125" style="31" customWidth="1"/>
    <col min="9480" max="9480" width="21.5" style="31" customWidth="1"/>
    <col min="9481" max="9733" width="9.33203125" style="31"/>
    <col min="9734" max="9734" width="19.5" style="31" customWidth="1"/>
    <col min="9735" max="9735" width="69.33203125" style="31" customWidth="1"/>
    <col min="9736" max="9736" width="21.5" style="31" customWidth="1"/>
    <col min="9737" max="9989" width="9.33203125" style="31"/>
    <col min="9990" max="9990" width="19.5" style="31" customWidth="1"/>
    <col min="9991" max="9991" width="69.33203125" style="31" customWidth="1"/>
    <col min="9992" max="9992" width="21.5" style="31" customWidth="1"/>
    <col min="9993" max="10245" width="9.33203125" style="31"/>
    <col min="10246" max="10246" width="19.5" style="31" customWidth="1"/>
    <col min="10247" max="10247" width="69.33203125" style="31" customWidth="1"/>
    <col min="10248" max="10248" width="21.5" style="31" customWidth="1"/>
    <col min="10249" max="10501" width="9.33203125" style="31"/>
    <col min="10502" max="10502" width="19.5" style="31" customWidth="1"/>
    <col min="10503" max="10503" width="69.33203125" style="31" customWidth="1"/>
    <col min="10504" max="10504" width="21.5" style="31" customWidth="1"/>
    <col min="10505" max="10757" width="9.33203125" style="31"/>
    <col min="10758" max="10758" width="19.5" style="31" customWidth="1"/>
    <col min="10759" max="10759" width="69.33203125" style="31" customWidth="1"/>
    <col min="10760" max="10760" width="21.5" style="31" customWidth="1"/>
    <col min="10761" max="11013" width="9.33203125" style="31"/>
    <col min="11014" max="11014" width="19.5" style="31" customWidth="1"/>
    <col min="11015" max="11015" width="69.33203125" style="31" customWidth="1"/>
    <col min="11016" max="11016" width="21.5" style="31" customWidth="1"/>
    <col min="11017" max="11269" width="9.33203125" style="31"/>
    <col min="11270" max="11270" width="19.5" style="31" customWidth="1"/>
    <col min="11271" max="11271" width="69.33203125" style="31" customWidth="1"/>
    <col min="11272" max="11272" width="21.5" style="31" customWidth="1"/>
    <col min="11273" max="11525" width="9.33203125" style="31"/>
    <col min="11526" max="11526" width="19.5" style="31" customWidth="1"/>
    <col min="11527" max="11527" width="69.33203125" style="31" customWidth="1"/>
    <col min="11528" max="11528" width="21.5" style="31" customWidth="1"/>
    <col min="11529" max="11781" width="9.33203125" style="31"/>
    <col min="11782" max="11782" width="19.5" style="31" customWidth="1"/>
    <col min="11783" max="11783" width="69.33203125" style="31" customWidth="1"/>
    <col min="11784" max="11784" width="21.5" style="31" customWidth="1"/>
    <col min="11785" max="12037" width="9.33203125" style="31"/>
    <col min="12038" max="12038" width="19.5" style="31" customWidth="1"/>
    <col min="12039" max="12039" width="69.33203125" style="31" customWidth="1"/>
    <col min="12040" max="12040" width="21.5" style="31" customWidth="1"/>
    <col min="12041" max="12293" width="9.33203125" style="31"/>
    <col min="12294" max="12294" width="19.5" style="31" customWidth="1"/>
    <col min="12295" max="12295" width="69.33203125" style="31" customWidth="1"/>
    <col min="12296" max="12296" width="21.5" style="31" customWidth="1"/>
    <col min="12297" max="12549" width="9.33203125" style="31"/>
    <col min="12550" max="12550" width="19.5" style="31" customWidth="1"/>
    <col min="12551" max="12551" width="69.33203125" style="31" customWidth="1"/>
    <col min="12552" max="12552" width="21.5" style="31" customWidth="1"/>
    <col min="12553" max="12805" width="9.33203125" style="31"/>
    <col min="12806" max="12806" width="19.5" style="31" customWidth="1"/>
    <col min="12807" max="12807" width="69.33203125" style="31" customWidth="1"/>
    <col min="12808" max="12808" width="21.5" style="31" customWidth="1"/>
    <col min="12809" max="13061" width="9.33203125" style="31"/>
    <col min="13062" max="13062" width="19.5" style="31" customWidth="1"/>
    <col min="13063" max="13063" width="69.33203125" style="31" customWidth="1"/>
    <col min="13064" max="13064" width="21.5" style="31" customWidth="1"/>
    <col min="13065" max="13317" width="9.33203125" style="31"/>
    <col min="13318" max="13318" width="19.5" style="31" customWidth="1"/>
    <col min="13319" max="13319" width="69.33203125" style="31" customWidth="1"/>
    <col min="13320" max="13320" width="21.5" style="31" customWidth="1"/>
    <col min="13321" max="13573" width="9.33203125" style="31"/>
    <col min="13574" max="13574" width="19.5" style="31" customWidth="1"/>
    <col min="13575" max="13575" width="69.33203125" style="31" customWidth="1"/>
    <col min="13576" max="13576" width="21.5" style="31" customWidth="1"/>
    <col min="13577" max="13829" width="9.33203125" style="31"/>
    <col min="13830" max="13830" width="19.5" style="31" customWidth="1"/>
    <col min="13831" max="13831" width="69.33203125" style="31" customWidth="1"/>
    <col min="13832" max="13832" width="21.5" style="31" customWidth="1"/>
    <col min="13833" max="14085" width="9.33203125" style="31"/>
    <col min="14086" max="14086" width="19.5" style="31" customWidth="1"/>
    <col min="14087" max="14087" width="69.33203125" style="31" customWidth="1"/>
    <col min="14088" max="14088" width="21.5" style="31" customWidth="1"/>
    <col min="14089" max="14341" width="9.33203125" style="31"/>
    <col min="14342" max="14342" width="19.5" style="31" customWidth="1"/>
    <col min="14343" max="14343" width="69.33203125" style="31" customWidth="1"/>
    <col min="14344" max="14344" width="21.5" style="31" customWidth="1"/>
    <col min="14345" max="14597" width="9.33203125" style="31"/>
    <col min="14598" max="14598" width="19.5" style="31" customWidth="1"/>
    <col min="14599" max="14599" width="69.33203125" style="31" customWidth="1"/>
    <col min="14600" max="14600" width="21.5" style="31" customWidth="1"/>
    <col min="14601" max="14853" width="9.33203125" style="31"/>
    <col min="14854" max="14854" width="19.5" style="31" customWidth="1"/>
    <col min="14855" max="14855" width="69.33203125" style="31" customWidth="1"/>
    <col min="14856" max="14856" width="21.5" style="31" customWidth="1"/>
    <col min="14857" max="15109" width="9.33203125" style="31"/>
    <col min="15110" max="15110" width="19.5" style="31" customWidth="1"/>
    <col min="15111" max="15111" width="69.33203125" style="31" customWidth="1"/>
    <col min="15112" max="15112" width="21.5" style="31" customWidth="1"/>
    <col min="15113" max="15365" width="9.33203125" style="31"/>
    <col min="15366" max="15366" width="19.5" style="31" customWidth="1"/>
    <col min="15367" max="15367" width="69.33203125" style="31" customWidth="1"/>
    <col min="15368" max="15368" width="21.5" style="31" customWidth="1"/>
    <col min="15369" max="15621" width="9.33203125" style="31"/>
    <col min="15622" max="15622" width="19.5" style="31" customWidth="1"/>
    <col min="15623" max="15623" width="69.33203125" style="31" customWidth="1"/>
    <col min="15624" max="15624" width="21.5" style="31" customWidth="1"/>
    <col min="15625" max="15877" width="9.33203125" style="31"/>
    <col min="15878" max="15878" width="19.5" style="31" customWidth="1"/>
    <col min="15879" max="15879" width="69.33203125" style="31" customWidth="1"/>
    <col min="15880" max="15880" width="21.5" style="31" customWidth="1"/>
    <col min="15881" max="16133" width="9.33203125" style="31"/>
    <col min="16134" max="16134" width="19.5" style="31" customWidth="1"/>
    <col min="16135" max="16135" width="69.33203125" style="31" customWidth="1"/>
    <col min="16136" max="16136" width="21.5" style="31" customWidth="1"/>
    <col min="16137" max="16384" width="9.33203125" style="31"/>
  </cols>
  <sheetData>
    <row r="1" spans="1:12" s="50" customFormat="1" x14ac:dyDescent="0.2">
      <c r="B1" s="2151"/>
      <c r="C1" s="2151"/>
      <c r="D1" s="2151"/>
      <c r="E1" s="2151"/>
      <c r="F1" s="2151"/>
      <c r="G1" s="2151"/>
      <c r="H1" s="2151"/>
    </row>
    <row r="2" spans="1:12" s="50" customFormat="1" x14ac:dyDescent="0.2">
      <c r="A2" s="2151" t="s">
        <v>1074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30" customFormat="1" ht="16.5" customHeight="1" x14ac:dyDescent="0.2">
      <c r="A3" s="229"/>
      <c r="B3" s="230"/>
      <c r="C3" s="1257"/>
      <c r="D3" s="1255"/>
      <c r="E3" s="1255"/>
      <c r="F3" s="1255"/>
      <c r="G3" s="1255"/>
      <c r="H3" s="1255"/>
      <c r="I3" s="1255"/>
      <c r="J3" s="1255"/>
      <c r="K3" s="1255"/>
      <c r="L3" s="1255"/>
    </row>
    <row r="4" spans="1:12" s="30" customFormat="1" ht="11.25" customHeight="1" x14ac:dyDescent="0.2">
      <c r="A4" s="229"/>
      <c r="B4" s="230"/>
      <c r="C4" s="1257"/>
      <c r="D4" s="1255"/>
      <c r="E4" s="1255"/>
      <c r="F4" s="1255"/>
      <c r="G4" s="1255"/>
      <c r="H4" s="1255"/>
      <c r="I4" s="1255"/>
      <c r="J4" s="1255"/>
      <c r="K4" s="1255"/>
      <c r="L4" s="1255"/>
    </row>
    <row r="5" spans="1:12" s="77" customFormat="1" ht="21" customHeight="1" x14ac:dyDescent="0.2">
      <c r="A5" s="2152" t="s">
        <v>235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</row>
    <row r="6" spans="1:12" s="77" customFormat="1" ht="21" customHeight="1" x14ac:dyDescent="0.2">
      <c r="A6" s="2152" t="str">
        <f>'21._köt_össz_kiad'!A5:C5</f>
        <v>2022. ÉVI ZÁRSZÁMADÁS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</row>
    <row r="7" spans="1:12" s="77" customFormat="1" ht="21" customHeight="1" x14ac:dyDescent="0.2">
      <c r="A7" s="2152" t="s">
        <v>404</v>
      </c>
      <c r="B7" s="2152"/>
      <c r="C7" s="2152"/>
      <c r="D7" s="2152"/>
      <c r="E7" s="2152"/>
      <c r="F7" s="2152"/>
      <c r="G7" s="2152"/>
      <c r="H7" s="2152"/>
      <c r="I7" s="2152"/>
      <c r="J7" s="2152"/>
      <c r="K7" s="2152"/>
      <c r="L7" s="2152"/>
    </row>
    <row r="8" spans="1:12" s="77" customFormat="1" ht="8.25" customHeight="1" x14ac:dyDescent="0.2">
      <c r="A8" s="1256"/>
      <c r="B8" s="1256"/>
      <c r="C8" s="1256"/>
      <c r="D8" s="1256"/>
      <c r="E8" s="1256"/>
      <c r="F8" s="1256"/>
      <c r="G8" s="1256"/>
      <c r="H8" s="1256"/>
      <c r="I8" s="1256"/>
      <c r="J8" s="1256"/>
      <c r="K8" s="1256"/>
      <c r="L8" s="1256"/>
    </row>
    <row r="9" spans="1:12" s="78" customFormat="1" ht="15.95" customHeight="1" thickBot="1" x14ac:dyDescent="0.3">
      <c r="A9" s="2183" t="s">
        <v>366</v>
      </c>
      <c r="B9" s="2183"/>
      <c r="C9" s="2183"/>
      <c r="D9" s="2183"/>
      <c r="E9" s="2183"/>
      <c r="F9" s="2183"/>
      <c r="G9" s="2183"/>
      <c r="H9" s="2183"/>
      <c r="I9" s="2183"/>
      <c r="J9" s="2183"/>
      <c r="K9" s="2183"/>
      <c r="L9" s="2183"/>
    </row>
    <row r="10" spans="1:12" s="79" customFormat="1" ht="48" customHeight="1" thickBot="1" x14ac:dyDescent="0.25">
      <c r="A10" s="51" t="s">
        <v>132</v>
      </c>
      <c r="B10" s="52" t="s">
        <v>11</v>
      </c>
      <c r="C10" s="52" t="str">
        <f>'21._köt_össz_kiad'!C9</f>
        <v xml:space="preserve">2022. évi eredeti előirányzat
2/2022. (II.14.) </v>
      </c>
      <c r="D10" s="251" t="str">
        <f>'21._köt_össz_kiad'!D9</f>
        <v>Módosított előirányzat a 17/2022.  (VI.30.)  rendelet szerint</v>
      </c>
      <c r="E10" s="52" t="str">
        <f>'21._köt_össz_kiad'!E9</f>
        <v>Módosított előirányzat a 18/2022. (IX.29.)  rendelet szerint</v>
      </c>
      <c r="F10" s="52" t="str">
        <f>'21._köt_össz_kiad'!F9</f>
        <v>Módosított előirányzat a 23/2022. (XII.16.)  rendelet szerint</v>
      </c>
      <c r="G10" s="52" t="str">
        <f>'21._köt_össz_kiad'!G9</f>
        <v>Módosított előirányzat a 1/2023. (II.13.)  rendelet szerint</v>
      </c>
      <c r="H10" s="52" t="str">
        <f>'21._köt_össz_kiad'!H9</f>
        <v>Változás a 2022. 23/2022. (XII.16.) rendelethez képest</v>
      </c>
      <c r="I10" s="52" t="str">
        <f>'21._köt_össz_kiad'!I9</f>
        <v>2022. évi teljesítés              2022.06.30-ig</v>
      </c>
      <c r="J10" s="52" t="str">
        <f>'21._köt_össz_kiad'!J9</f>
        <v>2022. évi teljesítés              2022.09.30-ig</v>
      </c>
      <c r="K10" s="52" t="str">
        <f>'21._köt_össz_kiad'!K9</f>
        <v>2022. évi teljesítés              2022.12.31-ig</v>
      </c>
      <c r="L10" s="248" t="str">
        <f>'21._köt_össz_kiad'!L9</f>
        <v>Teljesítés %-a</v>
      </c>
    </row>
    <row r="11" spans="1:12" s="79" customFormat="1" ht="15.95" customHeight="1" thickBot="1" x14ac:dyDescent="0.25">
      <c r="A11" s="51" t="s">
        <v>302</v>
      </c>
      <c r="B11" s="52" t="s">
        <v>303</v>
      </c>
      <c r="C11" s="1042" t="s">
        <v>304</v>
      </c>
      <c r="D11" s="52" t="s">
        <v>305</v>
      </c>
      <c r="E11" s="52" t="s">
        <v>305</v>
      </c>
      <c r="F11" s="52" t="s">
        <v>305</v>
      </c>
      <c r="G11" s="52" t="s">
        <v>305</v>
      </c>
      <c r="H11" s="248" t="s">
        <v>392</v>
      </c>
      <c r="I11" s="248"/>
      <c r="J11" s="53"/>
      <c r="K11" s="52" t="s">
        <v>306</v>
      </c>
      <c r="L11" s="248" t="s">
        <v>392</v>
      </c>
    </row>
    <row r="12" spans="1:12" s="79" customFormat="1" ht="12" customHeight="1" thickBot="1" x14ac:dyDescent="0.25">
      <c r="A12" s="15" t="s">
        <v>12</v>
      </c>
      <c r="B12" s="80" t="s">
        <v>664</v>
      </c>
      <c r="C12" s="139">
        <f>+C20+C21+C22+C23+C24</f>
        <v>1028389911</v>
      </c>
      <c r="D12" s="139">
        <f t="shared" ref="D12:K12" si="0">+D20+D21+D22+D23+D24</f>
        <v>1028389911</v>
      </c>
      <c r="E12" s="139">
        <f t="shared" si="0"/>
        <v>1028389911</v>
      </c>
      <c r="F12" s="720">
        <f t="shared" si="0"/>
        <v>1028389911</v>
      </c>
      <c r="G12" s="139">
        <f t="shared" si="0"/>
        <v>1034165911</v>
      </c>
      <c r="H12" s="34">
        <f>+G12-F12</f>
        <v>5776000</v>
      </c>
      <c r="I12" s="34">
        <f t="shared" si="0"/>
        <v>0</v>
      </c>
      <c r="J12" s="34">
        <f t="shared" si="0"/>
        <v>0</v>
      </c>
      <c r="K12" s="662">
        <f t="shared" si="0"/>
        <v>1034165911</v>
      </c>
      <c r="L12" s="1509">
        <f t="shared" ref="L12:L43" si="1">IF(G12=0,"",K12/G12*100)</f>
        <v>100</v>
      </c>
    </row>
    <row r="13" spans="1:12" s="32" customFormat="1" ht="12" customHeight="1" x14ac:dyDescent="0.2">
      <c r="A13" s="13" t="s">
        <v>91</v>
      </c>
      <c r="B13" s="386" t="s">
        <v>191</v>
      </c>
      <c r="C13" s="140">
        <f>'22._önkorm_önként'!C12</f>
        <v>0</v>
      </c>
      <c r="D13" s="254">
        <f>'22._önkorm_önként'!D12</f>
        <v>0</v>
      </c>
      <c r="E13" s="140">
        <f>'22._önkorm_önként'!E12</f>
        <v>0</v>
      </c>
      <c r="F13" s="261">
        <f>'22._önkorm_önként'!F12</f>
        <v>0</v>
      </c>
      <c r="G13" s="140">
        <f>'22._önkorm_önként'!G12</f>
        <v>0</v>
      </c>
      <c r="H13" s="17">
        <f t="shared" ref="H13:H76" si="2">+G13-F13</f>
        <v>0</v>
      </c>
      <c r="I13" s="17">
        <f>'22._önkorm_önként'!I12</f>
        <v>0</v>
      </c>
      <c r="J13" s="17">
        <f>'22._önkorm_önként'!J12</f>
        <v>0</v>
      </c>
      <c r="K13" s="663">
        <f>'22._önkorm_önként'!K12</f>
        <v>0</v>
      </c>
      <c r="L13" s="1510" t="str">
        <f t="shared" si="1"/>
        <v/>
      </c>
    </row>
    <row r="14" spans="1:12" s="82" customFormat="1" ht="12" customHeight="1" x14ac:dyDescent="0.2">
      <c r="A14" s="366" t="s">
        <v>92</v>
      </c>
      <c r="B14" s="387" t="s">
        <v>538</v>
      </c>
      <c r="C14" s="140">
        <f>'22._önkorm_önként'!C13</f>
        <v>0</v>
      </c>
      <c r="D14" s="254">
        <f>'22._önkorm_önként'!D13</f>
        <v>0</v>
      </c>
      <c r="E14" s="140">
        <f>'22._önkorm_önként'!E13</f>
        <v>0</v>
      </c>
      <c r="F14" s="261">
        <f>'22._önkorm_önként'!F13</f>
        <v>0</v>
      </c>
      <c r="G14" s="140">
        <f>'22._önkorm_önként'!G13</f>
        <v>0</v>
      </c>
      <c r="H14" s="17">
        <f t="shared" si="2"/>
        <v>0</v>
      </c>
      <c r="I14" s="17">
        <f>'22._önkorm_önként'!I13</f>
        <v>0</v>
      </c>
      <c r="J14" s="17">
        <f>'22._önkorm_önként'!J13</f>
        <v>0</v>
      </c>
      <c r="K14" s="663">
        <f>'22._önkorm_önként'!K13</f>
        <v>0</v>
      </c>
      <c r="L14" s="1510" t="str">
        <f t="shared" si="1"/>
        <v/>
      </c>
    </row>
    <row r="15" spans="1:12" s="82" customFormat="1" ht="12" customHeight="1" x14ac:dyDescent="0.2">
      <c r="A15" s="366" t="s">
        <v>93</v>
      </c>
      <c r="B15" s="387" t="s">
        <v>539</v>
      </c>
      <c r="C15" s="140">
        <f>'22._önkorm_önként'!C14</f>
        <v>0</v>
      </c>
      <c r="D15" s="254">
        <f>'22._önkorm_önként'!D14</f>
        <v>0</v>
      </c>
      <c r="E15" s="140">
        <f>'22._önkorm_önként'!E14</f>
        <v>0</v>
      </c>
      <c r="F15" s="261">
        <f>'22._önkorm_önként'!F14</f>
        <v>0</v>
      </c>
      <c r="G15" s="140">
        <f>'22._önkorm_önként'!G14</f>
        <v>0</v>
      </c>
      <c r="H15" s="17">
        <f t="shared" si="2"/>
        <v>0</v>
      </c>
      <c r="I15" s="17">
        <f>'22._önkorm_önként'!I14</f>
        <v>0</v>
      </c>
      <c r="J15" s="17">
        <f>'22._önkorm_önként'!J14</f>
        <v>0</v>
      </c>
      <c r="K15" s="663">
        <f>'22._önkorm_önként'!K14</f>
        <v>0</v>
      </c>
      <c r="L15" s="1510" t="str">
        <f t="shared" si="1"/>
        <v/>
      </c>
    </row>
    <row r="16" spans="1:12" s="82" customFormat="1" ht="12" customHeight="1" x14ac:dyDescent="0.2">
      <c r="A16" s="366" t="s">
        <v>90</v>
      </c>
      <c r="B16" s="387" t="s">
        <v>540</v>
      </c>
      <c r="C16" s="140">
        <f>'22._önkorm_önként'!C16</f>
        <v>0</v>
      </c>
      <c r="D16" s="436">
        <f>'22._önkorm_önként'!D16</f>
        <v>0</v>
      </c>
      <c r="E16" s="140">
        <f>'22._önkorm_önként'!E16</f>
        <v>0</v>
      </c>
      <c r="F16" s="261">
        <f>'22._önkorm_önként'!F16</f>
        <v>0</v>
      </c>
      <c r="G16" s="140">
        <f>'22._önkorm_önként'!G16</f>
        <v>0</v>
      </c>
      <c r="H16" s="17" t="s">
        <v>389</v>
      </c>
      <c r="I16" s="17">
        <f>'22._önkorm_önként'!I16</f>
        <v>0</v>
      </c>
      <c r="J16" s="17">
        <f>'22._önkorm_önként'!J16</f>
        <v>0</v>
      </c>
      <c r="K16" s="663">
        <f>'22._önkorm_önként'!K16</f>
        <v>0</v>
      </c>
      <c r="L16" s="1510" t="str">
        <f t="shared" si="1"/>
        <v/>
      </c>
    </row>
    <row r="17" spans="1:16" s="82" customFormat="1" ht="12" customHeight="1" x14ac:dyDescent="0.2">
      <c r="A17" s="366" t="s">
        <v>150</v>
      </c>
      <c r="B17" s="387" t="s">
        <v>192</v>
      </c>
      <c r="C17" s="140">
        <f>'22._önkorm_önként'!C17</f>
        <v>0</v>
      </c>
      <c r="D17" s="140">
        <f>'22._önkorm_önként'!D17</f>
        <v>0</v>
      </c>
      <c r="E17" s="140">
        <f>'22._önkorm_önként'!E17</f>
        <v>0</v>
      </c>
      <c r="F17" s="261">
        <f>'22._önkorm_önként'!F17</f>
        <v>0</v>
      </c>
      <c r="G17" s="140">
        <f>'22._önkorm_önként'!G17</f>
        <v>0</v>
      </c>
      <c r="H17" s="17">
        <f t="shared" si="2"/>
        <v>0</v>
      </c>
      <c r="I17" s="17">
        <f>'22._önkorm_önként'!I17</f>
        <v>0</v>
      </c>
      <c r="J17" s="17">
        <f>'22._önkorm_önként'!J17</f>
        <v>0</v>
      </c>
      <c r="K17" s="663">
        <f>'22._önkorm_önként'!K17</f>
        <v>0</v>
      </c>
      <c r="L17" s="1510" t="str">
        <f t="shared" si="1"/>
        <v/>
      </c>
    </row>
    <row r="18" spans="1:16" s="82" customFormat="1" ht="12" customHeight="1" x14ac:dyDescent="0.2">
      <c r="A18" s="367" t="s">
        <v>152</v>
      </c>
      <c r="B18" s="387" t="s">
        <v>274</v>
      </c>
      <c r="C18" s="140">
        <f>'22._önkorm_önként'!C18</f>
        <v>0</v>
      </c>
      <c r="D18" s="140">
        <f>'22._önkorm_önként'!D18</f>
        <v>0</v>
      </c>
      <c r="E18" s="140">
        <f>'22._önkorm_önként'!E18</f>
        <v>0</v>
      </c>
      <c r="F18" s="261">
        <f>'22._önkorm_önként'!F18</f>
        <v>0</v>
      </c>
      <c r="G18" s="140">
        <f>'22._önkorm_önként'!G18</f>
        <v>0</v>
      </c>
      <c r="H18" s="17">
        <f t="shared" si="2"/>
        <v>0</v>
      </c>
      <c r="I18" s="17">
        <f>'22._önkorm_önként'!I18</f>
        <v>0</v>
      </c>
      <c r="J18" s="17">
        <f>'22._önkorm_önként'!J18</f>
        <v>0</v>
      </c>
      <c r="K18" s="663">
        <f>'22._önkorm_önként'!K18</f>
        <v>0</v>
      </c>
      <c r="L18" s="1510" t="str">
        <f t="shared" si="1"/>
        <v/>
      </c>
    </row>
    <row r="19" spans="1:16" s="32" customFormat="1" ht="12" customHeight="1" x14ac:dyDescent="0.2">
      <c r="A19" s="367" t="s">
        <v>154</v>
      </c>
      <c r="B19" s="851" t="s">
        <v>275</v>
      </c>
      <c r="C19" s="140">
        <f>'22._önkorm_önként'!C19</f>
        <v>0</v>
      </c>
      <c r="D19" s="140">
        <f>'22._önkorm_önként'!D19</f>
        <v>0</v>
      </c>
      <c r="E19" s="140">
        <f>'22._önkorm_önként'!E19</f>
        <v>0</v>
      </c>
      <c r="F19" s="261">
        <f>'22._önkorm_önként'!F19</f>
        <v>0</v>
      </c>
      <c r="G19" s="140">
        <f>'22._önkorm_önként'!G19</f>
        <v>0</v>
      </c>
      <c r="H19" s="17">
        <f t="shared" si="2"/>
        <v>0</v>
      </c>
      <c r="I19" s="17">
        <f>'22._önkorm_önként'!I19</f>
        <v>0</v>
      </c>
      <c r="J19" s="17">
        <f>'22._önkorm_önként'!J19</f>
        <v>0</v>
      </c>
      <c r="K19" s="663">
        <f>'22._önkorm_önként'!K19</f>
        <v>0</v>
      </c>
      <c r="L19" s="1510" t="str">
        <f t="shared" si="1"/>
        <v/>
      </c>
    </row>
    <row r="20" spans="1:16" s="32" customFormat="1" ht="12" customHeight="1" x14ac:dyDescent="0.2">
      <c r="A20" s="821" t="s">
        <v>156</v>
      </c>
      <c r="B20" s="822" t="s">
        <v>668</v>
      </c>
      <c r="C20" s="140">
        <f>SUM(C13:C19)</f>
        <v>0</v>
      </c>
      <c r="D20" s="140">
        <f t="shared" ref="D20:K20" si="3">SUM(D13:D19)</f>
        <v>0</v>
      </c>
      <c r="E20" s="140">
        <f t="shared" si="3"/>
        <v>0</v>
      </c>
      <c r="F20" s="261">
        <f t="shared" si="3"/>
        <v>0</v>
      </c>
      <c r="G20" s="140">
        <f t="shared" si="3"/>
        <v>0</v>
      </c>
      <c r="H20" s="17">
        <f t="shared" si="2"/>
        <v>0</v>
      </c>
      <c r="I20" s="17">
        <f t="shared" si="3"/>
        <v>0</v>
      </c>
      <c r="J20" s="17">
        <f t="shared" si="3"/>
        <v>0</v>
      </c>
      <c r="K20" s="663">
        <f t="shared" si="3"/>
        <v>0</v>
      </c>
      <c r="L20" s="1510" t="str">
        <f t="shared" si="1"/>
        <v/>
      </c>
    </row>
    <row r="21" spans="1:16" s="32" customFormat="1" ht="12" customHeight="1" x14ac:dyDescent="0.2">
      <c r="A21" s="13" t="s">
        <v>157</v>
      </c>
      <c r="B21" s="81" t="s">
        <v>162</v>
      </c>
      <c r="C21" s="140">
        <f>'22._önkorm_önként'!C20</f>
        <v>0</v>
      </c>
      <c r="D21" s="140">
        <f>'22._önkorm_önként'!D20</f>
        <v>0</v>
      </c>
      <c r="E21" s="261">
        <f>'22._önkorm_önként'!E20</f>
        <v>0</v>
      </c>
      <c r="F21" s="663">
        <f>'22._önkorm_önként'!F20</f>
        <v>0</v>
      </c>
      <c r="G21" s="140">
        <f>'22._önkorm_önként'!G20</f>
        <v>0</v>
      </c>
      <c r="H21" s="17">
        <f t="shared" si="2"/>
        <v>0</v>
      </c>
      <c r="I21" s="17">
        <f>'22._önkorm_önként'!I20</f>
        <v>0</v>
      </c>
      <c r="J21" s="17">
        <f>'22._önkorm_önként'!J20</f>
        <v>0</v>
      </c>
      <c r="K21" s="663">
        <f>'22._önkorm_önként'!K20</f>
        <v>0</v>
      </c>
      <c r="L21" s="1510" t="str">
        <f t="shared" si="1"/>
        <v/>
      </c>
    </row>
    <row r="22" spans="1:16" s="32" customFormat="1" ht="12" customHeight="1" x14ac:dyDescent="0.2">
      <c r="A22" s="13" t="s">
        <v>159</v>
      </c>
      <c r="B22" s="615" t="s">
        <v>193</v>
      </c>
      <c r="C22" s="140">
        <f>'22._önkorm_önként'!C21</f>
        <v>0</v>
      </c>
      <c r="D22" s="254">
        <f>'22._önkorm_önként'!D21</f>
        <v>0</v>
      </c>
      <c r="E22" s="663">
        <f>'22._önkorm_önként'!E21</f>
        <v>0</v>
      </c>
      <c r="F22" s="663">
        <f>'22._önkorm_önként'!F21</f>
        <v>0</v>
      </c>
      <c r="G22" s="663">
        <f>'22._önkorm_önként'!G21</f>
        <v>0</v>
      </c>
      <c r="H22" s="17">
        <f t="shared" si="2"/>
        <v>0</v>
      </c>
      <c r="I22" s="17">
        <f>'22._önkorm_önként'!I21</f>
        <v>0</v>
      </c>
      <c r="J22" s="17">
        <f>'22._önkorm_önként'!J21</f>
        <v>0</v>
      </c>
      <c r="K22" s="663">
        <f>'22._önkorm_önként'!K21</f>
        <v>0</v>
      </c>
      <c r="L22" s="1510" t="str">
        <f t="shared" si="1"/>
        <v/>
      </c>
    </row>
    <row r="23" spans="1:16" s="32" customFormat="1" ht="12" customHeight="1" x14ac:dyDescent="0.2">
      <c r="A23" s="13" t="s">
        <v>279</v>
      </c>
      <c r="B23" s="615" t="s">
        <v>194</v>
      </c>
      <c r="C23" s="140">
        <f>'22._önkorm_önként'!C22</f>
        <v>0</v>
      </c>
      <c r="D23" s="254">
        <f>'22._önkorm_önként'!D22</f>
        <v>0</v>
      </c>
      <c r="E23" s="663">
        <f>'22._önkorm_önként'!E22</f>
        <v>0</v>
      </c>
      <c r="F23" s="663">
        <f>'22._önkorm_önként'!F22</f>
        <v>0</v>
      </c>
      <c r="G23" s="663">
        <f>'22._önkorm_önként'!G22</f>
        <v>0</v>
      </c>
      <c r="H23" s="17">
        <f t="shared" si="2"/>
        <v>0</v>
      </c>
      <c r="I23" s="17">
        <f>'22._önkorm_önként'!I22</f>
        <v>0</v>
      </c>
      <c r="J23" s="17">
        <f>'22._önkorm_önként'!J22</f>
        <v>0</v>
      </c>
      <c r="K23" s="663">
        <f>'22._önkorm_önként'!K22</f>
        <v>0</v>
      </c>
      <c r="L23" s="1510" t="str">
        <f t="shared" si="1"/>
        <v/>
      </c>
    </row>
    <row r="24" spans="1:16" s="32" customFormat="1" ht="12" customHeight="1" x14ac:dyDescent="0.2">
      <c r="A24" s="13" t="s">
        <v>637</v>
      </c>
      <c r="B24" s="615" t="s">
        <v>195</v>
      </c>
      <c r="C24" s="140">
        <f>'22._önkorm_önként'!C23+'23._Int össz_önk'!C25</f>
        <v>1028389911</v>
      </c>
      <c r="D24" s="254">
        <f>'22._önkorm_önként'!D23+'23._Int össz_önk'!D25</f>
        <v>1028389911</v>
      </c>
      <c r="E24" s="663">
        <f>'22._önkorm_önként'!E23+'23._Int össz_önk'!E25</f>
        <v>1028389911</v>
      </c>
      <c r="F24" s="663">
        <f>'22._önkorm_önként'!F23+'23._Int össz_önk'!F25</f>
        <v>1028389911</v>
      </c>
      <c r="G24" s="663">
        <f>'22._önkorm_önként'!G23+'23._Int össz_önk'!G25</f>
        <v>1034165911</v>
      </c>
      <c r="H24" s="17">
        <f t="shared" si="2"/>
        <v>5776000</v>
      </c>
      <c r="I24" s="17">
        <f>'22._önkorm_önként'!I23+'23._Int össz_önk'!I25</f>
        <v>0</v>
      </c>
      <c r="J24" s="17">
        <f>'22._önkorm_önként'!J23+'23._Int össz_önk'!J25</f>
        <v>0</v>
      </c>
      <c r="K24" s="663">
        <f>'22._önkorm_önként'!K23+'23._Int össz_önk'!K25</f>
        <v>1034165911</v>
      </c>
      <c r="L24" s="1510">
        <f t="shared" si="1"/>
        <v>100</v>
      </c>
    </row>
    <row r="25" spans="1:16" s="82" customFormat="1" ht="12" customHeight="1" thickBot="1" x14ac:dyDescent="0.25">
      <c r="A25" s="13" t="s">
        <v>638</v>
      </c>
      <c r="B25" s="620" t="s">
        <v>694</v>
      </c>
      <c r="C25" s="578">
        <f>'22._önkorm_önként'!C24+'23._Int össz_önk'!C26</f>
        <v>0</v>
      </c>
      <c r="D25" s="722">
        <f>'22._önkorm_önként'!D24+'23._Int össz_önk'!D26</f>
        <v>0</v>
      </c>
      <c r="E25" s="665">
        <f>'22._önkorm_önként'!E24+'23._Int össz_önk'!E26</f>
        <v>0</v>
      </c>
      <c r="F25" s="665">
        <f>'22._önkorm_önként'!F24+'23._Int össz_önk'!F26</f>
        <v>0</v>
      </c>
      <c r="G25" s="665">
        <f>'22._önkorm_önként'!G24+'23._Int össz_önk'!G26</f>
        <v>0</v>
      </c>
      <c r="H25" s="617">
        <f t="shared" si="2"/>
        <v>0</v>
      </c>
      <c r="I25" s="617">
        <f>'22._önkorm_önként'!I24+'23._Int össz_önk'!I26</f>
        <v>0</v>
      </c>
      <c r="J25" s="617">
        <f>'22._önkorm_önként'!J24+'23._Int össz_önk'!J26</f>
        <v>0</v>
      </c>
      <c r="K25" s="665">
        <f>'22._önkorm_önként'!K24+'23._Int össz_önk'!K26</f>
        <v>0</v>
      </c>
      <c r="L25" s="1512" t="str">
        <f t="shared" si="1"/>
        <v/>
      </c>
    </row>
    <row r="26" spans="1:16" s="82" customFormat="1" ht="12" customHeight="1" thickBot="1" x14ac:dyDescent="0.25">
      <c r="A26" s="15" t="s">
        <v>13</v>
      </c>
      <c r="B26" s="80" t="s">
        <v>639</v>
      </c>
      <c r="C26" s="139">
        <f>+C27+C28+C29+C30</f>
        <v>0</v>
      </c>
      <c r="D26" s="255">
        <f t="shared" ref="D26:K26" si="4">+D27+D28+D29+D30</f>
        <v>350000</v>
      </c>
      <c r="E26" s="662">
        <f t="shared" si="4"/>
        <v>350000</v>
      </c>
      <c r="F26" s="662">
        <f t="shared" si="4"/>
        <v>350000</v>
      </c>
      <c r="G26" s="662">
        <f t="shared" si="4"/>
        <v>350000</v>
      </c>
      <c r="H26" s="34">
        <f t="shared" si="2"/>
        <v>0</v>
      </c>
      <c r="I26" s="34">
        <f t="shared" si="4"/>
        <v>0</v>
      </c>
      <c r="J26" s="34">
        <f t="shared" si="4"/>
        <v>0</v>
      </c>
      <c r="K26" s="662">
        <f t="shared" si="4"/>
        <v>350000</v>
      </c>
      <c r="L26" s="1509">
        <f t="shared" si="1"/>
        <v>100</v>
      </c>
    </row>
    <row r="27" spans="1:16" s="82" customFormat="1" ht="12" customHeight="1" x14ac:dyDescent="0.2">
      <c r="A27" s="13" t="s">
        <v>94</v>
      </c>
      <c r="B27" s="850" t="s">
        <v>196</v>
      </c>
      <c r="C27" s="140">
        <f>'22._önkorm_önként'!C26</f>
        <v>0</v>
      </c>
      <c r="D27" s="254">
        <f>'22._önkorm_önként'!D26</f>
        <v>0</v>
      </c>
      <c r="E27" s="663">
        <f>'22._önkorm_önként'!E26</f>
        <v>0</v>
      </c>
      <c r="F27" s="663">
        <f>'22._önkorm_önként'!F26</f>
        <v>0</v>
      </c>
      <c r="G27" s="663">
        <f>'22._önkorm_önként'!G26</f>
        <v>0</v>
      </c>
      <c r="H27" s="17">
        <f t="shared" si="2"/>
        <v>0</v>
      </c>
      <c r="I27" s="17">
        <f>'22._önkorm_önként'!I26</f>
        <v>0</v>
      </c>
      <c r="J27" s="17">
        <f>'22._önkorm_önként'!J26</f>
        <v>0</v>
      </c>
      <c r="K27" s="663">
        <f>'22._önkorm_önként'!K26</f>
        <v>0</v>
      </c>
      <c r="L27" s="1510" t="str">
        <f t="shared" si="1"/>
        <v/>
      </c>
    </row>
    <row r="28" spans="1:16" s="82" customFormat="1" ht="12" customHeight="1" x14ac:dyDescent="0.2">
      <c r="A28" s="366" t="s">
        <v>95</v>
      </c>
      <c r="B28" s="851" t="s">
        <v>197</v>
      </c>
      <c r="C28" s="436">
        <f>'22._önkorm_önként'!C27</f>
        <v>0</v>
      </c>
      <c r="D28" s="364">
        <f>'22._önkorm_önként'!D27</f>
        <v>0</v>
      </c>
      <c r="E28" s="664">
        <f>'22._önkorm_önként'!E27</f>
        <v>0</v>
      </c>
      <c r="F28" s="664">
        <f>'22._önkorm_önként'!F27</f>
        <v>0</v>
      </c>
      <c r="G28" s="664">
        <f>'22._önkorm_önként'!G27</f>
        <v>0</v>
      </c>
      <c r="H28" s="368">
        <f t="shared" si="2"/>
        <v>0</v>
      </c>
      <c r="I28" s="368">
        <f>'22._önkorm_önként'!I27</f>
        <v>0</v>
      </c>
      <c r="J28" s="368">
        <f>'22._önkorm_önként'!J27</f>
        <v>0</v>
      </c>
      <c r="K28" s="664">
        <f>'22._önkorm_önként'!K27</f>
        <v>0</v>
      </c>
      <c r="L28" s="1511" t="str">
        <f t="shared" si="1"/>
        <v/>
      </c>
    </row>
    <row r="29" spans="1:16" s="82" customFormat="1" ht="12" customHeight="1" x14ac:dyDescent="0.2">
      <c r="A29" s="366" t="s">
        <v>96</v>
      </c>
      <c r="B29" s="851" t="s">
        <v>199</v>
      </c>
      <c r="C29" s="436">
        <f>'22._önkorm_önként'!C28</f>
        <v>0</v>
      </c>
      <c r="D29" s="364">
        <f>'22._önkorm_önként'!D28</f>
        <v>0</v>
      </c>
      <c r="E29" s="664">
        <f>'22._önkorm_önként'!E28</f>
        <v>0</v>
      </c>
      <c r="F29" s="664">
        <f>'22._önkorm_önként'!F28</f>
        <v>0</v>
      </c>
      <c r="G29" s="664">
        <f>'22._önkorm_önként'!G28</f>
        <v>0</v>
      </c>
      <c r="H29" s="368">
        <f t="shared" si="2"/>
        <v>0</v>
      </c>
      <c r="I29" s="368">
        <f>'22._önkorm_önként'!I28</f>
        <v>0</v>
      </c>
      <c r="J29" s="368">
        <f>'22._önkorm_önként'!J28</f>
        <v>0</v>
      </c>
      <c r="K29" s="664">
        <f>'22._önkorm_önként'!K28</f>
        <v>0</v>
      </c>
      <c r="L29" s="1511" t="str">
        <f t="shared" si="1"/>
        <v/>
      </c>
    </row>
    <row r="30" spans="1:16" s="82" customFormat="1" ht="12" customHeight="1" x14ac:dyDescent="0.2">
      <c r="A30" s="366" t="s">
        <v>97</v>
      </c>
      <c r="B30" s="851" t="s">
        <v>200</v>
      </c>
      <c r="C30" s="436">
        <f>'22._önkorm_önként'!C29+'23._Int össz_önk'!C30</f>
        <v>0</v>
      </c>
      <c r="D30" s="364">
        <f>'22._önkorm_önként'!D29+'23._Int össz_önk'!D30</f>
        <v>350000</v>
      </c>
      <c r="E30" s="664">
        <f>'22._önkorm_önként'!E29+'23._Int össz_önk'!E30</f>
        <v>350000</v>
      </c>
      <c r="F30" s="664">
        <f>'22._önkorm_önként'!F29+'23._Int össz_önk'!F30</f>
        <v>350000</v>
      </c>
      <c r="G30" s="664">
        <f>'22._önkorm_önként'!G29+'23._Int össz_önk'!G30</f>
        <v>350000</v>
      </c>
      <c r="H30" s="368">
        <f t="shared" si="2"/>
        <v>0</v>
      </c>
      <c r="I30" s="368">
        <f>'22._önkorm_önként'!I29+'23._Int össz_önk'!I30</f>
        <v>0</v>
      </c>
      <c r="J30" s="368">
        <f>'22._önkorm_önként'!J29+'23._Int össz_önk'!J30</f>
        <v>0</v>
      </c>
      <c r="K30" s="664">
        <f>'22._önkorm_önként'!K29+'23._Int össz_önk'!K30</f>
        <v>350000</v>
      </c>
      <c r="L30" s="1511">
        <f t="shared" si="1"/>
        <v>100</v>
      </c>
      <c r="P30" s="1362">
        <f>+L30-K30</f>
        <v>-349900</v>
      </c>
    </row>
    <row r="31" spans="1:16" s="82" customFormat="1" ht="12" customHeight="1" thickBot="1" x14ac:dyDescent="0.25">
      <c r="A31" s="367" t="s">
        <v>326</v>
      </c>
      <c r="B31" s="555" t="s">
        <v>276</v>
      </c>
      <c r="C31" s="578">
        <f>'22._önkorm_önként'!C30+'23._Int össz_önk'!C31</f>
        <v>0</v>
      </c>
      <c r="D31" s="722">
        <f>'22._önkorm_önként'!D30+'23._Int össz_önk'!D31</f>
        <v>0</v>
      </c>
      <c r="E31" s="665">
        <f>'22._önkorm_önként'!E30+'23._Int össz_önk'!E31</f>
        <v>0</v>
      </c>
      <c r="F31" s="665">
        <f>'22._önkorm_önként'!F30+'23._Int össz_önk'!F31</f>
        <v>0</v>
      </c>
      <c r="G31" s="665">
        <f>'22._önkorm_önként'!G30+'23._Int össz_önk'!G31</f>
        <v>0</v>
      </c>
      <c r="H31" s="617">
        <f t="shared" si="2"/>
        <v>0</v>
      </c>
      <c r="I31" s="617">
        <f>'22._önkorm_önként'!I30+'23._Int össz_önk'!I31</f>
        <v>0</v>
      </c>
      <c r="J31" s="617">
        <f>'22._önkorm_önként'!J30+'23._Int össz_önk'!J31</f>
        <v>0</v>
      </c>
      <c r="K31" s="665">
        <f>'22._önkorm_önként'!K30+'23._Int össz_önk'!K31</f>
        <v>0</v>
      </c>
      <c r="L31" s="1512" t="str">
        <f t="shared" si="1"/>
        <v/>
      </c>
    </row>
    <row r="32" spans="1:16" s="82" customFormat="1" ht="12" customHeight="1" thickBot="1" x14ac:dyDescent="0.25">
      <c r="A32" s="15" t="s">
        <v>670</v>
      </c>
      <c r="B32" s="80" t="s">
        <v>640</v>
      </c>
      <c r="C32" s="1069">
        <f>C33+C35+C37+C38+C41</f>
        <v>1059910036</v>
      </c>
      <c r="D32" s="256">
        <f t="shared" ref="D32:K32" si="5">D33+D35+D37+D38+D41</f>
        <v>925737769</v>
      </c>
      <c r="E32" s="625">
        <f t="shared" si="5"/>
        <v>1128769113</v>
      </c>
      <c r="F32" s="625">
        <f t="shared" si="5"/>
        <v>2229940491</v>
      </c>
      <c r="G32" s="625">
        <f t="shared" si="5"/>
        <v>2193976518</v>
      </c>
      <c r="H32" s="83">
        <f t="shared" si="2"/>
        <v>-35963973</v>
      </c>
      <c r="I32" s="83">
        <f t="shared" si="5"/>
        <v>0</v>
      </c>
      <c r="J32" s="83">
        <f t="shared" si="5"/>
        <v>0</v>
      </c>
      <c r="K32" s="625">
        <f t="shared" si="5"/>
        <v>1592119879</v>
      </c>
      <c r="L32" s="1513">
        <f t="shared" si="1"/>
        <v>72.567772076765678</v>
      </c>
    </row>
    <row r="33" spans="1:12" s="82" customFormat="1" ht="12" customHeight="1" x14ac:dyDescent="0.2">
      <c r="A33" s="13" t="s">
        <v>98</v>
      </c>
      <c r="B33" s="850" t="s">
        <v>281</v>
      </c>
      <c r="C33" s="141">
        <f>C34</f>
        <v>0</v>
      </c>
      <c r="D33" s="270">
        <f t="shared" ref="D33:K33" si="6">D34</f>
        <v>0</v>
      </c>
      <c r="E33" s="666">
        <f t="shared" si="6"/>
        <v>0</v>
      </c>
      <c r="F33" s="666">
        <f t="shared" si="6"/>
        <v>0</v>
      </c>
      <c r="G33" s="666">
        <f t="shared" si="6"/>
        <v>0</v>
      </c>
      <c r="H33" s="84">
        <f t="shared" si="2"/>
        <v>0</v>
      </c>
      <c r="I33" s="84">
        <f t="shared" si="6"/>
        <v>0</v>
      </c>
      <c r="J33" s="84">
        <f t="shared" si="6"/>
        <v>0</v>
      </c>
      <c r="K33" s="666">
        <f t="shared" si="6"/>
        <v>0</v>
      </c>
      <c r="L33" s="1514" t="str">
        <f t="shared" si="1"/>
        <v/>
      </c>
    </row>
    <row r="34" spans="1:12" s="82" customFormat="1" ht="12" customHeight="1" x14ac:dyDescent="0.2">
      <c r="A34" s="366" t="s">
        <v>641</v>
      </c>
      <c r="B34" s="851" t="s">
        <v>233</v>
      </c>
      <c r="C34" s="436">
        <f>'22._önkorm_önként'!C33</f>
        <v>0</v>
      </c>
      <c r="D34" s="364">
        <f>'22._önkorm_önként'!D33</f>
        <v>0</v>
      </c>
      <c r="E34" s="664">
        <f>'22._önkorm_önként'!E33</f>
        <v>0</v>
      </c>
      <c r="F34" s="664">
        <f>'22._önkorm_önként'!F33</f>
        <v>0</v>
      </c>
      <c r="G34" s="664">
        <f>'22._önkorm_önként'!G33</f>
        <v>0</v>
      </c>
      <c r="H34" s="368">
        <f t="shared" si="2"/>
        <v>0</v>
      </c>
      <c r="I34" s="368">
        <f>'22._önkorm_önként'!I33</f>
        <v>0</v>
      </c>
      <c r="J34" s="368">
        <f>'22._önkorm_önként'!J33</f>
        <v>0</v>
      </c>
      <c r="K34" s="664">
        <f>'22._önkorm_önként'!K33</f>
        <v>0</v>
      </c>
      <c r="L34" s="1511" t="str">
        <f t="shared" si="1"/>
        <v/>
      </c>
    </row>
    <row r="35" spans="1:12" s="82" customFormat="1" ht="12" customHeight="1" x14ac:dyDescent="0.2">
      <c r="A35" s="366" t="s">
        <v>99</v>
      </c>
      <c r="B35" s="850" t="s">
        <v>282</v>
      </c>
      <c r="C35" s="436">
        <f>C36</f>
        <v>1059910036</v>
      </c>
      <c r="D35" s="364">
        <f t="shared" ref="D35:K35" si="7">D36</f>
        <v>925737769</v>
      </c>
      <c r="E35" s="664">
        <f t="shared" si="7"/>
        <v>1128769113</v>
      </c>
      <c r="F35" s="664">
        <f t="shared" si="7"/>
        <v>2229940491</v>
      </c>
      <c r="G35" s="664">
        <f t="shared" si="7"/>
        <v>2193976518</v>
      </c>
      <c r="H35" s="368">
        <f t="shared" si="2"/>
        <v>-35963973</v>
      </c>
      <c r="I35" s="368">
        <f t="shared" si="7"/>
        <v>0</v>
      </c>
      <c r="J35" s="368">
        <f t="shared" si="7"/>
        <v>0</v>
      </c>
      <c r="K35" s="664">
        <f t="shared" si="7"/>
        <v>1592119879</v>
      </c>
      <c r="L35" s="1511">
        <f t="shared" si="1"/>
        <v>72.567772076765678</v>
      </c>
    </row>
    <row r="36" spans="1:12" s="82" customFormat="1" ht="12" customHeight="1" x14ac:dyDescent="0.2">
      <c r="A36" s="366" t="s">
        <v>642</v>
      </c>
      <c r="B36" s="851" t="s">
        <v>283</v>
      </c>
      <c r="C36" s="436">
        <f>'22._önkorm_önként'!C35</f>
        <v>1059910036</v>
      </c>
      <c r="D36" s="364">
        <f>'22._önkorm_önként'!D35</f>
        <v>925737769</v>
      </c>
      <c r="E36" s="664">
        <f>'22._önkorm_önként'!E35</f>
        <v>1128769113</v>
      </c>
      <c r="F36" s="664">
        <f>'22._önkorm_önként'!F35</f>
        <v>2229940491</v>
      </c>
      <c r="G36" s="664">
        <f>'22._önkorm_önként'!G35</f>
        <v>2193976518</v>
      </c>
      <c r="H36" s="368">
        <f t="shared" si="2"/>
        <v>-35963973</v>
      </c>
      <c r="I36" s="368">
        <f>'22._önkorm_önként'!I35</f>
        <v>0</v>
      </c>
      <c r="J36" s="368">
        <f>'22._önkorm_önként'!J35</f>
        <v>0</v>
      </c>
      <c r="K36" s="664">
        <f>'22._önkorm_önként'!K35</f>
        <v>1592119879</v>
      </c>
      <c r="L36" s="1511">
        <f t="shared" si="1"/>
        <v>72.567772076765678</v>
      </c>
    </row>
    <row r="37" spans="1:12" s="82" customFormat="1" ht="12" customHeight="1" x14ac:dyDescent="0.2">
      <c r="A37" s="366" t="s">
        <v>106</v>
      </c>
      <c r="B37" s="851" t="s">
        <v>201</v>
      </c>
      <c r="C37" s="436">
        <f>'22._önkorm_önként'!C36</f>
        <v>0</v>
      </c>
      <c r="D37" s="364">
        <f>'22._önkorm_önként'!D36</f>
        <v>0</v>
      </c>
      <c r="E37" s="664">
        <f>'22._önkorm_önként'!E36</f>
        <v>0</v>
      </c>
      <c r="F37" s="664">
        <f>'22._önkorm_önként'!F36</f>
        <v>0</v>
      </c>
      <c r="G37" s="664">
        <f>'22._önkorm_önként'!G36</f>
        <v>0</v>
      </c>
      <c r="H37" s="368">
        <f t="shared" si="2"/>
        <v>0</v>
      </c>
      <c r="I37" s="368">
        <f>'22._önkorm_önként'!I36</f>
        <v>0</v>
      </c>
      <c r="J37" s="368">
        <f>'22._önkorm_önként'!J36</f>
        <v>0</v>
      </c>
      <c r="K37" s="664">
        <f>'22._önkorm_önként'!K36</f>
        <v>0</v>
      </c>
      <c r="L37" s="1511" t="str">
        <f t="shared" si="1"/>
        <v/>
      </c>
    </row>
    <row r="38" spans="1:12" s="82" customFormat="1" ht="12" customHeight="1" x14ac:dyDescent="0.2">
      <c r="A38" s="366" t="s">
        <v>198</v>
      </c>
      <c r="B38" s="851" t="s">
        <v>202</v>
      </c>
      <c r="C38" s="436">
        <f>SUM(C39:C40)</f>
        <v>0</v>
      </c>
      <c r="D38" s="364">
        <f t="shared" ref="D38:K38" si="8">SUM(D39:D40)</f>
        <v>0</v>
      </c>
      <c r="E38" s="664">
        <f t="shared" si="8"/>
        <v>0</v>
      </c>
      <c r="F38" s="664">
        <f t="shared" si="8"/>
        <v>0</v>
      </c>
      <c r="G38" s="664">
        <f t="shared" si="8"/>
        <v>0</v>
      </c>
      <c r="H38" s="368">
        <f t="shared" si="2"/>
        <v>0</v>
      </c>
      <c r="I38" s="368">
        <f t="shared" si="8"/>
        <v>0</v>
      </c>
      <c r="J38" s="368">
        <f t="shared" si="8"/>
        <v>0</v>
      </c>
      <c r="K38" s="664">
        <f t="shared" si="8"/>
        <v>0</v>
      </c>
      <c r="L38" s="1511" t="str">
        <f t="shared" si="1"/>
        <v/>
      </c>
    </row>
    <row r="39" spans="1:12" s="82" customFormat="1" ht="12" customHeight="1" x14ac:dyDescent="0.2">
      <c r="A39" s="367" t="s">
        <v>327</v>
      </c>
      <c r="B39" s="851" t="s">
        <v>234</v>
      </c>
      <c r="C39" s="578">
        <f>'22._önkorm_önként'!C38</f>
        <v>0</v>
      </c>
      <c r="D39" s="722">
        <f>'22._önkorm_önként'!D38</f>
        <v>0</v>
      </c>
      <c r="E39" s="665">
        <f>'22._önkorm_önként'!E38</f>
        <v>0</v>
      </c>
      <c r="F39" s="665">
        <f>'22._önkorm_önként'!F38</f>
        <v>0</v>
      </c>
      <c r="G39" s="665">
        <f>'22._önkorm_önként'!G38</f>
        <v>0</v>
      </c>
      <c r="H39" s="617">
        <f t="shared" si="2"/>
        <v>0</v>
      </c>
      <c r="I39" s="617">
        <f>'22._önkorm_önként'!I38</f>
        <v>0</v>
      </c>
      <c r="J39" s="617">
        <f>'22._önkorm_önként'!J38</f>
        <v>0</v>
      </c>
      <c r="K39" s="665">
        <f>'22._önkorm_önként'!K38</f>
        <v>0</v>
      </c>
      <c r="L39" s="1512" t="str">
        <f t="shared" si="1"/>
        <v/>
      </c>
    </row>
    <row r="40" spans="1:12" s="82" customFormat="1" ht="12" customHeight="1" x14ac:dyDescent="0.2">
      <c r="A40" s="367" t="s">
        <v>643</v>
      </c>
      <c r="B40" s="851" t="s">
        <v>725</v>
      </c>
      <c r="C40" s="578">
        <f>'22._önkorm_önként'!C39</f>
        <v>0</v>
      </c>
      <c r="D40" s="722">
        <f>'22._önkorm_önként'!D39</f>
        <v>0</v>
      </c>
      <c r="E40" s="665">
        <f>'22._önkorm_önként'!E39</f>
        <v>0</v>
      </c>
      <c r="F40" s="665">
        <f>'22._önkorm_önként'!F39</f>
        <v>0</v>
      </c>
      <c r="G40" s="665">
        <f>'22._önkorm_önként'!G39</f>
        <v>0</v>
      </c>
      <c r="H40" s="617">
        <f t="shared" si="2"/>
        <v>0</v>
      </c>
      <c r="I40" s="617">
        <f>'22._önkorm_önként'!I39</f>
        <v>0</v>
      </c>
      <c r="J40" s="617">
        <f>'22._önkorm_önként'!J39</f>
        <v>0</v>
      </c>
      <c r="K40" s="665">
        <f>'22._önkorm_önként'!K39</f>
        <v>0</v>
      </c>
      <c r="L40" s="1512" t="str">
        <f t="shared" si="1"/>
        <v/>
      </c>
    </row>
    <row r="41" spans="1:12" s="82" customFormat="1" ht="12" customHeight="1" thickBot="1" x14ac:dyDescent="0.25">
      <c r="A41" s="367" t="s">
        <v>644</v>
      </c>
      <c r="B41" s="555" t="s">
        <v>121</v>
      </c>
      <c r="C41" s="578">
        <f>'22._önkorm_önként'!C40</f>
        <v>0</v>
      </c>
      <c r="D41" s="722">
        <f>'22._önkorm_önként'!D40</f>
        <v>0</v>
      </c>
      <c r="E41" s="665">
        <f>'22._önkorm_önként'!E40</f>
        <v>0</v>
      </c>
      <c r="F41" s="665">
        <f>'22._önkorm_önként'!F40</f>
        <v>0</v>
      </c>
      <c r="G41" s="665">
        <f>'22._önkorm_önként'!G40</f>
        <v>0</v>
      </c>
      <c r="H41" s="617">
        <f t="shared" si="2"/>
        <v>0</v>
      </c>
      <c r="I41" s="617">
        <f>'22._önkorm_önként'!I40</f>
        <v>0</v>
      </c>
      <c r="J41" s="617">
        <f>'22._önkorm_önként'!J40</f>
        <v>0</v>
      </c>
      <c r="K41" s="665">
        <f>'22._önkorm_önként'!K40</f>
        <v>0</v>
      </c>
      <c r="L41" s="1512" t="str">
        <f t="shared" si="1"/>
        <v/>
      </c>
    </row>
    <row r="42" spans="1:12" s="82" customFormat="1" ht="12" customHeight="1" thickBot="1" x14ac:dyDescent="0.25">
      <c r="A42" s="15" t="s">
        <v>15</v>
      </c>
      <c r="B42" s="80" t="s">
        <v>671</v>
      </c>
      <c r="C42" s="139">
        <f>SUM(C43:C53)</f>
        <v>92758216</v>
      </c>
      <c r="D42" s="255">
        <f t="shared" ref="D42:K42" si="9">SUM(D43:D53)</f>
        <v>92758216</v>
      </c>
      <c r="E42" s="662">
        <f t="shared" si="9"/>
        <v>92825716</v>
      </c>
      <c r="F42" s="662">
        <f t="shared" si="9"/>
        <v>92825716</v>
      </c>
      <c r="G42" s="662">
        <f t="shared" si="9"/>
        <v>98518940</v>
      </c>
      <c r="H42" s="34">
        <f>+G42-F42</f>
        <v>5693224</v>
      </c>
      <c r="I42" s="34">
        <f t="shared" si="9"/>
        <v>0</v>
      </c>
      <c r="J42" s="34">
        <f t="shared" si="9"/>
        <v>0</v>
      </c>
      <c r="K42" s="662">
        <f t="shared" si="9"/>
        <v>98148068</v>
      </c>
      <c r="L42" s="1509">
        <f t="shared" si="1"/>
        <v>99.623552587959225</v>
      </c>
    </row>
    <row r="43" spans="1:12" s="82" customFormat="1" ht="12" customHeight="1" x14ac:dyDescent="0.2">
      <c r="A43" s="13" t="s">
        <v>100</v>
      </c>
      <c r="B43" s="850" t="s">
        <v>146</v>
      </c>
      <c r="C43" s="140">
        <f>'22._önkorm_önként'!C42+'23._Int össz_önk'!C11</f>
        <v>0</v>
      </c>
      <c r="D43" s="254">
        <f>'22._önkorm_önként'!D42+'23._Int össz_önk'!D11</f>
        <v>0</v>
      </c>
      <c r="E43" s="663">
        <f>'22._önkorm_önként'!E42+'23._Int össz_önk'!E11</f>
        <v>0</v>
      </c>
      <c r="F43" s="663">
        <f>'22._önkorm_önként'!F42+'23._Int össz_önk'!F11</f>
        <v>0</v>
      </c>
      <c r="G43" s="663">
        <f>'22._önkorm_önként'!G42+'23._Int össz_önk'!G11</f>
        <v>0</v>
      </c>
      <c r="H43" s="17">
        <f t="shared" si="2"/>
        <v>0</v>
      </c>
      <c r="I43" s="17">
        <f>'22._önkorm_önként'!I42+'23._Int össz_önk'!I11</f>
        <v>0</v>
      </c>
      <c r="J43" s="17">
        <f>'22._önkorm_önként'!J42+'23._Int össz_önk'!J11</f>
        <v>0</v>
      </c>
      <c r="K43" s="663">
        <f>'22._önkorm_önként'!K42+'23._Int össz_önk'!K11</f>
        <v>0</v>
      </c>
      <c r="L43" s="1510" t="str">
        <f t="shared" si="1"/>
        <v/>
      </c>
    </row>
    <row r="44" spans="1:12" s="82" customFormat="1" ht="12" customHeight="1" x14ac:dyDescent="0.2">
      <c r="A44" s="366" t="s">
        <v>101</v>
      </c>
      <c r="B44" s="851" t="s">
        <v>147</v>
      </c>
      <c r="C44" s="436">
        <f>'22._önkorm_önként'!C43+'23._Int össz_önk'!C12</f>
        <v>36883898</v>
      </c>
      <c r="D44" s="364">
        <f>'22._önkorm_önként'!D43+'23._Int össz_önk'!D12</f>
        <v>36883898</v>
      </c>
      <c r="E44" s="664">
        <f>'22._önkorm_önként'!E43+'23._Int össz_önk'!E12</f>
        <v>36937048</v>
      </c>
      <c r="F44" s="664">
        <f>'22._önkorm_önként'!F43+'23._Int össz_önk'!F12</f>
        <v>36937048</v>
      </c>
      <c r="G44" s="664">
        <f>'22._önkorm_önként'!G43+'23._Int össz_önk'!G12</f>
        <v>36937048</v>
      </c>
      <c r="H44" s="368">
        <f t="shared" si="2"/>
        <v>0</v>
      </c>
      <c r="I44" s="368">
        <f>'22._önkorm_önként'!I43+'23._Int össz_önk'!I12</f>
        <v>0</v>
      </c>
      <c r="J44" s="368">
        <f>'22._önkorm_önként'!J43+'23._Int össz_önk'!J12</f>
        <v>0</v>
      </c>
      <c r="K44" s="664">
        <f>'22._önkorm_önként'!K43+'23._Int össz_önk'!K12</f>
        <v>36773395</v>
      </c>
      <c r="L44" s="1511">
        <f t="shared" ref="L44:L75" si="10">IF(G44=0,"",K44/G44*100)</f>
        <v>99.556940771227843</v>
      </c>
    </row>
    <row r="45" spans="1:12" s="82" customFormat="1" ht="12" customHeight="1" x14ac:dyDescent="0.2">
      <c r="A45" s="366" t="s">
        <v>167</v>
      </c>
      <c r="B45" s="851" t="s">
        <v>277</v>
      </c>
      <c r="C45" s="436">
        <f>'22._önkorm_önként'!C44+'23._Int össz_önk'!C13</f>
        <v>216828</v>
      </c>
      <c r="D45" s="364">
        <f>'22._önkorm_önként'!D44+'23._Int össz_önk'!D13</f>
        <v>216828</v>
      </c>
      <c r="E45" s="664">
        <f>'22._önkorm_önként'!E44+'23._Int össz_önk'!E13</f>
        <v>216828</v>
      </c>
      <c r="F45" s="664">
        <f>'22._önkorm_önként'!F44+'23._Int össz_önk'!F13</f>
        <v>216828</v>
      </c>
      <c r="G45" s="664">
        <f>'22._önkorm_önként'!G44+'23._Int össz_önk'!G13</f>
        <v>216828</v>
      </c>
      <c r="H45" s="368">
        <f t="shared" si="2"/>
        <v>0</v>
      </c>
      <c r="I45" s="368">
        <f>'22._önkorm_önként'!I44+'23._Int össz_önk'!I13</f>
        <v>0</v>
      </c>
      <c r="J45" s="368">
        <f>'22._önkorm_önként'!J44+'23._Int össz_önk'!J13</f>
        <v>0</v>
      </c>
      <c r="K45" s="664">
        <f>'22._önkorm_önként'!K44+'23._Int össz_önk'!K13</f>
        <v>53456</v>
      </c>
      <c r="L45" s="1511">
        <f t="shared" si="10"/>
        <v>24.653642518493921</v>
      </c>
    </row>
    <row r="46" spans="1:12" s="82" customFormat="1" ht="12" customHeight="1" x14ac:dyDescent="0.2">
      <c r="A46" s="366" t="s">
        <v>203</v>
      </c>
      <c r="B46" s="851" t="s">
        <v>149</v>
      </c>
      <c r="C46" s="436">
        <f>'22._önkorm_önként'!C45+'23._Int össz_önk'!C14</f>
        <v>0</v>
      </c>
      <c r="D46" s="364">
        <f>'22._önkorm_önként'!D45+'23._Int össz_önk'!D14</f>
        <v>0</v>
      </c>
      <c r="E46" s="664">
        <f>'22._önkorm_önként'!E45+'23._Int össz_önk'!E14</f>
        <v>0</v>
      </c>
      <c r="F46" s="664">
        <f>'22._önkorm_önként'!F45+'23._Int össz_önk'!F14</f>
        <v>0</v>
      </c>
      <c r="G46" s="664">
        <f>'22._önkorm_önként'!G45+'23._Int össz_önk'!G14</f>
        <v>0</v>
      </c>
      <c r="H46" s="368">
        <f t="shared" si="2"/>
        <v>0</v>
      </c>
      <c r="I46" s="368">
        <f>'22._önkorm_önként'!I45+'23._Int össz_önk'!I14</f>
        <v>0</v>
      </c>
      <c r="J46" s="368">
        <f>'22._önkorm_önként'!J45+'23._Int össz_önk'!J14</f>
        <v>0</v>
      </c>
      <c r="K46" s="664">
        <f>'22._önkorm_önként'!K45+'23._Int össz_önk'!K14</f>
        <v>0</v>
      </c>
      <c r="L46" s="1511" t="str">
        <f t="shared" si="10"/>
        <v/>
      </c>
    </row>
    <row r="47" spans="1:12" s="82" customFormat="1" ht="12" customHeight="1" x14ac:dyDescent="0.2">
      <c r="A47" s="366" t="s">
        <v>285</v>
      </c>
      <c r="B47" s="851" t="s">
        <v>151</v>
      </c>
      <c r="C47" s="436">
        <f>'22._önkorm_önként'!C46+'23._Int össz_önk'!C15</f>
        <v>52704420</v>
      </c>
      <c r="D47" s="364">
        <f>'22._önkorm_önként'!D46+'23._Int össz_önk'!D15</f>
        <v>52704420</v>
      </c>
      <c r="E47" s="664">
        <f>'22._önkorm_önként'!E46+'23._Int össz_önk'!E15</f>
        <v>52704420</v>
      </c>
      <c r="F47" s="664">
        <f>'22._önkorm_önként'!F46+'23._Int össz_önk'!F15</f>
        <v>52704420</v>
      </c>
      <c r="G47" s="664">
        <f>'22._önkorm_önként'!G46+'23._Int össz_önk'!G15</f>
        <v>56122267</v>
      </c>
      <c r="H47" s="368">
        <f t="shared" si="2"/>
        <v>3417847</v>
      </c>
      <c r="I47" s="368">
        <f>'22._önkorm_önként'!I46+'23._Int össz_önk'!I15</f>
        <v>0</v>
      </c>
      <c r="J47" s="368">
        <f>'22._önkorm_önként'!J46+'23._Int össz_önk'!J15</f>
        <v>0</v>
      </c>
      <c r="K47" s="664">
        <f>'22._önkorm_önként'!K46+'23._Int össz_önk'!K15</f>
        <v>56122267</v>
      </c>
      <c r="L47" s="1511">
        <f t="shared" si="10"/>
        <v>100</v>
      </c>
    </row>
    <row r="48" spans="1:12" s="82" customFormat="1" ht="12" customHeight="1" x14ac:dyDescent="0.2">
      <c r="A48" s="366" t="s">
        <v>645</v>
      </c>
      <c r="B48" s="851" t="s">
        <v>206</v>
      </c>
      <c r="C48" s="436">
        <f>'22._önkorm_önként'!C47+'23._Int össz_önk'!C16</f>
        <v>790322</v>
      </c>
      <c r="D48" s="364">
        <f>'22._önkorm_önként'!D47+'23._Int össz_önk'!D16</f>
        <v>790322</v>
      </c>
      <c r="E48" s="664">
        <f>'22._önkorm_önként'!E47+'23._Int össz_önk'!E16</f>
        <v>804672</v>
      </c>
      <c r="F48" s="664">
        <f>'22._önkorm_önként'!F47+'23._Int össz_önk'!F16</f>
        <v>804672</v>
      </c>
      <c r="G48" s="664">
        <f>'22._önkorm_önként'!G47+'23._Int össz_önk'!G16</f>
        <v>804672</v>
      </c>
      <c r="H48" s="368">
        <f t="shared" si="2"/>
        <v>0</v>
      </c>
      <c r="I48" s="368">
        <f>'22._önkorm_önként'!I47+'23._Int össz_önk'!I16</f>
        <v>0</v>
      </c>
      <c r="J48" s="368">
        <f>'22._önkorm_önként'!J47+'23._Int össz_önk'!J16</f>
        <v>0</v>
      </c>
      <c r="K48" s="664">
        <f>'22._önkorm_önként'!K47+'23._Int össz_önk'!K16</f>
        <v>760825</v>
      </c>
      <c r="L48" s="1511">
        <f t="shared" si="10"/>
        <v>94.550947466793929</v>
      </c>
    </row>
    <row r="49" spans="1:12" s="82" customFormat="1" ht="12" customHeight="1" x14ac:dyDescent="0.2">
      <c r="A49" s="366" t="s">
        <v>646</v>
      </c>
      <c r="B49" s="851" t="s">
        <v>207</v>
      </c>
      <c r="C49" s="436">
        <f>'22._önkorm_önként'!C48+'23._Int össz_önk'!C17</f>
        <v>0</v>
      </c>
      <c r="D49" s="364">
        <f>'22._önkorm_önként'!D48+'23._Int össz_önk'!D17</f>
        <v>0</v>
      </c>
      <c r="E49" s="664">
        <f>'22._önkorm_önként'!E48+'23._Int össz_önk'!E17</f>
        <v>0</v>
      </c>
      <c r="F49" s="664">
        <f>'22._önkorm_önként'!F48+'23._Int össz_önk'!F17</f>
        <v>0</v>
      </c>
      <c r="G49" s="664">
        <f>'22._önkorm_önként'!G48+'23._Int össz_önk'!G17</f>
        <v>0</v>
      </c>
      <c r="H49" s="368">
        <f t="shared" si="2"/>
        <v>0</v>
      </c>
      <c r="I49" s="368">
        <f>'22._önkorm_önként'!I48+'23._Int össz_önk'!I17</f>
        <v>0</v>
      </c>
      <c r="J49" s="368">
        <f>'22._önkorm_önként'!J48+'23._Int össz_önk'!J17</f>
        <v>0</v>
      </c>
      <c r="K49" s="664">
        <f>'22._önkorm_önként'!K48+'23._Int össz_önk'!K17</f>
        <v>0</v>
      </c>
      <c r="L49" s="1511" t="str">
        <f t="shared" si="10"/>
        <v/>
      </c>
    </row>
    <row r="50" spans="1:12" s="82" customFormat="1" ht="12" customHeight="1" x14ac:dyDescent="0.2">
      <c r="A50" s="366" t="s">
        <v>647</v>
      </c>
      <c r="B50" s="851" t="s">
        <v>307</v>
      </c>
      <c r="C50" s="436">
        <f>'22._önkorm_önként'!C49+'23._Int össz_önk'!C18</f>
        <v>0</v>
      </c>
      <c r="D50" s="364">
        <f>'22._önkorm_önként'!D49+'23._Int össz_önk'!D18</f>
        <v>0</v>
      </c>
      <c r="E50" s="664">
        <f>'22._önkorm_önként'!E49+'23._Int össz_önk'!E18</f>
        <v>0</v>
      </c>
      <c r="F50" s="664">
        <f>'22._önkorm_önként'!F49+'23._Int össz_önk'!F18</f>
        <v>0</v>
      </c>
      <c r="G50" s="664">
        <f>'22._önkorm_önként'!G49+'23._Int össz_önk'!G18</f>
        <v>0</v>
      </c>
      <c r="H50" s="368">
        <f t="shared" si="2"/>
        <v>0</v>
      </c>
      <c r="I50" s="368">
        <f>'22._önkorm_önként'!I49+'23._Int össz_önk'!I18</f>
        <v>0</v>
      </c>
      <c r="J50" s="368">
        <f>'22._önkorm_önként'!J49+'23._Int össz_önk'!J18</f>
        <v>0</v>
      </c>
      <c r="K50" s="664">
        <f>'22._önkorm_önként'!K49+'23._Int össz_önk'!K18</f>
        <v>0</v>
      </c>
      <c r="L50" s="1511" t="str">
        <f t="shared" si="10"/>
        <v/>
      </c>
    </row>
    <row r="51" spans="1:12" s="82" customFormat="1" ht="12" customHeight="1" x14ac:dyDescent="0.2">
      <c r="A51" s="366" t="s">
        <v>648</v>
      </c>
      <c r="B51" s="851" t="s">
        <v>158</v>
      </c>
      <c r="C51" s="437">
        <f>'22._önkorm_önként'!C50+'23._Int össz_önk'!C19</f>
        <v>0</v>
      </c>
      <c r="D51" s="365">
        <f>'22._önkorm_önként'!D50+'23._Int össz_önk'!D19</f>
        <v>0</v>
      </c>
      <c r="E51" s="669">
        <f>'22._önkorm_önként'!E50+'23._Int össz_önk'!E19</f>
        <v>0</v>
      </c>
      <c r="F51" s="669">
        <f>'22._önkorm_önként'!F50+'23._Int össz_önk'!F19</f>
        <v>0</v>
      </c>
      <c r="G51" s="669">
        <f>'22._önkorm_önként'!G50+'23._Int össz_önk'!G19</f>
        <v>0</v>
      </c>
      <c r="H51" s="369">
        <f t="shared" si="2"/>
        <v>0</v>
      </c>
      <c r="I51" s="369">
        <f>'22._önkorm_önként'!I50+'23._Int össz_önk'!I19</f>
        <v>0</v>
      </c>
      <c r="J51" s="369">
        <f>'22._önkorm_önként'!J50+'23._Int össz_önk'!J19</f>
        <v>0</v>
      </c>
      <c r="K51" s="669">
        <f>'22._önkorm_önként'!K50+'23._Int össz_önk'!K19</f>
        <v>0</v>
      </c>
      <c r="L51" s="1515" t="str">
        <f t="shared" si="10"/>
        <v/>
      </c>
    </row>
    <row r="52" spans="1:12" s="82" customFormat="1" ht="12" customHeight="1" x14ac:dyDescent="0.2">
      <c r="A52" s="367" t="s">
        <v>649</v>
      </c>
      <c r="B52" s="555" t="s">
        <v>278</v>
      </c>
      <c r="C52" s="437">
        <f>'22._önkorm_önként'!C51+'23._Int össz_önk'!C20</f>
        <v>0</v>
      </c>
      <c r="D52" s="365">
        <f>'22._önkorm_önként'!D51+'23._Int össz_önk'!D20</f>
        <v>0</v>
      </c>
      <c r="E52" s="669">
        <f>'22._önkorm_önként'!E51+'23._Int össz_önk'!E20</f>
        <v>0</v>
      </c>
      <c r="F52" s="669">
        <f>'22._önkorm_önként'!F51+'23._Int össz_önk'!F20</f>
        <v>0</v>
      </c>
      <c r="G52" s="669">
        <f>'22._önkorm_önként'!G51+'23._Int össz_önk'!G20</f>
        <v>0</v>
      </c>
      <c r="H52" s="369">
        <f t="shared" si="2"/>
        <v>0</v>
      </c>
      <c r="I52" s="369">
        <f>'22._önkorm_önként'!I51+'23._Int össz_önk'!I20</f>
        <v>0</v>
      </c>
      <c r="J52" s="369">
        <f>'22._önkorm_önként'!J51+'23._Int össz_önk'!J20</f>
        <v>0</v>
      </c>
      <c r="K52" s="669">
        <f>'22._önkorm_önként'!K51+'23._Int össz_önk'!K20</f>
        <v>0</v>
      </c>
      <c r="L52" s="1515" t="str">
        <f t="shared" si="10"/>
        <v/>
      </c>
    </row>
    <row r="53" spans="1:12" s="82" customFormat="1" ht="12" customHeight="1" thickBot="1" x14ac:dyDescent="0.25">
      <c r="A53" s="367" t="s">
        <v>650</v>
      </c>
      <c r="B53" s="555" t="s">
        <v>160</v>
      </c>
      <c r="C53" s="1070">
        <f>'22._önkorm_önként'!C52+'23._Int össz_önk'!C21</f>
        <v>2162748</v>
      </c>
      <c r="D53" s="758">
        <f>'22._önkorm_önként'!D52+'23._Int össz_önk'!D21</f>
        <v>2162748</v>
      </c>
      <c r="E53" s="667">
        <f>'22._önkorm_önként'!E52+'23._Int össz_önk'!E21</f>
        <v>2162748</v>
      </c>
      <c r="F53" s="667">
        <f>'22._önkorm_önként'!F52+'23._Int össz_önk'!F21</f>
        <v>2162748</v>
      </c>
      <c r="G53" s="667">
        <f>'22._önkorm_önként'!G52+'23._Int össz_önk'!G21</f>
        <v>4438125</v>
      </c>
      <c r="H53" s="618">
        <f t="shared" si="2"/>
        <v>2275377</v>
      </c>
      <c r="I53" s="618">
        <f>'22._önkorm_önként'!I52+'23._Int össz_önk'!I21</f>
        <v>0</v>
      </c>
      <c r="J53" s="618">
        <f>'22._önkorm_önként'!J52+'23._Int össz_önk'!J21</f>
        <v>0</v>
      </c>
      <c r="K53" s="667">
        <f>'22._önkorm_önként'!K52+'23._Int össz_önk'!K21</f>
        <v>4438125</v>
      </c>
      <c r="L53" s="1516">
        <f t="shared" si="10"/>
        <v>100</v>
      </c>
    </row>
    <row r="54" spans="1:12" s="82" customFormat="1" ht="12" customHeight="1" thickBot="1" x14ac:dyDescent="0.25">
      <c r="A54" s="15" t="s">
        <v>16</v>
      </c>
      <c r="B54" s="80" t="s">
        <v>651</v>
      </c>
      <c r="C54" s="139">
        <f>SUM(C55:C59)</f>
        <v>0</v>
      </c>
      <c r="D54" s="255">
        <f t="shared" ref="D54:K54" si="11">SUM(D55:D59)</f>
        <v>0</v>
      </c>
      <c r="E54" s="662">
        <f t="shared" si="11"/>
        <v>0</v>
      </c>
      <c r="F54" s="662">
        <f t="shared" si="11"/>
        <v>0</v>
      </c>
      <c r="G54" s="662">
        <f t="shared" si="11"/>
        <v>0</v>
      </c>
      <c r="H54" s="34">
        <f t="shared" si="2"/>
        <v>0</v>
      </c>
      <c r="I54" s="34">
        <f t="shared" si="11"/>
        <v>0</v>
      </c>
      <c r="J54" s="34">
        <f t="shared" si="11"/>
        <v>0</v>
      </c>
      <c r="K54" s="662">
        <f t="shared" si="11"/>
        <v>0</v>
      </c>
      <c r="L54" s="1509" t="str">
        <f t="shared" si="10"/>
        <v/>
      </c>
    </row>
    <row r="55" spans="1:12" s="82" customFormat="1" ht="12" customHeight="1" x14ac:dyDescent="0.2">
      <c r="A55" s="13" t="s">
        <v>89</v>
      </c>
      <c r="B55" s="850" t="s">
        <v>170</v>
      </c>
      <c r="C55" s="142">
        <f>'22._önkorm_önként'!C54+'23._Int össz_önk'!C33</f>
        <v>0</v>
      </c>
      <c r="D55" s="271">
        <f>'22._önkorm_önként'!D54+'23._Int össz_önk'!D33</f>
        <v>0</v>
      </c>
      <c r="E55" s="668">
        <f>'22._önkorm_önként'!E54+'23._Int össz_önk'!E33</f>
        <v>0</v>
      </c>
      <c r="F55" s="668">
        <f>'22._önkorm_önként'!F54+'23._Int össz_önk'!F33</f>
        <v>0</v>
      </c>
      <c r="G55" s="668">
        <f>'22._önkorm_önként'!G54+'23._Int össz_önk'!G33</f>
        <v>0</v>
      </c>
      <c r="H55" s="29">
        <f t="shared" si="2"/>
        <v>0</v>
      </c>
      <c r="I55" s="29">
        <f>'22._önkorm_önként'!I54+'23._Int össz_önk'!I33</f>
        <v>0</v>
      </c>
      <c r="J55" s="29">
        <f>'22._önkorm_önként'!J54+'23._Int össz_önk'!J33</f>
        <v>0</v>
      </c>
      <c r="K55" s="668">
        <f>'22._önkorm_önként'!K54+'23._Int össz_önk'!K33</f>
        <v>0</v>
      </c>
      <c r="L55" s="1517" t="str">
        <f t="shared" si="10"/>
        <v/>
      </c>
    </row>
    <row r="56" spans="1:12" s="82" customFormat="1" ht="12" customHeight="1" x14ac:dyDescent="0.2">
      <c r="A56" s="366" t="s">
        <v>102</v>
      </c>
      <c r="B56" s="851" t="s">
        <v>171</v>
      </c>
      <c r="C56" s="437">
        <f>'22._önkorm_önként'!C55+'23._Int össz_önk'!C34</f>
        <v>0</v>
      </c>
      <c r="D56" s="365">
        <f>'22._önkorm_önként'!D55+'23._Int össz_önk'!D34</f>
        <v>0</v>
      </c>
      <c r="E56" s="669">
        <f>'22._önkorm_önként'!E55+'23._Int össz_önk'!E34</f>
        <v>0</v>
      </c>
      <c r="F56" s="669">
        <f>'22._önkorm_önként'!F55+'23._Int össz_önk'!F34</f>
        <v>0</v>
      </c>
      <c r="G56" s="669">
        <f>'22._önkorm_önként'!G55+'23._Int össz_önk'!G34</f>
        <v>0</v>
      </c>
      <c r="H56" s="369">
        <f t="shared" si="2"/>
        <v>0</v>
      </c>
      <c r="I56" s="369">
        <f>'22._önkorm_önként'!I55+'23._Int össz_önk'!I34</f>
        <v>0</v>
      </c>
      <c r="J56" s="369">
        <f>'22._önkorm_önként'!J55+'23._Int össz_önk'!J34</f>
        <v>0</v>
      </c>
      <c r="K56" s="669">
        <f>'22._önkorm_önként'!K55+'23._Int össz_önk'!K34</f>
        <v>0</v>
      </c>
      <c r="L56" s="1515" t="str">
        <f t="shared" si="10"/>
        <v/>
      </c>
    </row>
    <row r="57" spans="1:12" s="82" customFormat="1" ht="12" customHeight="1" x14ac:dyDescent="0.2">
      <c r="A57" s="366" t="s">
        <v>103</v>
      </c>
      <c r="B57" s="851" t="s">
        <v>172</v>
      </c>
      <c r="C57" s="437">
        <f>'22._önkorm_önként'!C56+'23._Int össz_önk'!C35</f>
        <v>0</v>
      </c>
      <c r="D57" s="365">
        <f>'22._önkorm_önként'!D56+'23._Int össz_önk'!D35</f>
        <v>0</v>
      </c>
      <c r="E57" s="669">
        <f>'22._önkorm_önként'!E56+'23._Int össz_önk'!E35</f>
        <v>0</v>
      </c>
      <c r="F57" s="669">
        <f>'22._önkorm_önként'!F56+'23._Int össz_önk'!F35</f>
        <v>0</v>
      </c>
      <c r="G57" s="669">
        <f>'22._önkorm_önként'!G56+'23._Int össz_önk'!G35</f>
        <v>0</v>
      </c>
      <c r="H57" s="369">
        <f t="shared" si="2"/>
        <v>0</v>
      </c>
      <c r="I57" s="369">
        <f>'22._önkorm_önként'!I56+'23._Int össz_önk'!I35</f>
        <v>0</v>
      </c>
      <c r="J57" s="369">
        <f>'22._önkorm_önként'!J56+'23._Int össz_önk'!J35</f>
        <v>0</v>
      </c>
      <c r="K57" s="669">
        <f>'22._önkorm_önként'!K56+'23._Int össz_önk'!K35</f>
        <v>0</v>
      </c>
      <c r="L57" s="1515" t="str">
        <f t="shared" si="10"/>
        <v/>
      </c>
    </row>
    <row r="58" spans="1:12" s="82" customFormat="1" ht="12" customHeight="1" x14ac:dyDescent="0.2">
      <c r="A58" s="366" t="s">
        <v>204</v>
      </c>
      <c r="B58" s="851" t="s">
        <v>210</v>
      </c>
      <c r="C58" s="437">
        <f>'22._önkorm_önként'!C57</f>
        <v>0</v>
      </c>
      <c r="D58" s="365">
        <f>'22._önkorm_önként'!D57</f>
        <v>0</v>
      </c>
      <c r="E58" s="669">
        <f>'22._önkorm_önként'!E57</f>
        <v>0</v>
      </c>
      <c r="F58" s="669">
        <f>'22._önkorm_önként'!F57</f>
        <v>0</v>
      </c>
      <c r="G58" s="669">
        <f>'22._önkorm_önként'!G57</f>
        <v>0</v>
      </c>
      <c r="H58" s="369">
        <f t="shared" si="2"/>
        <v>0</v>
      </c>
      <c r="I58" s="369">
        <f>'22._önkorm_önként'!I57</f>
        <v>0</v>
      </c>
      <c r="J58" s="369">
        <f>'22._önkorm_önként'!J57</f>
        <v>0</v>
      </c>
      <c r="K58" s="669">
        <f>'22._önkorm_önként'!K57</f>
        <v>0</v>
      </c>
      <c r="L58" s="1515" t="str">
        <f t="shared" si="10"/>
        <v/>
      </c>
    </row>
    <row r="59" spans="1:12" s="82" customFormat="1" ht="12" customHeight="1" thickBot="1" x14ac:dyDescent="0.25">
      <c r="A59" s="367" t="s">
        <v>205</v>
      </c>
      <c r="B59" s="555" t="s">
        <v>212</v>
      </c>
      <c r="C59" s="1070">
        <f>'22._önkorm_önként'!C58</f>
        <v>0</v>
      </c>
      <c r="D59" s="758">
        <f>'22._önkorm_önként'!D58</f>
        <v>0</v>
      </c>
      <c r="E59" s="667">
        <f>'22._önkorm_önként'!E58</f>
        <v>0</v>
      </c>
      <c r="F59" s="667">
        <f>'22._önkorm_önként'!F58</f>
        <v>0</v>
      </c>
      <c r="G59" s="667">
        <f>'22._önkorm_önként'!G58</f>
        <v>0</v>
      </c>
      <c r="H59" s="618">
        <f t="shared" si="2"/>
        <v>0</v>
      </c>
      <c r="I59" s="618">
        <f>'22._önkorm_önként'!I58</f>
        <v>0</v>
      </c>
      <c r="J59" s="618">
        <f>'22._önkorm_önként'!J58</f>
        <v>0</v>
      </c>
      <c r="K59" s="667">
        <f>'22._önkorm_önként'!K58</f>
        <v>0</v>
      </c>
      <c r="L59" s="1516" t="str">
        <f t="shared" si="10"/>
        <v/>
      </c>
    </row>
    <row r="60" spans="1:12" s="82" customFormat="1" ht="12" customHeight="1" thickBot="1" x14ac:dyDescent="0.25">
      <c r="A60" s="15" t="s">
        <v>17</v>
      </c>
      <c r="B60" s="80" t="s">
        <v>672</v>
      </c>
      <c r="C60" s="139">
        <f>SUM(C61:C62)</f>
        <v>0</v>
      </c>
      <c r="D60" s="255">
        <f t="shared" ref="D60:K60" si="12">SUM(D61:D62)</f>
        <v>0</v>
      </c>
      <c r="E60" s="662">
        <f t="shared" si="12"/>
        <v>0</v>
      </c>
      <c r="F60" s="662">
        <f t="shared" si="12"/>
        <v>0</v>
      </c>
      <c r="G60" s="662">
        <f t="shared" si="12"/>
        <v>0</v>
      </c>
      <c r="H60" s="34">
        <f t="shared" si="2"/>
        <v>0</v>
      </c>
      <c r="I60" s="34">
        <f t="shared" si="12"/>
        <v>0</v>
      </c>
      <c r="J60" s="34">
        <f t="shared" si="12"/>
        <v>0</v>
      </c>
      <c r="K60" s="662">
        <f t="shared" si="12"/>
        <v>0</v>
      </c>
      <c r="L60" s="1509" t="str">
        <f t="shared" si="10"/>
        <v/>
      </c>
    </row>
    <row r="61" spans="1:12" s="82" customFormat="1" ht="12" customHeight="1" x14ac:dyDescent="0.2">
      <c r="A61" s="366" t="s">
        <v>104</v>
      </c>
      <c r="B61" s="851" t="s">
        <v>213</v>
      </c>
      <c r="C61" s="436">
        <f>'22._önkorm_önként'!C60</f>
        <v>0</v>
      </c>
      <c r="D61" s="364">
        <f>'22._önkorm_önként'!D60</f>
        <v>0</v>
      </c>
      <c r="E61" s="664">
        <f>'22._önkorm_önként'!E60</f>
        <v>0</v>
      </c>
      <c r="F61" s="664">
        <f>'22._önkorm_önként'!F60</f>
        <v>0</v>
      </c>
      <c r="G61" s="664">
        <f>'22._önkorm_önként'!G60</f>
        <v>0</v>
      </c>
      <c r="H61" s="368">
        <f t="shared" si="2"/>
        <v>0</v>
      </c>
      <c r="I61" s="368">
        <f>'22._önkorm_önként'!I60</f>
        <v>0</v>
      </c>
      <c r="J61" s="368">
        <f>'22._önkorm_önként'!J60</f>
        <v>0</v>
      </c>
      <c r="K61" s="664">
        <f>'22._önkorm_önként'!K60</f>
        <v>0</v>
      </c>
      <c r="L61" s="1511" t="str">
        <f t="shared" si="10"/>
        <v/>
      </c>
    </row>
    <row r="62" spans="1:12" s="82" customFormat="1" ht="12" customHeight="1" x14ac:dyDescent="0.2">
      <c r="A62" s="366" t="s">
        <v>105</v>
      </c>
      <c r="B62" s="851" t="s">
        <v>214</v>
      </c>
      <c r="C62" s="436">
        <f>'22._önkorm_önként'!C61+'23._Int össz_önk'!C36</f>
        <v>0</v>
      </c>
      <c r="D62" s="364">
        <f>'22._önkorm_önként'!D61+'23._Int össz_önk'!D36</f>
        <v>0</v>
      </c>
      <c r="E62" s="664">
        <f>'22._önkorm_önként'!E61+'23._Int össz_önk'!E36</f>
        <v>0</v>
      </c>
      <c r="F62" s="664">
        <f>'22._önkorm_önként'!F61+'23._Int össz_önk'!F36</f>
        <v>0</v>
      </c>
      <c r="G62" s="664">
        <f>'22._önkorm_önként'!G61+'23._Int össz_önk'!G36</f>
        <v>0</v>
      </c>
      <c r="H62" s="368">
        <f t="shared" si="2"/>
        <v>0</v>
      </c>
      <c r="I62" s="368">
        <f>'22._önkorm_önként'!I61+'23._Int össz_önk'!I36</f>
        <v>0</v>
      </c>
      <c r="J62" s="368">
        <f>'22._önkorm_önként'!J61+'23._Int össz_önk'!J36</f>
        <v>0</v>
      </c>
      <c r="K62" s="664">
        <f>'22._önkorm_önként'!K61+'23._Int össz_önk'!K36</f>
        <v>0</v>
      </c>
      <c r="L62" s="1511" t="str">
        <f t="shared" si="10"/>
        <v/>
      </c>
    </row>
    <row r="63" spans="1:12" s="82" customFormat="1" ht="12" customHeight="1" thickBot="1" x14ac:dyDescent="0.25">
      <c r="A63" s="367" t="s">
        <v>652</v>
      </c>
      <c r="B63" s="555" t="s">
        <v>693</v>
      </c>
      <c r="C63" s="578">
        <f>'22._önkorm_önként'!C62+'23._Int össz_önk'!C37</f>
        <v>0</v>
      </c>
      <c r="D63" s="722">
        <f>'22._önkorm_önként'!D62+'23._Int össz_önk'!D37</f>
        <v>0</v>
      </c>
      <c r="E63" s="665">
        <f>'22._önkorm_önként'!E62+'23._Int össz_önk'!E37</f>
        <v>0</v>
      </c>
      <c r="F63" s="665">
        <f>'22._önkorm_önként'!F62+'23._Int össz_önk'!F37</f>
        <v>0</v>
      </c>
      <c r="G63" s="665">
        <f>'22._önkorm_önként'!G62+'23._Int össz_önk'!G37</f>
        <v>0</v>
      </c>
      <c r="H63" s="617">
        <f t="shared" si="2"/>
        <v>0</v>
      </c>
      <c r="I63" s="617">
        <f>'22._önkorm_önként'!I62+'23._Int össz_önk'!I37</f>
        <v>0</v>
      </c>
      <c r="J63" s="617">
        <f>'22._önkorm_önként'!J62+'23._Int össz_önk'!J37</f>
        <v>0</v>
      </c>
      <c r="K63" s="665">
        <f>'22._önkorm_önként'!K62+'23._Int össz_önk'!K37</f>
        <v>0</v>
      </c>
      <c r="L63" s="1512" t="str">
        <f t="shared" si="10"/>
        <v/>
      </c>
    </row>
    <row r="64" spans="1:12" s="82" customFormat="1" ht="12" customHeight="1" thickBot="1" x14ac:dyDescent="0.25">
      <c r="A64" s="15" t="s">
        <v>18</v>
      </c>
      <c r="B64" s="389" t="s">
        <v>384</v>
      </c>
      <c r="C64" s="139">
        <f>SUM(C65:C66)</f>
        <v>0</v>
      </c>
      <c r="D64" s="255">
        <f t="shared" ref="D64:K64" si="13">SUM(D65:D66)</f>
        <v>313064</v>
      </c>
      <c r="E64" s="662">
        <f t="shared" si="13"/>
        <v>313064</v>
      </c>
      <c r="F64" s="662">
        <f t="shared" si="13"/>
        <v>313064</v>
      </c>
      <c r="G64" s="662">
        <f t="shared" si="13"/>
        <v>313064</v>
      </c>
      <c r="H64" s="34">
        <f t="shared" si="2"/>
        <v>0</v>
      </c>
      <c r="I64" s="34">
        <f t="shared" si="13"/>
        <v>0</v>
      </c>
      <c r="J64" s="34">
        <f t="shared" si="13"/>
        <v>0</v>
      </c>
      <c r="K64" s="662">
        <f t="shared" si="13"/>
        <v>313064</v>
      </c>
      <c r="L64" s="1509">
        <f t="shared" si="10"/>
        <v>100</v>
      </c>
    </row>
    <row r="65" spans="1:12" s="82" customFormat="1" ht="12" customHeight="1" x14ac:dyDescent="0.2">
      <c r="A65" s="13" t="s">
        <v>107</v>
      </c>
      <c r="B65" s="851" t="s">
        <v>215</v>
      </c>
      <c r="C65" s="437">
        <f>'22._önkorm_önként'!C64+'23._Int össz_önk'!C39</f>
        <v>0</v>
      </c>
      <c r="D65" s="365">
        <f>'22._önkorm_önként'!D64+'23._Int össz_önk'!D39</f>
        <v>0</v>
      </c>
      <c r="E65" s="669">
        <f>'22._önkorm_önként'!E64+'23._Int össz_önk'!E39</f>
        <v>0</v>
      </c>
      <c r="F65" s="669">
        <f>'22._önkorm_önként'!F64+'23._Int össz_önk'!F39</f>
        <v>0</v>
      </c>
      <c r="G65" s="669">
        <f>'22._önkorm_önként'!G64+'23._Int össz_önk'!G39</f>
        <v>0</v>
      </c>
      <c r="H65" s="369">
        <f t="shared" si="2"/>
        <v>0</v>
      </c>
      <c r="I65" s="369">
        <f>'22._önkorm_önként'!I64+'23._Int össz_önk'!I39</f>
        <v>0</v>
      </c>
      <c r="J65" s="369">
        <f>'22._önkorm_önként'!J64+'23._Int össz_önk'!J39</f>
        <v>0</v>
      </c>
      <c r="K65" s="669">
        <f>'22._önkorm_önként'!K64+'23._Int össz_önk'!K39</f>
        <v>0</v>
      </c>
      <c r="L65" s="1515" t="str">
        <f t="shared" si="10"/>
        <v/>
      </c>
    </row>
    <row r="66" spans="1:12" s="82" customFormat="1" ht="12" customHeight="1" x14ac:dyDescent="0.2">
      <c r="A66" s="366" t="s">
        <v>108</v>
      </c>
      <c r="B66" s="851" t="s">
        <v>216</v>
      </c>
      <c r="C66" s="437">
        <f>'22._önkorm_önként'!C65+'23._Int össz_önk'!C40</f>
        <v>0</v>
      </c>
      <c r="D66" s="365">
        <f>'22._önkorm_önként'!D65+'23._Int össz_önk'!D40</f>
        <v>313064</v>
      </c>
      <c r="E66" s="669">
        <f>'22._önkorm_önként'!E65+'23._Int össz_önk'!E40</f>
        <v>313064</v>
      </c>
      <c r="F66" s="669">
        <f>'22._önkorm_önként'!F65+'23._Int össz_önk'!F40</f>
        <v>313064</v>
      </c>
      <c r="G66" s="669">
        <f>'22._önkorm_önként'!G65+'23._Int össz_önk'!G40</f>
        <v>313064</v>
      </c>
      <c r="H66" s="369">
        <f t="shared" si="2"/>
        <v>0</v>
      </c>
      <c r="I66" s="369">
        <f>'22._önkorm_önként'!I65+'23._Int össz_önk'!I40</f>
        <v>0</v>
      </c>
      <c r="J66" s="369">
        <f>'22._önkorm_önként'!J65+'23._Int össz_önk'!J40</f>
        <v>0</v>
      </c>
      <c r="K66" s="669">
        <f>'22._önkorm_önként'!K65+'23._Int össz_önk'!K40</f>
        <v>313064</v>
      </c>
      <c r="L66" s="1515">
        <f t="shared" si="10"/>
        <v>100</v>
      </c>
    </row>
    <row r="67" spans="1:12" s="82" customFormat="1" ht="12" customHeight="1" thickBot="1" x14ac:dyDescent="0.25">
      <c r="A67" s="231" t="s">
        <v>328</v>
      </c>
      <c r="B67" s="852" t="s">
        <v>372</v>
      </c>
      <c r="C67" s="437">
        <f>'22._önkorm_önként'!C66+'23._Int össz_önk'!C41</f>
        <v>0</v>
      </c>
      <c r="D67" s="365">
        <f>'22._önkorm_önként'!D66+'23._Int össz_önk'!D41</f>
        <v>0</v>
      </c>
      <c r="E67" s="669">
        <f>'22._önkorm_önként'!E66+'23._Int össz_önk'!E41</f>
        <v>0</v>
      </c>
      <c r="F67" s="669">
        <f>'22._önkorm_önként'!F66+'23._Int össz_önk'!F41</f>
        <v>0</v>
      </c>
      <c r="G67" s="669">
        <f>'22._önkorm_önként'!G66+'23._Int össz_önk'!G41</f>
        <v>0</v>
      </c>
      <c r="H67" s="369">
        <f t="shared" si="2"/>
        <v>0</v>
      </c>
      <c r="I67" s="369">
        <f>'22._önkorm_önként'!I66+'23._Int össz_önk'!I41</f>
        <v>0</v>
      </c>
      <c r="J67" s="369">
        <f>'22._önkorm_önként'!J66+'23._Int össz_önk'!J41</f>
        <v>0</v>
      </c>
      <c r="K67" s="669">
        <f>'22._önkorm_önként'!K66+'23._Int össz_önk'!K41</f>
        <v>0</v>
      </c>
      <c r="L67" s="1515" t="str">
        <f t="shared" si="10"/>
        <v/>
      </c>
    </row>
    <row r="68" spans="1:12" s="82" customFormat="1" ht="12" customHeight="1" thickBot="1" x14ac:dyDescent="0.25">
      <c r="A68" s="390" t="s">
        <v>19</v>
      </c>
      <c r="B68" s="853" t="s">
        <v>673</v>
      </c>
      <c r="C68" s="1069">
        <f>+C12+C26+C32+C42+C54+C60+C64</f>
        <v>2181058163</v>
      </c>
      <c r="D68" s="256">
        <f t="shared" ref="D68:K68" si="14">+D12+D20+D26+D32+D42+D54+D60+D64</f>
        <v>2047548960</v>
      </c>
      <c r="E68" s="625">
        <f t="shared" si="14"/>
        <v>2250647804</v>
      </c>
      <c r="F68" s="625">
        <f t="shared" si="14"/>
        <v>3351819182</v>
      </c>
      <c r="G68" s="625">
        <f t="shared" si="14"/>
        <v>3327324433</v>
      </c>
      <c r="H68" s="83">
        <f t="shared" si="2"/>
        <v>-24494749</v>
      </c>
      <c r="I68" s="83">
        <f t="shared" si="14"/>
        <v>0</v>
      </c>
      <c r="J68" s="83">
        <f t="shared" si="14"/>
        <v>0</v>
      </c>
      <c r="K68" s="625">
        <f t="shared" si="14"/>
        <v>2725096922</v>
      </c>
      <c r="L68" s="1513">
        <f t="shared" si="10"/>
        <v>81.900547327841537</v>
      </c>
    </row>
    <row r="69" spans="1:12" s="82" customFormat="1" ht="12" customHeight="1" thickBot="1" x14ac:dyDescent="0.25">
      <c r="A69" s="512" t="s">
        <v>20</v>
      </c>
      <c r="B69" s="389" t="s">
        <v>674</v>
      </c>
      <c r="C69" s="139">
        <f>SUM(C70:C72)</f>
        <v>0</v>
      </c>
      <c r="D69" s="255">
        <f t="shared" ref="D69:K69" si="15">SUM(D70:D72)</f>
        <v>0</v>
      </c>
      <c r="E69" s="662">
        <f t="shared" si="15"/>
        <v>0</v>
      </c>
      <c r="F69" s="662">
        <f t="shared" si="15"/>
        <v>0</v>
      </c>
      <c r="G69" s="662">
        <f t="shared" si="15"/>
        <v>0</v>
      </c>
      <c r="H69" s="34">
        <f t="shared" si="2"/>
        <v>0</v>
      </c>
      <c r="I69" s="34">
        <f t="shared" si="15"/>
        <v>0</v>
      </c>
      <c r="J69" s="34">
        <f t="shared" si="15"/>
        <v>0</v>
      </c>
      <c r="K69" s="662">
        <f t="shared" si="15"/>
        <v>0</v>
      </c>
      <c r="L69" s="1509" t="str">
        <f t="shared" si="10"/>
        <v/>
      </c>
    </row>
    <row r="70" spans="1:12" s="82" customFormat="1" ht="12" customHeight="1" x14ac:dyDescent="0.2">
      <c r="A70" s="13" t="s">
        <v>174</v>
      </c>
      <c r="B70" s="850" t="s">
        <v>218</v>
      </c>
      <c r="C70" s="437">
        <f>'22._önkorm_önként'!C69</f>
        <v>0</v>
      </c>
      <c r="D70" s="365">
        <f>'22._önkorm_önként'!D69</f>
        <v>0</v>
      </c>
      <c r="E70" s="669">
        <f>'22._önkorm_önként'!E69</f>
        <v>0</v>
      </c>
      <c r="F70" s="669">
        <f>'22._önkorm_önként'!F69</f>
        <v>0</v>
      </c>
      <c r="G70" s="669">
        <f>'22._önkorm_önként'!G69</f>
        <v>0</v>
      </c>
      <c r="H70" s="369">
        <f t="shared" si="2"/>
        <v>0</v>
      </c>
      <c r="I70" s="369">
        <f>'22._önkorm_önként'!I69</f>
        <v>0</v>
      </c>
      <c r="J70" s="369">
        <f>'22._önkorm_önként'!J69</f>
        <v>0</v>
      </c>
      <c r="K70" s="669">
        <f>'22._önkorm_önként'!K69</f>
        <v>0</v>
      </c>
      <c r="L70" s="1515" t="str">
        <f t="shared" si="10"/>
        <v/>
      </c>
    </row>
    <row r="71" spans="1:12" s="82" customFormat="1" ht="12" customHeight="1" x14ac:dyDescent="0.2">
      <c r="A71" s="366" t="s">
        <v>175</v>
      </c>
      <c r="B71" s="851" t="s">
        <v>329</v>
      </c>
      <c r="C71" s="437">
        <f>'22._önkorm_önként'!C70</f>
        <v>0</v>
      </c>
      <c r="D71" s="365">
        <f>'22._önkorm_önként'!D70</f>
        <v>0</v>
      </c>
      <c r="E71" s="669">
        <f>'22._önkorm_önként'!E70</f>
        <v>0</v>
      </c>
      <c r="F71" s="669">
        <f>'22._önkorm_önként'!F70</f>
        <v>0</v>
      </c>
      <c r="G71" s="669">
        <f>'22._önkorm_önként'!G70</f>
        <v>0</v>
      </c>
      <c r="H71" s="369">
        <f t="shared" si="2"/>
        <v>0</v>
      </c>
      <c r="I71" s="369">
        <f>'22._önkorm_önként'!I70</f>
        <v>0</v>
      </c>
      <c r="J71" s="369">
        <f>'22._önkorm_önként'!J70</f>
        <v>0</v>
      </c>
      <c r="K71" s="669">
        <f>'22._önkorm_önként'!K70</f>
        <v>0</v>
      </c>
      <c r="L71" s="1515" t="str">
        <f t="shared" si="10"/>
        <v/>
      </c>
    </row>
    <row r="72" spans="1:12" s="82" customFormat="1" ht="12" customHeight="1" thickBot="1" x14ac:dyDescent="0.25">
      <c r="A72" s="367" t="s">
        <v>176</v>
      </c>
      <c r="B72" s="851" t="s">
        <v>518</v>
      </c>
      <c r="C72" s="437">
        <f>'22._önkorm_önként'!C71</f>
        <v>0</v>
      </c>
      <c r="D72" s="365">
        <f>'22._önkorm_önként'!D71</f>
        <v>0</v>
      </c>
      <c r="E72" s="669">
        <f>'22._önkorm_önként'!E71</f>
        <v>0</v>
      </c>
      <c r="F72" s="669">
        <f>'22._önkorm_önként'!F71</f>
        <v>0</v>
      </c>
      <c r="G72" s="669">
        <f>'22._önkorm_önként'!G71</f>
        <v>0</v>
      </c>
      <c r="H72" s="369">
        <f t="shared" si="2"/>
        <v>0</v>
      </c>
      <c r="I72" s="369">
        <f>'22._önkorm_önként'!I71</f>
        <v>0</v>
      </c>
      <c r="J72" s="369">
        <f>'22._önkorm_önként'!J71</f>
        <v>0</v>
      </c>
      <c r="K72" s="669">
        <f>'22._önkorm_önként'!K71</f>
        <v>0</v>
      </c>
      <c r="L72" s="1515" t="str">
        <f t="shared" si="10"/>
        <v/>
      </c>
    </row>
    <row r="73" spans="1:12" s="82" customFormat="1" ht="12" customHeight="1" thickBot="1" x14ac:dyDescent="0.25">
      <c r="A73" s="512" t="s">
        <v>21</v>
      </c>
      <c r="B73" s="389" t="s">
        <v>653</v>
      </c>
      <c r="C73" s="139">
        <f>SUM(C74:C76)</f>
        <v>1200000000</v>
      </c>
      <c r="D73" s="255">
        <f t="shared" ref="D73:K73" si="16">SUM(D74:D76)</f>
        <v>3123200000</v>
      </c>
      <c r="E73" s="662">
        <f t="shared" si="16"/>
        <v>4532749000</v>
      </c>
      <c r="F73" s="662">
        <f t="shared" si="16"/>
        <v>5594519000</v>
      </c>
      <c r="G73" s="662">
        <f t="shared" si="16"/>
        <v>5594519000</v>
      </c>
      <c r="H73" s="34">
        <f t="shared" si="2"/>
        <v>0</v>
      </c>
      <c r="I73" s="34">
        <f t="shared" si="16"/>
        <v>0</v>
      </c>
      <c r="J73" s="34">
        <f t="shared" si="16"/>
        <v>0</v>
      </c>
      <c r="K73" s="662">
        <f t="shared" si="16"/>
        <v>5969760000</v>
      </c>
      <c r="L73" s="1509">
        <f t="shared" si="10"/>
        <v>106.70729690970752</v>
      </c>
    </row>
    <row r="74" spans="1:12" s="82" customFormat="1" ht="12" customHeight="1" x14ac:dyDescent="0.2">
      <c r="A74" s="13" t="s">
        <v>217</v>
      </c>
      <c r="B74" s="850" t="s">
        <v>221</v>
      </c>
      <c r="C74" s="437">
        <f>'22._önkorm_önként'!C73</f>
        <v>0</v>
      </c>
      <c r="D74" s="365">
        <f>'22._önkorm_önként'!D73</f>
        <v>2223200000</v>
      </c>
      <c r="E74" s="669">
        <f>'22._önkorm_önként'!E73</f>
        <v>3429360000</v>
      </c>
      <c r="F74" s="669">
        <f>'22._önkorm_önként'!F73</f>
        <v>4721130000</v>
      </c>
      <c r="G74" s="669">
        <f>'22._önkorm_önként'!G73</f>
        <v>4721130000</v>
      </c>
      <c r="H74" s="369">
        <f t="shared" si="2"/>
        <v>0</v>
      </c>
      <c r="I74" s="369">
        <f>'22._önkorm_önként'!I73</f>
        <v>0</v>
      </c>
      <c r="J74" s="369">
        <f>'22._önkorm_önként'!J73</f>
        <v>0</v>
      </c>
      <c r="K74" s="669">
        <f>'22._önkorm_önként'!K73</f>
        <v>5469760000</v>
      </c>
      <c r="L74" s="1515">
        <f t="shared" si="10"/>
        <v>115.85700880933167</v>
      </c>
    </row>
    <row r="75" spans="1:12" s="82" customFormat="1" ht="12" customHeight="1" x14ac:dyDescent="0.2">
      <c r="A75" s="13" t="s">
        <v>689</v>
      </c>
      <c r="B75" s="850" t="s">
        <v>394</v>
      </c>
      <c r="C75" s="437">
        <f>'22._önkorm_önként'!C74</f>
        <v>0</v>
      </c>
      <c r="D75" s="365">
        <f>'22._önkorm_önként'!D74</f>
        <v>0</v>
      </c>
      <c r="E75" s="669">
        <f>'22._önkorm_önként'!E74</f>
        <v>0</v>
      </c>
      <c r="F75" s="669">
        <f>'22._önkorm_önként'!F74</f>
        <v>0</v>
      </c>
      <c r="G75" s="669">
        <f>'22._önkorm_önként'!G74</f>
        <v>0</v>
      </c>
      <c r="H75" s="369">
        <f t="shared" si="2"/>
        <v>0</v>
      </c>
      <c r="I75" s="369">
        <f>'22._önkorm_önként'!I74</f>
        <v>0</v>
      </c>
      <c r="J75" s="369">
        <f>'22._önkorm_önként'!J74</f>
        <v>0</v>
      </c>
      <c r="K75" s="669">
        <f>'22._önkorm_önként'!K74</f>
        <v>0</v>
      </c>
      <c r="L75" s="1515" t="str">
        <f t="shared" si="10"/>
        <v/>
      </c>
    </row>
    <row r="76" spans="1:12" s="82" customFormat="1" ht="12" customHeight="1" thickBot="1" x14ac:dyDescent="0.25">
      <c r="A76" s="366" t="s">
        <v>219</v>
      </c>
      <c r="B76" s="851" t="s">
        <v>541</v>
      </c>
      <c r="C76" s="437">
        <f>'22._önkorm_önként'!C75</f>
        <v>1200000000</v>
      </c>
      <c r="D76" s="365">
        <f>'22._önkorm_önként'!D75</f>
        <v>900000000</v>
      </c>
      <c r="E76" s="669">
        <f>'22._önkorm_önként'!E75</f>
        <v>1103389000</v>
      </c>
      <c r="F76" s="669">
        <f>'22._önkorm_önként'!F75</f>
        <v>873389000</v>
      </c>
      <c r="G76" s="669">
        <f>'22._önkorm_önként'!G75</f>
        <v>873389000</v>
      </c>
      <c r="H76" s="369">
        <f t="shared" si="2"/>
        <v>0</v>
      </c>
      <c r="I76" s="369">
        <f>'22._önkorm_önként'!I75</f>
        <v>0</v>
      </c>
      <c r="J76" s="369">
        <f>'22._önkorm_önként'!J75</f>
        <v>0</v>
      </c>
      <c r="K76" s="669">
        <f>'22._önkorm_önként'!K75</f>
        <v>500000000</v>
      </c>
      <c r="L76" s="1515">
        <f t="shared" ref="L76:L85" si="17">IF(G76=0,"",K76/G76*100)</f>
        <v>57.248259366673956</v>
      </c>
    </row>
    <row r="77" spans="1:12" s="82" customFormat="1" ht="12" customHeight="1" thickBot="1" x14ac:dyDescent="0.25">
      <c r="A77" s="512" t="s">
        <v>22</v>
      </c>
      <c r="B77" s="389" t="s">
        <v>654</v>
      </c>
      <c r="C77" s="139">
        <f>SUM(C78:C79)</f>
        <v>0</v>
      </c>
      <c r="D77" s="255">
        <f t="shared" ref="D77:K77" si="18">SUM(D78:D79)</f>
        <v>195778631</v>
      </c>
      <c r="E77" s="662">
        <f t="shared" si="18"/>
        <v>195778631</v>
      </c>
      <c r="F77" s="662">
        <f t="shared" si="18"/>
        <v>195778631</v>
      </c>
      <c r="G77" s="662">
        <f t="shared" si="18"/>
        <v>195778631</v>
      </c>
      <c r="H77" s="34">
        <f t="shared" ref="H77:H84" si="19">+G77-F77</f>
        <v>0</v>
      </c>
      <c r="I77" s="34">
        <f t="shared" si="18"/>
        <v>0</v>
      </c>
      <c r="J77" s="34">
        <f t="shared" si="18"/>
        <v>0</v>
      </c>
      <c r="K77" s="662">
        <f t="shared" si="18"/>
        <v>195778631</v>
      </c>
      <c r="L77" s="1509">
        <f t="shared" si="17"/>
        <v>100</v>
      </c>
    </row>
    <row r="78" spans="1:12" s="82" customFormat="1" ht="12" customHeight="1" x14ac:dyDescent="0.2">
      <c r="A78" s="13" t="s">
        <v>220</v>
      </c>
      <c r="B78" s="65" t="s">
        <v>373</v>
      </c>
      <c r="C78" s="437">
        <f>'22._önkorm_önként'!C77+'23._Int össz_önk'!C44</f>
        <v>0</v>
      </c>
      <c r="D78" s="365">
        <f>'22._önkorm_önként'!D77+'23._Int össz_önk'!D44</f>
        <v>195778631</v>
      </c>
      <c r="E78" s="669">
        <f>'22._önkorm_önként'!E77+'23._Int össz_önk'!E44</f>
        <v>195778631</v>
      </c>
      <c r="F78" s="669">
        <f>'22._önkorm_önként'!F77+'23._Int össz_önk'!F44</f>
        <v>195778631</v>
      </c>
      <c r="G78" s="669">
        <f>'22._önkorm_önként'!G77+'23._Int össz_önk'!G44</f>
        <v>195778631</v>
      </c>
      <c r="H78" s="369">
        <f t="shared" si="19"/>
        <v>0</v>
      </c>
      <c r="I78" s="369">
        <f>'22._önkorm_önként'!I77+'23._Int össz_önk'!I44</f>
        <v>0</v>
      </c>
      <c r="J78" s="369">
        <f>'22._önkorm_önként'!J77+'23._Int össz_önk'!J44</f>
        <v>0</v>
      </c>
      <c r="K78" s="669">
        <f>'22._önkorm_önként'!K77+'23._Int össz_önk'!K44</f>
        <v>195778631</v>
      </c>
      <c r="L78" s="1515">
        <f t="shared" si="17"/>
        <v>100</v>
      </c>
    </row>
    <row r="79" spans="1:12" s="82" customFormat="1" ht="12" customHeight="1" thickBot="1" x14ac:dyDescent="0.25">
      <c r="A79" s="367" t="s">
        <v>222</v>
      </c>
      <c r="B79" s="65" t="s">
        <v>374</v>
      </c>
      <c r="C79" s="437">
        <f>'22._önkorm_önként'!C78+'23._Int össz_önk'!C45</f>
        <v>0</v>
      </c>
      <c r="D79" s="365">
        <f>'22._önkorm_önként'!D78+'23._Int össz_önk'!D45</f>
        <v>0</v>
      </c>
      <c r="E79" s="669">
        <f>'22._önkorm_önként'!E78+'23._Int össz_önk'!E45</f>
        <v>0</v>
      </c>
      <c r="F79" s="669">
        <f>'22._önkorm_önként'!F78+'23._Int össz_önk'!F45</f>
        <v>0</v>
      </c>
      <c r="G79" s="669">
        <f>'22._önkorm_önként'!G78+'23._Int össz_önk'!G45</f>
        <v>0</v>
      </c>
      <c r="H79" s="369">
        <f t="shared" si="19"/>
        <v>0</v>
      </c>
      <c r="I79" s="369">
        <f>'22._önkorm_önként'!I78+'23._Int össz_önk'!I45</f>
        <v>0</v>
      </c>
      <c r="J79" s="369">
        <f>'22._önkorm_önként'!J78+'23._Int össz_önk'!J45</f>
        <v>0</v>
      </c>
      <c r="K79" s="669">
        <f>'22._önkorm_önként'!K78+'23._Int össz_önk'!K45</f>
        <v>0</v>
      </c>
      <c r="L79" s="1515" t="str">
        <f t="shared" si="17"/>
        <v/>
      </c>
    </row>
    <row r="80" spans="1:12" s="32" customFormat="1" ht="12" customHeight="1" thickBot="1" x14ac:dyDescent="0.25">
      <c r="A80" s="512" t="s">
        <v>23</v>
      </c>
      <c r="B80" s="389" t="s">
        <v>655</v>
      </c>
      <c r="C80" s="139">
        <f>SUM(C81:C83)</f>
        <v>0</v>
      </c>
      <c r="D80" s="255">
        <f t="shared" ref="D80:K80" si="20">SUM(D81:D83)</f>
        <v>0</v>
      </c>
      <c r="E80" s="662">
        <f t="shared" si="20"/>
        <v>0</v>
      </c>
      <c r="F80" s="662">
        <f t="shared" si="20"/>
        <v>0</v>
      </c>
      <c r="G80" s="662">
        <f t="shared" si="20"/>
        <v>0</v>
      </c>
      <c r="H80" s="34">
        <f t="shared" si="19"/>
        <v>0</v>
      </c>
      <c r="I80" s="34">
        <f t="shared" si="20"/>
        <v>0</v>
      </c>
      <c r="J80" s="34">
        <f t="shared" si="20"/>
        <v>0</v>
      </c>
      <c r="K80" s="662">
        <f t="shared" si="20"/>
        <v>0</v>
      </c>
      <c r="L80" s="1509" t="str">
        <f t="shared" si="17"/>
        <v/>
      </c>
    </row>
    <row r="81" spans="1:12" s="82" customFormat="1" ht="12" customHeight="1" x14ac:dyDescent="0.2">
      <c r="A81" s="13" t="s">
        <v>223</v>
      </c>
      <c r="B81" s="850" t="s">
        <v>308</v>
      </c>
      <c r="C81" s="437">
        <f>'22._önkorm_önként'!C80</f>
        <v>0</v>
      </c>
      <c r="D81" s="365">
        <f>'22._önkorm_önként'!D80</f>
        <v>0</v>
      </c>
      <c r="E81" s="669">
        <f>'22._önkorm_önként'!E80</f>
        <v>0</v>
      </c>
      <c r="F81" s="669">
        <f>'22._önkorm_önként'!F80</f>
        <v>0</v>
      </c>
      <c r="G81" s="669">
        <f>'22._önkorm_önként'!G80</f>
        <v>0</v>
      </c>
      <c r="H81" s="369">
        <f t="shared" si="19"/>
        <v>0</v>
      </c>
      <c r="I81" s="369">
        <f>'22._önkorm_önként'!I80</f>
        <v>0</v>
      </c>
      <c r="J81" s="369">
        <f>'22._önkorm_önként'!J80</f>
        <v>0</v>
      </c>
      <c r="K81" s="669">
        <f>'22._önkorm_önként'!K80</f>
        <v>0</v>
      </c>
      <c r="L81" s="1515" t="str">
        <f t="shared" si="17"/>
        <v/>
      </c>
    </row>
    <row r="82" spans="1:12" s="82" customFormat="1" ht="12" customHeight="1" x14ac:dyDescent="0.2">
      <c r="A82" s="366" t="s">
        <v>224</v>
      </c>
      <c r="B82" s="851" t="s">
        <v>309</v>
      </c>
      <c r="C82" s="437">
        <f>'22._önkorm_önként'!C81</f>
        <v>0</v>
      </c>
      <c r="D82" s="365">
        <f>'22._önkorm_önként'!D81</f>
        <v>0</v>
      </c>
      <c r="E82" s="669">
        <f>'22._önkorm_önként'!E81</f>
        <v>0</v>
      </c>
      <c r="F82" s="669">
        <f>'22._önkorm_önként'!F81</f>
        <v>0</v>
      </c>
      <c r="G82" s="669">
        <f>'22._önkorm_önként'!G81</f>
        <v>0</v>
      </c>
      <c r="H82" s="369">
        <f t="shared" si="19"/>
        <v>0</v>
      </c>
      <c r="I82" s="369">
        <f>'22._önkorm_önként'!I81</f>
        <v>0</v>
      </c>
      <c r="J82" s="369">
        <f>'22._önkorm_önként'!J81</f>
        <v>0</v>
      </c>
      <c r="K82" s="669">
        <f>'22._önkorm_önként'!K81</f>
        <v>0</v>
      </c>
      <c r="L82" s="1515" t="str">
        <f t="shared" si="17"/>
        <v/>
      </c>
    </row>
    <row r="83" spans="1:12" s="82" customFormat="1" ht="12" customHeight="1" thickBot="1" x14ac:dyDescent="0.25">
      <c r="A83" s="367" t="s">
        <v>330</v>
      </c>
      <c r="B83" s="555" t="s">
        <v>382</v>
      </c>
      <c r="C83" s="437">
        <f>'22._önkorm_önként'!C82</f>
        <v>0</v>
      </c>
      <c r="D83" s="365">
        <f>'22._önkorm_önként'!D82</f>
        <v>0</v>
      </c>
      <c r="E83" s="669">
        <f>'22._önkorm_önként'!E82</f>
        <v>0</v>
      </c>
      <c r="F83" s="669">
        <f>'22._önkorm_önként'!F82</f>
        <v>0</v>
      </c>
      <c r="G83" s="669">
        <f>'22._önkorm_önként'!G82</f>
        <v>0</v>
      </c>
      <c r="H83" s="369">
        <f t="shared" si="19"/>
        <v>0</v>
      </c>
      <c r="I83" s="369">
        <f>'22._önkorm_önként'!I82</f>
        <v>0</v>
      </c>
      <c r="J83" s="369">
        <f>'22._önkorm_önként'!J82</f>
        <v>0</v>
      </c>
      <c r="K83" s="669">
        <f>'22._önkorm_önként'!K82</f>
        <v>0</v>
      </c>
      <c r="L83" s="1515" t="str">
        <f t="shared" si="17"/>
        <v/>
      </c>
    </row>
    <row r="84" spans="1:12" s="32" customFormat="1" ht="12" customHeight="1" thickBot="1" x14ac:dyDescent="0.25">
      <c r="A84" s="512" t="s">
        <v>24</v>
      </c>
      <c r="B84" s="389" t="s">
        <v>656</v>
      </c>
      <c r="C84" s="1069">
        <f>+C69+C73+C77+C80</f>
        <v>1200000000</v>
      </c>
      <c r="D84" s="256">
        <f t="shared" ref="D84:K84" si="21">+D69+D73+D77+D80</f>
        <v>3318978631</v>
      </c>
      <c r="E84" s="625">
        <f t="shared" si="21"/>
        <v>4728527631</v>
      </c>
      <c r="F84" s="625">
        <f t="shared" si="21"/>
        <v>5790297631</v>
      </c>
      <c r="G84" s="625">
        <f t="shared" si="21"/>
        <v>5790297631</v>
      </c>
      <c r="H84" s="83">
        <f t="shared" si="19"/>
        <v>0</v>
      </c>
      <c r="I84" s="83">
        <f t="shared" si="21"/>
        <v>0</v>
      </c>
      <c r="J84" s="83">
        <f t="shared" si="21"/>
        <v>0</v>
      </c>
      <c r="K84" s="625">
        <f t="shared" si="21"/>
        <v>6165538631</v>
      </c>
      <c r="L84" s="1513">
        <f t="shared" si="17"/>
        <v>106.48051316034328</v>
      </c>
    </row>
    <row r="85" spans="1:12" s="656" customFormat="1" ht="12" customHeight="1" thickBot="1" x14ac:dyDescent="0.25">
      <c r="A85" s="392" t="s">
        <v>25</v>
      </c>
      <c r="B85" s="854" t="s">
        <v>682</v>
      </c>
      <c r="C85" s="1069">
        <f>+C68+C84</f>
        <v>3381058163</v>
      </c>
      <c r="D85" s="256">
        <f t="shared" ref="D85:K85" si="22">+D68+D84</f>
        <v>5366527591</v>
      </c>
      <c r="E85" s="625">
        <f t="shared" si="22"/>
        <v>6979175435</v>
      </c>
      <c r="F85" s="625">
        <f t="shared" si="22"/>
        <v>9142116813</v>
      </c>
      <c r="G85" s="625">
        <f t="shared" si="22"/>
        <v>9117622064</v>
      </c>
      <c r="H85" s="83">
        <f>+G85-F85</f>
        <v>-24494749</v>
      </c>
      <c r="I85" s="83">
        <f t="shared" si="22"/>
        <v>0</v>
      </c>
      <c r="J85" s="83">
        <f t="shared" si="22"/>
        <v>0</v>
      </c>
      <c r="K85" s="625">
        <f t="shared" si="22"/>
        <v>8890635553</v>
      </c>
      <c r="L85" s="1513">
        <f t="shared" si="17"/>
        <v>97.510463699781624</v>
      </c>
    </row>
    <row r="86" spans="1:12" s="82" customFormat="1" ht="15" customHeight="1" x14ac:dyDescent="0.2">
      <c r="A86" s="69"/>
      <c r="B86" s="70"/>
      <c r="C86" s="71">
        <f>+C85-'21._önként_össz_kiad'!C55</f>
        <v>0</v>
      </c>
      <c r="D86" s="71"/>
      <c r="E86" s="71"/>
      <c r="F86" s="71"/>
      <c r="G86" s="71"/>
      <c r="H86" s="71"/>
      <c r="I86" s="71"/>
      <c r="J86" s="71"/>
      <c r="K86" s="71"/>
      <c r="L86" s="71"/>
    </row>
  </sheetData>
  <sheetProtection formatCells="0"/>
  <mergeCells count="6">
    <mergeCell ref="A9:L9"/>
    <mergeCell ref="B1:H1"/>
    <mergeCell ref="A2:L2"/>
    <mergeCell ref="A5:L5"/>
    <mergeCell ref="A6:L6"/>
    <mergeCell ref="A7:L7"/>
  </mergeCells>
  <printOptions horizontalCentered="1"/>
  <pageMargins left="0.39370078740157483" right="0.39370078740157483" top="0.59055118110236227" bottom="0.19685039370078741" header="0.78740157480314965" footer="0.78740157480314965"/>
  <pageSetup paperSize="9" scale="85" orientation="portrait" r:id="rId1"/>
  <headerFooter alignWithMargins="0"/>
  <rowBreaks count="1" manualBreakCount="1">
    <brk id="6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9"/>
  <sheetViews>
    <sheetView view="pageBreakPreview" zoomScale="130" zoomScaleNormal="100" zoomScaleSheetLayoutView="130" workbookViewId="0">
      <selection activeCell="C13" sqref="C13"/>
    </sheetView>
  </sheetViews>
  <sheetFormatPr defaultRowHeight="12.75" x14ac:dyDescent="0.2"/>
  <cols>
    <col min="1" max="1" width="10.33203125" style="90" customWidth="1"/>
    <col min="2" max="2" width="61.1640625" style="91" customWidth="1"/>
    <col min="3" max="3" width="14.6640625" style="92" customWidth="1"/>
    <col min="4" max="4" width="15.5" style="92" hidden="1" customWidth="1"/>
    <col min="5" max="5" width="15.6640625" style="92" hidden="1" customWidth="1"/>
    <col min="6" max="6" width="15.5" style="92" hidden="1" customWidth="1"/>
    <col min="7" max="7" width="15.1640625" style="92" customWidth="1"/>
    <col min="8" max="8" width="14.1640625" style="92" hidden="1" customWidth="1"/>
    <col min="9" max="10" width="13.83203125" style="92" hidden="1" customWidth="1"/>
    <col min="11" max="11" width="13.1640625" style="92" customWidth="1"/>
    <col min="12" max="12" width="8.5" style="92" customWidth="1"/>
    <col min="13" max="261" width="9.33203125" style="31"/>
    <col min="262" max="262" width="19.5" style="31" customWidth="1"/>
    <col min="263" max="263" width="69.33203125" style="31" customWidth="1"/>
    <col min="264" max="264" width="21.5" style="31" customWidth="1"/>
    <col min="265" max="517" width="9.33203125" style="31"/>
    <col min="518" max="518" width="19.5" style="31" customWidth="1"/>
    <col min="519" max="519" width="69.33203125" style="31" customWidth="1"/>
    <col min="520" max="520" width="21.5" style="31" customWidth="1"/>
    <col min="521" max="773" width="9.33203125" style="31"/>
    <col min="774" max="774" width="19.5" style="31" customWidth="1"/>
    <col min="775" max="775" width="69.33203125" style="31" customWidth="1"/>
    <col min="776" max="776" width="21.5" style="31" customWidth="1"/>
    <col min="777" max="1029" width="9.33203125" style="31"/>
    <col min="1030" max="1030" width="19.5" style="31" customWidth="1"/>
    <col min="1031" max="1031" width="69.33203125" style="31" customWidth="1"/>
    <col min="1032" max="1032" width="21.5" style="31" customWidth="1"/>
    <col min="1033" max="1285" width="9.33203125" style="31"/>
    <col min="1286" max="1286" width="19.5" style="31" customWidth="1"/>
    <col min="1287" max="1287" width="69.33203125" style="31" customWidth="1"/>
    <col min="1288" max="1288" width="21.5" style="31" customWidth="1"/>
    <col min="1289" max="1541" width="9.33203125" style="31"/>
    <col min="1542" max="1542" width="19.5" style="31" customWidth="1"/>
    <col min="1543" max="1543" width="69.33203125" style="31" customWidth="1"/>
    <col min="1544" max="1544" width="21.5" style="31" customWidth="1"/>
    <col min="1545" max="1797" width="9.33203125" style="31"/>
    <col min="1798" max="1798" width="19.5" style="31" customWidth="1"/>
    <col min="1799" max="1799" width="69.33203125" style="31" customWidth="1"/>
    <col min="1800" max="1800" width="21.5" style="31" customWidth="1"/>
    <col min="1801" max="2053" width="9.33203125" style="31"/>
    <col min="2054" max="2054" width="19.5" style="31" customWidth="1"/>
    <col min="2055" max="2055" width="69.33203125" style="31" customWidth="1"/>
    <col min="2056" max="2056" width="21.5" style="31" customWidth="1"/>
    <col min="2057" max="2309" width="9.33203125" style="31"/>
    <col min="2310" max="2310" width="19.5" style="31" customWidth="1"/>
    <col min="2311" max="2311" width="69.33203125" style="31" customWidth="1"/>
    <col min="2312" max="2312" width="21.5" style="31" customWidth="1"/>
    <col min="2313" max="2565" width="9.33203125" style="31"/>
    <col min="2566" max="2566" width="19.5" style="31" customWidth="1"/>
    <col min="2567" max="2567" width="69.33203125" style="31" customWidth="1"/>
    <col min="2568" max="2568" width="21.5" style="31" customWidth="1"/>
    <col min="2569" max="2821" width="9.33203125" style="31"/>
    <col min="2822" max="2822" width="19.5" style="31" customWidth="1"/>
    <col min="2823" max="2823" width="69.33203125" style="31" customWidth="1"/>
    <col min="2824" max="2824" width="21.5" style="31" customWidth="1"/>
    <col min="2825" max="3077" width="9.33203125" style="31"/>
    <col min="3078" max="3078" width="19.5" style="31" customWidth="1"/>
    <col min="3079" max="3079" width="69.33203125" style="31" customWidth="1"/>
    <col min="3080" max="3080" width="21.5" style="31" customWidth="1"/>
    <col min="3081" max="3333" width="9.33203125" style="31"/>
    <col min="3334" max="3334" width="19.5" style="31" customWidth="1"/>
    <col min="3335" max="3335" width="69.33203125" style="31" customWidth="1"/>
    <col min="3336" max="3336" width="21.5" style="31" customWidth="1"/>
    <col min="3337" max="3589" width="9.33203125" style="31"/>
    <col min="3590" max="3590" width="19.5" style="31" customWidth="1"/>
    <col min="3591" max="3591" width="69.33203125" style="31" customWidth="1"/>
    <col min="3592" max="3592" width="21.5" style="31" customWidth="1"/>
    <col min="3593" max="3845" width="9.33203125" style="31"/>
    <col min="3846" max="3846" width="19.5" style="31" customWidth="1"/>
    <col min="3847" max="3847" width="69.33203125" style="31" customWidth="1"/>
    <col min="3848" max="3848" width="21.5" style="31" customWidth="1"/>
    <col min="3849" max="4101" width="9.33203125" style="31"/>
    <col min="4102" max="4102" width="19.5" style="31" customWidth="1"/>
    <col min="4103" max="4103" width="69.33203125" style="31" customWidth="1"/>
    <col min="4104" max="4104" width="21.5" style="31" customWidth="1"/>
    <col min="4105" max="4357" width="9.33203125" style="31"/>
    <col min="4358" max="4358" width="19.5" style="31" customWidth="1"/>
    <col min="4359" max="4359" width="69.33203125" style="31" customWidth="1"/>
    <col min="4360" max="4360" width="21.5" style="31" customWidth="1"/>
    <col min="4361" max="4613" width="9.33203125" style="31"/>
    <col min="4614" max="4614" width="19.5" style="31" customWidth="1"/>
    <col min="4615" max="4615" width="69.33203125" style="31" customWidth="1"/>
    <col min="4616" max="4616" width="21.5" style="31" customWidth="1"/>
    <col min="4617" max="4869" width="9.33203125" style="31"/>
    <col min="4870" max="4870" width="19.5" style="31" customWidth="1"/>
    <col min="4871" max="4871" width="69.33203125" style="31" customWidth="1"/>
    <col min="4872" max="4872" width="21.5" style="31" customWidth="1"/>
    <col min="4873" max="5125" width="9.33203125" style="31"/>
    <col min="5126" max="5126" width="19.5" style="31" customWidth="1"/>
    <col min="5127" max="5127" width="69.33203125" style="31" customWidth="1"/>
    <col min="5128" max="5128" width="21.5" style="31" customWidth="1"/>
    <col min="5129" max="5381" width="9.33203125" style="31"/>
    <col min="5382" max="5382" width="19.5" style="31" customWidth="1"/>
    <col min="5383" max="5383" width="69.33203125" style="31" customWidth="1"/>
    <col min="5384" max="5384" width="21.5" style="31" customWidth="1"/>
    <col min="5385" max="5637" width="9.33203125" style="31"/>
    <col min="5638" max="5638" width="19.5" style="31" customWidth="1"/>
    <col min="5639" max="5639" width="69.33203125" style="31" customWidth="1"/>
    <col min="5640" max="5640" width="21.5" style="31" customWidth="1"/>
    <col min="5641" max="5893" width="9.33203125" style="31"/>
    <col min="5894" max="5894" width="19.5" style="31" customWidth="1"/>
    <col min="5895" max="5895" width="69.33203125" style="31" customWidth="1"/>
    <col min="5896" max="5896" width="21.5" style="31" customWidth="1"/>
    <col min="5897" max="6149" width="9.33203125" style="31"/>
    <col min="6150" max="6150" width="19.5" style="31" customWidth="1"/>
    <col min="6151" max="6151" width="69.33203125" style="31" customWidth="1"/>
    <col min="6152" max="6152" width="21.5" style="31" customWidth="1"/>
    <col min="6153" max="6405" width="9.33203125" style="31"/>
    <col min="6406" max="6406" width="19.5" style="31" customWidth="1"/>
    <col min="6407" max="6407" width="69.33203125" style="31" customWidth="1"/>
    <col min="6408" max="6408" width="21.5" style="31" customWidth="1"/>
    <col min="6409" max="6661" width="9.33203125" style="31"/>
    <col min="6662" max="6662" width="19.5" style="31" customWidth="1"/>
    <col min="6663" max="6663" width="69.33203125" style="31" customWidth="1"/>
    <col min="6664" max="6664" width="21.5" style="31" customWidth="1"/>
    <col min="6665" max="6917" width="9.33203125" style="31"/>
    <col min="6918" max="6918" width="19.5" style="31" customWidth="1"/>
    <col min="6919" max="6919" width="69.33203125" style="31" customWidth="1"/>
    <col min="6920" max="6920" width="21.5" style="31" customWidth="1"/>
    <col min="6921" max="7173" width="9.33203125" style="31"/>
    <col min="7174" max="7174" width="19.5" style="31" customWidth="1"/>
    <col min="7175" max="7175" width="69.33203125" style="31" customWidth="1"/>
    <col min="7176" max="7176" width="21.5" style="31" customWidth="1"/>
    <col min="7177" max="7429" width="9.33203125" style="31"/>
    <col min="7430" max="7430" width="19.5" style="31" customWidth="1"/>
    <col min="7431" max="7431" width="69.33203125" style="31" customWidth="1"/>
    <col min="7432" max="7432" width="21.5" style="31" customWidth="1"/>
    <col min="7433" max="7685" width="9.33203125" style="31"/>
    <col min="7686" max="7686" width="19.5" style="31" customWidth="1"/>
    <col min="7687" max="7687" width="69.33203125" style="31" customWidth="1"/>
    <col min="7688" max="7688" width="21.5" style="31" customWidth="1"/>
    <col min="7689" max="7941" width="9.33203125" style="31"/>
    <col min="7942" max="7942" width="19.5" style="31" customWidth="1"/>
    <col min="7943" max="7943" width="69.33203125" style="31" customWidth="1"/>
    <col min="7944" max="7944" width="21.5" style="31" customWidth="1"/>
    <col min="7945" max="8197" width="9.33203125" style="31"/>
    <col min="8198" max="8198" width="19.5" style="31" customWidth="1"/>
    <col min="8199" max="8199" width="69.33203125" style="31" customWidth="1"/>
    <col min="8200" max="8200" width="21.5" style="31" customWidth="1"/>
    <col min="8201" max="8453" width="9.33203125" style="31"/>
    <col min="8454" max="8454" width="19.5" style="31" customWidth="1"/>
    <col min="8455" max="8455" width="69.33203125" style="31" customWidth="1"/>
    <col min="8456" max="8456" width="21.5" style="31" customWidth="1"/>
    <col min="8457" max="8709" width="9.33203125" style="31"/>
    <col min="8710" max="8710" width="19.5" style="31" customWidth="1"/>
    <col min="8711" max="8711" width="69.33203125" style="31" customWidth="1"/>
    <col min="8712" max="8712" width="21.5" style="31" customWidth="1"/>
    <col min="8713" max="8965" width="9.33203125" style="31"/>
    <col min="8966" max="8966" width="19.5" style="31" customWidth="1"/>
    <col min="8967" max="8967" width="69.33203125" style="31" customWidth="1"/>
    <col min="8968" max="8968" width="21.5" style="31" customWidth="1"/>
    <col min="8969" max="9221" width="9.33203125" style="31"/>
    <col min="9222" max="9222" width="19.5" style="31" customWidth="1"/>
    <col min="9223" max="9223" width="69.33203125" style="31" customWidth="1"/>
    <col min="9224" max="9224" width="21.5" style="31" customWidth="1"/>
    <col min="9225" max="9477" width="9.33203125" style="31"/>
    <col min="9478" max="9478" width="19.5" style="31" customWidth="1"/>
    <col min="9479" max="9479" width="69.33203125" style="31" customWidth="1"/>
    <col min="9480" max="9480" width="21.5" style="31" customWidth="1"/>
    <col min="9481" max="9733" width="9.33203125" style="31"/>
    <col min="9734" max="9734" width="19.5" style="31" customWidth="1"/>
    <col min="9735" max="9735" width="69.33203125" style="31" customWidth="1"/>
    <col min="9736" max="9736" width="21.5" style="31" customWidth="1"/>
    <col min="9737" max="9989" width="9.33203125" style="31"/>
    <col min="9990" max="9990" width="19.5" style="31" customWidth="1"/>
    <col min="9991" max="9991" width="69.33203125" style="31" customWidth="1"/>
    <col min="9992" max="9992" width="21.5" style="31" customWidth="1"/>
    <col min="9993" max="10245" width="9.33203125" style="31"/>
    <col min="10246" max="10246" width="19.5" style="31" customWidth="1"/>
    <col min="10247" max="10247" width="69.33203125" style="31" customWidth="1"/>
    <col min="10248" max="10248" width="21.5" style="31" customWidth="1"/>
    <col min="10249" max="10501" width="9.33203125" style="31"/>
    <col min="10502" max="10502" width="19.5" style="31" customWidth="1"/>
    <col min="10503" max="10503" width="69.33203125" style="31" customWidth="1"/>
    <col min="10504" max="10504" width="21.5" style="31" customWidth="1"/>
    <col min="10505" max="10757" width="9.33203125" style="31"/>
    <col min="10758" max="10758" width="19.5" style="31" customWidth="1"/>
    <col min="10759" max="10759" width="69.33203125" style="31" customWidth="1"/>
    <col min="10760" max="10760" width="21.5" style="31" customWidth="1"/>
    <col min="10761" max="11013" width="9.33203125" style="31"/>
    <col min="11014" max="11014" width="19.5" style="31" customWidth="1"/>
    <col min="11015" max="11015" width="69.33203125" style="31" customWidth="1"/>
    <col min="11016" max="11016" width="21.5" style="31" customWidth="1"/>
    <col min="11017" max="11269" width="9.33203125" style="31"/>
    <col min="11270" max="11270" width="19.5" style="31" customWidth="1"/>
    <col min="11271" max="11271" width="69.33203125" style="31" customWidth="1"/>
    <col min="11272" max="11272" width="21.5" style="31" customWidth="1"/>
    <col min="11273" max="11525" width="9.33203125" style="31"/>
    <col min="11526" max="11526" width="19.5" style="31" customWidth="1"/>
    <col min="11527" max="11527" width="69.33203125" style="31" customWidth="1"/>
    <col min="11528" max="11528" width="21.5" style="31" customWidth="1"/>
    <col min="11529" max="11781" width="9.33203125" style="31"/>
    <col min="11782" max="11782" width="19.5" style="31" customWidth="1"/>
    <col min="11783" max="11783" width="69.33203125" style="31" customWidth="1"/>
    <col min="11784" max="11784" width="21.5" style="31" customWidth="1"/>
    <col min="11785" max="12037" width="9.33203125" style="31"/>
    <col min="12038" max="12038" width="19.5" style="31" customWidth="1"/>
    <col min="12039" max="12039" width="69.33203125" style="31" customWidth="1"/>
    <col min="12040" max="12040" width="21.5" style="31" customWidth="1"/>
    <col min="12041" max="12293" width="9.33203125" style="31"/>
    <col min="12294" max="12294" width="19.5" style="31" customWidth="1"/>
    <col min="12295" max="12295" width="69.33203125" style="31" customWidth="1"/>
    <col min="12296" max="12296" width="21.5" style="31" customWidth="1"/>
    <col min="12297" max="12549" width="9.33203125" style="31"/>
    <col min="12550" max="12550" width="19.5" style="31" customWidth="1"/>
    <col min="12551" max="12551" width="69.33203125" style="31" customWidth="1"/>
    <col min="12552" max="12552" width="21.5" style="31" customWidth="1"/>
    <col min="12553" max="12805" width="9.33203125" style="31"/>
    <col min="12806" max="12806" width="19.5" style="31" customWidth="1"/>
    <col min="12807" max="12807" width="69.33203125" style="31" customWidth="1"/>
    <col min="12808" max="12808" width="21.5" style="31" customWidth="1"/>
    <col min="12809" max="13061" width="9.33203125" style="31"/>
    <col min="13062" max="13062" width="19.5" style="31" customWidth="1"/>
    <col min="13063" max="13063" width="69.33203125" style="31" customWidth="1"/>
    <col min="13064" max="13064" width="21.5" style="31" customWidth="1"/>
    <col min="13065" max="13317" width="9.33203125" style="31"/>
    <col min="13318" max="13318" width="19.5" style="31" customWidth="1"/>
    <col min="13319" max="13319" width="69.33203125" style="31" customWidth="1"/>
    <col min="13320" max="13320" width="21.5" style="31" customWidth="1"/>
    <col min="13321" max="13573" width="9.33203125" style="31"/>
    <col min="13574" max="13574" width="19.5" style="31" customWidth="1"/>
    <col min="13575" max="13575" width="69.33203125" style="31" customWidth="1"/>
    <col min="13576" max="13576" width="21.5" style="31" customWidth="1"/>
    <col min="13577" max="13829" width="9.33203125" style="31"/>
    <col min="13830" max="13830" width="19.5" style="31" customWidth="1"/>
    <col min="13831" max="13831" width="69.33203125" style="31" customWidth="1"/>
    <col min="13832" max="13832" width="21.5" style="31" customWidth="1"/>
    <col min="13833" max="14085" width="9.33203125" style="31"/>
    <col min="14086" max="14086" width="19.5" style="31" customWidth="1"/>
    <col min="14087" max="14087" width="69.33203125" style="31" customWidth="1"/>
    <col min="14088" max="14088" width="21.5" style="31" customWidth="1"/>
    <col min="14089" max="14341" width="9.33203125" style="31"/>
    <col min="14342" max="14342" width="19.5" style="31" customWidth="1"/>
    <col min="14343" max="14343" width="69.33203125" style="31" customWidth="1"/>
    <col min="14344" max="14344" width="21.5" style="31" customWidth="1"/>
    <col min="14345" max="14597" width="9.33203125" style="31"/>
    <col min="14598" max="14598" width="19.5" style="31" customWidth="1"/>
    <col min="14599" max="14599" width="69.33203125" style="31" customWidth="1"/>
    <col min="14600" max="14600" width="21.5" style="31" customWidth="1"/>
    <col min="14601" max="14853" width="9.33203125" style="31"/>
    <col min="14854" max="14854" width="19.5" style="31" customWidth="1"/>
    <col min="14855" max="14855" width="69.33203125" style="31" customWidth="1"/>
    <col min="14856" max="14856" width="21.5" style="31" customWidth="1"/>
    <col min="14857" max="15109" width="9.33203125" style="31"/>
    <col min="15110" max="15110" width="19.5" style="31" customWidth="1"/>
    <col min="15111" max="15111" width="69.33203125" style="31" customWidth="1"/>
    <col min="15112" max="15112" width="21.5" style="31" customWidth="1"/>
    <col min="15113" max="15365" width="9.33203125" style="31"/>
    <col min="15366" max="15366" width="19.5" style="31" customWidth="1"/>
    <col min="15367" max="15367" width="69.33203125" style="31" customWidth="1"/>
    <col min="15368" max="15368" width="21.5" style="31" customWidth="1"/>
    <col min="15369" max="15621" width="9.33203125" style="31"/>
    <col min="15622" max="15622" width="19.5" style="31" customWidth="1"/>
    <col min="15623" max="15623" width="69.33203125" style="31" customWidth="1"/>
    <col min="15624" max="15624" width="21.5" style="31" customWidth="1"/>
    <col min="15625" max="15877" width="9.33203125" style="31"/>
    <col min="15878" max="15878" width="19.5" style="31" customWidth="1"/>
    <col min="15879" max="15879" width="69.33203125" style="31" customWidth="1"/>
    <col min="15880" max="15880" width="21.5" style="31" customWidth="1"/>
    <col min="15881" max="16133" width="9.33203125" style="31"/>
    <col min="16134" max="16134" width="19.5" style="31" customWidth="1"/>
    <col min="16135" max="16135" width="69.33203125" style="31" customWidth="1"/>
    <col min="16136" max="16136" width="21.5" style="31" customWidth="1"/>
    <col min="16137" max="16384" width="9.33203125" style="31"/>
  </cols>
  <sheetData>
    <row r="1" spans="1:16384" s="50" customFormat="1" x14ac:dyDescent="0.2">
      <c r="B1" s="2151"/>
      <c r="C1" s="2151"/>
      <c r="D1" s="2151"/>
      <c r="E1" s="2151"/>
      <c r="F1" s="2151"/>
      <c r="G1" s="2151"/>
      <c r="H1" s="2151"/>
    </row>
    <row r="2" spans="1:16384" s="50" customFormat="1" x14ac:dyDescent="0.2">
      <c r="A2" s="2151" t="s">
        <v>1075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6384" s="30" customFormat="1" ht="31.5" customHeight="1" x14ac:dyDescent="0.2">
      <c r="A3" s="229"/>
      <c r="B3" s="230"/>
      <c r="C3" s="611"/>
      <c r="D3" s="610"/>
      <c r="E3" s="660"/>
      <c r="F3" s="660"/>
      <c r="G3" s="660"/>
      <c r="H3" s="611"/>
      <c r="I3" s="713"/>
      <c r="J3" s="713"/>
      <c r="K3" s="713"/>
      <c r="L3" s="713"/>
    </row>
    <row r="4" spans="1:16384" s="77" customFormat="1" ht="21" customHeight="1" x14ac:dyDescent="0.2">
      <c r="A4" s="2152" t="s">
        <v>235</v>
      </c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</row>
    <row r="5" spans="1:16384" s="77" customFormat="1" ht="21" customHeight="1" x14ac:dyDescent="0.2">
      <c r="A5" s="2152" t="str">
        <f>'21._önként_össz_bev'!A6:C6</f>
        <v>2022. ÉVI ZÁRSZÁMADÁS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  <c r="M5" s="2152"/>
      <c r="N5" s="2152"/>
      <c r="O5" s="2152"/>
      <c r="P5" s="2152"/>
      <c r="Q5" s="2152"/>
      <c r="R5" s="2152"/>
      <c r="S5" s="2152"/>
      <c r="T5" s="2152"/>
      <c r="U5" s="2152"/>
      <c r="V5" s="2152"/>
      <c r="W5" s="2152"/>
      <c r="X5" s="2152"/>
      <c r="Y5" s="2152"/>
      <c r="Z5" s="2152"/>
      <c r="AA5" s="2152"/>
      <c r="AB5" s="2152"/>
      <c r="AC5" s="2152"/>
      <c r="AD5" s="2152"/>
      <c r="AE5" s="2152"/>
      <c r="AF5" s="2152"/>
      <c r="AG5" s="2152"/>
      <c r="AH5" s="2152"/>
      <c r="AI5" s="2152"/>
      <c r="AJ5" s="2152"/>
      <c r="AK5" s="2152"/>
      <c r="AL5" s="2152"/>
      <c r="AM5" s="2152"/>
      <c r="AN5" s="2152"/>
      <c r="AO5" s="2152"/>
      <c r="AP5" s="2152"/>
      <c r="AQ5" s="2152"/>
      <c r="AR5" s="2152"/>
      <c r="AS5" s="2152"/>
      <c r="AT5" s="2152"/>
      <c r="AU5" s="2152"/>
      <c r="AV5" s="2152"/>
      <c r="AW5" s="2152"/>
      <c r="AX5" s="2152"/>
      <c r="AY5" s="2152"/>
      <c r="AZ5" s="2152"/>
      <c r="BA5" s="2152"/>
      <c r="BB5" s="2152"/>
      <c r="BC5" s="2152"/>
      <c r="BD5" s="2152"/>
      <c r="BE5" s="2152"/>
      <c r="BF5" s="2152"/>
      <c r="BG5" s="2152"/>
      <c r="BH5" s="2152"/>
      <c r="BI5" s="2152"/>
      <c r="BJ5" s="2152"/>
      <c r="BK5" s="2152"/>
      <c r="BL5" s="2152"/>
      <c r="BM5" s="2152"/>
      <c r="BN5" s="2152"/>
      <c r="BO5" s="2152"/>
      <c r="BP5" s="2152"/>
      <c r="BQ5" s="2152"/>
      <c r="BR5" s="2152"/>
      <c r="BS5" s="2152"/>
      <c r="BT5" s="2152"/>
      <c r="BU5" s="2152"/>
      <c r="BV5" s="2152"/>
      <c r="BW5" s="2152"/>
      <c r="BX5" s="2152"/>
      <c r="BY5" s="2152"/>
      <c r="BZ5" s="2152"/>
      <c r="CA5" s="2152"/>
      <c r="CB5" s="2152"/>
      <c r="CC5" s="2152"/>
      <c r="CD5" s="2152"/>
      <c r="CE5" s="2152"/>
      <c r="CF5" s="2152"/>
      <c r="CG5" s="2152"/>
      <c r="CH5" s="2152"/>
      <c r="CI5" s="2152"/>
      <c r="CJ5" s="2152"/>
      <c r="CK5" s="2152"/>
      <c r="CL5" s="2152"/>
      <c r="CM5" s="2152"/>
      <c r="CN5" s="2152"/>
      <c r="CO5" s="2152"/>
      <c r="CP5" s="2152"/>
      <c r="CQ5" s="2152"/>
      <c r="CR5" s="2152"/>
      <c r="CS5" s="2152"/>
      <c r="CT5" s="2152"/>
      <c r="CU5" s="2152"/>
      <c r="CV5" s="2152"/>
      <c r="CW5" s="2152"/>
      <c r="CX5" s="2152"/>
      <c r="CY5" s="2152"/>
      <c r="CZ5" s="2152"/>
      <c r="DA5" s="2152"/>
      <c r="DB5" s="2152"/>
      <c r="DC5" s="2152"/>
      <c r="DD5" s="2152"/>
      <c r="DE5" s="2152"/>
      <c r="DF5" s="2152"/>
      <c r="DG5" s="2152"/>
      <c r="DH5" s="2152"/>
      <c r="DI5" s="2152"/>
      <c r="DJ5" s="2152"/>
      <c r="DK5" s="2152"/>
      <c r="DL5" s="2152"/>
      <c r="DM5" s="2152"/>
      <c r="DN5" s="2152"/>
      <c r="DO5" s="2152"/>
      <c r="DP5" s="2152"/>
      <c r="DQ5" s="2152"/>
      <c r="DR5" s="2152"/>
      <c r="DS5" s="2152"/>
      <c r="DT5" s="2152"/>
      <c r="DU5" s="2152"/>
      <c r="DV5" s="2152"/>
      <c r="DW5" s="2152"/>
      <c r="DX5" s="2152"/>
      <c r="DY5" s="2152"/>
      <c r="DZ5" s="2152"/>
      <c r="EA5" s="2152"/>
      <c r="EB5" s="2152"/>
      <c r="EC5" s="2152"/>
      <c r="ED5" s="2152"/>
      <c r="EE5" s="2152"/>
      <c r="EF5" s="2152"/>
      <c r="EG5" s="2152"/>
      <c r="EH5" s="2152"/>
      <c r="EI5" s="2152"/>
      <c r="EJ5" s="2152"/>
      <c r="EK5" s="2152"/>
      <c r="EL5" s="2152"/>
      <c r="EM5" s="2152"/>
      <c r="EN5" s="2152"/>
      <c r="EO5" s="2152"/>
      <c r="EP5" s="2152"/>
      <c r="EQ5" s="2152"/>
      <c r="ER5" s="2152"/>
      <c r="ES5" s="2152"/>
      <c r="ET5" s="2152"/>
      <c r="EU5" s="2152"/>
      <c r="EV5" s="2152"/>
      <c r="EW5" s="2152"/>
      <c r="EX5" s="2152"/>
      <c r="EY5" s="2152"/>
      <c r="EZ5" s="2152"/>
      <c r="FA5" s="2152"/>
      <c r="FB5" s="2152"/>
      <c r="FC5" s="2152"/>
      <c r="FD5" s="2152"/>
      <c r="FE5" s="2152"/>
      <c r="FF5" s="2152"/>
      <c r="FG5" s="2152"/>
      <c r="FH5" s="2152"/>
      <c r="FI5" s="2152"/>
      <c r="FJ5" s="2152"/>
      <c r="FK5" s="2152"/>
      <c r="FL5" s="2152"/>
      <c r="FM5" s="2152"/>
      <c r="FN5" s="2152"/>
      <c r="FO5" s="2152"/>
      <c r="FP5" s="2152"/>
      <c r="FQ5" s="2152"/>
      <c r="FR5" s="2152"/>
      <c r="FS5" s="2152"/>
      <c r="FT5" s="2152"/>
      <c r="FU5" s="2152"/>
      <c r="FV5" s="2152"/>
      <c r="FW5" s="2152"/>
      <c r="FX5" s="2152"/>
      <c r="FY5" s="2152"/>
      <c r="FZ5" s="2152"/>
      <c r="GA5" s="2152"/>
      <c r="GB5" s="2152"/>
      <c r="GC5" s="2152"/>
      <c r="GD5" s="2152"/>
      <c r="GE5" s="2152"/>
      <c r="GF5" s="2152"/>
      <c r="GG5" s="2152"/>
      <c r="GH5" s="2152"/>
      <c r="GI5" s="2152"/>
      <c r="GJ5" s="2152"/>
      <c r="GK5" s="2152"/>
      <c r="GL5" s="2152"/>
      <c r="GM5" s="2152"/>
      <c r="GN5" s="2152"/>
      <c r="GO5" s="2152"/>
      <c r="GP5" s="2152"/>
      <c r="GQ5" s="2152"/>
      <c r="GR5" s="2152"/>
      <c r="GS5" s="2152"/>
      <c r="GT5" s="2152"/>
      <c r="GU5" s="2152"/>
      <c r="GV5" s="2152"/>
      <c r="GW5" s="2152"/>
      <c r="GX5" s="2152"/>
      <c r="GY5" s="2152"/>
      <c r="GZ5" s="2152"/>
      <c r="HA5" s="2152"/>
      <c r="HB5" s="2152"/>
      <c r="HC5" s="2152"/>
      <c r="HD5" s="2152"/>
      <c r="HE5" s="2152"/>
      <c r="HF5" s="2152"/>
      <c r="HG5" s="2152"/>
      <c r="HH5" s="2152"/>
      <c r="HI5" s="2152"/>
      <c r="HJ5" s="2152"/>
      <c r="HK5" s="2152"/>
      <c r="HL5" s="2152"/>
      <c r="HM5" s="2152"/>
      <c r="HN5" s="2152"/>
      <c r="HO5" s="2152"/>
      <c r="HP5" s="2152"/>
      <c r="HQ5" s="2152"/>
      <c r="HR5" s="2152"/>
      <c r="HS5" s="2152"/>
      <c r="HT5" s="2152"/>
      <c r="HU5" s="2152"/>
      <c r="HV5" s="2152"/>
      <c r="HW5" s="2152"/>
      <c r="HX5" s="2152"/>
      <c r="HY5" s="2152"/>
      <c r="HZ5" s="2152"/>
      <c r="IA5" s="2152"/>
      <c r="IB5" s="2152"/>
      <c r="IC5" s="2152"/>
      <c r="ID5" s="2152"/>
      <c r="IE5" s="2152"/>
      <c r="IF5" s="2152"/>
      <c r="IG5" s="2152"/>
      <c r="IH5" s="2152"/>
      <c r="II5" s="2152"/>
      <c r="IJ5" s="2152"/>
      <c r="IK5" s="2152"/>
      <c r="IL5" s="2152"/>
      <c r="IM5" s="2152"/>
      <c r="IN5" s="2152"/>
      <c r="IO5" s="2152"/>
      <c r="IP5" s="2152"/>
      <c r="IQ5" s="2152"/>
      <c r="IR5" s="2152"/>
      <c r="IS5" s="2152"/>
      <c r="IT5" s="2152"/>
      <c r="IU5" s="2152"/>
      <c r="IV5" s="2152"/>
      <c r="IW5" s="2152"/>
      <c r="IX5" s="2152"/>
      <c r="IY5" s="2152"/>
      <c r="IZ5" s="2152"/>
      <c r="JA5" s="2152"/>
      <c r="JB5" s="2152"/>
      <c r="JC5" s="2152"/>
      <c r="JD5" s="2152"/>
      <c r="JE5" s="2152"/>
      <c r="JF5" s="2152"/>
      <c r="JG5" s="2152"/>
      <c r="JH5" s="2152"/>
      <c r="JI5" s="2152"/>
      <c r="JJ5" s="2152"/>
      <c r="JK5" s="2152"/>
      <c r="JL5" s="2152"/>
      <c r="JM5" s="2152"/>
      <c r="JN5" s="2152"/>
      <c r="JO5" s="2152"/>
      <c r="JP5" s="2152"/>
      <c r="JQ5" s="2152"/>
      <c r="JR5" s="2152"/>
      <c r="JS5" s="2152"/>
      <c r="JT5" s="2152"/>
      <c r="JU5" s="2152"/>
      <c r="JV5" s="2152"/>
      <c r="JW5" s="2152"/>
      <c r="JX5" s="2152"/>
      <c r="JY5" s="2152"/>
      <c r="JZ5" s="2152"/>
      <c r="KA5" s="2152"/>
      <c r="KB5" s="2152"/>
      <c r="KC5" s="2152"/>
      <c r="KD5" s="2152"/>
      <c r="KE5" s="2152"/>
      <c r="KF5" s="2152"/>
      <c r="KG5" s="2152"/>
      <c r="KH5" s="2152"/>
      <c r="KI5" s="2152"/>
      <c r="KJ5" s="2152"/>
      <c r="KK5" s="2152"/>
      <c r="KL5" s="2152"/>
      <c r="KM5" s="2152"/>
      <c r="KN5" s="2152"/>
      <c r="KO5" s="2152"/>
      <c r="KP5" s="2152"/>
      <c r="KQ5" s="2152"/>
      <c r="KR5" s="2152"/>
      <c r="KS5" s="2152"/>
      <c r="KT5" s="2152"/>
      <c r="KU5" s="2152"/>
      <c r="KV5" s="2152"/>
      <c r="KW5" s="2152"/>
      <c r="KX5" s="2152"/>
      <c r="KY5" s="2152"/>
      <c r="KZ5" s="2152"/>
      <c r="LA5" s="2152"/>
      <c r="LB5" s="2152"/>
      <c r="LC5" s="2152"/>
      <c r="LD5" s="2152"/>
      <c r="LE5" s="2152"/>
      <c r="LF5" s="2152"/>
      <c r="LG5" s="2152"/>
      <c r="LH5" s="2152"/>
      <c r="LI5" s="2152"/>
      <c r="LJ5" s="2152"/>
      <c r="LK5" s="2152"/>
      <c r="LL5" s="2152"/>
      <c r="LM5" s="2152"/>
      <c r="LN5" s="2152"/>
      <c r="LO5" s="2152"/>
      <c r="LP5" s="2152"/>
      <c r="LQ5" s="2152"/>
      <c r="LR5" s="2152"/>
      <c r="LS5" s="2152"/>
      <c r="LT5" s="2152"/>
      <c r="LU5" s="2152"/>
      <c r="LV5" s="2152"/>
      <c r="LW5" s="2152"/>
      <c r="LX5" s="2152"/>
      <c r="LY5" s="2152"/>
      <c r="LZ5" s="2152"/>
      <c r="MA5" s="2152"/>
      <c r="MB5" s="2152"/>
      <c r="MC5" s="2152"/>
      <c r="MD5" s="2152"/>
      <c r="ME5" s="2152"/>
      <c r="MF5" s="2152"/>
      <c r="MG5" s="2152"/>
      <c r="MH5" s="2152"/>
      <c r="MI5" s="2152"/>
      <c r="MJ5" s="2152"/>
      <c r="MK5" s="2152"/>
      <c r="ML5" s="2152"/>
      <c r="MM5" s="2152"/>
      <c r="MN5" s="2152"/>
      <c r="MO5" s="2152"/>
      <c r="MP5" s="2152"/>
      <c r="MQ5" s="2152"/>
      <c r="MR5" s="2152"/>
      <c r="MS5" s="2152"/>
      <c r="MT5" s="2152"/>
      <c r="MU5" s="2152"/>
      <c r="MV5" s="2152"/>
      <c r="MW5" s="2152"/>
      <c r="MX5" s="2152"/>
      <c r="MY5" s="2152"/>
      <c r="MZ5" s="2152"/>
      <c r="NA5" s="2152"/>
      <c r="NB5" s="2152"/>
      <c r="NC5" s="2152"/>
      <c r="ND5" s="2152"/>
      <c r="NE5" s="2152"/>
      <c r="NF5" s="2152"/>
      <c r="NG5" s="2152"/>
      <c r="NH5" s="2152"/>
      <c r="NI5" s="2152"/>
      <c r="NJ5" s="2152"/>
      <c r="NK5" s="2152"/>
      <c r="NL5" s="2152"/>
      <c r="NM5" s="2152"/>
      <c r="NN5" s="2152"/>
      <c r="NO5" s="2152"/>
      <c r="NP5" s="2152"/>
      <c r="NQ5" s="2152"/>
      <c r="NR5" s="2152"/>
      <c r="NS5" s="2152"/>
      <c r="NT5" s="2152"/>
      <c r="NU5" s="2152"/>
      <c r="NV5" s="2152"/>
      <c r="NW5" s="2152"/>
      <c r="NX5" s="2152"/>
      <c r="NY5" s="2152"/>
      <c r="NZ5" s="2152"/>
      <c r="OA5" s="2152"/>
      <c r="OB5" s="2152"/>
      <c r="OC5" s="2152"/>
      <c r="OD5" s="2152"/>
      <c r="OE5" s="2152"/>
      <c r="OF5" s="2152"/>
      <c r="OG5" s="2152"/>
      <c r="OH5" s="2152"/>
      <c r="OI5" s="2152"/>
      <c r="OJ5" s="2152"/>
      <c r="OK5" s="2152"/>
      <c r="OL5" s="2152"/>
      <c r="OM5" s="2152"/>
      <c r="ON5" s="2152"/>
      <c r="OO5" s="2152"/>
      <c r="OP5" s="2152"/>
      <c r="OQ5" s="2152"/>
      <c r="OR5" s="2152"/>
      <c r="OS5" s="2152"/>
      <c r="OT5" s="2152"/>
      <c r="OU5" s="2152"/>
      <c r="OV5" s="2152"/>
      <c r="OW5" s="2152"/>
      <c r="OX5" s="2152"/>
      <c r="OY5" s="2152"/>
      <c r="OZ5" s="2152"/>
      <c r="PA5" s="2152"/>
      <c r="PB5" s="2152"/>
      <c r="PC5" s="2152"/>
      <c r="PD5" s="2152"/>
      <c r="PE5" s="2152"/>
      <c r="PF5" s="2152"/>
      <c r="PG5" s="2152"/>
      <c r="PH5" s="2152"/>
      <c r="PI5" s="2152"/>
      <c r="PJ5" s="2152"/>
      <c r="PK5" s="2152"/>
      <c r="PL5" s="2152"/>
      <c r="PM5" s="2152"/>
      <c r="PN5" s="2152"/>
      <c r="PO5" s="2152"/>
      <c r="PP5" s="2152"/>
      <c r="PQ5" s="2152"/>
      <c r="PR5" s="2152"/>
      <c r="PS5" s="2152"/>
      <c r="PT5" s="2152"/>
      <c r="PU5" s="2152"/>
      <c r="PV5" s="2152"/>
      <c r="PW5" s="2152"/>
      <c r="PX5" s="2152"/>
      <c r="PY5" s="2152"/>
      <c r="PZ5" s="2152"/>
      <c r="QA5" s="2152"/>
      <c r="QB5" s="2152"/>
      <c r="QC5" s="2152"/>
      <c r="QD5" s="2152"/>
      <c r="QE5" s="2152"/>
      <c r="QF5" s="2152"/>
      <c r="QG5" s="2152"/>
      <c r="QH5" s="2152"/>
      <c r="QI5" s="2152"/>
      <c r="QJ5" s="2152"/>
      <c r="QK5" s="2152"/>
      <c r="QL5" s="2152"/>
      <c r="QM5" s="2152"/>
      <c r="QN5" s="2152"/>
      <c r="QO5" s="2152"/>
      <c r="QP5" s="2152"/>
      <c r="QQ5" s="2152"/>
      <c r="QR5" s="2152"/>
      <c r="QS5" s="2152"/>
      <c r="QT5" s="2152"/>
      <c r="QU5" s="2152"/>
      <c r="QV5" s="2152"/>
      <c r="QW5" s="2152"/>
      <c r="QX5" s="2152"/>
      <c r="QY5" s="2152"/>
      <c r="QZ5" s="2152"/>
      <c r="RA5" s="2152"/>
      <c r="RB5" s="2152"/>
      <c r="RC5" s="2152"/>
      <c r="RD5" s="2152"/>
      <c r="RE5" s="2152"/>
      <c r="RF5" s="2152"/>
      <c r="RG5" s="2152"/>
      <c r="RH5" s="2152"/>
      <c r="RI5" s="2152"/>
      <c r="RJ5" s="2152"/>
      <c r="RK5" s="2152"/>
      <c r="RL5" s="2152"/>
      <c r="RM5" s="2152"/>
      <c r="RN5" s="2152"/>
      <c r="RO5" s="2152"/>
      <c r="RP5" s="2152"/>
      <c r="RQ5" s="2152"/>
      <c r="RR5" s="2152"/>
      <c r="RS5" s="2152"/>
      <c r="RT5" s="2152"/>
      <c r="RU5" s="2152"/>
      <c r="RV5" s="2152"/>
      <c r="RW5" s="2152"/>
      <c r="RX5" s="2152"/>
      <c r="RY5" s="2152"/>
      <c r="RZ5" s="2152"/>
      <c r="SA5" s="2152"/>
      <c r="SB5" s="2152"/>
      <c r="SC5" s="2152"/>
      <c r="SD5" s="2152"/>
      <c r="SE5" s="2152"/>
      <c r="SF5" s="2152"/>
      <c r="SG5" s="2152"/>
      <c r="SH5" s="2152"/>
      <c r="SI5" s="2152"/>
      <c r="SJ5" s="2152"/>
      <c r="SK5" s="2152"/>
      <c r="SL5" s="2152"/>
      <c r="SM5" s="2152"/>
      <c r="SN5" s="2152"/>
      <c r="SO5" s="2152"/>
      <c r="SP5" s="2152"/>
      <c r="SQ5" s="2152"/>
      <c r="SR5" s="2152"/>
      <c r="SS5" s="2152"/>
      <c r="ST5" s="2152"/>
      <c r="SU5" s="2152"/>
      <c r="SV5" s="2152"/>
      <c r="SW5" s="2152"/>
      <c r="SX5" s="2152"/>
      <c r="SY5" s="2152"/>
      <c r="SZ5" s="2152"/>
      <c r="TA5" s="2152"/>
      <c r="TB5" s="2152"/>
      <c r="TC5" s="2152"/>
      <c r="TD5" s="2152"/>
      <c r="TE5" s="2152"/>
      <c r="TF5" s="2152"/>
      <c r="TG5" s="2152"/>
      <c r="TH5" s="2152"/>
      <c r="TI5" s="2152"/>
      <c r="TJ5" s="2152"/>
      <c r="TK5" s="2152"/>
      <c r="TL5" s="2152"/>
      <c r="TM5" s="2152"/>
      <c r="TN5" s="2152"/>
      <c r="TO5" s="2152"/>
      <c r="TP5" s="2152"/>
      <c r="TQ5" s="2152"/>
      <c r="TR5" s="2152"/>
      <c r="TS5" s="2152"/>
      <c r="TT5" s="2152"/>
      <c r="TU5" s="2152"/>
      <c r="TV5" s="2152"/>
      <c r="TW5" s="2152"/>
      <c r="TX5" s="2152"/>
      <c r="TY5" s="2152"/>
      <c r="TZ5" s="2152"/>
      <c r="UA5" s="2152"/>
      <c r="UB5" s="2152"/>
      <c r="UC5" s="2152"/>
      <c r="UD5" s="2152"/>
      <c r="UE5" s="2152"/>
      <c r="UF5" s="2152"/>
      <c r="UG5" s="2152"/>
      <c r="UH5" s="2152"/>
      <c r="UI5" s="2152"/>
      <c r="UJ5" s="2152"/>
      <c r="UK5" s="2152"/>
      <c r="UL5" s="2152"/>
      <c r="UM5" s="2152"/>
      <c r="UN5" s="2152"/>
      <c r="UO5" s="2152"/>
      <c r="UP5" s="2152"/>
      <c r="UQ5" s="2152"/>
      <c r="UR5" s="2152"/>
      <c r="US5" s="2152"/>
      <c r="UT5" s="2152"/>
      <c r="UU5" s="2152"/>
      <c r="UV5" s="2152"/>
      <c r="UW5" s="2152"/>
      <c r="UX5" s="2152"/>
      <c r="UY5" s="2152"/>
      <c r="UZ5" s="2152"/>
      <c r="VA5" s="2152"/>
      <c r="VB5" s="2152"/>
      <c r="VC5" s="2152"/>
      <c r="VD5" s="2152"/>
      <c r="VE5" s="2152"/>
      <c r="VF5" s="2152"/>
      <c r="VG5" s="2152"/>
      <c r="VH5" s="2152"/>
      <c r="VI5" s="2152"/>
      <c r="VJ5" s="2152"/>
      <c r="VK5" s="2152"/>
      <c r="VL5" s="2152"/>
      <c r="VM5" s="2152"/>
      <c r="VN5" s="2152"/>
      <c r="VO5" s="2152"/>
      <c r="VP5" s="2152"/>
      <c r="VQ5" s="2152"/>
      <c r="VR5" s="2152"/>
      <c r="VS5" s="2152"/>
      <c r="VT5" s="2152"/>
      <c r="VU5" s="2152"/>
      <c r="VV5" s="2152"/>
      <c r="VW5" s="2152"/>
      <c r="VX5" s="2152"/>
      <c r="VY5" s="2152"/>
      <c r="VZ5" s="2152"/>
      <c r="WA5" s="2152"/>
      <c r="WB5" s="2152"/>
      <c r="WC5" s="2152"/>
      <c r="WD5" s="2152"/>
      <c r="WE5" s="2152"/>
      <c r="WF5" s="2152"/>
      <c r="WG5" s="2152"/>
      <c r="WH5" s="2152"/>
      <c r="WI5" s="2152"/>
      <c r="WJ5" s="2152"/>
      <c r="WK5" s="2152"/>
      <c r="WL5" s="2152"/>
      <c r="WM5" s="2152"/>
      <c r="WN5" s="2152"/>
      <c r="WO5" s="2152"/>
      <c r="WP5" s="2152"/>
      <c r="WQ5" s="2152"/>
      <c r="WR5" s="2152"/>
      <c r="WS5" s="2152"/>
      <c r="WT5" s="2152"/>
      <c r="WU5" s="2152"/>
      <c r="WV5" s="2152"/>
      <c r="WW5" s="2152"/>
      <c r="WX5" s="2152"/>
      <c r="WY5" s="2152"/>
      <c r="WZ5" s="2152"/>
      <c r="XA5" s="2152"/>
      <c r="XB5" s="2152"/>
      <c r="XC5" s="2152"/>
      <c r="XD5" s="2152"/>
      <c r="XE5" s="2152"/>
      <c r="XF5" s="2152"/>
      <c r="XG5" s="2152"/>
      <c r="XH5" s="2152"/>
      <c r="XI5" s="2152"/>
      <c r="XJ5" s="2152"/>
      <c r="XK5" s="2152"/>
      <c r="XL5" s="2152"/>
      <c r="XM5" s="2152"/>
      <c r="XN5" s="2152"/>
      <c r="XO5" s="2152"/>
      <c r="XP5" s="2152"/>
      <c r="XQ5" s="2152"/>
      <c r="XR5" s="2152"/>
      <c r="XS5" s="2152"/>
      <c r="XT5" s="2152"/>
      <c r="XU5" s="2152"/>
      <c r="XV5" s="2152"/>
      <c r="XW5" s="2152"/>
      <c r="XX5" s="2152"/>
      <c r="XY5" s="2152"/>
      <c r="XZ5" s="2152"/>
      <c r="YA5" s="2152"/>
      <c r="YB5" s="2152"/>
      <c r="YC5" s="2152"/>
      <c r="YD5" s="2152"/>
      <c r="YE5" s="2152"/>
      <c r="YF5" s="2152"/>
      <c r="YG5" s="2152"/>
      <c r="YH5" s="2152"/>
      <c r="YI5" s="2152"/>
      <c r="YJ5" s="2152"/>
      <c r="YK5" s="2152"/>
      <c r="YL5" s="2152"/>
      <c r="YM5" s="2152"/>
      <c r="YN5" s="2152"/>
      <c r="YO5" s="2152"/>
      <c r="YP5" s="2152"/>
      <c r="YQ5" s="2152"/>
      <c r="YR5" s="2152"/>
      <c r="YS5" s="2152"/>
      <c r="YT5" s="2152"/>
      <c r="YU5" s="2152"/>
      <c r="YV5" s="2152"/>
      <c r="YW5" s="2152"/>
      <c r="YX5" s="2152"/>
      <c r="YY5" s="2152"/>
      <c r="YZ5" s="2152"/>
      <c r="ZA5" s="2152"/>
      <c r="ZB5" s="2152"/>
      <c r="ZC5" s="2152"/>
      <c r="ZD5" s="2152"/>
      <c r="ZE5" s="2152"/>
      <c r="ZF5" s="2152"/>
      <c r="ZG5" s="2152"/>
      <c r="ZH5" s="2152"/>
      <c r="ZI5" s="2152"/>
      <c r="ZJ5" s="2152"/>
      <c r="ZK5" s="2152"/>
      <c r="ZL5" s="2152"/>
      <c r="ZM5" s="2152"/>
      <c r="ZN5" s="2152"/>
      <c r="ZO5" s="2152"/>
      <c r="ZP5" s="2152"/>
      <c r="ZQ5" s="2152"/>
      <c r="ZR5" s="2152"/>
      <c r="ZS5" s="2152"/>
      <c r="ZT5" s="2152"/>
      <c r="ZU5" s="2152"/>
      <c r="ZV5" s="2152"/>
      <c r="ZW5" s="2152"/>
      <c r="ZX5" s="2152"/>
      <c r="ZY5" s="2152"/>
      <c r="ZZ5" s="2152"/>
      <c r="AAA5" s="2152"/>
      <c r="AAB5" s="2152"/>
      <c r="AAC5" s="2152"/>
      <c r="AAD5" s="2152"/>
      <c r="AAE5" s="2152"/>
      <c r="AAF5" s="2152"/>
      <c r="AAG5" s="2152"/>
      <c r="AAH5" s="2152"/>
      <c r="AAI5" s="2152"/>
      <c r="AAJ5" s="2152"/>
      <c r="AAK5" s="2152"/>
      <c r="AAL5" s="2152"/>
      <c r="AAM5" s="2152"/>
      <c r="AAN5" s="2152"/>
      <c r="AAO5" s="2152"/>
      <c r="AAP5" s="2152"/>
      <c r="AAQ5" s="2152"/>
      <c r="AAR5" s="2152"/>
      <c r="AAS5" s="2152"/>
      <c r="AAT5" s="2152"/>
      <c r="AAU5" s="2152"/>
      <c r="AAV5" s="2152"/>
      <c r="AAW5" s="2152"/>
      <c r="AAX5" s="2152"/>
      <c r="AAY5" s="2152"/>
      <c r="AAZ5" s="2152"/>
      <c r="ABA5" s="2152"/>
      <c r="ABB5" s="2152"/>
      <c r="ABC5" s="2152"/>
      <c r="ABD5" s="2152"/>
      <c r="ABE5" s="2152"/>
      <c r="ABF5" s="2152"/>
      <c r="ABG5" s="2152"/>
      <c r="ABH5" s="2152"/>
      <c r="ABI5" s="2152"/>
      <c r="ABJ5" s="2152"/>
      <c r="ABK5" s="2152"/>
      <c r="ABL5" s="2152"/>
      <c r="ABM5" s="2152"/>
      <c r="ABN5" s="2152"/>
      <c r="ABO5" s="2152"/>
      <c r="ABP5" s="2152"/>
      <c r="ABQ5" s="2152"/>
      <c r="ABR5" s="2152"/>
      <c r="ABS5" s="2152"/>
      <c r="ABT5" s="2152"/>
      <c r="ABU5" s="2152"/>
      <c r="ABV5" s="2152"/>
      <c r="ABW5" s="2152"/>
      <c r="ABX5" s="2152"/>
      <c r="ABY5" s="2152"/>
      <c r="ABZ5" s="2152"/>
      <c r="ACA5" s="2152"/>
      <c r="ACB5" s="2152"/>
      <c r="ACC5" s="2152"/>
      <c r="ACD5" s="2152"/>
      <c r="ACE5" s="2152"/>
      <c r="ACF5" s="2152"/>
      <c r="ACG5" s="2152"/>
      <c r="ACH5" s="2152"/>
      <c r="ACI5" s="2152"/>
      <c r="ACJ5" s="2152"/>
      <c r="ACK5" s="2152"/>
      <c r="ACL5" s="2152"/>
      <c r="ACM5" s="2152"/>
      <c r="ACN5" s="2152"/>
      <c r="ACO5" s="2152"/>
      <c r="ACP5" s="2152"/>
      <c r="ACQ5" s="2152"/>
      <c r="ACR5" s="2152"/>
      <c r="ACS5" s="2152"/>
      <c r="ACT5" s="2152"/>
      <c r="ACU5" s="2152"/>
      <c r="ACV5" s="2152"/>
      <c r="ACW5" s="2152"/>
      <c r="ACX5" s="2152"/>
      <c r="ACY5" s="2152"/>
      <c r="ACZ5" s="2152"/>
      <c r="ADA5" s="2152"/>
      <c r="ADB5" s="2152"/>
      <c r="ADC5" s="2152"/>
      <c r="ADD5" s="2152"/>
      <c r="ADE5" s="2152"/>
      <c r="ADF5" s="2152"/>
      <c r="ADG5" s="2152"/>
      <c r="ADH5" s="2152"/>
      <c r="ADI5" s="2152"/>
      <c r="ADJ5" s="2152"/>
      <c r="ADK5" s="2152"/>
      <c r="ADL5" s="2152"/>
      <c r="ADM5" s="2152"/>
      <c r="ADN5" s="2152"/>
      <c r="ADO5" s="2152"/>
      <c r="ADP5" s="2152"/>
      <c r="ADQ5" s="2152"/>
      <c r="ADR5" s="2152"/>
      <c r="ADS5" s="2152"/>
      <c r="ADT5" s="2152"/>
      <c r="ADU5" s="2152"/>
      <c r="ADV5" s="2152"/>
      <c r="ADW5" s="2152"/>
      <c r="ADX5" s="2152"/>
      <c r="ADY5" s="2152"/>
      <c r="ADZ5" s="2152"/>
      <c r="AEA5" s="2152"/>
      <c r="AEB5" s="2152"/>
      <c r="AEC5" s="2152"/>
      <c r="AED5" s="2152"/>
      <c r="AEE5" s="2152"/>
      <c r="AEF5" s="2152"/>
      <c r="AEG5" s="2152"/>
      <c r="AEH5" s="2152"/>
      <c r="AEI5" s="2152"/>
      <c r="AEJ5" s="2152"/>
      <c r="AEK5" s="2152"/>
      <c r="AEL5" s="2152"/>
      <c r="AEM5" s="2152"/>
      <c r="AEN5" s="2152"/>
      <c r="AEO5" s="2152"/>
      <c r="AEP5" s="2152"/>
      <c r="AEQ5" s="2152"/>
      <c r="AER5" s="2152"/>
      <c r="AES5" s="2152"/>
      <c r="AET5" s="2152"/>
      <c r="AEU5" s="2152"/>
      <c r="AEV5" s="2152"/>
      <c r="AEW5" s="2152"/>
      <c r="AEX5" s="2152"/>
      <c r="AEY5" s="2152"/>
      <c r="AEZ5" s="2152"/>
      <c r="AFA5" s="2152"/>
      <c r="AFB5" s="2152"/>
      <c r="AFC5" s="2152"/>
      <c r="AFD5" s="2152"/>
      <c r="AFE5" s="2152"/>
      <c r="AFF5" s="2152"/>
      <c r="AFG5" s="2152"/>
      <c r="AFH5" s="2152"/>
      <c r="AFI5" s="2152"/>
      <c r="AFJ5" s="2152"/>
      <c r="AFK5" s="2152"/>
      <c r="AFL5" s="2152"/>
      <c r="AFM5" s="2152"/>
      <c r="AFN5" s="2152"/>
      <c r="AFO5" s="2152"/>
      <c r="AFP5" s="2152"/>
      <c r="AFQ5" s="2152"/>
      <c r="AFR5" s="2152"/>
      <c r="AFS5" s="2152"/>
      <c r="AFT5" s="2152"/>
      <c r="AFU5" s="2152"/>
      <c r="AFV5" s="2152"/>
      <c r="AFW5" s="2152"/>
      <c r="AFX5" s="2152"/>
      <c r="AFY5" s="2152"/>
      <c r="AFZ5" s="2152"/>
      <c r="AGA5" s="2152"/>
      <c r="AGB5" s="2152"/>
      <c r="AGC5" s="2152"/>
      <c r="AGD5" s="2152"/>
      <c r="AGE5" s="2152"/>
      <c r="AGF5" s="2152"/>
      <c r="AGG5" s="2152"/>
      <c r="AGH5" s="2152"/>
      <c r="AGI5" s="2152"/>
      <c r="AGJ5" s="2152"/>
      <c r="AGK5" s="2152"/>
      <c r="AGL5" s="2152"/>
      <c r="AGM5" s="2152"/>
      <c r="AGN5" s="2152"/>
      <c r="AGO5" s="2152"/>
      <c r="AGP5" s="2152"/>
      <c r="AGQ5" s="2152"/>
      <c r="AGR5" s="2152"/>
      <c r="AGS5" s="2152"/>
      <c r="AGT5" s="2152"/>
      <c r="AGU5" s="2152"/>
      <c r="AGV5" s="2152"/>
      <c r="AGW5" s="2152"/>
      <c r="AGX5" s="2152"/>
      <c r="AGY5" s="2152"/>
      <c r="AGZ5" s="2152"/>
      <c r="AHA5" s="2152"/>
      <c r="AHB5" s="2152"/>
      <c r="AHC5" s="2152"/>
      <c r="AHD5" s="2152"/>
      <c r="AHE5" s="2152"/>
      <c r="AHF5" s="2152"/>
      <c r="AHG5" s="2152"/>
      <c r="AHH5" s="2152"/>
      <c r="AHI5" s="2152"/>
      <c r="AHJ5" s="2152"/>
      <c r="AHK5" s="2152"/>
      <c r="AHL5" s="2152"/>
      <c r="AHM5" s="2152"/>
      <c r="AHN5" s="2152"/>
      <c r="AHO5" s="2152"/>
      <c r="AHP5" s="2152"/>
      <c r="AHQ5" s="2152"/>
      <c r="AHR5" s="2152"/>
      <c r="AHS5" s="2152"/>
      <c r="AHT5" s="2152"/>
      <c r="AHU5" s="2152"/>
      <c r="AHV5" s="2152"/>
      <c r="AHW5" s="2152"/>
      <c r="AHX5" s="2152"/>
      <c r="AHY5" s="2152"/>
      <c r="AHZ5" s="2152"/>
      <c r="AIA5" s="2152"/>
      <c r="AIB5" s="2152"/>
      <c r="AIC5" s="2152"/>
      <c r="AID5" s="2152"/>
      <c r="AIE5" s="2152"/>
      <c r="AIF5" s="2152"/>
      <c r="AIG5" s="2152"/>
      <c r="AIH5" s="2152"/>
      <c r="AII5" s="2152"/>
      <c r="AIJ5" s="2152"/>
      <c r="AIK5" s="2152"/>
      <c r="AIL5" s="2152"/>
      <c r="AIM5" s="2152"/>
      <c r="AIN5" s="2152"/>
      <c r="AIO5" s="2152"/>
      <c r="AIP5" s="2152"/>
      <c r="AIQ5" s="2152"/>
      <c r="AIR5" s="2152"/>
      <c r="AIS5" s="2152"/>
      <c r="AIT5" s="2152"/>
      <c r="AIU5" s="2152"/>
      <c r="AIV5" s="2152"/>
      <c r="AIW5" s="2152"/>
      <c r="AIX5" s="2152"/>
      <c r="AIY5" s="2152"/>
      <c r="AIZ5" s="2152"/>
      <c r="AJA5" s="2152"/>
      <c r="AJB5" s="2152"/>
      <c r="AJC5" s="2152"/>
      <c r="AJD5" s="2152"/>
      <c r="AJE5" s="2152"/>
      <c r="AJF5" s="2152"/>
      <c r="AJG5" s="2152"/>
      <c r="AJH5" s="2152"/>
      <c r="AJI5" s="2152"/>
      <c r="AJJ5" s="2152"/>
      <c r="AJK5" s="2152"/>
      <c r="AJL5" s="2152"/>
      <c r="AJM5" s="2152"/>
      <c r="AJN5" s="2152"/>
      <c r="AJO5" s="2152"/>
      <c r="AJP5" s="2152"/>
      <c r="AJQ5" s="2152"/>
      <c r="AJR5" s="2152"/>
      <c r="AJS5" s="2152"/>
      <c r="AJT5" s="2152"/>
      <c r="AJU5" s="2152"/>
      <c r="AJV5" s="2152"/>
      <c r="AJW5" s="2152"/>
      <c r="AJX5" s="2152"/>
      <c r="AJY5" s="2152"/>
      <c r="AJZ5" s="2152"/>
      <c r="AKA5" s="2152"/>
      <c r="AKB5" s="2152"/>
      <c r="AKC5" s="2152"/>
      <c r="AKD5" s="2152"/>
      <c r="AKE5" s="2152"/>
      <c r="AKF5" s="2152"/>
      <c r="AKG5" s="2152"/>
      <c r="AKH5" s="2152"/>
      <c r="AKI5" s="2152"/>
      <c r="AKJ5" s="2152"/>
      <c r="AKK5" s="2152"/>
      <c r="AKL5" s="2152"/>
      <c r="AKM5" s="2152"/>
      <c r="AKN5" s="2152"/>
      <c r="AKO5" s="2152"/>
      <c r="AKP5" s="2152"/>
      <c r="AKQ5" s="2152"/>
      <c r="AKR5" s="2152"/>
      <c r="AKS5" s="2152"/>
      <c r="AKT5" s="2152"/>
      <c r="AKU5" s="2152"/>
      <c r="AKV5" s="2152"/>
      <c r="AKW5" s="2152"/>
      <c r="AKX5" s="2152"/>
      <c r="AKY5" s="2152"/>
      <c r="AKZ5" s="2152"/>
      <c r="ALA5" s="2152"/>
      <c r="ALB5" s="2152"/>
      <c r="ALC5" s="2152"/>
      <c r="ALD5" s="2152"/>
      <c r="ALE5" s="2152"/>
      <c r="ALF5" s="2152"/>
      <c r="ALG5" s="2152"/>
      <c r="ALH5" s="2152"/>
      <c r="ALI5" s="2152"/>
      <c r="ALJ5" s="2152"/>
      <c r="ALK5" s="2152"/>
      <c r="ALL5" s="2152"/>
      <c r="ALM5" s="2152"/>
      <c r="ALN5" s="2152"/>
      <c r="ALO5" s="2152"/>
      <c r="ALP5" s="2152"/>
      <c r="ALQ5" s="2152"/>
      <c r="ALR5" s="2152"/>
      <c r="ALS5" s="2152"/>
      <c r="ALT5" s="2152"/>
      <c r="ALU5" s="2152"/>
      <c r="ALV5" s="2152"/>
      <c r="ALW5" s="2152"/>
      <c r="ALX5" s="2152"/>
      <c r="ALY5" s="2152"/>
      <c r="ALZ5" s="2152"/>
      <c r="AMA5" s="2152"/>
      <c r="AMB5" s="2152"/>
      <c r="AMC5" s="2152"/>
      <c r="AMD5" s="2152"/>
      <c r="AME5" s="2152"/>
      <c r="AMF5" s="2152"/>
      <c r="AMG5" s="2152"/>
      <c r="AMH5" s="2152"/>
      <c r="AMI5" s="2152"/>
      <c r="AMJ5" s="2152"/>
      <c r="AMK5" s="2152"/>
      <c r="AML5" s="2152"/>
      <c r="AMM5" s="2152"/>
      <c r="AMN5" s="2152"/>
      <c r="AMO5" s="2152"/>
      <c r="AMP5" s="2152"/>
      <c r="AMQ5" s="2152"/>
      <c r="AMR5" s="2152"/>
      <c r="AMS5" s="2152"/>
      <c r="AMT5" s="2152"/>
      <c r="AMU5" s="2152"/>
      <c r="AMV5" s="2152"/>
      <c r="AMW5" s="2152"/>
      <c r="AMX5" s="2152"/>
      <c r="AMY5" s="2152"/>
      <c r="AMZ5" s="2152"/>
      <c r="ANA5" s="2152"/>
      <c r="ANB5" s="2152"/>
      <c r="ANC5" s="2152"/>
      <c r="AND5" s="2152"/>
      <c r="ANE5" s="2152"/>
      <c r="ANF5" s="2152"/>
      <c r="ANG5" s="2152"/>
      <c r="ANH5" s="2152"/>
      <c r="ANI5" s="2152"/>
      <c r="ANJ5" s="2152"/>
      <c r="ANK5" s="2152"/>
      <c r="ANL5" s="2152"/>
      <c r="ANM5" s="2152"/>
      <c r="ANN5" s="2152"/>
      <c r="ANO5" s="2152"/>
      <c r="ANP5" s="2152"/>
      <c r="ANQ5" s="2152"/>
      <c r="ANR5" s="2152"/>
      <c r="ANS5" s="2152"/>
      <c r="ANT5" s="2152"/>
      <c r="ANU5" s="2152"/>
      <c r="ANV5" s="2152"/>
      <c r="ANW5" s="2152"/>
      <c r="ANX5" s="2152"/>
      <c r="ANY5" s="2152"/>
      <c r="ANZ5" s="2152"/>
      <c r="AOA5" s="2152"/>
      <c r="AOB5" s="2152"/>
      <c r="AOC5" s="2152"/>
      <c r="AOD5" s="2152"/>
      <c r="AOE5" s="2152"/>
      <c r="AOF5" s="2152"/>
      <c r="AOG5" s="2152"/>
      <c r="AOH5" s="2152"/>
      <c r="AOI5" s="2152"/>
      <c r="AOJ5" s="2152"/>
      <c r="AOK5" s="2152"/>
      <c r="AOL5" s="2152"/>
      <c r="AOM5" s="2152"/>
      <c r="AON5" s="2152"/>
      <c r="AOO5" s="2152"/>
      <c r="AOP5" s="2152"/>
      <c r="AOQ5" s="2152"/>
      <c r="AOR5" s="2152"/>
      <c r="AOS5" s="2152"/>
      <c r="AOT5" s="2152"/>
      <c r="AOU5" s="2152"/>
      <c r="AOV5" s="2152"/>
      <c r="AOW5" s="2152"/>
      <c r="AOX5" s="2152"/>
      <c r="AOY5" s="2152"/>
      <c r="AOZ5" s="2152"/>
      <c r="APA5" s="2152"/>
      <c r="APB5" s="2152"/>
      <c r="APC5" s="2152"/>
      <c r="APD5" s="2152"/>
      <c r="APE5" s="2152"/>
      <c r="APF5" s="2152"/>
      <c r="APG5" s="2152"/>
      <c r="APH5" s="2152"/>
      <c r="API5" s="2152"/>
      <c r="APJ5" s="2152"/>
      <c r="APK5" s="2152"/>
      <c r="APL5" s="2152"/>
      <c r="APM5" s="2152"/>
      <c r="APN5" s="2152"/>
      <c r="APO5" s="2152"/>
      <c r="APP5" s="2152"/>
      <c r="APQ5" s="2152"/>
      <c r="APR5" s="2152"/>
      <c r="APS5" s="2152"/>
      <c r="APT5" s="2152"/>
      <c r="APU5" s="2152"/>
      <c r="APV5" s="2152"/>
      <c r="APW5" s="2152"/>
      <c r="APX5" s="2152"/>
      <c r="APY5" s="2152"/>
      <c r="APZ5" s="2152"/>
      <c r="AQA5" s="2152"/>
      <c r="AQB5" s="2152"/>
      <c r="AQC5" s="2152"/>
      <c r="AQD5" s="2152"/>
      <c r="AQE5" s="2152"/>
      <c r="AQF5" s="2152"/>
      <c r="AQG5" s="2152"/>
      <c r="AQH5" s="2152"/>
      <c r="AQI5" s="2152"/>
      <c r="AQJ5" s="2152"/>
      <c r="AQK5" s="2152"/>
      <c r="AQL5" s="2152"/>
      <c r="AQM5" s="2152"/>
      <c r="AQN5" s="2152"/>
      <c r="AQO5" s="2152"/>
      <c r="AQP5" s="2152"/>
      <c r="AQQ5" s="2152"/>
      <c r="AQR5" s="2152"/>
      <c r="AQS5" s="2152"/>
      <c r="AQT5" s="2152"/>
      <c r="AQU5" s="2152"/>
      <c r="AQV5" s="2152"/>
      <c r="AQW5" s="2152"/>
      <c r="AQX5" s="2152"/>
      <c r="AQY5" s="2152"/>
      <c r="AQZ5" s="2152"/>
      <c r="ARA5" s="2152"/>
      <c r="ARB5" s="2152"/>
      <c r="ARC5" s="2152"/>
      <c r="ARD5" s="2152"/>
      <c r="ARE5" s="2152"/>
      <c r="ARF5" s="2152"/>
      <c r="ARG5" s="2152"/>
      <c r="ARH5" s="2152"/>
      <c r="ARI5" s="2152"/>
      <c r="ARJ5" s="2152"/>
      <c r="ARK5" s="2152"/>
      <c r="ARL5" s="2152"/>
      <c r="ARM5" s="2152"/>
      <c r="ARN5" s="2152"/>
      <c r="ARO5" s="2152"/>
      <c r="ARP5" s="2152"/>
      <c r="ARQ5" s="2152"/>
      <c r="ARR5" s="2152"/>
      <c r="ARS5" s="2152"/>
      <c r="ART5" s="2152"/>
      <c r="ARU5" s="2152"/>
      <c r="ARV5" s="2152"/>
      <c r="ARW5" s="2152"/>
      <c r="ARX5" s="2152"/>
      <c r="ARY5" s="2152"/>
      <c r="ARZ5" s="2152"/>
      <c r="ASA5" s="2152"/>
      <c r="ASB5" s="2152"/>
      <c r="ASC5" s="2152"/>
      <c r="ASD5" s="2152"/>
      <c r="ASE5" s="2152"/>
      <c r="ASF5" s="2152"/>
      <c r="ASG5" s="2152"/>
      <c r="ASH5" s="2152"/>
      <c r="ASI5" s="2152"/>
      <c r="ASJ5" s="2152"/>
      <c r="ASK5" s="2152"/>
      <c r="ASL5" s="2152"/>
      <c r="ASM5" s="2152"/>
      <c r="ASN5" s="2152"/>
      <c r="ASO5" s="2152"/>
      <c r="ASP5" s="2152"/>
      <c r="ASQ5" s="2152"/>
      <c r="ASR5" s="2152"/>
      <c r="ASS5" s="2152"/>
      <c r="AST5" s="2152"/>
      <c r="ASU5" s="2152"/>
      <c r="ASV5" s="2152"/>
      <c r="ASW5" s="2152"/>
      <c r="ASX5" s="2152"/>
      <c r="ASY5" s="2152"/>
      <c r="ASZ5" s="2152"/>
      <c r="ATA5" s="2152"/>
      <c r="ATB5" s="2152"/>
      <c r="ATC5" s="2152"/>
      <c r="ATD5" s="2152"/>
      <c r="ATE5" s="2152"/>
      <c r="ATF5" s="2152"/>
      <c r="ATG5" s="2152"/>
      <c r="ATH5" s="2152"/>
      <c r="ATI5" s="2152"/>
      <c r="ATJ5" s="2152"/>
      <c r="ATK5" s="2152"/>
      <c r="ATL5" s="2152"/>
      <c r="ATM5" s="2152"/>
      <c r="ATN5" s="2152"/>
      <c r="ATO5" s="2152"/>
      <c r="ATP5" s="2152"/>
      <c r="ATQ5" s="2152"/>
      <c r="ATR5" s="2152"/>
      <c r="ATS5" s="2152"/>
      <c r="ATT5" s="2152"/>
      <c r="ATU5" s="2152"/>
      <c r="ATV5" s="2152"/>
      <c r="ATW5" s="2152"/>
      <c r="ATX5" s="2152"/>
      <c r="ATY5" s="2152"/>
      <c r="ATZ5" s="2152"/>
      <c r="AUA5" s="2152"/>
      <c r="AUB5" s="2152"/>
      <c r="AUC5" s="2152"/>
      <c r="AUD5" s="2152"/>
      <c r="AUE5" s="2152"/>
      <c r="AUF5" s="2152"/>
      <c r="AUG5" s="2152"/>
      <c r="AUH5" s="2152"/>
      <c r="AUI5" s="2152"/>
      <c r="AUJ5" s="2152"/>
      <c r="AUK5" s="2152"/>
      <c r="AUL5" s="2152"/>
      <c r="AUM5" s="2152"/>
      <c r="AUN5" s="2152"/>
      <c r="AUO5" s="2152"/>
      <c r="AUP5" s="2152"/>
      <c r="AUQ5" s="2152"/>
      <c r="AUR5" s="2152"/>
      <c r="AUS5" s="2152"/>
      <c r="AUT5" s="2152"/>
      <c r="AUU5" s="2152"/>
      <c r="AUV5" s="2152"/>
      <c r="AUW5" s="2152"/>
      <c r="AUX5" s="2152"/>
      <c r="AUY5" s="2152"/>
      <c r="AUZ5" s="2152"/>
      <c r="AVA5" s="2152"/>
      <c r="AVB5" s="2152"/>
      <c r="AVC5" s="2152"/>
      <c r="AVD5" s="2152"/>
      <c r="AVE5" s="2152"/>
      <c r="AVF5" s="2152"/>
      <c r="AVG5" s="2152"/>
      <c r="AVH5" s="2152"/>
      <c r="AVI5" s="2152"/>
      <c r="AVJ5" s="2152"/>
      <c r="AVK5" s="2152"/>
      <c r="AVL5" s="2152"/>
      <c r="AVM5" s="2152"/>
      <c r="AVN5" s="2152"/>
      <c r="AVO5" s="2152"/>
      <c r="AVP5" s="2152"/>
      <c r="AVQ5" s="2152"/>
      <c r="AVR5" s="2152"/>
      <c r="AVS5" s="2152"/>
      <c r="AVT5" s="2152"/>
      <c r="AVU5" s="2152"/>
      <c r="AVV5" s="2152"/>
      <c r="AVW5" s="2152"/>
      <c r="AVX5" s="2152"/>
      <c r="AVY5" s="2152"/>
      <c r="AVZ5" s="2152"/>
      <c r="AWA5" s="2152"/>
      <c r="AWB5" s="2152"/>
      <c r="AWC5" s="2152"/>
      <c r="AWD5" s="2152"/>
      <c r="AWE5" s="2152"/>
      <c r="AWF5" s="2152"/>
      <c r="AWG5" s="2152"/>
      <c r="AWH5" s="2152"/>
      <c r="AWI5" s="2152"/>
      <c r="AWJ5" s="2152"/>
      <c r="AWK5" s="2152"/>
      <c r="AWL5" s="2152"/>
      <c r="AWM5" s="2152"/>
      <c r="AWN5" s="2152"/>
      <c r="AWO5" s="2152"/>
      <c r="AWP5" s="2152"/>
      <c r="AWQ5" s="2152"/>
      <c r="AWR5" s="2152"/>
      <c r="AWS5" s="2152"/>
      <c r="AWT5" s="2152"/>
      <c r="AWU5" s="2152"/>
      <c r="AWV5" s="2152"/>
      <c r="AWW5" s="2152"/>
      <c r="AWX5" s="2152"/>
      <c r="AWY5" s="2152"/>
      <c r="AWZ5" s="2152"/>
      <c r="AXA5" s="2152"/>
      <c r="AXB5" s="2152"/>
      <c r="AXC5" s="2152"/>
      <c r="AXD5" s="2152"/>
      <c r="AXE5" s="2152"/>
      <c r="AXF5" s="2152"/>
      <c r="AXG5" s="2152"/>
      <c r="AXH5" s="2152"/>
      <c r="AXI5" s="2152"/>
      <c r="AXJ5" s="2152"/>
      <c r="AXK5" s="2152"/>
      <c r="AXL5" s="2152"/>
      <c r="AXM5" s="2152"/>
      <c r="AXN5" s="2152"/>
      <c r="AXO5" s="2152"/>
      <c r="AXP5" s="2152"/>
      <c r="AXQ5" s="2152"/>
      <c r="AXR5" s="2152"/>
      <c r="AXS5" s="2152"/>
      <c r="AXT5" s="2152"/>
      <c r="AXU5" s="2152"/>
      <c r="AXV5" s="2152"/>
      <c r="AXW5" s="2152"/>
      <c r="AXX5" s="2152"/>
      <c r="AXY5" s="2152"/>
      <c r="AXZ5" s="2152"/>
      <c r="AYA5" s="2152"/>
      <c r="AYB5" s="2152"/>
      <c r="AYC5" s="2152"/>
      <c r="AYD5" s="2152"/>
      <c r="AYE5" s="2152"/>
      <c r="AYF5" s="2152"/>
      <c r="AYG5" s="2152"/>
      <c r="AYH5" s="2152"/>
      <c r="AYI5" s="2152"/>
      <c r="AYJ5" s="2152"/>
      <c r="AYK5" s="2152"/>
      <c r="AYL5" s="2152"/>
      <c r="AYM5" s="2152"/>
      <c r="AYN5" s="2152"/>
      <c r="AYO5" s="2152"/>
      <c r="AYP5" s="2152"/>
      <c r="AYQ5" s="2152"/>
      <c r="AYR5" s="2152"/>
      <c r="AYS5" s="2152"/>
      <c r="AYT5" s="2152"/>
      <c r="AYU5" s="2152"/>
      <c r="AYV5" s="2152"/>
      <c r="AYW5" s="2152"/>
      <c r="AYX5" s="2152"/>
      <c r="AYY5" s="2152"/>
      <c r="AYZ5" s="2152"/>
      <c r="AZA5" s="2152"/>
      <c r="AZB5" s="2152"/>
      <c r="AZC5" s="2152"/>
      <c r="AZD5" s="2152"/>
      <c r="AZE5" s="2152"/>
      <c r="AZF5" s="2152"/>
      <c r="AZG5" s="2152"/>
      <c r="AZH5" s="2152"/>
      <c r="AZI5" s="2152"/>
      <c r="AZJ5" s="2152"/>
      <c r="AZK5" s="2152"/>
      <c r="AZL5" s="2152"/>
      <c r="AZM5" s="2152"/>
      <c r="AZN5" s="2152"/>
      <c r="AZO5" s="2152"/>
      <c r="AZP5" s="2152"/>
      <c r="AZQ5" s="2152"/>
      <c r="AZR5" s="2152"/>
      <c r="AZS5" s="2152"/>
      <c r="AZT5" s="2152"/>
      <c r="AZU5" s="2152"/>
      <c r="AZV5" s="2152"/>
      <c r="AZW5" s="2152"/>
      <c r="AZX5" s="2152"/>
      <c r="AZY5" s="2152"/>
      <c r="AZZ5" s="2152"/>
      <c r="BAA5" s="2152"/>
      <c r="BAB5" s="2152"/>
      <c r="BAC5" s="2152"/>
      <c r="BAD5" s="2152"/>
      <c r="BAE5" s="2152"/>
      <c r="BAF5" s="2152"/>
      <c r="BAG5" s="2152"/>
      <c r="BAH5" s="2152"/>
      <c r="BAI5" s="2152"/>
      <c r="BAJ5" s="2152"/>
      <c r="BAK5" s="2152"/>
      <c r="BAL5" s="2152"/>
      <c r="BAM5" s="2152"/>
      <c r="BAN5" s="2152"/>
      <c r="BAO5" s="2152"/>
      <c r="BAP5" s="2152"/>
      <c r="BAQ5" s="2152"/>
      <c r="BAR5" s="2152"/>
      <c r="BAS5" s="2152"/>
      <c r="BAT5" s="2152"/>
      <c r="BAU5" s="2152"/>
      <c r="BAV5" s="2152"/>
      <c r="BAW5" s="2152"/>
      <c r="BAX5" s="2152"/>
      <c r="BAY5" s="2152"/>
      <c r="BAZ5" s="2152"/>
      <c r="BBA5" s="2152"/>
      <c r="BBB5" s="2152"/>
      <c r="BBC5" s="2152"/>
      <c r="BBD5" s="2152"/>
      <c r="BBE5" s="2152"/>
      <c r="BBF5" s="2152"/>
      <c r="BBG5" s="2152"/>
      <c r="BBH5" s="2152"/>
      <c r="BBI5" s="2152"/>
      <c r="BBJ5" s="2152"/>
      <c r="BBK5" s="2152"/>
      <c r="BBL5" s="2152"/>
      <c r="BBM5" s="2152"/>
      <c r="BBN5" s="2152"/>
      <c r="BBO5" s="2152"/>
      <c r="BBP5" s="2152"/>
      <c r="BBQ5" s="2152"/>
      <c r="BBR5" s="2152"/>
      <c r="BBS5" s="2152"/>
      <c r="BBT5" s="2152"/>
      <c r="BBU5" s="2152"/>
      <c r="BBV5" s="2152"/>
      <c r="BBW5" s="2152"/>
      <c r="BBX5" s="2152"/>
      <c r="BBY5" s="2152"/>
      <c r="BBZ5" s="2152"/>
      <c r="BCA5" s="2152"/>
      <c r="BCB5" s="2152"/>
      <c r="BCC5" s="2152"/>
      <c r="BCD5" s="2152"/>
      <c r="BCE5" s="2152"/>
      <c r="BCF5" s="2152"/>
      <c r="BCG5" s="2152"/>
      <c r="BCH5" s="2152"/>
      <c r="BCI5" s="2152"/>
      <c r="BCJ5" s="2152"/>
      <c r="BCK5" s="2152"/>
      <c r="BCL5" s="2152"/>
      <c r="BCM5" s="2152"/>
      <c r="BCN5" s="2152"/>
      <c r="BCO5" s="2152"/>
      <c r="BCP5" s="2152"/>
      <c r="BCQ5" s="2152"/>
      <c r="BCR5" s="2152"/>
      <c r="BCS5" s="2152"/>
      <c r="BCT5" s="2152"/>
      <c r="BCU5" s="2152"/>
      <c r="BCV5" s="2152"/>
      <c r="BCW5" s="2152"/>
      <c r="BCX5" s="2152"/>
      <c r="BCY5" s="2152"/>
      <c r="BCZ5" s="2152"/>
      <c r="BDA5" s="2152"/>
      <c r="BDB5" s="2152"/>
      <c r="BDC5" s="2152"/>
      <c r="BDD5" s="2152"/>
      <c r="BDE5" s="2152"/>
      <c r="BDF5" s="2152"/>
      <c r="BDG5" s="2152"/>
      <c r="BDH5" s="2152"/>
      <c r="BDI5" s="2152"/>
      <c r="BDJ5" s="2152"/>
      <c r="BDK5" s="2152"/>
      <c r="BDL5" s="2152"/>
      <c r="BDM5" s="2152"/>
      <c r="BDN5" s="2152"/>
      <c r="BDO5" s="2152"/>
      <c r="BDP5" s="2152"/>
      <c r="BDQ5" s="2152"/>
      <c r="BDR5" s="2152"/>
      <c r="BDS5" s="2152"/>
      <c r="BDT5" s="2152"/>
      <c r="BDU5" s="2152"/>
      <c r="BDV5" s="2152"/>
      <c r="BDW5" s="2152"/>
      <c r="BDX5" s="2152"/>
      <c r="BDY5" s="2152"/>
      <c r="BDZ5" s="2152"/>
      <c r="BEA5" s="2152"/>
      <c r="BEB5" s="2152"/>
      <c r="BEC5" s="2152"/>
      <c r="BED5" s="2152"/>
      <c r="BEE5" s="2152"/>
      <c r="BEF5" s="2152"/>
      <c r="BEG5" s="2152"/>
      <c r="BEH5" s="2152"/>
      <c r="BEI5" s="2152"/>
      <c r="BEJ5" s="2152"/>
      <c r="BEK5" s="2152"/>
      <c r="BEL5" s="2152"/>
      <c r="BEM5" s="2152"/>
      <c r="BEN5" s="2152"/>
      <c r="BEO5" s="2152"/>
      <c r="BEP5" s="2152"/>
      <c r="BEQ5" s="2152"/>
      <c r="BER5" s="2152"/>
      <c r="BES5" s="2152"/>
      <c r="BET5" s="2152"/>
      <c r="BEU5" s="2152"/>
      <c r="BEV5" s="2152"/>
      <c r="BEW5" s="2152"/>
      <c r="BEX5" s="2152"/>
      <c r="BEY5" s="2152"/>
      <c r="BEZ5" s="2152"/>
      <c r="BFA5" s="2152"/>
      <c r="BFB5" s="2152"/>
      <c r="BFC5" s="2152"/>
      <c r="BFD5" s="2152"/>
      <c r="BFE5" s="2152"/>
      <c r="BFF5" s="2152"/>
      <c r="BFG5" s="2152"/>
      <c r="BFH5" s="2152"/>
      <c r="BFI5" s="2152"/>
      <c r="BFJ5" s="2152"/>
      <c r="BFK5" s="2152"/>
      <c r="BFL5" s="2152"/>
      <c r="BFM5" s="2152"/>
      <c r="BFN5" s="2152"/>
      <c r="BFO5" s="2152"/>
      <c r="BFP5" s="2152"/>
      <c r="BFQ5" s="2152"/>
      <c r="BFR5" s="2152"/>
      <c r="BFS5" s="2152"/>
      <c r="BFT5" s="2152"/>
      <c r="BFU5" s="2152"/>
      <c r="BFV5" s="2152"/>
      <c r="BFW5" s="2152"/>
      <c r="BFX5" s="2152"/>
      <c r="BFY5" s="2152"/>
      <c r="BFZ5" s="2152"/>
      <c r="BGA5" s="2152"/>
      <c r="BGB5" s="2152"/>
      <c r="BGC5" s="2152"/>
      <c r="BGD5" s="2152"/>
      <c r="BGE5" s="2152"/>
      <c r="BGF5" s="2152"/>
      <c r="BGG5" s="2152"/>
      <c r="BGH5" s="2152"/>
      <c r="BGI5" s="2152"/>
      <c r="BGJ5" s="2152"/>
      <c r="BGK5" s="2152"/>
      <c r="BGL5" s="2152"/>
      <c r="BGM5" s="2152"/>
      <c r="BGN5" s="2152"/>
      <c r="BGO5" s="2152"/>
      <c r="BGP5" s="2152"/>
      <c r="BGQ5" s="2152"/>
      <c r="BGR5" s="2152"/>
      <c r="BGS5" s="2152"/>
      <c r="BGT5" s="2152"/>
      <c r="BGU5" s="2152"/>
      <c r="BGV5" s="2152"/>
      <c r="BGW5" s="2152"/>
      <c r="BGX5" s="2152"/>
      <c r="BGY5" s="2152"/>
      <c r="BGZ5" s="2152"/>
      <c r="BHA5" s="2152"/>
      <c r="BHB5" s="2152"/>
      <c r="BHC5" s="2152"/>
      <c r="BHD5" s="2152"/>
      <c r="BHE5" s="2152"/>
      <c r="BHF5" s="2152"/>
      <c r="BHG5" s="2152"/>
      <c r="BHH5" s="2152"/>
      <c r="BHI5" s="2152"/>
      <c r="BHJ5" s="2152"/>
      <c r="BHK5" s="2152"/>
      <c r="BHL5" s="2152"/>
      <c r="BHM5" s="2152"/>
      <c r="BHN5" s="2152"/>
      <c r="BHO5" s="2152"/>
      <c r="BHP5" s="2152"/>
      <c r="BHQ5" s="2152"/>
      <c r="BHR5" s="2152"/>
      <c r="BHS5" s="2152"/>
      <c r="BHT5" s="2152"/>
      <c r="BHU5" s="2152"/>
      <c r="BHV5" s="2152"/>
      <c r="BHW5" s="2152"/>
      <c r="BHX5" s="2152"/>
      <c r="BHY5" s="2152"/>
      <c r="BHZ5" s="2152"/>
      <c r="BIA5" s="2152"/>
      <c r="BIB5" s="2152"/>
      <c r="BIC5" s="2152"/>
      <c r="BID5" s="2152"/>
      <c r="BIE5" s="2152"/>
      <c r="BIF5" s="2152"/>
      <c r="BIG5" s="2152"/>
      <c r="BIH5" s="2152"/>
      <c r="BII5" s="2152"/>
      <c r="BIJ5" s="2152"/>
      <c r="BIK5" s="2152"/>
      <c r="BIL5" s="2152"/>
      <c r="BIM5" s="2152"/>
      <c r="BIN5" s="2152"/>
      <c r="BIO5" s="2152"/>
      <c r="BIP5" s="2152"/>
      <c r="BIQ5" s="2152"/>
      <c r="BIR5" s="2152"/>
      <c r="BIS5" s="2152"/>
      <c r="BIT5" s="2152"/>
      <c r="BIU5" s="2152"/>
      <c r="BIV5" s="2152"/>
      <c r="BIW5" s="2152"/>
      <c r="BIX5" s="2152"/>
      <c r="BIY5" s="2152"/>
      <c r="BIZ5" s="2152"/>
      <c r="BJA5" s="2152"/>
      <c r="BJB5" s="2152"/>
      <c r="BJC5" s="2152"/>
      <c r="BJD5" s="2152"/>
      <c r="BJE5" s="2152"/>
      <c r="BJF5" s="2152"/>
      <c r="BJG5" s="2152"/>
      <c r="BJH5" s="2152"/>
      <c r="BJI5" s="2152"/>
      <c r="BJJ5" s="2152"/>
      <c r="BJK5" s="2152"/>
      <c r="BJL5" s="2152"/>
      <c r="BJM5" s="2152"/>
      <c r="BJN5" s="2152"/>
      <c r="BJO5" s="2152"/>
      <c r="BJP5" s="2152"/>
      <c r="BJQ5" s="2152"/>
      <c r="BJR5" s="2152"/>
      <c r="BJS5" s="2152"/>
      <c r="BJT5" s="2152"/>
      <c r="BJU5" s="2152"/>
      <c r="BJV5" s="2152"/>
      <c r="BJW5" s="2152"/>
      <c r="BJX5" s="2152"/>
      <c r="BJY5" s="2152"/>
      <c r="BJZ5" s="2152"/>
      <c r="BKA5" s="2152"/>
      <c r="BKB5" s="2152"/>
      <c r="BKC5" s="2152"/>
      <c r="BKD5" s="2152"/>
      <c r="BKE5" s="2152"/>
      <c r="BKF5" s="2152"/>
      <c r="BKG5" s="2152"/>
      <c r="BKH5" s="2152"/>
      <c r="BKI5" s="2152"/>
      <c r="BKJ5" s="2152"/>
      <c r="BKK5" s="2152"/>
      <c r="BKL5" s="2152"/>
      <c r="BKM5" s="2152"/>
      <c r="BKN5" s="2152"/>
      <c r="BKO5" s="2152"/>
      <c r="BKP5" s="2152"/>
      <c r="BKQ5" s="2152"/>
      <c r="BKR5" s="2152"/>
      <c r="BKS5" s="2152"/>
      <c r="BKT5" s="2152"/>
      <c r="BKU5" s="2152"/>
      <c r="BKV5" s="2152"/>
      <c r="BKW5" s="2152"/>
      <c r="BKX5" s="2152"/>
      <c r="BKY5" s="2152"/>
      <c r="BKZ5" s="2152"/>
      <c r="BLA5" s="2152"/>
      <c r="BLB5" s="2152"/>
      <c r="BLC5" s="2152"/>
      <c r="BLD5" s="2152"/>
      <c r="BLE5" s="2152"/>
      <c r="BLF5" s="2152"/>
      <c r="BLG5" s="2152"/>
      <c r="BLH5" s="2152"/>
      <c r="BLI5" s="2152"/>
      <c r="BLJ5" s="2152"/>
      <c r="BLK5" s="2152"/>
      <c r="BLL5" s="2152"/>
      <c r="BLM5" s="2152"/>
      <c r="BLN5" s="2152"/>
      <c r="BLO5" s="2152"/>
      <c r="BLP5" s="2152"/>
      <c r="BLQ5" s="2152"/>
      <c r="BLR5" s="2152"/>
      <c r="BLS5" s="2152"/>
      <c r="BLT5" s="2152"/>
      <c r="BLU5" s="2152"/>
      <c r="BLV5" s="2152"/>
      <c r="BLW5" s="2152"/>
      <c r="BLX5" s="2152"/>
      <c r="BLY5" s="2152"/>
      <c r="BLZ5" s="2152"/>
      <c r="BMA5" s="2152"/>
      <c r="BMB5" s="2152"/>
      <c r="BMC5" s="2152"/>
      <c r="BMD5" s="2152"/>
      <c r="BME5" s="2152"/>
      <c r="BMF5" s="2152"/>
      <c r="BMG5" s="2152"/>
      <c r="BMH5" s="2152"/>
      <c r="BMI5" s="2152"/>
      <c r="BMJ5" s="2152"/>
      <c r="BMK5" s="2152"/>
      <c r="BML5" s="2152"/>
      <c r="BMM5" s="2152"/>
      <c r="BMN5" s="2152"/>
      <c r="BMO5" s="2152"/>
      <c r="BMP5" s="2152"/>
      <c r="BMQ5" s="2152"/>
      <c r="BMR5" s="2152"/>
      <c r="BMS5" s="2152"/>
      <c r="BMT5" s="2152"/>
      <c r="BMU5" s="2152"/>
      <c r="BMV5" s="2152"/>
      <c r="BMW5" s="2152"/>
      <c r="BMX5" s="2152"/>
      <c r="BMY5" s="2152"/>
      <c r="BMZ5" s="2152"/>
      <c r="BNA5" s="2152"/>
      <c r="BNB5" s="2152"/>
      <c r="BNC5" s="2152"/>
      <c r="BND5" s="2152"/>
      <c r="BNE5" s="2152"/>
      <c r="BNF5" s="2152"/>
      <c r="BNG5" s="2152"/>
      <c r="BNH5" s="2152"/>
      <c r="BNI5" s="2152"/>
      <c r="BNJ5" s="2152"/>
      <c r="BNK5" s="2152"/>
      <c r="BNL5" s="2152"/>
      <c r="BNM5" s="2152"/>
      <c r="BNN5" s="2152"/>
      <c r="BNO5" s="2152"/>
      <c r="BNP5" s="2152"/>
      <c r="BNQ5" s="2152"/>
      <c r="BNR5" s="2152"/>
      <c r="BNS5" s="2152"/>
      <c r="BNT5" s="2152"/>
      <c r="BNU5" s="2152"/>
      <c r="BNV5" s="2152"/>
      <c r="BNW5" s="2152"/>
      <c r="BNX5" s="2152"/>
      <c r="BNY5" s="2152"/>
      <c r="BNZ5" s="2152"/>
      <c r="BOA5" s="2152"/>
      <c r="BOB5" s="2152"/>
      <c r="BOC5" s="2152"/>
      <c r="BOD5" s="2152"/>
      <c r="BOE5" s="2152"/>
      <c r="BOF5" s="2152"/>
      <c r="BOG5" s="2152"/>
      <c r="BOH5" s="2152"/>
      <c r="BOI5" s="2152"/>
      <c r="BOJ5" s="2152"/>
      <c r="BOK5" s="2152"/>
      <c r="BOL5" s="2152"/>
      <c r="BOM5" s="2152"/>
      <c r="BON5" s="2152"/>
      <c r="BOO5" s="2152"/>
      <c r="BOP5" s="2152"/>
      <c r="BOQ5" s="2152"/>
      <c r="BOR5" s="2152"/>
      <c r="BOS5" s="2152"/>
      <c r="BOT5" s="2152"/>
      <c r="BOU5" s="2152"/>
      <c r="BOV5" s="2152"/>
      <c r="BOW5" s="2152"/>
      <c r="BOX5" s="2152"/>
      <c r="BOY5" s="2152"/>
      <c r="BOZ5" s="2152"/>
      <c r="BPA5" s="2152"/>
      <c r="BPB5" s="2152"/>
      <c r="BPC5" s="2152"/>
      <c r="BPD5" s="2152"/>
      <c r="BPE5" s="2152"/>
      <c r="BPF5" s="2152"/>
      <c r="BPG5" s="2152"/>
      <c r="BPH5" s="2152"/>
      <c r="BPI5" s="2152"/>
      <c r="BPJ5" s="2152"/>
      <c r="BPK5" s="2152"/>
      <c r="BPL5" s="2152"/>
      <c r="BPM5" s="2152"/>
      <c r="BPN5" s="2152"/>
      <c r="BPO5" s="2152"/>
      <c r="BPP5" s="2152"/>
      <c r="BPQ5" s="2152"/>
      <c r="BPR5" s="2152"/>
      <c r="BPS5" s="2152"/>
      <c r="BPT5" s="2152"/>
      <c r="BPU5" s="2152"/>
      <c r="BPV5" s="2152"/>
      <c r="BPW5" s="2152"/>
      <c r="BPX5" s="2152"/>
      <c r="BPY5" s="2152"/>
      <c r="BPZ5" s="2152"/>
      <c r="BQA5" s="2152"/>
      <c r="BQB5" s="2152"/>
      <c r="BQC5" s="2152"/>
      <c r="BQD5" s="2152"/>
      <c r="BQE5" s="2152"/>
      <c r="BQF5" s="2152"/>
      <c r="BQG5" s="2152"/>
      <c r="BQH5" s="2152"/>
      <c r="BQI5" s="2152"/>
      <c r="BQJ5" s="2152"/>
      <c r="BQK5" s="2152"/>
      <c r="BQL5" s="2152"/>
      <c r="BQM5" s="2152"/>
      <c r="BQN5" s="2152"/>
      <c r="BQO5" s="2152"/>
      <c r="BQP5" s="2152"/>
      <c r="BQQ5" s="2152"/>
      <c r="BQR5" s="2152"/>
      <c r="BQS5" s="2152"/>
      <c r="BQT5" s="2152"/>
      <c r="BQU5" s="2152"/>
      <c r="BQV5" s="2152"/>
      <c r="BQW5" s="2152"/>
      <c r="BQX5" s="2152"/>
      <c r="BQY5" s="2152"/>
      <c r="BQZ5" s="2152"/>
      <c r="BRA5" s="2152"/>
      <c r="BRB5" s="2152"/>
      <c r="BRC5" s="2152"/>
      <c r="BRD5" s="2152"/>
      <c r="BRE5" s="2152"/>
      <c r="BRF5" s="2152"/>
      <c r="BRG5" s="2152"/>
      <c r="BRH5" s="2152"/>
      <c r="BRI5" s="2152"/>
      <c r="BRJ5" s="2152"/>
      <c r="BRK5" s="2152"/>
      <c r="BRL5" s="2152"/>
      <c r="BRM5" s="2152"/>
      <c r="BRN5" s="2152"/>
      <c r="BRO5" s="2152"/>
      <c r="BRP5" s="2152"/>
      <c r="BRQ5" s="2152"/>
      <c r="BRR5" s="2152"/>
      <c r="BRS5" s="2152"/>
      <c r="BRT5" s="2152"/>
      <c r="BRU5" s="2152"/>
      <c r="BRV5" s="2152"/>
      <c r="BRW5" s="2152"/>
      <c r="BRX5" s="2152"/>
      <c r="BRY5" s="2152"/>
      <c r="BRZ5" s="2152"/>
      <c r="BSA5" s="2152"/>
      <c r="BSB5" s="2152"/>
      <c r="BSC5" s="2152"/>
      <c r="BSD5" s="2152"/>
      <c r="BSE5" s="2152"/>
      <c r="BSF5" s="2152"/>
      <c r="BSG5" s="2152"/>
      <c r="BSH5" s="2152"/>
      <c r="BSI5" s="2152"/>
      <c r="BSJ5" s="2152"/>
      <c r="BSK5" s="2152"/>
      <c r="BSL5" s="2152"/>
      <c r="BSM5" s="2152"/>
      <c r="BSN5" s="2152"/>
      <c r="BSO5" s="2152"/>
      <c r="BSP5" s="2152"/>
      <c r="BSQ5" s="2152"/>
      <c r="BSR5" s="2152"/>
      <c r="BSS5" s="2152"/>
      <c r="BST5" s="2152"/>
      <c r="BSU5" s="2152"/>
      <c r="BSV5" s="2152"/>
      <c r="BSW5" s="2152"/>
      <c r="BSX5" s="2152"/>
      <c r="BSY5" s="2152"/>
      <c r="BSZ5" s="2152"/>
      <c r="BTA5" s="2152"/>
      <c r="BTB5" s="2152"/>
      <c r="BTC5" s="2152"/>
      <c r="BTD5" s="2152"/>
      <c r="BTE5" s="2152"/>
      <c r="BTF5" s="2152"/>
      <c r="BTG5" s="2152"/>
      <c r="BTH5" s="2152"/>
      <c r="BTI5" s="2152"/>
      <c r="BTJ5" s="2152"/>
      <c r="BTK5" s="2152"/>
      <c r="BTL5" s="2152"/>
      <c r="BTM5" s="2152"/>
      <c r="BTN5" s="2152"/>
      <c r="BTO5" s="2152"/>
      <c r="BTP5" s="2152"/>
      <c r="BTQ5" s="2152"/>
      <c r="BTR5" s="2152"/>
      <c r="BTS5" s="2152"/>
      <c r="BTT5" s="2152"/>
      <c r="BTU5" s="2152"/>
      <c r="BTV5" s="2152"/>
      <c r="BTW5" s="2152"/>
      <c r="BTX5" s="2152"/>
      <c r="BTY5" s="2152"/>
      <c r="BTZ5" s="2152"/>
      <c r="BUA5" s="2152"/>
      <c r="BUB5" s="2152"/>
      <c r="BUC5" s="2152"/>
      <c r="BUD5" s="2152"/>
      <c r="BUE5" s="2152"/>
      <c r="BUF5" s="2152"/>
      <c r="BUG5" s="2152"/>
      <c r="BUH5" s="2152"/>
      <c r="BUI5" s="2152"/>
      <c r="BUJ5" s="2152"/>
      <c r="BUK5" s="2152"/>
      <c r="BUL5" s="2152"/>
      <c r="BUM5" s="2152"/>
      <c r="BUN5" s="2152"/>
      <c r="BUO5" s="2152"/>
      <c r="BUP5" s="2152"/>
      <c r="BUQ5" s="2152"/>
      <c r="BUR5" s="2152"/>
      <c r="BUS5" s="2152"/>
      <c r="BUT5" s="2152"/>
      <c r="BUU5" s="2152"/>
      <c r="BUV5" s="2152"/>
      <c r="BUW5" s="2152"/>
      <c r="BUX5" s="2152"/>
      <c r="BUY5" s="2152"/>
      <c r="BUZ5" s="2152"/>
      <c r="BVA5" s="2152"/>
      <c r="BVB5" s="2152"/>
      <c r="BVC5" s="2152"/>
      <c r="BVD5" s="2152"/>
      <c r="BVE5" s="2152"/>
      <c r="BVF5" s="2152"/>
      <c r="BVG5" s="2152"/>
      <c r="BVH5" s="2152"/>
      <c r="BVI5" s="2152"/>
      <c r="BVJ5" s="2152"/>
      <c r="BVK5" s="2152"/>
      <c r="BVL5" s="2152"/>
      <c r="BVM5" s="2152"/>
      <c r="BVN5" s="2152"/>
      <c r="BVO5" s="2152"/>
      <c r="BVP5" s="2152"/>
      <c r="BVQ5" s="2152"/>
      <c r="BVR5" s="2152"/>
      <c r="BVS5" s="2152"/>
      <c r="BVT5" s="2152"/>
      <c r="BVU5" s="2152"/>
      <c r="BVV5" s="2152"/>
      <c r="BVW5" s="2152"/>
      <c r="BVX5" s="2152"/>
      <c r="BVY5" s="2152"/>
      <c r="BVZ5" s="2152"/>
      <c r="BWA5" s="2152"/>
      <c r="BWB5" s="2152"/>
      <c r="BWC5" s="2152"/>
      <c r="BWD5" s="2152"/>
      <c r="BWE5" s="2152"/>
      <c r="BWF5" s="2152"/>
      <c r="BWG5" s="2152"/>
      <c r="BWH5" s="2152"/>
      <c r="BWI5" s="2152"/>
      <c r="BWJ5" s="2152"/>
      <c r="BWK5" s="2152"/>
      <c r="BWL5" s="2152"/>
      <c r="BWM5" s="2152"/>
      <c r="BWN5" s="2152"/>
      <c r="BWO5" s="2152"/>
      <c r="BWP5" s="2152"/>
      <c r="BWQ5" s="2152"/>
      <c r="BWR5" s="2152"/>
      <c r="BWS5" s="2152"/>
      <c r="BWT5" s="2152"/>
      <c r="BWU5" s="2152"/>
      <c r="BWV5" s="2152"/>
      <c r="BWW5" s="2152"/>
      <c r="BWX5" s="2152"/>
      <c r="BWY5" s="2152"/>
      <c r="BWZ5" s="2152"/>
      <c r="BXA5" s="2152"/>
      <c r="BXB5" s="2152"/>
      <c r="BXC5" s="2152"/>
      <c r="BXD5" s="2152"/>
      <c r="BXE5" s="2152"/>
      <c r="BXF5" s="2152"/>
      <c r="BXG5" s="2152"/>
      <c r="BXH5" s="2152"/>
      <c r="BXI5" s="2152"/>
      <c r="BXJ5" s="2152"/>
      <c r="BXK5" s="2152"/>
      <c r="BXL5" s="2152"/>
      <c r="BXM5" s="2152"/>
      <c r="BXN5" s="2152"/>
      <c r="BXO5" s="2152"/>
      <c r="BXP5" s="2152"/>
      <c r="BXQ5" s="2152"/>
      <c r="BXR5" s="2152"/>
      <c r="BXS5" s="2152"/>
      <c r="BXT5" s="2152"/>
      <c r="BXU5" s="2152"/>
      <c r="BXV5" s="2152"/>
      <c r="BXW5" s="2152"/>
      <c r="BXX5" s="2152"/>
      <c r="BXY5" s="2152"/>
      <c r="BXZ5" s="2152"/>
      <c r="BYA5" s="2152"/>
      <c r="BYB5" s="2152"/>
      <c r="BYC5" s="2152"/>
      <c r="BYD5" s="2152"/>
      <c r="BYE5" s="2152"/>
      <c r="BYF5" s="2152"/>
      <c r="BYG5" s="2152"/>
      <c r="BYH5" s="2152"/>
      <c r="BYI5" s="2152"/>
      <c r="BYJ5" s="2152"/>
      <c r="BYK5" s="2152"/>
      <c r="BYL5" s="2152"/>
      <c r="BYM5" s="2152"/>
      <c r="BYN5" s="2152"/>
      <c r="BYO5" s="2152"/>
      <c r="BYP5" s="2152"/>
      <c r="BYQ5" s="2152"/>
      <c r="BYR5" s="2152"/>
      <c r="BYS5" s="2152"/>
      <c r="BYT5" s="2152"/>
      <c r="BYU5" s="2152"/>
      <c r="BYV5" s="2152"/>
      <c r="BYW5" s="2152"/>
      <c r="BYX5" s="2152"/>
      <c r="BYY5" s="2152"/>
      <c r="BYZ5" s="2152"/>
      <c r="BZA5" s="2152"/>
      <c r="BZB5" s="2152"/>
      <c r="BZC5" s="2152"/>
      <c r="BZD5" s="2152"/>
      <c r="BZE5" s="2152"/>
      <c r="BZF5" s="2152"/>
      <c r="BZG5" s="2152"/>
      <c r="BZH5" s="2152"/>
      <c r="BZI5" s="2152"/>
      <c r="BZJ5" s="2152"/>
      <c r="BZK5" s="2152"/>
      <c r="BZL5" s="2152"/>
      <c r="BZM5" s="2152"/>
      <c r="BZN5" s="2152"/>
      <c r="BZO5" s="2152"/>
      <c r="BZP5" s="2152"/>
      <c r="BZQ5" s="2152"/>
      <c r="BZR5" s="2152"/>
      <c r="BZS5" s="2152"/>
      <c r="BZT5" s="2152"/>
      <c r="BZU5" s="2152"/>
      <c r="BZV5" s="2152"/>
      <c r="BZW5" s="2152"/>
      <c r="BZX5" s="2152"/>
      <c r="BZY5" s="2152"/>
      <c r="BZZ5" s="2152"/>
      <c r="CAA5" s="2152"/>
      <c r="CAB5" s="2152"/>
      <c r="CAC5" s="2152"/>
      <c r="CAD5" s="2152"/>
      <c r="CAE5" s="2152"/>
      <c r="CAF5" s="2152"/>
      <c r="CAG5" s="2152"/>
      <c r="CAH5" s="2152"/>
      <c r="CAI5" s="2152"/>
      <c r="CAJ5" s="2152"/>
      <c r="CAK5" s="2152"/>
      <c r="CAL5" s="2152"/>
      <c r="CAM5" s="2152"/>
      <c r="CAN5" s="2152"/>
      <c r="CAO5" s="2152"/>
      <c r="CAP5" s="2152"/>
      <c r="CAQ5" s="2152"/>
      <c r="CAR5" s="2152"/>
      <c r="CAS5" s="2152"/>
      <c r="CAT5" s="2152"/>
      <c r="CAU5" s="2152"/>
      <c r="CAV5" s="2152"/>
      <c r="CAW5" s="2152"/>
      <c r="CAX5" s="2152"/>
      <c r="CAY5" s="2152"/>
      <c r="CAZ5" s="2152"/>
      <c r="CBA5" s="2152"/>
      <c r="CBB5" s="2152"/>
      <c r="CBC5" s="2152"/>
      <c r="CBD5" s="2152"/>
      <c r="CBE5" s="2152"/>
      <c r="CBF5" s="2152"/>
      <c r="CBG5" s="2152"/>
      <c r="CBH5" s="2152"/>
      <c r="CBI5" s="2152"/>
      <c r="CBJ5" s="2152"/>
      <c r="CBK5" s="2152"/>
      <c r="CBL5" s="2152"/>
      <c r="CBM5" s="2152"/>
      <c r="CBN5" s="2152"/>
      <c r="CBO5" s="2152"/>
      <c r="CBP5" s="2152"/>
      <c r="CBQ5" s="2152"/>
      <c r="CBR5" s="2152"/>
      <c r="CBS5" s="2152"/>
      <c r="CBT5" s="2152"/>
      <c r="CBU5" s="2152"/>
      <c r="CBV5" s="2152"/>
      <c r="CBW5" s="2152"/>
      <c r="CBX5" s="2152"/>
      <c r="CBY5" s="2152"/>
      <c r="CBZ5" s="2152"/>
      <c r="CCA5" s="2152"/>
      <c r="CCB5" s="2152"/>
      <c r="CCC5" s="2152"/>
      <c r="CCD5" s="2152"/>
      <c r="CCE5" s="2152"/>
      <c r="CCF5" s="2152"/>
      <c r="CCG5" s="2152"/>
      <c r="CCH5" s="2152"/>
      <c r="CCI5" s="2152"/>
      <c r="CCJ5" s="2152"/>
      <c r="CCK5" s="2152"/>
      <c r="CCL5" s="2152"/>
      <c r="CCM5" s="2152"/>
      <c r="CCN5" s="2152"/>
      <c r="CCO5" s="2152"/>
      <c r="CCP5" s="2152"/>
      <c r="CCQ5" s="2152"/>
      <c r="CCR5" s="2152"/>
      <c r="CCS5" s="2152"/>
      <c r="CCT5" s="2152"/>
      <c r="CCU5" s="2152"/>
      <c r="CCV5" s="2152"/>
      <c r="CCW5" s="2152"/>
      <c r="CCX5" s="2152"/>
      <c r="CCY5" s="2152"/>
      <c r="CCZ5" s="2152"/>
      <c r="CDA5" s="2152"/>
      <c r="CDB5" s="2152"/>
      <c r="CDC5" s="2152"/>
      <c r="CDD5" s="2152"/>
      <c r="CDE5" s="2152"/>
      <c r="CDF5" s="2152"/>
      <c r="CDG5" s="2152"/>
      <c r="CDH5" s="2152"/>
      <c r="CDI5" s="2152"/>
      <c r="CDJ5" s="2152"/>
      <c r="CDK5" s="2152"/>
      <c r="CDL5" s="2152"/>
      <c r="CDM5" s="2152"/>
      <c r="CDN5" s="2152"/>
      <c r="CDO5" s="2152"/>
      <c r="CDP5" s="2152"/>
      <c r="CDQ5" s="2152"/>
      <c r="CDR5" s="2152"/>
      <c r="CDS5" s="2152"/>
      <c r="CDT5" s="2152"/>
      <c r="CDU5" s="2152"/>
      <c r="CDV5" s="2152"/>
      <c r="CDW5" s="2152"/>
      <c r="CDX5" s="2152"/>
      <c r="CDY5" s="2152"/>
      <c r="CDZ5" s="2152"/>
      <c r="CEA5" s="2152"/>
      <c r="CEB5" s="2152"/>
      <c r="CEC5" s="2152"/>
      <c r="CED5" s="2152"/>
      <c r="CEE5" s="2152"/>
      <c r="CEF5" s="2152"/>
      <c r="CEG5" s="2152"/>
      <c r="CEH5" s="2152"/>
      <c r="CEI5" s="2152"/>
      <c r="CEJ5" s="2152"/>
      <c r="CEK5" s="2152"/>
      <c r="CEL5" s="2152"/>
      <c r="CEM5" s="2152"/>
      <c r="CEN5" s="2152"/>
      <c r="CEO5" s="2152"/>
      <c r="CEP5" s="2152"/>
      <c r="CEQ5" s="2152"/>
      <c r="CER5" s="2152"/>
      <c r="CES5" s="2152"/>
      <c r="CET5" s="2152"/>
      <c r="CEU5" s="2152"/>
      <c r="CEV5" s="2152"/>
      <c r="CEW5" s="2152"/>
      <c r="CEX5" s="2152"/>
      <c r="CEY5" s="2152"/>
      <c r="CEZ5" s="2152"/>
      <c r="CFA5" s="2152"/>
      <c r="CFB5" s="2152"/>
      <c r="CFC5" s="2152"/>
      <c r="CFD5" s="2152"/>
      <c r="CFE5" s="2152"/>
      <c r="CFF5" s="2152"/>
      <c r="CFG5" s="2152"/>
      <c r="CFH5" s="2152"/>
      <c r="CFI5" s="2152"/>
      <c r="CFJ5" s="2152"/>
      <c r="CFK5" s="2152"/>
      <c r="CFL5" s="2152"/>
      <c r="CFM5" s="2152"/>
      <c r="CFN5" s="2152"/>
      <c r="CFO5" s="2152"/>
      <c r="CFP5" s="2152"/>
      <c r="CFQ5" s="2152"/>
      <c r="CFR5" s="2152"/>
      <c r="CFS5" s="2152"/>
      <c r="CFT5" s="2152"/>
      <c r="CFU5" s="2152"/>
      <c r="CFV5" s="2152"/>
      <c r="CFW5" s="2152"/>
      <c r="CFX5" s="2152"/>
      <c r="CFY5" s="2152"/>
      <c r="CFZ5" s="2152"/>
      <c r="CGA5" s="2152"/>
      <c r="CGB5" s="2152"/>
      <c r="CGC5" s="2152"/>
      <c r="CGD5" s="2152"/>
      <c r="CGE5" s="2152"/>
      <c r="CGF5" s="2152"/>
      <c r="CGG5" s="2152"/>
      <c r="CGH5" s="2152"/>
      <c r="CGI5" s="2152"/>
      <c r="CGJ5" s="2152"/>
      <c r="CGK5" s="2152"/>
      <c r="CGL5" s="2152"/>
      <c r="CGM5" s="2152"/>
      <c r="CGN5" s="2152"/>
      <c r="CGO5" s="2152"/>
      <c r="CGP5" s="2152"/>
      <c r="CGQ5" s="2152"/>
      <c r="CGR5" s="2152"/>
      <c r="CGS5" s="2152"/>
      <c r="CGT5" s="2152"/>
      <c r="CGU5" s="2152"/>
      <c r="CGV5" s="2152"/>
      <c r="CGW5" s="2152"/>
      <c r="CGX5" s="2152"/>
      <c r="CGY5" s="2152"/>
      <c r="CGZ5" s="2152"/>
      <c r="CHA5" s="2152"/>
      <c r="CHB5" s="2152"/>
      <c r="CHC5" s="2152"/>
      <c r="CHD5" s="2152"/>
      <c r="CHE5" s="2152"/>
      <c r="CHF5" s="2152"/>
      <c r="CHG5" s="2152"/>
      <c r="CHH5" s="2152"/>
      <c r="CHI5" s="2152"/>
      <c r="CHJ5" s="2152"/>
      <c r="CHK5" s="2152"/>
      <c r="CHL5" s="2152"/>
      <c r="CHM5" s="2152"/>
      <c r="CHN5" s="2152"/>
      <c r="CHO5" s="2152"/>
      <c r="CHP5" s="2152"/>
      <c r="CHQ5" s="2152"/>
      <c r="CHR5" s="2152"/>
      <c r="CHS5" s="2152"/>
      <c r="CHT5" s="2152"/>
      <c r="CHU5" s="2152"/>
      <c r="CHV5" s="2152"/>
      <c r="CHW5" s="2152"/>
      <c r="CHX5" s="2152"/>
      <c r="CHY5" s="2152"/>
      <c r="CHZ5" s="2152"/>
      <c r="CIA5" s="2152"/>
      <c r="CIB5" s="2152"/>
      <c r="CIC5" s="2152"/>
      <c r="CID5" s="2152"/>
      <c r="CIE5" s="2152"/>
      <c r="CIF5" s="2152"/>
      <c r="CIG5" s="2152"/>
      <c r="CIH5" s="2152"/>
      <c r="CII5" s="2152"/>
      <c r="CIJ5" s="2152"/>
      <c r="CIK5" s="2152"/>
      <c r="CIL5" s="2152"/>
      <c r="CIM5" s="2152"/>
      <c r="CIN5" s="2152"/>
      <c r="CIO5" s="2152"/>
      <c r="CIP5" s="2152"/>
      <c r="CIQ5" s="2152"/>
      <c r="CIR5" s="2152"/>
      <c r="CIS5" s="2152"/>
      <c r="CIT5" s="2152"/>
      <c r="CIU5" s="2152"/>
      <c r="CIV5" s="2152"/>
      <c r="CIW5" s="2152"/>
      <c r="CIX5" s="2152"/>
      <c r="CIY5" s="2152"/>
      <c r="CIZ5" s="2152"/>
      <c r="CJA5" s="2152"/>
      <c r="CJB5" s="2152"/>
      <c r="CJC5" s="2152"/>
      <c r="CJD5" s="2152"/>
      <c r="CJE5" s="2152"/>
      <c r="CJF5" s="2152"/>
      <c r="CJG5" s="2152"/>
      <c r="CJH5" s="2152"/>
      <c r="CJI5" s="2152"/>
      <c r="CJJ5" s="2152"/>
      <c r="CJK5" s="2152"/>
      <c r="CJL5" s="2152"/>
      <c r="CJM5" s="2152"/>
      <c r="CJN5" s="2152"/>
      <c r="CJO5" s="2152"/>
      <c r="CJP5" s="2152"/>
      <c r="CJQ5" s="2152"/>
      <c r="CJR5" s="2152"/>
      <c r="CJS5" s="2152"/>
      <c r="CJT5" s="2152"/>
      <c r="CJU5" s="2152"/>
      <c r="CJV5" s="2152"/>
      <c r="CJW5" s="2152"/>
      <c r="CJX5" s="2152"/>
      <c r="CJY5" s="2152"/>
      <c r="CJZ5" s="2152"/>
      <c r="CKA5" s="2152"/>
      <c r="CKB5" s="2152"/>
      <c r="CKC5" s="2152"/>
      <c r="CKD5" s="2152"/>
      <c r="CKE5" s="2152"/>
      <c r="CKF5" s="2152"/>
      <c r="CKG5" s="2152"/>
      <c r="CKH5" s="2152"/>
      <c r="CKI5" s="2152"/>
      <c r="CKJ5" s="2152"/>
      <c r="CKK5" s="2152"/>
      <c r="CKL5" s="2152"/>
      <c r="CKM5" s="2152"/>
      <c r="CKN5" s="2152"/>
      <c r="CKO5" s="2152"/>
      <c r="CKP5" s="2152"/>
      <c r="CKQ5" s="2152"/>
      <c r="CKR5" s="2152"/>
      <c r="CKS5" s="2152"/>
      <c r="CKT5" s="2152"/>
      <c r="CKU5" s="2152"/>
      <c r="CKV5" s="2152"/>
      <c r="CKW5" s="2152"/>
      <c r="CKX5" s="2152"/>
      <c r="CKY5" s="2152"/>
      <c r="CKZ5" s="2152"/>
      <c r="CLA5" s="2152"/>
      <c r="CLB5" s="2152"/>
      <c r="CLC5" s="2152"/>
      <c r="CLD5" s="2152"/>
      <c r="CLE5" s="2152"/>
      <c r="CLF5" s="2152"/>
      <c r="CLG5" s="2152"/>
      <c r="CLH5" s="2152"/>
      <c r="CLI5" s="2152"/>
      <c r="CLJ5" s="2152"/>
      <c r="CLK5" s="2152"/>
      <c r="CLL5" s="2152"/>
      <c r="CLM5" s="2152"/>
      <c r="CLN5" s="2152"/>
      <c r="CLO5" s="2152"/>
      <c r="CLP5" s="2152"/>
      <c r="CLQ5" s="2152"/>
      <c r="CLR5" s="2152"/>
      <c r="CLS5" s="2152"/>
      <c r="CLT5" s="2152"/>
      <c r="CLU5" s="2152"/>
      <c r="CLV5" s="2152"/>
      <c r="CLW5" s="2152"/>
      <c r="CLX5" s="2152"/>
      <c r="CLY5" s="2152"/>
      <c r="CLZ5" s="2152"/>
      <c r="CMA5" s="2152"/>
      <c r="CMB5" s="2152"/>
      <c r="CMC5" s="2152"/>
      <c r="CMD5" s="2152"/>
      <c r="CME5" s="2152"/>
      <c r="CMF5" s="2152"/>
      <c r="CMG5" s="2152"/>
      <c r="CMH5" s="2152"/>
      <c r="CMI5" s="2152"/>
      <c r="CMJ5" s="2152"/>
      <c r="CMK5" s="2152"/>
      <c r="CML5" s="2152"/>
      <c r="CMM5" s="2152"/>
      <c r="CMN5" s="2152"/>
      <c r="CMO5" s="2152"/>
      <c r="CMP5" s="2152"/>
      <c r="CMQ5" s="2152"/>
      <c r="CMR5" s="2152"/>
      <c r="CMS5" s="2152"/>
      <c r="CMT5" s="2152"/>
      <c r="CMU5" s="2152"/>
      <c r="CMV5" s="2152"/>
      <c r="CMW5" s="2152"/>
      <c r="CMX5" s="2152"/>
      <c r="CMY5" s="2152"/>
      <c r="CMZ5" s="2152"/>
      <c r="CNA5" s="2152"/>
      <c r="CNB5" s="2152"/>
      <c r="CNC5" s="2152"/>
      <c r="CND5" s="2152"/>
      <c r="CNE5" s="2152"/>
      <c r="CNF5" s="2152"/>
      <c r="CNG5" s="2152"/>
      <c r="CNH5" s="2152"/>
      <c r="CNI5" s="2152"/>
      <c r="CNJ5" s="2152"/>
      <c r="CNK5" s="2152"/>
      <c r="CNL5" s="2152"/>
      <c r="CNM5" s="2152"/>
      <c r="CNN5" s="2152"/>
      <c r="CNO5" s="2152"/>
      <c r="CNP5" s="2152"/>
      <c r="CNQ5" s="2152"/>
      <c r="CNR5" s="2152"/>
      <c r="CNS5" s="2152"/>
      <c r="CNT5" s="2152"/>
      <c r="CNU5" s="2152"/>
      <c r="CNV5" s="2152"/>
      <c r="CNW5" s="2152"/>
      <c r="CNX5" s="2152"/>
      <c r="CNY5" s="2152"/>
      <c r="CNZ5" s="2152"/>
      <c r="COA5" s="2152"/>
      <c r="COB5" s="2152"/>
      <c r="COC5" s="2152"/>
      <c r="COD5" s="2152"/>
      <c r="COE5" s="2152"/>
      <c r="COF5" s="2152"/>
      <c r="COG5" s="2152"/>
      <c r="COH5" s="2152"/>
      <c r="COI5" s="2152"/>
      <c r="COJ5" s="2152"/>
      <c r="COK5" s="2152"/>
      <c r="COL5" s="2152"/>
      <c r="COM5" s="2152"/>
      <c r="CON5" s="2152"/>
      <c r="COO5" s="2152"/>
      <c r="COP5" s="2152"/>
      <c r="COQ5" s="2152"/>
      <c r="COR5" s="2152"/>
      <c r="COS5" s="2152"/>
      <c r="COT5" s="2152"/>
      <c r="COU5" s="2152"/>
      <c r="COV5" s="2152"/>
      <c r="COW5" s="2152"/>
      <c r="COX5" s="2152"/>
      <c r="COY5" s="2152"/>
      <c r="COZ5" s="2152"/>
      <c r="CPA5" s="2152"/>
      <c r="CPB5" s="2152"/>
      <c r="CPC5" s="2152"/>
      <c r="CPD5" s="2152"/>
      <c r="CPE5" s="2152"/>
      <c r="CPF5" s="2152"/>
      <c r="CPG5" s="2152"/>
      <c r="CPH5" s="2152"/>
      <c r="CPI5" s="2152"/>
      <c r="CPJ5" s="2152"/>
      <c r="CPK5" s="2152"/>
      <c r="CPL5" s="2152"/>
      <c r="CPM5" s="2152"/>
      <c r="CPN5" s="2152"/>
      <c r="CPO5" s="2152"/>
      <c r="CPP5" s="2152"/>
      <c r="CPQ5" s="2152"/>
      <c r="CPR5" s="2152"/>
      <c r="CPS5" s="2152"/>
      <c r="CPT5" s="2152"/>
      <c r="CPU5" s="2152"/>
      <c r="CPV5" s="2152"/>
      <c r="CPW5" s="2152"/>
      <c r="CPX5" s="2152"/>
      <c r="CPY5" s="2152"/>
      <c r="CPZ5" s="2152"/>
      <c r="CQA5" s="2152"/>
      <c r="CQB5" s="2152"/>
      <c r="CQC5" s="2152"/>
      <c r="CQD5" s="2152"/>
      <c r="CQE5" s="2152"/>
      <c r="CQF5" s="2152"/>
      <c r="CQG5" s="2152"/>
      <c r="CQH5" s="2152"/>
      <c r="CQI5" s="2152"/>
      <c r="CQJ5" s="2152"/>
      <c r="CQK5" s="2152"/>
      <c r="CQL5" s="2152"/>
      <c r="CQM5" s="2152"/>
      <c r="CQN5" s="2152"/>
      <c r="CQO5" s="2152"/>
      <c r="CQP5" s="2152"/>
      <c r="CQQ5" s="2152"/>
      <c r="CQR5" s="2152"/>
      <c r="CQS5" s="2152"/>
      <c r="CQT5" s="2152"/>
      <c r="CQU5" s="2152"/>
      <c r="CQV5" s="2152"/>
      <c r="CQW5" s="2152"/>
      <c r="CQX5" s="2152"/>
      <c r="CQY5" s="2152"/>
      <c r="CQZ5" s="2152"/>
      <c r="CRA5" s="2152"/>
      <c r="CRB5" s="2152"/>
      <c r="CRC5" s="2152"/>
      <c r="CRD5" s="2152"/>
      <c r="CRE5" s="2152"/>
      <c r="CRF5" s="2152"/>
      <c r="CRG5" s="2152"/>
      <c r="CRH5" s="2152"/>
      <c r="CRI5" s="2152"/>
      <c r="CRJ5" s="2152"/>
      <c r="CRK5" s="2152"/>
      <c r="CRL5" s="2152"/>
      <c r="CRM5" s="2152"/>
      <c r="CRN5" s="2152"/>
      <c r="CRO5" s="2152"/>
      <c r="CRP5" s="2152"/>
      <c r="CRQ5" s="2152"/>
      <c r="CRR5" s="2152"/>
      <c r="CRS5" s="2152"/>
      <c r="CRT5" s="2152"/>
      <c r="CRU5" s="2152"/>
      <c r="CRV5" s="2152"/>
      <c r="CRW5" s="2152"/>
      <c r="CRX5" s="2152"/>
      <c r="CRY5" s="2152"/>
      <c r="CRZ5" s="2152"/>
      <c r="CSA5" s="2152"/>
      <c r="CSB5" s="2152"/>
      <c r="CSC5" s="2152"/>
      <c r="CSD5" s="2152"/>
      <c r="CSE5" s="2152"/>
      <c r="CSF5" s="2152"/>
      <c r="CSG5" s="2152"/>
      <c r="CSH5" s="2152"/>
      <c r="CSI5" s="2152"/>
      <c r="CSJ5" s="2152"/>
      <c r="CSK5" s="2152"/>
      <c r="CSL5" s="2152"/>
      <c r="CSM5" s="2152"/>
      <c r="CSN5" s="2152"/>
      <c r="CSO5" s="2152"/>
      <c r="CSP5" s="2152"/>
      <c r="CSQ5" s="2152"/>
      <c r="CSR5" s="2152"/>
      <c r="CSS5" s="2152"/>
      <c r="CST5" s="2152"/>
      <c r="CSU5" s="2152"/>
      <c r="CSV5" s="2152"/>
      <c r="CSW5" s="2152"/>
      <c r="CSX5" s="2152"/>
      <c r="CSY5" s="2152"/>
      <c r="CSZ5" s="2152"/>
      <c r="CTA5" s="2152"/>
      <c r="CTB5" s="2152"/>
      <c r="CTC5" s="2152"/>
      <c r="CTD5" s="2152"/>
      <c r="CTE5" s="2152"/>
      <c r="CTF5" s="2152"/>
      <c r="CTG5" s="2152"/>
      <c r="CTH5" s="2152"/>
      <c r="CTI5" s="2152"/>
      <c r="CTJ5" s="2152"/>
      <c r="CTK5" s="2152"/>
      <c r="CTL5" s="2152"/>
      <c r="CTM5" s="2152"/>
      <c r="CTN5" s="2152"/>
      <c r="CTO5" s="2152"/>
      <c r="CTP5" s="2152"/>
      <c r="CTQ5" s="2152"/>
      <c r="CTR5" s="2152"/>
      <c r="CTS5" s="2152"/>
      <c r="CTT5" s="2152"/>
      <c r="CTU5" s="2152"/>
      <c r="CTV5" s="2152"/>
      <c r="CTW5" s="2152"/>
      <c r="CTX5" s="2152"/>
      <c r="CTY5" s="2152"/>
      <c r="CTZ5" s="2152"/>
      <c r="CUA5" s="2152"/>
      <c r="CUB5" s="2152"/>
      <c r="CUC5" s="2152"/>
      <c r="CUD5" s="2152"/>
      <c r="CUE5" s="2152"/>
      <c r="CUF5" s="2152"/>
      <c r="CUG5" s="2152"/>
      <c r="CUH5" s="2152"/>
      <c r="CUI5" s="2152"/>
      <c r="CUJ5" s="2152"/>
      <c r="CUK5" s="2152"/>
      <c r="CUL5" s="2152"/>
      <c r="CUM5" s="2152"/>
      <c r="CUN5" s="2152"/>
      <c r="CUO5" s="2152"/>
      <c r="CUP5" s="2152"/>
      <c r="CUQ5" s="2152"/>
      <c r="CUR5" s="2152"/>
      <c r="CUS5" s="2152"/>
      <c r="CUT5" s="2152"/>
      <c r="CUU5" s="2152"/>
      <c r="CUV5" s="2152"/>
      <c r="CUW5" s="2152"/>
      <c r="CUX5" s="2152"/>
      <c r="CUY5" s="2152"/>
      <c r="CUZ5" s="2152"/>
      <c r="CVA5" s="2152"/>
      <c r="CVB5" s="2152"/>
      <c r="CVC5" s="2152"/>
      <c r="CVD5" s="2152"/>
      <c r="CVE5" s="2152"/>
      <c r="CVF5" s="2152"/>
      <c r="CVG5" s="2152"/>
      <c r="CVH5" s="2152"/>
      <c r="CVI5" s="2152"/>
      <c r="CVJ5" s="2152"/>
      <c r="CVK5" s="2152"/>
      <c r="CVL5" s="2152"/>
      <c r="CVM5" s="2152"/>
      <c r="CVN5" s="2152"/>
      <c r="CVO5" s="2152"/>
      <c r="CVP5" s="2152"/>
      <c r="CVQ5" s="2152"/>
      <c r="CVR5" s="2152"/>
      <c r="CVS5" s="2152"/>
      <c r="CVT5" s="2152"/>
      <c r="CVU5" s="2152"/>
      <c r="CVV5" s="2152"/>
      <c r="CVW5" s="2152"/>
      <c r="CVX5" s="2152"/>
      <c r="CVY5" s="2152"/>
      <c r="CVZ5" s="2152"/>
      <c r="CWA5" s="2152"/>
      <c r="CWB5" s="2152"/>
      <c r="CWC5" s="2152"/>
      <c r="CWD5" s="2152"/>
      <c r="CWE5" s="2152"/>
      <c r="CWF5" s="2152"/>
      <c r="CWG5" s="2152"/>
      <c r="CWH5" s="2152"/>
      <c r="CWI5" s="2152"/>
      <c r="CWJ5" s="2152"/>
      <c r="CWK5" s="2152"/>
      <c r="CWL5" s="2152"/>
      <c r="CWM5" s="2152"/>
      <c r="CWN5" s="2152"/>
      <c r="CWO5" s="2152"/>
      <c r="CWP5" s="2152"/>
      <c r="CWQ5" s="2152"/>
      <c r="CWR5" s="2152"/>
      <c r="CWS5" s="2152"/>
      <c r="CWT5" s="2152"/>
      <c r="CWU5" s="2152"/>
      <c r="CWV5" s="2152"/>
      <c r="CWW5" s="2152"/>
      <c r="CWX5" s="2152"/>
      <c r="CWY5" s="2152"/>
      <c r="CWZ5" s="2152"/>
      <c r="CXA5" s="2152"/>
      <c r="CXB5" s="2152"/>
      <c r="CXC5" s="2152"/>
      <c r="CXD5" s="2152"/>
      <c r="CXE5" s="2152"/>
      <c r="CXF5" s="2152"/>
      <c r="CXG5" s="2152"/>
      <c r="CXH5" s="2152"/>
      <c r="CXI5" s="2152"/>
      <c r="CXJ5" s="2152"/>
      <c r="CXK5" s="2152"/>
      <c r="CXL5" s="2152"/>
      <c r="CXM5" s="2152"/>
      <c r="CXN5" s="2152"/>
      <c r="CXO5" s="2152"/>
      <c r="CXP5" s="2152"/>
      <c r="CXQ5" s="2152"/>
      <c r="CXR5" s="2152"/>
      <c r="CXS5" s="2152"/>
      <c r="CXT5" s="2152"/>
      <c r="CXU5" s="2152"/>
      <c r="CXV5" s="2152"/>
      <c r="CXW5" s="2152"/>
      <c r="CXX5" s="2152"/>
      <c r="CXY5" s="2152"/>
      <c r="CXZ5" s="2152"/>
      <c r="CYA5" s="2152"/>
      <c r="CYB5" s="2152"/>
      <c r="CYC5" s="2152"/>
      <c r="CYD5" s="2152"/>
      <c r="CYE5" s="2152"/>
      <c r="CYF5" s="2152"/>
      <c r="CYG5" s="2152"/>
      <c r="CYH5" s="2152"/>
      <c r="CYI5" s="2152"/>
      <c r="CYJ5" s="2152"/>
      <c r="CYK5" s="2152"/>
      <c r="CYL5" s="2152"/>
      <c r="CYM5" s="2152"/>
      <c r="CYN5" s="2152"/>
      <c r="CYO5" s="2152"/>
      <c r="CYP5" s="2152"/>
      <c r="CYQ5" s="2152"/>
      <c r="CYR5" s="2152"/>
      <c r="CYS5" s="2152"/>
      <c r="CYT5" s="2152"/>
      <c r="CYU5" s="2152"/>
      <c r="CYV5" s="2152"/>
      <c r="CYW5" s="2152"/>
      <c r="CYX5" s="2152"/>
      <c r="CYY5" s="2152"/>
      <c r="CYZ5" s="2152"/>
      <c r="CZA5" s="2152"/>
      <c r="CZB5" s="2152"/>
      <c r="CZC5" s="2152"/>
      <c r="CZD5" s="2152"/>
      <c r="CZE5" s="2152"/>
      <c r="CZF5" s="2152"/>
      <c r="CZG5" s="2152"/>
      <c r="CZH5" s="2152"/>
      <c r="CZI5" s="2152"/>
      <c r="CZJ5" s="2152"/>
      <c r="CZK5" s="2152"/>
      <c r="CZL5" s="2152"/>
      <c r="CZM5" s="2152"/>
      <c r="CZN5" s="2152"/>
      <c r="CZO5" s="2152"/>
      <c r="CZP5" s="2152"/>
      <c r="CZQ5" s="2152"/>
      <c r="CZR5" s="2152"/>
      <c r="CZS5" s="2152"/>
      <c r="CZT5" s="2152"/>
      <c r="CZU5" s="2152"/>
      <c r="CZV5" s="2152"/>
      <c r="CZW5" s="2152"/>
      <c r="CZX5" s="2152"/>
      <c r="CZY5" s="2152"/>
      <c r="CZZ5" s="2152"/>
      <c r="DAA5" s="2152"/>
      <c r="DAB5" s="2152"/>
      <c r="DAC5" s="2152"/>
      <c r="DAD5" s="2152"/>
      <c r="DAE5" s="2152"/>
      <c r="DAF5" s="2152"/>
      <c r="DAG5" s="2152"/>
      <c r="DAH5" s="2152"/>
      <c r="DAI5" s="2152"/>
      <c r="DAJ5" s="2152"/>
      <c r="DAK5" s="2152"/>
      <c r="DAL5" s="2152"/>
      <c r="DAM5" s="2152"/>
      <c r="DAN5" s="2152"/>
      <c r="DAO5" s="2152"/>
      <c r="DAP5" s="2152"/>
      <c r="DAQ5" s="2152"/>
      <c r="DAR5" s="2152"/>
      <c r="DAS5" s="2152"/>
      <c r="DAT5" s="2152"/>
      <c r="DAU5" s="2152"/>
      <c r="DAV5" s="2152"/>
      <c r="DAW5" s="2152"/>
      <c r="DAX5" s="2152"/>
      <c r="DAY5" s="2152"/>
      <c r="DAZ5" s="2152"/>
      <c r="DBA5" s="2152"/>
      <c r="DBB5" s="2152"/>
      <c r="DBC5" s="2152"/>
      <c r="DBD5" s="2152"/>
      <c r="DBE5" s="2152"/>
      <c r="DBF5" s="2152"/>
      <c r="DBG5" s="2152"/>
      <c r="DBH5" s="2152"/>
      <c r="DBI5" s="2152"/>
      <c r="DBJ5" s="2152"/>
      <c r="DBK5" s="2152"/>
      <c r="DBL5" s="2152"/>
      <c r="DBM5" s="2152"/>
      <c r="DBN5" s="2152"/>
      <c r="DBO5" s="2152"/>
      <c r="DBP5" s="2152"/>
      <c r="DBQ5" s="2152"/>
      <c r="DBR5" s="2152"/>
      <c r="DBS5" s="2152"/>
      <c r="DBT5" s="2152"/>
      <c r="DBU5" s="2152"/>
      <c r="DBV5" s="2152"/>
      <c r="DBW5" s="2152"/>
      <c r="DBX5" s="2152"/>
      <c r="DBY5" s="2152"/>
      <c r="DBZ5" s="2152"/>
      <c r="DCA5" s="2152"/>
      <c r="DCB5" s="2152"/>
      <c r="DCC5" s="2152"/>
      <c r="DCD5" s="2152"/>
      <c r="DCE5" s="2152"/>
      <c r="DCF5" s="2152"/>
      <c r="DCG5" s="2152"/>
      <c r="DCH5" s="2152"/>
      <c r="DCI5" s="2152"/>
      <c r="DCJ5" s="2152"/>
      <c r="DCK5" s="2152"/>
      <c r="DCL5" s="2152"/>
      <c r="DCM5" s="2152"/>
      <c r="DCN5" s="2152"/>
      <c r="DCO5" s="2152"/>
      <c r="DCP5" s="2152"/>
      <c r="DCQ5" s="2152"/>
      <c r="DCR5" s="2152"/>
      <c r="DCS5" s="2152"/>
      <c r="DCT5" s="2152"/>
      <c r="DCU5" s="2152"/>
      <c r="DCV5" s="2152"/>
      <c r="DCW5" s="2152"/>
      <c r="DCX5" s="2152"/>
      <c r="DCY5" s="2152"/>
      <c r="DCZ5" s="2152"/>
      <c r="DDA5" s="2152"/>
      <c r="DDB5" s="2152"/>
      <c r="DDC5" s="2152"/>
      <c r="DDD5" s="2152"/>
      <c r="DDE5" s="2152"/>
      <c r="DDF5" s="2152"/>
      <c r="DDG5" s="2152"/>
      <c r="DDH5" s="2152"/>
      <c r="DDI5" s="2152"/>
      <c r="DDJ5" s="2152"/>
      <c r="DDK5" s="2152"/>
      <c r="DDL5" s="2152"/>
      <c r="DDM5" s="2152"/>
      <c r="DDN5" s="2152"/>
      <c r="DDO5" s="2152"/>
      <c r="DDP5" s="2152"/>
      <c r="DDQ5" s="2152"/>
      <c r="DDR5" s="2152"/>
      <c r="DDS5" s="2152"/>
      <c r="DDT5" s="2152"/>
      <c r="DDU5" s="2152"/>
      <c r="DDV5" s="2152"/>
      <c r="DDW5" s="2152"/>
      <c r="DDX5" s="2152"/>
      <c r="DDY5" s="2152"/>
      <c r="DDZ5" s="2152"/>
      <c r="DEA5" s="2152"/>
      <c r="DEB5" s="2152"/>
      <c r="DEC5" s="2152"/>
      <c r="DED5" s="2152"/>
      <c r="DEE5" s="2152"/>
      <c r="DEF5" s="2152"/>
      <c r="DEG5" s="2152"/>
      <c r="DEH5" s="2152"/>
      <c r="DEI5" s="2152"/>
      <c r="DEJ5" s="2152"/>
      <c r="DEK5" s="2152"/>
      <c r="DEL5" s="2152"/>
      <c r="DEM5" s="2152"/>
      <c r="DEN5" s="2152"/>
      <c r="DEO5" s="2152"/>
      <c r="DEP5" s="2152"/>
      <c r="DEQ5" s="2152"/>
      <c r="DER5" s="2152"/>
      <c r="DES5" s="2152"/>
      <c r="DET5" s="2152"/>
      <c r="DEU5" s="2152"/>
      <c r="DEV5" s="2152"/>
      <c r="DEW5" s="2152"/>
      <c r="DEX5" s="2152"/>
      <c r="DEY5" s="2152"/>
      <c r="DEZ5" s="2152"/>
      <c r="DFA5" s="2152"/>
      <c r="DFB5" s="2152"/>
      <c r="DFC5" s="2152"/>
      <c r="DFD5" s="2152"/>
      <c r="DFE5" s="2152"/>
      <c r="DFF5" s="2152"/>
      <c r="DFG5" s="2152"/>
      <c r="DFH5" s="2152"/>
      <c r="DFI5" s="2152"/>
      <c r="DFJ5" s="2152"/>
      <c r="DFK5" s="2152"/>
      <c r="DFL5" s="2152"/>
      <c r="DFM5" s="2152"/>
      <c r="DFN5" s="2152"/>
      <c r="DFO5" s="2152"/>
      <c r="DFP5" s="2152"/>
      <c r="DFQ5" s="2152"/>
      <c r="DFR5" s="2152"/>
      <c r="DFS5" s="2152"/>
      <c r="DFT5" s="2152"/>
      <c r="DFU5" s="2152"/>
      <c r="DFV5" s="2152"/>
      <c r="DFW5" s="2152"/>
      <c r="DFX5" s="2152"/>
      <c r="DFY5" s="2152"/>
      <c r="DFZ5" s="2152"/>
      <c r="DGA5" s="2152"/>
      <c r="DGB5" s="2152"/>
      <c r="DGC5" s="2152"/>
      <c r="DGD5" s="2152"/>
      <c r="DGE5" s="2152"/>
      <c r="DGF5" s="2152"/>
      <c r="DGG5" s="2152"/>
      <c r="DGH5" s="2152"/>
      <c r="DGI5" s="2152"/>
      <c r="DGJ5" s="2152"/>
      <c r="DGK5" s="2152"/>
      <c r="DGL5" s="2152"/>
      <c r="DGM5" s="2152"/>
      <c r="DGN5" s="2152"/>
      <c r="DGO5" s="2152"/>
      <c r="DGP5" s="2152"/>
      <c r="DGQ5" s="2152"/>
      <c r="DGR5" s="2152"/>
      <c r="DGS5" s="2152"/>
      <c r="DGT5" s="2152"/>
      <c r="DGU5" s="2152"/>
      <c r="DGV5" s="2152"/>
      <c r="DGW5" s="2152"/>
      <c r="DGX5" s="2152"/>
      <c r="DGY5" s="2152"/>
      <c r="DGZ5" s="2152"/>
      <c r="DHA5" s="2152"/>
      <c r="DHB5" s="2152"/>
      <c r="DHC5" s="2152"/>
      <c r="DHD5" s="2152"/>
      <c r="DHE5" s="2152"/>
      <c r="DHF5" s="2152"/>
      <c r="DHG5" s="2152"/>
      <c r="DHH5" s="2152"/>
      <c r="DHI5" s="2152"/>
      <c r="DHJ5" s="2152"/>
      <c r="DHK5" s="2152"/>
      <c r="DHL5" s="2152"/>
      <c r="DHM5" s="2152"/>
      <c r="DHN5" s="2152"/>
      <c r="DHO5" s="2152"/>
      <c r="DHP5" s="2152"/>
      <c r="DHQ5" s="2152"/>
      <c r="DHR5" s="2152"/>
      <c r="DHS5" s="2152"/>
      <c r="DHT5" s="2152"/>
      <c r="DHU5" s="2152"/>
      <c r="DHV5" s="2152"/>
      <c r="DHW5" s="2152"/>
      <c r="DHX5" s="2152"/>
      <c r="DHY5" s="2152"/>
      <c r="DHZ5" s="2152"/>
      <c r="DIA5" s="2152"/>
      <c r="DIB5" s="2152"/>
      <c r="DIC5" s="2152"/>
      <c r="DID5" s="2152"/>
      <c r="DIE5" s="2152"/>
      <c r="DIF5" s="2152"/>
      <c r="DIG5" s="2152"/>
      <c r="DIH5" s="2152"/>
      <c r="DII5" s="2152"/>
      <c r="DIJ5" s="2152"/>
      <c r="DIK5" s="2152"/>
      <c r="DIL5" s="2152"/>
      <c r="DIM5" s="2152"/>
      <c r="DIN5" s="2152"/>
      <c r="DIO5" s="2152"/>
      <c r="DIP5" s="2152"/>
      <c r="DIQ5" s="2152"/>
      <c r="DIR5" s="2152"/>
      <c r="DIS5" s="2152"/>
      <c r="DIT5" s="2152"/>
      <c r="DIU5" s="2152"/>
      <c r="DIV5" s="2152"/>
      <c r="DIW5" s="2152"/>
      <c r="DIX5" s="2152"/>
      <c r="DIY5" s="2152"/>
      <c r="DIZ5" s="2152"/>
      <c r="DJA5" s="2152"/>
      <c r="DJB5" s="2152"/>
      <c r="DJC5" s="2152"/>
      <c r="DJD5" s="2152"/>
      <c r="DJE5" s="2152"/>
      <c r="DJF5" s="2152"/>
      <c r="DJG5" s="2152"/>
      <c r="DJH5" s="2152"/>
      <c r="DJI5" s="2152"/>
      <c r="DJJ5" s="2152"/>
      <c r="DJK5" s="2152"/>
      <c r="DJL5" s="2152"/>
      <c r="DJM5" s="2152"/>
      <c r="DJN5" s="2152"/>
      <c r="DJO5" s="2152"/>
      <c r="DJP5" s="2152"/>
      <c r="DJQ5" s="2152"/>
      <c r="DJR5" s="2152"/>
      <c r="DJS5" s="2152"/>
      <c r="DJT5" s="2152"/>
      <c r="DJU5" s="2152"/>
      <c r="DJV5" s="2152"/>
      <c r="DJW5" s="2152"/>
      <c r="DJX5" s="2152"/>
      <c r="DJY5" s="2152"/>
      <c r="DJZ5" s="2152"/>
      <c r="DKA5" s="2152"/>
      <c r="DKB5" s="2152"/>
      <c r="DKC5" s="2152"/>
      <c r="DKD5" s="2152"/>
      <c r="DKE5" s="2152"/>
      <c r="DKF5" s="2152"/>
      <c r="DKG5" s="2152"/>
      <c r="DKH5" s="2152"/>
      <c r="DKI5" s="2152"/>
      <c r="DKJ5" s="2152"/>
      <c r="DKK5" s="2152"/>
      <c r="DKL5" s="2152"/>
      <c r="DKM5" s="2152"/>
      <c r="DKN5" s="2152"/>
      <c r="DKO5" s="2152"/>
      <c r="DKP5" s="2152"/>
      <c r="DKQ5" s="2152"/>
      <c r="DKR5" s="2152"/>
      <c r="DKS5" s="2152"/>
      <c r="DKT5" s="2152"/>
      <c r="DKU5" s="2152"/>
      <c r="DKV5" s="2152"/>
      <c r="DKW5" s="2152"/>
      <c r="DKX5" s="2152"/>
      <c r="DKY5" s="2152"/>
      <c r="DKZ5" s="2152"/>
      <c r="DLA5" s="2152"/>
      <c r="DLB5" s="2152"/>
      <c r="DLC5" s="2152"/>
      <c r="DLD5" s="2152"/>
      <c r="DLE5" s="2152"/>
      <c r="DLF5" s="2152"/>
      <c r="DLG5" s="2152"/>
      <c r="DLH5" s="2152"/>
      <c r="DLI5" s="2152"/>
      <c r="DLJ5" s="2152"/>
      <c r="DLK5" s="2152"/>
      <c r="DLL5" s="2152"/>
      <c r="DLM5" s="2152"/>
      <c r="DLN5" s="2152"/>
      <c r="DLO5" s="2152"/>
      <c r="DLP5" s="2152"/>
      <c r="DLQ5" s="2152"/>
      <c r="DLR5" s="2152"/>
      <c r="DLS5" s="2152"/>
      <c r="DLT5" s="2152"/>
      <c r="DLU5" s="2152"/>
      <c r="DLV5" s="2152"/>
      <c r="DLW5" s="2152"/>
      <c r="DLX5" s="2152"/>
      <c r="DLY5" s="2152"/>
      <c r="DLZ5" s="2152"/>
      <c r="DMA5" s="2152"/>
      <c r="DMB5" s="2152"/>
      <c r="DMC5" s="2152"/>
      <c r="DMD5" s="2152"/>
      <c r="DME5" s="2152"/>
      <c r="DMF5" s="2152"/>
      <c r="DMG5" s="2152"/>
      <c r="DMH5" s="2152"/>
      <c r="DMI5" s="2152"/>
      <c r="DMJ5" s="2152"/>
      <c r="DMK5" s="2152"/>
      <c r="DML5" s="2152"/>
      <c r="DMM5" s="2152"/>
      <c r="DMN5" s="2152"/>
      <c r="DMO5" s="2152"/>
      <c r="DMP5" s="2152"/>
      <c r="DMQ5" s="2152"/>
      <c r="DMR5" s="2152"/>
      <c r="DMS5" s="2152"/>
      <c r="DMT5" s="2152"/>
      <c r="DMU5" s="2152"/>
      <c r="DMV5" s="2152"/>
      <c r="DMW5" s="2152"/>
      <c r="DMX5" s="2152"/>
      <c r="DMY5" s="2152"/>
      <c r="DMZ5" s="2152"/>
      <c r="DNA5" s="2152"/>
      <c r="DNB5" s="2152"/>
      <c r="DNC5" s="2152"/>
      <c r="DND5" s="2152"/>
      <c r="DNE5" s="2152"/>
      <c r="DNF5" s="2152"/>
      <c r="DNG5" s="2152"/>
      <c r="DNH5" s="2152"/>
      <c r="DNI5" s="2152"/>
      <c r="DNJ5" s="2152"/>
      <c r="DNK5" s="2152"/>
      <c r="DNL5" s="2152"/>
      <c r="DNM5" s="2152"/>
      <c r="DNN5" s="2152"/>
      <c r="DNO5" s="2152"/>
      <c r="DNP5" s="2152"/>
      <c r="DNQ5" s="2152"/>
      <c r="DNR5" s="2152"/>
      <c r="DNS5" s="2152"/>
      <c r="DNT5" s="2152"/>
      <c r="DNU5" s="2152"/>
      <c r="DNV5" s="2152"/>
      <c r="DNW5" s="2152"/>
      <c r="DNX5" s="2152"/>
      <c r="DNY5" s="2152"/>
      <c r="DNZ5" s="2152"/>
      <c r="DOA5" s="2152"/>
      <c r="DOB5" s="2152"/>
      <c r="DOC5" s="2152"/>
      <c r="DOD5" s="2152"/>
      <c r="DOE5" s="2152"/>
      <c r="DOF5" s="2152"/>
      <c r="DOG5" s="2152"/>
      <c r="DOH5" s="2152"/>
      <c r="DOI5" s="2152"/>
      <c r="DOJ5" s="2152"/>
      <c r="DOK5" s="2152"/>
      <c r="DOL5" s="2152"/>
      <c r="DOM5" s="2152"/>
      <c r="DON5" s="2152"/>
      <c r="DOO5" s="2152"/>
      <c r="DOP5" s="2152"/>
      <c r="DOQ5" s="2152"/>
      <c r="DOR5" s="2152"/>
      <c r="DOS5" s="2152"/>
      <c r="DOT5" s="2152"/>
      <c r="DOU5" s="2152"/>
      <c r="DOV5" s="2152"/>
      <c r="DOW5" s="2152"/>
      <c r="DOX5" s="2152"/>
      <c r="DOY5" s="2152"/>
      <c r="DOZ5" s="2152"/>
      <c r="DPA5" s="2152"/>
      <c r="DPB5" s="2152"/>
      <c r="DPC5" s="2152"/>
      <c r="DPD5" s="2152"/>
      <c r="DPE5" s="2152"/>
      <c r="DPF5" s="2152"/>
      <c r="DPG5" s="2152"/>
      <c r="DPH5" s="2152"/>
      <c r="DPI5" s="2152"/>
      <c r="DPJ5" s="2152"/>
      <c r="DPK5" s="2152"/>
      <c r="DPL5" s="2152"/>
      <c r="DPM5" s="2152"/>
      <c r="DPN5" s="2152"/>
      <c r="DPO5" s="2152"/>
      <c r="DPP5" s="2152"/>
      <c r="DPQ5" s="2152"/>
      <c r="DPR5" s="2152"/>
      <c r="DPS5" s="2152"/>
      <c r="DPT5" s="2152"/>
      <c r="DPU5" s="2152"/>
      <c r="DPV5" s="2152"/>
      <c r="DPW5" s="2152"/>
      <c r="DPX5" s="2152"/>
      <c r="DPY5" s="2152"/>
      <c r="DPZ5" s="2152"/>
      <c r="DQA5" s="2152"/>
      <c r="DQB5" s="2152"/>
      <c r="DQC5" s="2152"/>
      <c r="DQD5" s="2152"/>
      <c r="DQE5" s="2152"/>
      <c r="DQF5" s="2152"/>
      <c r="DQG5" s="2152"/>
      <c r="DQH5" s="2152"/>
      <c r="DQI5" s="2152"/>
      <c r="DQJ5" s="2152"/>
      <c r="DQK5" s="2152"/>
      <c r="DQL5" s="2152"/>
      <c r="DQM5" s="2152"/>
      <c r="DQN5" s="2152"/>
      <c r="DQO5" s="2152"/>
      <c r="DQP5" s="2152"/>
      <c r="DQQ5" s="2152"/>
      <c r="DQR5" s="2152"/>
      <c r="DQS5" s="2152"/>
      <c r="DQT5" s="2152"/>
      <c r="DQU5" s="2152"/>
      <c r="DQV5" s="2152"/>
      <c r="DQW5" s="2152"/>
      <c r="DQX5" s="2152"/>
      <c r="DQY5" s="2152"/>
      <c r="DQZ5" s="2152"/>
      <c r="DRA5" s="2152"/>
      <c r="DRB5" s="2152"/>
      <c r="DRC5" s="2152"/>
      <c r="DRD5" s="2152"/>
      <c r="DRE5" s="2152"/>
      <c r="DRF5" s="2152"/>
      <c r="DRG5" s="2152"/>
      <c r="DRH5" s="2152"/>
      <c r="DRI5" s="2152"/>
      <c r="DRJ5" s="2152"/>
      <c r="DRK5" s="2152"/>
      <c r="DRL5" s="2152"/>
      <c r="DRM5" s="2152"/>
      <c r="DRN5" s="2152"/>
      <c r="DRO5" s="2152"/>
      <c r="DRP5" s="2152"/>
      <c r="DRQ5" s="2152"/>
      <c r="DRR5" s="2152"/>
      <c r="DRS5" s="2152"/>
      <c r="DRT5" s="2152"/>
      <c r="DRU5" s="2152"/>
      <c r="DRV5" s="2152"/>
      <c r="DRW5" s="2152"/>
      <c r="DRX5" s="2152"/>
      <c r="DRY5" s="2152"/>
      <c r="DRZ5" s="2152"/>
      <c r="DSA5" s="2152"/>
      <c r="DSB5" s="2152"/>
      <c r="DSC5" s="2152"/>
      <c r="DSD5" s="2152"/>
      <c r="DSE5" s="2152"/>
      <c r="DSF5" s="2152"/>
      <c r="DSG5" s="2152"/>
      <c r="DSH5" s="2152"/>
      <c r="DSI5" s="2152"/>
      <c r="DSJ5" s="2152"/>
      <c r="DSK5" s="2152"/>
      <c r="DSL5" s="2152"/>
      <c r="DSM5" s="2152"/>
      <c r="DSN5" s="2152"/>
      <c r="DSO5" s="2152"/>
      <c r="DSP5" s="2152"/>
      <c r="DSQ5" s="2152"/>
      <c r="DSR5" s="2152"/>
      <c r="DSS5" s="2152"/>
      <c r="DST5" s="2152"/>
      <c r="DSU5" s="2152"/>
      <c r="DSV5" s="2152"/>
      <c r="DSW5" s="2152"/>
      <c r="DSX5" s="2152"/>
      <c r="DSY5" s="2152"/>
      <c r="DSZ5" s="2152"/>
      <c r="DTA5" s="2152"/>
      <c r="DTB5" s="2152"/>
      <c r="DTC5" s="2152"/>
      <c r="DTD5" s="2152"/>
      <c r="DTE5" s="2152"/>
      <c r="DTF5" s="2152"/>
      <c r="DTG5" s="2152"/>
      <c r="DTH5" s="2152"/>
      <c r="DTI5" s="2152"/>
      <c r="DTJ5" s="2152"/>
      <c r="DTK5" s="2152"/>
      <c r="DTL5" s="2152"/>
      <c r="DTM5" s="2152"/>
      <c r="DTN5" s="2152"/>
      <c r="DTO5" s="2152"/>
      <c r="DTP5" s="2152"/>
      <c r="DTQ5" s="2152"/>
      <c r="DTR5" s="2152"/>
      <c r="DTS5" s="2152"/>
      <c r="DTT5" s="2152"/>
      <c r="DTU5" s="2152"/>
      <c r="DTV5" s="2152"/>
      <c r="DTW5" s="2152"/>
      <c r="DTX5" s="2152"/>
      <c r="DTY5" s="2152"/>
      <c r="DTZ5" s="2152"/>
      <c r="DUA5" s="2152"/>
      <c r="DUB5" s="2152"/>
      <c r="DUC5" s="2152"/>
      <c r="DUD5" s="2152"/>
      <c r="DUE5" s="2152"/>
      <c r="DUF5" s="2152"/>
      <c r="DUG5" s="2152"/>
      <c r="DUH5" s="2152"/>
      <c r="DUI5" s="2152"/>
      <c r="DUJ5" s="2152"/>
      <c r="DUK5" s="2152"/>
      <c r="DUL5" s="2152"/>
      <c r="DUM5" s="2152"/>
      <c r="DUN5" s="2152"/>
      <c r="DUO5" s="2152"/>
      <c r="DUP5" s="2152"/>
      <c r="DUQ5" s="2152"/>
      <c r="DUR5" s="2152"/>
      <c r="DUS5" s="2152"/>
      <c r="DUT5" s="2152"/>
      <c r="DUU5" s="2152"/>
      <c r="DUV5" s="2152"/>
      <c r="DUW5" s="2152"/>
      <c r="DUX5" s="2152"/>
      <c r="DUY5" s="2152"/>
      <c r="DUZ5" s="2152"/>
      <c r="DVA5" s="2152"/>
      <c r="DVB5" s="2152"/>
      <c r="DVC5" s="2152"/>
      <c r="DVD5" s="2152"/>
      <c r="DVE5" s="2152"/>
      <c r="DVF5" s="2152"/>
      <c r="DVG5" s="2152"/>
      <c r="DVH5" s="2152"/>
      <c r="DVI5" s="2152"/>
      <c r="DVJ5" s="2152"/>
      <c r="DVK5" s="2152"/>
      <c r="DVL5" s="2152"/>
      <c r="DVM5" s="2152"/>
      <c r="DVN5" s="2152"/>
      <c r="DVO5" s="2152"/>
      <c r="DVP5" s="2152"/>
      <c r="DVQ5" s="2152"/>
      <c r="DVR5" s="2152"/>
      <c r="DVS5" s="2152"/>
      <c r="DVT5" s="2152"/>
      <c r="DVU5" s="2152"/>
      <c r="DVV5" s="2152"/>
      <c r="DVW5" s="2152"/>
      <c r="DVX5" s="2152"/>
      <c r="DVY5" s="2152"/>
      <c r="DVZ5" s="2152"/>
      <c r="DWA5" s="2152"/>
      <c r="DWB5" s="2152"/>
      <c r="DWC5" s="2152"/>
      <c r="DWD5" s="2152"/>
      <c r="DWE5" s="2152"/>
      <c r="DWF5" s="2152"/>
      <c r="DWG5" s="2152"/>
      <c r="DWH5" s="2152"/>
      <c r="DWI5" s="2152"/>
      <c r="DWJ5" s="2152"/>
      <c r="DWK5" s="2152"/>
      <c r="DWL5" s="2152"/>
      <c r="DWM5" s="2152"/>
      <c r="DWN5" s="2152"/>
      <c r="DWO5" s="2152"/>
      <c r="DWP5" s="2152"/>
      <c r="DWQ5" s="2152"/>
      <c r="DWR5" s="2152"/>
      <c r="DWS5" s="2152"/>
      <c r="DWT5" s="2152"/>
      <c r="DWU5" s="2152"/>
      <c r="DWV5" s="2152"/>
      <c r="DWW5" s="2152"/>
      <c r="DWX5" s="2152"/>
      <c r="DWY5" s="2152"/>
      <c r="DWZ5" s="2152"/>
      <c r="DXA5" s="2152"/>
      <c r="DXB5" s="2152"/>
      <c r="DXC5" s="2152"/>
      <c r="DXD5" s="2152"/>
      <c r="DXE5" s="2152"/>
      <c r="DXF5" s="2152"/>
      <c r="DXG5" s="2152"/>
      <c r="DXH5" s="2152"/>
      <c r="DXI5" s="2152"/>
      <c r="DXJ5" s="2152"/>
      <c r="DXK5" s="2152"/>
      <c r="DXL5" s="2152"/>
      <c r="DXM5" s="2152"/>
      <c r="DXN5" s="2152"/>
      <c r="DXO5" s="2152"/>
      <c r="DXP5" s="2152"/>
      <c r="DXQ5" s="2152"/>
      <c r="DXR5" s="2152"/>
      <c r="DXS5" s="2152"/>
      <c r="DXT5" s="2152"/>
      <c r="DXU5" s="2152"/>
      <c r="DXV5" s="2152"/>
      <c r="DXW5" s="2152"/>
      <c r="DXX5" s="2152"/>
      <c r="DXY5" s="2152"/>
      <c r="DXZ5" s="2152"/>
      <c r="DYA5" s="2152"/>
      <c r="DYB5" s="2152"/>
      <c r="DYC5" s="2152"/>
      <c r="DYD5" s="2152"/>
      <c r="DYE5" s="2152"/>
      <c r="DYF5" s="2152"/>
      <c r="DYG5" s="2152"/>
      <c r="DYH5" s="2152"/>
      <c r="DYI5" s="2152"/>
      <c r="DYJ5" s="2152"/>
      <c r="DYK5" s="2152"/>
      <c r="DYL5" s="2152"/>
      <c r="DYM5" s="2152"/>
      <c r="DYN5" s="2152"/>
      <c r="DYO5" s="2152"/>
      <c r="DYP5" s="2152"/>
      <c r="DYQ5" s="2152"/>
      <c r="DYR5" s="2152"/>
      <c r="DYS5" s="2152"/>
      <c r="DYT5" s="2152"/>
      <c r="DYU5" s="2152"/>
      <c r="DYV5" s="2152"/>
      <c r="DYW5" s="2152"/>
      <c r="DYX5" s="2152"/>
      <c r="DYY5" s="2152"/>
      <c r="DYZ5" s="2152"/>
      <c r="DZA5" s="2152"/>
      <c r="DZB5" s="2152"/>
      <c r="DZC5" s="2152"/>
      <c r="DZD5" s="2152"/>
      <c r="DZE5" s="2152"/>
      <c r="DZF5" s="2152"/>
      <c r="DZG5" s="2152"/>
      <c r="DZH5" s="2152"/>
      <c r="DZI5" s="2152"/>
      <c r="DZJ5" s="2152"/>
      <c r="DZK5" s="2152"/>
      <c r="DZL5" s="2152"/>
      <c r="DZM5" s="2152"/>
      <c r="DZN5" s="2152"/>
      <c r="DZO5" s="2152"/>
      <c r="DZP5" s="2152"/>
      <c r="DZQ5" s="2152"/>
      <c r="DZR5" s="2152"/>
      <c r="DZS5" s="2152"/>
      <c r="DZT5" s="2152"/>
      <c r="DZU5" s="2152"/>
      <c r="DZV5" s="2152"/>
      <c r="DZW5" s="2152"/>
      <c r="DZX5" s="2152"/>
      <c r="DZY5" s="2152"/>
      <c r="DZZ5" s="2152"/>
      <c r="EAA5" s="2152"/>
      <c r="EAB5" s="2152"/>
      <c r="EAC5" s="2152"/>
      <c r="EAD5" s="2152"/>
      <c r="EAE5" s="2152"/>
      <c r="EAF5" s="2152"/>
      <c r="EAG5" s="2152"/>
      <c r="EAH5" s="2152"/>
      <c r="EAI5" s="2152"/>
      <c r="EAJ5" s="2152"/>
      <c r="EAK5" s="2152"/>
      <c r="EAL5" s="2152"/>
      <c r="EAM5" s="2152"/>
      <c r="EAN5" s="2152"/>
      <c r="EAO5" s="2152"/>
      <c r="EAP5" s="2152"/>
      <c r="EAQ5" s="2152"/>
      <c r="EAR5" s="2152"/>
      <c r="EAS5" s="2152"/>
      <c r="EAT5" s="2152"/>
      <c r="EAU5" s="2152"/>
      <c r="EAV5" s="2152"/>
      <c r="EAW5" s="2152"/>
      <c r="EAX5" s="2152"/>
      <c r="EAY5" s="2152"/>
      <c r="EAZ5" s="2152"/>
      <c r="EBA5" s="2152"/>
      <c r="EBB5" s="2152"/>
      <c r="EBC5" s="2152"/>
      <c r="EBD5" s="2152"/>
      <c r="EBE5" s="2152"/>
      <c r="EBF5" s="2152"/>
      <c r="EBG5" s="2152"/>
      <c r="EBH5" s="2152"/>
      <c r="EBI5" s="2152"/>
      <c r="EBJ5" s="2152"/>
      <c r="EBK5" s="2152"/>
      <c r="EBL5" s="2152"/>
      <c r="EBM5" s="2152"/>
      <c r="EBN5" s="2152"/>
      <c r="EBO5" s="2152"/>
      <c r="EBP5" s="2152"/>
      <c r="EBQ5" s="2152"/>
      <c r="EBR5" s="2152"/>
      <c r="EBS5" s="2152"/>
      <c r="EBT5" s="2152"/>
      <c r="EBU5" s="2152"/>
      <c r="EBV5" s="2152"/>
      <c r="EBW5" s="2152"/>
      <c r="EBX5" s="2152"/>
      <c r="EBY5" s="2152"/>
      <c r="EBZ5" s="2152"/>
      <c r="ECA5" s="2152"/>
      <c r="ECB5" s="2152"/>
      <c r="ECC5" s="2152"/>
      <c r="ECD5" s="2152"/>
      <c r="ECE5" s="2152"/>
      <c r="ECF5" s="2152"/>
      <c r="ECG5" s="2152"/>
      <c r="ECH5" s="2152"/>
      <c r="ECI5" s="2152"/>
      <c r="ECJ5" s="2152"/>
      <c r="ECK5" s="2152"/>
      <c r="ECL5" s="2152"/>
      <c r="ECM5" s="2152"/>
      <c r="ECN5" s="2152"/>
      <c r="ECO5" s="2152"/>
      <c r="ECP5" s="2152"/>
      <c r="ECQ5" s="2152"/>
      <c r="ECR5" s="2152"/>
      <c r="ECS5" s="2152"/>
      <c r="ECT5" s="2152"/>
      <c r="ECU5" s="2152"/>
      <c r="ECV5" s="2152"/>
      <c r="ECW5" s="2152"/>
      <c r="ECX5" s="2152"/>
      <c r="ECY5" s="2152"/>
      <c r="ECZ5" s="2152"/>
      <c r="EDA5" s="2152"/>
      <c r="EDB5" s="2152"/>
      <c r="EDC5" s="2152"/>
      <c r="EDD5" s="2152"/>
      <c r="EDE5" s="2152"/>
      <c r="EDF5" s="2152"/>
      <c r="EDG5" s="2152"/>
      <c r="EDH5" s="2152"/>
      <c r="EDI5" s="2152"/>
      <c r="EDJ5" s="2152"/>
      <c r="EDK5" s="2152"/>
      <c r="EDL5" s="2152"/>
      <c r="EDM5" s="2152"/>
      <c r="EDN5" s="2152"/>
      <c r="EDO5" s="2152"/>
      <c r="EDP5" s="2152"/>
      <c r="EDQ5" s="2152"/>
      <c r="EDR5" s="2152"/>
      <c r="EDS5" s="2152"/>
      <c r="EDT5" s="2152"/>
      <c r="EDU5" s="2152"/>
      <c r="EDV5" s="2152"/>
      <c r="EDW5" s="2152"/>
      <c r="EDX5" s="2152"/>
      <c r="EDY5" s="2152"/>
      <c r="EDZ5" s="2152"/>
      <c r="EEA5" s="2152"/>
      <c r="EEB5" s="2152"/>
      <c r="EEC5" s="2152"/>
      <c r="EED5" s="2152"/>
      <c r="EEE5" s="2152"/>
      <c r="EEF5" s="2152"/>
      <c r="EEG5" s="2152"/>
      <c r="EEH5" s="2152"/>
      <c r="EEI5" s="2152"/>
      <c r="EEJ5" s="2152"/>
      <c r="EEK5" s="2152"/>
      <c r="EEL5" s="2152"/>
      <c r="EEM5" s="2152"/>
      <c r="EEN5" s="2152"/>
      <c r="EEO5" s="2152"/>
      <c r="EEP5" s="2152"/>
      <c r="EEQ5" s="2152"/>
      <c r="EER5" s="2152"/>
      <c r="EES5" s="2152"/>
      <c r="EET5" s="2152"/>
      <c r="EEU5" s="2152"/>
      <c r="EEV5" s="2152"/>
      <c r="EEW5" s="2152"/>
      <c r="EEX5" s="2152"/>
      <c r="EEY5" s="2152"/>
      <c r="EEZ5" s="2152"/>
      <c r="EFA5" s="2152"/>
      <c r="EFB5" s="2152"/>
      <c r="EFC5" s="2152"/>
      <c r="EFD5" s="2152"/>
      <c r="EFE5" s="2152"/>
      <c r="EFF5" s="2152"/>
      <c r="EFG5" s="2152"/>
      <c r="EFH5" s="2152"/>
      <c r="EFI5" s="2152"/>
      <c r="EFJ5" s="2152"/>
      <c r="EFK5" s="2152"/>
      <c r="EFL5" s="2152"/>
      <c r="EFM5" s="2152"/>
      <c r="EFN5" s="2152"/>
      <c r="EFO5" s="2152"/>
      <c r="EFP5" s="2152"/>
      <c r="EFQ5" s="2152"/>
      <c r="EFR5" s="2152"/>
      <c r="EFS5" s="2152"/>
      <c r="EFT5" s="2152"/>
      <c r="EFU5" s="2152"/>
      <c r="EFV5" s="2152"/>
      <c r="EFW5" s="2152"/>
      <c r="EFX5" s="2152"/>
      <c r="EFY5" s="2152"/>
      <c r="EFZ5" s="2152"/>
      <c r="EGA5" s="2152"/>
      <c r="EGB5" s="2152"/>
      <c r="EGC5" s="2152"/>
      <c r="EGD5" s="2152"/>
      <c r="EGE5" s="2152"/>
      <c r="EGF5" s="2152"/>
      <c r="EGG5" s="2152"/>
      <c r="EGH5" s="2152"/>
      <c r="EGI5" s="2152"/>
      <c r="EGJ5" s="2152"/>
      <c r="EGK5" s="2152"/>
      <c r="EGL5" s="2152"/>
      <c r="EGM5" s="2152"/>
      <c r="EGN5" s="2152"/>
      <c r="EGO5" s="2152"/>
      <c r="EGP5" s="2152"/>
      <c r="EGQ5" s="2152"/>
      <c r="EGR5" s="2152"/>
      <c r="EGS5" s="2152"/>
      <c r="EGT5" s="2152"/>
      <c r="EGU5" s="2152"/>
      <c r="EGV5" s="2152"/>
      <c r="EGW5" s="2152"/>
      <c r="EGX5" s="2152"/>
      <c r="EGY5" s="2152"/>
      <c r="EGZ5" s="2152"/>
      <c r="EHA5" s="2152"/>
      <c r="EHB5" s="2152"/>
      <c r="EHC5" s="2152"/>
      <c r="EHD5" s="2152"/>
      <c r="EHE5" s="2152"/>
      <c r="EHF5" s="2152"/>
      <c r="EHG5" s="2152"/>
      <c r="EHH5" s="2152"/>
      <c r="EHI5" s="2152"/>
      <c r="EHJ5" s="2152"/>
      <c r="EHK5" s="2152"/>
      <c r="EHL5" s="2152"/>
      <c r="EHM5" s="2152"/>
      <c r="EHN5" s="2152"/>
      <c r="EHO5" s="2152"/>
      <c r="EHP5" s="2152"/>
      <c r="EHQ5" s="2152"/>
      <c r="EHR5" s="2152"/>
      <c r="EHS5" s="2152"/>
      <c r="EHT5" s="2152"/>
      <c r="EHU5" s="2152"/>
      <c r="EHV5" s="2152"/>
      <c r="EHW5" s="2152"/>
      <c r="EHX5" s="2152"/>
      <c r="EHY5" s="2152"/>
      <c r="EHZ5" s="2152"/>
      <c r="EIA5" s="2152"/>
      <c r="EIB5" s="2152"/>
      <c r="EIC5" s="2152"/>
      <c r="EID5" s="2152"/>
      <c r="EIE5" s="2152"/>
      <c r="EIF5" s="2152"/>
      <c r="EIG5" s="2152"/>
      <c r="EIH5" s="2152"/>
      <c r="EII5" s="2152"/>
      <c r="EIJ5" s="2152"/>
      <c r="EIK5" s="2152"/>
      <c r="EIL5" s="2152"/>
      <c r="EIM5" s="2152"/>
      <c r="EIN5" s="2152"/>
      <c r="EIO5" s="2152"/>
      <c r="EIP5" s="2152"/>
      <c r="EIQ5" s="2152"/>
      <c r="EIR5" s="2152"/>
      <c r="EIS5" s="2152"/>
      <c r="EIT5" s="2152"/>
      <c r="EIU5" s="2152"/>
      <c r="EIV5" s="2152"/>
      <c r="EIW5" s="2152"/>
      <c r="EIX5" s="2152"/>
      <c r="EIY5" s="2152"/>
      <c r="EIZ5" s="2152"/>
      <c r="EJA5" s="2152"/>
      <c r="EJB5" s="2152"/>
      <c r="EJC5" s="2152"/>
      <c r="EJD5" s="2152"/>
      <c r="EJE5" s="2152"/>
      <c r="EJF5" s="2152"/>
      <c r="EJG5" s="2152"/>
      <c r="EJH5" s="2152"/>
      <c r="EJI5" s="2152"/>
      <c r="EJJ5" s="2152"/>
      <c r="EJK5" s="2152"/>
      <c r="EJL5" s="2152"/>
      <c r="EJM5" s="2152"/>
      <c r="EJN5" s="2152"/>
      <c r="EJO5" s="2152"/>
      <c r="EJP5" s="2152"/>
      <c r="EJQ5" s="2152"/>
      <c r="EJR5" s="2152"/>
      <c r="EJS5" s="2152"/>
      <c r="EJT5" s="2152"/>
      <c r="EJU5" s="2152"/>
      <c r="EJV5" s="2152"/>
      <c r="EJW5" s="2152"/>
      <c r="EJX5" s="2152"/>
      <c r="EJY5" s="2152"/>
      <c r="EJZ5" s="2152"/>
      <c r="EKA5" s="2152"/>
      <c r="EKB5" s="2152"/>
      <c r="EKC5" s="2152"/>
      <c r="EKD5" s="2152"/>
      <c r="EKE5" s="2152"/>
      <c r="EKF5" s="2152"/>
      <c r="EKG5" s="2152"/>
      <c r="EKH5" s="2152"/>
      <c r="EKI5" s="2152"/>
      <c r="EKJ5" s="2152"/>
      <c r="EKK5" s="2152"/>
      <c r="EKL5" s="2152"/>
      <c r="EKM5" s="2152"/>
      <c r="EKN5" s="2152"/>
      <c r="EKO5" s="2152"/>
      <c r="EKP5" s="2152"/>
      <c r="EKQ5" s="2152"/>
      <c r="EKR5" s="2152"/>
      <c r="EKS5" s="2152"/>
      <c r="EKT5" s="2152"/>
      <c r="EKU5" s="2152"/>
      <c r="EKV5" s="2152"/>
      <c r="EKW5" s="2152"/>
      <c r="EKX5" s="2152"/>
      <c r="EKY5" s="2152"/>
      <c r="EKZ5" s="2152"/>
      <c r="ELA5" s="2152"/>
      <c r="ELB5" s="2152"/>
      <c r="ELC5" s="2152"/>
      <c r="ELD5" s="2152"/>
      <c r="ELE5" s="2152"/>
      <c r="ELF5" s="2152"/>
      <c r="ELG5" s="2152"/>
      <c r="ELH5" s="2152"/>
      <c r="ELI5" s="2152"/>
      <c r="ELJ5" s="2152"/>
      <c r="ELK5" s="2152"/>
      <c r="ELL5" s="2152"/>
      <c r="ELM5" s="2152"/>
      <c r="ELN5" s="2152"/>
      <c r="ELO5" s="2152"/>
      <c r="ELP5" s="2152"/>
      <c r="ELQ5" s="2152"/>
      <c r="ELR5" s="2152"/>
      <c r="ELS5" s="2152"/>
      <c r="ELT5" s="2152"/>
      <c r="ELU5" s="2152"/>
      <c r="ELV5" s="2152"/>
      <c r="ELW5" s="2152"/>
      <c r="ELX5" s="2152"/>
      <c r="ELY5" s="2152"/>
      <c r="ELZ5" s="2152"/>
      <c r="EMA5" s="2152"/>
      <c r="EMB5" s="2152"/>
      <c r="EMC5" s="2152"/>
      <c r="EMD5" s="2152"/>
      <c r="EME5" s="2152"/>
      <c r="EMF5" s="2152"/>
      <c r="EMG5" s="2152"/>
      <c r="EMH5" s="2152"/>
      <c r="EMI5" s="2152"/>
      <c r="EMJ5" s="2152"/>
      <c r="EMK5" s="2152"/>
      <c r="EML5" s="2152"/>
      <c r="EMM5" s="2152"/>
      <c r="EMN5" s="2152"/>
      <c r="EMO5" s="2152"/>
      <c r="EMP5" s="2152"/>
      <c r="EMQ5" s="2152"/>
      <c r="EMR5" s="2152"/>
      <c r="EMS5" s="2152"/>
      <c r="EMT5" s="2152"/>
      <c r="EMU5" s="2152"/>
      <c r="EMV5" s="2152"/>
      <c r="EMW5" s="2152"/>
      <c r="EMX5" s="2152"/>
      <c r="EMY5" s="2152"/>
      <c r="EMZ5" s="2152"/>
      <c r="ENA5" s="2152"/>
      <c r="ENB5" s="2152"/>
      <c r="ENC5" s="2152"/>
      <c r="END5" s="2152"/>
      <c r="ENE5" s="2152"/>
      <c r="ENF5" s="2152"/>
      <c r="ENG5" s="2152"/>
      <c r="ENH5" s="2152"/>
      <c r="ENI5" s="2152"/>
      <c r="ENJ5" s="2152"/>
      <c r="ENK5" s="2152"/>
      <c r="ENL5" s="2152"/>
      <c r="ENM5" s="2152"/>
      <c r="ENN5" s="2152"/>
      <c r="ENO5" s="2152"/>
      <c r="ENP5" s="2152"/>
      <c r="ENQ5" s="2152"/>
      <c r="ENR5" s="2152"/>
      <c r="ENS5" s="2152"/>
      <c r="ENT5" s="2152"/>
      <c r="ENU5" s="2152"/>
      <c r="ENV5" s="2152"/>
      <c r="ENW5" s="2152"/>
      <c r="ENX5" s="2152"/>
      <c r="ENY5" s="2152"/>
      <c r="ENZ5" s="2152"/>
      <c r="EOA5" s="2152"/>
      <c r="EOB5" s="2152"/>
      <c r="EOC5" s="2152"/>
      <c r="EOD5" s="2152"/>
      <c r="EOE5" s="2152"/>
      <c r="EOF5" s="2152"/>
      <c r="EOG5" s="2152"/>
      <c r="EOH5" s="2152"/>
      <c r="EOI5" s="2152"/>
      <c r="EOJ5" s="2152"/>
      <c r="EOK5" s="2152"/>
      <c r="EOL5" s="2152"/>
      <c r="EOM5" s="2152"/>
      <c r="EON5" s="2152"/>
      <c r="EOO5" s="2152"/>
      <c r="EOP5" s="2152"/>
      <c r="EOQ5" s="2152"/>
      <c r="EOR5" s="2152"/>
      <c r="EOS5" s="2152"/>
      <c r="EOT5" s="2152"/>
      <c r="EOU5" s="2152"/>
      <c r="EOV5" s="2152"/>
      <c r="EOW5" s="2152"/>
      <c r="EOX5" s="2152"/>
      <c r="EOY5" s="2152"/>
      <c r="EOZ5" s="2152"/>
      <c r="EPA5" s="2152"/>
      <c r="EPB5" s="2152"/>
      <c r="EPC5" s="2152"/>
      <c r="EPD5" s="2152"/>
      <c r="EPE5" s="2152"/>
      <c r="EPF5" s="2152"/>
      <c r="EPG5" s="2152"/>
      <c r="EPH5" s="2152"/>
      <c r="EPI5" s="2152"/>
      <c r="EPJ5" s="2152"/>
      <c r="EPK5" s="2152"/>
      <c r="EPL5" s="2152"/>
      <c r="EPM5" s="2152"/>
      <c r="EPN5" s="2152"/>
      <c r="EPO5" s="2152"/>
      <c r="EPP5" s="2152"/>
      <c r="EPQ5" s="2152"/>
      <c r="EPR5" s="2152"/>
      <c r="EPS5" s="2152"/>
      <c r="EPT5" s="2152"/>
      <c r="EPU5" s="2152"/>
      <c r="EPV5" s="2152"/>
      <c r="EPW5" s="2152"/>
      <c r="EPX5" s="2152"/>
      <c r="EPY5" s="2152"/>
      <c r="EPZ5" s="2152"/>
      <c r="EQA5" s="2152"/>
      <c r="EQB5" s="2152"/>
      <c r="EQC5" s="2152"/>
      <c r="EQD5" s="2152"/>
      <c r="EQE5" s="2152"/>
      <c r="EQF5" s="2152"/>
      <c r="EQG5" s="2152"/>
      <c r="EQH5" s="2152"/>
      <c r="EQI5" s="2152"/>
      <c r="EQJ5" s="2152"/>
      <c r="EQK5" s="2152"/>
      <c r="EQL5" s="2152"/>
      <c r="EQM5" s="2152"/>
      <c r="EQN5" s="2152"/>
      <c r="EQO5" s="2152"/>
      <c r="EQP5" s="2152"/>
      <c r="EQQ5" s="2152"/>
      <c r="EQR5" s="2152"/>
      <c r="EQS5" s="2152"/>
      <c r="EQT5" s="2152"/>
      <c r="EQU5" s="2152"/>
      <c r="EQV5" s="2152"/>
      <c r="EQW5" s="2152"/>
      <c r="EQX5" s="2152"/>
      <c r="EQY5" s="2152"/>
      <c r="EQZ5" s="2152"/>
      <c r="ERA5" s="2152"/>
      <c r="ERB5" s="2152"/>
      <c r="ERC5" s="2152"/>
      <c r="ERD5" s="2152"/>
      <c r="ERE5" s="2152"/>
      <c r="ERF5" s="2152"/>
      <c r="ERG5" s="2152"/>
      <c r="ERH5" s="2152"/>
      <c r="ERI5" s="2152"/>
      <c r="ERJ5" s="2152"/>
      <c r="ERK5" s="2152"/>
      <c r="ERL5" s="2152"/>
      <c r="ERM5" s="2152"/>
      <c r="ERN5" s="2152"/>
      <c r="ERO5" s="2152"/>
      <c r="ERP5" s="2152"/>
      <c r="ERQ5" s="2152"/>
      <c r="ERR5" s="2152"/>
      <c r="ERS5" s="2152"/>
      <c r="ERT5" s="2152"/>
      <c r="ERU5" s="2152"/>
      <c r="ERV5" s="2152"/>
      <c r="ERW5" s="2152"/>
      <c r="ERX5" s="2152"/>
      <c r="ERY5" s="2152"/>
      <c r="ERZ5" s="2152"/>
      <c r="ESA5" s="2152"/>
      <c r="ESB5" s="2152"/>
      <c r="ESC5" s="2152"/>
      <c r="ESD5" s="2152"/>
      <c r="ESE5" s="2152"/>
      <c r="ESF5" s="2152"/>
      <c r="ESG5" s="2152"/>
      <c r="ESH5" s="2152"/>
      <c r="ESI5" s="2152"/>
      <c r="ESJ5" s="2152"/>
      <c r="ESK5" s="2152"/>
      <c r="ESL5" s="2152"/>
      <c r="ESM5" s="2152"/>
      <c r="ESN5" s="2152"/>
      <c r="ESO5" s="2152"/>
      <c r="ESP5" s="2152"/>
      <c r="ESQ5" s="2152"/>
      <c r="ESR5" s="2152"/>
      <c r="ESS5" s="2152"/>
      <c r="EST5" s="2152"/>
      <c r="ESU5" s="2152"/>
      <c r="ESV5" s="2152"/>
      <c r="ESW5" s="2152"/>
      <c r="ESX5" s="2152"/>
      <c r="ESY5" s="2152"/>
      <c r="ESZ5" s="2152"/>
      <c r="ETA5" s="2152"/>
      <c r="ETB5" s="2152"/>
      <c r="ETC5" s="2152"/>
      <c r="ETD5" s="2152"/>
      <c r="ETE5" s="2152"/>
      <c r="ETF5" s="2152"/>
      <c r="ETG5" s="2152"/>
      <c r="ETH5" s="2152"/>
      <c r="ETI5" s="2152"/>
      <c r="ETJ5" s="2152"/>
      <c r="ETK5" s="2152"/>
      <c r="ETL5" s="2152"/>
      <c r="ETM5" s="2152"/>
      <c r="ETN5" s="2152"/>
      <c r="ETO5" s="2152"/>
      <c r="ETP5" s="2152"/>
      <c r="ETQ5" s="2152"/>
      <c r="ETR5" s="2152"/>
      <c r="ETS5" s="2152"/>
      <c r="ETT5" s="2152"/>
      <c r="ETU5" s="2152"/>
      <c r="ETV5" s="2152"/>
      <c r="ETW5" s="2152"/>
      <c r="ETX5" s="2152"/>
      <c r="ETY5" s="2152"/>
      <c r="ETZ5" s="2152"/>
      <c r="EUA5" s="2152"/>
      <c r="EUB5" s="2152"/>
      <c r="EUC5" s="2152"/>
      <c r="EUD5" s="2152"/>
      <c r="EUE5" s="2152"/>
      <c r="EUF5" s="2152"/>
      <c r="EUG5" s="2152"/>
      <c r="EUH5" s="2152"/>
      <c r="EUI5" s="2152"/>
      <c r="EUJ5" s="2152"/>
      <c r="EUK5" s="2152"/>
      <c r="EUL5" s="2152"/>
      <c r="EUM5" s="2152"/>
      <c r="EUN5" s="2152"/>
      <c r="EUO5" s="2152"/>
      <c r="EUP5" s="2152"/>
      <c r="EUQ5" s="2152"/>
      <c r="EUR5" s="2152"/>
      <c r="EUS5" s="2152"/>
      <c r="EUT5" s="2152"/>
      <c r="EUU5" s="2152"/>
      <c r="EUV5" s="2152"/>
      <c r="EUW5" s="2152"/>
      <c r="EUX5" s="2152"/>
      <c r="EUY5" s="2152"/>
      <c r="EUZ5" s="2152"/>
      <c r="EVA5" s="2152"/>
      <c r="EVB5" s="2152"/>
      <c r="EVC5" s="2152"/>
      <c r="EVD5" s="2152"/>
      <c r="EVE5" s="2152"/>
      <c r="EVF5" s="2152"/>
      <c r="EVG5" s="2152"/>
      <c r="EVH5" s="2152"/>
      <c r="EVI5" s="2152"/>
      <c r="EVJ5" s="2152"/>
      <c r="EVK5" s="2152"/>
      <c r="EVL5" s="2152"/>
      <c r="EVM5" s="2152"/>
      <c r="EVN5" s="2152"/>
      <c r="EVO5" s="2152"/>
      <c r="EVP5" s="2152"/>
      <c r="EVQ5" s="2152"/>
      <c r="EVR5" s="2152"/>
      <c r="EVS5" s="2152"/>
      <c r="EVT5" s="2152"/>
      <c r="EVU5" s="2152"/>
      <c r="EVV5" s="2152"/>
      <c r="EVW5" s="2152"/>
      <c r="EVX5" s="2152"/>
      <c r="EVY5" s="2152"/>
      <c r="EVZ5" s="2152"/>
      <c r="EWA5" s="2152"/>
      <c r="EWB5" s="2152"/>
      <c r="EWC5" s="2152"/>
      <c r="EWD5" s="2152"/>
      <c r="EWE5" s="2152"/>
      <c r="EWF5" s="2152"/>
      <c r="EWG5" s="2152"/>
      <c r="EWH5" s="2152"/>
      <c r="EWI5" s="2152"/>
      <c r="EWJ5" s="2152"/>
      <c r="EWK5" s="2152"/>
      <c r="EWL5" s="2152"/>
      <c r="EWM5" s="2152"/>
      <c r="EWN5" s="2152"/>
      <c r="EWO5" s="2152"/>
      <c r="EWP5" s="2152"/>
      <c r="EWQ5" s="2152"/>
      <c r="EWR5" s="2152"/>
      <c r="EWS5" s="2152"/>
      <c r="EWT5" s="2152"/>
      <c r="EWU5" s="2152"/>
      <c r="EWV5" s="2152"/>
      <c r="EWW5" s="2152"/>
      <c r="EWX5" s="2152"/>
      <c r="EWY5" s="2152"/>
      <c r="EWZ5" s="2152"/>
      <c r="EXA5" s="2152"/>
      <c r="EXB5" s="2152"/>
      <c r="EXC5" s="2152"/>
      <c r="EXD5" s="2152"/>
      <c r="EXE5" s="2152"/>
      <c r="EXF5" s="2152"/>
      <c r="EXG5" s="2152"/>
      <c r="EXH5" s="2152"/>
      <c r="EXI5" s="2152"/>
      <c r="EXJ5" s="2152"/>
      <c r="EXK5" s="2152"/>
      <c r="EXL5" s="2152"/>
      <c r="EXM5" s="2152"/>
      <c r="EXN5" s="2152"/>
      <c r="EXO5" s="2152"/>
      <c r="EXP5" s="2152"/>
      <c r="EXQ5" s="2152"/>
      <c r="EXR5" s="2152"/>
      <c r="EXS5" s="2152"/>
      <c r="EXT5" s="2152"/>
      <c r="EXU5" s="2152"/>
      <c r="EXV5" s="2152"/>
      <c r="EXW5" s="2152"/>
      <c r="EXX5" s="2152"/>
      <c r="EXY5" s="2152"/>
      <c r="EXZ5" s="2152"/>
      <c r="EYA5" s="2152"/>
      <c r="EYB5" s="2152"/>
      <c r="EYC5" s="2152"/>
      <c r="EYD5" s="2152"/>
      <c r="EYE5" s="2152"/>
      <c r="EYF5" s="2152"/>
      <c r="EYG5" s="2152"/>
      <c r="EYH5" s="2152"/>
      <c r="EYI5" s="2152"/>
      <c r="EYJ5" s="2152"/>
      <c r="EYK5" s="2152"/>
      <c r="EYL5" s="2152"/>
      <c r="EYM5" s="2152"/>
      <c r="EYN5" s="2152"/>
      <c r="EYO5" s="2152"/>
      <c r="EYP5" s="2152"/>
      <c r="EYQ5" s="2152"/>
      <c r="EYR5" s="2152"/>
      <c r="EYS5" s="2152"/>
      <c r="EYT5" s="2152"/>
      <c r="EYU5" s="2152"/>
      <c r="EYV5" s="2152"/>
      <c r="EYW5" s="2152"/>
      <c r="EYX5" s="2152"/>
      <c r="EYY5" s="2152"/>
      <c r="EYZ5" s="2152"/>
      <c r="EZA5" s="2152"/>
      <c r="EZB5" s="2152"/>
      <c r="EZC5" s="2152"/>
      <c r="EZD5" s="2152"/>
      <c r="EZE5" s="2152"/>
      <c r="EZF5" s="2152"/>
      <c r="EZG5" s="2152"/>
      <c r="EZH5" s="2152"/>
      <c r="EZI5" s="2152"/>
      <c r="EZJ5" s="2152"/>
      <c r="EZK5" s="2152"/>
      <c r="EZL5" s="2152"/>
      <c r="EZM5" s="2152"/>
      <c r="EZN5" s="2152"/>
      <c r="EZO5" s="2152"/>
      <c r="EZP5" s="2152"/>
      <c r="EZQ5" s="2152"/>
      <c r="EZR5" s="2152"/>
      <c r="EZS5" s="2152"/>
      <c r="EZT5" s="2152"/>
      <c r="EZU5" s="2152"/>
      <c r="EZV5" s="2152"/>
      <c r="EZW5" s="2152"/>
      <c r="EZX5" s="2152"/>
      <c r="EZY5" s="2152"/>
      <c r="EZZ5" s="2152"/>
      <c r="FAA5" s="2152"/>
      <c r="FAB5" s="2152"/>
      <c r="FAC5" s="2152"/>
      <c r="FAD5" s="2152"/>
      <c r="FAE5" s="2152"/>
      <c r="FAF5" s="2152"/>
      <c r="FAG5" s="2152"/>
      <c r="FAH5" s="2152"/>
      <c r="FAI5" s="2152"/>
      <c r="FAJ5" s="2152"/>
      <c r="FAK5" s="2152"/>
      <c r="FAL5" s="2152"/>
      <c r="FAM5" s="2152"/>
      <c r="FAN5" s="2152"/>
      <c r="FAO5" s="2152"/>
      <c r="FAP5" s="2152"/>
      <c r="FAQ5" s="2152"/>
      <c r="FAR5" s="2152"/>
      <c r="FAS5" s="2152"/>
      <c r="FAT5" s="2152"/>
      <c r="FAU5" s="2152"/>
      <c r="FAV5" s="2152"/>
      <c r="FAW5" s="2152"/>
      <c r="FAX5" s="2152"/>
      <c r="FAY5" s="2152"/>
      <c r="FAZ5" s="2152"/>
      <c r="FBA5" s="2152"/>
      <c r="FBB5" s="2152"/>
      <c r="FBC5" s="2152"/>
      <c r="FBD5" s="2152"/>
      <c r="FBE5" s="2152"/>
      <c r="FBF5" s="2152"/>
      <c r="FBG5" s="2152"/>
      <c r="FBH5" s="2152"/>
      <c r="FBI5" s="2152"/>
      <c r="FBJ5" s="2152"/>
      <c r="FBK5" s="2152"/>
      <c r="FBL5" s="2152"/>
      <c r="FBM5" s="2152"/>
      <c r="FBN5" s="2152"/>
      <c r="FBO5" s="2152"/>
      <c r="FBP5" s="2152"/>
      <c r="FBQ5" s="2152"/>
      <c r="FBR5" s="2152"/>
      <c r="FBS5" s="2152"/>
      <c r="FBT5" s="2152"/>
      <c r="FBU5" s="2152"/>
      <c r="FBV5" s="2152"/>
      <c r="FBW5" s="2152"/>
      <c r="FBX5" s="2152"/>
      <c r="FBY5" s="2152"/>
      <c r="FBZ5" s="2152"/>
      <c r="FCA5" s="2152"/>
      <c r="FCB5" s="2152"/>
      <c r="FCC5" s="2152"/>
      <c r="FCD5" s="2152"/>
      <c r="FCE5" s="2152"/>
      <c r="FCF5" s="2152"/>
      <c r="FCG5" s="2152"/>
      <c r="FCH5" s="2152"/>
      <c r="FCI5" s="2152"/>
      <c r="FCJ5" s="2152"/>
      <c r="FCK5" s="2152"/>
      <c r="FCL5" s="2152"/>
      <c r="FCM5" s="2152"/>
      <c r="FCN5" s="2152"/>
      <c r="FCO5" s="2152"/>
      <c r="FCP5" s="2152"/>
      <c r="FCQ5" s="2152"/>
      <c r="FCR5" s="2152"/>
      <c r="FCS5" s="2152"/>
      <c r="FCT5" s="2152"/>
      <c r="FCU5" s="2152"/>
      <c r="FCV5" s="2152"/>
      <c r="FCW5" s="2152"/>
      <c r="FCX5" s="2152"/>
      <c r="FCY5" s="2152"/>
      <c r="FCZ5" s="2152"/>
      <c r="FDA5" s="2152"/>
      <c r="FDB5" s="2152"/>
      <c r="FDC5" s="2152"/>
      <c r="FDD5" s="2152"/>
      <c r="FDE5" s="2152"/>
      <c r="FDF5" s="2152"/>
      <c r="FDG5" s="2152"/>
      <c r="FDH5" s="2152"/>
      <c r="FDI5" s="2152"/>
      <c r="FDJ5" s="2152"/>
      <c r="FDK5" s="2152"/>
      <c r="FDL5" s="2152"/>
      <c r="FDM5" s="2152"/>
      <c r="FDN5" s="2152"/>
      <c r="FDO5" s="2152"/>
      <c r="FDP5" s="2152"/>
      <c r="FDQ5" s="2152"/>
      <c r="FDR5" s="2152"/>
      <c r="FDS5" s="2152"/>
      <c r="FDT5" s="2152"/>
      <c r="FDU5" s="2152"/>
      <c r="FDV5" s="2152"/>
      <c r="FDW5" s="2152"/>
      <c r="FDX5" s="2152"/>
      <c r="FDY5" s="2152"/>
      <c r="FDZ5" s="2152"/>
      <c r="FEA5" s="2152"/>
      <c r="FEB5" s="2152"/>
      <c r="FEC5" s="2152"/>
      <c r="FED5" s="2152"/>
      <c r="FEE5" s="2152"/>
      <c r="FEF5" s="2152"/>
      <c r="FEG5" s="2152"/>
      <c r="FEH5" s="2152"/>
      <c r="FEI5" s="2152"/>
      <c r="FEJ5" s="2152"/>
      <c r="FEK5" s="2152"/>
      <c r="FEL5" s="2152"/>
      <c r="FEM5" s="2152"/>
      <c r="FEN5" s="2152"/>
      <c r="FEO5" s="2152"/>
      <c r="FEP5" s="2152"/>
      <c r="FEQ5" s="2152"/>
      <c r="FER5" s="2152"/>
      <c r="FES5" s="2152"/>
      <c r="FET5" s="2152"/>
      <c r="FEU5" s="2152"/>
      <c r="FEV5" s="2152"/>
      <c r="FEW5" s="2152"/>
      <c r="FEX5" s="2152"/>
      <c r="FEY5" s="2152"/>
      <c r="FEZ5" s="2152"/>
      <c r="FFA5" s="2152"/>
      <c r="FFB5" s="2152"/>
      <c r="FFC5" s="2152"/>
      <c r="FFD5" s="2152"/>
      <c r="FFE5" s="2152"/>
      <c r="FFF5" s="2152"/>
      <c r="FFG5" s="2152"/>
      <c r="FFH5" s="2152"/>
      <c r="FFI5" s="2152"/>
      <c r="FFJ5" s="2152"/>
      <c r="FFK5" s="2152"/>
      <c r="FFL5" s="2152"/>
      <c r="FFM5" s="2152"/>
      <c r="FFN5" s="2152"/>
      <c r="FFO5" s="2152"/>
      <c r="FFP5" s="2152"/>
      <c r="FFQ5" s="2152"/>
      <c r="FFR5" s="2152"/>
      <c r="FFS5" s="2152"/>
      <c r="FFT5" s="2152"/>
      <c r="FFU5" s="2152"/>
      <c r="FFV5" s="2152"/>
      <c r="FFW5" s="2152"/>
      <c r="FFX5" s="2152"/>
      <c r="FFY5" s="2152"/>
      <c r="FFZ5" s="2152"/>
      <c r="FGA5" s="2152"/>
      <c r="FGB5" s="2152"/>
      <c r="FGC5" s="2152"/>
      <c r="FGD5" s="2152"/>
      <c r="FGE5" s="2152"/>
      <c r="FGF5" s="2152"/>
      <c r="FGG5" s="2152"/>
      <c r="FGH5" s="2152"/>
      <c r="FGI5" s="2152"/>
      <c r="FGJ5" s="2152"/>
      <c r="FGK5" s="2152"/>
      <c r="FGL5" s="2152"/>
      <c r="FGM5" s="2152"/>
      <c r="FGN5" s="2152"/>
      <c r="FGO5" s="2152"/>
      <c r="FGP5" s="2152"/>
      <c r="FGQ5" s="2152"/>
      <c r="FGR5" s="2152"/>
      <c r="FGS5" s="2152"/>
      <c r="FGT5" s="2152"/>
      <c r="FGU5" s="2152"/>
      <c r="FGV5" s="2152"/>
      <c r="FGW5" s="2152"/>
      <c r="FGX5" s="2152"/>
      <c r="FGY5" s="2152"/>
      <c r="FGZ5" s="2152"/>
      <c r="FHA5" s="2152"/>
      <c r="FHB5" s="2152"/>
      <c r="FHC5" s="2152"/>
      <c r="FHD5" s="2152"/>
      <c r="FHE5" s="2152"/>
      <c r="FHF5" s="2152"/>
      <c r="FHG5" s="2152"/>
      <c r="FHH5" s="2152"/>
      <c r="FHI5" s="2152"/>
      <c r="FHJ5" s="2152"/>
      <c r="FHK5" s="2152"/>
      <c r="FHL5" s="2152"/>
      <c r="FHM5" s="2152"/>
      <c r="FHN5" s="2152"/>
      <c r="FHO5" s="2152"/>
      <c r="FHP5" s="2152"/>
      <c r="FHQ5" s="2152"/>
      <c r="FHR5" s="2152"/>
      <c r="FHS5" s="2152"/>
      <c r="FHT5" s="2152"/>
      <c r="FHU5" s="2152"/>
      <c r="FHV5" s="2152"/>
      <c r="FHW5" s="2152"/>
      <c r="FHX5" s="2152"/>
      <c r="FHY5" s="2152"/>
      <c r="FHZ5" s="2152"/>
      <c r="FIA5" s="2152"/>
      <c r="FIB5" s="2152"/>
      <c r="FIC5" s="2152"/>
      <c r="FID5" s="2152"/>
      <c r="FIE5" s="2152"/>
      <c r="FIF5" s="2152"/>
      <c r="FIG5" s="2152"/>
      <c r="FIH5" s="2152"/>
      <c r="FII5" s="2152"/>
      <c r="FIJ5" s="2152"/>
      <c r="FIK5" s="2152"/>
      <c r="FIL5" s="2152"/>
      <c r="FIM5" s="2152"/>
      <c r="FIN5" s="2152"/>
      <c r="FIO5" s="2152"/>
      <c r="FIP5" s="2152"/>
      <c r="FIQ5" s="2152"/>
      <c r="FIR5" s="2152"/>
      <c r="FIS5" s="2152"/>
      <c r="FIT5" s="2152"/>
      <c r="FIU5" s="2152"/>
      <c r="FIV5" s="2152"/>
      <c r="FIW5" s="2152"/>
      <c r="FIX5" s="2152"/>
      <c r="FIY5" s="2152"/>
      <c r="FIZ5" s="2152"/>
      <c r="FJA5" s="2152"/>
      <c r="FJB5" s="2152"/>
      <c r="FJC5" s="2152"/>
      <c r="FJD5" s="2152"/>
      <c r="FJE5" s="2152"/>
      <c r="FJF5" s="2152"/>
      <c r="FJG5" s="2152"/>
      <c r="FJH5" s="2152"/>
      <c r="FJI5" s="2152"/>
      <c r="FJJ5" s="2152"/>
      <c r="FJK5" s="2152"/>
      <c r="FJL5" s="2152"/>
      <c r="FJM5" s="2152"/>
      <c r="FJN5" s="2152"/>
      <c r="FJO5" s="2152"/>
      <c r="FJP5" s="2152"/>
      <c r="FJQ5" s="2152"/>
      <c r="FJR5" s="2152"/>
      <c r="FJS5" s="2152"/>
      <c r="FJT5" s="2152"/>
      <c r="FJU5" s="2152"/>
      <c r="FJV5" s="2152"/>
      <c r="FJW5" s="2152"/>
      <c r="FJX5" s="2152"/>
      <c r="FJY5" s="2152"/>
      <c r="FJZ5" s="2152"/>
      <c r="FKA5" s="2152"/>
      <c r="FKB5" s="2152"/>
      <c r="FKC5" s="2152"/>
      <c r="FKD5" s="2152"/>
      <c r="FKE5" s="2152"/>
      <c r="FKF5" s="2152"/>
      <c r="FKG5" s="2152"/>
      <c r="FKH5" s="2152"/>
      <c r="FKI5" s="2152"/>
      <c r="FKJ5" s="2152"/>
      <c r="FKK5" s="2152"/>
      <c r="FKL5" s="2152"/>
      <c r="FKM5" s="2152"/>
      <c r="FKN5" s="2152"/>
      <c r="FKO5" s="2152"/>
      <c r="FKP5" s="2152"/>
      <c r="FKQ5" s="2152"/>
      <c r="FKR5" s="2152"/>
      <c r="FKS5" s="2152"/>
      <c r="FKT5" s="2152"/>
      <c r="FKU5" s="2152"/>
      <c r="FKV5" s="2152"/>
      <c r="FKW5" s="2152"/>
      <c r="FKX5" s="2152"/>
      <c r="FKY5" s="2152"/>
      <c r="FKZ5" s="2152"/>
      <c r="FLA5" s="2152"/>
      <c r="FLB5" s="2152"/>
      <c r="FLC5" s="2152"/>
      <c r="FLD5" s="2152"/>
      <c r="FLE5" s="2152"/>
      <c r="FLF5" s="2152"/>
      <c r="FLG5" s="2152"/>
      <c r="FLH5" s="2152"/>
      <c r="FLI5" s="2152"/>
      <c r="FLJ5" s="2152"/>
      <c r="FLK5" s="2152"/>
      <c r="FLL5" s="2152"/>
      <c r="FLM5" s="2152"/>
      <c r="FLN5" s="2152"/>
      <c r="FLO5" s="2152"/>
      <c r="FLP5" s="2152"/>
      <c r="FLQ5" s="2152"/>
      <c r="FLR5" s="2152"/>
      <c r="FLS5" s="2152"/>
      <c r="FLT5" s="2152"/>
      <c r="FLU5" s="2152"/>
      <c r="FLV5" s="2152"/>
      <c r="FLW5" s="2152"/>
      <c r="FLX5" s="2152"/>
      <c r="FLY5" s="2152"/>
      <c r="FLZ5" s="2152"/>
      <c r="FMA5" s="2152"/>
      <c r="FMB5" s="2152"/>
      <c r="FMC5" s="2152"/>
      <c r="FMD5" s="2152"/>
      <c r="FME5" s="2152"/>
      <c r="FMF5" s="2152"/>
      <c r="FMG5" s="2152"/>
      <c r="FMH5" s="2152"/>
      <c r="FMI5" s="2152"/>
      <c r="FMJ5" s="2152"/>
      <c r="FMK5" s="2152"/>
      <c r="FML5" s="2152"/>
      <c r="FMM5" s="2152"/>
      <c r="FMN5" s="2152"/>
      <c r="FMO5" s="2152"/>
      <c r="FMP5" s="2152"/>
      <c r="FMQ5" s="2152"/>
      <c r="FMR5" s="2152"/>
      <c r="FMS5" s="2152"/>
      <c r="FMT5" s="2152"/>
      <c r="FMU5" s="2152"/>
      <c r="FMV5" s="2152"/>
      <c r="FMW5" s="2152"/>
      <c r="FMX5" s="2152"/>
      <c r="FMY5" s="2152"/>
      <c r="FMZ5" s="2152"/>
      <c r="FNA5" s="2152"/>
      <c r="FNB5" s="2152"/>
      <c r="FNC5" s="2152"/>
      <c r="FND5" s="2152"/>
      <c r="FNE5" s="2152"/>
      <c r="FNF5" s="2152"/>
      <c r="FNG5" s="2152"/>
      <c r="FNH5" s="2152"/>
      <c r="FNI5" s="2152"/>
      <c r="FNJ5" s="2152"/>
      <c r="FNK5" s="2152"/>
      <c r="FNL5" s="2152"/>
      <c r="FNM5" s="2152"/>
      <c r="FNN5" s="2152"/>
      <c r="FNO5" s="2152"/>
      <c r="FNP5" s="2152"/>
      <c r="FNQ5" s="2152"/>
      <c r="FNR5" s="2152"/>
      <c r="FNS5" s="2152"/>
      <c r="FNT5" s="2152"/>
      <c r="FNU5" s="2152"/>
      <c r="FNV5" s="2152"/>
      <c r="FNW5" s="2152"/>
      <c r="FNX5" s="2152"/>
      <c r="FNY5" s="2152"/>
      <c r="FNZ5" s="2152"/>
      <c r="FOA5" s="2152"/>
      <c r="FOB5" s="2152"/>
      <c r="FOC5" s="2152"/>
      <c r="FOD5" s="2152"/>
      <c r="FOE5" s="2152"/>
      <c r="FOF5" s="2152"/>
      <c r="FOG5" s="2152"/>
      <c r="FOH5" s="2152"/>
      <c r="FOI5" s="2152"/>
      <c r="FOJ5" s="2152"/>
      <c r="FOK5" s="2152"/>
      <c r="FOL5" s="2152"/>
      <c r="FOM5" s="2152"/>
      <c r="FON5" s="2152"/>
      <c r="FOO5" s="2152"/>
      <c r="FOP5" s="2152"/>
      <c r="FOQ5" s="2152"/>
      <c r="FOR5" s="2152"/>
      <c r="FOS5" s="2152"/>
      <c r="FOT5" s="2152"/>
      <c r="FOU5" s="2152"/>
      <c r="FOV5" s="2152"/>
      <c r="FOW5" s="2152"/>
      <c r="FOX5" s="2152"/>
      <c r="FOY5" s="2152"/>
      <c r="FOZ5" s="2152"/>
      <c r="FPA5" s="2152"/>
      <c r="FPB5" s="2152"/>
      <c r="FPC5" s="2152"/>
      <c r="FPD5" s="2152"/>
      <c r="FPE5" s="2152"/>
      <c r="FPF5" s="2152"/>
      <c r="FPG5" s="2152"/>
      <c r="FPH5" s="2152"/>
      <c r="FPI5" s="2152"/>
      <c r="FPJ5" s="2152"/>
      <c r="FPK5" s="2152"/>
      <c r="FPL5" s="2152"/>
      <c r="FPM5" s="2152"/>
      <c r="FPN5" s="2152"/>
      <c r="FPO5" s="2152"/>
      <c r="FPP5" s="2152"/>
      <c r="FPQ5" s="2152"/>
      <c r="FPR5" s="2152"/>
      <c r="FPS5" s="2152"/>
      <c r="FPT5" s="2152"/>
      <c r="FPU5" s="2152"/>
      <c r="FPV5" s="2152"/>
      <c r="FPW5" s="2152"/>
      <c r="FPX5" s="2152"/>
      <c r="FPY5" s="2152"/>
      <c r="FPZ5" s="2152"/>
      <c r="FQA5" s="2152"/>
      <c r="FQB5" s="2152"/>
      <c r="FQC5" s="2152"/>
      <c r="FQD5" s="2152"/>
      <c r="FQE5" s="2152"/>
      <c r="FQF5" s="2152"/>
      <c r="FQG5" s="2152"/>
      <c r="FQH5" s="2152"/>
      <c r="FQI5" s="2152"/>
      <c r="FQJ5" s="2152"/>
      <c r="FQK5" s="2152"/>
      <c r="FQL5" s="2152"/>
      <c r="FQM5" s="2152"/>
      <c r="FQN5" s="2152"/>
      <c r="FQO5" s="2152"/>
      <c r="FQP5" s="2152"/>
      <c r="FQQ5" s="2152"/>
      <c r="FQR5" s="2152"/>
      <c r="FQS5" s="2152"/>
      <c r="FQT5" s="2152"/>
      <c r="FQU5" s="2152"/>
      <c r="FQV5" s="2152"/>
      <c r="FQW5" s="2152"/>
      <c r="FQX5" s="2152"/>
      <c r="FQY5" s="2152"/>
      <c r="FQZ5" s="2152"/>
      <c r="FRA5" s="2152"/>
      <c r="FRB5" s="2152"/>
      <c r="FRC5" s="2152"/>
      <c r="FRD5" s="2152"/>
      <c r="FRE5" s="2152"/>
      <c r="FRF5" s="2152"/>
      <c r="FRG5" s="2152"/>
      <c r="FRH5" s="2152"/>
      <c r="FRI5" s="2152"/>
      <c r="FRJ5" s="2152"/>
      <c r="FRK5" s="2152"/>
      <c r="FRL5" s="2152"/>
      <c r="FRM5" s="2152"/>
      <c r="FRN5" s="2152"/>
      <c r="FRO5" s="2152"/>
      <c r="FRP5" s="2152"/>
      <c r="FRQ5" s="2152"/>
      <c r="FRR5" s="2152"/>
      <c r="FRS5" s="2152"/>
      <c r="FRT5" s="2152"/>
      <c r="FRU5" s="2152"/>
      <c r="FRV5" s="2152"/>
      <c r="FRW5" s="2152"/>
      <c r="FRX5" s="2152"/>
      <c r="FRY5" s="2152"/>
      <c r="FRZ5" s="2152"/>
      <c r="FSA5" s="2152"/>
      <c r="FSB5" s="2152"/>
      <c r="FSC5" s="2152"/>
      <c r="FSD5" s="2152"/>
      <c r="FSE5" s="2152"/>
      <c r="FSF5" s="2152"/>
      <c r="FSG5" s="2152"/>
      <c r="FSH5" s="2152"/>
      <c r="FSI5" s="2152"/>
      <c r="FSJ5" s="2152"/>
      <c r="FSK5" s="2152"/>
      <c r="FSL5" s="2152"/>
      <c r="FSM5" s="2152"/>
      <c r="FSN5" s="2152"/>
      <c r="FSO5" s="2152"/>
      <c r="FSP5" s="2152"/>
      <c r="FSQ5" s="2152"/>
      <c r="FSR5" s="2152"/>
      <c r="FSS5" s="2152"/>
      <c r="FST5" s="2152"/>
      <c r="FSU5" s="2152"/>
      <c r="FSV5" s="2152"/>
      <c r="FSW5" s="2152"/>
      <c r="FSX5" s="2152"/>
      <c r="FSY5" s="2152"/>
      <c r="FSZ5" s="2152"/>
      <c r="FTA5" s="2152"/>
      <c r="FTB5" s="2152"/>
      <c r="FTC5" s="2152"/>
      <c r="FTD5" s="2152"/>
      <c r="FTE5" s="2152"/>
      <c r="FTF5" s="2152"/>
      <c r="FTG5" s="2152"/>
      <c r="FTH5" s="2152"/>
      <c r="FTI5" s="2152"/>
      <c r="FTJ5" s="2152"/>
      <c r="FTK5" s="2152"/>
      <c r="FTL5" s="2152"/>
      <c r="FTM5" s="2152"/>
      <c r="FTN5" s="2152"/>
      <c r="FTO5" s="2152"/>
      <c r="FTP5" s="2152"/>
      <c r="FTQ5" s="2152"/>
      <c r="FTR5" s="2152"/>
      <c r="FTS5" s="2152"/>
      <c r="FTT5" s="2152"/>
      <c r="FTU5" s="2152"/>
      <c r="FTV5" s="2152"/>
      <c r="FTW5" s="2152"/>
      <c r="FTX5" s="2152"/>
      <c r="FTY5" s="2152"/>
      <c r="FTZ5" s="2152"/>
      <c r="FUA5" s="2152"/>
      <c r="FUB5" s="2152"/>
      <c r="FUC5" s="2152"/>
      <c r="FUD5" s="2152"/>
      <c r="FUE5" s="2152"/>
      <c r="FUF5" s="2152"/>
      <c r="FUG5" s="2152"/>
      <c r="FUH5" s="2152"/>
      <c r="FUI5" s="2152"/>
      <c r="FUJ5" s="2152"/>
      <c r="FUK5" s="2152"/>
      <c r="FUL5" s="2152"/>
      <c r="FUM5" s="2152"/>
      <c r="FUN5" s="2152"/>
      <c r="FUO5" s="2152"/>
      <c r="FUP5" s="2152"/>
      <c r="FUQ5" s="2152"/>
      <c r="FUR5" s="2152"/>
      <c r="FUS5" s="2152"/>
      <c r="FUT5" s="2152"/>
      <c r="FUU5" s="2152"/>
      <c r="FUV5" s="2152"/>
      <c r="FUW5" s="2152"/>
      <c r="FUX5" s="2152"/>
      <c r="FUY5" s="2152"/>
      <c r="FUZ5" s="2152"/>
      <c r="FVA5" s="2152"/>
      <c r="FVB5" s="2152"/>
      <c r="FVC5" s="2152"/>
      <c r="FVD5" s="2152"/>
      <c r="FVE5" s="2152"/>
      <c r="FVF5" s="2152"/>
      <c r="FVG5" s="2152"/>
      <c r="FVH5" s="2152"/>
      <c r="FVI5" s="2152"/>
      <c r="FVJ5" s="2152"/>
      <c r="FVK5" s="2152"/>
      <c r="FVL5" s="2152"/>
      <c r="FVM5" s="2152"/>
      <c r="FVN5" s="2152"/>
      <c r="FVO5" s="2152"/>
      <c r="FVP5" s="2152"/>
      <c r="FVQ5" s="2152"/>
      <c r="FVR5" s="2152"/>
      <c r="FVS5" s="2152"/>
      <c r="FVT5" s="2152"/>
      <c r="FVU5" s="2152"/>
      <c r="FVV5" s="2152"/>
      <c r="FVW5" s="2152"/>
      <c r="FVX5" s="2152"/>
      <c r="FVY5" s="2152"/>
      <c r="FVZ5" s="2152"/>
      <c r="FWA5" s="2152"/>
      <c r="FWB5" s="2152"/>
      <c r="FWC5" s="2152"/>
      <c r="FWD5" s="2152"/>
      <c r="FWE5" s="2152"/>
      <c r="FWF5" s="2152"/>
      <c r="FWG5" s="2152"/>
      <c r="FWH5" s="2152"/>
      <c r="FWI5" s="2152"/>
      <c r="FWJ5" s="2152"/>
      <c r="FWK5" s="2152"/>
      <c r="FWL5" s="2152"/>
      <c r="FWM5" s="2152"/>
      <c r="FWN5" s="2152"/>
      <c r="FWO5" s="2152"/>
      <c r="FWP5" s="2152"/>
      <c r="FWQ5" s="2152"/>
      <c r="FWR5" s="2152"/>
      <c r="FWS5" s="2152"/>
      <c r="FWT5" s="2152"/>
      <c r="FWU5" s="2152"/>
      <c r="FWV5" s="2152"/>
      <c r="FWW5" s="2152"/>
      <c r="FWX5" s="2152"/>
      <c r="FWY5" s="2152"/>
      <c r="FWZ5" s="2152"/>
      <c r="FXA5" s="2152"/>
      <c r="FXB5" s="2152"/>
      <c r="FXC5" s="2152"/>
      <c r="FXD5" s="2152"/>
      <c r="FXE5" s="2152"/>
      <c r="FXF5" s="2152"/>
      <c r="FXG5" s="2152"/>
      <c r="FXH5" s="2152"/>
      <c r="FXI5" s="2152"/>
      <c r="FXJ5" s="2152"/>
      <c r="FXK5" s="2152"/>
      <c r="FXL5" s="2152"/>
      <c r="FXM5" s="2152"/>
      <c r="FXN5" s="2152"/>
      <c r="FXO5" s="2152"/>
      <c r="FXP5" s="2152"/>
      <c r="FXQ5" s="2152"/>
      <c r="FXR5" s="2152"/>
      <c r="FXS5" s="2152"/>
      <c r="FXT5" s="2152"/>
      <c r="FXU5" s="2152"/>
      <c r="FXV5" s="2152"/>
      <c r="FXW5" s="2152"/>
      <c r="FXX5" s="2152"/>
      <c r="FXY5" s="2152"/>
      <c r="FXZ5" s="2152"/>
      <c r="FYA5" s="2152"/>
      <c r="FYB5" s="2152"/>
      <c r="FYC5" s="2152"/>
      <c r="FYD5" s="2152"/>
      <c r="FYE5" s="2152"/>
      <c r="FYF5" s="2152"/>
      <c r="FYG5" s="2152"/>
      <c r="FYH5" s="2152"/>
      <c r="FYI5" s="2152"/>
      <c r="FYJ5" s="2152"/>
      <c r="FYK5" s="2152"/>
      <c r="FYL5" s="2152"/>
      <c r="FYM5" s="2152"/>
      <c r="FYN5" s="2152"/>
      <c r="FYO5" s="2152"/>
      <c r="FYP5" s="2152"/>
      <c r="FYQ5" s="2152"/>
      <c r="FYR5" s="2152"/>
      <c r="FYS5" s="2152"/>
      <c r="FYT5" s="2152"/>
      <c r="FYU5" s="2152"/>
      <c r="FYV5" s="2152"/>
      <c r="FYW5" s="2152"/>
      <c r="FYX5" s="2152"/>
      <c r="FYY5" s="2152"/>
      <c r="FYZ5" s="2152"/>
      <c r="FZA5" s="2152"/>
      <c r="FZB5" s="2152"/>
      <c r="FZC5" s="2152"/>
      <c r="FZD5" s="2152"/>
      <c r="FZE5" s="2152"/>
      <c r="FZF5" s="2152"/>
      <c r="FZG5" s="2152"/>
      <c r="FZH5" s="2152"/>
      <c r="FZI5" s="2152"/>
      <c r="FZJ5" s="2152"/>
      <c r="FZK5" s="2152"/>
      <c r="FZL5" s="2152"/>
      <c r="FZM5" s="2152"/>
      <c r="FZN5" s="2152"/>
      <c r="FZO5" s="2152"/>
      <c r="FZP5" s="2152"/>
      <c r="FZQ5" s="2152"/>
      <c r="FZR5" s="2152"/>
      <c r="FZS5" s="2152"/>
      <c r="FZT5" s="2152"/>
      <c r="FZU5" s="2152"/>
      <c r="FZV5" s="2152"/>
      <c r="FZW5" s="2152"/>
      <c r="FZX5" s="2152"/>
      <c r="FZY5" s="2152"/>
      <c r="FZZ5" s="2152"/>
      <c r="GAA5" s="2152"/>
      <c r="GAB5" s="2152"/>
      <c r="GAC5" s="2152"/>
      <c r="GAD5" s="2152"/>
      <c r="GAE5" s="2152"/>
      <c r="GAF5" s="2152"/>
      <c r="GAG5" s="2152"/>
      <c r="GAH5" s="2152"/>
      <c r="GAI5" s="2152"/>
      <c r="GAJ5" s="2152"/>
      <c r="GAK5" s="2152"/>
      <c r="GAL5" s="2152"/>
      <c r="GAM5" s="2152"/>
      <c r="GAN5" s="2152"/>
      <c r="GAO5" s="2152"/>
      <c r="GAP5" s="2152"/>
      <c r="GAQ5" s="2152"/>
      <c r="GAR5" s="2152"/>
      <c r="GAS5" s="2152"/>
      <c r="GAT5" s="2152"/>
      <c r="GAU5" s="2152"/>
      <c r="GAV5" s="2152"/>
      <c r="GAW5" s="2152"/>
      <c r="GAX5" s="2152"/>
      <c r="GAY5" s="2152"/>
      <c r="GAZ5" s="2152"/>
      <c r="GBA5" s="2152"/>
      <c r="GBB5" s="2152"/>
      <c r="GBC5" s="2152"/>
      <c r="GBD5" s="2152"/>
      <c r="GBE5" s="2152"/>
      <c r="GBF5" s="2152"/>
      <c r="GBG5" s="2152"/>
      <c r="GBH5" s="2152"/>
      <c r="GBI5" s="2152"/>
      <c r="GBJ5" s="2152"/>
      <c r="GBK5" s="2152"/>
      <c r="GBL5" s="2152"/>
      <c r="GBM5" s="2152"/>
      <c r="GBN5" s="2152"/>
      <c r="GBO5" s="2152"/>
      <c r="GBP5" s="2152"/>
      <c r="GBQ5" s="2152"/>
      <c r="GBR5" s="2152"/>
      <c r="GBS5" s="2152"/>
      <c r="GBT5" s="2152"/>
      <c r="GBU5" s="2152"/>
      <c r="GBV5" s="2152"/>
      <c r="GBW5" s="2152"/>
      <c r="GBX5" s="2152"/>
      <c r="GBY5" s="2152"/>
      <c r="GBZ5" s="2152"/>
      <c r="GCA5" s="2152"/>
      <c r="GCB5" s="2152"/>
      <c r="GCC5" s="2152"/>
      <c r="GCD5" s="2152"/>
      <c r="GCE5" s="2152"/>
      <c r="GCF5" s="2152"/>
      <c r="GCG5" s="2152"/>
      <c r="GCH5" s="2152"/>
      <c r="GCI5" s="2152"/>
      <c r="GCJ5" s="2152"/>
      <c r="GCK5" s="2152"/>
      <c r="GCL5" s="2152"/>
      <c r="GCM5" s="2152"/>
      <c r="GCN5" s="2152"/>
      <c r="GCO5" s="2152"/>
      <c r="GCP5" s="2152"/>
      <c r="GCQ5" s="2152"/>
      <c r="GCR5" s="2152"/>
      <c r="GCS5" s="2152"/>
      <c r="GCT5" s="2152"/>
      <c r="GCU5" s="2152"/>
      <c r="GCV5" s="2152"/>
      <c r="GCW5" s="2152"/>
      <c r="GCX5" s="2152"/>
      <c r="GCY5" s="2152"/>
      <c r="GCZ5" s="2152"/>
      <c r="GDA5" s="2152"/>
      <c r="GDB5" s="2152"/>
      <c r="GDC5" s="2152"/>
      <c r="GDD5" s="2152"/>
      <c r="GDE5" s="2152"/>
      <c r="GDF5" s="2152"/>
      <c r="GDG5" s="2152"/>
      <c r="GDH5" s="2152"/>
      <c r="GDI5" s="2152"/>
      <c r="GDJ5" s="2152"/>
      <c r="GDK5" s="2152"/>
      <c r="GDL5" s="2152"/>
      <c r="GDM5" s="2152"/>
      <c r="GDN5" s="2152"/>
      <c r="GDO5" s="2152"/>
      <c r="GDP5" s="2152"/>
      <c r="GDQ5" s="2152"/>
      <c r="GDR5" s="2152"/>
      <c r="GDS5" s="2152"/>
      <c r="GDT5" s="2152"/>
      <c r="GDU5" s="2152"/>
      <c r="GDV5" s="2152"/>
      <c r="GDW5" s="2152"/>
      <c r="GDX5" s="2152"/>
      <c r="GDY5" s="2152"/>
      <c r="GDZ5" s="2152"/>
      <c r="GEA5" s="2152"/>
      <c r="GEB5" s="2152"/>
      <c r="GEC5" s="2152"/>
      <c r="GED5" s="2152"/>
      <c r="GEE5" s="2152"/>
      <c r="GEF5" s="2152"/>
      <c r="GEG5" s="2152"/>
      <c r="GEH5" s="2152"/>
      <c r="GEI5" s="2152"/>
      <c r="GEJ5" s="2152"/>
      <c r="GEK5" s="2152"/>
      <c r="GEL5" s="2152"/>
      <c r="GEM5" s="2152"/>
      <c r="GEN5" s="2152"/>
      <c r="GEO5" s="2152"/>
      <c r="GEP5" s="2152"/>
      <c r="GEQ5" s="2152"/>
      <c r="GER5" s="2152"/>
      <c r="GES5" s="2152"/>
      <c r="GET5" s="2152"/>
      <c r="GEU5" s="2152"/>
      <c r="GEV5" s="2152"/>
      <c r="GEW5" s="2152"/>
      <c r="GEX5" s="2152"/>
      <c r="GEY5" s="2152"/>
      <c r="GEZ5" s="2152"/>
      <c r="GFA5" s="2152"/>
      <c r="GFB5" s="2152"/>
      <c r="GFC5" s="2152"/>
      <c r="GFD5" s="2152"/>
      <c r="GFE5" s="2152"/>
      <c r="GFF5" s="2152"/>
      <c r="GFG5" s="2152"/>
      <c r="GFH5" s="2152"/>
      <c r="GFI5" s="2152"/>
      <c r="GFJ5" s="2152"/>
      <c r="GFK5" s="2152"/>
      <c r="GFL5" s="2152"/>
      <c r="GFM5" s="2152"/>
      <c r="GFN5" s="2152"/>
      <c r="GFO5" s="2152"/>
      <c r="GFP5" s="2152"/>
      <c r="GFQ5" s="2152"/>
      <c r="GFR5" s="2152"/>
      <c r="GFS5" s="2152"/>
      <c r="GFT5" s="2152"/>
      <c r="GFU5" s="2152"/>
      <c r="GFV5" s="2152"/>
      <c r="GFW5" s="2152"/>
      <c r="GFX5" s="2152"/>
      <c r="GFY5" s="2152"/>
      <c r="GFZ5" s="2152"/>
      <c r="GGA5" s="2152"/>
      <c r="GGB5" s="2152"/>
      <c r="GGC5" s="2152"/>
      <c r="GGD5" s="2152"/>
      <c r="GGE5" s="2152"/>
      <c r="GGF5" s="2152"/>
      <c r="GGG5" s="2152"/>
      <c r="GGH5" s="2152"/>
      <c r="GGI5" s="2152"/>
      <c r="GGJ5" s="2152"/>
      <c r="GGK5" s="2152"/>
      <c r="GGL5" s="2152"/>
      <c r="GGM5" s="2152"/>
      <c r="GGN5" s="2152"/>
      <c r="GGO5" s="2152"/>
      <c r="GGP5" s="2152"/>
      <c r="GGQ5" s="2152"/>
      <c r="GGR5" s="2152"/>
      <c r="GGS5" s="2152"/>
      <c r="GGT5" s="2152"/>
      <c r="GGU5" s="2152"/>
      <c r="GGV5" s="2152"/>
      <c r="GGW5" s="2152"/>
      <c r="GGX5" s="2152"/>
      <c r="GGY5" s="2152"/>
      <c r="GGZ5" s="2152"/>
      <c r="GHA5" s="2152"/>
      <c r="GHB5" s="2152"/>
      <c r="GHC5" s="2152"/>
      <c r="GHD5" s="2152"/>
      <c r="GHE5" s="2152"/>
      <c r="GHF5" s="2152"/>
      <c r="GHG5" s="2152"/>
      <c r="GHH5" s="2152"/>
      <c r="GHI5" s="2152"/>
      <c r="GHJ5" s="2152"/>
      <c r="GHK5" s="2152"/>
      <c r="GHL5" s="2152"/>
      <c r="GHM5" s="2152"/>
      <c r="GHN5" s="2152"/>
      <c r="GHO5" s="2152"/>
      <c r="GHP5" s="2152"/>
      <c r="GHQ5" s="2152"/>
      <c r="GHR5" s="2152"/>
      <c r="GHS5" s="2152"/>
      <c r="GHT5" s="2152"/>
      <c r="GHU5" s="2152"/>
      <c r="GHV5" s="2152"/>
      <c r="GHW5" s="2152"/>
      <c r="GHX5" s="2152"/>
      <c r="GHY5" s="2152"/>
      <c r="GHZ5" s="2152"/>
      <c r="GIA5" s="2152"/>
      <c r="GIB5" s="2152"/>
      <c r="GIC5" s="2152"/>
      <c r="GID5" s="2152"/>
      <c r="GIE5" s="2152"/>
      <c r="GIF5" s="2152"/>
      <c r="GIG5" s="2152"/>
      <c r="GIH5" s="2152"/>
      <c r="GII5" s="2152"/>
      <c r="GIJ5" s="2152"/>
      <c r="GIK5" s="2152"/>
      <c r="GIL5" s="2152"/>
      <c r="GIM5" s="2152"/>
      <c r="GIN5" s="2152"/>
      <c r="GIO5" s="2152"/>
      <c r="GIP5" s="2152"/>
      <c r="GIQ5" s="2152"/>
      <c r="GIR5" s="2152"/>
      <c r="GIS5" s="2152"/>
      <c r="GIT5" s="2152"/>
      <c r="GIU5" s="2152"/>
      <c r="GIV5" s="2152"/>
      <c r="GIW5" s="2152"/>
      <c r="GIX5" s="2152"/>
      <c r="GIY5" s="2152"/>
      <c r="GIZ5" s="2152"/>
      <c r="GJA5" s="2152"/>
      <c r="GJB5" s="2152"/>
      <c r="GJC5" s="2152"/>
      <c r="GJD5" s="2152"/>
      <c r="GJE5" s="2152"/>
      <c r="GJF5" s="2152"/>
      <c r="GJG5" s="2152"/>
      <c r="GJH5" s="2152"/>
      <c r="GJI5" s="2152"/>
      <c r="GJJ5" s="2152"/>
      <c r="GJK5" s="2152"/>
      <c r="GJL5" s="2152"/>
      <c r="GJM5" s="2152"/>
      <c r="GJN5" s="2152"/>
      <c r="GJO5" s="2152"/>
      <c r="GJP5" s="2152"/>
      <c r="GJQ5" s="2152"/>
      <c r="GJR5" s="2152"/>
      <c r="GJS5" s="2152"/>
      <c r="GJT5" s="2152"/>
      <c r="GJU5" s="2152"/>
      <c r="GJV5" s="2152"/>
      <c r="GJW5" s="2152"/>
      <c r="GJX5" s="2152"/>
      <c r="GJY5" s="2152"/>
      <c r="GJZ5" s="2152"/>
      <c r="GKA5" s="2152"/>
      <c r="GKB5" s="2152"/>
      <c r="GKC5" s="2152"/>
      <c r="GKD5" s="2152"/>
      <c r="GKE5" s="2152"/>
      <c r="GKF5" s="2152"/>
      <c r="GKG5" s="2152"/>
      <c r="GKH5" s="2152"/>
      <c r="GKI5" s="2152"/>
      <c r="GKJ5" s="2152"/>
      <c r="GKK5" s="2152"/>
      <c r="GKL5" s="2152"/>
      <c r="GKM5" s="2152"/>
      <c r="GKN5" s="2152"/>
      <c r="GKO5" s="2152"/>
      <c r="GKP5" s="2152"/>
      <c r="GKQ5" s="2152"/>
      <c r="GKR5" s="2152"/>
      <c r="GKS5" s="2152"/>
      <c r="GKT5" s="2152"/>
      <c r="GKU5" s="2152"/>
      <c r="GKV5" s="2152"/>
      <c r="GKW5" s="2152"/>
      <c r="GKX5" s="2152"/>
      <c r="GKY5" s="2152"/>
      <c r="GKZ5" s="2152"/>
      <c r="GLA5" s="2152"/>
      <c r="GLB5" s="2152"/>
      <c r="GLC5" s="2152"/>
      <c r="GLD5" s="2152"/>
      <c r="GLE5" s="2152"/>
      <c r="GLF5" s="2152"/>
      <c r="GLG5" s="2152"/>
      <c r="GLH5" s="2152"/>
      <c r="GLI5" s="2152"/>
      <c r="GLJ5" s="2152"/>
      <c r="GLK5" s="2152"/>
      <c r="GLL5" s="2152"/>
      <c r="GLM5" s="2152"/>
      <c r="GLN5" s="2152"/>
      <c r="GLO5" s="2152"/>
      <c r="GLP5" s="2152"/>
      <c r="GLQ5" s="2152"/>
      <c r="GLR5" s="2152"/>
      <c r="GLS5" s="2152"/>
      <c r="GLT5" s="2152"/>
      <c r="GLU5" s="2152"/>
      <c r="GLV5" s="2152"/>
      <c r="GLW5" s="2152"/>
      <c r="GLX5" s="2152"/>
      <c r="GLY5" s="2152"/>
      <c r="GLZ5" s="2152"/>
      <c r="GMA5" s="2152"/>
      <c r="GMB5" s="2152"/>
      <c r="GMC5" s="2152"/>
      <c r="GMD5" s="2152"/>
      <c r="GME5" s="2152"/>
      <c r="GMF5" s="2152"/>
      <c r="GMG5" s="2152"/>
      <c r="GMH5" s="2152"/>
      <c r="GMI5" s="2152"/>
      <c r="GMJ5" s="2152"/>
      <c r="GMK5" s="2152"/>
      <c r="GML5" s="2152"/>
      <c r="GMM5" s="2152"/>
      <c r="GMN5" s="2152"/>
      <c r="GMO5" s="2152"/>
      <c r="GMP5" s="2152"/>
      <c r="GMQ5" s="2152"/>
      <c r="GMR5" s="2152"/>
      <c r="GMS5" s="2152"/>
      <c r="GMT5" s="2152"/>
      <c r="GMU5" s="2152"/>
      <c r="GMV5" s="2152"/>
      <c r="GMW5" s="2152"/>
      <c r="GMX5" s="2152"/>
      <c r="GMY5" s="2152"/>
      <c r="GMZ5" s="2152"/>
      <c r="GNA5" s="2152"/>
      <c r="GNB5" s="2152"/>
      <c r="GNC5" s="2152"/>
      <c r="GND5" s="2152"/>
      <c r="GNE5" s="2152"/>
      <c r="GNF5" s="2152"/>
      <c r="GNG5" s="2152"/>
      <c r="GNH5" s="2152"/>
      <c r="GNI5" s="2152"/>
      <c r="GNJ5" s="2152"/>
      <c r="GNK5" s="2152"/>
      <c r="GNL5" s="2152"/>
      <c r="GNM5" s="2152"/>
      <c r="GNN5" s="2152"/>
      <c r="GNO5" s="2152"/>
      <c r="GNP5" s="2152"/>
      <c r="GNQ5" s="2152"/>
      <c r="GNR5" s="2152"/>
      <c r="GNS5" s="2152"/>
      <c r="GNT5" s="2152"/>
      <c r="GNU5" s="2152"/>
      <c r="GNV5" s="2152"/>
      <c r="GNW5" s="2152"/>
      <c r="GNX5" s="2152"/>
      <c r="GNY5" s="2152"/>
      <c r="GNZ5" s="2152"/>
      <c r="GOA5" s="2152"/>
      <c r="GOB5" s="2152"/>
      <c r="GOC5" s="2152"/>
      <c r="GOD5" s="2152"/>
      <c r="GOE5" s="2152"/>
      <c r="GOF5" s="2152"/>
      <c r="GOG5" s="2152"/>
      <c r="GOH5" s="2152"/>
      <c r="GOI5" s="2152"/>
      <c r="GOJ5" s="2152"/>
      <c r="GOK5" s="2152"/>
      <c r="GOL5" s="2152"/>
      <c r="GOM5" s="2152"/>
      <c r="GON5" s="2152"/>
      <c r="GOO5" s="2152"/>
      <c r="GOP5" s="2152"/>
      <c r="GOQ5" s="2152"/>
      <c r="GOR5" s="2152"/>
      <c r="GOS5" s="2152"/>
      <c r="GOT5" s="2152"/>
      <c r="GOU5" s="2152"/>
      <c r="GOV5" s="2152"/>
      <c r="GOW5" s="2152"/>
      <c r="GOX5" s="2152"/>
      <c r="GOY5" s="2152"/>
      <c r="GOZ5" s="2152"/>
      <c r="GPA5" s="2152"/>
      <c r="GPB5" s="2152"/>
      <c r="GPC5" s="2152"/>
      <c r="GPD5" s="2152"/>
      <c r="GPE5" s="2152"/>
      <c r="GPF5" s="2152"/>
      <c r="GPG5" s="2152"/>
      <c r="GPH5" s="2152"/>
      <c r="GPI5" s="2152"/>
      <c r="GPJ5" s="2152"/>
      <c r="GPK5" s="2152"/>
      <c r="GPL5" s="2152"/>
      <c r="GPM5" s="2152"/>
      <c r="GPN5" s="2152"/>
      <c r="GPO5" s="2152"/>
      <c r="GPP5" s="2152"/>
      <c r="GPQ5" s="2152"/>
      <c r="GPR5" s="2152"/>
      <c r="GPS5" s="2152"/>
      <c r="GPT5" s="2152"/>
      <c r="GPU5" s="2152"/>
      <c r="GPV5" s="2152"/>
      <c r="GPW5" s="2152"/>
      <c r="GPX5" s="2152"/>
      <c r="GPY5" s="2152"/>
      <c r="GPZ5" s="2152"/>
      <c r="GQA5" s="2152"/>
      <c r="GQB5" s="2152"/>
      <c r="GQC5" s="2152"/>
      <c r="GQD5" s="2152"/>
      <c r="GQE5" s="2152"/>
      <c r="GQF5" s="2152"/>
      <c r="GQG5" s="2152"/>
      <c r="GQH5" s="2152"/>
      <c r="GQI5" s="2152"/>
      <c r="GQJ5" s="2152"/>
      <c r="GQK5" s="2152"/>
      <c r="GQL5" s="2152"/>
      <c r="GQM5" s="2152"/>
      <c r="GQN5" s="2152"/>
      <c r="GQO5" s="2152"/>
      <c r="GQP5" s="2152"/>
      <c r="GQQ5" s="2152"/>
      <c r="GQR5" s="2152"/>
      <c r="GQS5" s="2152"/>
      <c r="GQT5" s="2152"/>
      <c r="GQU5" s="2152"/>
      <c r="GQV5" s="2152"/>
      <c r="GQW5" s="2152"/>
      <c r="GQX5" s="2152"/>
      <c r="GQY5" s="2152"/>
      <c r="GQZ5" s="2152"/>
      <c r="GRA5" s="2152"/>
      <c r="GRB5" s="2152"/>
      <c r="GRC5" s="2152"/>
      <c r="GRD5" s="2152"/>
      <c r="GRE5" s="2152"/>
      <c r="GRF5" s="2152"/>
      <c r="GRG5" s="2152"/>
      <c r="GRH5" s="2152"/>
      <c r="GRI5" s="2152"/>
      <c r="GRJ5" s="2152"/>
      <c r="GRK5" s="2152"/>
      <c r="GRL5" s="2152"/>
      <c r="GRM5" s="2152"/>
      <c r="GRN5" s="2152"/>
      <c r="GRO5" s="2152"/>
      <c r="GRP5" s="2152"/>
      <c r="GRQ5" s="2152"/>
      <c r="GRR5" s="2152"/>
      <c r="GRS5" s="2152"/>
      <c r="GRT5" s="2152"/>
      <c r="GRU5" s="2152"/>
      <c r="GRV5" s="2152"/>
      <c r="GRW5" s="2152"/>
      <c r="GRX5" s="2152"/>
      <c r="GRY5" s="2152"/>
      <c r="GRZ5" s="2152"/>
      <c r="GSA5" s="2152"/>
      <c r="GSB5" s="2152"/>
      <c r="GSC5" s="2152"/>
      <c r="GSD5" s="2152"/>
      <c r="GSE5" s="2152"/>
      <c r="GSF5" s="2152"/>
      <c r="GSG5" s="2152"/>
      <c r="GSH5" s="2152"/>
      <c r="GSI5" s="2152"/>
      <c r="GSJ5" s="2152"/>
      <c r="GSK5" s="2152"/>
      <c r="GSL5" s="2152"/>
      <c r="GSM5" s="2152"/>
      <c r="GSN5" s="2152"/>
      <c r="GSO5" s="2152"/>
      <c r="GSP5" s="2152"/>
      <c r="GSQ5" s="2152"/>
      <c r="GSR5" s="2152"/>
      <c r="GSS5" s="2152"/>
      <c r="GST5" s="2152"/>
      <c r="GSU5" s="2152"/>
      <c r="GSV5" s="2152"/>
      <c r="GSW5" s="2152"/>
      <c r="GSX5" s="2152"/>
      <c r="GSY5" s="2152"/>
      <c r="GSZ5" s="2152"/>
      <c r="GTA5" s="2152"/>
      <c r="GTB5" s="2152"/>
      <c r="GTC5" s="2152"/>
      <c r="GTD5" s="2152"/>
      <c r="GTE5" s="2152"/>
      <c r="GTF5" s="2152"/>
      <c r="GTG5" s="2152"/>
      <c r="GTH5" s="2152"/>
      <c r="GTI5" s="2152"/>
      <c r="GTJ5" s="2152"/>
      <c r="GTK5" s="2152"/>
      <c r="GTL5" s="2152"/>
      <c r="GTM5" s="2152"/>
      <c r="GTN5" s="2152"/>
      <c r="GTO5" s="2152"/>
      <c r="GTP5" s="2152"/>
      <c r="GTQ5" s="2152"/>
      <c r="GTR5" s="2152"/>
      <c r="GTS5" s="2152"/>
      <c r="GTT5" s="2152"/>
      <c r="GTU5" s="2152"/>
      <c r="GTV5" s="2152"/>
      <c r="GTW5" s="2152"/>
      <c r="GTX5" s="2152"/>
      <c r="GTY5" s="2152"/>
      <c r="GTZ5" s="2152"/>
      <c r="GUA5" s="2152"/>
      <c r="GUB5" s="2152"/>
      <c r="GUC5" s="2152"/>
      <c r="GUD5" s="2152"/>
      <c r="GUE5" s="2152"/>
      <c r="GUF5" s="2152"/>
      <c r="GUG5" s="2152"/>
      <c r="GUH5" s="2152"/>
      <c r="GUI5" s="2152"/>
      <c r="GUJ5" s="2152"/>
      <c r="GUK5" s="2152"/>
      <c r="GUL5" s="2152"/>
      <c r="GUM5" s="2152"/>
      <c r="GUN5" s="2152"/>
      <c r="GUO5" s="2152"/>
      <c r="GUP5" s="2152"/>
      <c r="GUQ5" s="2152"/>
      <c r="GUR5" s="2152"/>
      <c r="GUS5" s="2152"/>
      <c r="GUT5" s="2152"/>
      <c r="GUU5" s="2152"/>
      <c r="GUV5" s="2152"/>
      <c r="GUW5" s="2152"/>
      <c r="GUX5" s="2152"/>
      <c r="GUY5" s="2152"/>
      <c r="GUZ5" s="2152"/>
      <c r="GVA5" s="2152"/>
      <c r="GVB5" s="2152"/>
      <c r="GVC5" s="2152"/>
      <c r="GVD5" s="2152"/>
      <c r="GVE5" s="2152"/>
      <c r="GVF5" s="2152"/>
      <c r="GVG5" s="2152"/>
      <c r="GVH5" s="2152"/>
      <c r="GVI5" s="2152"/>
      <c r="GVJ5" s="2152"/>
      <c r="GVK5" s="2152"/>
      <c r="GVL5" s="2152"/>
      <c r="GVM5" s="2152"/>
      <c r="GVN5" s="2152"/>
      <c r="GVO5" s="2152"/>
      <c r="GVP5" s="2152"/>
      <c r="GVQ5" s="2152"/>
      <c r="GVR5" s="2152"/>
      <c r="GVS5" s="2152"/>
      <c r="GVT5" s="2152"/>
      <c r="GVU5" s="2152"/>
      <c r="GVV5" s="2152"/>
      <c r="GVW5" s="2152"/>
      <c r="GVX5" s="2152"/>
      <c r="GVY5" s="2152"/>
      <c r="GVZ5" s="2152"/>
      <c r="GWA5" s="2152"/>
      <c r="GWB5" s="2152"/>
      <c r="GWC5" s="2152"/>
      <c r="GWD5" s="2152"/>
      <c r="GWE5" s="2152"/>
      <c r="GWF5" s="2152"/>
      <c r="GWG5" s="2152"/>
      <c r="GWH5" s="2152"/>
      <c r="GWI5" s="2152"/>
      <c r="GWJ5" s="2152"/>
      <c r="GWK5" s="2152"/>
      <c r="GWL5" s="2152"/>
      <c r="GWM5" s="2152"/>
      <c r="GWN5" s="2152"/>
      <c r="GWO5" s="2152"/>
      <c r="GWP5" s="2152"/>
      <c r="GWQ5" s="2152"/>
      <c r="GWR5" s="2152"/>
      <c r="GWS5" s="2152"/>
      <c r="GWT5" s="2152"/>
      <c r="GWU5" s="2152"/>
      <c r="GWV5" s="2152"/>
      <c r="GWW5" s="2152"/>
      <c r="GWX5" s="2152"/>
      <c r="GWY5" s="2152"/>
      <c r="GWZ5" s="2152"/>
      <c r="GXA5" s="2152"/>
      <c r="GXB5" s="2152"/>
      <c r="GXC5" s="2152"/>
      <c r="GXD5" s="2152"/>
      <c r="GXE5" s="2152"/>
      <c r="GXF5" s="2152"/>
      <c r="GXG5" s="2152"/>
      <c r="GXH5" s="2152"/>
      <c r="GXI5" s="2152"/>
      <c r="GXJ5" s="2152"/>
      <c r="GXK5" s="2152"/>
      <c r="GXL5" s="2152"/>
      <c r="GXM5" s="2152"/>
      <c r="GXN5" s="2152"/>
      <c r="GXO5" s="2152"/>
      <c r="GXP5" s="2152"/>
      <c r="GXQ5" s="2152"/>
      <c r="GXR5" s="2152"/>
      <c r="GXS5" s="2152"/>
      <c r="GXT5" s="2152"/>
      <c r="GXU5" s="2152"/>
      <c r="GXV5" s="2152"/>
      <c r="GXW5" s="2152"/>
      <c r="GXX5" s="2152"/>
      <c r="GXY5" s="2152"/>
      <c r="GXZ5" s="2152"/>
      <c r="GYA5" s="2152"/>
      <c r="GYB5" s="2152"/>
      <c r="GYC5" s="2152"/>
      <c r="GYD5" s="2152"/>
      <c r="GYE5" s="2152"/>
      <c r="GYF5" s="2152"/>
      <c r="GYG5" s="2152"/>
      <c r="GYH5" s="2152"/>
      <c r="GYI5" s="2152"/>
      <c r="GYJ5" s="2152"/>
      <c r="GYK5" s="2152"/>
      <c r="GYL5" s="2152"/>
      <c r="GYM5" s="2152"/>
      <c r="GYN5" s="2152"/>
      <c r="GYO5" s="2152"/>
      <c r="GYP5" s="2152"/>
      <c r="GYQ5" s="2152"/>
      <c r="GYR5" s="2152"/>
      <c r="GYS5" s="2152"/>
      <c r="GYT5" s="2152"/>
      <c r="GYU5" s="2152"/>
      <c r="GYV5" s="2152"/>
      <c r="GYW5" s="2152"/>
      <c r="GYX5" s="2152"/>
      <c r="GYY5" s="2152"/>
      <c r="GYZ5" s="2152"/>
      <c r="GZA5" s="2152"/>
      <c r="GZB5" s="2152"/>
      <c r="GZC5" s="2152"/>
      <c r="GZD5" s="2152"/>
      <c r="GZE5" s="2152"/>
      <c r="GZF5" s="2152"/>
      <c r="GZG5" s="2152"/>
      <c r="GZH5" s="2152"/>
      <c r="GZI5" s="2152"/>
      <c r="GZJ5" s="2152"/>
      <c r="GZK5" s="2152"/>
      <c r="GZL5" s="2152"/>
      <c r="GZM5" s="2152"/>
      <c r="GZN5" s="2152"/>
      <c r="GZO5" s="2152"/>
      <c r="GZP5" s="2152"/>
      <c r="GZQ5" s="2152"/>
      <c r="GZR5" s="2152"/>
      <c r="GZS5" s="2152"/>
      <c r="GZT5" s="2152"/>
      <c r="GZU5" s="2152"/>
      <c r="GZV5" s="2152"/>
      <c r="GZW5" s="2152"/>
      <c r="GZX5" s="2152"/>
      <c r="GZY5" s="2152"/>
      <c r="GZZ5" s="2152"/>
      <c r="HAA5" s="2152"/>
      <c r="HAB5" s="2152"/>
      <c r="HAC5" s="2152"/>
      <c r="HAD5" s="2152"/>
      <c r="HAE5" s="2152"/>
      <c r="HAF5" s="2152"/>
      <c r="HAG5" s="2152"/>
      <c r="HAH5" s="2152"/>
      <c r="HAI5" s="2152"/>
      <c r="HAJ5" s="2152"/>
      <c r="HAK5" s="2152"/>
      <c r="HAL5" s="2152"/>
      <c r="HAM5" s="2152"/>
      <c r="HAN5" s="2152"/>
      <c r="HAO5" s="2152"/>
      <c r="HAP5" s="2152"/>
      <c r="HAQ5" s="2152"/>
      <c r="HAR5" s="2152"/>
      <c r="HAS5" s="2152"/>
      <c r="HAT5" s="2152"/>
      <c r="HAU5" s="2152"/>
      <c r="HAV5" s="2152"/>
      <c r="HAW5" s="2152"/>
      <c r="HAX5" s="2152"/>
      <c r="HAY5" s="2152"/>
      <c r="HAZ5" s="2152"/>
      <c r="HBA5" s="2152"/>
      <c r="HBB5" s="2152"/>
      <c r="HBC5" s="2152"/>
      <c r="HBD5" s="2152"/>
      <c r="HBE5" s="2152"/>
      <c r="HBF5" s="2152"/>
      <c r="HBG5" s="2152"/>
      <c r="HBH5" s="2152"/>
      <c r="HBI5" s="2152"/>
      <c r="HBJ5" s="2152"/>
      <c r="HBK5" s="2152"/>
      <c r="HBL5" s="2152"/>
      <c r="HBM5" s="2152"/>
      <c r="HBN5" s="2152"/>
      <c r="HBO5" s="2152"/>
      <c r="HBP5" s="2152"/>
      <c r="HBQ5" s="2152"/>
      <c r="HBR5" s="2152"/>
      <c r="HBS5" s="2152"/>
      <c r="HBT5" s="2152"/>
      <c r="HBU5" s="2152"/>
      <c r="HBV5" s="2152"/>
      <c r="HBW5" s="2152"/>
      <c r="HBX5" s="2152"/>
      <c r="HBY5" s="2152"/>
      <c r="HBZ5" s="2152"/>
      <c r="HCA5" s="2152"/>
      <c r="HCB5" s="2152"/>
      <c r="HCC5" s="2152"/>
      <c r="HCD5" s="2152"/>
      <c r="HCE5" s="2152"/>
      <c r="HCF5" s="2152"/>
      <c r="HCG5" s="2152"/>
      <c r="HCH5" s="2152"/>
      <c r="HCI5" s="2152"/>
      <c r="HCJ5" s="2152"/>
      <c r="HCK5" s="2152"/>
      <c r="HCL5" s="2152"/>
      <c r="HCM5" s="2152"/>
      <c r="HCN5" s="2152"/>
      <c r="HCO5" s="2152"/>
      <c r="HCP5" s="2152"/>
      <c r="HCQ5" s="2152"/>
      <c r="HCR5" s="2152"/>
      <c r="HCS5" s="2152"/>
      <c r="HCT5" s="2152"/>
      <c r="HCU5" s="2152"/>
      <c r="HCV5" s="2152"/>
      <c r="HCW5" s="2152"/>
      <c r="HCX5" s="2152"/>
      <c r="HCY5" s="2152"/>
      <c r="HCZ5" s="2152"/>
      <c r="HDA5" s="2152"/>
      <c r="HDB5" s="2152"/>
      <c r="HDC5" s="2152"/>
      <c r="HDD5" s="2152"/>
      <c r="HDE5" s="2152"/>
      <c r="HDF5" s="2152"/>
      <c r="HDG5" s="2152"/>
      <c r="HDH5" s="2152"/>
      <c r="HDI5" s="2152"/>
      <c r="HDJ5" s="2152"/>
      <c r="HDK5" s="2152"/>
      <c r="HDL5" s="2152"/>
      <c r="HDM5" s="2152"/>
      <c r="HDN5" s="2152"/>
      <c r="HDO5" s="2152"/>
      <c r="HDP5" s="2152"/>
      <c r="HDQ5" s="2152"/>
      <c r="HDR5" s="2152"/>
      <c r="HDS5" s="2152"/>
      <c r="HDT5" s="2152"/>
      <c r="HDU5" s="2152"/>
      <c r="HDV5" s="2152"/>
      <c r="HDW5" s="2152"/>
      <c r="HDX5" s="2152"/>
      <c r="HDY5" s="2152"/>
      <c r="HDZ5" s="2152"/>
      <c r="HEA5" s="2152"/>
      <c r="HEB5" s="2152"/>
      <c r="HEC5" s="2152"/>
      <c r="HED5" s="2152"/>
      <c r="HEE5" s="2152"/>
      <c r="HEF5" s="2152"/>
      <c r="HEG5" s="2152"/>
      <c r="HEH5" s="2152"/>
      <c r="HEI5" s="2152"/>
      <c r="HEJ5" s="2152"/>
      <c r="HEK5" s="2152"/>
      <c r="HEL5" s="2152"/>
      <c r="HEM5" s="2152"/>
      <c r="HEN5" s="2152"/>
      <c r="HEO5" s="2152"/>
      <c r="HEP5" s="2152"/>
      <c r="HEQ5" s="2152"/>
      <c r="HER5" s="2152"/>
      <c r="HES5" s="2152"/>
      <c r="HET5" s="2152"/>
      <c r="HEU5" s="2152"/>
      <c r="HEV5" s="2152"/>
      <c r="HEW5" s="2152"/>
      <c r="HEX5" s="2152"/>
      <c r="HEY5" s="2152"/>
      <c r="HEZ5" s="2152"/>
      <c r="HFA5" s="2152"/>
      <c r="HFB5" s="2152"/>
      <c r="HFC5" s="2152"/>
      <c r="HFD5" s="2152"/>
      <c r="HFE5" s="2152"/>
      <c r="HFF5" s="2152"/>
      <c r="HFG5" s="2152"/>
      <c r="HFH5" s="2152"/>
      <c r="HFI5" s="2152"/>
      <c r="HFJ5" s="2152"/>
      <c r="HFK5" s="2152"/>
      <c r="HFL5" s="2152"/>
      <c r="HFM5" s="2152"/>
      <c r="HFN5" s="2152"/>
      <c r="HFO5" s="2152"/>
      <c r="HFP5" s="2152"/>
      <c r="HFQ5" s="2152"/>
      <c r="HFR5" s="2152"/>
      <c r="HFS5" s="2152"/>
      <c r="HFT5" s="2152"/>
      <c r="HFU5" s="2152"/>
      <c r="HFV5" s="2152"/>
      <c r="HFW5" s="2152"/>
      <c r="HFX5" s="2152"/>
      <c r="HFY5" s="2152"/>
      <c r="HFZ5" s="2152"/>
      <c r="HGA5" s="2152"/>
      <c r="HGB5" s="2152"/>
      <c r="HGC5" s="2152"/>
      <c r="HGD5" s="2152"/>
      <c r="HGE5" s="2152"/>
      <c r="HGF5" s="2152"/>
      <c r="HGG5" s="2152"/>
      <c r="HGH5" s="2152"/>
      <c r="HGI5" s="2152"/>
      <c r="HGJ5" s="2152"/>
      <c r="HGK5" s="2152"/>
      <c r="HGL5" s="2152"/>
      <c r="HGM5" s="2152"/>
      <c r="HGN5" s="2152"/>
      <c r="HGO5" s="2152"/>
      <c r="HGP5" s="2152"/>
      <c r="HGQ5" s="2152"/>
      <c r="HGR5" s="2152"/>
      <c r="HGS5" s="2152"/>
      <c r="HGT5" s="2152"/>
      <c r="HGU5" s="2152"/>
      <c r="HGV5" s="2152"/>
      <c r="HGW5" s="2152"/>
      <c r="HGX5" s="2152"/>
      <c r="HGY5" s="2152"/>
      <c r="HGZ5" s="2152"/>
      <c r="HHA5" s="2152"/>
      <c r="HHB5" s="2152"/>
      <c r="HHC5" s="2152"/>
      <c r="HHD5" s="2152"/>
      <c r="HHE5" s="2152"/>
      <c r="HHF5" s="2152"/>
      <c r="HHG5" s="2152"/>
      <c r="HHH5" s="2152"/>
      <c r="HHI5" s="2152"/>
      <c r="HHJ5" s="2152"/>
      <c r="HHK5" s="2152"/>
      <c r="HHL5" s="2152"/>
      <c r="HHM5" s="2152"/>
      <c r="HHN5" s="2152"/>
      <c r="HHO5" s="2152"/>
      <c r="HHP5" s="2152"/>
      <c r="HHQ5" s="2152"/>
      <c r="HHR5" s="2152"/>
      <c r="HHS5" s="2152"/>
      <c r="HHT5" s="2152"/>
      <c r="HHU5" s="2152"/>
      <c r="HHV5" s="2152"/>
      <c r="HHW5" s="2152"/>
      <c r="HHX5" s="2152"/>
      <c r="HHY5" s="2152"/>
      <c r="HHZ5" s="2152"/>
      <c r="HIA5" s="2152"/>
      <c r="HIB5" s="2152"/>
      <c r="HIC5" s="2152"/>
      <c r="HID5" s="2152"/>
      <c r="HIE5" s="2152"/>
      <c r="HIF5" s="2152"/>
      <c r="HIG5" s="2152"/>
      <c r="HIH5" s="2152"/>
      <c r="HII5" s="2152"/>
      <c r="HIJ5" s="2152"/>
      <c r="HIK5" s="2152"/>
      <c r="HIL5" s="2152"/>
      <c r="HIM5" s="2152"/>
      <c r="HIN5" s="2152"/>
      <c r="HIO5" s="2152"/>
      <c r="HIP5" s="2152"/>
      <c r="HIQ5" s="2152"/>
      <c r="HIR5" s="2152"/>
      <c r="HIS5" s="2152"/>
      <c r="HIT5" s="2152"/>
      <c r="HIU5" s="2152"/>
      <c r="HIV5" s="2152"/>
      <c r="HIW5" s="2152"/>
      <c r="HIX5" s="2152"/>
      <c r="HIY5" s="2152"/>
      <c r="HIZ5" s="2152"/>
      <c r="HJA5" s="2152"/>
      <c r="HJB5" s="2152"/>
      <c r="HJC5" s="2152"/>
      <c r="HJD5" s="2152"/>
      <c r="HJE5" s="2152"/>
      <c r="HJF5" s="2152"/>
      <c r="HJG5" s="2152"/>
      <c r="HJH5" s="2152"/>
      <c r="HJI5" s="2152"/>
      <c r="HJJ5" s="2152"/>
      <c r="HJK5" s="2152"/>
      <c r="HJL5" s="2152"/>
      <c r="HJM5" s="2152"/>
      <c r="HJN5" s="2152"/>
      <c r="HJO5" s="2152"/>
      <c r="HJP5" s="2152"/>
      <c r="HJQ5" s="2152"/>
      <c r="HJR5" s="2152"/>
      <c r="HJS5" s="2152"/>
      <c r="HJT5" s="2152"/>
      <c r="HJU5" s="2152"/>
      <c r="HJV5" s="2152"/>
      <c r="HJW5" s="2152"/>
      <c r="HJX5" s="2152"/>
      <c r="HJY5" s="2152"/>
      <c r="HJZ5" s="2152"/>
      <c r="HKA5" s="2152"/>
      <c r="HKB5" s="2152"/>
      <c r="HKC5" s="2152"/>
      <c r="HKD5" s="2152"/>
      <c r="HKE5" s="2152"/>
      <c r="HKF5" s="2152"/>
      <c r="HKG5" s="2152"/>
      <c r="HKH5" s="2152"/>
      <c r="HKI5" s="2152"/>
      <c r="HKJ5" s="2152"/>
      <c r="HKK5" s="2152"/>
      <c r="HKL5" s="2152"/>
      <c r="HKM5" s="2152"/>
      <c r="HKN5" s="2152"/>
      <c r="HKO5" s="2152"/>
      <c r="HKP5" s="2152"/>
      <c r="HKQ5" s="2152"/>
      <c r="HKR5" s="2152"/>
      <c r="HKS5" s="2152"/>
      <c r="HKT5" s="2152"/>
      <c r="HKU5" s="2152"/>
      <c r="HKV5" s="2152"/>
      <c r="HKW5" s="2152"/>
      <c r="HKX5" s="2152"/>
      <c r="HKY5" s="2152"/>
      <c r="HKZ5" s="2152"/>
      <c r="HLA5" s="2152"/>
      <c r="HLB5" s="2152"/>
      <c r="HLC5" s="2152"/>
      <c r="HLD5" s="2152"/>
      <c r="HLE5" s="2152"/>
      <c r="HLF5" s="2152"/>
      <c r="HLG5" s="2152"/>
      <c r="HLH5" s="2152"/>
      <c r="HLI5" s="2152"/>
      <c r="HLJ5" s="2152"/>
      <c r="HLK5" s="2152"/>
      <c r="HLL5" s="2152"/>
      <c r="HLM5" s="2152"/>
      <c r="HLN5" s="2152"/>
      <c r="HLO5" s="2152"/>
      <c r="HLP5" s="2152"/>
      <c r="HLQ5" s="2152"/>
      <c r="HLR5" s="2152"/>
      <c r="HLS5" s="2152"/>
      <c r="HLT5" s="2152"/>
      <c r="HLU5" s="2152"/>
      <c r="HLV5" s="2152"/>
      <c r="HLW5" s="2152"/>
      <c r="HLX5" s="2152"/>
      <c r="HLY5" s="2152"/>
      <c r="HLZ5" s="2152"/>
      <c r="HMA5" s="2152"/>
      <c r="HMB5" s="2152"/>
      <c r="HMC5" s="2152"/>
      <c r="HMD5" s="2152"/>
      <c r="HME5" s="2152"/>
      <c r="HMF5" s="2152"/>
      <c r="HMG5" s="2152"/>
      <c r="HMH5" s="2152"/>
      <c r="HMI5" s="2152"/>
      <c r="HMJ5" s="2152"/>
      <c r="HMK5" s="2152"/>
      <c r="HML5" s="2152"/>
      <c r="HMM5" s="2152"/>
      <c r="HMN5" s="2152"/>
      <c r="HMO5" s="2152"/>
      <c r="HMP5" s="2152"/>
      <c r="HMQ5" s="2152"/>
      <c r="HMR5" s="2152"/>
      <c r="HMS5" s="2152"/>
      <c r="HMT5" s="2152"/>
      <c r="HMU5" s="2152"/>
      <c r="HMV5" s="2152"/>
      <c r="HMW5" s="2152"/>
      <c r="HMX5" s="2152"/>
      <c r="HMY5" s="2152"/>
      <c r="HMZ5" s="2152"/>
      <c r="HNA5" s="2152"/>
      <c r="HNB5" s="2152"/>
      <c r="HNC5" s="2152"/>
      <c r="HND5" s="2152"/>
      <c r="HNE5" s="2152"/>
      <c r="HNF5" s="2152"/>
      <c r="HNG5" s="2152"/>
      <c r="HNH5" s="2152"/>
      <c r="HNI5" s="2152"/>
      <c r="HNJ5" s="2152"/>
      <c r="HNK5" s="2152"/>
      <c r="HNL5" s="2152"/>
      <c r="HNM5" s="2152"/>
      <c r="HNN5" s="2152"/>
      <c r="HNO5" s="2152"/>
      <c r="HNP5" s="2152"/>
      <c r="HNQ5" s="2152"/>
      <c r="HNR5" s="2152"/>
      <c r="HNS5" s="2152"/>
      <c r="HNT5" s="2152"/>
      <c r="HNU5" s="2152"/>
      <c r="HNV5" s="2152"/>
      <c r="HNW5" s="2152"/>
      <c r="HNX5" s="2152"/>
      <c r="HNY5" s="2152"/>
      <c r="HNZ5" s="2152"/>
      <c r="HOA5" s="2152"/>
      <c r="HOB5" s="2152"/>
      <c r="HOC5" s="2152"/>
      <c r="HOD5" s="2152"/>
      <c r="HOE5" s="2152"/>
      <c r="HOF5" s="2152"/>
      <c r="HOG5" s="2152"/>
      <c r="HOH5" s="2152"/>
      <c r="HOI5" s="2152"/>
      <c r="HOJ5" s="2152"/>
      <c r="HOK5" s="2152"/>
      <c r="HOL5" s="2152"/>
      <c r="HOM5" s="2152"/>
      <c r="HON5" s="2152"/>
      <c r="HOO5" s="2152"/>
      <c r="HOP5" s="2152"/>
      <c r="HOQ5" s="2152"/>
      <c r="HOR5" s="2152"/>
      <c r="HOS5" s="2152"/>
      <c r="HOT5" s="2152"/>
      <c r="HOU5" s="2152"/>
      <c r="HOV5" s="2152"/>
      <c r="HOW5" s="2152"/>
      <c r="HOX5" s="2152"/>
      <c r="HOY5" s="2152"/>
      <c r="HOZ5" s="2152"/>
      <c r="HPA5" s="2152"/>
      <c r="HPB5" s="2152"/>
      <c r="HPC5" s="2152"/>
      <c r="HPD5" s="2152"/>
      <c r="HPE5" s="2152"/>
      <c r="HPF5" s="2152"/>
      <c r="HPG5" s="2152"/>
      <c r="HPH5" s="2152"/>
      <c r="HPI5" s="2152"/>
      <c r="HPJ5" s="2152"/>
      <c r="HPK5" s="2152"/>
      <c r="HPL5" s="2152"/>
      <c r="HPM5" s="2152"/>
      <c r="HPN5" s="2152"/>
      <c r="HPO5" s="2152"/>
      <c r="HPP5" s="2152"/>
      <c r="HPQ5" s="2152"/>
      <c r="HPR5" s="2152"/>
      <c r="HPS5" s="2152"/>
      <c r="HPT5" s="2152"/>
      <c r="HPU5" s="2152"/>
      <c r="HPV5" s="2152"/>
      <c r="HPW5" s="2152"/>
      <c r="HPX5" s="2152"/>
      <c r="HPY5" s="2152"/>
      <c r="HPZ5" s="2152"/>
      <c r="HQA5" s="2152"/>
      <c r="HQB5" s="2152"/>
      <c r="HQC5" s="2152"/>
      <c r="HQD5" s="2152"/>
      <c r="HQE5" s="2152"/>
      <c r="HQF5" s="2152"/>
      <c r="HQG5" s="2152"/>
      <c r="HQH5" s="2152"/>
      <c r="HQI5" s="2152"/>
      <c r="HQJ5" s="2152"/>
      <c r="HQK5" s="2152"/>
      <c r="HQL5" s="2152"/>
      <c r="HQM5" s="2152"/>
      <c r="HQN5" s="2152"/>
      <c r="HQO5" s="2152"/>
      <c r="HQP5" s="2152"/>
      <c r="HQQ5" s="2152"/>
      <c r="HQR5" s="2152"/>
      <c r="HQS5" s="2152"/>
      <c r="HQT5" s="2152"/>
      <c r="HQU5" s="2152"/>
      <c r="HQV5" s="2152"/>
      <c r="HQW5" s="2152"/>
      <c r="HQX5" s="2152"/>
      <c r="HQY5" s="2152"/>
      <c r="HQZ5" s="2152"/>
      <c r="HRA5" s="2152"/>
      <c r="HRB5" s="2152"/>
      <c r="HRC5" s="2152"/>
      <c r="HRD5" s="2152"/>
      <c r="HRE5" s="2152"/>
      <c r="HRF5" s="2152"/>
      <c r="HRG5" s="2152"/>
      <c r="HRH5" s="2152"/>
      <c r="HRI5" s="2152"/>
      <c r="HRJ5" s="2152"/>
      <c r="HRK5" s="2152"/>
      <c r="HRL5" s="2152"/>
      <c r="HRM5" s="2152"/>
      <c r="HRN5" s="2152"/>
      <c r="HRO5" s="2152"/>
      <c r="HRP5" s="2152"/>
      <c r="HRQ5" s="2152"/>
      <c r="HRR5" s="2152"/>
      <c r="HRS5" s="2152"/>
      <c r="HRT5" s="2152"/>
      <c r="HRU5" s="2152"/>
      <c r="HRV5" s="2152"/>
      <c r="HRW5" s="2152"/>
      <c r="HRX5" s="2152"/>
      <c r="HRY5" s="2152"/>
      <c r="HRZ5" s="2152"/>
      <c r="HSA5" s="2152"/>
      <c r="HSB5" s="2152"/>
      <c r="HSC5" s="2152"/>
      <c r="HSD5" s="2152"/>
      <c r="HSE5" s="2152"/>
      <c r="HSF5" s="2152"/>
      <c r="HSG5" s="2152"/>
      <c r="HSH5" s="2152"/>
      <c r="HSI5" s="2152"/>
      <c r="HSJ5" s="2152"/>
      <c r="HSK5" s="2152"/>
      <c r="HSL5" s="2152"/>
      <c r="HSM5" s="2152"/>
      <c r="HSN5" s="2152"/>
      <c r="HSO5" s="2152"/>
      <c r="HSP5" s="2152"/>
      <c r="HSQ5" s="2152"/>
      <c r="HSR5" s="2152"/>
      <c r="HSS5" s="2152"/>
      <c r="HST5" s="2152"/>
      <c r="HSU5" s="2152"/>
      <c r="HSV5" s="2152"/>
      <c r="HSW5" s="2152"/>
      <c r="HSX5" s="2152"/>
      <c r="HSY5" s="2152"/>
      <c r="HSZ5" s="2152"/>
      <c r="HTA5" s="2152"/>
      <c r="HTB5" s="2152"/>
      <c r="HTC5" s="2152"/>
      <c r="HTD5" s="2152"/>
      <c r="HTE5" s="2152"/>
      <c r="HTF5" s="2152"/>
      <c r="HTG5" s="2152"/>
      <c r="HTH5" s="2152"/>
      <c r="HTI5" s="2152"/>
      <c r="HTJ5" s="2152"/>
      <c r="HTK5" s="2152"/>
      <c r="HTL5" s="2152"/>
      <c r="HTM5" s="2152"/>
      <c r="HTN5" s="2152"/>
      <c r="HTO5" s="2152"/>
      <c r="HTP5" s="2152"/>
      <c r="HTQ5" s="2152"/>
      <c r="HTR5" s="2152"/>
      <c r="HTS5" s="2152"/>
      <c r="HTT5" s="2152"/>
      <c r="HTU5" s="2152"/>
      <c r="HTV5" s="2152"/>
      <c r="HTW5" s="2152"/>
      <c r="HTX5" s="2152"/>
      <c r="HTY5" s="2152"/>
      <c r="HTZ5" s="2152"/>
      <c r="HUA5" s="2152"/>
      <c r="HUB5" s="2152"/>
      <c r="HUC5" s="2152"/>
      <c r="HUD5" s="2152"/>
      <c r="HUE5" s="2152"/>
      <c r="HUF5" s="2152"/>
      <c r="HUG5" s="2152"/>
      <c r="HUH5" s="2152"/>
      <c r="HUI5" s="2152"/>
      <c r="HUJ5" s="2152"/>
      <c r="HUK5" s="2152"/>
      <c r="HUL5" s="2152"/>
      <c r="HUM5" s="2152"/>
      <c r="HUN5" s="2152"/>
      <c r="HUO5" s="2152"/>
      <c r="HUP5" s="2152"/>
      <c r="HUQ5" s="2152"/>
      <c r="HUR5" s="2152"/>
      <c r="HUS5" s="2152"/>
      <c r="HUT5" s="2152"/>
      <c r="HUU5" s="2152"/>
      <c r="HUV5" s="2152"/>
      <c r="HUW5" s="2152"/>
      <c r="HUX5" s="2152"/>
      <c r="HUY5" s="2152"/>
      <c r="HUZ5" s="2152"/>
      <c r="HVA5" s="2152"/>
      <c r="HVB5" s="2152"/>
      <c r="HVC5" s="2152"/>
      <c r="HVD5" s="2152"/>
      <c r="HVE5" s="2152"/>
      <c r="HVF5" s="2152"/>
      <c r="HVG5" s="2152"/>
      <c r="HVH5" s="2152"/>
      <c r="HVI5" s="2152"/>
      <c r="HVJ5" s="2152"/>
      <c r="HVK5" s="2152"/>
      <c r="HVL5" s="2152"/>
      <c r="HVM5" s="2152"/>
      <c r="HVN5" s="2152"/>
      <c r="HVO5" s="2152"/>
      <c r="HVP5" s="2152"/>
      <c r="HVQ5" s="2152"/>
      <c r="HVR5" s="2152"/>
      <c r="HVS5" s="2152"/>
      <c r="HVT5" s="2152"/>
      <c r="HVU5" s="2152"/>
      <c r="HVV5" s="2152"/>
      <c r="HVW5" s="2152"/>
      <c r="HVX5" s="2152"/>
      <c r="HVY5" s="2152"/>
      <c r="HVZ5" s="2152"/>
      <c r="HWA5" s="2152"/>
      <c r="HWB5" s="2152"/>
      <c r="HWC5" s="2152"/>
      <c r="HWD5" s="2152"/>
      <c r="HWE5" s="2152"/>
      <c r="HWF5" s="2152"/>
      <c r="HWG5" s="2152"/>
      <c r="HWH5" s="2152"/>
      <c r="HWI5" s="2152"/>
      <c r="HWJ5" s="2152"/>
      <c r="HWK5" s="2152"/>
      <c r="HWL5" s="2152"/>
      <c r="HWM5" s="2152"/>
      <c r="HWN5" s="2152"/>
      <c r="HWO5" s="2152"/>
      <c r="HWP5" s="2152"/>
      <c r="HWQ5" s="2152"/>
      <c r="HWR5" s="2152"/>
      <c r="HWS5" s="2152"/>
      <c r="HWT5" s="2152"/>
      <c r="HWU5" s="2152"/>
      <c r="HWV5" s="2152"/>
      <c r="HWW5" s="2152"/>
      <c r="HWX5" s="2152"/>
      <c r="HWY5" s="2152"/>
      <c r="HWZ5" s="2152"/>
      <c r="HXA5" s="2152"/>
      <c r="HXB5" s="2152"/>
      <c r="HXC5" s="2152"/>
      <c r="HXD5" s="2152"/>
      <c r="HXE5" s="2152"/>
      <c r="HXF5" s="2152"/>
      <c r="HXG5" s="2152"/>
      <c r="HXH5" s="2152"/>
      <c r="HXI5" s="2152"/>
      <c r="HXJ5" s="2152"/>
      <c r="HXK5" s="2152"/>
      <c r="HXL5" s="2152"/>
      <c r="HXM5" s="2152"/>
      <c r="HXN5" s="2152"/>
      <c r="HXO5" s="2152"/>
      <c r="HXP5" s="2152"/>
      <c r="HXQ5" s="2152"/>
      <c r="HXR5" s="2152"/>
      <c r="HXS5" s="2152"/>
      <c r="HXT5" s="2152"/>
      <c r="HXU5" s="2152"/>
      <c r="HXV5" s="2152"/>
      <c r="HXW5" s="2152"/>
      <c r="HXX5" s="2152"/>
      <c r="HXY5" s="2152"/>
      <c r="HXZ5" s="2152"/>
      <c r="HYA5" s="2152"/>
      <c r="HYB5" s="2152"/>
      <c r="HYC5" s="2152"/>
      <c r="HYD5" s="2152"/>
      <c r="HYE5" s="2152"/>
      <c r="HYF5" s="2152"/>
      <c r="HYG5" s="2152"/>
      <c r="HYH5" s="2152"/>
      <c r="HYI5" s="2152"/>
      <c r="HYJ5" s="2152"/>
      <c r="HYK5" s="2152"/>
      <c r="HYL5" s="2152"/>
      <c r="HYM5" s="2152"/>
      <c r="HYN5" s="2152"/>
      <c r="HYO5" s="2152"/>
      <c r="HYP5" s="2152"/>
      <c r="HYQ5" s="2152"/>
      <c r="HYR5" s="2152"/>
      <c r="HYS5" s="2152"/>
      <c r="HYT5" s="2152"/>
      <c r="HYU5" s="2152"/>
      <c r="HYV5" s="2152"/>
      <c r="HYW5" s="2152"/>
      <c r="HYX5" s="2152"/>
      <c r="HYY5" s="2152"/>
      <c r="HYZ5" s="2152"/>
      <c r="HZA5" s="2152"/>
      <c r="HZB5" s="2152"/>
      <c r="HZC5" s="2152"/>
      <c r="HZD5" s="2152"/>
      <c r="HZE5" s="2152"/>
      <c r="HZF5" s="2152"/>
      <c r="HZG5" s="2152"/>
      <c r="HZH5" s="2152"/>
      <c r="HZI5" s="2152"/>
      <c r="HZJ5" s="2152"/>
      <c r="HZK5" s="2152"/>
      <c r="HZL5" s="2152"/>
      <c r="HZM5" s="2152"/>
      <c r="HZN5" s="2152"/>
      <c r="HZO5" s="2152"/>
      <c r="HZP5" s="2152"/>
      <c r="HZQ5" s="2152"/>
      <c r="HZR5" s="2152"/>
      <c r="HZS5" s="2152"/>
      <c r="HZT5" s="2152"/>
      <c r="HZU5" s="2152"/>
      <c r="HZV5" s="2152"/>
      <c r="HZW5" s="2152"/>
      <c r="HZX5" s="2152"/>
      <c r="HZY5" s="2152"/>
      <c r="HZZ5" s="2152"/>
      <c r="IAA5" s="2152"/>
      <c r="IAB5" s="2152"/>
      <c r="IAC5" s="2152"/>
      <c r="IAD5" s="2152"/>
      <c r="IAE5" s="2152"/>
      <c r="IAF5" s="2152"/>
      <c r="IAG5" s="2152"/>
      <c r="IAH5" s="2152"/>
      <c r="IAI5" s="2152"/>
      <c r="IAJ5" s="2152"/>
      <c r="IAK5" s="2152"/>
      <c r="IAL5" s="2152"/>
      <c r="IAM5" s="2152"/>
      <c r="IAN5" s="2152"/>
      <c r="IAO5" s="2152"/>
      <c r="IAP5" s="2152"/>
      <c r="IAQ5" s="2152"/>
      <c r="IAR5" s="2152"/>
      <c r="IAS5" s="2152"/>
      <c r="IAT5" s="2152"/>
      <c r="IAU5" s="2152"/>
      <c r="IAV5" s="2152"/>
      <c r="IAW5" s="2152"/>
      <c r="IAX5" s="2152"/>
      <c r="IAY5" s="2152"/>
      <c r="IAZ5" s="2152"/>
      <c r="IBA5" s="2152"/>
      <c r="IBB5" s="2152"/>
      <c r="IBC5" s="2152"/>
      <c r="IBD5" s="2152"/>
      <c r="IBE5" s="2152"/>
      <c r="IBF5" s="2152"/>
      <c r="IBG5" s="2152"/>
      <c r="IBH5" s="2152"/>
      <c r="IBI5" s="2152"/>
      <c r="IBJ5" s="2152"/>
      <c r="IBK5" s="2152"/>
      <c r="IBL5" s="2152"/>
      <c r="IBM5" s="2152"/>
      <c r="IBN5" s="2152"/>
      <c r="IBO5" s="2152"/>
      <c r="IBP5" s="2152"/>
      <c r="IBQ5" s="2152"/>
      <c r="IBR5" s="2152"/>
      <c r="IBS5" s="2152"/>
      <c r="IBT5" s="2152"/>
      <c r="IBU5" s="2152"/>
      <c r="IBV5" s="2152"/>
      <c r="IBW5" s="2152"/>
      <c r="IBX5" s="2152"/>
      <c r="IBY5" s="2152"/>
      <c r="IBZ5" s="2152"/>
      <c r="ICA5" s="2152"/>
      <c r="ICB5" s="2152"/>
      <c r="ICC5" s="2152"/>
      <c r="ICD5" s="2152"/>
      <c r="ICE5" s="2152"/>
      <c r="ICF5" s="2152"/>
      <c r="ICG5" s="2152"/>
      <c r="ICH5" s="2152"/>
      <c r="ICI5" s="2152"/>
      <c r="ICJ5" s="2152"/>
      <c r="ICK5" s="2152"/>
      <c r="ICL5" s="2152"/>
      <c r="ICM5" s="2152"/>
      <c r="ICN5" s="2152"/>
      <c r="ICO5" s="2152"/>
      <c r="ICP5" s="2152"/>
      <c r="ICQ5" s="2152"/>
      <c r="ICR5" s="2152"/>
      <c r="ICS5" s="2152"/>
      <c r="ICT5" s="2152"/>
      <c r="ICU5" s="2152"/>
      <c r="ICV5" s="2152"/>
      <c r="ICW5" s="2152"/>
      <c r="ICX5" s="2152"/>
      <c r="ICY5" s="2152"/>
      <c r="ICZ5" s="2152"/>
      <c r="IDA5" s="2152"/>
      <c r="IDB5" s="2152"/>
      <c r="IDC5" s="2152"/>
      <c r="IDD5" s="2152"/>
      <c r="IDE5" s="2152"/>
      <c r="IDF5" s="2152"/>
      <c r="IDG5" s="2152"/>
      <c r="IDH5" s="2152"/>
      <c r="IDI5" s="2152"/>
      <c r="IDJ5" s="2152"/>
      <c r="IDK5" s="2152"/>
      <c r="IDL5" s="2152"/>
      <c r="IDM5" s="2152"/>
      <c r="IDN5" s="2152"/>
      <c r="IDO5" s="2152"/>
      <c r="IDP5" s="2152"/>
      <c r="IDQ5" s="2152"/>
      <c r="IDR5" s="2152"/>
      <c r="IDS5" s="2152"/>
      <c r="IDT5" s="2152"/>
      <c r="IDU5" s="2152"/>
      <c r="IDV5" s="2152"/>
      <c r="IDW5" s="2152"/>
      <c r="IDX5" s="2152"/>
      <c r="IDY5" s="2152"/>
      <c r="IDZ5" s="2152"/>
      <c r="IEA5" s="2152"/>
      <c r="IEB5" s="2152"/>
      <c r="IEC5" s="2152"/>
      <c r="IED5" s="2152"/>
      <c r="IEE5" s="2152"/>
      <c r="IEF5" s="2152"/>
      <c r="IEG5" s="2152"/>
      <c r="IEH5" s="2152"/>
      <c r="IEI5" s="2152"/>
      <c r="IEJ5" s="2152"/>
      <c r="IEK5" s="2152"/>
      <c r="IEL5" s="2152"/>
      <c r="IEM5" s="2152"/>
      <c r="IEN5" s="2152"/>
      <c r="IEO5" s="2152"/>
      <c r="IEP5" s="2152"/>
      <c r="IEQ5" s="2152"/>
      <c r="IER5" s="2152"/>
      <c r="IES5" s="2152"/>
      <c r="IET5" s="2152"/>
      <c r="IEU5" s="2152"/>
      <c r="IEV5" s="2152"/>
      <c r="IEW5" s="2152"/>
      <c r="IEX5" s="2152"/>
      <c r="IEY5" s="2152"/>
      <c r="IEZ5" s="2152"/>
      <c r="IFA5" s="2152"/>
      <c r="IFB5" s="2152"/>
      <c r="IFC5" s="2152"/>
      <c r="IFD5" s="2152"/>
      <c r="IFE5" s="2152"/>
      <c r="IFF5" s="2152"/>
      <c r="IFG5" s="2152"/>
      <c r="IFH5" s="2152"/>
      <c r="IFI5" s="2152"/>
      <c r="IFJ5" s="2152"/>
      <c r="IFK5" s="2152"/>
      <c r="IFL5" s="2152"/>
      <c r="IFM5" s="2152"/>
      <c r="IFN5" s="2152"/>
      <c r="IFO5" s="2152"/>
      <c r="IFP5" s="2152"/>
      <c r="IFQ5" s="2152"/>
      <c r="IFR5" s="2152"/>
      <c r="IFS5" s="2152"/>
      <c r="IFT5" s="2152"/>
      <c r="IFU5" s="2152"/>
      <c r="IFV5" s="2152"/>
      <c r="IFW5" s="2152"/>
      <c r="IFX5" s="2152"/>
      <c r="IFY5" s="2152"/>
      <c r="IFZ5" s="2152"/>
      <c r="IGA5" s="2152"/>
      <c r="IGB5" s="2152"/>
      <c r="IGC5" s="2152"/>
      <c r="IGD5" s="2152"/>
      <c r="IGE5" s="2152"/>
      <c r="IGF5" s="2152"/>
      <c r="IGG5" s="2152"/>
      <c r="IGH5" s="2152"/>
      <c r="IGI5" s="2152"/>
      <c r="IGJ5" s="2152"/>
      <c r="IGK5" s="2152"/>
      <c r="IGL5" s="2152"/>
      <c r="IGM5" s="2152"/>
      <c r="IGN5" s="2152"/>
      <c r="IGO5" s="2152"/>
      <c r="IGP5" s="2152"/>
      <c r="IGQ5" s="2152"/>
      <c r="IGR5" s="2152"/>
      <c r="IGS5" s="2152"/>
      <c r="IGT5" s="2152"/>
      <c r="IGU5" s="2152"/>
      <c r="IGV5" s="2152"/>
      <c r="IGW5" s="2152"/>
      <c r="IGX5" s="2152"/>
      <c r="IGY5" s="2152"/>
      <c r="IGZ5" s="2152"/>
      <c r="IHA5" s="2152"/>
      <c r="IHB5" s="2152"/>
      <c r="IHC5" s="2152"/>
      <c r="IHD5" s="2152"/>
      <c r="IHE5" s="2152"/>
      <c r="IHF5" s="2152"/>
      <c r="IHG5" s="2152"/>
      <c r="IHH5" s="2152"/>
      <c r="IHI5" s="2152"/>
      <c r="IHJ5" s="2152"/>
      <c r="IHK5" s="2152"/>
      <c r="IHL5" s="2152"/>
      <c r="IHM5" s="2152"/>
      <c r="IHN5" s="2152"/>
      <c r="IHO5" s="2152"/>
      <c r="IHP5" s="2152"/>
      <c r="IHQ5" s="2152"/>
      <c r="IHR5" s="2152"/>
      <c r="IHS5" s="2152"/>
      <c r="IHT5" s="2152"/>
      <c r="IHU5" s="2152"/>
      <c r="IHV5" s="2152"/>
      <c r="IHW5" s="2152"/>
      <c r="IHX5" s="2152"/>
      <c r="IHY5" s="2152"/>
      <c r="IHZ5" s="2152"/>
      <c r="IIA5" s="2152"/>
      <c r="IIB5" s="2152"/>
      <c r="IIC5" s="2152"/>
      <c r="IID5" s="2152"/>
      <c r="IIE5" s="2152"/>
      <c r="IIF5" s="2152"/>
      <c r="IIG5" s="2152"/>
      <c r="IIH5" s="2152"/>
      <c r="III5" s="2152"/>
      <c r="IIJ5" s="2152"/>
      <c r="IIK5" s="2152"/>
      <c r="IIL5" s="2152"/>
      <c r="IIM5" s="2152"/>
      <c r="IIN5" s="2152"/>
      <c r="IIO5" s="2152"/>
      <c r="IIP5" s="2152"/>
      <c r="IIQ5" s="2152"/>
      <c r="IIR5" s="2152"/>
      <c r="IIS5" s="2152"/>
      <c r="IIT5" s="2152"/>
      <c r="IIU5" s="2152"/>
      <c r="IIV5" s="2152"/>
      <c r="IIW5" s="2152"/>
      <c r="IIX5" s="2152"/>
      <c r="IIY5" s="2152"/>
      <c r="IIZ5" s="2152"/>
      <c r="IJA5" s="2152"/>
      <c r="IJB5" s="2152"/>
      <c r="IJC5" s="2152"/>
      <c r="IJD5" s="2152"/>
      <c r="IJE5" s="2152"/>
      <c r="IJF5" s="2152"/>
      <c r="IJG5" s="2152"/>
      <c r="IJH5" s="2152"/>
      <c r="IJI5" s="2152"/>
      <c r="IJJ5" s="2152"/>
      <c r="IJK5" s="2152"/>
      <c r="IJL5" s="2152"/>
      <c r="IJM5" s="2152"/>
      <c r="IJN5" s="2152"/>
      <c r="IJO5" s="2152"/>
      <c r="IJP5" s="2152"/>
      <c r="IJQ5" s="2152"/>
      <c r="IJR5" s="2152"/>
      <c r="IJS5" s="2152"/>
      <c r="IJT5" s="2152"/>
      <c r="IJU5" s="2152"/>
      <c r="IJV5" s="2152"/>
      <c r="IJW5" s="2152"/>
      <c r="IJX5" s="2152"/>
      <c r="IJY5" s="2152"/>
      <c r="IJZ5" s="2152"/>
      <c r="IKA5" s="2152"/>
      <c r="IKB5" s="2152"/>
      <c r="IKC5" s="2152"/>
      <c r="IKD5" s="2152"/>
      <c r="IKE5" s="2152"/>
      <c r="IKF5" s="2152"/>
      <c r="IKG5" s="2152"/>
      <c r="IKH5" s="2152"/>
      <c r="IKI5" s="2152"/>
      <c r="IKJ5" s="2152"/>
      <c r="IKK5" s="2152"/>
      <c r="IKL5" s="2152"/>
      <c r="IKM5" s="2152"/>
      <c r="IKN5" s="2152"/>
      <c r="IKO5" s="2152"/>
      <c r="IKP5" s="2152"/>
      <c r="IKQ5" s="2152"/>
      <c r="IKR5" s="2152"/>
      <c r="IKS5" s="2152"/>
      <c r="IKT5" s="2152"/>
      <c r="IKU5" s="2152"/>
      <c r="IKV5" s="2152"/>
      <c r="IKW5" s="2152"/>
      <c r="IKX5" s="2152"/>
      <c r="IKY5" s="2152"/>
      <c r="IKZ5" s="2152"/>
      <c r="ILA5" s="2152"/>
      <c r="ILB5" s="2152"/>
      <c r="ILC5" s="2152"/>
      <c r="ILD5" s="2152"/>
      <c r="ILE5" s="2152"/>
      <c r="ILF5" s="2152"/>
      <c r="ILG5" s="2152"/>
      <c r="ILH5" s="2152"/>
      <c r="ILI5" s="2152"/>
      <c r="ILJ5" s="2152"/>
      <c r="ILK5" s="2152"/>
      <c r="ILL5" s="2152"/>
      <c r="ILM5" s="2152"/>
      <c r="ILN5" s="2152"/>
      <c r="ILO5" s="2152"/>
      <c r="ILP5" s="2152"/>
      <c r="ILQ5" s="2152"/>
      <c r="ILR5" s="2152"/>
      <c r="ILS5" s="2152"/>
      <c r="ILT5" s="2152"/>
      <c r="ILU5" s="2152"/>
      <c r="ILV5" s="2152"/>
      <c r="ILW5" s="2152"/>
      <c r="ILX5" s="2152"/>
      <c r="ILY5" s="2152"/>
      <c r="ILZ5" s="2152"/>
      <c r="IMA5" s="2152"/>
      <c r="IMB5" s="2152"/>
      <c r="IMC5" s="2152"/>
      <c r="IMD5" s="2152"/>
      <c r="IME5" s="2152"/>
      <c r="IMF5" s="2152"/>
      <c r="IMG5" s="2152"/>
      <c r="IMH5" s="2152"/>
      <c r="IMI5" s="2152"/>
      <c r="IMJ5" s="2152"/>
      <c r="IMK5" s="2152"/>
      <c r="IML5" s="2152"/>
      <c r="IMM5" s="2152"/>
      <c r="IMN5" s="2152"/>
      <c r="IMO5" s="2152"/>
      <c r="IMP5" s="2152"/>
      <c r="IMQ5" s="2152"/>
      <c r="IMR5" s="2152"/>
      <c r="IMS5" s="2152"/>
      <c r="IMT5" s="2152"/>
      <c r="IMU5" s="2152"/>
      <c r="IMV5" s="2152"/>
      <c r="IMW5" s="2152"/>
      <c r="IMX5" s="2152"/>
      <c r="IMY5" s="2152"/>
      <c r="IMZ5" s="2152"/>
      <c r="INA5" s="2152"/>
      <c r="INB5" s="2152"/>
      <c r="INC5" s="2152"/>
      <c r="IND5" s="2152"/>
      <c r="INE5" s="2152"/>
      <c r="INF5" s="2152"/>
      <c r="ING5" s="2152"/>
      <c r="INH5" s="2152"/>
      <c r="INI5" s="2152"/>
      <c r="INJ5" s="2152"/>
      <c r="INK5" s="2152"/>
      <c r="INL5" s="2152"/>
      <c r="INM5" s="2152"/>
      <c r="INN5" s="2152"/>
      <c r="INO5" s="2152"/>
      <c r="INP5" s="2152"/>
      <c r="INQ5" s="2152"/>
      <c r="INR5" s="2152"/>
      <c r="INS5" s="2152"/>
      <c r="INT5" s="2152"/>
      <c r="INU5" s="2152"/>
      <c r="INV5" s="2152"/>
      <c r="INW5" s="2152"/>
      <c r="INX5" s="2152"/>
      <c r="INY5" s="2152"/>
      <c r="INZ5" s="2152"/>
      <c r="IOA5" s="2152"/>
      <c r="IOB5" s="2152"/>
      <c r="IOC5" s="2152"/>
      <c r="IOD5" s="2152"/>
      <c r="IOE5" s="2152"/>
      <c r="IOF5" s="2152"/>
      <c r="IOG5" s="2152"/>
      <c r="IOH5" s="2152"/>
      <c r="IOI5" s="2152"/>
      <c r="IOJ5" s="2152"/>
      <c r="IOK5" s="2152"/>
      <c r="IOL5" s="2152"/>
      <c r="IOM5" s="2152"/>
      <c r="ION5" s="2152"/>
      <c r="IOO5" s="2152"/>
      <c r="IOP5" s="2152"/>
      <c r="IOQ5" s="2152"/>
      <c r="IOR5" s="2152"/>
      <c r="IOS5" s="2152"/>
      <c r="IOT5" s="2152"/>
      <c r="IOU5" s="2152"/>
      <c r="IOV5" s="2152"/>
      <c r="IOW5" s="2152"/>
      <c r="IOX5" s="2152"/>
      <c r="IOY5" s="2152"/>
      <c r="IOZ5" s="2152"/>
      <c r="IPA5" s="2152"/>
      <c r="IPB5" s="2152"/>
      <c r="IPC5" s="2152"/>
      <c r="IPD5" s="2152"/>
      <c r="IPE5" s="2152"/>
      <c r="IPF5" s="2152"/>
      <c r="IPG5" s="2152"/>
      <c r="IPH5" s="2152"/>
      <c r="IPI5" s="2152"/>
      <c r="IPJ5" s="2152"/>
      <c r="IPK5" s="2152"/>
      <c r="IPL5" s="2152"/>
      <c r="IPM5" s="2152"/>
      <c r="IPN5" s="2152"/>
      <c r="IPO5" s="2152"/>
      <c r="IPP5" s="2152"/>
      <c r="IPQ5" s="2152"/>
      <c r="IPR5" s="2152"/>
      <c r="IPS5" s="2152"/>
      <c r="IPT5" s="2152"/>
      <c r="IPU5" s="2152"/>
      <c r="IPV5" s="2152"/>
      <c r="IPW5" s="2152"/>
      <c r="IPX5" s="2152"/>
      <c r="IPY5" s="2152"/>
      <c r="IPZ5" s="2152"/>
      <c r="IQA5" s="2152"/>
      <c r="IQB5" s="2152"/>
      <c r="IQC5" s="2152"/>
      <c r="IQD5" s="2152"/>
      <c r="IQE5" s="2152"/>
      <c r="IQF5" s="2152"/>
      <c r="IQG5" s="2152"/>
      <c r="IQH5" s="2152"/>
      <c r="IQI5" s="2152"/>
      <c r="IQJ5" s="2152"/>
      <c r="IQK5" s="2152"/>
      <c r="IQL5" s="2152"/>
      <c r="IQM5" s="2152"/>
      <c r="IQN5" s="2152"/>
      <c r="IQO5" s="2152"/>
      <c r="IQP5" s="2152"/>
      <c r="IQQ5" s="2152"/>
      <c r="IQR5" s="2152"/>
      <c r="IQS5" s="2152"/>
      <c r="IQT5" s="2152"/>
      <c r="IQU5" s="2152"/>
      <c r="IQV5" s="2152"/>
      <c r="IQW5" s="2152"/>
      <c r="IQX5" s="2152"/>
      <c r="IQY5" s="2152"/>
      <c r="IQZ5" s="2152"/>
      <c r="IRA5" s="2152"/>
      <c r="IRB5" s="2152"/>
      <c r="IRC5" s="2152"/>
      <c r="IRD5" s="2152"/>
      <c r="IRE5" s="2152"/>
      <c r="IRF5" s="2152"/>
      <c r="IRG5" s="2152"/>
      <c r="IRH5" s="2152"/>
      <c r="IRI5" s="2152"/>
      <c r="IRJ5" s="2152"/>
      <c r="IRK5" s="2152"/>
      <c r="IRL5" s="2152"/>
      <c r="IRM5" s="2152"/>
      <c r="IRN5" s="2152"/>
      <c r="IRO5" s="2152"/>
      <c r="IRP5" s="2152"/>
      <c r="IRQ5" s="2152"/>
      <c r="IRR5" s="2152"/>
      <c r="IRS5" s="2152"/>
      <c r="IRT5" s="2152"/>
      <c r="IRU5" s="2152"/>
      <c r="IRV5" s="2152"/>
      <c r="IRW5" s="2152"/>
      <c r="IRX5" s="2152"/>
      <c r="IRY5" s="2152"/>
      <c r="IRZ5" s="2152"/>
      <c r="ISA5" s="2152"/>
      <c r="ISB5" s="2152"/>
      <c r="ISC5" s="2152"/>
      <c r="ISD5" s="2152"/>
      <c r="ISE5" s="2152"/>
      <c r="ISF5" s="2152"/>
      <c r="ISG5" s="2152"/>
      <c r="ISH5" s="2152"/>
      <c r="ISI5" s="2152"/>
      <c r="ISJ5" s="2152"/>
      <c r="ISK5" s="2152"/>
      <c r="ISL5" s="2152"/>
      <c r="ISM5" s="2152"/>
      <c r="ISN5" s="2152"/>
      <c r="ISO5" s="2152"/>
      <c r="ISP5" s="2152"/>
      <c r="ISQ5" s="2152"/>
      <c r="ISR5" s="2152"/>
      <c r="ISS5" s="2152"/>
      <c r="IST5" s="2152"/>
      <c r="ISU5" s="2152"/>
      <c r="ISV5" s="2152"/>
      <c r="ISW5" s="2152"/>
      <c r="ISX5" s="2152"/>
      <c r="ISY5" s="2152"/>
      <c r="ISZ5" s="2152"/>
      <c r="ITA5" s="2152"/>
      <c r="ITB5" s="2152"/>
      <c r="ITC5" s="2152"/>
      <c r="ITD5" s="2152"/>
      <c r="ITE5" s="2152"/>
      <c r="ITF5" s="2152"/>
      <c r="ITG5" s="2152"/>
      <c r="ITH5" s="2152"/>
      <c r="ITI5" s="2152"/>
      <c r="ITJ5" s="2152"/>
      <c r="ITK5" s="2152"/>
      <c r="ITL5" s="2152"/>
      <c r="ITM5" s="2152"/>
      <c r="ITN5" s="2152"/>
      <c r="ITO5" s="2152"/>
      <c r="ITP5" s="2152"/>
      <c r="ITQ5" s="2152"/>
      <c r="ITR5" s="2152"/>
      <c r="ITS5" s="2152"/>
      <c r="ITT5" s="2152"/>
      <c r="ITU5" s="2152"/>
      <c r="ITV5" s="2152"/>
      <c r="ITW5" s="2152"/>
      <c r="ITX5" s="2152"/>
      <c r="ITY5" s="2152"/>
      <c r="ITZ5" s="2152"/>
      <c r="IUA5" s="2152"/>
      <c r="IUB5" s="2152"/>
      <c r="IUC5" s="2152"/>
      <c r="IUD5" s="2152"/>
      <c r="IUE5" s="2152"/>
      <c r="IUF5" s="2152"/>
      <c r="IUG5" s="2152"/>
      <c r="IUH5" s="2152"/>
      <c r="IUI5" s="2152"/>
      <c r="IUJ5" s="2152"/>
      <c r="IUK5" s="2152"/>
      <c r="IUL5" s="2152"/>
      <c r="IUM5" s="2152"/>
      <c r="IUN5" s="2152"/>
      <c r="IUO5" s="2152"/>
      <c r="IUP5" s="2152"/>
      <c r="IUQ5" s="2152"/>
      <c r="IUR5" s="2152"/>
      <c r="IUS5" s="2152"/>
      <c r="IUT5" s="2152"/>
      <c r="IUU5" s="2152"/>
      <c r="IUV5" s="2152"/>
      <c r="IUW5" s="2152"/>
      <c r="IUX5" s="2152"/>
      <c r="IUY5" s="2152"/>
      <c r="IUZ5" s="2152"/>
      <c r="IVA5" s="2152"/>
      <c r="IVB5" s="2152"/>
      <c r="IVC5" s="2152"/>
      <c r="IVD5" s="2152"/>
      <c r="IVE5" s="2152"/>
      <c r="IVF5" s="2152"/>
      <c r="IVG5" s="2152"/>
      <c r="IVH5" s="2152"/>
      <c r="IVI5" s="2152"/>
      <c r="IVJ5" s="2152"/>
      <c r="IVK5" s="2152"/>
      <c r="IVL5" s="2152"/>
      <c r="IVM5" s="2152"/>
      <c r="IVN5" s="2152"/>
      <c r="IVO5" s="2152"/>
      <c r="IVP5" s="2152"/>
      <c r="IVQ5" s="2152"/>
      <c r="IVR5" s="2152"/>
      <c r="IVS5" s="2152"/>
      <c r="IVT5" s="2152"/>
      <c r="IVU5" s="2152"/>
      <c r="IVV5" s="2152"/>
      <c r="IVW5" s="2152"/>
      <c r="IVX5" s="2152"/>
      <c r="IVY5" s="2152"/>
      <c r="IVZ5" s="2152"/>
      <c r="IWA5" s="2152"/>
      <c r="IWB5" s="2152"/>
      <c r="IWC5" s="2152"/>
      <c r="IWD5" s="2152"/>
      <c r="IWE5" s="2152"/>
      <c r="IWF5" s="2152"/>
      <c r="IWG5" s="2152"/>
      <c r="IWH5" s="2152"/>
      <c r="IWI5" s="2152"/>
      <c r="IWJ5" s="2152"/>
      <c r="IWK5" s="2152"/>
      <c r="IWL5" s="2152"/>
      <c r="IWM5" s="2152"/>
      <c r="IWN5" s="2152"/>
      <c r="IWO5" s="2152"/>
      <c r="IWP5" s="2152"/>
      <c r="IWQ5" s="2152"/>
      <c r="IWR5" s="2152"/>
      <c r="IWS5" s="2152"/>
      <c r="IWT5" s="2152"/>
      <c r="IWU5" s="2152"/>
      <c r="IWV5" s="2152"/>
      <c r="IWW5" s="2152"/>
      <c r="IWX5" s="2152"/>
      <c r="IWY5" s="2152"/>
      <c r="IWZ5" s="2152"/>
      <c r="IXA5" s="2152"/>
      <c r="IXB5" s="2152"/>
      <c r="IXC5" s="2152"/>
      <c r="IXD5" s="2152"/>
      <c r="IXE5" s="2152"/>
      <c r="IXF5" s="2152"/>
      <c r="IXG5" s="2152"/>
      <c r="IXH5" s="2152"/>
      <c r="IXI5" s="2152"/>
      <c r="IXJ5" s="2152"/>
      <c r="IXK5" s="2152"/>
      <c r="IXL5" s="2152"/>
      <c r="IXM5" s="2152"/>
      <c r="IXN5" s="2152"/>
      <c r="IXO5" s="2152"/>
      <c r="IXP5" s="2152"/>
      <c r="IXQ5" s="2152"/>
      <c r="IXR5" s="2152"/>
      <c r="IXS5" s="2152"/>
      <c r="IXT5" s="2152"/>
      <c r="IXU5" s="2152"/>
      <c r="IXV5" s="2152"/>
      <c r="IXW5" s="2152"/>
      <c r="IXX5" s="2152"/>
      <c r="IXY5" s="2152"/>
      <c r="IXZ5" s="2152"/>
      <c r="IYA5" s="2152"/>
      <c r="IYB5" s="2152"/>
      <c r="IYC5" s="2152"/>
      <c r="IYD5" s="2152"/>
      <c r="IYE5" s="2152"/>
      <c r="IYF5" s="2152"/>
      <c r="IYG5" s="2152"/>
      <c r="IYH5" s="2152"/>
      <c r="IYI5" s="2152"/>
      <c r="IYJ5" s="2152"/>
      <c r="IYK5" s="2152"/>
      <c r="IYL5" s="2152"/>
      <c r="IYM5" s="2152"/>
      <c r="IYN5" s="2152"/>
      <c r="IYO5" s="2152"/>
      <c r="IYP5" s="2152"/>
      <c r="IYQ5" s="2152"/>
      <c r="IYR5" s="2152"/>
      <c r="IYS5" s="2152"/>
      <c r="IYT5" s="2152"/>
      <c r="IYU5" s="2152"/>
      <c r="IYV5" s="2152"/>
      <c r="IYW5" s="2152"/>
      <c r="IYX5" s="2152"/>
      <c r="IYY5" s="2152"/>
      <c r="IYZ5" s="2152"/>
      <c r="IZA5" s="2152"/>
      <c r="IZB5" s="2152"/>
      <c r="IZC5" s="2152"/>
      <c r="IZD5" s="2152"/>
      <c r="IZE5" s="2152"/>
      <c r="IZF5" s="2152"/>
      <c r="IZG5" s="2152"/>
      <c r="IZH5" s="2152"/>
      <c r="IZI5" s="2152"/>
      <c r="IZJ5" s="2152"/>
      <c r="IZK5" s="2152"/>
      <c r="IZL5" s="2152"/>
      <c r="IZM5" s="2152"/>
      <c r="IZN5" s="2152"/>
      <c r="IZO5" s="2152"/>
      <c r="IZP5" s="2152"/>
      <c r="IZQ5" s="2152"/>
      <c r="IZR5" s="2152"/>
      <c r="IZS5" s="2152"/>
      <c r="IZT5" s="2152"/>
      <c r="IZU5" s="2152"/>
      <c r="IZV5" s="2152"/>
      <c r="IZW5" s="2152"/>
      <c r="IZX5" s="2152"/>
      <c r="IZY5" s="2152"/>
      <c r="IZZ5" s="2152"/>
      <c r="JAA5" s="2152"/>
      <c r="JAB5" s="2152"/>
      <c r="JAC5" s="2152"/>
      <c r="JAD5" s="2152"/>
      <c r="JAE5" s="2152"/>
      <c r="JAF5" s="2152"/>
      <c r="JAG5" s="2152"/>
      <c r="JAH5" s="2152"/>
      <c r="JAI5" s="2152"/>
      <c r="JAJ5" s="2152"/>
      <c r="JAK5" s="2152"/>
      <c r="JAL5" s="2152"/>
      <c r="JAM5" s="2152"/>
      <c r="JAN5" s="2152"/>
      <c r="JAO5" s="2152"/>
      <c r="JAP5" s="2152"/>
      <c r="JAQ5" s="2152"/>
      <c r="JAR5" s="2152"/>
      <c r="JAS5" s="2152"/>
      <c r="JAT5" s="2152"/>
      <c r="JAU5" s="2152"/>
      <c r="JAV5" s="2152"/>
      <c r="JAW5" s="2152"/>
      <c r="JAX5" s="2152"/>
      <c r="JAY5" s="2152"/>
      <c r="JAZ5" s="2152"/>
      <c r="JBA5" s="2152"/>
      <c r="JBB5" s="2152"/>
      <c r="JBC5" s="2152"/>
      <c r="JBD5" s="2152"/>
      <c r="JBE5" s="2152"/>
      <c r="JBF5" s="2152"/>
      <c r="JBG5" s="2152"/>
      <c r="JBH5" s="2152"/>
      <c r="JBI5" s="2152"/>
      <c r="JBJ5" s="2152"/>
      <c r="JBK5" s="2152"/>
      <c r="JBL5" s="2152"/>
      <c r="JBM5" s="2152"/>
      <c r="JBN5" s="2152"/>
      <c r="JBO5" s="2152"/>
      <c r="JBP5" s="2152"/>
      <c r="JBQ5" s="2152"/>
      <c r="JBR5" s="2152"/>
      <c r="JBS5" s="2152"/>
      <c r="JBT5" s="2152"/>
      <c r="JBU5" s="2152"/>
      <c r="JBV5" s="2152"/>
      <c r="JBW5" s="2152"/>
      <c r="JBX5" s="2152"/>
      <c r="JBY5" s="2152"/>
      <c r="JBZ5" s="2152"/>
      <c r="JCA5" s="2152"/>
      <c r="JCB5" s="2152"/>
      <c r="JCC5" s="2152"/>
      <c r="JCD5" s="2152"/>
      <c r="JCE5" s="2152"/>
      <c r="JCF5" s="2152"/>
      <c r="JCG5" s="2152"/>
      <c r="JCH5" s="2152"/>
      <c r="JCI5" s="2152"/>
      <c r="JCJ5" s="2152"/>
      <c r="JCK5" s="2152"/>
      <c r="JCL5" s="2152"/>
      <c r="JCM5" s="2152"/>
      <c r="JCN5" s="2152"/>
      <c r="JCO5" s="2152"/>
      <c r="JCP5" s="2152"/>
      <c r="JCQ5" s="2152"/>
      <c r="JCR5" s="2152"/>
      <c r="JCS5" s="2152"/>
      <c r="JCT5" s="2152"/>
      <c r="JCU5" s="2152"/>
      <c r="JCV5" s="2152"/>
      <c r="JCW5" s="2152"/>
      <c r="JCX5" s="2152"/>
      <c r="JCY5" s="2152"/>
      <c r="JCZ5" s="2152"/>
      <c r="JDA5" s="2152"/>
      <c r="JDB5" s="2152"/>
      <c r="JDC5" s="2152"/>
      <c r="JDD5" s="2152"/>
      <c r="JDE5" s="2152"/>
      <c r="JDF5" s="2152"/>
      <c r="JDG5" s="2152"/>
      <c r="JDH5" s="2152"/>
      <c r="JDI5" s="2152"/>
      <c r="JDJ5" s="2152"/>
      <c r="JDK5" s="2152"/>
      <c r="JDL5" s="2152"/>
      <c r="JDM5" s="2152"/>
      <c r="JDN5" s="2152"/>
      <c r="JDO5" s="2152"/>
      <c r="JDP5" s="2152"/>
      <c r="JDQ5" s="2152"/>
      <c r="JDR5" s="2152"/>
      <c r="JDS5" s="2152"/>
      <c r="JDT5" s="2152"/>
      <c r="JDU5" s="2152"/>
      <c r="JDV5" s="2152"/>
      <c r="JDW5" s="2152"/>
      <c r="JDX5" s="2152"/>
      <c r="JDY5" s="2152"/>
      <c r="JDZ5" s="2152"/>
      <c r="JEA5" s="2152"/>
      <c r="JEB5" s="2152"/>
      <c r="JEC5" s="2152"/>
      <c r="JED5" s="2152"/>
      <c r="JEE5" s="2152"/>
      <c r="JEF5" s="2152"/>
      <c r="JEG5" s="2152"/>
      <c r="JEH5" s="2152"/>
      <c r="JEI5" s="2152"/>
      <c r="JEJ5" s="2152"/>
      <c r="JEK5" s="2152"/>
      <c r="JEL5" s="2152"/>
      <c r="JEM5" s="2152"/>
      <c r="JEN5" s="2152"/>
      <c r="JEO5" s="2152"/>
      <c r="JEP5" s="2152"/>
      <c r="JEQ5" s="2152"/>
      <c r="JER5" s="2152"/>
      <c r="JES5" s="2152"/>
      <c r="JET5" s="2152"/>
      <c r="JEU5" s="2152"/>
      <c r="JEV5" s="2152"/>
      <c r="JEW5" s="2152"/>
      <c r="JEX5" s="2152"/>
      <c r="JEY5" s="2152"/>
      <c r="JEZ5" s="2152"/>
      <c r="JFA5" s="2152"/>
      <c r="JFB5" s="2152"/>
      <c r="JFC5" s="2152"/>
      <c r="JFD5" s="2152"/>
      <c r="JFE5" s="2152"/>
      <c r="JFF5" s="2152"/>
      <c r="JFG5" s="2152"/>
      <c r="JFH5" s="2152"/>
      <c r="JFI5" s="2152"/>
      <c r="JFJ5" s="2152"/>
      <c r="JFK5" s="2152"/>
      <c r="JFL5" s="2152"/>
      <c r="JFM5" s="2152"/>
      <c r="JFN5" s="2152"/>
      <c r="JFO5" s="2152"/>
      <c r="JFP5" s="2152"/>
      <c r="JFQ5" s="2152"/>
      <c r="JFR5" s="2152"/>
      <c r="JFS5" s="2152"/>
      <c r="JFT5" s="2152"/>
      <c r="JFU5" s="2152"/>
      <c r="JFV5" s="2152"/>
      <c r="JFW5" s="2152"/>
      <c r="JFX5" s="2152"/>
      <c r="JFY5" s="2152"/>
      <c r="JFZ5" s="2152"/>
      <c r="JGA5" s="2152"/>
      <c r="JGB5" s="2152"/>
      <c r="JGC5" s="2152"/>
      <c r="JGD5" s="2152"/>
      <c r="JGE5" s="2152"/>
      <c r="JGF5" s="2152"/>
      <c r="JGG5" s="2152"/>
      <c r="JGH5" s="2152"/>
      <c r="JGI5" s="2152"/>
      <c r="JGJ5" s="2152"/>
      <c r="JGK5" s="2152"/>
      <c r="JGL5" s="2152"/>
      <c r="JGM5" s="2152"/>
      <c r="JGN5" s="2152"/>
      <c r="JGO5" s="2152"/>
      <c r="JGP5" s="2152"/>
      <c r="JGQ5" s="2152"/>
      <c r="JGR5" s="2152"/>
      <c r="JGS5" s="2152"/>
      <c r="JGT5" s="2152"/>
      <c r="JGU5" s="2152"/>
      <c r="JGV5" s="2152"/>
      <c r="JGW5" s="2152"/>
      <c r="JGX5" s="2152"/>
      <c r="JGY5" s="2152"/>
      <c r="JGZ5" s="2152"/>
      <c r="JHA5" s="2152"/>
      <c r="JHB5" s="2152"/>
      <c r="JHC5" s="2152"/>
      <c r="JHD5" s="2152"/>
      <c r="JHE5" s="2152"/>
      <c r="JHF5" s="2152"/>
      <c r="JHG5" s="2152"/>
      <c r="JHH5" s="2152"/>
      <c r="JHI5" s="2152"/>
      <c r="JHJ5" s="2152"/>
      <c r="JHK5" s="2152"/>
      <c r="JHL5" s="2152"/>
      <c r="JHM5" s="2152"/>
      <c r="JHN5" s="2152"/>
      <c r="JHO5" s="2152"/>
      <c r="JHP5" s="2152"/>
      <c r="JHQ5" s="2152"/>
      <c r="JHR5" s="2152"/>
      <c r="JHS5" s="2152"/>
      <c r="JHT5" s="2152"/>
      <c r="JHU5" s="2152"/>
      <c r="JHV5" s="2152"/>
      <c r="JHW5" s="2152"/>
      <c r="JHX5" s="2152"/>
      <c r="JHY5" s="2152"/>
      <c r="JHZ5" s="2152"/>
      <c r="JIA5" s="2152"/>
      <c r="JIB5" s="2152"/>
      <c r="JIC5" s="2152"/>
      <c r="JID5" s="2152"/>
      <c r="JIE5" s="2152"/>
      <c r="JIF5" s="2152"/>
      <c r="JIG5" s="2152"/>
      <c r="JIH5" s="2152"/>
      <c r="JII5" s="2152"/>
      <c r="JIJ5" s="2152"/>
      <c r="JIK5" s="2152"/>
      <c r="JIL5" s="2152"/>
      <c r="JIM5" s="2152"/>
      <c r="JIN5" s="2152"/>
      <c r="JIO5" s="2152"/>
      <c r="JIP5" s="2152"/>
      <c r="JIQ5" s="2152"/>
      <c r="JIR5" s="2152"/>
      <c r="JIS5" s="2152"/>
      <c r="JIT5" s="2152"/>
      <c r="JIU5" s="2152"/>
      <c r="JIV5" s="2152"/>
      <c r="JIW5" s="2152"/>
      <c r="JIX5" s="2152"/>
      <c r="JIY5" s="2152"/>
      <c r="JIZ5" s="2152"/>
      <c r="JJA5" s="2152"/>
      <c r="JJB5" s="2152"/>
      <c r="JJC5" s="2152"/>
      <c r="JJD5" s="2152"/>
      <c r="JJE5" s="2152"/>
      <c r="JJF5" s="2152"/>
      <c r="JJG5" s="2152"/>
      <c r="JJH5" s="2152"/>
      <c r="JJI5" s="2152"/>
      <c r="JJJ5" s="2152"/>
      <c r="JJK5" s="2152"/>
      <c r="JJL5" s="2152"/>
      <c r="JJM5" s="2152"/>
      <c r="JJN5" s="2152"/>
      <c r="JJO5" s="2152"/>
      <c r="JJP5" s="2152"/>
      <c r="JJQ5" s="2152"/>
      <c r="JJR5" s="2152"/>
      <c r="JJS5" s="2152"/>
      <c r="JJT5" s="2152"/>
      <c r="JJU5" s="2152"/>
      <c r="JJV5" s="2152"/>
      <c r="JJW5" s="2152"/>
      <c r="JJX5" s="2152"/>
      <c r="JJY5" s="2152"/>
      <c r="JJZ5" s="2152"/>
      <c r="JKA5" s="2152"/>
      <c r="JKB5" s="2152"/>
      <c r="JKC5" s="2152"/>
      <c r="JKD5" s="2152"/>
      <c r="JKE5" s="2152"/>
      <c r="JKF5" s="2152"/>
      <c r="JKG5" s="2152"/>
      <c r="JKH5" s="2152"/>
      <c r="JKI5" s="2152"/>
      <c r="JKJ5" s="2152"/>
      <c r="JKK5" s="2152"/>
      <c r="JKL5" s="2152"/>
      <c r="JKM5" s="2152"/>
      <c r="JKN5" s="2152"/>
      <c r="JKO5" s="2152"/>
      <c r="JKP5" s="2152"/>
      <c r="JKQ5" s="2152"/>
      <c r="JKR5" s="2152"/>
      <c r="JKS5" s="2152"/>
      <c r="JKT5" s="2152"/>
      <c r="JKU5" s="2152"/>
      <c r="JKV5" s="2152"/>
      <c r="JKW5" s="2152"/>
      <c r="JKX5" s="2152"/>
      <c r="JKY5" s="2152"/>
      <c r="JKZ5" s="2152"/>
      <c r="JLA5" s="2152"/>
      <c r="JLB5" s="2152"/>
      <c r="JLC5" s="2152"/>
      <c r="JLD5" s="2152"/>
      <c r="JLE5" s="2152"/>
      <c r="JLF5" s="2152"/>
      <c r="JLG5" s="2152"/>
      <c r="JLH5" s="2152"/>
      <c r="JLI5" s="2152"/>
      <c r="JLJ5" s="2152"/>
      <c r="JLK5" s="2152"/>
      <c r="JLL5" s="2152"/>
      <c r="JLM5" s="2152"/>
      <c r="JLN5" s="2152"/>
      <c r="JLO5" s="2152"/>
      <c r="JLP5" s="2152"/>
      <c r="JLQ5" s="2152"/>
      <c r="JLR5" s="2152"/>
      <c r="JLS5" s="2152"/>
      <c r="JLT5" s="2152"/>
      <c r="JLU5" s="2152"/>
      <c r="JLV5" s="2152"/>
      <c r="JLW5" s="2152"/>
      <c r="JLX5" s="2152"/>
      <c r="JLY5" s="2152"/>
      <c r="JLZ5" s="2152"/>
      <c r="JMA5" s="2152"/>
      <c r="JMB5" s="2152"/>
      <c r="JMC5" s="2152"/>
      <c r="JMD5" s="2152"/>
      <c r="JME5" s="2152"/>
      <c r="JMF5" s="2152"/>
      <c r="JMG5" s="2152"/>
      <c r="JMH5" s="2152"/>
      <c r="JMI5" s="2152"/>
      <c r="JMJ5" s="2152"/>
      <c r="JMK5" s="2152"/>
      <c r="JML5" s="2152"/>
      <c r="JMM5" s="2152"/>
      <c r="JMN5" s="2152"/>
      <c r="JMO5" s="2152"/>
      <c r="JMP5" s="2152"/>
      <c r="JMQ5" s="2152"/>
      <c r="JMR5" s="2152"/>
      <c r="JMS5" s="2152"/>
      <c r="JMT5" s="2152"/>
      <c r="JMU5" s="2152"/>
      <c r="JMV5" s="2152"/>
      <c r="JMW5" s="2152"/>
      <c r="JMX5" s="2152"/>
      <c r="JMY5" s="2152"/>
      <c r="JMZ5" s="2152"/>
      <c r="JNA5" s="2152"/>
      <c r="JNB5" s="2152"/>
      <c r="JNC5" s="2152"/>
      <c r="JND5" s="2152"/>
      <c r="JNE5" s="2152"/>
      <c r="JNF5" s="2152"/>
      <c r="JNG5" s="2152"/>
      <c r="JNH5" s="2152"/>
      <c r="JNI5" s="2152"/>
      <c r="JNJ5" s="2152"/>
      <c r="JNK5" s="2152"/>
      <c r="JNL5" s="2152"/>
      <c r="JNM5" s="2152"/>
      <c r="JNN5" s="2152"/>
      <c r="JNO5" s="2152"/>
      <c r="JNP5" s="2152"/>
      <c r="JNQ5" s="2152"/>
      <c r="JNR5" s="2152"/>
      <c r="JNS5" s="2152"/>
      <c r="JNT5" s="2152"/>
      <c r="JNU5" s="2152"/>
      <c r="JNV5" s="2152"/>
      <c r="JNW5" s="2152"/>
      <c r="JNX5" s="2152"/>
      <c r="JNY5" s="2152"/>
      <c r="JNZ5" s="2152"/>
      <c r="JOA5" s="2152"/>
      <c r="JOB5" s="2152"/>
      <c r="JOC5" s="2152"/>
      <c r="JOD5" s="2152"/>
      <c r="JOE5" s="2152"/>
      <c r="JOF5" s="2152"/>
      <c r="JOG5" s="2152"/>
      <c r="JOH5" s="2152"/>
      <c r="JOI5" s="2152"/>
      <c r="JOJ5" s="2152"/>
      <c r="JOK5" s="2152"/>
      <c r="JOL5" s="2152"/>
      <c r="JOM5" s="2152"/>
      <c r="JON5" s="2152"/>
      <c r="JOO5" s="2152"/>
      <c r="JOP5" s="2152"/>
      <c r="JOQ5" s="2152"/>
      <c r="JOR5" s="2152"/>
      <c r="JOS5" s="2152"/>
      <c r="JOT5" s="2152"/>
      <c r="JOU5" s="2152"/>
      <c r="JOV5" s="2152"/>
      <c r="JOW5" s="2152"/>
      <c r="JOX5" s="2152"/>
      <c r="JOY5" s="2152"/>
      <c r="JOZ5" s="2152"/>
      <c r="JPA5" s="2152"/>
      <c r="JPB5" s="2152"/>
      <c r="JPC5" s="2152"/>
      <c r="JPD5" s="2152"/>
      <c r="JPE5" s="2152"/>
      <c r="JPF5" s="2152"/>
      <c r="JPG5" s="2152"/>
      <c r="JPH5" s="2152"/>
      <c r="JPI5" s="2152"/>
      <c r="JPJ5" s="2152"/>
      <c r="JPK5" s="2152"/>
      <c r="JPL5" s="2152"/>
      <c r="JPM5" s="2152"/>
      <c r="JPN5" s="2152"/>
      <c r="JPO5" s="2152"/>
      <c r="JPP5" s="2152"/>
      <c r="JPQ5" s="2152"/>
      <c r="JPR5" s="2152"/>
      <c r="JPS5" s="2152"/>
      <c r="JPT5" s="2152"/>
      <c r="JPU5" s="2152"/>
      <c r="JPV5" s="2152"/>
      <c r="JPW5" s="2152"/>
      <c r="JPX5" s="2152"/>
      <c r="JPY5" s="2152"/>
      <c r="JPZ5" s="2152"/>
      <c r="JQA5" s="2152"/>
      <c r="JQB5" s="2152"/>
      <c r="JQC5" s="2152"/>
      <c r="JQD5" s="2152"/>
      <c r="JQE5" s="2152"/>
      <c r="JQF5" s="2152"/>
      <c r="JQG5" s="2152"/>
      <c r="JQH5" s="2152"/>
      <c r="JQI5" s="2152"/>
      <c r="JQJ5" s="2152"/>
      <c r="JQK5" s="2152"/>
      <c r="JQL5" s="2152"/>
      <c r="JQM5" s="2152"/>
      <c r="JQN5" s="2152"/>
      <c r="JQO5" s="2152"/>
      <c r="JQP5" s="2152"/>
      <c r="JQQ5" s="2152"/>
      <c r="JQR5" s="2152"/>
      <c r="JQS5" s="2152"/>
      <c r="JQT5" s="2152"/>
      <c r="JQU5" s="2152"/>
      <c r="JQV5" s="2152"/>
      <c r="JQW5" s="2152"/>
      <c r="JQX5" s="2152"/>
      <c r="JQY5" s="2152"/>
      <c r="JQZ5" s="2152"/>
      <c r="JRA5" s="2152"/>
      <c r="JRB5" s="2152"/>
      <c r="JRC5" s="2152"/>
      <c r="JRD5" s="2152"/>
      <c r="JRE5" s="2152"/>
      <c r="JRF5" s="2152"/>
      <c r="JRG5" s="2152"/>
      <c r="JRH5" s="2152"/>
      <c r="JRI5" s="2152"/>
      <c r="JRJ5" s="2152"/>
      <c r="JRK5" s="2152"/>
      <c r="JRL5" s="2152"/>
      <c r="JRM5" s="2152"/>
      <c r="JRN5" s="2152"/>
      <c r="JRO5" s="2152"/>
      <c r="JRP5" s="2152"/>
      <c r="JRQ5" s="2152"/>
      <c r="JRR5" s="2152"/>
      <c r="JRS5" s="2152"/>
      <c r="JRT5" s="2152"/>
      <c r="JRU5" s="2152"/>
      <c r="JRV5" s="2152"/>
      <c r="JRW5" s="2152"/>
      <c r="JRX5" s="2152"/>
      <c r="JRY5" s="2152"/>
      <c r="JRZ5" s="2152"/>
      <c r="JSA5" s="2152"/>
      <c r="JSB5" s="2152"/>
      <c r="JSC5" s="2152"/>
      <c r="JSD5" s="2152"/>
      <c r="JSE5" s="2152"/>
      <c r="JSF5" s="2152"/>
      <c r="JSG5" s="2152"/>
      <c r="JSH5" s="2152"/>
      <c r="JSI5" s="2152"/>
      <c r="JSJ5" s="2152"/>
      <c r="JSK5" s="2152"/>
      <c r="JSL5" s="2152"/>
      <c r="JSM5" s="2152"/>
      <c r="JSN5" s="2152"/>
      <c r="JSO5" s="2152"/>
      <c r="JSP5" s="2152"/>
      <c r="JSQ5" s="2152"/>
      <c r="JSR5" s="2152"/>
      <c r="JSS5" s="2152"/>
      <c r="JST5" s="2152"/>
      <c r="JSU5" s="2152"/>
      <c r="JSV5" s="2152"/>
      <c r="JSW5" s="2152"/>
      <c r="JSX5" s="2152"/>
      <c r="JSY5" s="2152"/>
      <c r="JSZ5" s="2152"/>
      <c r="JTA5" s="2152"/>
      <c r="JTB5" s="2152"/>
      <c r="JTC5" s="2152"/>
      <c r="JTD5" s="2152"/>
      <c r="JTE5" s="2152"/>
      <c r="JTF5" s="2152"/>
      <c r="JTG5" s="2152"/>
      <c r="JTH5" s="2152"/>
      <c r="JTI5" s="2152"/>
      <c r="JTJ5" s="2152"/>
      <c r="JTK5" s="2152"/>
      <c r="JTL5" s="2152"/>
      <c r="JTM5" s="2152"/>
      <c r="JTN5" s="2152"/>
      <c r="JTO5" s="2152"/>
      <c r="JTP5" s="2152"/>
      <c r="JTQ5" s="2152"/>
      <c r="JTR5" s="2152"/>
      <c r="JTS5" s="2152"/>
      <c r="JTT5" s="2152"/>
      <c r="JTU5" s="2152"/>
      <c r="JTV5" s="2152"/>
      <c r="JTW5" s="2152"/>
      <c r="JTX5" s="2152"/>
      <c r="JTY5" s="2152"/>
      <c r="JTZ5" s="2152"/>
      <c r="JUA5" s="2152"/>
      <c r="JUB5" s="2152"/>
      <c r="JUC5" s="2152"/>
      <c r="JUD5" s="2152"/>
      <c r="JUE5" s="2152"/>
      <c r="JUF5" s="2152"/>
      <c r="JUG5" s="2152"/>
      <c r="JUH5" s="2152"/>
      <c r="JUI5" s="2152"/>
      <c r="JUJ5" s="2152"/>
      <c r="JUK5" s="2152"/>
      <c r="JUL5" s="2152"/>
      <c r="JUM5" s="2152"/>
      <c r="JUN5" s="2152"/>
      <c r="JUO5" s="2152"/>
      <c r="JUP5" s="2152"/>
      <c r="JUQ5" s="2152"/>
      <c r="JUR5" s="2152"/>
      <c r="JUS5" s="2152"/>
      <c r="JUT5" s="2152"/>
      <c r="JUU5" s="2152"/>
      <c r="JUV5" s="2152"/>
      <c r="JUW5" s="2152"/>
      <c r="JUX5" s="2152"/>
      <c r="JUY5" s="2152"/>
      <c r="JUZ5" s="2152"/>
      <c r="JVA5" s="2152"/>
      <c r="JVB5" s="2152"/>
      <c r="JVC5" s="2152"/>
      <c r="JVD5" s="2152"/>
      <c r="JVE5" s="2152"/>
      <c r="JVF5" s="2152"/>
      <c r="JVG5" s="2152"/>
      <c r="JVH5" s="2152"/>
      <c r="JVI5" s="2152"/>
      <c r="JVJ5" s="2152"/>
      <c r="JVK5" s="2152"/>
      <c r="JVL5" s="2152"/>
      <c r="JVM5" s="2152"/>
      <c r="JVN5" s="2152"/>
      <c r="JVO5" s="2152"/>
      <c r="JVP5" s="2152"/>
      <c r="JVQ5" s="2152"/>
      <c r="JVR5" s="2152"/>
      <c r="JVS5" s="2152"/>
      <c r="JVT5" s="2152"/>
      <c r="JVU5" s="2152"/>
      <c r="JVV5" s="2152"/>
      <c r="JVW5" s="2152"/>
      <c r="JVX5" s="2152"/>
      <c r="JVY5" s="2152"/>
      <c r="JVZ5" s="2152"/>
      <c r="JWA5" s="2152"/>
      <c r="JWB5" s="2152"/>
      <c r="JWC5" s="2152"/>
      <c r="JWD5" s="2152"/>
      <c r="JWE5" s="2152"/>
      <c r="JWF5" s="2152"/>
      <c r="JWG5" s="2152"/>
      <c r="JWH5" s="2152"/>
      <c r="JWI5" s="2152"/>
      <c r="JWJ5" s="2152"/>
      <c r="JWK5" s="2152"/>
      <c r="JWL5" s="2152"/>
      <c r="JWM5" s="2152"/>
      <c r="JWN5" s="2152"/>
      <c r="JWO5" s="2152"/>
      <c r="JWP5" s="2152"/>
      <c r="JWQ5" s="2152"/>
      <c r="JWR5" s="2152"/>
      <c r="JWS5" s="2152"/>
      <c r="JWT5" s="2152"/>
      <c r="JWU5" s="2152"/>
      <c r="JWV5" s="2152"/>
      <c r="JWW5" s="2152"/>
      <c r="JWX5" s="2152"/>
      <c r="JWY5" s="2152"/>
      <c r="JWZ5" s="2152"/>
      <c r="JXA5" s="2152"/>
      <c r="JXB5" s="2152"/>
      <c r="JXC5" s="2152"/>
      <c r="JXD5" s="2152"/>
      <c r="JXE5" s="2152"/>
      <c r="JXF5" s="2152"/>
      <c r="JXG5" s="2152"/>
      <c r="JXH5" s="2152"/>
      <c r="JXI5" s="2152"/>
      <c r="JXJ5" s="2152"/>
      <c r="JXK5" s="2152"/>
      <c r="JXL5" s="2152"/>
      <c r="JXM5" s="2152"/>
      <c r="JXN5" s="2152"/>
      <c r="JXO5" s="2152"/>
      <c r="JXP5" s="2152"/>
      <c r="JXQ5" s="2152"/>
      <c r="JXR5" s="2152"/>
      <c r="JXS5" s="2152"/>
      <c r="JXT5" s="2152"/>
      <c r="JXU5" s="2152"/>
      <c r="JXV5" s="2152"/>
      <c r="JXW5" s="2152"/>
      <c r="JXX5" s="2152"/>
      <c r="JXY5" s="2152"/>
      <c r="JXZ5" s="2152"/>
      <c r="JYA5" s="2152"/>
      <c r="JYB5" s="2152"/>
      <c r="JYC5" s="2152"/>
      <c r="JYD5" s="2152"/>
      <c r="JYE5" s="2152"/>
      <c r="JYF5" s="2152"/>
      <c r="JYG5" s="2152"/>
      <c r="JYH5" s="2152"/>
      <c r="JYI5" s="2152"/>
      <c r="JYJ5" s="2152"/>
      <c r="JYK5" s="2152"/>
      <c r="JYL5" s="2152"/>
      <c r="JYM5" s="2152"/>
      <c r="JYN5" s="2152"/>
      <c r="JYO5" s="2152"/>
      <c r="JYP5" s="2152"/>
      <c r="JYQ5" s="2152"/>
      <c r="JYR5" s="2152"/>
      <c r="JYS5" s="2152"/>
      <c r="JYT5" s="2152"/>
      <c r="JYU5" s="2152"/>
      <c r="JYV5" s="2152"/>
      <c r="JYW5" s="2152"/>
      <c r="JYX5" s="2152"/>
      <c r="JYY5" s="2152"/>
      <c r="JYZ5" s="2152"/>
      <c r="JZA5" s="2152"/>
      <c r="JZB5" s="2152"/>
      <c r="JZC5" s="2152"/>
      <c r="JZD5" s="2152"/>
      <c r="JZE5" s="2152"/>
      <c r="JZF5" s="2152"/>
      <c r="JZG5" s="2152"/>
      <c r="JZH5" s="2152"/>
      <c r="JZI5" s="2152"/>
      <c r="JZJ5" s="2152"/>
      <c r="JZK5" s="2152"/>
      <c r="JZL5" s="2152"/>
      <c r="JZM5" s="2152"/>
      <c r="JZN5" s="2152"/>
      <c r="JZO5" s="2152"/>
      <c r="JZP5" s="2152"/>
      <c r="JZQ5" s="2152"/>
      <c r="JZR5" s="2152"/>
      <c r="JZS5" s="2152"/>
      <c r="JZT5" s="2152"/>
      <c r="JZU5" s="2152"/>
      <c r="JZV5" s="2152"/>
      <c r="JZW5" s="2152"/>
      <c r="JZX5" s="2152"/>
      <c r="JZY5" s="2152"/>
      <c r="JZZ5" s="2152"/>
      <c r="KAA5" s="2152"/>
      <c r="KAB5" s="2152"/>
      <c r="KAC5" s="2152"/>
      <c r="KAD5" s="2152"/>
      <c r="KAE5" s="2152"/>
      <c r="KAF5" s="2152"/>
      <c r="KAG5" s="2152"/>
      <c r="KAH5" s="2152"/>
      <c r="KAI5" s="2152"/>
      <c r="KAJ5" s="2152"/>
      <c r="KAK5" s="2152"/>
      <c r="KAL5" s="2152"/>
      <c r="KAM5" s="2152"/>
      <c r="KAN5" s="2152"/>
      <c r="KAO5" s="2152"/>
      <c r="KAP5" s="2152"/>
      <c r="KAQ5" s="2152"/>
      <c r="KAR5" s="2152"/>
      <c r="KAS5" s="2152"/>
      <c r="KAT5" s="2152"/>
      <c r="KAU5" s="2152"/>
      <c r="KAV5" s="2152"/>
      <c r="KAW5" s="2152"/>
      <c r="KAX5" s="2152"/>
      <c r="KAY5" s="2152"/>
      <c r="KAZ5" s="2152"/>
      <c r="KBA5" s="2152"/>
      <c r="KBB5" s="2152"/>
      <c r="KBC5" s="2152"/>
      <c r="KBD5" s="2152"/>
      <c r="KBE5" s="2152"/>
      <c r="KBF5" s="2152"/>
      <c r="KBG5" s="2152"/>
      <c r="KBH5" s="2152"/>
      <c r="KBI5" s="2152"/>
      <c r="KBJ5" s="2152"/>
      <c r="KBK5" s="2152"/>
      <c r="KBL5" s="2152"/>
      <c r="KBM5" s="2152"/>
      <c r="KBN5" s="2152"/>
      <c r="KBO5" s="2152"/>
      <c r="KBP5" s="2152"/>
      <c r="KBQ5" s="2152"/>
      <c r="KBR5" s="2152"/>
      <c r="KBS5" s="2152"/>
      <c r="KBT5" s="2152"/>
      <c r="KBU5" s="2152"/>
      <c r="KBV5" s="2152"/>
      <c r="KBW5" s="2152"/>
      <c r="KBX5" s="2152"/>
      <c r="KBY5" s="2152"/>
      <c r="KBZ5" s="2152"/>
      <c r="KCA5" s="2152"/>
      <c r="KCB5" s="2152"/>
      <c r="KCC5" s="2152"/>
      <c r="KCD5" s="2152"/>
      <c r="KCE5" s="2152"/>
      <c r="KCF5" s="2152"/>
      <c r="KCG5" s="2152"/>
      <c r="KCH5" s="2152"/>
      <c r="KCI5" s="2152"/>
      <c r="KCJ5" s="2152"/>
      <c r="KCK5" s="2152"/>
      <c r="KCL5" s="2152"/>
      <c r="KCM5" s="2152"/>
      <c r="KCN5" s="2152"/>
      <c r="KCO5" s="2152"/>
      <c r="KCP5" s="2152"/>
      <c r="KCQ5" s="2152"/>
      <c r="KCR5" s="2152"/>
      <c r="KCS5" s="2152"/>
      <c r="KCT5" s="2152"/>
      <c r="KCU5" s="2152"/>
      <c r="KCV5" s="2152"/>
      <c r="KCW5" s="2152"/>
      <c r="KCX5" s="2152"/>
      <c r="KCY5" s="2152"/>
      <c r="KCZ5" s="2152"/>
      <c r="KDA5" s="2152"/>
      <c r="KDB5" s="2152"/>
      <c r="KDC5" s="2152"/>
      <c r="KDD5" s="2152"/>
      <c r="KDE5" s="2152"/>
      <c r="KDF5" s="2152"/>
      <c r="KDG5" s="2152"/>
      <c r="KDH5" s="2152"/>
      <c r="KDI5" s="2152"/>
      <c r="KDJ5" s="2152"/>
      <c r="KDK5" s="2152"/>
      <c r="KDL5" s="2152"/>
      <c r="KDM5" s="2152"/>
      <c r="KDN5" s="2152"/>
      <c r="KDO5" s="2152"/>
      <c r="KDP5" s="2152"/>
      <c r="KDQ5" s="2152"/>
      <c r="KDR5" s="2152"/>
      <c r="KDS5" s="2152"/>
      <c r="KDT5" s="2152"/>
      <c r="KDU5" s="2152"/>
      <c r="KDV5" s="2152"/>
      <c r="KDW5" s="2152"/>
      <c r="KDX5" s="2152"/>
      <c r="KDY5" s="2152"/>
      <c r="KDZ5" s="2152"/>
      <c r="KEA5" s="2152"/>
      <c r="KEB5" s="2152"/>
      <c r="KEC5" s="2152"/>
      <c r="KED5" s="2152"/>
      <c r="KEE5" s="2152"/>
      <c r="KEF5" s="2152"/>
      <c r="KEG5" s="2152"/>
      <c r="KEH5" s="2152"/>
      <c r="KEI5" s="2152"/>
      <c r="KEJ5" s="2152"/>
      <c r="KEK5" s="2152"/>
      <c r="KEL5" s="2152"/>
      <c r="KEM5" s="2152"/>
      <c r="KEN5" s="2152"/>
      <c r="KEO5" s="2152"/>
      <c r="KEP5" s="2152"/>
      <c r="KEQ5" s="2152"/>
      <c r="KER5" s="2152"/>
      <c r="KES5" s="2152"/>
      <c r="KET5" s="2152"/>
      <c r="KEU5" s="2152"/>
      <c r="KEV5" s="2152"/>
      <c r="KEW5" s="2152"/>
      <c r="KEX5" s="2152"/>
      <c r="KEY5" s="2152"/>
      <c r="KEZ5" s="2152"/>
      <c r="KFA5" s="2152"/>
      <c r="KFB5" s="2152"/>
      <c r="KFC5" s="2152"/>
      <c r="KFD5" s="2152"/>
      <c r="KFE5" s="2152"/>
      <c r="KFF5" s="2152"/>
      <c r="KFG5" s="2152"/>
      <c r="KFH5" s="2152"/>
      <c r="KFI5" s="2152"/>
      <c r="KFJ5" s="2152"/>
      <c r="KFK5" s="2152"/>
      <c r="KFL5" s="2152"/>
      <c r="KFM5" s="2152"/>
      <c r="KFN5" s="2152"/>
      <c r="KFO5" s="2152"/>
      <c r="KFP5" s="2152"/>
      <c r="KFQ5" s="2152"/>
      <c r="KFR5" s="2152"/>
      <c r="KFS5" s="2152"/>
      <c r="KFT5" s="2152"/>
      <c r="KFU5" s="2152"/>
      <c r="KFV5" s="2152"/>
      <c r="KFW5" s="2152"/>
      <c r="KFX5" s="2152"/>
      <c r="KFY5" s="2152"/>
      <c r="KFZ5" s="2152"/>
      <c r="KGA5" s="2152"/>
      <c r="KGB5" s="2152"/>
      <c r="KGC5" s="2152"/>
      <c r="KGD5" s="2152"/>
      <c r="KGE5" s="2152"/>
      <c r="KGF5" s="2152"/>
      <c r="KGG5" s="2152"/>
      <c r="KGH5" s="2152"/>
      <c r="KGI5" s="2152"/>
      <c r="KGJ5" s="2152"/>
      <c r="KGK5" s="2152"/>
      <c r="KGL5" s="2152"/>
      <c r="KGM5" s="2152"/>
      <c r="KGN5" s="2152"/>
      <c r="KGO5" s="2152"/>
      <c r="KGP5" s="2152"/>
      <c r="KGQ5" s="2152"/>
      <c r="KGR5" s="2152"/>
      <c r="KGS5" s="2152"/>
      <c r="KGT5" s="2152"/>
      <c r="KGU5" s="2152"/>
      <c r="KGV5" s="2152"/>
      <c r="KGW5" s="2152"/>
      <c r="KGX5" s="2152"/>
      <c r="KGY5" s="2152"/>
      <c r="KGZ5" s="2152"/>
      <c r="KHA5" s="2152"/>
      <c r="KHB5" s="2152"/>
      <c r="KHC5" s="2152"/>
      <c r="KHD5" s="2152"/>
      <c r="KHE5" s="2152"/>
      <c r="KHF5" s="2152"/>
      <c r="KHG5" s="2152"/>
      <c r="KHH5" s="2152"/>
      <c r="KHI5" s="2152"/>
      <c r="KHJ5" s="2152"/>
      <c r="KHK5" s="2152"/>
      <c r="KHL5" s="2152"/>
      <c r="KHM5" s="2152"/>
      <c r="KHN5" s="2152"/>
      <c r="KHO5" s="2152"/>
      <c r="KHP5" s="2152"/>
      <c r="KHQ5" s="2152"/>
      <c r="KHR5" s="2152"/>
      <c r="KHS5" s="2152"/>
      <c r="KHT5" s="2152"/>
      <c r="KHU5" s="2152"/>
      <c r="KHV5" s="2152"/>
      <c r="KHW5" s="2152"/>
      <c r="KHX5" s="2152"/>
      <c r="KHY5" s="2152"/>
      <c r="KHZ5" s="2152"/>
      <c r="KIA5" s="2152"/>
      <c r="KIB5" s="2152"/>
      <c r="KIC5" s="2152"/>
      <c r="KID5" s="2152"/>
      <c r="KIE5" s="2152"/>
      <c r="KIF5" s="2152"/>
      <c r="KIG5" s="2152"/>
      <c r="KIH5" s="2152"/>
      <c r="KII5" s="2152"/>
      <c r="KIJ5" s="2152"/>
      <c r="KIK5" s="2152"/>
      <c r="KIL5" s="2152"/>
      <c r="KIM5" s="2152"/>
      <c r="KIN5" s="2152"/>
      <c r="KIO5" s="2152"/>
      <c r="KIP5" s="2152"/>
      <c r="KIQ5" s="2152"/>
      <c r="KIR5" s="2152"/>
      <c r="KIS5" s="2152"/>
      <c r="KIT5" s="2152"/>
      <c r="KIU5" s="2152"/>
      <c r="KIV5" s="2152"/>
      <c r="KIW5" s="2152"/>
      <c r="KIX5" s="2152"/>
      <c r="KIY5" s="2152"/>
      <c r="KIZ5" s="2152"/>
      <c r="KJA5" s="2152"/>
      <c r="KJB5" s="2152"/>
      <c r="KJC5" s="2152"/>
      <c r="KJD5" s="2152"/>
      <c r="KJE5" s="2152"/>
      <c r="KJF5" s="2152"/>
      <c r="KJG5" s="2152"/>
      <c r="KJH5" s="2152"/>
      <c r="KJI5" s="2152"/>
      <c r="KJJ5" s="2152"/>
      <c r="KJK5" s="2152"/>
      <c r="KJL5" s="2152"/>
      <c r="KJM5" s="2152"/>
      <c r="KJN5" s="2152"/>
      <c r="KJO5" s="2152"/>
      <c r="KJP5" s="2152"/>
      <c r="KJQ5" s="2152"/>
      <c r="KJR5" s="2152"/>
      <c r="KJS5" s="2152"/>
      <c r="KJT5" s="2152"/>
      <c r="KJU5" s="2152"/>
      <c r="KJV5" s="2152"/>
      <c r="KJW5" s="2152"/>
      <c r="KJX5" s="2152"/>
      <c r="KJY5" s="2152"/>
      <c r="KJZ5" s="2152"/>
      <c r="KKA5" s="2152"/>
      <c r="KKB5" s="2152"/>
      <c r="KKC5" s="2152"/>
      <c r="KKD5" s="2152"/>
      <c r="KKE5" s="2152"/>
      <c r="KKF5" s="2152"/>
      <c r="KKG5" s="2152"/>
      <c r="KKH5" s="2152"/>
      <c r="KKI5" s="2152"/>
      <c r="KKJ5" s="2152"/>
      <c r="KKK5" s="2152"/>
      <c r="KKL5" s="2152"/>
      <c r="KKM5" s="2152"/>
      <c r="KKN5" s="2152"/>
      <c r="KKO5" s="2152"/>
      <c r="KKP5" s="2152"/>
      <c r="KKQ5" s="2152"/>
      <c r="KKR5" s="2152"/>
      <c r="KKS5" s="2152"/>
      <c r="KKT5" s="2152"/>
      <c r="KKU5" s="2152"/>
      <c r="KKV5" s="2152"/>
      <c r="KKW5" s="2152"/>
      <c r="KKX5" s="2152"/>
      <c r="KKY5" s="2152"/>
      <c r="KKZ5" s="2152"/>
      <c r="KLA5" s="2152"/>
      <c r="KLB5" s="2152"/>
      <c r="KLC5" s="2152"/>
      <c r="KLD5" s="2152"/>
      <c r="KLE5" s="2152"/>
      <c r="KLF5" s="2152"/>
      <c r="KLG5" s="2152"/>
      <c r="KLH5" s="2152"/>
      <c r="KLI5" s="2152"/>
      <c r="KLJ5" s="2152"/>
      <c r="KLK5" s="2152"/>
      <c r="KLL5" s="2152"/>
      <c r="KLM5" s="2152"/>
      <c r="KLN5" s="2152"/>
      <c r="KLO5" s="2152"/>
      <c r="KLP5" s="2152"/>
      <c r="KLQ5" s="2152"/>
      <c r="KLR5" s="2152"/>
      <c r="KLS5" s="2152"/>
      <c r="KLT5" s="2152"/>
      <c r="KLU5" s="2152"/>
      <c r="KLV5" s="2152"/>
      <c r="KLW5" s="2152"/>
      <c r="KLX5" s="2152"/>
      <c r="KLY5" s="2152"/>
      <c r="KLZ5" s="2152"/>
      <c r="KMA5" s="2152"/>
      <c r="KMB5" s="2152"/>
      <c r="KMC5" s="2152"/>
      <c r="KMD5" s="2152"/>
      <c r="KME5" s="2152"/>
      <c r="KMF5" s="2152"/>
      <c r="KMG5" s="2152"/>
      <c r="KMH5" s="2152"/>
      <c r="KMI5" s="2152"/>
      <c r="KMJ5" s="2152"/>
      <c r="KMK5" s="2152"/>
      <c r="KML5" s="2152"/>
      <c r="KMM5" s="2152"/>
      <c r="KMN5" s="2152"/>
      <c r="KMO5" s="2152"/>
      <c r="KMP5" s="2152"/>
      <c r="KMQ5" s="2152"/>
      <c r="KMR5" s="2152"/>
      <c r="KMS5" s="2152"/>
      <c r="KMT5" s="2152"/>
      <c r="KMU5" s="2152"/>
      <c r="KMV5" s="2152"/>
      <c r="KMW5" s="2152"/>
      <c r="KMX5" s="2152"/>
      <c r="KMY5" s="2152"/>
      <c r="KMZ5" s="2152"/>
      <c r="KNA5" s="2152"/>
      <c r="KNB5" s="2152"/>
      <c r="KNC5" s="2152"/>
      <c r="KND5" s="2152"/>
      <c r="KNE5" s="2152"/>
      <c r="KNF5" s="2152"/>
      <c r="KNG5" s="2152"/>
      <c r="KNH5" s="2152"/>
      <c r="KNI5" s="2152"/>
      <c r="KNJ5" s="2152"/>
      <c r="KNK5" s="2152"/>
      <c r="KNL5" s="2152"/>
      <c r="KNM5" s="2152"/>
      <c r="KNN5" s="2152"/>
      <c r="KNO5" s="2152"/>
      <c r="KNP5" s="2152"/>
      <c r="KNQ5" s="2152"/>
      <c r="KNR5" s="2152"/>
      <c r="KNS5" s="2152"/>
      <c r="KNT5" s="2152"/>
      <c r="KNU5" s="2152"/>
      <c r="KNV5" s="2152"/>
      <c r="KNW5" s="2152"/>
      <c r="KNX5" s="2152"/>
      <c r="KNY5" s="2152"/>
      <c r="KNZ5" s="2152"/>
      <c r="KOA5" s="2152"/>
      <c r="KOB5" s="2152"/>
      <c r="KOC5" s="2152"/>
      <c r="KOD5" s="2152"/>
      <c r="KOE5" s="2152"/>
      <c r="KOF5" s="2152"/>
      <c r="KOG5" s="2152"/>
      <c r="KOH5" s="2152"/>
      <c r="KOI5" s="2152"/>
      <c r="KOJ5" s="2152"/>
      <c r="KOK5" s="2152"/>
      <c r="KOL5" s="2152"/>
      <c r="KOM5" s="2152"/>
      <c r="KON5" s="2152"/>
      <c r="KOO5" s="2152"/>
      <c r="KOP5" s="2152"/>
      <c r="KOQ5" s="2152"/>
      <c r="KOR5" s="2152"/>
      <c r="KOS5" s="2152"/>
      <c r="KOT5" s="2152"/>
      <c r="KOU5" s="2152"/>
      <c r="KOV5" s="2152"/>
      <c r="KOW5" s="2152"/>
      <c r="KOX5" s="2152"/>
      <c r="KOY5" s="2152"/>
      <c r="KOZ5" s="2152"/>
      <c r="KPA5" s="2152"/>
      <c r="KPB5" s="2152"/>
      <c r="KPC5" s="2152"/>
      <c r="KPD5" s="2152"/>
      <c r="KPE5" s="2152"/>
      <c r="KPF5" s="2152"/>
      <c r="KPG5" s="2152"/>
      <c r="KPH5" s="2152"/>
      <c r="KPI5" s="2152"/>
      <c r="KPJ5" s="2152"/>
      <c r="KPK5" s="2152"/>
      <c r="KPL5" s="2152"/>
      <c r="KPM5" s="2152"/>
      <c r="KPN5" s="2152"/>
      <c r="KPO5" s="2152"/>
      <c r="KPP5" s="2152"/>
      <c r="KPQ5" s="2152"/>
      <c r="KPR5" s="2152"/>
      <c r="KPS5" s="2152"/>
      <c r="KPT5" s="2152"/>
      <c r="KPU5" s="2152"/>
      <c r="KPV5" s="2152"/>
      <c r="KPW5" s="2152"/>
      <c r="KPX5" s="2152"/>
      <c r="KPY5" s="2152"/>
      <c r="KPZ5" s="2152"/>
      <c r="KQA5" s="2152"/>
      <c r="KQB5" s="2152"/>
      <c r="KQC5" s="2152"/>
      <c r="KQD5" s="2152"/>
      <c r="KQE5" s="2152"/>
      <c r="KQF5" s="2152"/>
      <c r="KQG5" s="2152"/>
      <c r="KQH5" s="2152"/>
      <c r="KQI5" s="2152"/>
      <c r="KQJ5" s="2152"/>
      <c r="KQK5" s="2152"/>
      <c r="KQL5" s="2152"/>
      <c r="KQM5" s="2152"/>
      <c r="KQN5" s="2152"/>
      <c r="KQO5" s="2152"/>
      <c r="KQP5" s="2152"/>
      <c r="KQQ5" s="2152"/>
      <c r="KQR5" s="2152"/>
      <c r="KQS5" s="2152"/>
      <c r="KQT5" s="2152"/>
      <c r="KQU5" s="2152"/>
      <c r="KQV5" s="2152"/>
      <c r="KQW5" s="2152"/>
      <c r="KQX5" s="2152"/>
      <c r="KQY5" s="2152"/>
      <c r="KQZ5" s="2152"/>
      <c r="KRA5" s="2152"/>
      <c r="KRB5" s="2152"/>
      <c r="KRC5" s="2152"/>
      <c r="KRD5" s="2152"/>
      <c r="KRE5" s="2152"/>
      <c r="KRF5" s="2152"/>
      <c r="KRG5" s="2152"/>
      <c r="KRH5" s="2152"/>
      <c r="KRI5" s="2152"/>
      <c r="KRJ5" s="2152"/>
      <c r="KRK5" s="2152"/>
      <c r="KRL5" s="2152"/>
      <c r="KRM5" s="2152"/>
      <c r="KRN5" s="2152"/>
      <c r="KRO5" s="2152"/>
      <c r="KRP5" s="2152"/>
      <c r="KRQ5" s="2152"/>
      <c r="KRR5" s="2152"/>
      <c r="KRS5" s="2152"/>
      <c r="KRT5" s="2152"/>
      <c r="KRU5" s="2152"/>
      <c r="KRV5" s="2152"/>
      <c r="KRW5" s="2152"/>
      <c r="KRX5" s="2152"/>
      <c r="KRY5" s="2152"/>
      <c r="KRZ5" s="2152"/>
      <c r="KSA5" s="2152"/>
      <c r="KSB5" s="2152"/>
      <c r="KSC5" s="2152"/>
      <c r="KSD5" s="2152"/>
      <c r="KSE5" s="2152"/>
      <c r="KSF5" s="2152"/>
      <c r="KSG5" s="2152"/>
      <c r="KSH5" s="2152"/>
      <c r="KSI5" s="2152"/>
      <c r="KSJ5" s="2152"/>
      <c r="KSK5" s="2152"/>
      <c r="KSL5" s="2152"/>
      <c r="KSM5" s="2152"/>
      <c r="KSN5" s="2152"/>
      <c r="KSO5" s="2152"/>
      <c r="KSP5" s="2152"/>
      <c r="KSQ5" s="2152"/>
      <c r="KSR5" s="2152"/>
      <c r="KSS5" s="2152"/>
      <c r="KST5" s="2152"/>
      <c r="KSU5" s="2152"/>
      <c r="KSV5" s="2152"/>
      <c r="KSW5" s="2152"/>
      <c r="KSX5" s="2152"/>
      <c r="KSY5" s="2152"/>
      <c r="KSZ5" s="2152"/>
      <c r="KTA5" s="2152"/>
      <c r="KTB5" s="2152"/>
      <c r="KTC5" s="2152"/>
      <c r="KTD5" s="2152"/>
      <c r="KTE5" s="2152"/>
      <c r="KTF5" s="2152"/>
      <c r="KTG5" s="2152"/>
      <c r="KTH5" s="2152"/>
      <c r="KTI5" s="2152"/>
      <c r="KTJ5" s="2152"/>
      <c r="KTK5" s="2152"/>
      <c r="KTL5" s="2152"/>
      <c r="KTM5" s="2152"/>
      <c r="KTN5" s="2152"/>
      <c r="KTO5" s="2152"/>
      <c r="KTP5" s="2152"/>
      <c r="KTQ5" s="2152"/>
      <c r="KTR5" s="2152"/>
      <c r="KTS5" s="2152"/>
      <c r="KTT5" s="2152"/>
      <c r="KTU5" s="2152"/>
      <c r="KTV5" s="2152"/>
      <c r="KTW5" s="2152"/>
      <c r="KTX5" s="2152"/>
      <c r="KTY5" s="2152"/>
      <c r="KTZ5" s="2152"/>
      <c r="KUA5" s="2152"/>
      <c r="KUB5" s="2152"/>
      <c r="KUC5" s="2152"/>
      <c r="KUD5" s="2152"/>
      <c r="KUE5" s="2152"/>
      <c r="KUF5" s="2152"/>
      <c r="KUG5" s="2152"/>
      <c r="KUH5" s="2152"/>
      <c r="KUI5" s="2152"/>
      <c r="KUJ5" s="2152"/>
      <c r="KUK5" s="2152"/>
      <c r="KUL5" s="2152"/>
      <c r="KUM5" s="2152"/>
      <c r="KUN5" s="2152"/>
      <c r="KUO5" s="2152"/>
      <c r="KUP5" s="2152"/>
      <c r="KUQ5" s="2152"/>
      <c r="KUR5" s="2152"/>
      <c r="KUS5" s="2152"/>
      <c r="KUT5" s="2152"/>
      <c r="KUU5" s="2152"/>
      <c r="KUV5" s="2152"/>
      <c r="KUW5" s="2152"/>
      <c r="KUX5" s="2152"/>
      <c r="KUY5" s="2152"/>
      <c r="KUZ5" s="2152"/>
      <c r="KVA5" s="2152"/>
      <c r="KVB5" s="2152"/>
      <c r="KVC5" s="2152"/>
      <c r="KVD5" s="2152"/>
      <c r="KVE5" s="2152"/>
      <c r="KVF5" s="2152"/>
      <c r="KVG5" s="2152"/>
      <c r="KVH5" s="2152"/>
      <c r="KVI5" s="2152"/>
      <c r="KVJ5" s="2152"/>
      <c r="KVK5" s="2152"/>
      <c r="KVL5" s="2152"/>
      <c r="KVM5" s="2152"/>
      <c r="KVN5" s="2152"/>
      <c r="KVO5" s="2152"/>
      <c r="KVP5" s="2152"/>
      <c r="KVQ5" s="2152"/>
      <c r="KVR5" s="2152"/>
      <c r="KVS5" s="2152"/>
      <c r="KVT5" s="2152"/>
      <c r="KVU5" s="2152"/>
      <c r="KVV5" s="2152"/>
      <c r="KVW5" s="2152"/>
      <c r="KVX5" s="2152"/>
      <c r="KVY5" s="2152"/>
      <c r="KVZ5" s="2152"/>
      <c r="KWA5" s="2152"/>
      <c r="KWB5" s="2152"/>
      <c r="KWC5" s="2152"/>
      <c r="KWD5" s="2152"/>
      <c r="KWE5" s="2152"/>
      <c r="KWF5" s="2152"/>
      <c r="KWG5" s="2152"/>
      <c r="KWH5" s="2152"/>
      <c r="KWI5" s="2152"/>
      <c r="KWJ5" s="2152"/>
      <c r="KWK5" s="2152"/>
      <c r="KWL5" s="2152"/>
      <c r="KWM5" s="2152"/>
      <c r="KWN5" s="2152"/>
      <c r="KWO5" s="2152"/>
      <c r="KWP5" s="2152"/>
      <c r="KWQ5" s="2152"/>
      <c r="KWR5" s="2152"/>
      <c r="KWS5" s="2152"/>
      <c r="KWT5" s="2152"/>
      <c r="KWU5" s="2152"/>
      <c r="KWV5" s="2152"/>
      <c r="KWW5" s="2152"/>
      <c r="KWX5" s="2152"/>
      <c r="KWY5" s="2152"/>
      <c r="KWZ5" s="2152"/>
      <c r="KXA5" s="2152"/>
      <c r="KXB5" s="2152"/>
      <c r="KXC5" s="2152"/>
      <c r="KXD5" s="2152"/>
      <c r="KXE5" s="2152"/>
      <c r="KXF5" s="2152"/>
      <c r="KXG5" s="2152"/>
      <c r="KXH5" s="2152"/>
      <c r="KXI5" s="2152"/>
      <c r="KXJ5" s="2152"/>
      <c r="KXK5" s="2152"/>
      <c r="KXL5" s="2152"/>
      <c r="KXM5" s="2152"/>
      <c r="KXN5" s="2152"/>
      <c r="KXO5" s="2152"/>
      <c r="KXP5" s="2152"/>
      <c r="KXQ5" s="2152"/>
      <c r="KXR5" s="2152"/>
      <c r="KXS5" s="2152"/>
      <c r="KXT5" s="2152"/>
      <c r="KXU5" s="2152"/>
      <c r="KXV5" s="2152"/>
      <c r="KXW5" s="2152"/>
      <c r="KXX5" s="2152"/>
      <c r="KXY5" s="2152"/>
      <c r="KXZ5" s="2152"/>
      <c r="KYA5" s="2152"/>
      <c r="KYB5" s="2152"/>
      <c r="KYC5" s="2152"/>
      <c r="KYD5" s="2152"/>
      <c r="KYE5" s="2152"/>
      <c r="KYF5" s="2152"/>
      <c r="KYG5" s="2152"/>
      <c r="KYH5" s="2152"/>
      <c r="KYI5" s="2152"/>
      <c r="KYJ5" s="2152"/>
      <c r="KYK5" s="2152"/>
      <c r="KYL5" s="2152"/>
      <c r="KYM5" s="2152"/>
      <c r="KYN5" s="2152"/>
      <c r="KYO5" s="2152"/>
      <c r="KYP5" s="2152"/>
      <c r="KYQ5" s="2152"/>
      <c r="KYR5" s="2152"/>
      <c r="KYS5" s="2152"/>
      <c r="KYT5" s="2152"/>
      <c r="KYU5" s="2152"/>
      <c r="KYV5" s="2152"/>
      <c r="KYW5" s="2152"/>
      <c r="KYX5" s="2152"/>
      <c r="KYY5" s="2152"/>
      <c r="KYZ5" s="2152"/>
      <c r="KZA5" s="2152"/>
      <c r="KZB5" s="2152"/>
      <c r="KZC5" s="2152"/>
      <c r="KZD5" s="2152"/>
      <c r="KZE5" s="2152"/>
      <c r="KZF5" s="2152"/>
      <c r="KZG5" s="2152"/>
      <c r="KZH5" s="2152"/>
      <c r="KZI5" s="2152"/>
      <c r="KZJ5" s="2152"/>
      <c r="KZK5" s="2152"/>
      <c r="KZL5" s="2152"/>
      <c r="KZM5" s="2152"/>
      <c r="KZN5" s="2152"/>
      <c r="KZO5" s="2152"/>
      <c r="KZP5" s="2152"/>
      <c r="KZQ5" s="2152"/>
      <c r="KZR5" s="2152"/>
      <c r="KZS5" s="2152"/>
      <c r="KZT5" s="2152"/>
      <c r="KZU5" s="2152"/>
      <c r="KZV5" s="2152"/>
      <c r="KZW5" s="2152"/>
      <c r="KZX5" s="2152"/>
      <c r="KZY5" s="2152"/>
      <c r="KZZ5" s="2152"/>
      <c r="LAA5" s="2152"/>
      <c r="LAB5" s="2152"/>
      <c r="LAC5" s="2152"/>
      <c r="LAD5" s="2152"/>
      <c r="LAE5" s="2152"/>
      <c r="LAF5" s="2152"/>
      <c r="LAG5" s="2152"/>
      <c r="LAH5" s="2152"/>
      <c r="LAI5" s="2152"/>
      <c r="LAJ5" s="2152"/>
      <c r="LAK5" s="2152"/>
      <c r="LAL5" s="2152"/>
      <c r="LAM5" s="2152"/>
      <c r="LAN5" s="2152"/>
      <c r="LAO5" s="2152"/>
      <c r="LAP5" s="2152"/>
      <c r="LAQ5" s="2152"/>
      <c r="LAR5" s="2152"/>
      <c r="LAS5" s="2152"/>
      <c r="LAT5" s="2152"/>
      <c r="LAU5" s="2152"/>
      <c r="LAV5" s="2152"/>
      <c r="LAW5" s="2152"/>
      <c r="LAX5" s="2152"/>
      <c r="LAY5" s="2152"/>
      <c r="LAZ5" s="2152"/>
      <c r="LBA5" s="2152"/>
      <c r="LBB5" s="2152"/>
      <c r="LBC5" s="2152"/>
      <c r="LBD5" s="2152"/>
      <c r="LBE5" s="2152"/>
      <c r="LBF5" s="2152"/>
      <c r="LBG5" s="2152"/>
      <c r="LBH5" s="2152"/>
      <c r="LBI5" s="2152"/>
      <c r="LBJ5" s="2152"/>
      <c r="LBK5" s="2152"/>
      <c r="LBL5" s="2152"/>
      <c r="LBM5" s="2152"/>
      <c r="LBN5" s="2152"/>
      <c r="LBO5" s="2152"/>
      <c r="LBP5" s="2152"/>
      <c r="LBQ5" s="2152"/>
      <c r="LBR5" s="2152"/>
      <c r="LBS5" s="2152"/>
      <c r="LBT5" s="2152"/>
      <c r="LBU5" s="2152"/>
      <c r="LBV5" s="2152"/>
      <c r="LBW5" s="2152"/>
      <c r="LBX5" s="2152"/>
      <c r="LBY5" s="2152"/>
      <c r="LBZ5" s="2152"/>
      <c r="LCA5" s="2152"/>
      <c r="LCB5" s="2152"/>
      <c r="LCC5" s="2152"/>
      <c r="LCD5" s="2152"/>
      <c r="LCE5" s="2152"/>
      <c r="LCF5" s="2152"/>
      <c r="LCG5" s="2152"/>
      <c r="LCH5" s="2152"/>
      <c r="LCI5" s="2152"/>
      <c r="LCJ5" s="2152"/>
      <c r="LCK5" s="2152"/>
      <c r="LCL5" s="2152"/>
      <c r="LCM5" s="2152"/>
      <c r="LCN5" s="2152"/>
      <c r="LCO5" s="2152"/>
      <c r="LCP5" s="2152"/>
      <c r="LCQ5" s="2152"/>
      <c r="LCR5" s="2152"/>
      <c r="LCS5" s="2152"/>
      <c r="LCT5" s="2152"/>
      <c r="LCU5" s="2152"/>
      <c r="LCV5" s="2152"/>
      <c r="LCW5" s="2152"/>
      <c r="LCX5" s="2152"/>
      <c r="LCY5" s="2152"/>
      <c r="LCZ5" s="2152"/>
      <c r="LDA5" s="2152"/>
      <c r="LDB5" s="2152"/>
      <c r="LDC5" s="2152"/>
      <c r="LDD5" s="2152"/>
      <c r="LDE5" s="2152"/>
      <c r="LDF5" s="2152"/>
      <c r="LDG5" s="2152"/>
      <c r="LDH5" s="2152"/>
      <c r="LDI5" s="2152"/>
      <c r="LDJ5" s="2152"/>
      <c r="LDK5" s="2152"/>
      <c r="LDL5" s="2152"/>
      <c r="LDM5" s="2152"/>
      <c r="LDN5" s="2152"/>
      <c r="LDO5" s="2152"/>
      <c r="LDP5" s="2152"/>
      <c r="LDQ5" s="2152"/>
      <c r="LDR5" s="2152"/>
      <c r="LDS5" s="2152"/>
      <c r="LDT5" s="2152"/>
      <c r="LDU5" s="2152"/>
      <c r="LDV5" s="2152"/>
      <c r="LDW5" s="2152"/>
      <c r="LDX5" s="2152"/>
      <c r="LDY5" s="2152"/>
      <c r="LDZ5" s="2152"/>
      <c r="LEA5" s="2152"/>
      <c r="LEB5" s="2152"/>
      <c r="LEC5" s="2152"/>
      <c r="LED5" s="2152"/>
      <c r="LEE5" s="2152"/>
      <c r="LEF5" s="2152"/>
      <c r="LEG5" s="2152"/>
      <c r="LEH5" s="2152"/>
      <c r="LEI5" s="2152"/>
      <c r="LEJ5" s="2152"/>
      <c r="LEK5" s="2152"/>
      <c r="LEL5" s="2152"/>
      <c r="LEM5" s="2152"/>
      <c r="LEN5" s="2152"/>
      <c r="LEO5" s="2152"/>
      <c r="LEP5" s="2152"/>
      <c r="LEQ5" s="2152"/>
      <c r="LER5" s="2152"/>
      <c r="LES5" s="2152"/>
      <c r="LET5" s="2152"/>
      <c r="LEU5" s="2152"/>
      <c r="LEV5" s="2152"/>
      <c r="LEW5" s="2152"/>
      <c r="LEX5" s="2152"/>
      <c r="LEY5" s="2152"/>
      <c r="LEZ5" s="2152"/>
      <c r="LFA5" s="2152"/>
      <c r="LFB5" s="2152"/>
      <c r="LFC5" s="2152"/>
      <c r="LFD5" s="2152"/>
      <c r="LFE5" s="2152"/>
      <c r="LFF5" s="2152"/>
      <c r="LFG5" s="2152"/>
      <c r="LFH5" s="2152"/>
      <c r="LFI5" s="2152"/>
      <c r="LFJ5" s="2152"/>
      <c r="LFK5" s="2152"/>
      <c r="LFL5" s="2152"/>
      <c r="LFM5" s="2152"/>
      <c r="LFN5" s="2152"/>
      <c r="LFO5" s="2152"/>
      <c r="LFP5" s="2152"/>
      <c r="LFQ5" s="2152"/>
      <c r="LFR5" s="2152"/>
      <c r="LFS5" s="2152"/>
      <c r="LFT5" s="2152"/>
      <c r="LFU5" s="2152"/>
      <c r="LFV5" s="2152"/>
      <c r="LFW5" s="2152"/>
      <c r="LFX5" s="2152"/>
      <c r="LFY5" s="2152"/>
      <c r="LFZ5" s="2152"/>
      <c r="LGA5" s="2152"/>
      <c r="LGB5" s="2152"/>
      <c r="LGC5" s="2152"/>
      <c r="LGD5" s="2152"/>
      <c r="LGE5" s="2152"/>
      <c r="LGF5" s="2152"/>
      <c r="LGG5" s="2152"/>
      <c r="LGH5" s="2152"/>
      <c r="LGI5" s="2152"/>
      <c r="LGJ5" s="2152"/>
      <c r="LGK5" s="2152"/>
      <c r="LGL5" s="2152"/>
      <c r="LGM5" s="2152"/>
      <c r="LGN5" s="2152"/>
      <c r="LGO5" s="2152"/>
      <c r="LGP5" s="2152"/>
      <c r="LGQ5" s="2152"/>
      <c r="LGR5" s="2152"/>
      <c r="LGS5" s="2152"/>
      <c r="LGT5" s="2152"/>
      <c r="LGU5" s="2152"/>
      <c r="LGV5" s="2152"/>
      <c r="LGW5" s="2152"/>
      <c r="LGX5" s="2152"/>
      <c r="LGY5" s="2152"/>
      <c r="LGZ5" s="2152"/>
      <c r="LHA5" s="2152"/>
      <c r="LHB5" s="2152"/>
      <c r="LHC5" s="2152"/>
      <c r="LHD5" s="2152"/>
      <c r="LHE5" s="2152"/>
      <c r="LHF5" s="2152"/>
      <c r="LHG5" s="2152"/>
      <c r="LHH5" s="2152"/>
      <c r="LHI5" s="2152"/>
      <c r="LHJ5" s="2152"/>
      <c r="LHK5" s="2152"/>
      <c r="LHL5" s="2152"/>
      <c r="LHM5" s="2152"/>
      <c r="LHN5" s="2152"/>
      <c r="LHO5" s="2152"/>
      <c r="LHP5" s="2152"/>
      <c r="LHQ5" s="2152"/>
      <c r="LHR5" s="2152"/>
      <c r="LHS5" s="2152"/>
      <c r="LHT5" s="2152"/>
      <c r="LHU5" s="2152"/>
      <c r="LHV5" s="2152"/>
      <c r="LHW5" s="2152"/>
      <c r="LHX5" s="2152"/>
      <c r="LHY5" s="2152"/>
      <c r="LHZ5" s="2152"/>
      <c r="LIA5" s="2152"/>
      <c r="LIB5" s="2152"/>
      <c r="LIC5" s="2152"/>
      <c r="LID5" s="2152"/>
      <c r="LIE5" s="2152"/>
      <c r="LIF5" s="2152"/>
      <c r="LIG5" s="2152"/>
      <c r="LIH5" s="2152"/>
      <c r="LII5" s="2152"/>
      <c r="LIJ5" s="2152"/>
      <c r="LIK5" s="2152"/>
      <c r="LIL5" s="2152"/>
      <c r="LIM5" s="2152"/>
      <c r="LIN5" s="2152"/>
      <c r="LIO5" s="2152"/>
      <c r="LIP5" s="2152"/>
      <c r="LIQ5" s="2152"/>
      <c r="LIR5" s="2152"/>
      <c r="LIS5" s="2152"/>
      <c r="LIT5" s="2152"/>
      <c r="LIU5" s="2152"/>
      <c r="LIV5" s="2152"/>
      <c r="LIW5" s="2152"/>
      <c r="LIX5" s="2152"/>
      <c r="LIY5" s="2152"/>
      <c r="LIZ5" s="2152"/>
      <c r="LJA5" s="2152"/>
      <c r="LJB5" s="2152"/>
      <c r="LJC5" s="2152"/>
      <c r="LJD5" s="2152"/>
      <c r="LJE5" s="2152"/>
      <c r="LJF5" s="2152"/>
      <c r="LJG5" s="2152"/>
      <c r="LJH5" s="2152"/>
      <c r="LJI5" s="2152"/>
      <c r="LJJ5" s="2152"/>
      <c r="LJK5" s="2152"/>
      <c r="LJL5" s="2152"/>
      <c r="LJM5" s="2152"/>
      <c r="LJN5" s="2152"/>
      <c r="LJO5" s="2152"/>
      <c r="LJP5" s="2152"/>
      <c r="LJQ5" s="2152"/>
      <c r="LJR5" s="2152"/>
      <c r="LJS5" s="2152"/>
      <c r="LJT5" s="2152"/>
      <c r="LJU5" s="2152"/>
      <c r="LJV5" s="2152"/>
      <c r="LJW5" s="2152"/>
      <c r="LJX5" s="2152"/>
      <c r="LJY5" s="2152"/>
      <c r="LJZ5" s="2152"/>
      <c r="LKA5" s="2152"/>
      <c r="LKB5" s="2152"/>
      <c r="LKC5" s="2152"/>
      <c r="LKD5" s="2152"/>
      <c r="LKE5" s="2152"/>
      <c r="LKF5" s="2152"/>
      <c r="LKG5" s="2152"/>
      <c r="LKH5" s="2152"/>
      <c r="LKI5" s="2152"/>
      <c r="LKJ5" s="2152"/>
      <c r="LKK5" s="2152"/>
      <c r="LKL5" s="2152"/>
      <c r="LKM5" s="2152"/>
      <c r="LKN5" s="2152"/>
      <c r="LKO5" s="2152"/>
      <c r="LKP5" s="2152"/>
      <c r="LKQ5" s="2152"/>
      <c r="LKR5" s="2152"/>
      <c r="LKS5" s="2152"/>
      <c r="LKT5" s="2152"/>
      <c r="LKU5" s="2152"/>
      <c r="LKV5" s="2152"/>
      <c r="LKW5" s="2152"/>
      <c r="LKX5" s="2152"/>
      <c r="LKY5" s="2152"/>
      <c r="LKZ5" s="2152"/>
      <c r="LLA5" s="2152"/>
      <c r="LLB5" s="2152"/>
      <c r="LLC5" s="2152"/>
      <c r="LLD5" s="2152"/>
      <c r="LLE5" s="2152"/>
      <c r="LLF5" s="2152"/>
      <c r="LLG5" s="2152"/>
      <c r="LLH5" s="2152"/>
      <c r="LLI5" s="2152"/>
      <c r="LLJ5" s="2152"/>
      <c r="LLK5" s="2152"/>
      <c r="LLL5" s="2152"/>
      <c r="LLM5" s="2152"/>
      <c r="LLN5" s="2152"/>
      <c r="LLO5" s="2152"/>
      <c r="LLP5" s="2152"/>
      <c r="LLQ5" s="2152"/>
      <c r="LLR5" s="2152"/>
      <c r="LLS5" s="2152"/>
      <c r="LLT5" s="2152"/>
      <c r="LLU5" s="2152"/>
      <c r="LLV5" s="2152"/>
      <c r="LLW5" s="2152"/>
      <c r="LLX5" s="2152"/>
      <c r="LLY5" s="2152"/>
      <c r="LLZ5" s="2152"/>
      <c r="LMA5" s="2152"/>
      <c r="LMB5" s="2152"/>
      <c r="LMC5" s="2152"/>
      <c r="LMD5" s="2152"/>
      <c r="LME5" s="2152"/>
      <c r="LMF5" s="2152"/>
      <c r="LMG5" s="2152"/>
      <c r="LMH5" s="2152"/>
      <c r="LMI5" s="2152"/>
      <c r="LMJ5" s="2152"/>
      <c r="LMK5" s="2152"/>
      <c r="LML5" s="2152"/>
      <c r="LMM5" s="2152"/>
      <c r="LMN5" s="2152"/>
      <c r="LMO5" s="2152"/>
      <c r="LMP5" s="2152"/>
      <c r="LMQ5" s="2152"/>
      <c r="LMR5" s="2152"/>
      <c r="LMS5" s="2152"/>
      <c r="LMT5" s="2152"/>
      <c r="LMU5" s="2152"/>
      <c r="LMV5" s="2152"/>
      <c r="LMW5" s="2152"/>
      <c r="LMX5" s="2152"/>
      <c r="LMY5" s="2152"/>
      <c r="LMZ5" s="2152"/>
      <c r="LNA5" s="2152"/>
      <c r="LNB5" s="2152"/>
      <c r="LNC5" s="2152"/>
      <c r="LND5" s="2152"/>
      <c r="LNE5" s="2152"/>
      <c r="LNF5" s="2152"/>
      <c r="LNG5" s="2152"/>
      <c r="LNH5" s="2152"/>
      <c r="LNI5" s="2152"/>
      <c r="LNJ5" s="2152"/>
      <c r="LNK5" s="2152"/>
      <c r="LNL5" s="2152"/>
      <c r="LNM5" s="2152"/>
      <c r="LNN5" s="2152"/>
      <c r="LNO5" s="2152"/>
      <c r="LNP5" s="2152"/>
      <c r="LNQ5" s="2152"/>
      <c r="LNR5" s="2152"/>
      <c r="LNS5" s="2152"/>
      <c r="LNT5" s="2152"/>
      <c r="LNU5" s="2152"/>
      <c r="LNV5" s="2152"/>
      <c r="LNW5" s="2152"/>
      <c r="LNX5" s="2152"/>
      <c r="LNY5" s="2152"/>
      <c r="LNZ5" s="2152"/>
      <c r="LOA5" s="2152"/>
      <c r="LOB5" s="2152"/>
      <c r="LOC5" s="2152"/>
      <c r="LOD5" s="2152"/>
      <c r="LOE5" s="2152"/>
      <c r="LOF5" s="2152"/>
      <c r="LOG5" s="2152"/>
      <c r="LOH5" s="2152"/>
      <c r="LOI5" s="2152"/>
      <c r="LOJ5" s="2152"/>
      <c r="LOK5" s="2152"/>
      <c r="LOL5" s="2152"/>
      <c r="LOM5" s="2152"/>
      <c r="LON5" s="2152"/>
      <c r="LOO5" s="2152"/>
      <c r="LOP5" s="2152"/>
      <c r="LOQ5" s="2152"/>
      <c r="LOR5" s="2152"/>
      <c r="LOS5" s="2152"/>
      <c r="LOT5" s="2152"/>
      <c r="LOU5" s="2152"/>
      <c r="LOV5" s="2152"/>
      <c r="LOW5" s="2152"/>
      <c r="LOX5" s="2152"/>
      <c r="LOY5" s="2152"/>
      <c r="LOZ5" s="2152"/>
      <c r="LPA5" s="2152"/>
      <c r="LPB5" s="2152"/>
      <c r="LPC5" s="2152"/>
      <c r="LPD5" s="2152"/>
      <c r="LPE5" s="2152"/>
      <c r="LPF5" s="2152"/>
      <c r="LPG5" s="2152"/>
      <c r="LPH5" s="2152"/>
      <c r="LPI5" s="2152"/>
      <c r="LPJ5" s="2152"/>
      <c r="LPK5" s="2152"/>
      <c r="LPL5" s="2152"/>
      <c r="LPM5" s="2152"/>
      <c r="LPN5" s="2152"/>
      <c r="LPO5" s="2152"/>
      <c r="LPP5" s="2152"/>
      <c r="LPQ5" s="2152"/>
      <c r="LPR5" s="2152"/>
      <c r="LPS5" s="2152"/>
      <c r="LPT5" s="2152"/>
      <c r="LPU5" s="2152"/>
      <c r="LPV5" s="2152"/>
      <c r="LPW5" s="2152"/>
      <c r="LPX5" s="2152"/>
      <c r="LPY5" s="2152"/>
      <c r="LPZ5" s="2152"/>
      <c r="LQA5" s="2152"/>
      <c r="LQB5" s="2152"/>
      <c r="LQC5" s="2152"/>
      <c r="LQD5" s="2152"/>
      <c r="LQE5" s="2152"/>
      <c r="LQF5" s="2152"/>
      <c r="LQG5" s="2152"/>
      <c r="LQH5" s="2152"/>
      <c r="LQI5" s="2152"/>
      <c r="LQJ5" s="2152"/>
      <c r="LQK5" s="2152"/>
      <c r="LQL5" s="2152"/>
      <c r="LQM5" s="2152"/>
      <c r="LQN5" s="2152"/>
      <c r="LQO5" s="2152"/>
      <c r="LQP5" s="2152"/>
      <c r="LQQ5" s="2152"/>
      <c r="LQR5" s="2152"/>
      <c r="LQS5" s="2152"/>
      <c r="LQT5" s="2152"/>
      <c r="LQU5" s="2152"/>
      <c r="LQV5" s="2152"/>
      <c r="LQW5" s="2152"/>
      <c r="LQX5" s="2152"/>
      <c r="LQY5" s="2152"/>
      <c r="LQZ5" s="2152"/>
      <c r="LRA5" s="2152"/>
      <c r="LRB5" s="2152"/>
      <c r="LRC5" s="2152"/>
      <c r="LRD5" s="2152"/>
      <c r="LRE5" s="2152"/>
      <c r="LRF5" s="2152"/>
      <c r="LRG5" s="2152"/>
      <c r="LRH5" s="2152"/>
      <c r="LRI5" s="2152"/>
      <c r="LRJ5" s="2152"/>
      <c r="LRK5" s="2152"/>
      <c r="LRL5" s="2152"/>
      <c r="LRM5" s="2152"/>
      <c r="LRN5" s="2152"/>
      <c r="LRO5" s="2152"/>
      <c r="LRP5" s="2152"/>
      <c r="LRQ5" s="2152"/>
      <c r="LRR5" s="2152"/>
      <c r="LRS5" s="2152"/>
      <c r="LRT5" s="2152"/>
      <c r="LRU5" s="2152"/>
      <c r="LRV5" s="2152"/>
      <c r="LRW5" s="2152"/>
      <c r="LRX5" s="2152"/>
      <c r="LRY5" s="2152"/>
      <c r="LRZ5" s="2152"/>
      <c r="LSA5" s="2152"/>
      <c r="LSB5" s="2152"/>
      <c r="LSC5" s="2152"/>
      <c r="LSD5" s="2152"/>
      <c r="LSE5" s="2152"/>
      <c r="LSF5" s="2152"/>
      <c r="LSG5" s="2152"/>
      <c r="LSH5" s="2152"/>
      <c r="LSI5" s="2152"/>
      <c r="LSJ5" s="2152"/>
      <c r="LSK5" s="2152"/>
      <c r="LSL5" s="2152"/>
      <c r="LSM5" s="2152"/>
      <c r="LSN5" s="2152"/>
      <c r="LSO5" s="2152"/>
      <c r="LSP5" s="2152"/>
      <c r="LSQ5" s="2152"/>
      <c r="LSR5" s="2152"/>
      <c r="LSS5" s="2152"/>
      <c r="LST5" s="2152"/>
      <c r="LSU5" s="2152"/>
      <c r="LSV5" s="2152"/>
      <c r="LSW5" s="2152"/>
      <c r="LSX5" s="2152"/>
      <c r="LSY5" s="2152"/>
      <c r="LSZ5" s="2152"/>
      <c r="LTA5" s="2152"/>
      <c r="LTB5" s="2152"/>
      <c r="LTC5" s="2152"/>
      <c r="LTD5" s="2152"/>
      <c r="LTE5" s="2152"/>
      <c r="LTF5" s="2152"/>
      <c r="LTG5" s="2152"/>
      <c r="LTH5" s="2152"/>
      <c r="LTI5" s="2152"/>
      <c r="LTJ5" s="2152"/>
      <c r="LTK5" s="2152"/>
      <c r="LTL5" s="2152"/>
      <c r="LTM5" s="2152"/>
      <c r="LTN5" s="2152"/>
      <c r="LTO5" s="2152"/>
      <c r="LTP5" s="2152"/>
      <c r="LTQ5" s="2152"/>
      <c r="LTR5" s="2152"/>
      <c r="LTS5" s="2152"/>
      <c r="LTT5" s="2152"/>
      <c r="LTU5" s="2152"/>
      <c r="LTV5" s="2152"/>
      <c r="LTW5" s="2152"/>
      <c r="LTX5" s="2152"/>
      <c r="LTY5" s="2152"/>
      <c r="LTZ5" s="2152"/>
      <c r="LUA5" s="2152"/>
      <c r="LUB5" s="2152"/>
      <c r="LUC5" s="2152"/>
      <c r="LUD5" s="2152"/>
      <c r="LUE5" s="2152"/>
      <c r="LUF5" s="2152"/>
      <c r="LUG5" s="2152"/>
      <c r="LUH5" s="2152"/>
      <c r="LUI5" s="2152"/>
      <c r="LUJ5" s="2152"/>
      <c r="LUK5" s="2152"/>
      <c r="LUL5" s="2152"/>
      <c r="LUM5" s="2152"/>
      <c r="LUN5" s="2152"/>
      <c r="LUO5" s="2152"/>
      <c r="LUP5" s="2152"/>
      <c r="LUQ5" s="2152"/>
      <c r="LUR5" s="2152"/>
      <c r="LUS5" s="2152"/>
      <c r="LUT5" s="2152"/>
      <c r="LUU5" s="2152"/>
      <c r="LUV5" s="2152"/>
      <c r="LUW5" s="2152"/>
      <c r="LUX5" s="2152"/>
      <c r="LUY5" s="2152"/>
      <c r="LUZ5" s="2152"/>
      <c r="LVA5" s="2152"/>
      <c r="LVB5" s="2152"/>
      <c r="LVC5" s="2152"/>
      <c r="LVD5" s="2152"/>
      <c r="LVE5" s="2152"/>
      <c r="LVF5" s="2152"/>
      <c r="LVG5" s="2152"/>
      <c r="LVH5" s="2152"/>
      <c r="LVI5" s="2152"/>
      <c r="LVJ5" s="2152"/>
      <c r="LVK5" s="2152"/>
      <c r="LVL5" s="2152"/>
      <c r="LVM5" s="2152"/>
      <c r="LVN5" s="2152"/>
      <c r="LVO5" s="2152"/>
      <c r="LVP5" s="2152"/>
      <c r="LVQ5" s="2152"/>
      <c r="LVR5" s="2152"/>
      <c r="LVS5" s="2152"/>
      <c r="LVT5" s="2152"/>
      <c r="LVU5" s="2152"/>
      <c r="LVV5" s="2152"/>
      <c r="LVW5" s="2152"/>
      <c r="LVX5" s="2152"/>
      <c r="LVY5" s="2152"/>
      <c r="LVZ5" s="2152"/>
      <c r="LWA5" s="2152"/>
      <c r="LWB5" s="2152"/>
      <c r="LWC5" s="2152"/>
      <c r="LWD5" s="2152"/>
      <c r="LWE5" s="2152"/>
      <c r="LWF5" s="2152"/>
      <c r="LWG5" s="2152"/>
      <c r="LWH5" s="2152"/>
      <c r="LWI5" s="2152"/>
      <c r="LWJ5" s="2152"/>
      <c r="LWK5" s="2152"/>
      <c r="LWL5" s="2152"/>
      <c r="LWM5" s="2152"/>
      <c r="LWN5" s="2152"/>
      <c r="LWO5" s="2152"/>
      <c r="LWP5" s="2152"/>
      <c r="LWQ5" s="2152"/>
      <c r="LWR5" s="2152"/>
      <c r="LWS5" s="2152"/>
      <c r="LWT5" s="2152"/>
      <c r="LWU5" s="2152"/>
      <c r="LWV5" s="2152"/>
      <c r="LWW5" s="2152"/>
      <c r="LWX5" s="2152"/>
      <c r="LWY5" s="2152"/>
      <c r="LWZ5" s="2152"/>
      <c r="LXA5" s="2152"/>
      <c r="LXB5" s="2152"/>
      <c r="LXC5" s="2152"/>
      <c r="LXD5" s="2152"/>
      <c r="LXE5" s="2152"/>
      <c r="LXF5" s="2152"/>
      <c r="LXG5" s="2152"/>
      <c r="LXH5" s="2152"/>
      <c r="LXI5" s="2152"/>
      <c r="LXJ5" s="2152"/>
      <c r="LXK5" s="2152"/>
      <c r="LXL5" s="2152"/>
      <c r="LXM5" s="2152"/>
      <c r="LXN5" s="2152"/>
      <c r="LXO5" s="2152"/>
      <c r="LXP5" s="2152"/>
      <c r="LXQ5" s="2152"/>
      <c r="LXR5" s="2152"/>
      <c r="LXS5" s="2152"/>
      <c r="LXT5" s="2152"/>
      <c r="LXU5" s="2152"/>
      <c r="LXV5" s="2152"/>
      <c r="LXW5" s="2152"/>
      <c r="LXX5" s="2152"/>
      <c r="LXY5" s="2152"/>
      <c r="LXZ5" s="2152"/>
      <c r="LYA5" s="2152"/>
      <c r="LYB5" s="2152"/>
      <c r="LYC5" s="2152"/>
      <c r="LYD5" s="2152"/>
      <c r="LYE5" s="2152"/>
      <c r="LYF5" s="2152"/>
      <c r="LYG5" s="2152"/>
      <c r="LYH5" s="2152"/>
      <c r="LYI5" s="2152"/>
      <c r="LYJ5" s="2152"/>
      <c r="LYK5" s="2152"/>
      <c r="LYL5" s="2152"/>
      <c r="LYM5" s="2152"/>
      <c r="LYN5" s="2152"/>
      <c r="LYO5" s="2152"/>
      <c r="LYP5" s="2152"/>
      <c r="LYQ5" s="2152"/>
      <c r="LYR5" s="2152"/>
      <c r="LYS5" s="2152"/>
      <c r="LYT5" s="2152"/>
      <c r="LYU5" s="2152"/>
      <c r="LYV5" s="2152"/>
      <c r="LYW5" s="2152"/>
      <c r="LYX5" s="2152"/>
      <c r="LYY5" s="2152"/>
      <c r="LYZ5" s="2152"/>
      <c r="LZA5" s="2152"/>
      <c r="LZB5" s="2152"/>
      <c r="LZC5" s="2152"/>
      <c r="LZD5" s="2152"/>
      <c r="LZE5" s="2152"/>
      <c r="LZF5" s="2152"/>
      <c r="LZG5" s="2152"/>
      <c r="LZH5" s="2152"/>
      <c r="LZI5" s="2152"/>
      <c r="LZJ5" s="2152"/>
      <c r="LZK5" s="2152"/>
      <c r="LZL5" s="2152"/>
      <c r="LZM5" s="2152"/>
      <c r="LZN5" s="2152"/>
      <c r="LZO5" s="2152"/>
      <c r="LZP5" s="2152"/>
      <c r="LZQ5" s="2152"/>
      <c r="LZR5" s="2152"/>
      <c r="LZS5" s="2152"/>
      <c r="LZT5" s="2152"/>
      <c r="LZU5" s="2152"/>
      <c r="LZV5" s="2152"/>
      <c r="LZW5" s="2152"/>
      <c r="LZX5" s="2152"/>
      <c r="LZY5" s="2152"/>
      <c r="LZZ5" s="2152"/>
      <c r="MAA5" s="2152"/>
      <c r="MAB5" s="2152"/>
      <c r="MAC5" s="2152"/>
      <c r="MAD5" s="2152"/>
      <c r="MAE5" s="2152"/>
      <c r="MAF5" s="2152"/>
      <c r="MAG5" s="2152"/>
      <c r="MAH5" s="2152"/>
      <c r="MAI5" s="2152"/>
      <c r="MAJ5" s="2152"/>
      <c r="MAK5" s="2152"/>
      <c r="MAL5" s="2152"/>
      <c r="MAM5" s="2152"/>
      <c r="MAN5" s="2152"/>
      <c r="MAO5" s="2152"/>
      <c r="MAP5" s="2152"/>
      <c r="MAQ5" s="2152"/>
      <c r="MAR5" s="2152"/>
      <c r="MAS5" s="2152"/>
      <c r="MAT5" s="2152"/>
      <c r="MAU5" s="2152"/>
      <c r="MAV5" s="2152"/>
      <c r="MAW5" s="2152"/>
      <c r="MAX5" s="2152"/>
      <c r="MAY5" s="2152"/>
      <c r="MAZ5" s="2152"/>
      <c r="MBA5" s="2152"/>
      <c r="MBB5" s="2152"/>
      <c r="MBC5" s="2152"/>
      <c r="MBD5" s="2152"/>
      <c r="MBE5" s="2152"/>
      <c r="MBF5" s="2152"/>
      <c r="MBG5" s="2152"/>
      <c r="MBH5" s="2152"/>
      <c r="MBI5" s="2152"/>
      <c r="MBJ5" s="2152"/>
      <c r="MBK5" s="2152"/>
      <c r="MBL5" s="2152"/>
      <c r="MBM5" s="2152"/>
      <c r="MBN5" s="2152"/>
      <c r="MBO5" s="2152"/>
      <c r="MBP5" s="2152"/>
      <c r="MBQ5" s="2152"/>
      <c r="MBR5" s="2152"/>
      <c r="MBS5" s="2152"/>
      <c r="MBT5" s="2152"/>
      <c r="MBU5" s="2152"/>
      <c r="MBV5" s="2152"/>
      <c r="MBW5" s="2152"/>
      <c r="MBX5" s="2152"/>
      <c r="MBY5" s="2152"/>
      <c r="MBZ5" s="2152"/>
      <c r="MCA5" s="2152"/>
      <c r="MCB5" s="2152"/>
      <c r="MCC5" s="2152"/>
      <c r="MCD5" s="2152"/>
      <c r="MCE5" s="2152"/>
      <c r="MCF5" s="2152"/>
      <c r="MCG5" s="2152"/>
      <c r="MCH5" s="2152"/>
      <c r="MCI5" s="2152"/>
      <c r="MCJ5" s="2152"/>
      <c r="MCK5" s="2152"/>
      <c r="MCL5" s="2152"/>
      <c r="MCM5" s="2152"/>
      <c r="MCN5" s="2152"/>
      <c r="MCO5" s="2152"/>
      <c r="MCP5" s="2152"/>
      <c r="MCQ5" s="2152"/>
      <c r="MCR5" s="2152"/>
      <c r="MCS5" s="2152"/>
      <c r="MCT5" s="2152"/>
      <c r="MCU5" s="2152"/>
      <c r="MCV5" s="2152"/>
      <c r="MCW5" s="2152"/>
      <c r="MCX5" s="2152"/>
      <c r="MCY5" s="2152"/>
      <c r="MCZ5" s="2152"/>
      <c r="MDA5" s="2152"/>
      <c r="MDB5" s="2152"/>
      <c r="MDC5" s="2152"/>
      <c r="MDD5" s="2152"/>
      <c r="MDE5" s="2152"/>
      <c r="MDF5" s="2152"/>
      <c r="MDG5" s="2152"/>
      <c r="MDH5" s="2152"/>
      <c r="MDI5" s="2152"/>
      <c r="MDJ5" s="2152"/>
      <c r="MDK5" s="2152"/>
      <c r="MDL5" s="2152"/>
      <c r="MDM5" s="2152"/>
      <c r="MDN5" s="2152"/>
      <c r="MDO5" s="2152"/>
      <c r="MDP5" s="2152"/>
      <c r="MDQ5" s="2152"/>
      <c r="MDR5" s="2152"/>
      <c r="MDS5" s="2152"/>
      <c r="MDT5" s="2152"/>
      <c r="MDU5" s="2152"/>
      <c r="MDV5" s="2152"/>
      <c r="MDW5" s="2152"/>
      <c r="MDX5" s="2152"/>
      <c r="MDY5" s="2152"/>
      <c r="MDZ5" s="2152"/>
      <c r="MEA5" s="2152"/>
      <c r="MEB5" s="2152"/>
      <c r="MEC5" s="2152"/>
      <c r="MED5" s="2152"/>
      <c r="MEE5" s="2152"/>
      <c r="MEF5" s="2152"/>
      <c r="MEG5" s="2152"/>
      <c r="MEH5" s="2152"/>
      <c r="MEI5" s="2152"/>
      <c r="MEJ5" s="2152"/>
      <c r="MEK5" s="2152"/>
      <c r="MEL5" s="2152"/>
      <c r="MEM5" s="2152"/>
      <c r="MEN5" s="2152"/>
      <c r="MEO5" s="2152"/>
      <c r="MEP5" s="2152"/>
      <c r="MEQ5" s="2152"/>
      <c r="MER5" s="2152"/>
      <c r="MES5" s="2152"/>
      <c r="MET5" s="2152"/>
      <c r="MEU5" s="2152"/>
      <c r="MEV5" s="2152"/>
      <c r="MEW5" s="2152"/>
      <c r="MEX5" s="2152"/>
      <c r="MEY5" s="2152"/>
      <c r="MEZ5" s="2152"/>
      <c r="MFA5" s="2152"/>
      <c r="MFB5" s="2152"/>
      <c r="MFC5" s="2152"/>
      <c r="MFD5" s="2152"/>
      <c r="MFE5" s="2152"/>
      <c r="MFF5" s="2152"/>
      <c r="MFG5" s="2152"/>
      <c r="MFH5" s="2152"/>
      <c r="MFI5" s="2152"/>
      <c r="MFJ5" s="2152"/>
      <c r="MFK5" s="2152"/>
      <c r="MFL5" s="2152"/>
      <c r="MFM5" s="2152"/>
      <c r="MFN5" s="2152"/>
      <c r="MFO5" s="2152"/>
      <c r="MFP5" s="2152"/>
      <c r="MFQ5" s="2152"/>
      <c r="MFR5" s="2152"/>
      <c r="MFS5" s="2152"/>
      <c r="MFT5" s="2152"/>
      <c r="MFU5" s="2152"/>
      <c r="MFV5" s="2152"/>
      <c r="MFW5" s="2152"/>
      <c r="MFX5" s="2152"/>
      <c r="MFY5" s="2152"/>
      <c r="MFZ5" s="2152"/>
      <c r="MGA5" s="2152"/>
      <c r="MGB5" s="2152"/>
      <c r="MGC5" s="2152"/>
      <c r="MGD5" s="2152"/>
      <c r="MGE5" s="2152"/>
      <c r="MGF5" s="2152"/>
      <c r="MGG5" s="2152"/>
      <c r="MGH5" s="2152"/>
      <c r="MGI5" s="2152"/>
      <c r="MGJ5" s="2152"/>
      <c r="MGK5" s="2152"/>
      <c r="MGL5" s="2152"/>
      <c r="MGM5" s="2152"/>
      <c r="MGN5" s="2152"/>
      <c r="MGO5" s="2152"/>
      <c r="MGP5" s="2152"/>
      <c r="MGQ5" s="2152"/>
      <c r="MGR5" s="2152"/>
      <c r="MGS5" s="2152"/>
      <c r="MGT5" s="2152"/>
      <c r="MGU5" s="2152"/>
      <c r="MGV5" s="2152"/>
      <c r="MGW5" s="2152"/>
      <c r="MGX5" s="2152"/>
      <c r="MGY5" s="2152"/>
      <c r="MGZ5" s="2152"/>
      <c r="MHA5" s="2152"/>
      <c r="MHB5" s="2152"/>
      <c r="MHC5" s="2152"/>
      <c r="MHD5" s="2152"/>
      <c r="MHE5" s="2152"/>
      <c r="MHF5" s="2152"/>
      <c r="MHG5" s="2152"/>
      <c r="MHH5" s="2152"/>
      <c r="MHI5" s="2152"/>
      <c r="MHJ5" s="2152"/>
      <c r="MHK5" s="2152"/>
      <c r="MHL5" s="2152"/>
      <c r="MHM5" s="2152"/>
      <c r="MHN5" s="2152"/>
      <c r="MHO5" s="2152"/>
      <c r="MHP5" s="2152"/>
      <c r="MHQ5" s="2152"/>
      <c r="MHR5" s="2152"/>
      <c r="MHS5" s="2152"/>
      <c r="MHT5" s="2152"/>
      <c r="MHU5" s="2152"/>
      <c r="MHV5" s="2152"/>
      <c r="MHW5" s="2152"/>
      <c r="MHX5" s="2152"/>
      <c r="MHY5" s="2152"/>
      <c r="MHZ5" s="2152"/>
      <c r="MIA5" s="2152"/>
      <c r="MIB5" s="2152"/>
      <c r="MIC5" s="2152"/>
      <c r="MID5" s="2152"/>
      <c r="MIE5" s="2152"/>
      <c r="MIF5" s="2152"/>
      <c r="MIG5" s="2152"/>
      <c r="MIH5" s="2152"/>
      <c r="MII5" s="2152"/>
      <c r="MIJ5" s="2152"/>
      <c r="MIK5" s="2152"/>
      <c r="MIL5" s="2152"/>
      <c r="MIM5" s="2152"/>
      <c r="MIN5" s="2152"/>
      <c r="MIO5" s="2152"/>
      <c r="MIP5" s="2152"/>
      <c r="MIQ5" s="2152"/>
      <c r="MIR5" s="2152"/>
      <c r="MIS5" s="2152"/>
      <c r="MIT5" s="2152"/>
      <c r="MIU5" s="2152"/>
      <c r="MIV5" s="2152"/>
      <c r="MIW5" s="2152"/>
      <c r="MIX5" s="2152"/>
      <c r="MIY5" s="2152"/>
      <c r="MIZ5" s="2152"/>
      <c r="MJA5" s="2152"/>
      <c r="MJB5" s="2152"/>
      <c r="MJC5" s="2152"/>
      <c r="MJD5" s="2152"/>
      <c r="MJE5" s="2152"/>
      <c r="MJF5" s="2152"/>
      <c r="MJG5" s="2152"/>
      <c r="MJH5" s="2152"/>
      <c r="MJI5" s="2152"/>
      <c r="MJJ5" s="2152"/>
      <c r="MJK5" s="2152"/>
      <c r="MJL5" s="2152"/>
      <c r="MJM5" s="2152"/>
      <c r="MJN5" s="2152"/>
      <c r="MJO5" s="2152"/>
      <c r="MJP5" s="2152"/>
      <c r="MJQ5" s="2152"/>
      <c r="MJR5" s="2152"/>
      <c r="MJS5" s="2152"/>
      <c r="MJT5" s="2152"/>
      <c r="MJU5" s="2152"/>
      <c r="MJV5" s="2152"/>
      <c r="MJW5" s="2152"/>
      <c r="MJX5" s="2152"/>
      <c r="MJY5" s="2152"/>
      <c r="MJZ5" s="2152"/>
      <c r="MKA5" s="2152"/>
      <c r="MKB5" s="2152"/>
      <c r="MKC5" s="2152"/>
      <c r="MKD5" s="2152"/>
      <c r="MKE5" s="2152"/>
      <c r="MKF5" s="2152"/>
      <c r="MKG5" s="2152"/>
      <c r="MKH5" s="2152"/>
      <c r="MKI5" s="2152"/>
      <c r="MKJ5" s="2152"/>
      <c r="MKK5" s="2152"/>
      <c r="MKL5" s="2152"/>
      <c r="MKM5" s="2152"/>
      <c r="MKN5" s="2152"/>
      <c r="MKO5" s="2152"/>
      <c r="MKP5" s="2152"/>
      <c r="MKQ5" s="2152"/>
      <c r="MKR5" s="2152"/>
      <c r="MKS5" s="2152"/>
      <c r="MKT5" s="2152"/>
      <c r="MKU5" s="2152"/>
      <c r="MKV5" s="2152"/>
      <c r="MKW5" s="2152"/>
      <c r="MKX5" s="2152"/>
      <c r="MKY5" s="2152"/>
      <c r="MKZ5" s="2152"/>
      <c r="MLA5" s="2152"/>
      <c r="MLB5" s="2152"/>
      <c r="MLC5" s="2152"/>
      <c r="MLD5" s="2152"/>
      <c r="MLE5" s="2152"/>
      <c r="MLF5" s="2152"/>
      <c r="MLG5" s="2152"/>
      <c r="MLH5" s="2152"/>
      <c r="MLI5" s="2152"/>
      <c r="MLJ5" s="2152"/>
      <c r="MLK5" s="2152"/>
      <c r="MLL5" s="2152"/>
      <c r="MLM5" s="2152"/>
      <c r="MLN5" s="2152"/>
      <c r="MLO5" s="2152"/>
      <c r="MLP5" s="2152"/>
      <c r="MLQ5" s="2152"/>
      <c r="MLR5" s="2152"/>
      <c r="MLS5" s="2152"/>
      <c r="MLT5" s="2152"/>
      <c r="MLU5" s="2152"/>
      <c r="MLV5" s="2152"/>
      <c r="MLW5" s="2152"/>
      <c r="MLX5" s="2152"/>
      <c r="MLY5" s="2152"/>
      <c r="MLZ5" s="2152"/>
      <c r="MMA5" s="2152"/>
      <c r="MMB5" s="2152"/>
      <c r="MMC5" s="2152"/>
      <c r="MMD5" s="2152"/>
      <c r="MME5" s="2152"/>
      <c r="MMF5" s="2152"/>
      <c r="MMG5" s="2152"/>
      <c r="MMH5" s="2152"/>
      <c r="MMI5" s="2152"/>
      <c r="MMJ5" s="2152"/>
      <c r="MMK5" s="2152"/>
      <c r="MML5" s="2152"/>
      <c r="MMM5" s="2152"/>
      <c r="MMN5" s="2152"/>
      <c r="MMO5" s="2152"/>
      <c r="MMP5" s="2152"/>
      <c r="MMQ5" s="2152"/>
      <c r="MMR5" s="2152"/>
      <c r="MMS5" s="2152"/>
      <c r="MMT5" s="2152"/>
      <c r="MMU5" s="2152"/>
      <c r="MMV5" s="2152"/>
      <c r="MMW5" s="2152"/>
      <c r="MMX5" s="2152"/>
      <c r="MMY5" s="2152"/>
      <c r="MMZ5" s="2152"/>
      <c r="MNA5" s="2152"/>
      <c r="MNB5" s="2152"/>
      <c r="MNC5" s="2152"/>
      <c r="MND5" s="2152"/>
      <c r="MNE5" s="2152"/>
      <c r="MNF5" s="2152"/>
      <c r="MNG5" s="2152"/>
      <c r="MNH5" s="2152"/>
      <c r="MNI5" s="2152"/>
      <c r="MNJ5" s="2152"/>
      <c r="MNK5" s="2152"/>
      <c r="MNL5" s="2152"/>
      <c r="MNM5" s="2152"/>
      <c r="MNN5" s="2152"/>
      <c r="MNO5" s="2152"/>
      <c r="MNP5" s="2152"/>
      <c r="MNQ5" s="2152"/>
      <c r="MNR5" s="2152"/>
      <c r="MNS5" s="2152"/>
      <c r="MNT5" s="2152"/>
      <c r="MNU5" s="2152"/>
      <c r="MNV5" s="2152"/>
      <c r="MNW5" s="2152"/>
      <c r="MNX5" s="2152"/>
      <c r="MNY5" s="2152"/>
      <c r="MNZ5" s="2152"/>
      <c r="MOA5" s="2152"/>
      <c r="MOB5" s="2152"/>
      <c r="MOC5" s="2152"/>
      <c r="MOD5" s="2152"/>
      <c r="MOE5" s="2152"/>
      <c r="MOF5" s="2152"/>
      <c r="MOG5" s="2152"/>
      <c r="MOH5" s="2152"/>
      <c r="MOI5" s="2152"/>
      <c r="MOJ5" s="2152"/>
      <c r="MOK5" s="2152"/>
      <c r="MOL5" s="2152"/>
      <c r="MOM5" s="2152"/>
      <c r="MON5" s="2152"/>
      <c r="MOO5" s="2152"/>
      <c r="MOP5" s="2152"/>
      <c r="MOQ5" s="2152"/>
      <c r="MOR5" s="2152"/>
      <c r="MOS5" s="2152"/>
      <c r="MOT5" s="2152"/>
      <c r="MOU5" s="2152"/>
      <c r="MOV5" s="2152"/>
      <c r="MOW5" s="2152"/>
      <c r="MOX5" s="2152"/>
      <c r="MOY5" s="2152"/>
      <c r="MOZ5" s="2152"/>
      <c r="MPA5" s="2152"/>
      <c r="MPB5" s="2152"/>
      <c r="MPC5" s="2152"/>
      <c r="MPD5" s="2152"/>
      <c r="MPE5" s="2152"/>
      <c r="MPF5" s="2152"/>
      <c r="MPG5" s="2152"/>
      <c r="MPH5" s="2152"/>
      <c r="MPI5" s="2152"/>
      <c r="MPJ5" s="2152"/>
      <c r="MPK5" s="2152"/>
      <c r="MPL5" s="2152"/>
      <c r="MPM5" s="2152"/>
      <c r="MPN5" s="2152"/>
      <c r="MPO5" s="2152"/>
      <c r="MPP5" s="2152"/>
      <c r="MPQ5" s="2152"/>
      <c r="MPR5" s="2152"/>
      <c r="MPS5" s="2152"/>
      <c r="MPT5" s="2152"/>
      <c r="MPU5" s="2152"/>
      <c r="MPV5" s="2152"/>
      <c r="MPW5" s="2152"/>
      <c r="MPX5" s="2152"/>
      <c r="MPY5" s="2152"/>
      <c r="MPZ5" s="2152"/>
      <c r="MQA5" s="2152"/>
      <c r="MQB5" s="2152"/>
      <c r="MQC5" s="2152"/>
      <c r="MQD5" s="2152"/>
      <c r="MQE5" s="2152"/>
      <c r="MQF5" s="2152"/>
      <c r="MQG5" s="2152"/>
      <c r="MQH5" s="2152"/>
      <c r="MQI5" s="2152"/>
      <c r="MQJ5" s="2152"/>
      <c r="MQK5" s="2152"/>
      <c r="MQL5" s="2152"/>
      <c r="MQM5" s="2152"/>
      <c r="MQN5" s="2152"/>
      <c r="MQO5" s="2152"/>
      <c r="MQP5" s="2152"/>
      <c r="MQQ5" s="2152"/>
      <c r="MQR5" s="2152"/>
      <c r="MQS5" s="2152"/>
      <c r="MQT5" s="2152"/>
      <c r="MQU5" s="2152"/>
      <c r="MQV5" s="2152"/>
      <c r="MQW5" s="2152"/>
      <c r="MQX5" s="2152"/>
      <c r="MQY5" s="2152"/>
      <c r="MQZ5" s="2152"/>
      <c r="MRA5" s="2152"/>
      <c r="MRB5" s="2152"/>
      <c r="MRC5" s="2152"/>
      <c r="MRD5" s="2152"/>
      <c r="MRE5" s="2152"/>
      <c r="MRF5" s="2152"/>
      <c r="MRG5" s="2152"/>
      <c r="MRH5" s="2152"/>
      <c r="MRI5" s="2152"/>
      <c r="MRJ5" s="2152"/>
      <c r="MRK5" s="2152"/>
      <c r="MRL5" s="2152"/>
      <c r="MRM5" s="2152"/>
      <c r="MRN5" s="2152"/>
      <c r="MRO5" s="2152"/>
      <c r="MRP5" s="2152"/>
      <c r="MRQ5" s="2152"/>
      <c r="MRR5" s="2152"/>
      <c r="MRS5" s="2152"/>
      <c r="MRT5" s="2152"/>
      <c r="MRU5" s="2152"/>
      <c r="MRV5" s="2152"/>
      <c r="MRW5" s="2152"/>
      <c r="MRX5" s="2152"/>
      <c r="MRY5" s="2152"/>
      <c r="MRZ5" s="2152"/>
      <c r="MSA5" s="2152"/>
      <c r="MSB5" s="2152"/>
      <c r="MSC5" s="2152"/>
      <c r="MSD5" s="2152"/>
      <c r="MSE5" s="2152"/>
      <c r="MSF5" s="2152"/>
      <c r="MSG5" s="2152"/>
      <c r="MSH5" s="2152"/>
      <c r="MSI5" s="2152"/>
      <c r="MSJ5" s="2152"/>
      <c r="MSK5" s="2152"/>
      <c r="MSL5" s="2152"/>
      <c r="MSM5" s="2152"/>
      <c r="MSN5" s="2152"/>
      <c r="MSO5" s="2152"/>
      <c r="MSP5" s="2152"/>
      <c r="MSQ5" s="2152"/>
      <c r="MSR5" s="2152"/>
      <c r="MSS5" s="2152"/>
      <c r="MST5" s="2152"/>
      <c r="MSU5" s="2152"/>
      <c r="MSV5" s="2152"/>
      <c r="MSW5" s="2152"/>
      <c r="MSX5" s="2152"/>
      <c r="MSY5" s="2152"/>
      <c r="MSZ5" s="2152"/>
      <c r="MTA5" s="2152"/>
      <c r="MTB5" s="2152"/>
      <c r="MTC5" s="2152"/>
      <c r="MTD5" s="2152"/>
      <c r="MTE5" s="2152"/>
      <c r="MTF5" s="2152"/>
      <c r="MTG5" s="2152"/>
      <c r="MTH5" s="2152"/>
      <c r="MTI5" s="2152"/>
      <c r="MTJ5" s="2152"/>
      <c r="MTK5" s="2152"/>
      <c r="MTL5" s="2152"/>
      <c r="MTM5" s="2152"/>
      <c r="MTN5" s="2152"/>
      <c r="MTO5" s="2152"/>
      <c r="MTP5" s="2152"/>
      <c r="MTQ5" s="2152"/>
      <c r="MTR5" s="2152"/>
      <c r="MTS5" s="2152"/>
      <c r="MTT5" s="2152"/>
      <c r="MTU5" s="2152"/>
      <c r="MTV5" s="2152"/>
      <c r="MTW5" s="2152"/>
      <c r="MTX5" s="2152"/>
      <c r="MTY5" s="2152"/>
      <c r="MTZ5" s="2152"/>
      <c r="MUA5" s="2152"/>
      <c r="MUB5" s="2152"/>
      <c r="MUC5" s="2152"/>
      <c r="MUD5" s="2152"/>
      <c r="MUE5" s="2152"/>
      <c r="MUF5" s="2152"/>
      <c r="MUG5" s="2152"/>
      <c r="MUH5" s="2152"/>
      <c r="MUI5" s="2152"/>
      <c r="MUJ5" s="2152"/>
      <c r="MUK5" s="2152"/>
      <c r="MUL5" s="2152"/>
      <c r="MUM5" s="2152"/>
      <c r="MUN5" s="2152"/>
      <c r="MUO5" s="2152"/>
      <c r="MUP5" s="2152"/>
      <c r="MUQ5" s="2152"/>
      <c r="MUR5" s="2152"/>
      <c r="MUS5" s="2152"/>
      <c r="MUT5" s="2152"/>
      <c r="MUU5" s="2152"/>
      <c r="MUV5" s="2152"/>
      <c r="MUW5" s="2152"/>
      <c r="MUX5" s="2152"/>
      <c r="MUY5" s="2152"/>
      <c r="MUZ5" s="2152"/>
      <c r="MVA5" s="2152"/>
      <c r="MVB5" s="2152"/>
      <c r="MVC5" s="2152"/>
      <c r="MVD5" s="2152"/>
      <c r="MVE5" s="2152"/>
      <c r="MVF5" s="2152"/>
      <c r="MVG5" s="2152"/>
      <c r="MVH5" s="2152"/>
      <c r="MVI5" s="2152"/>
      <c r="MVJ5" s="2152"/>
      <c r="MVK5" s="2152"/>
      <c r="MVL5" s="2152"/>
      <c r="MVM5" s="2152"/>
      <c r="MVN5" s="2152"/>
      <c r="MVO5" s="2152"/>
      <c r="MVP5" s="2152"/>
      <c r="MVQ5" s="2152"/>
      <c r="MVR5" s="2152"/>
      <c r="MVS5" s="2152"/>
      <c r="MVT5" s="2152"/>
      <c r="MVU5" s="2152"/>
      <c r="MVV5" s="2152"/>
      <c r="MVW5" s="2152"/>
      <c r="MVX5" s="2152"/>
      <c r="MVY5" s="2152"/>
      <c r="MVZ5" s="2152"/>
      <c r="MWA5" s="2152"/>
      <c r="MWB5" s="2152"/>
      <c r="MWC5" s="2152"/>
      <c r="MWD5" s="2152"/>
      <c r="MWE5" s="2152"/>
      <c r="MWF5" s="2152"/>
      <c r="MWG5" s="2152"/>
      <c r="MWH5" s="2152"/>
      <c r="MWI5" s="2152"/>
      <c r="MWJ5" s="2152"/>
      <c r="MWK5" s="2152"/>
      <c r="MWL5" s="2152"/>
      <c r="MWM5" s="2152"/>
      <c r="MWN5" s="2152"/>
      <c r="MWO5" s="2152"/>
      <c r="MWP5" s="2152"/>
      <c r="MWQ5" s="2152"/>
      <c r="MWR5" s="2152"/>
      <c r="MWS5" s="2152"/>
      <c r="MWT5" s="2152"/>
      <c r="MWU5" s="2152"/>
      <c r="MWV5" s="2152"/>
      <c r="MWW5" s="2152"/>
      <c r="MWX5" s="2152"/>
      <c r="MWY5" s="2152"/>
      <c r="MWZ5" s="2152"/>
      <c r="MXA5" s="2152"/>
      <c r="MXB5" s="2152"/>
      <c r="MXC5" s="2152"/>
      <c r="MXD5" s="2152"/>
      <c r="MXE5" s="2152"/>
      <c r="MXF5" s="2152"/>
      <c r="MXG5" s="2152"/>
      <c r="MXH5" s="2152"/>
      <c r="MXI5" s="2152"/>
      <c r="MXJ5" s="2152"/>
      <c r="MXK5" s="2152"/>
      <c r="MXL5" s="2152"/>
      <c r="MXM5" s="2152"/>
      <c r="MXN5" s="2152"/>
      <c r="MXO5" s="2152"/>
      <c r="MXP5" s="2152"/>
      <c r="MXQ5" s="2152"/>
      <c r="MXR5" s="2152"/>
      <c r="MXS5" s="2152"/>
      <c r="MXT5" s="2152"/>
      <c r="MXU5" s="2152"/>
      <c r="MXV5" s="2152"/>
      <c r="MXW5" s="2152"/>
      <c r="MXX5" s="2152"/>
      <c r="MXY5" s="2152"/>
      <c r="MXZ5" s="2152"/>
      <c r="MYA5" s="2152"/>
      <c r="MYB5" s="2152"/>
      <c r="MYC5" s="2152"/>
      <c r="MYD5" s="2152"/>
      <c r="MYE5" s="2152"/>
      <c r="MYF5" s="2152"/>
      <c r="MYG5" s="2152"/>
      <c r="MYH5" s="2152"/>
      <c r="MYI5" s="2152"/>
      <c r="MYJ5" s="2152"/>
      <c r="MYK5" s="2152"/>
      <c r="MYL5" s="2152"/>
      <c r="MYM5" s="2152"/>
      <c r="MYN5" s="2152"/>
      <c r="MYO5" s="2152"/>
      <c r="MYP5" s="2152"/>
      <c r="MYQ5" s="2152"/>
      <c r="MYR5" s="2152"/>
      <c r="MYS5" s="2152"/>
      <c r="MYT5" s="2152"/>
      <c r="MYU5" s="2152"/>
      <c r="MYV5" s="2152"/>
      <c r="MYW5" s="2152"/>
      <c r="MYX5" s="2152"/>
      <c r="MYY5" s="2152"/>
      <c r="MYZ5" s="2152"/>
      <c r="MZA5" s="2152"/>
      <c r="MZB5" s="2152"/>
      <c r="MZC5" s="2152"/>
      <c r="MZD5" s="2152"/>
      <c r="MZE5" s="2152"/>
      <c r="MZF5" s="2152"/>
      <c r="MZG5" s="2152"/>
      <c r="MZH5" s="2152"/>
      <c r="MZI5" s="2152"/>
      <c r="MZJ5" s="2152"/>
      <c r="MZK5" s="2152"/>
      <c r="MZL5" s="2152"/>
      <c r="MZM5" s="2152"/>
      <c r="MZN5" s="2152"/>
      <c r="MZO5" s="2152"/>
      <c r="MZP5" s="2152"/>
      <c r="MZQ5" s="2152"/>
      <c r="MZR5" s="2152"/>
      <c r="MZS5" s="2152"/>
      <c r="MZT5" s="2152"/>
      <c r="MZU5" s="2152"/>
      <c r="MZV5" s="2152"/>
      <c r="MZW5" s="2152"/>
      <c r="MZX5" s="2152"/>
      <c r="MZY5" s="2152"/>
      <c r="MZZ5" s="2152"/>
      <c r="NAA5" s="2152"/>
      <c r="NAB5" s="2152"/>
      <c r="NAC5" s="2152"/>
      <c r="NAD5" s="2152"/>
      <c r="NAE5" s="2152"/>
      <c r="NAF5" s="2152"/>
      <c r="NAG5" s="2152"/>
      <c r="NAH5" s="2152"/>
      <c r="NAI5" s="2152"/>
      <c r="NAJ5" s="2152"/>
      <c r="NAK5" s="2152"/>
      <c r="NAL5" s="2152"/>
      <c r="NAM5" s="2152"/>
      <c r="NAN5" s="2152"/>
      <c r="NAO5" s="2152"/>
      <c r="NAP5" s="2152"/>
      <c r="NAQ5" s="2152"/>
      <c r="NAR5" s="2152"/>
      <c r="NAS5" s="2152"/>
      <c r="NAT5" s="2152"/>
      <c r="NAU5" s="2152"/>
      <c r="NAV5" s="2152"/>
      <c r="NAW5" s="2152"/>
      <c r="NAX5" s="2152"/>
      <c r="NAY5" s="2152"/>
      <c r="NAZ5" s="2152"/>
      <c r="NBA5" s="2152"/>
      <c r="NBB5" s="2152"/>
      <c r="NBC5" s="2152"/>
      <c r="NBD5" s="2152"/>
      <c r="NBE5" s="2152"/>
      <c r="NBF5" s="2152"/>
      <c r="NBG5" s="2152"/>
      <c r="NBH5" s="2152"/>
      <c r="NBI5" s="2152"/>
      <c r="NBJ5" s="2152"/>
      <c r="NBK5" s="2152"/>
      <c r="NBL5" s="2152"/>
      <c r="NBM5" s="2152"/>
      <c r="NBN5" s="2152"/>
      <c r="NBO5" s="2152"/>
      <c r="NBP5" s="2152"/>
      <c r="NBQ5" s="2152"/>
      <c r="NBR5" s="2152"/>
      <c r="NBS5" s="2152"/>
      <c r="NBT5" s="2152"/>
      <c r="NBU5" s="2152"/>
      <c r="NBV5" s="2152"/>
      <c r="NBW5" s="2152"/>
      <c r="NBX5" s="2152"/>
      <c r="NBY5" s="2152"/>
      <c r="NBZ5" s="2152"/>
      <c r="NCA5" s="2152"/>
      <c r="NCB5" s="2152"/>
      <c r="NCC5" s="2152"/>
      <c r="NCD5" s="2152"/>
      <c r="NCE5" s="2152"/>
      <c r="NCF5" s="2152"/>
      <c r="NCG5" s="2152"/>
      <c r="NCH5" s="2152"/>
      <c r="NCI5" s="2152"/>
      <c r="NCJ5" s="2152"/>
      <c r="NCK5" s="2152"/>
      <c r="NCL5" s="2152"/>
      <c r="NCM5" s="2152"/>
      <c r="NCN5" s="2152"/>
      <c r="NCO5" s="2152"/>
      <c r="NCP5" s="2152"/>
      <c r="NCQ5" s="2152"/>
      <c r="NCR5" s="2152"/>
      <c r="NCS5" s="2152"/>
      <c r="NCT5" s="2152"/>
      <c r="NCU5" s="2152"/>
      <c r="NCV5" s="2152"/>
      <c r="NCW5" s="2152"/>
      <c r="NCX5" s="2152"/>
      <c r="NCY5" s="2152"/>
      <c r="NCZ5" s="2152"/>
      <c r="NDA5" s="2152"/>
      <c r="NDB5" s="2152"/>
      <c r="NDC5" s="2152"/>
      <c r="NDD5" s="2152"/>
      <c r="NDE5" s="2152"/>
      <c r="NDF5" s="2152"/>
      <c r="NDG5" s="2152"/>
      <c r="NDH5" s="2152"/>
      <c r="NDI5" s="2152"/>
      <c r="NDJ5" s="2152"/>
      <c r="NDK5" s="2152"/>
      <c r="NDL5" s="2152"/>
      <c r="NDM5" s="2152"/>
      <c r="NDN5" s="2152"/>
      <c r="NDO5" s="2152"/>
      <c r="NDP5" s="2152"/>
      <c r="NDQ5" s="2152"/>
      <c r="NDR5" s="2152"/>
      <c r="NDS5" s="2152"/>
      <c r="NDT5" s="2152"/>
      <c r="NDU5" s="2152"/>
      <c r="NDV5" s="2152"/>
      <c r="NDW5" s="2152"/>
      <c r="NDX5" s="2152"/>
      <c r="NDY5" s="2152"/>
      <c r="NDZ5" s="2152"/>
      <c r="NEA5" s="2152"/>
      <c r="NEB5" s="2152"/>
      <c r="NEC5" s="2152"/>
      <c r="NED5" s="2152"/>
      <c r="NEE5" s="2152"/>
      <c r="NEF5" s="2152"/>
      <c r="NEG5" s="2152"/>
      <c r="NEH5" s="2152"/>
      <c r="NEI5" s="2152"/>
      <c r="NEJ5" s="2152"/>
      <c r="NEK5" s="2152"/>
      <c r="NEL5" s="2152"/>
      <c r="NEM5" s="2152"/>
      <c r="NEN5" s="2152"/>
      <c r="NEO5" s="2152"/>
      <c r="NEP5" s="2152"/>
      <c r="NEQ5" s="2152"/>
      <c r="NER5" s="2152"/>
      <c r="NES5" s="2152"/>
      <c r="NET5" s="2152"/>
      <c r="NEU5" s="2152"/>
      <c r="NEV5" s="2152"/>
      <c r="NEW5" s="2152"/>
      <c r="NEX5" s="2152"/>
      <c r="NEY5" s="2152"/>
      <c r="NEZ5" s="2152"/>
      <c r="NFA5" s="2152"/>
      <c r="NFB5" s="2152"/>
      <c r="NFC5" s="2152"/>
      <c r="NFD5" s="2152"/>
      <c r="NFE5" s="2152"/>
      <c r="NFF5" s="2152"/>
      <c r="NFG5" s="2152"/>
      <c r="NFH5" s="2152"/>
      <c r="NFI5" s="2152"/>
      <c r="NFJ5" s="2152"/>
      <c r="NFK5" s="2152"/>
      <c r="NFL5" s="2152"/>
      <c r="NFM5" s="2152"/>
      <c r="NFN5" s="2152"/>
      <c r="NFO5" s="2152"/>
      <c r="NFP5" s="2152"/>
      <c r="NFQ5" s="2152"/>
      <c r="NFR5" s="2152"/>
      <c r="NFS5" s="2152"/>
      <c r="NFT5" s="2152"/>
      <c r="NFU5" s="2152"/>
      <c r="NFV5" s="2152"/>
      <c r="NFW5" s="2152"/>
      <c r="NFX5" s="2152"/>
      <c r="NFY5" s="2152"/>
      <c r="NFZ5" s="2152"/>
      <c r="NGA5" s="2152"/>
      <c r="NGB5" s="2152"/>
      <c r="NGC5" s="2152"/>
      <c r="NGD5" s="2152"/>
      <c r="NGE5" s="2152"/>
      <c r="NGF5" s="2152"/>
      <c r="NGG5" s="2152"/>
      <c r="NGH5" s="2152"/>
      <c r="NGI5" s="2152"/>
      <c r="NGJ5" s="2152"/>
      <c r="NGK5" s="2152"/>
      <c r="NGL5" s="2152"/>
      <c r="NGM5" s="2152"/>
      <c r="NGN5" s="2152"/>
      <c r="NGO5" s="2152"/>
      <c r="NGP5" s="2152"/>
      <c r="NGQ5" s="2152"/>
      <c r="NGR5" s="2152"/>
      <c r="NGS5" s="2152"/>
      <c r="NGT5" s="2152"/>
      <c r="NGU5" s="2152"/>
      <c r="NGV5" s="2152"/>
      <c r="NGW5" s="2152"/>
      <c r="NGX5" s="2152"/>
      <c r="NGY5" s="2152"/>
      <c r="NGZ5" s="2152"/>
      <c r="NHA5" s="2152"/>
      <c r="NHB5" s="2152"/>
      <c r="NHC5" s="2152"/>
      <c r="NHD5" s="2152"/>
      <c r="NHE5" s="2152"/>
      <c r="NHF5" s="2152"/>
      <c r="NHG5" s="2152"/>
      <c r="NHH5" s="2152"/>
      <c r="NHI5" s="2152"/>
      <c r="NHJ5" s="2152"/>
      <c r="NHK5" s="2152"/>
      <c r="NHL5" s="2152"/>
      <c r="NHM5" s="2152"/>
      <c r="NHN5" s="2152"/>
      <c r="NHO5" s="2152"/>
      <c r="NHP5" s="2152"/>
      <c r="NHQ5" s="2152"/>
      <c r="NHR5" s="2152"/>
      <c r="NHS5" s="2152"/>
      <c r="NHT5" s="2152"/>
      <c r="NHU5" s="2152"/>
      <c r="NHV5" s="2152"/>
      <c r="NHW5" s="2152"/>
      <c r="NHX5" s="2152"/>
      <c r="NHY5" s="2152"/>
      <c r="NHZ5" s="2152"/>
      <c r="NIA5" s="2152"/>
      <c r="NIB5" s="2152"/>
      <c r="NIC5" s="2152"/>
      <c r="NID5" s="2152"/>
      <c r="NIE5" s="2152"/>
      <c r="NIF5" s="2152"/>
      <c r="NIG5" s="2152"/>
      <c r="NIH5" s="2152"/>
      <c r="NII5" s="2152"/>
      <c r="NIJ5" s="2152"/>
      <c r="NIK5" s="2152"/>
      <c r="NIL5" s="2152"/>
      <c r="NIM5" s="2152"/>
      <c r="NIN5" s="2152"/>
      <c r="NIO5" s="2152"/>
      <c r="NIP5" s="2152"/>
      <c r="NIQ5" s="2152"/>
      <c r="NIR5" s="2152"/>
      <c r="NIS5" s="2152"/>
      <c r="NIT5" s="2152"/>
      <c r="NIU5" s="2152"/>
      <c r="NIV5" s="2152"/>
      <c r="NIW5" s="2152"/>
      <c r="NIX5" s="2152"/>
      <c r="NIY5" s="2152"/>
      <c r="NIZ5" s="2152"/>
      <c r="NJA5" s="2152"/>
      <c r="NJB5" s="2152"/>
      <c r="NJC5" s="2152"/>
      <c r="NJD5" s="2152"/>
      <c r="NJE5" s="2152"/>
      <c r="NJF5" s="2152"/>
      <c r="NJG5" s="2152"/>
      <c r="NJH5" s="2152"/>
      <c r="NJI5" s="2152"/>
      <c r="NJJ5" s="2152"/>
      <c r="NJK5" s="2152"/>
      <c r="NJL5" s="2152"/>
      <c r="NJM5" s="2152"/>
      <c r="NJN5" s="2152"/>
      <c r="NJO5" s="2152"/>
      <c r="NJP5" s="2152"/>
      <c r="NJQ5" s="2152"/>
      <c r="NJR5" s="2152"/>
      <c r="NJS5" s="2152"/>
      <c r="NJT5" s="2152"/>
      <c r="NJU5" s="2152"/>
      <c r="NJV5" s="2152"/>
      <c r="NJW5" s="2152"/>
      <c r="NJX5" s="2152"/>
      <c r="NJY5" s="2152"/>
      <c r="NJZ5" s="2152"/>
      <c r="NKA5" s="2152"/>
      <c r="NKB5" s="2152"/>
      <c r="NKC5" s="2152"/>
      <c r="NKD5" s="2152"/>
      <c r="NKE5" s="2152"/>
      <c r="NKF5" s="2152"/>
      <c r="NKG5" s="2152"/>
      <c r="NKH5" s="2152"/>
      <c r="NKI5" s="2152"/>
      <c r="NKJ5" s="2152"/>
      <c r="NKK5" s="2152"/>
      <c r="NKL5" s="2152"/>
      <c r="NKM5" s="2152"/>
      <c r="NKN5" s="2152"/>
      <c r="NKO5" s="2152"/>
      <c r="NKP5" s="2152"/>
      <c r="NKQ5" s="2152"/>
      <c r="NKR5" s="2152"/>
      <c r="NKS5" s="2152"/>
      <c r="NKT5" s="2152"/>
      <c r="NKU5" s="2152"/>
      <c r="NKV5" s="2152"/>
      <c r="NKW5" s="2152"/>
      <c r="NKX5" s="2152"/>
      <c r="NKY5" s="2152"/>
      <c r="NKZ5" s="2152"/>
      <c r="NLA5" s="2152"/>
      <c r="NLB5" s="2152"/>
      <c r="NLC5" s="2152"/>
      <c r="NLD5" s="2152"/>
      <c r="NLE5" s="2152"/>
      <c r="NLF5" s="2152"/>
      <c r="NLG5" s="2152"/>
      <c r="NLH5" s="2152"/>
      <c r="NLI5" s="2152"/>
      <c r="NLJ5" s="2152"/>
      <c r="NLK5" s="2152"/>
      <c r="NLL5" s="2152"/>
      <c r="NLM5" s="2152"/>
      <c r="NLN5" s="2152"/>
      <c r="NLO5" s="2152"/>
      <c r="NLP5" s="2152"/>
      <c r="NLQ5" s="2152"/>
      <c r="NLR5" s="2152"/>
      <c r="NLS5" s="2152"/>
      <c r="NLT5" s="2152"/>
      <c r="NLU5" s="2152"/>
      <c r="NLV5" s="2152"/>
      <c r="NLW5" s="2152"/>
      <c r="NLX5" s="2152"/>
      <c r="NLY5" s="2152"/>
      <c r="NLZ5" s="2152"/>
      <c r="NMA5" s="2152"/>
      <c r="NMB5" s="2152"/>
      <c r="NMC5" s="2152"/>
      <c r="NMD5" s="2152"/>
      <c r="NME5" s="2152"/>
      <c r="NMF5" s="2152"/>
      <c r="NMG5" s="2152"/>
      <c r="NMH5" s="2152"/>
      <c r="NMI5" s="2152"/>
      <c r="NMJ5" s="2152"/>
      <c r="NMK5" s="2152"/>
      <c r="NML5" s="2152"/>
      <c r="NMM5" s="2152"/>
      <c r="NMN5" s="2152"/>
      <c r="NMO5" s="2152"/>
      <c r="NMP5" s="2152"/>
      <c r="NMQ5" s="2152"/>
      <c r="NMR5" s="2152"/>
      <c r="NMS5" s="2152"/>
      <c r="NMT5" s="2152"/>
      <c r="NMU5" s="2152"/>
      <c r="NMV5" s="2152"/>
      <c r="NMW5" s="2152"/>
      <c r="NMX5" s="2152"/>
      <c r="NMY5" s="2152"/>
      <c r="NMZ5" s="2152"/>
      <c r="NNA5" s="2152"/>
      <c r="NNB5" s="2152"/>
      <c r="NNC5" s="2152"/>
      <c r="NND5" s="2152"/>
      <c r="NNE5" s="2152"/>
      <c r="NNF5" s="2152"/>
      <c r="NNG5" s="2152"/>
      <c r="NNH5" s="2152"/>
      <c r="NNI5" s="2152"/>
      <c r="NNJ5" s="2152"/>
      <c r="NNK5" s="2152"/>
      <c r="NNL5" s="2152"/>
      <c r="NNM5" s="2152"/>
      <c r="NNN5" s="2152"/>
      <c r="NNO5" s="2152"/>
      <c r="NNP5" s="2152"/>
      <c r="NNQ5" s="2152"/>
      <c r="NNR5" s="2152"/>
      <c r="NNS5" s="2152"/>
      <c r="NNT5" s="2152"/>
      <c r="NNU5" s="2152"/>
      <c r="NNV5" s="2152"/>
      <c r="NNW5" s="2152"/>
      <c r="NNX5" s="2152"/>
      <c r="NNY5" s="2152"/>
      <c r="NNZ5" s="2152"/>
      <c r="NOA5" s="2152"/>
      <c r="NOB5" s="2152"/>
      <c r="NOC5" s="2152"/>
      <c r="NOD5" s="2152"/>
      <c r="NOE5" s="2152"/>
      <c r="NOF5" s="2152"/>
      <c r="NOG5" s="2152"/>
      <c r="NOH5" s="2152"/>
      <c r="NOI5" s="2152"/>
      <c r="NOJ5" s="2152"/>
      <c r="NOK5" s="2152"/>
      <c r="NOL5" s="2152"/>
      <c r="NOM5" s="2152"/>
      <c r="NON5" s="2152"/>
      <c r="NOO5" s="2152"/>
      <c r="NOP5" s="2152"/>
      <c r="NOQ5" s="2152"/>
      <c r="NOR5" s="2152"/>
      <c r="NOS5" s="2152"/>
      <c r="NOT5" s="2152"/>
      <c r="NOU5" s="2152"/>
      <c r="NOV5" s="2152"/>
      <c r="NOW5" s="2152"/>
      <c r="NOX5" s="2152"/>
      <c r="NOY5" s="2152"/>
      <c r="NOZ5" s="2152"/>
      <c r="NPA5" s="2152"/>
      <c r="NPB5" s="2152"/>
      <c r="NPC5" s="2152"/>
      <c r="NPD5" s="2152"/>
      <c r="NPE5" s="2152"/>
      <c r="NPF5" s="2152"/>
      <c r="NPG5" s="2152"/>
      <c r="NPH5" s="2152"/>
      <c r="NPI5" s="2152"/>
      <c r="NPJ5" s="2152"/>
      <c r="NPK5" s="2152"/>
      <c r="NPL5" s="2152"/>
      <c r="NPM5" s="2152"/>
      <c r="NPN5" s="2152"/>
      <c r="NPO5" s="2152"/>
      <c r="NPP5" s="2152"/>
      <c r="NPQ5" s="2152"/>
      <c r="NPR5" s="2152"/>
      <c r="NPS5" s="2152"/>
      <c r="NPT5" s="2152"/>
      <c r="NPU5" s="2152"/>
      <c r="NPV5" s="2152"/>
      <c r="NPW5" s="2152"/>
      <c r="NPX5" s="2152"/>
      <c r="NPY5" s="2152"/>
      <c r="NPZ5" s="2152"/>
      <c r="NQA5" s="2152"/>
      <c r="NQB5" s="2152"/>
      <c r="NQC5" s="2152"/>
      <c r="NQD5" s="2152"/>
      <c r="NQE5" s="2152"/>
      <c r="NQF5" s="2152"/>
      <c r="NQG5" s="2152"/>
      <c r="NQH5" s="2152"/>
      <c r="NQI5" s="2152"/>
      <c r="NQJ5" s="2152"/>
      <c r="NQK5" s="2152"/>
      <c r="NQL5" s="2152"/>
      <c r="NQM5" s="2152"/>
      <c r="NQN5" s="2152"/>
      <c r="NQO5" s="2152"/>
      <c r="NQP5" s="2152"/>
      <c r="NQQ5" s="2152"/>
      <c r="NQR5" s="2152"/>
      <c r="NQS5" s="2152"/>
      <c r="NQT5" s="2152"/>
      <c r="NQU5" s="2152"/>
      <c r="NQV5" s="2152"/>
      <c r="NQW5" s="2152"/>
      <c r="NQX5" s="2152"/>
      <c r="NQY5" s="2152"/>
      <c r="NQZ5" s="2152"/>
      <c r="NRA5" s="2152"/>
      <c r="NRB5" s="2152"/>
      <c r="NRC5" s="2152"/>
      <c r="NRD5" s="2152"/>
      <c r="NRE5" s="2152"/>
      <c r="NRF5" s="2152"/>
      <c r="NRG5" s="2152"/>
      <c r="NRH5" s="2152"/>
      <c r="NRI5" s="2152"/>
      <c r="NRJ5" s="2152"/>
      <c r="NRK5" s="2152"/>
      <c r="NRL5" s="2152"/>
      <c r="NRM5" s="2152"/>
      <c r="NRN5" s="2152"/>
      <c r="NRO5" s="2152"/>
      <c r="NRP5" s="2152"/>
      <c r="NRQ5" s="2152"/>
      <c r="NRR5" s="2152"/>
      <c r="NRS5" s="2152"/>
      <c r="NRT5" s="2152"/>
      <c r="NRU5" s="2152"/>
      <c r="NRV5" s="2152"/>
      <c r="NRW5" s="2152"/>
      <c r="NRX5" s="2152"/>
      <c r="NRY5" s="2152"/>
      <c r="NRZ5" s="2152"/>
      <c r="NSA5" s="2152"/>
      <c r="NSB5" s="2152"/>
      <c r="NSC5" s="2152"/>
      <c r="NSD5" s="2152"/>
      <c r="NSE5" s="2152"/>
      <c r="NSF5" s="2152"/>
      <c r="NSG5" s="2152"/>
      <c r="NSH5" s="2152"/>
      <c r="NSI5" s="2152"/>
      <c r="NSJ5" s="2152"/>
      <c r="NSK5" s="2152"/>
      <c r="NSL5" s="2152"/>
      <c r="NSM5" s="2152"/>
      <c r="NSN5" s="2152"/>
      <c r="NSO5" s="2152"/>
      <c r="NSP5" s="2152"/>
      <c r="NSQ5" s="2152"/>
      <c r="NSR5" s="2152"/>
      <c r="NSS5" s="2152"/>
      <c r="NST5" s="2152"/>
      <c r="NSU5" s="2152"/>
      <c r="NSV5" s="2152"/>
      <c r="NSW5" s="2152"/>
      <c r="NSX5" s="2152"/>
      <c r="NSY5" s="2152"/>
      <c r="NSZ5" s="2152"/>
      <c r="NTA5" s="2152"/>
      <c r="NTB5" s="2152"/>
      <c r="NTC5" s="2152"/>
      <c r="NTD5" s="2152"/>
      <c r="NTE5" s="2152"/>
      <c r="NTF5" s="2152"/>
      <c r="NTG5" s="2152"/>
      <c r="NTH5" s="2152"/>
      <c r="NTI5" s="2152"/>
      <c r="NTJ5" s="2152"/>
      <c r="NTK5" s="2152"/>
      <c r="NTL5" s="2152"/>
      <c r="NTM5" s="2152"/>
      <c r="NTN5" s="2152"/>
      <c r="NTO5" s="2152"/>
      <c r="NTP5" s="2152"/>
      <c r="NTQ5" s="2152"/>
      <c r="NTR5" s="2152"/>
      <c r="NTS5" s="2152"/>
      <c r="NTT5" s="2152"/>
      <c r="NTU5" s="2152"/>
      <c r="NTV5" s="2152"/>
      <c r="NTW5" s="2152"/>
      <c r="NTX5" s="2152"/>
      <c r="NTY5" s="2152"/>
      <c r="NTZ5" s="2152"/>
      <c r="NUA5" s="2152"/>
      <c r="NUB5" s="2152"/>
      <c r="NUC5" s="2152"/>
      <c r="NUD5" s="2152"/>
      <c r="NUE5" s="2152"/>
      <c r="NUF5" s="2152"/>
      <c r="NUG5" s="2152"/>
      <c r="NUH5" s="2152"/>
      <c r="NUI5" s="2152"/>
      <c r="NUJ5" s="2152"/>
      <c r="NUK5" s="2152"/>
      <c r="NUL5" s="2152"/>
      <c r="NUM5" s="2152"/>
      <c r="NUN5" s="2152"/>
      <c r="NUO5" s="2152"/>
      <c r="NUP5" s="2152"/>
      <c r="NUQ5" s="2152"/>
      <c r="NUR5" s="2152"/>
      <c r="NUS5" s="2152"/>
      <c r="NUT5" s="2152"/>
      <c r="NUU5" s="2152"/>
      <c r="NUV5" s="2152"/>
      <c r="NUW5" s="2152"/>
      <c r="NUX5" s="2152"/>
      <c r="NUY5" s="2152"/>
      <c r="NUZ5" s="2152"/>
      <c r="NVA5" s="2152"/>
      <c r="NVB5" s="2152"/>
      <c r="NVC5" s="2152"/>
      <c r="NVD5" s="2152"/>
      <c r="NVE5" s="2152"/>
      <c r="NVF5" s="2152"/>
      <c r="NVG5" s="2152"/>
      <c r="NVH5" s="2152"/>
      <c r="NVI5" s="2152"/>
      <c r="NVJ5" s="2152"/>
      <c r="NVK5" s="2152"/>
      <c r="NVL5" s="2152"/>
      <c r="NVM5" s="2152"/>
      <c r="NVN5" s="2152"/>
      <c r="NVO5" s="2152"/>
      <c r="NVP5" s="2152"/>
      <c r="NVQ5" s="2152"/>
      <c r="NVR5" s="2152"/>
      <c r="NVS5" s="2152"/>
      <c r="NVT5" s="2152"/>
      <c r="NVU5" s="2152"/>
      <c r="NVV5" s="2152"/>
      <c r="NVW5" s="2152"/>
      <c r="NVX5" s="2152"/>
      <c r="NVY5" s="2152"/>
      <c r="NVZ5" s="2152"/>
      <c r="NWA5" s="2152"/>
      <c r="NWB5" s="2152"/>
      <c r="NWC5" s="2152"/>
      <c r="NWD5" s="2152"/>
      <c r="NWE5" s="2152"/>
      <c r="NWF5" s="2152"/>
      <c r="NWG5" s="2152"/>
      <c r="NWH5" s="2152"/>
      <c r="NWI5" s="2152"/>
      <c r="NWJ5" s="2152"/>
      <c r="NWK5" s="2152"/>
      <c r="NWL5" s="2152"/>
      <c r="NWM5" s="2152"/>
      <c r="NWN5" s="2152"/>
      <c r="NWO5" s="2152"/>
      <c r="NWP5" s="2152"/>
      <c r="NWQ5" s="2152"/>
      <c r="NWR5" s="2152"/>
      <c r="NWS5" s="2152"/>
      <c r="NWT5" s="2152"/>
      <c r="NWU5" s="2152"/>
      <c r="NWV5" s="2152"/>
      <c r="NWW5" s="2152"/>
      <c r="NWX5" s="2152"/>
      <c r="NWY5" s="2152"/>
      <c r="NWZ5" s="2152"/>
      <c r="NXA5" s="2152"/>
      <c r="NXB5" s="2152"/>
      <c r="NXC5" s="2152"/>
      <c r="NXD5" s="2152"/>
      <c r="NXE5" s="2152"/>
      <c r="NXF5" s="2152"/>
      <c r="NXG5" s="2152"/>
      <c r="NXH5" s="2152"/>
      <c r="NXI5" s="2152"/>
      <c r="NXJ5" s="2152"/>
      <c r="NXK5" s="2152"/>
      <c r="NXL5" s="2152"/>
      <c r="NXM5" s="2152"/>
      <c r="NXN5" s="2152"/>
      <c r="NXO5" s="2152"/>
      <c r="NXP5" s="2152"/>
      <c r="NXQ5" s="2152"/>
      <c r="NXR5" s="2152"/>
      <c r="NXS5" s="2152"/>
      <c r="NXT5" s="2152"/>
      <c r="NXU5" s="2152"/>
      <c r="NXV5" s="2152"/>
      <c r="NXW5" s="2152"/>
      <c r="NXX5" s="2152"/>
      <c r="NXY5" s="2152"/>
      <c r="NXZ5" s="2152"/>
      <c r="NYA5" s="2152"/>
      <c r="NYB5" s="2152"/>
      <c r="NYC5" s="2152"/>
      <c r="NYD5" s="2152"/>
      <c r="NYE5" s="2152"/>
      <c r="NYF5" s="2152"/>
      <c r="NYG5" s="2152"/>
      <c r="NYH5" s="2152"/>
      <c r="NYI5" s="2152"/>
      <c r="NYJ5" s="2152"/>
      <c r="NYK5" s="2152"/>
      <c r="NYL5" s="2152"/>
      <c r="NYM5" s="2152"/>
      <c r="NYN5" s="2152"/>
      <c r="NYO5" s="2152"/>
      <c r="NYP5" s="2152"/>
      <c r="NYQ5" s="2152"/>
      <c r="NYR5" s="2152"/>
      <c r="NYS5" s="2152"/>
      <c r="NYT5" s="2152"/>
      <c r="NYU5" s="2152"/>
      <c r="NYV5" s="2152"/>
      <c r="NYW5" s="2152"/>
      <c r="NYX5" s="2152"/>
      <c r="NYY5" s="2152"/>
      <c r="NYZ5" s="2152"/>
      <c r="NZA5" s="2152"/>
      <c r="NZB5" s="2152"/>
      <c r="NZC5" s="2152"/>
      <c r="NZD5" s="2152"/>
      <c r="NZE5" s="2152"/>
      <c r="NZF5" s="2152"/>
      <c r="NZG5" s="2152"/>
      <c r="NZH5" s="2152"/>
      <c r="NZI5" s="2152"/>
      <c r="NZJ5" s="2152"/>
      <c r="NZK5" s="2152"/>
      <c r="NZL5" s="2152"/>
      <c r="NZM5" s="2152"/>
      <c r="NZN5" s="2152"/>
      <c r="NZO5" s="2152"/>
      <c r="NZP5" s="2152"/>
      <c r="NZQ5" s="2152"/>
      <c r="NZR5" s="2152"/>
      <c r="NZS5" s="2152"/>
      <c r="NZT5" s="2152"/>
      <c r="NZU5" s="2152"/>
      <c r="NZV5" s="2152"/>
      <c r="NZW5" s="2152"/>
      <c r="NZX5" s="2152"/>
      <c r="NZY5" s="2152"/>
      <c r="NZZ5" s="2152"/>
      <c r="OAA5" s="2152"/>
      <c r="OAB5" s="2152"/>
      <c r="OAC5" s="2152"/>
      <c r="OAD5" s="2152"/>
      <c r="OAE5" s="2152"/>
      <c r="OAF5" s="2152"/>
      <c r="OAG5" s="2152"/>
      <c r="OAH5" s="2152"/>
      <c r="OAI5" s="2152"/>
      <c r="OAJ5" s="2152"/>
      <c r="OAK5" s="2152"/>
      <c r="OAL5" s="2152"/>
      <c r="OAM5" s="2152"/>
      <c r="OAN5" s="2152"/>
      <c r="OAO5" s="2152"/>
      <c r="OAP5" s="2152"/>
      <c r="OAQ5" s="2152"/>
      <c r="OAR5" s="2152"/>
      <c r="OAS5" s="2152"/>
      <c r="OAT5" s="2152"/>
      <c r="OAU5" s="2152"/>
      <c r="OAV5" s="2152"/>
      <c r="OAW5" s="2152"/>
      <c r="OAX5" s="2152"/>
      <c r="OAY5" s="2152"/>
      <c r="OAZ5" s="2152"/>
      <c r="OBA5" s="2152"/>
      <c r="OBB5" s="2152"/>
      <c r="OBC5" s="2152"/>
      <c r="OBD5" s="2152"/>
      <c r="OBE5" s="2152"/>
      <c r="OBF5" s="2152"/>
      <c r="OBG5" s="2152"/>
      <c r="OBH5" s="2152"/>
      <c r="OBI5" s="2152"/>
      <c r="OBJ5" s="2152"/>
      <c r="OBK5" s="2152"/>
      <c r="OBL5" s="2152"/>
      <c r="OBM5" s="2152"/>
      <c r="OBN5" s="2152"/>
      <c r="OBO5" s="2152"/>
      <c r="OBP5" s="2152"/>
      <c r="OBQ5" s="2152"/>
      <c r="OBR5" s="2152"/>
      <c r="OBS5" s="2152"/>
      <c r="OBT5" s="2152"/>
      <c r="OBU5" s="2152"/>
      <c r="OBV5" s="2152"/>
      <c r="OBW5" s="2152"/>
      <c r="OBX5" s="2152"/>
      <c r="OBY5" s="2152"/>
      <c r="OBZ5" s="2152"/>
      <c r="OCA5" s="2152"/>
      <c r="OCB5" s="2152"/>
      <c r="OCC5" s="2152"/>
      <c r="OCD5" s="2152"/>
      <c r="OCE5" s="2152"/>
      <c r="OCF5" s="2152"/>
      <c r="OCG5" s="2152"/>
      <c r="OCH5" s="2152"/>
      <c r="OCI5" s="2152"/>
      <c r="OCJ5" s="2152"/>
      <c r="OCK5" s="2152"/>
      <c r="OCL5" s="2152"/>
      <c r="OCM5" s="2152"/>
      <c r="OCN5" s="2152"/>
      <c r="OCO5" s="2152"/>
      <c r="OCP5" s="2152"/>
      <c r="OCQ5" s="2152"/>
      <c r="OCR5" s="2152"/>
      <c r="OCS5" s="2152"/>
      <c r="OCT5" s="2152"/>
      <c r="OCU5" s="2152"/>
      <c r="OCV5" s="2152"/>
      <c r="OCW5" s="2152"/>
      <c r="OCX5" s="2152"/>
      <c r="OCY5" s="2152"/>
      <c r="OCZ5" s="2152"/>
      <c r="ODA5" s="2152"/>
      <c r="ODB5" s="2152"/>
      <c r="ODC5" s="2152"/>
      <c r="ODD5" s="2152"/>
      <c r="ODE5" s="2152"/>
      <c r="ODF5" s="2152"/>
      <c r="ODG5" s="2152"/>
      <c r="ODH5" s="2152"/>
      <c r="ODI5" s="2152"/>
      <c r="ODJ5" s="2152"/>
      <c r="ODK5" s="2152"/>
      <c r="ODL5" s="2152"/>
      <c r="ODM5" s="2152"/>
      <c r="ODN5" s="2152"/>
      <c r="ODO5" s="2152"/>
      <c r="ODP5" s="2152"/>
      <c r="ODQ5" s="2152"/>
      <c r="ODR5" s="2152"/>
      <c r="ODS5" s="2152"/>
      <c r="ODT5" s="2152"/>
      <c r="ODU5" s="2152"/>
      <c r="ODV5" s="2152"/>
      <c r="ODW5" s="2152"/>
      <c r="ODX5" s="2152"/>
      <c r="ODY5" s="2152"/>
      <c r="ODZ5" s="2152"/>
      <c r="OEA5" s="2152"/>
      <c r="OEB5" s="2152"/>
      <c r="OEC5" s="2152"/>
      <c r="OED5" s="2152"/>
      <c r="OEE5" s="2152"/>
      <c r="OEF5" s="2152"/>
      <c r="OEG5" s="2152"/>
      <c r="OEH5" s="2152"/>
      <c r="OEI5" s="2152"/>
      <c r="OEJ5" s="2152"/>
      <c r="OEK5" s="2152"/>
      <c r="OEL5" s="2152"/>
      <c r="OEM5" s="2152"/>
      <c r="OEN5" s="2152"/>
      <c r="OEO5" s="2152"/>
      <c r="OEP5" s="2152"/>
      <c r="OEQ5" s="2152"/>
      <c r="OER5" s="2152"/>
      <c r="OES5" s="2152"/>
      <c r="OET5" s="2152"/>
      <c r="OEU5" s="2152"/>
      <c r="OEV5" s="2152"/>
      <c r="OEW5" s="2152"/>
      <c r="OEX5" s="2152"/>
      <c r="OEY5" s="2152"/>
      <c r="OEZ5" s="2152"/>
      <c r="OFA5" s="2152"/>
      <c r="OFB5" s="2152"/>
      <c r="OFC5" s="2152"/>
      <c r="OFD5" s="2152"/>
      <c r="OFE5" s="2152"/>
      <c r="OFF5" s="2152"/>
      <c r="OFG5" s="2152"/>
      <c r="OFH5" s="2152"/>
      <c r="OFI5" s="2152"/>
      <c r="OFJ5" s="2152"/>
      <c r="OFK5" s="2152"/>
      <c r="OFL5" s="2152"/>
      <c r="OFM5" s="2152"/>
      <c r="OFN5" s="2152"/>
      <c r="OFO5" s="2152"/>
      <c r="OFP5" s="2152"/>
      <c r="OFQ5" s="2152"/>
      <c r="OFR5" s="2152"/>
      <c r="OFS5" s="2152"/>
      <c r="OFT5" s="2152"/>
      <c r="OFU5" s="2152"/>
      <c r="OFV5" s="2152"/>
      <c r="OFW5" s="2152"/>
      <c r="OFX5" s="2152"/>
      <c r="OFY5" s="2152"/>
      <c r="OFZ5" s="2152"/>
      <c r="OGA5" s="2152"/>
      <c r="OGB5" s="2152"/>
      <c r="OGC5" s="2152"/>
      <c r="OGD5" s="2152"/>
      <c r="OGE5" s="2152"/>
      <c r="OGF5" s="2152"/>
      <c r="OGG5" s="2152"/>
      <c r="OGH5" s="2152"/>
      <c r="OGI5" s="2152"/>
      <c r="OGJ5" s="2152"/>
      <c r="OGK5" s="2152"/>
      <c r="OGL5" s="2152"/>
      <c r="OGM5" s="2152"/>
      <c r="OGN5" s="2152"/>
      <c r="OGO5" s="2152"/>
      <c r="OGP5" s="2152"/>
      <c r="OGQ5" s="2152"/>
      <c r="OGR5" s="2152"/>
      <c r="OGS5" s="2152"/>
      <c r="OGT5" s="2152"/>
      <c r="OGU5" s="2152"/>
      <c r="OGV5" s="2152"/>
      <c r="OGW5" s="2152"/>
      <c r="OGX5" s="2152"/>
      <c r="OGY5" s="2152"/>
      <c r="OGZ5" s="2152"/>
      <c r="OHA5" s="2152"/>
      <c r="OHB5" s="2152"/>
      <c r="OHC5" s="2152"/>
      <c r="OHD5" s="2152"/>
      <c r="OHE5" s="2152"/>
      <c r="OHF5" s="2152"/>
      <c r="OHG5" s="2152"/>
      <c r="OHH5" s="2152"/>
      <c r="OHI5" s="2152"/>
      <c r="OHJ5" s="2152"/>
      <c r="OHK5" s="2152"/>
      <c r="OHL5" s="2152"/>
      <c r="OHM5" s="2152"/>
      <c r="OHN5" s="2152"/>
      <c r="OHO5" s="2152"/>
      <c r="OHP5" s="2152"/>
      <c r="OHQ5" s="2152"/>
      <c r="OHR5" s="2152"/>
      <c r="OHS5" s="2152"/>
      <c r="OHT5" s="2152"/>
      <c r="OHU5" s="2152"/>
      <c r="OHV5" s="2152"/>
      <c r="OHW5" s="2152"/>
      <c r="OHX5" s="2152"/>
      <c r="OHY5" s="2152"/>
      <c r="OHZ5" s="2152"/>
      <c r="OIA5" s="2152"/>
      <c r="OIB5" s="2152"/>
      <c r="OIC5" s="2152"/>
      <c r="OID5" s="2152"/>
      <c r="OIE5" s="2152"/>
      <c r="OIF5" s="2152"/>
      <c r="OIG5" s="2152"/>
      <c r="OIH5" s="2152"/>
      <c r="OII5" s="2152"/>
      <c r="OIJ5" s="2152"/>
      <c r="OIK5" s="2152"/>
      <c r="OIL5" s="2152"/>
      <c r="OIM5" s="2152"/>
      <c r="OIN5" s="2152"/>
      <c r="OIO5" s="2152"/>
      <c r="OIP5" s="2152"/>
      <c r="OIQ5" s="2152"/>
      <c r="OIR5" s="2152"/>
      <c r="OIS5" s="2152"/>
      <c r="OIT5" s="2152"/>
      <c r="OIU5" s="2152"/>
      <c r="OIV5" s="2152"/>
      <c r="OIW5" s="2152"/>
      <c r="OIX5" s="2152"/>
      <c r="OIY5" s="2152"/>
      <c r="OIZ5" s="2152"/>
      <c r="OJA5" s="2152"/>
      <c r="OJB5" s="2152"/>
      <c r="OJC5" s="2152"/>
      <c r="OJD5" s="2152"/>
      <c r="OJE5" s="2152"/>
      <c r="OJF5" s="2152"/>
      <c r="OJG5" s="2152"/>
      <c r="OJH5" s="2152"/>
      <c r="OJI5" s="2152"/>
      <c r="OJJ5" s="2152"/>
      <c r="OJK5" s="2152"/>
      <c r="OJL5" s="2152"/>
      <c r="OJM5" s="2152"/>
      <c r="OJN5" s="2152"/>
      <c r="OJO5" s="2152"/>
      <c r="OJP5" s="2152"/>
      <c r="OJQ5" s="2152"/>
      <c r="OJR5" s="2152"/>
      <c r="OJS5" s="2152"/>
      <c r="OJT5" s="2152"/>
      <c r="OJU5" s="2152"/>
      <c r="OJV5" s="2152"/>
      <c r="OJW5" s="2152"/>
      <c r="OJX5" s="2152"/>
      <c r="OJY5" s="2152"/>
      <c r="OJZ5" s="2152"/>
      <c r="OKA5" s="2152"/>
      <c r="OKB5" s="2152"/>
      <c r="OKC5" s="2152"/>
      <c r="OKD5" s="2152"/>
      <c r="OKE5" s="2152"/>
      <c r="OKF5" s="2152"/>
      <c r="OKG5" s="2152"/>
      <c r="OKH5" s="2152"/>
      <c r="OKI5" s="2152"/>
      <c r="OKJ5" s="2152"/>
      <c r="OKK5" s="2152"/>
      <c r="OKL5" s="2152"/>
      <c r="OKM5" s="2152"/>
      <c r="OKN5" s="2152"/>
      <c r="OKO5" s="2152"/>
      <c r="OKP5" s="2152"/>
      <c r="OKQ5" s="2152"/>
      <c r="OKR5" s="2152"/>
      <c r="OKS5" s="2152"/>
      <c r="OKT5" s="2152"/>
      <c r="OKU5" s="2152"/>
      <c r="OKV5" s="2152"/>
      <c r="OKW5" s="2152"/>
      <c r="OKX5" s="2152"/>
      <c r="OKY5" s="2152"/>
      <c r="OKZ5" s="2152"/>
      <c r="OLA5" s="2152"/>
      <c r="OLB5" s="2152"/>
      <c r="OLC5" s="2152"/>
      <c r="OLD5" s="2152"/>
      <c r="OLE5" s="2152"/>
      <c r="OLF5" s="2152"/>
      <c r="OLG5" s="2152"/>
      <c r="OLH5" s="2152"/>
      <c r="OLI5" s="2152"/>
      <c r="OLJ5" s="2152"/>
      <c r="OLK5" s="2152"/>
      <c r="OLL5" s="2152"/>
      <c r="OLM5" s="2152"/>
      <c r="OLN5" s="2152"/>
      <c r="OLO5" s="2152"/>
      <c r="OLP5" s="2152"/>
      <c r="OLQ5" s="2152"/>
      <c r="OLR5" s="2152"/>
      <c r="OLS5" s="2152"/>
      <c r="OLT5" s="2152"/>
      <c r="OLU5" s="2152"/>
      <c r="OLV5" s="2152"/>
      <c r="OLW5" s="2152"/>
      <c r="OLX5" s="2152"/>
      <c r="OLY5" s="2152"/>
      <c r="OLZ5" s="2152"/>
      <c r="OMA5" s="2152"/>
      <c r="OMB5" s="2152"/>
      <c r="OMC5" s="2152"/>
      <c r="OMD5" s="2152"/>
      <c r="OME5" s="2152"/>
      <c r="OMF5" s="2152"/>
      <c r="OMG5" s="2152"/>
      <c r="OMH5" s="2152"/>
      <c r="OMI5" s="2152"/>
      <c r="OMJ5" s="2152"/>
      <c r="OMK5" s="2152"/>
      <c r="OML5" s="2152"/>
      <c r="OMM5" s="2152"/>
      <c r="OMN5" s="2152"/>
      <c r="OMO5" s="2152"/>
      <c r="OMP5" s="2152"/>
      <c r="OMQ5" s="2152"/>
      <c r="OMR5" s="2152"/>
      <c r="OMS5" s="2152"/>
      <c r="OMT5" s="2152"/>
      <c r="OMU5" s="2152"/>
      <c r="OMV5" s="2152"/>
      <c r="OMW5" s="2152"/>
      <c r="OMX5" s="2152"/>
      <c r="OMY5" s="2152"/>
      <c r="OMZ5" s="2152"/>
      <c r="ONA5" s="2152"/>
      <c r="ONB5" s="2152"/>
      <c r="ONC5" s="2152"/>
      <c r="OND5" s="2152"/>
      <c r="ONE5" s="2152"/>
      <c r="ONF5" s="2152"/>
      <c r="ONG5" s="2152"/>
      <c r="ONH5" s="2152"/>
      <c r="ONI5" s="2152"/>
      <c r="ONJ5" s="2152"/>
      <c r="ONK5" s="2152"/>
      <c r="ONL5" s="2152"/>
      <c r="ONM5" s="2152"/>
      <c r="ONN5" s="2152"/>
      <c r="ONO5" s="2152"/>
      <c r="ONP5" s="2152"/>
      <c r="ONQ5" s="2152"/>
      <c r="ONR5" s="2152"/>
      <c r="ONS5" s="2152"/>
      <c r="ONT5" s="2152"/>
      <c r="ONU5" s="2152"/>
      <c r="ONV5" s="2152"/>
      <c r="ONW5" s="2152"/>
      <c r="ONX5" s="2152"/>
      <c r="ONY5" s="2152"/>
      <c r="ONZ5" s="2152"/>
      <c r="OOA5" s="2152"/>
      <c r="OOB5" s="2152"/>
      <c r="OOC5" s="2152"/>
      <c r="OOD5" s="2152"/>
      <c r="OOE5" s="2152"/>
      <c r="OOF5" s="2152"/>
      <c r="OOG5" s="2152"/>
      <c r="OOH5" s="2152"/>
      <c r="OOI5" s="2152"/>
      <c r="OOJ5" s="2152"/>
      <c r="OOK5" s="2152"/>
      <c r="OOL5" s="2152"/>
      <c r="OOM5" s="2152"/>
      <c r="OON5" s="2152"/>
      <c r="OOO5" s="2152"/>
      <c r="OOP5" s="2152"/>
      <c r="OOQ5" s="2152"/>
      <c r="OOR5" s="2152"/>
      <c r="OOS5" s="2152"/>
      <c r="OOT5" s="2152"/>
      <c r="OOU5" s="2152"/>
      <c r="OOV5" s="2152"/>
      <c r="OOW5" s="2152"/>
      <c r="OOX5" s="2152"/>
      <c r="OOY5" s="2152"/>
      <c r="OOZ5" s="2152"/>
      <c r="OPA5" s="2152"/>
      <c r="OPB5" s="2152"/>
      <c r="OPC5" s="2152"/>
      <c r="OPD5" s="2152"/>
      <c r="OPE5" s="2152"/>
      <c r="OPF5" s="2152"/>
      <c r="OPG5" s="2152"/>
      <c r="OPH5" s="2152"/>
      <c r="OPI5" s="2152"/>
      <c r="OPJ5" s="2152"/>
      <c r="OPK5" s="2152"/>
      <c r="OPL5" s="2152"/>
      <c r="OPM5" s="2152"/>
      <c r="OPN5" s="2152"/>
      <c r="OPO5" s="2152"/>
      <c r="OPP5" s="2152"/>
      <c r="OPQ5" s="2152"/>
      <c r="OPR5" s="2152"/>
      <c r="OPS5" s="2152"/>
      <c r="OPT5" s="2152"/>
      <c r="OPU5" s="2152"/>
      <c r="OPV5" s="2152"/>
      <c r="OPW5" s="2152"/>
      <c r="OPX5" s="2152"/>
      <c r="OPY5" s="2152"/>
      <c r="OPZ5" s="2152"/>
      <c r="OQA5" s="2152"/>
      <c r="OQB5" s="2152"/>
      <c r="OQC5" s="2152"/>
      <c r="OQD5" s="2152"/>
      <c r="OQE5" s="2152"/>
      <c r="OQF5" s="2152"/>
      <c r="OQG5" s="2152"/>
      <c r="OQH5" s="2152"/>
      <c r="OQI5" s="2152"/>
      <c r="OQJ5" s="2152"/>
      <c r="OQK5" s="2152"/>
      <c r="OQL5" s="2152"/>
      <c r="OQM5" s="2152"/>
      <c r="OQN5" s="2152"/>
      <c r="OQO5" s="2152"/>
      <c r="OQP5" s="2152"/>
      <c r="OQQ5" s="2152"/>
      <c r="OQR5" s="2152"/>
      <c r="OQS5" s="2152"/>
      <c r="OQT5" s="2152"/>
      <c r="OQU5" s="2152"/>
      <c r="OQV5" s="2152"/>
      <c r="OQW5" s="2152"/>
      <c r="OQX5" s="2152"/>
      <c r="OQY5" s="2152"/>
      <c r="OQZ5" s="2152"/>
      <c r="ORA5" s="2152"/>
      <c r="ORB5" s="2152"/>
      <c r="ORC5" s="2152"/>
      <c r="ORD5" s="2152"/>
      <c r="ORE5" s="2152"/>
      <c r="ORF5" s="2152"/>
      <c r="ORG5" s="2152"/>
      <c r="ORH5" s="2152"/>
      <c r="ORI5" s="2152"/>
      <c r="ORJ5" s="2152"/>
      <c r="ORK5" s="2152"/>
      <c r="ORL5" s="2152"/>
      <c r="ORM5" s="2152"/>
      <c r="ORN5" s="2152"/>
      <c r="ORO5" s="2152"/>
      <c r="ORP5" s="2152"/>
      <c r="ORQ5" s="2152"/>
      <c r="ORR5" s="2152"/>
      <c r="ORS5" s="2152"/>
      <c r="ORT5" s="2152"/>
      <c r="ORU5" s="2152"/>
      <c r="ORV5" s="2152"/>
      <c r="ORW5" s="2152"/>
      <c r="ORX5" s="2152"/>
      <c r="ORY5" s="2152"/>
      <c r="ORZ5" s="2152"/>
      <c r="OSA5" s="2152"/>
      <c r="OSB5" s="2152"/>
      <c r="OSC5" s="2152"/>
      <c r="OSD5" s="2152"/>
      <c r="OSE5" s="2152"/>
      <c r="OSF5" s="2152"/>
      <c r="OSG5" s="2152"/>
      <c r="OSH5" s="2152"/>
      <c r="OSI5" s="2152"/>
      <c r="OSJ5" s="2152"/>
      <c r="OSK5" s="2152"/>
      <c r="OSL5" s="2152"/>
      <c r="OSM5" s="2152"/>
      <c r="OSN5" s="2152"/>
      <c r="OSO5" s="2152"/>
      <c r="OSP5" s="2152"/>
      <c r="OSQ5" s="2152"/>
      <c r="OSR5" s="2152"/>
      <c r="OSS5" s="2152"/>
      <c r="OST5" s="2152"/>
      <c r="OSU5" s="2152"/>
      <c r="OSV5" s="2152"/>
      <c r="OSW5" s="2152"/>
      <c r="OSX5" s="2152"/>
      <c r="OSY5" s="2152"/>
      <c r="OSZ5" s="2152"/>
      <c r="OTA5" s="2152"/>
      <c r="OTB5" s="2152"/>
      <c r="OTC5" s="2152"/>
      <c r="OTD5" s="2152"/>
      <c r="OTE5" s="2152"/>
      <c r="OTF5" s="2152"/>
      <c r="OTG5" s="2152"/>
      <c r="OTH5" s="2152"/>
      <c r="OTI5" s="2152"/>
      <c r="OTJ5" s="2152"/>
      <c r="OTK5" s="2152"/>
      <c r="OTL5" s="2152"/>
      <c r="OTM5" s="2152"/>
      <c r="OTN5" s="2152"/>
      <c r="OTO5" s="2152"/>
      <c r="OTP5" s="2152"/>
      <c r="OTQ5" s="2152"/>
      <c r="OTR5" s="2152"/>
      <c r="OTS5" s="2152"/>
      <c r="OTT5" s="2152"/>
      <c r="OTU5" s="2152"/>
      <c r="OTV5" s="2152"/>
      <c r="OTW5" s="2152"/>
      <c r="OTX5" s="2152"/>
      <c r="OTY5" s="2152"/>
      <c r="OTZ5" s="2152"/>
      <c r="OUA5" s="2152"/>
      <c r="OUB5" s="2152"/>
      <c r="OUC5" s="2152"/>
      <c r="OUD5" s="2152"/>
      <c r="OUE5" s="2152"/>
      <c r="OUF5" s="2152"/>
      <c r="OUG5" s="2152"/>
      <c r="OUH5" s="2152"/>
      <c r="OUI5" s="2152"/>
      <c r="OUJ5" s="2152"/>
      <c r="OUK5" s="2152"/>
      <c r="OUL5" s="2152"/>
      <c r="OUM5" s="2152"/>
      <c r="OUN5" s="2152"/>
      <c r="OUO5" s="2152"/>
      <c r="OUP5" s="2152"/>
      <c r="OUQ5" s="2152"/>
      <c r="OUR5" s="2152"/>
      <c r="OUS5" s="2152"/>
      <c r="OUT5" s="2152"/>
      <c r="OUU5" s="2152"/>
      <c r="OUV5" s="2152"/>
      <c r="OUW5" s="2152"/>
      <c r="OUX5" s="2152"/>
      <c r="OUY5" s="2152"/>
      <c r="OUZ5" s="2152"/>
      <c r="OVA5" s="2152"/>
      <c r="OVB5" s="2152"/>
      <c r="OVC5" s="2152"/>
      <c r="OVD5" s="2152"/>
      <c r="OVE5" s="2152"/>
      <c r="OVF5" s="2152"/>
      <c r="OVG5" s="2152"/>
      <c r="OVH5" s="2152"/>
      <c r="OVI5" s="2152"/>
      <c r="OVJ5" s="2152"/>
      <c r="OVK5" s="2152"/>
      <c r="OVL5" s="2152"/>
      <c r="OVM5" s="2152"/>
      <c r="OVN5" s="2152"/>
      <c r="OVO5" s="2152"/>
      <c r="OVP5" s="2152"/>
      <c r="OVQ5" s="2152"/>
      <c r="OVR5" s="2152"/>
      <c r="OVS5" s="2152"/>
      <c r="OVT5" s="2152"/>
      <c r="OVU5" s="2152"/>
      <c r="OVV5" s="2152"/>
      <c r="OVW5" s="2152"/>
      <c r="OVX5" s="2152"/>
      <c r="OVY5" s="2152"/>
      <c r="OVZ5" s="2152"/>
      <c r="OWA5" s="2152"/>
      <c r="OWB5" s="2152"/>
      <c r="OWC5" s="2152"/>
      <c r="OWD5" s="2152"/>
      <c r="OWE5" s="2152"/>
      <c r="OWF5" s="2152"/>
      <c r="OWG5" s="2152"/>
      <c r="OWH5" s="2152"/>
      <c r="OWI5" s="2152"/>
      <c r="OWJ5" s="2152"/>
      <c r="OWK5" s="2152"/>
      <c r="OWL5" s="2152"/>
      <c r="OWM5" s="2152"/>
      <c r="OWN5" s="2152"/>
      <c r="OWO5" s="2152"/>
      <c r="OWP5" s="2152"/>
      <c r="OWQ5" s="2152"/>
      <c r="OWR5" s="2152"/>
      <c r="OWS5" s="2152"/>
      <c r="OWT5" s="2152"/>
      <c r="OWU5" s="2152"/>
      <c r="OWV5" s="2152"/>
      <c r="OWW5" s="2152"/>
      <c r="OWX5" s="2152"/>
      <c r="OWY5" s="2152"/>
      <c r="OWZ5" s="2152"/>
      <c r="OXA5" s="2152"/>
      <c r="OXB5" s="2152"/>
      <c r="OXC5" s="2152"/>
      <c r="OXD5" s="2152"/>
      <c r="OXE5" s="2152"/>
      <c r="OXF5" s="2152"/>
      <c r="OXG5" s="2152"/>
      <c r="OXH5" s="2152"/>
      <c r="OXI5" s="2152"/>
      <c r="OXJ5" s="2152"/>
      <c r="OXK5" s="2152"/>
      <c r="OXL5" s="2152"/>
      <c r="OXM5" s="2152"/>
      <c r="OXN5" s="2152"/>
      <c r="OXO5" s="2152"/>
      <c r="OXP5" s="2152"/>
      <c r="OXQ5" s="2152"/>
      <c r="OXR5" s="2152"/>
      <c r="OXS5" s="2152"/>
      <c r="OXT5" s="2152"/>
      <c r="OXU5" s="2152"/>
      <c r="OXV5" s="2152"/>
      <c r="OXW5" s="2152"/>
      <c r="OXX5" s="2152"/>
      <c r="OXY5" s="2152"/>
      <c r="OXZ5" s="2152"/>
      <c r="OYA5" s="2152"/>
      <c r="OYB5" s="2152"/>
      <c r="OYC5" s="2152"/>
      <c r="OYD5" s="2152"/>
      <c r="OYE5" s="2152"/>
      <c r="OYF5" s="2152"/>
      <c r="OYG5" s="2152"/>
      <c r="OYH5" s="2152"/>
      <c r="OYI5" s="2152"/>
      <c r="OYJ5" s="2152"/>
      <c r="OYK5" s="2152"/>
      <c r="OYL5" s="2152"/>
      <c r="OYM5" s="2152"/>
      <c r="OYN5" s="2152"/>
      <c r="OYO5" s="2152"/>
      <c r="OYP5" s="2152"/>
      <c r="OYQ5" s="2152"/>
      <c r="OYR5" s="2152"/>
      <c r="OYS5" s="2152"/>
      <c r="OYT5" s="2152"/>
      <c r="OYU5" s="2152"/>
      <c r="OYV5" s="2152"/>
      <c r="OYW5" s="2152"/>
      <c r="OYX5" s="2152"/>
      <c r="OYY5" s="2152"/>
      <c r="OYZ5" s="2152"/>
      <c r="OZA5" s="2152"/>
      <c r="OZB5" s="2152"/>
      <c r="OZC5" s="2152"/>
      <c r="OZD5" s="2152"/>
      <c r="OZE5" s="2152"/>
      <c r="OZF5" s="2152"/>
      <c r="OZG5" s="2152"/>
      <c r="OZH5" s="2152"/>
      <c r="OZI5" s="2152"/>
      <c r="OZJ5" s="2152"/>
      <c r="OZK5" s="2152"/>
      <c r="OZL5" s="2152"/>
      <c r="OZM5" s="2152"/>
      <c r="OZN5" s="2152"/>
      <c r="OZO5" s="2152"/>
      <c r="OZP5" s="2152"/>
      <c r="OZQ5" s="2152"/>
      <c r="OZR5" s="2152"/>
      <c r="OZS5" s="2152"/>
      <c r="OZT5" s="2152"/>
      <c r="OZU5" s="2152"/>
      <c r="OZV5" s="2152"/>
      <c r="OZW5" s="2152"/>
      <c r="OZX5" s="2152"/>
      <c r="OZY5" s="2152"/>
      <c r="OZZ5" s="2152"/>
      <c r="PAA5" s="2152"/>
      <c r="PAB5" s="2152"/>
      <c r="PAC5" s="2152"/>
      <c r="PAD5" s="2152"/>
      <c r="PAE5" s="2152"/>
      <c r="PAF5" s="2152"/>
      <c r="PAG5" s="2152"/>
      <c r="PAH5" s="2152"/>
      <c r="PAI5" s="2152"/>
      <c r="PAJ5" s="2152"/>
      <c r="PAK5" s="2152"/>
      <c r="PAL5" s="2152"/>
      <c r="PAM5" s="2152"/>
      <c r="PAN5" s="2152"/>
      <c r="PAO5" s="2152"/>
      <c r="PAP5" s="2152"/>
      <c r="PAQ5" s="2152"/>
      <c r="PAR5" s="2152"/>
      <c r="PAS5" s="2152"/>
      <c r="PAT5" s="2152"/>
      <c r="PAU5" s="2152"/>
      <c r="PAV5" s="2152"/>
      <c r="PAW5" s="2152"/>
      <c r="PAX5" s="2152"/>
      <c r="PAY5" s="2152"/>
      <c r="PAZ5" s="2152"/>
      <c r="PBA5" s="2152"/>
      <c r="PBB5" s="2152"/>
      <c r="PBC5" s="2152"/>
      <c r="PBD5" s="2152"/>
      <c r="PBE5" s="2152"/>
      <c r="PBF5" s="2152"/>
      <c r="PBG5" s="2152"/>
      <c r="PBH5" s="2152"/>
      <c r="PBI5" s="2152"/>
      <c r="PBJ5" s="2152"/>
      <c r="PBK5" s="2152"/>
      <c r="PBL5" s="2152"/>
      <c r="PBM5" s="2152"/>
      <c r="PBN5" s="2152"/>
      <c r="PBO5" s="2152"/>
      <c r="PBP5" s="2152"/>
      <c r="PBQ5" s="2152"/>
      <c r="PBR5" s="2152"/>
      <c r="PBS5" s="2152"/>
      <c r="PBT5" s="2152"/>
      <c r="PBU5" s="2152"/>
      <c r="PBV5" s="2152"/>
      <c r="PBW5" s="2152"/>
      <c r="PBX5" s="2152"/>
      <c r="PBY5" s="2152"/>
      <c r="PBZ5" s="2152"/>
      <c r="PCA5" s="2152"/>
      <c r="PCB5" s="2152"/>
      <c r="PCC5" s="2152"/>
      <c r="PCD5" s="2152"/>
      <c r="PCE5" s="2152"/>
      <c r="PCF5" s="2152"/>
      <c r="PCG5" s="2152"/>
      <c r="PCH5" s="2152"/>
      <c r="PCI5" s="2152"/>
      <c r="PCJ5" s="2152"/>
      <c r="PCK5" s="2152"/>
      <c r="PCL5" s="2152"/>
      <c r="PCM5" s="2152"/>
      <c r="PCN5" s="2152"/>
      <c r="PCO5" s="2152"/>
      <c r="PCP5" s="2152"/>
      <c r="PCQ5" s="2152"/>
      <c r="PCR5" s="2152"/>
      <c r="PCS5" s="2152"/>
      <c r="PCT5" s="2152"/>
      <c r="PCU5" s="2152"/>
      <c r="PCV5" s="2152"/>
      <c r="PCW5" s="2152"/>
      <c r="PCX5" s="2152"/>
      <c r="PCY5" s="2152"/>
      <c r="PCZ5" s="2152"/>
      <c r="PDA5" s="2152"/>
      <c r="PDB5" s="2152"/>
      <c r="PDC5" s="2152"/>
      <c r="PDD5" s="2152"/>
      <c r="PDE5" s="2152"/>
      <c r="PDF5" s="2152"/>
      <c r="PDG5" s="2152"/>
      <c r="PDH5" s="2152"/>
      <c r="PDI5" s="2152"/>
      <c r="PDJ5" s="2152"/>
      <c r="PDK5" s="2152"/>
      <c r="PDL5" s="2152"/>
      <c r="PDM5" s="2152"/>
      <c r="PDN5" s="2152"/>
      <c r="PDO5" s="2152"/>
      <c r="PDP5" s="2152"/>
      <c r="PDQ5" s="2152"/>
      <c r="PDR5" s="2152"/>
      <c r="PDS5" s="2152"/>
      <c r="PDT5" s="2152"/>
      <c r="PDU5" s="2152"/>
      <c r="PDV5" s="2152"/>
      <c r="PDW5" s="2152"/>
      <c r="PDX5" s="2152"/>
      <c r="PDY5" s="2152"/>
      <c r="PDZ5" s="2152"/>
      <c r="PEA5" s="2152"/>
      <c r="PEB5" s="2152"/>
      <c r="PEC5" s="2152"/>
      <c r="PED5" s="2152"/>
      <c r="PEE5" s="2152"/>
      <c r="PEF5" s="2152"/>
      <c r="PEG5" s="2152"/>
      <c r="PEH5" s="2152"/>
      <c r="PEI5" s="2152"/>
      <c r="PEJ5" s="2152"/>
      <c r="PEK5" s="2152"/>
      <c r="PEL5" s="2152"/>
      <c r="PEM5" s="2152"/>
      <c r="PEN5" s="2152"/>
      <c r="PEO5" s="2152"/>
      <c r="PEP5" s="2152"/>
      <c r="PEQ5" s="2152"/>
      <c r="PER5" s="2152"/>
      <c r="PES5" s="2152"/>
      <c r="PET5" s="2152"/>
      <c r="PEU5" s="2152"/>
      <c r="PEV5" s="2152"/>
      <c r="PEW5" s="2152"/>
      <c r="PEX5" s="2152"/>
      <c r="PEY5" s="2152"/>
      <c r="PEZ5" s="2152"/>
      <c r="PFA5" s="2152"/>
      <c r="PFB5" s="2152"/>
      <c r="PFC5" s="2152"/>
      <c r="PFD5" s="2152"/>
      <c r="PFE5" s="2152"/>
      <c r="PFF5" s="2152"/>
      <c r="PFG5" s="2152"/>
      <c r="PFH5" s="2152"/>
      <c r="PFI5" s="2152"/>
      <c r="PFJ5" s="2152"/>
      <c r="PFK5" s="2152"/>
      <c r="PFL5" s="2152"/>
      <c r="PFM5" s="2152"/>
      <c r="PFN5" s="2152"/>
      <c r="PFO5" s="2152"/>
      <c r="PFP5" s="2152"/>
      <c r="PFQ5" s="2152"/>
      <c r="PFR5" s="2152"/>
      <c r="PFS5" s="2152"/>
      <c r="PFT5" s="2152"/>
      <c r="PFU5" s="2152"/>
      <c r="PFV5" s="2152"/>
      <c r="PFW5" s="2152"/>
      <c r="PFX5" s="2152"/>
      <c r="PFY5" s="2152"/>
      <c r="PFZ5" s="2152"/>
      <c r="PGA5" s="2152"/>
      <c r="PGB5" s="2152"/>
      <c r="PGC5" s="2152"/>
      <c r="PGD5" s="2152"/>
      <c r="PGE5" s="2152"/>
      <c r="PGF5" s="2152"/>
      <c r="PGG5" s="2152"/>
      <c r="PGH5" s="2152"/>
      <c r="PGI5" s="2152"/>
      <c r="PGJ5" s="2152"/>
      <c r="PGK5" s="2152"/>
      <c r="PGL5" s="2152"/>
      <c r="PGM5" s="2152"/>
      <c r="PGN5" s="2152"/>
      <c r="PGO5" s="2152"/>
      <c r="PGP5" s="2152"/>
      <c r="PGQ5" s="2152"/>
      <c r="PGR5" s="2152"/>
      <c r="PGS5" s="2152"/>
      <c r="PGT5" s="2152"/>
      <c r="PGU5" s="2152"/>
      <c r="PGV5" s="2152"/>
      <c r="PGW5" s="2152"/>
      <c r="PGX5" s="2152"/>
      <c r="PGY5" s="2152"/>
      <c r="PGZ5" s="2152"/>
      <c r="PHA5" s="2152"/>
      <c r="PHB5" s="2152"/>
      <c r="PHC5" s="2152"/>
      <c r="PHD5" s="2152"/>
      <c r="PHE5" s="2152"/>
      <c r="PHF5" s="2152"/>
      <c r="PHG5" s="2152"/>
      <c r="PHH5" s="2152"/>
      <c r="PHI5" s="2152"/>
      <c r="PHJ5" s="2152"/>
      <c r="PHK5" s="2152"/>
      <c r="PHL5" s="2152"/>
      <c r="PHM5" s="2152"/>
      <c r="PHN5" s="2152"/>
      <c r="PHO5" s="2152"/>
      <c r="PHP5" s="2152"/>
      <c r="PHQ5" s="2152"/>
      <c r="PHR5" s="2152"/>
      <c r="PHS5" s="2152"/>
      <c r="PHT5" s="2152"/>
      <c r="PHU5" s="2152"/>
      <c r="PHV5" s="2152"/>
      <c r="PHW5" s="2152"/>
      <c r="PHX5" s="2152"/>
      <c r="PHY5" s="2152"/>
      <c r="PHZ5" s="2152"/>
      <c r="PIA5" s="2152"/>
      <c r="PIB5" s="2152"/>
      <c r="PIC5" s="2152"/>
      <c r="PID5" s="2152"/>
      <c r="PIE5" s="2152"/>
      <c r="PIF5" s="2152"/>
      <c r="PIG5" s="2152"/>
      <c r="PIH5" s="2152"/>
      <c r="PII5" s="2152"/>
      <c r="PIJ5" s="2152"/>
      <c r="PIK5" s="2152"/>
      <c r="PIL5" s="2152"/>
      <c r="PIM5" s="2152"/>
      <c r="PIN5" s="2152"/>
      <c r="PIO5" s="2152"/>
      <c r="PIP5" s="2152"/>
      <c r="PIQ5" s="2152"/>
      <c r="PIR5" s="2152"/>
      <c r="PIS5" s="2152"/>
      <c r="PIT5" s="2152"/>
      <c r="PIU5" s="2152"/>
      <c r="PIV5" s="2152"/>
      <c r="PIW5" s="2152"/>
      <c r="PIX5" s="2152"/>
      <c r="PIY5" s="2152"/>
      <c r="PIZ5" s="2152"/>
      <c r="PJA5" s="2152"/>
      <c r="PJB5" s="2152"/>
      <c r="PJC5" s="2152"/>
      <c r="PJD5" s="2152"/>
      <c r="PJE5" s="2152"/>
      <c r="PJF5" s="2152"/>
      <c r="PJG5" s="2152"/>
      <c r="PJH5" s="2152"/>
      <c r="PJI5" s="2152"/>
      <c r="PJJ5" s="2152"/>
      <c r="PJK5" s="2152"/>
      <c r="PJL5" s="2152"/>
      <c r="PJM5" s="2152"/>
      <c r="PJN5" s="2152"/>
      <c r="PJO5" s="2152"/>
      <c r="PJP5" s="2152"/>
      <c r="PJQ5" s="2152"/>
      <c r="PJR5" s="2152"/>
      <c r="PJS5" s="2152"/>
      <c r="PJT5" s="2152"/>
      <c r="PJU5" s="2152"/>
      <c r="PJV5" s="2152"/>
      <c r="PJW5" s="2152"/>
      <c r="PJX5" s="2152"/>
      <c r="PJY5" s="2152"/>
      <c r="PJZ5" s="2152"/>
      <c r="PKA5" s="2152"/>
      <c r="PKB5" s="2152"/>
      <c r="PKC5" s="2152"/>
      <c r="PKD5" s="2152"/>
      <c r="PKE5" s="2152"/>
      <c r="PKF5" s="2152"/>
      <c r="PKG5" s="2152"/>
      <c r="PKH5" s="2152"/>
      <c r="PKI5" s="2152"/>
      <c r="PKJ5" s="2152"/>
      <c r="PKK5" s="2152"/>
      <c r="PKL5" s="2152"/>
      <c r="PKM5" s="2152"/>
      <c r="PKN5" s="2152"/>
      <c r="PKO5" s="2152"/>
      <c r="PKP5" s="2152"/>
      <c r="PKQ5" s="2152"/>
      <c r="PKR5" s="2152"/>
      <c r="PKS5" s="2152"/>
      <c r="PKT5" s="2152"/>
      <c r="PKU5" s="2152"/>
      <c r="PKV5" s="2152"/>
      <c r="PKW5" s="2152"/>
      <c r="PKX5" s="2152"/>
      <c r="PKY5" s="2152"/>
      <c r="PKZ5" s="2152"/>
      <c r="PLA5" s="2152"/>
      <c r="PLB5" s="2152"/>
      <c r="PLC5" s="2152"/>
      <c r="PLD5" s="2152"/>
      <c r="PLE5" s="2152"/>
      <c r="PLF5" s="2152"/>
      <c r="PLG5" s="2152"/>
      <c r="PLH5" s="2152"/>
      <c r="PLI5" s="2152"/>
      <c r="PLJ5" s="2152"/>
      <c r="PLK5" s="2152"/>
      <c r="PLL5" s="2152"/>
      <c r="PLM5" s="2152"/>
      <c r="PLN5" s="2152"/>
      <c r="PLO5" s="2152"/>
      <c r="PLP5" s="2152"/>
      <c r="PLQ5" s="2152"/>
      <c r="PLR5" s="2152"/>
      <c r="PLS5" s="2152"/>
      <c r="PLT5" s="2152"/>
      <c r="PLU5" s="2152"/>
      <c r="PLV5" s="2152"/>
      <c r="PLW5" s="2152"/>
      <c r="PLX5" s="2152"/>
      <c r="PLY5" s="2152"/>
      <c r="PLZ5" s="2152"/>
      <c r="PMA5" s="2152"/>
      <c r="PMB5" s="2152"/>
      <c r="PMC5" s="2152"/>
      <c r="PMD5" s="2152"/>
      <c r="PME5" s="2152"/>
      <c r="PMF5" s="2152"/>
      <c r="PMG5" s="2152"/>
      <c r="PMH5" s="2152"/>
      <c r="PMI5" s="2152"/>
      <c r="PMJ5" s="2152"/>
      <c r="PMK5" s="2152"/>
      <c r="PML5" s="2152"/>
      <c r="PMM5" s="2152"/>
      <c r="PMN5" s="2152"/>
      <c r="PMO5" s="2152"/>
      <c r="PMP5" s="2152"/>
      <c r="PMQ5" s="2152"/>
      <c r="PMR5" s="2152"/>
      <c r="PMS5" s="2152"/>
      <c r="PMT5" s="2152"/>
      <c r="PMU5" s="2152"/>
      <c r="PMV5" s="2152"/>
      <c r="PMW5" s="2152"/>
      <c r="PMX5" s="2152"/>
      <c r="PMY5" s="2152"/>
      <c r="PMZ5" s="2152"/>
      <c r="PNA5" s="2152"/>
      <c r="PNB5" s="2152"/>
      <c r="PNC5" s="2152"/>
      <c r="PND5" s="2152"/>
      <c r="PNE5" s="2152"/>
      <c r="PNF5" s="2152"/>
      <c r="PNG5" s="2152"/>
      <c r="PNH5" s="2152"/>
      <c r="PNI5" s="2152"/>
      <c r="PNJ5" s="2152"/>
      <c r="PNK5" s="2152"/>
      <c r="PNL5" s="2152"/>
      <c r="PNM5" s="2152"/>
      <c r="PNN5" s="2152"/>
      <c r="PNO5" s="2152"/>
      <c r="PNP5" s="2152"/>
      <c r="PNQ5" s="2152"/>
      <c r="PNR5" s="2152"/>
      <c r="PNS5" s="2152"/>
      <c r="PNT5" s="2152"/>
      <c r="PNU5" s="2152"/>
      <c r="PNV5" s="2152"/>
      <c r="PNW5" s="2152"/>
      <c r="PNX5" s="2152"/>
      <c r="PNY5" s="2152"/>
      <c r="PNZ5" s="2152"/>
      <c r="POA5" s="2152"/>
      <c r="POB5" s="2152"/>
      <c r="POC5" s="2152"/>
      <c r="POD5" s="2152"/>
      <c r="POE5" s="2152"/>
      <c r="POF5" s="2152"/>
      <c r="POG5" s="2152"/>
      <c r="POH5" s="2152"/>
      <c r="POI5" s="2152"/>
      <c r="POJ5" s="2152"/>
      <c r="POK5" s="2152"/>
      <c r="POL5" s="2152"/>
      <c r="POM5" s="2152"/>
      <c r="PON5" s="2152"/>
      <c r="POO5" s="2152"/>
      <c r="POP5" s="2152"/>
      <c r="POQ5" s="2152"/>
      <c r="POR5" s="2152"/>
      <c r="POS5" s="2152"/>
      <c r="POT5" s="2152"/>
      <c r="POU5" s="2152"/>
      <c r="POV5" s="2152"/>
      <c r="POW5" s="2152"/>
      <c r="POX5" s="2152"/>
      <c r="POY5" s="2152"/>
      <c r="POZ5" s="2152"/>
      <c r="PPA5" s="2152"/>
      <c r="PPB5" s="2152"/>
      <c r="PPC5" s="2152"/>
      <c r="PPD5" s="2152"/>
      <c r="PPE5" s="2152"/>
      <c r="PPF5" s="2152"/>
      <c r="PPG5" s="2152"/>
      <c r="PPH5" s="2152"/>
      <c r="PPI5" s="2152"/>
      <c r="PPJ5" s="2152"/>
      <c r="PPK5" s="2152"/>
      <c r="PPL5" s="2152"/>
      <c r="PPM5" s="2152"/>
      <c r="PPN5" s="2152"/>
      <c r="PPO5" s="2152"/>
      <c r="PPP5" s="2152"/>
      <c r="PPQ5" s="2152"/>
      <c r="PPR5" s="2152"/>
      <c r="PPS5" s="2152"/>
      <c r="PPT5" s="2152"/>
      <c r="PPU5" s="2152"/>
      <c r="PPV5" s="2152"/>
      <c r="PPW5" s="2152"/>
      <c r="PPX5" s="2152"/>
      <c r="PPY5" s="2152"/>
      <c r="PPZ5" s="2152"/>
      <c r="PQA5" s="2152"/>
      <c r="PQB5" s="2152"/>
      <c r="PQC5" s="2152"/>
      <c r="PQD5" s="2152"/>
      <c r="PQE5" s="2152"/>
      <c r="PQF5" s="2152"/>
      <c r="PQG5" s="2152"/>
      <c r="PQH5" s="2152"/>
      <c r="PQI5" s="2152"/>
      <c r="PQJ5" s="2152"/>
      <c r="PQK5" s="2152"/>
      <c r="PQL5" s="2152"/>
      <c r="PQM5" s="2152"/>
      <c r="PQN5" s="2152"/>
      <c r="PQO5" s="2152"/>
      <c r="PQP5" s="2152"/>
      <c r="PQQ5" s="2152"/>
      <c r="PQR5" s="2152"/>
      <c r="PQS5" s="2152"/>
      <c r="PQT5" s="2152"/>
      <c r="PQU5" s="2152"/>
      <c r="PQV5" s="2152"/>
      <c r="PQW5" s="2152"/>
      <c r="PQX5" s="2152"/>
      <c r="PQY5" s="2152"/>
      <c r="PQZ5" s="2152"/>
      <c r="PRA5" s="2152"/>
      <c r="PRB5" s="2152"/>
      <c r="PRC5" s="2152"/>
      <c r="PRD5" s="2152"/>
      <c r="PRE5" s="2152"/>
      <c r="PRF5" s="2152"/>
      <c r="PRG5" s="2152"/>
      <c r="PRH5" s="2152"/>
      <c r="PRI5" s="2152"/>
      <c r="PRJ5" s="2152"/>
      <c r="PRK5" s="2152"/>
      <c r="PRL5" s="2152"/>
      <c r="PRM5" s="2152"/>
      <c r="PRN5" s="2152"/>
      <c r="PRO5" s="2152"/>
      <c r="PRP5" s="2152"/>
      <c r="PRQ5" s="2152"/>
      <c r="PRR5" s="2152"/>
      <c r="PRS5" s="2152"/>
      <c r="PRT5" s="2152"/>
      <c r="PRU5" s="2152"/>
      <c r="PRV5" s="2152"/>
      <c r="PRW5" s="2152"/>
      <c r="PRX5" s="2152"/>
      <c r="PRY5" s="2152"/>
      <c r="PRZ5" s="2152"/>
      <c r="PSA5" s="2152"/>
      <c r="PSB5" s="2152"/>
      <c r="PSC5" s="2152"/>
      <c r="PSD5" s="2152"/>
      <c r="PSE5" s="2152"/>
      <c r="PSF5" s="2152"/>
      <c r="PSG5" s="2152"/>
      <c r="PSH5" s="2152"/>
      <c r="PSI5" s="2152"/>
      <c r="PSJ5" s="2152"/>
      <c r="PSK5" s="2152"/>
      <c r="PSL5" s="2152"/>
      <c r="PSM5" s="2152"/>
      <c r="PSN5" s="2152"/>
      <c r="PSO5" s="2152"/>
      <c r="PSP5" s="2152"/>
      <c r="PSQ5" s="2152"/>
      <c r="PSR5" s="2152"/>
      <c r="PSS5" s="2152"/>
      <c r="PST5" s="2152"/>
      <c r="PSU5" s="2152"/>
      <c r="PSV5" s="2152"/>
      <c r="PSW5" s="2152"/>
      <c r="PSX5" s="2152"/>
      <c r="PSY5" s="2152"/>
      <c r="PSZ5" s="2152"/>
      <c r="PTA5" s="2152"/>
      <c r="PTB5" s="2152"/>
      <c r="PTC5" s="2152"/>
      <c r="PTD5" s="2152"/>
      <c r="PTE5" s="2152"/>
      <c r="PTF5" s="2152"/>
      <c r="PTG5" s="2152"/>
      <c r="PTH5" s="2152"/>
      <c r="PTI5" s="2152"/>
      <c r="PTJ5" s="2152"/>
      <c r="PTK5" s="2152"/>
      <c r="PTL5" s="2152"/>
      <c r="PTM5" s="2152"/>
      <c r="PTN5" s="2152"/>
      <c r="PTO5" s="2152"/>
      <c r="PTP5" s="2152"/>
      <c r="PTQ5" s="2152"/>
      <c r="PTR5" s="2152"/>
      <c r="PTS5" s="2152"/>
      <c r="PTT5" s="2152"/>
      <c r="PTU5" s="2152"/>
      <c r="PTV5" s="2152"/>
      <c r="PTW5" s="2152"/>
      <c r="PTX5" s="2152"/>
      <c r="PTY5" s="2152"/>
      <c r="PTZ5" s="2152"/>
      <c r="PUA5" s="2152"/>
      <c r="PUB5" s="2152"/>
      <c r="PUC5" s="2152"/>
      <c r="PUD5" s="2152"/>
      <c r="PUE5" s="2152"/>
      <c r="PUF5" s="2152"/>
      <c r="PUG5" s="2152"/>
      <c r="PUH5" s="2152"/>
      <c r="PUI5" s="2152"/>
      <c r="PUJ5" s="2152"/>
      <c r="PUK5" s="2152"/>
      <c r="PUL5" s="2152"/>
      <c r="PUM5" s="2152"/>
      <c r="PUN5" s="2152"/>
      <c r="PUO5" s="2152"/>
      <c r="PUP5" s="2152"/>
      <c r="PUQ5" s="2152"/>
      <c r="PUR5" s="2152"/>
      <c r="PUS5" s="2152"/>
      <c r="PUT5" s="2152"/>
      <c r="PUU5" s="2152"/>
      <c r="PUV5" s="2152"/>
      <c r="PUW5" s="2152"/>
      <c r="PUX5" s="2152"/>
      <c r="PUY5" s="2152"/>
      <c r="PUZ5" s="2152"/>
      <c r="PVA5" s="2152"/>
      <c r="PVB5" s="2152"/>
      <c r="PVC5" s="2152"/>
      <c r="PVD5" s="2152"/>
      <c r="PVE5" s="2152"/>
      <c r="PVF5" s="2152"/>
      <c r="PVG5" s="2152"/>
      <c r="PVH5" s="2152"/>
      <c r="PVI5" s="2152"/>
      <c r="PVJ5" s="2152"/>
      <c r="PVK5" s="2152"/>
      <c r="PVL5" s="2152"/>
      <c r="PVM5" s="2152"/>
      <c r="PVN5" s="2152"/>
      <c r="PVO5" s="2152"/>
      <c r="PVP5" s="2152"/>
      <c r="PVQ5" s="2152"/>
      <c r="PVR5" s="2152"/>
      <c r="PVS5" s="2152"/>
      <c r="PVT5" s="2152"/>
      <c r="PVU5" s="2152"/>
      <c r="PVV5" s="2152"/>
      <c r="PVW5" s="2152"/>
      <c r="PVX5" s="2152"/>
      <c r="PVY5" s="2152"/>
      <c r="PVZ5" s="2152"/>
      <c r="PWA5" s="2152"/>
      <c r="PWB5" s="2152"/>
      <c r="PWC5" s="2152"/>
      <c r="PWD5" s="2152"/>
      <c r="PWE5" s="2152"/>
      <c r="PWF5" s="2152"/>
      <c r="PWG5" s="2152"/>
      <c r="PWH5" s="2152"/>
      <c r="PWI5" s="2152"/>
      <c r="PWJ5" s="2152"/>
      <c r="PWK5" s="2152"/>
      <c r="PWL5" s="2152"/>
      <c r="PWM5" s="2152"/>
      <c r="PWN5" s="2152"/>
      <c r="PWO5" s="2152"/>
      <c r="PWP5" s="2152"/>
      <c r="PWQ5" s="2152"/>
      <c r="PWR5" s="2152"/>
      <c r="PWS5" s="2152"/>
      <c r="PWT5" s="2152"/>
      <c r="PWU5" s="2152"/>
      <c r="PWV5" s="2152"/>
      <c r="PWW5" s="2152"/>
      <c r="PWX5" s="2152"/>
      <c r="PWY5" s="2152"/>
      <c r="PWZ5" s="2152"/>
      <c r="PXA5" s="2152"/>
      <c r="PXB5" s="2152"/>
      <c r="PXC5" s="2152"/>
      <c r="PXD5" s="2152"/>
      <c r="PXE5" s="2152"/>
      <c r="PXF5" s="2152"/>
      <c r="PXG5" s="2152"/>
      <c r="PXH5" s="2152"/>
      <c r="PXI5" s="2152"/>
      <c r="PXJ5" s="2152"/>
      <c r="PXK5" s="2152"/>
      <c r="PXL5" s="2152"/>
      <c r="PXM5" s="2152"/>
      <c r="PXN5" s="2152"/>
      <c r="PXO5" s="2152"/>
      <c r="PXP5" s="2152"/>
      <c r="PXQ5" s="2152"/>
      <c r="PXR5" s="2152"/>
      <c r="PXS5" s="2152"/>
      <c r="PXT5" s="2152"/>
      <c r="PXU5" s="2152"/>
      <c r="PXV5" s="2152"/>
      <c r="PXW5" s="2152"/>
      <c r="PXX5" s="2152"/>
      <c r="PXY5" s="2152"/>
      <c r="PXZ5" s="2152"/>
      <c r="PYA5" s="2152"/>
      <c r="PYB5" s="2152"/>
      <c r="PYC5" s="2152"/>
      <c r="PYD5" s="2152"/>
      <c r="PYE5" s="2152"/>
      <c r="PYF5" s="2152"/>
      <c r="PYG5" s="2152"/>
      <c r="PYH5" s="2152"/>
      <c r="PYI5" s="2152"/>
      <c r="PYJ5" s="2152"/>
      <c r="PYK5" s="2152"/>
      <c r="PYL5" s="2152"/>
      <c r="PYM5" s="2152"/>
      <c r="PYN5" s="2152"/>
      <c r="PYO5" s="2152"/>
      <c r="PYP5" s="2152"/>
      <c r="PYQ5" s="2152"/>
      <c r="PYR5" s="2152"/>
      <c r="PYS5" s="2152"/>
      <c r="PYT5" s="2152"/>
      <c r="PYU5" s="2152"/>
      <c r="PYV5" s="2152"/>
      <c r="PYW5" s="2152"/>
      <c r="PYX5" s="2152"/>
      <c r="PYY5" s="2152"/>
      <c r="PYZ5" s="2152"/>
      <c r="PZA5" s="2152"/>
      <c r="PZB5" s="2152"/>
      <c r="PZC5" s="2152"/>
      <c r="PZD5" s="2152"/>
      <c r="PZE5" s="2152"/>
      <c r="PZF5" s="2152"/>
      <c r="PZG5" s="2152"/>
      <c r="PZH5" s="2152"/>
      <c r="PZI5" s="2152"/>
      <c r="PZJ5" s="2152"/>
      <c r="PZK5" s="2152"/>
      <c r="PZL5" s="2152"/>
      <c r="PZM5" s="2152"/>
      <c r="PZN5" s="2152"/>
      <c r="PZO5" s="2152"/>
      <c r="PZP5" s="2152"/>
      <c r="PZQ5" s="2152"/>
      <c r="PZR5" s="2152"/>
      <c r="PZS5" s="2152"/>
      <c r="PZT5" s="2152"/>
      <c r="PZU5" s="2152"/>
      <c r="PZV5" s="2152"/>
      <c r="PZW5" s="2152"/>
      <c r="PZX5" s="2152"/>
      <c r="PZY5" s="2152"/>
      <c r="PZZ5" s="2152"/>
      <c r="QAA5" s="2152"/>
      <c r="QAB5" s="2152"/>
      <c r="QAC5" s="2152"/>
      <c r="QAD5" s="2152"/>
      <c r="QAE5" s="2152"/>
      <c r="QAF5" s="2152"/>
      <c r="QAG5" s="2152"/>
      <c r="QAH5" s="2152"/>
      <c r="QAI5" s="2152"/>
      <c r="QAJ5" s="2152"/>
      <c r="QAK5" s="2152"/>
      <c r="QAL5" s="2152"/>
      <c r="QAM5" s="2152"/>
      <c r="QAN5" s="2152"/>
      <c r="QAO5" s="2152"/>
      <c r="QAP5" s="2152"/>
      <c r="QAQ5" s="2152"/>
      <c r="QAR5" s="2152"/>
      <c r="QAS5" s="2152"/>
      <c r="QAT5" s="2152"/>
      <c r="QAU5" s="2152"/>
      <c r="QAV5" s="2152"/>
      <c r="QAW5" s="2152"/>
      <c r="QAX5" s="2152"/>
      <c r="QAY5" s="2152"/>
      <c r="QAZ5" s="2152"/>
      <c r="QBA5" s="2152"/>
      <c r="QBB5" s="2152"/>
      <c r="QBC5" s="2152"/>
      <c r="QBD5" s="2152"/>
      <c r="QBE5" s="2152"/>
      <c r="QBF5" s="2152"/>
      <c r="QBG5" s="2152"/>
      <c r="QBH5" s="2152"/>
      <c r="QBI5" s="2152"/>
      <c r="QBJ5" s="2152"/>
      <c r="QBK5" s="2152"/>
      <c r="QBL5" s="2152"/>
      <c r="QBM5" s="2152"/>
      <c r="QBN5" s="2152"/>
      <c r="QBO5" s="2152"/>
      <c r="QBP5" s="2152"/>
      <c r="QBQ5" s="2152"/>
      <c r="QBR5" s="2152"/>
      <c r="QBS5" s="2152"/>
      <c r="QBT5" s="2152"/>
      <c r="QBU5" s="2152"/>
      <c r="QBV5" s="2152"/>
      <c r="QBW5" s="2152"/>
      <c r="QBX5" s="2152"/>
      <c r="QBY5" s="2152"/>
      <c r="QBZ5" s="2152"/>
      <c r="QCA5" s="2152"/>
      <c r="QCB5" s="2152"/>
      <c r="QCC5" s="2152"/>
      <c r="QCD5" s="2152"/>
      <c r="QCE5" s="2152"/>
      <c r="QCF5" s="2152"/>
      <c r="QCG5" s="2152"/>
      <c r="QCH5" s="2152"/>
      <c r="QCI5" s="2152"/>
      <c r="QCJ5" s="2152"/>
      <c r="QCK5" s="2152"/>
      <c r="QCL5" s="2152"/>
      <c r="QCM5" s="2152"/>
      <c r="QCN5" s="2152"/>
      <c r="QCO5" s="2152"/>
      <c r="QCP5" s="2152"/>
      <c r="QCQ5" s="2152"/>
      <c r="QCR5" s="2152"/>
      <c r="QCS5" s="2152"/>
      <c r="QCT5" s="2152"/>
      <c r="QCU5" s="2152"/>
      <c r="QCV5" s="2152"/>
      <c r="QCW5" s="2152"/>
      <c r="QCX5" s="2152"/>
      <c r="QCY5" s="2152"/>
      <c r="QCZ5" s="2152"/>
      <c r="QDA5" s="2152"/>
      <c r="QDB5" s="2152"/>
      <c r="QDC5" s="2152"/>
      <c r="QDD5" s="2152"/>
      <c r="QDE5" s="2152"/>
      <c r="QDF5" s="2152"/>
      <c r="QDG5" s="2152"/>
      <c r="QDH5" s="2152"/>
      <c r="QDI5" s="2152"/>
      <c r="QDJ5" s="2152"/>
      <c r="QDK5" s="2152"/>
      <c r="QDL5" s="2152"/>
      <c r="QDM5" s="2152"/>
      <c r="QDN5" s="2152"/>
      <c r="QDO5" s="2152"/>
      <c r="QDP5" s="2152"/>
      <c r="QDQ5" s="2152"/>
      <c r="QDR5" s="2152"/>
      <c r="QDS5" s="2152"/>
      <c r="QDT5" s="2152"/>
      <c r="QDU5" s="2152"/>
      <c r="QDV5" s="2152"/>
      <c r="QDW5" s="2152"/>
      <c r="QDX5" s="2152"/>
      <c r="QDY5" s="2152"/>
      <c r="QDZ5" s="2152"/>
      <c r="QEA5" s="2152"/>
      <c r="QEB5" s="2152"/>
      <c r="QEC5" s="2152"/>
      <c r="QED5" s="2152"/>
      <c r="QEE5" s="2152"/>
      <c r="QEF5" s="2152"/>
      <c r="QEG5" s="2152"/>
      <c r="QEH5" s="2152"/>
      <c r="QEI5" s="2152"/>
      <c r="QEJ5" s="2152"/>
      <c r="QEK5" s="2152"/>
      <c r="QEL5" s="2152"/>
      <c r="QEM5" s="2152"/>
      <c r="QEN5" s="2152"/>
      <c r="QEO5" s="2152"/>
      <c r="QEP5" s="2152"/>
      <c r="QEQ5" s="2152"/>
      <c r="QER5" s="2152"/>
      <c r="QES5" s="2152"/>
      <c r="QET5" s="2152"/>
      <c r="QEU5" s="2152"/>
      <c r="QEV5" s="2152"/>
      <c r="QEW5" s="2152"/>
      <c r="QEX5" s="2152"/>
      <c r="QEY5" s="2152"/>
      <c r="QEZ5" s="2152"/>
      <c r="QFA5" s="2152"/>
      <c r="QFB5" s="2152"/>
      <c r="QFC5" s="2152"/>
      <c r="QFD5" s="2152"/>
      <c r="QFE5" s="2152"/>
      <c r="QFF5" s="2152"/>
      <c r="QFG5" s="2152"/>
      <c r="QFH5" s="2152"/>
      <c r="QFI5" s="2152"/>
      <c r="QFJ5" s="2152"/>
      <c r="QFK5" s="2152"/>
      <c r="QFL5" s="2152"/>
      <c r="QFM5" s="2152"/>
      <c r="QFN5" s="2152"/>
      <c r="QFO5" s="2152"/>
      <c r="QFP5" s="2152"/>
      <c r="QFQ5" s="2152"/>
      <c r="QFR5" s="2152"/>
      <c r="QFS5" s="2152"/>
      <c r="QFT5" s="2152"/>
      <c r="QFU5" s="2152"/>
      <c r="QFV5" s="2152"/>
      <c r="QFW5" s="2152"/>
      <c r="QFX5" s="2152"/>
      <c r="QFY5" s="2152"/>
      <c r="QFZ5" s="2152"/>
      <c r="QGA5" s="2152"/>
      <c r="QGB5" s="2152"/>
      <c r="QGC5" s="2152"/>
      <c r="QGD5" s="2152"/>
      <c r="QGE5" s="2152"/>
      <c r="QGF5" s="2152"/>
      <c r="QGG5" s="2152"/>
      <c r="QGH5" s="2152"/>
      <c r="QGI5" s="2152"/>
      <c r="QGJ5" s="2152"/>
      <c r="QGK5" s="2152"/>
      <c r="QGL5" s="2152"/>
      <c r="QGM5" s="2152"/>
      <c r="QGN5" s="2152"/>
      <c r="QGO5" s="2152"/>
      <c r="QGP5" s="2152"/>
      <c r="QGQ5" s="2152"/>
      <c r="QGR5" s="2152"/>
      <c r="QGS5" s="2152"/>
      <c r="QGT5" s="2152"/>
      <c r="QGU5" s="2152"/>
      <c r="QGV5" s="2152"/>
      <c r="QGW5" s="2152"/>
      <c r="QGX5" s="2152"/>
      <c r="QGY5" s="2152"/>
      <c r="QGZ5" s="2152"/>
      <c r="QHA5" s="2152"/>
      <c r="QHB5" s="2152"/>
      <c r="QHC5" s="2152"/>
      <c r="QHD5" s="2152"/>
      <c r="QHE5" s="2152"/>
      <c r="QHF5" s="2152"/>
      <c r="QHG5" s="2152"/>
      <c r="QHH5" s="2152"/>
      <c r="QHI5" s="2152"/>
      <c r="QHJ5" s="2152"/>
      <c r="QHK5" s="2152"/>
      <c r="QHL5" s="2152"/>
      <c r="QHM5" s="2152"/>
      <c r="QHN5" s="2152"/>
      <c r="QHO5" s="2152"/>
      <c r="QHP5" s="2152"/>
      <c r="QHQ5" s="2152"/>
      <c r="QHR5" s="2152"/>
      <c r="QHS5" s="2152"/>
      <c r="QHT5" s="2152"/>
      <c r="QHU5" s="2152"/>
      <c r="QHV5" s="2152"/>
      <c r="QHW5" s="2152"/>
      <c r="QHX5" s="2152"/>
      <c r="QHY5" s="2152"/>
      <c r="QHZ5" s="2152"/>
      <c r="QIA5" s="2152"/>
      <c r="QIB5" s="2152"/>
      <c r="QIC5" s="2152"/>
      <c r="QID5" s="2152"/>
      <c r="QIE5" s="2152"/>
      <c r="QIF5" s="2152"/>
      <c r="QIG5" s="2152"/>
      <c r="QIH5" s="2152"/>
      <c r="QII5" s="2152"/>
      <c r="QIJ5" s="2152"/>
      <c r="QIK5" s="2152"/>
      <c r="QIL5" s="2152"/>
      <c r="QIM5" s="2152"/>
      <c r="QIN5" s="2152"/>
      <c r="QIO5" s="2152"/>
      <c r="QIP5" s="2152"/>
      <c r="QIQ5" s="2152"/>
      <c r="QIR5" s="2152"/>
      <c r="QIS5" s="2152"/>
      <c r="QIT5" s="2152"/>
      <c r="QIU5" s="2152"/>
      <c r="QIV5" s="2152"/>
      <c r="QIW5" s="2152"/>
      <c r="QIX5" s="2152"/>
      <c r="QIY5" s="2152"/>
      <c r="QIZ5" s="2152"/>
      <c r="QJA5" s="2152"/>
      <c r="QJB5" s="2152"/>
      <c r="QJC5" s="2152"/>
      <c r="QJD5" s="2152"/>
      <c r="QJE5" s="2152"/>
      <c r="QJF5" s="2152"/>
      <c r="QJG5" s="2152"/>
      <c r="QJH5" s="2152"/>
      <c r="QJI5" s="2152"/>
      <c r="QJJ5" s="2152"/>
      <c r="QJK5" s="2152"/>
      <c r="QJL5" s="2152"/>
      <c r="QJM5" s="2152"/>
      <c r="QJN5" s="2152"/>
      <c r="QJO5" s="2152"/>
      <c r="QJP5" s="2152"/>
      <c r="QJQ5" s="2152"/>
      <c r="QJR5" s="2152"/>
      <c r="QJS5" s="2152"/>
      <c r="QJT5" s="2152"/>
      <c r="QJU5" s="2152"/>
      <c r="QJV5" s="2152"/>
      <c r="QJW5" s="2152"/>
      <c r="QJX5" s="2152"/>
      <c r="QJY5" s="2152"/>
      <c r="QJZ5" s="2152"/>
      <c r="QKA5" s="2152"/>
      <c r="QKB5" s="2152"/>
      <c r="QKC5" s="2152"/>
      <c r="QKD5" s="2152"/>
      <c r="QKE5" s="2152"/>
      <c r="QKF5" s="2152"/>
      <c r="QKG5" s="2152"/>
      <c r="QKH5" s="2152"/>
      <c r="QKI5" s="2152"/>
      <c r="QKJ5" s="2152"/>
      <c r="QKK5" s="2152"/>
      <c r="QKL5" s="2152"/>
      <c r="QKM5" s="2152"/>
      <c r="QKN5" s="2152"/>
      <c r="QKO5" s="2152"/>
      <c r="QKP5" s="2152"/>
      <c r="QKQ5" s="2152"/>
      <c r="QKR5" s="2152"/>
      <c r="QKS5" s="2152"/>
      <c r="QKT5" s="2152"/>
      <c r="QKU5" s="2152"/>
      <c r="QKV5" s="2152"/>
      <c r="QKW5" s="2152"/>
      <c r="QKX5" s="2152"/>
      <c r="QKY5" s="2152"/>
      <c r="QKZ5" s="2152"/>
      <c r="QLA5" s="2152"/>
      <c r="QLB5" s="2152"/>
      <c r="QLC5" s="2152"/>
      <c r="QLD5" s="2152"/>
      <c r="QLE5" s="2152"/>
      <c r="QLF5" s="2152"/>
      <c r="QLG5" s="2152"/>
      <c r="QLH5" s="2152"/>
      <c r="QLI5" s="2152"/>
      <c r="QLJ5" s="2152"/>
      <c r="QLK5" s="2152"/>
      <c r="QLL5" s="2152"/>
      <c r="QLM5" s="2152"/>
      <c r="QLN5" s="2152"/>
      <c r="QLO5" s="2152"/>
      <c r="QLP5" s="2152"/>
      <c r="QLQ5" s="2152"/>
      <c r="QLR5" s="2152"/>
      <c r="QLS5" s="2152"/>
      <c r="QLT5" s="2152"/>
      <c r="QLU5" s="2152"/>
      <c r="QLV5" s="2152"/>
      <c r="QLW5" s="2152"/>
      <c r="QLX5" s="2152"/>
      <c r="QLY5" s="2152"/>
      <c r="QLZ5" s="2152"/>
      <c r="QMA5" s="2152"/>
      <c r="QMB5" s="2152"/>
      <c r="QMC5" s="2152"/>
      <c r="QMD5" s="2152"/>
      <c r="QME5" s="2152"/>
      <c r="QMF5" s="2152"/>
      <c r="QMG5" s="2152"/>
      <c r="QMH5" s="2152"/>
      <c r="QMI5" s="2152"/>
      <c r="QMJ5" s="2152"/>
      <c r="QMK5" s="2152"/>
      <c r="QML5" s="2152"/>
      <c r="QMM5" s="2152"/>
      <c r="QMN5" s="2152"/>
      <c r="QMO5" s="2152"/>
      <c r="QMP5" s="2152"/>
      <c r="QMQ5" s="2152"/>
      <c r="QMR5" s="2152"/>
      <c r="QMS5" s="2152"/>
      <c r="QMT5" s="2152"/>
      <c r="QMU5" s="2152"/>
      <c r="QMV5" s="2152"/>
      <c r="QMW5" s="2152"/>
      <c r="QMX5" s="2152"/>
      <c r="QMY5" s="2152"/>
      <c r="QMZ5" s="2152"/>
      <c r="QNA5" s="2152"/>
      <c r="QNB5" s="2152"/>
      <c r="QNC5" s="2152"/>
      <c r="QND5" s="2152"/>
      <c r="QNE5" s="2152"/>
      <c r="QNF5" s="2152"/>
      <c r="QNG5" s="2152"/>
      <c r="QNH5" s="2152"/>
      <c r="QNI5" s="2152"/>
      <c r="QNJ5" s="2152"/>
      <c r="QNK5" s="2152"/>
      <c r="QNL5" s="2152"/>
      <c r="QNM5" s="2152"/>
      <c r="QNN5" s="2152"/>
      <c r="QNO5" s="2152"/>
      <c r="QNP5" s="2152"/>
      <c r="QNQ5" s="2152"/>
      <c r="QNR5" s="2152"/>
      <c r="QNS5" s="2152"/>
      <c r="QNT5" s="2152"/>
      <c r="QNU5" s="2152"/>
      <c r="QNV5" s="2152"/>
      <c r="QNW5" s="2152"/>
      <c r="QNX5" s="2152"/>
      <c r="QNY5" s="2152"/>
      <c r="QNZ5" s="2152"/>
      <c r="QOA5" s="2152"/>
      <c r="QOB5" s="2152"/>
      <c r="QOC5" s="2152"/>
      <c r="QOD5" s="2152"/>
      <c r="QOE5" s="2152"/>
      <c r="QOF5" s="2152"/>
      <c r="QOG5" s="2152"/>
      <c r="QOH5" s="2152"/>
      <c r="QOI5" s="2152"/>
      <c r="QOJ5" s="2152"/>
      <c r="QOK5" s="2152"/>
      <c r="QOL5" s="2152"/>
      <c r="QOM5" s="2152"/>
      <c r="QON5" s="2152"/>
      <c r="QOO5" s="2152"/>
      <c r="QOP5" s="2152"/>
      <c r="QOQ5" s="2152"/>
      <c r="QOR5" s="2152"/>
      <c r="QOS5" s="2152"/>
      <c r="QOT5" s="2152"/>
      <c r="QOU5" s="2152"/>
      <c r="QOV5" s="2152"/>
      <c r="QOW5" s="2152"/>
      <c r="QOX5" s="2152"/>
      <c r="QOY5" s="2152"/>
      <c r="QOZ5" s="2152"/>
      <c r="QPA5" s="2152"/>
      <c r="QPB5" s="2152"/>
      <c r="QPC5" s="2152"/>
      <c r="QPD5" s="2152"/>
      <c r="QPE5" s="2152"/>
      <c r="QPF5" s="2152"/>
      <c r="QPG5" s="2152"/>
      <c r="QPH5" s="2152"/>
      <c r="QPI5" s="2152"/>
      <c r="QPJ5" s="2152"/>
      <c r="QPK5" s="2152"/>
      <c r="QPL5" s="2152"/>
      <c r="QPM5" s="2152"/>
      <c r="QPN5" s="2152"/>
      <c r="QPO5" s="2152"/>
      <c r="QPP5" s="2152"/>
      <c r="QPQ5" s="2152"/>
      <c r="QPR5" s="2152"/>
      <c r="QPS5" s="2152"/>
      <c r="QPT5" s="2152"/>
      <c r="QPU5" s="2152"/>
      <c r="QPV5" s="2152"/>
      <c r="QPW5" s="2152"/>
      <c r="QPX5" s="2152"/>
      <c r="QPY5" s="2152"/>
      <c r="QPZ5" s="2152"/>
      <c r="QQA5" s="2152"/>
      <c r="QQB5" s="2152"/>
      <c r="QQC5" s="2152"/>
      <c r="QQD5" s="2152"/>
      <c r="QQE5" s="2152"/>
      <c r="QQF5" s="2152"/>
      <c r="QQG5" s="2152"/>
      <c r="QQH5" s="2152"/>
      <c r="QQI5" s="2152"/>
      <c r="QQJ5" s="2152"/>
      <c r="QQK5" s="2152"/>
      <c r="QQL5" s="2152"/>
      <c r="QQM5" s="2152"/>
      <c r="QQN5" s="2152"/>
      <c r="QQO5" s="2152"/>
      <c r="QQP5" s="2152"/>
      <c r="QQQ5" s="2152"/>
      <c r="QQR5" s="2152"/>
      <c r="QQS5" s="2152"/>
      <c r="QQT5" s="2152"/>
      <c r="QQU5" s="2152"/>
      <c r="QQV5" s="2152"/>
      <c r="QQW5" s="2152"/>
      <c r="QQX5" s="2152"/>
      <c r="QQY5" s="2152"/>
      <c r="QQZ5" s="2152"/>
      <c r="QRA5" s="2152"/>
      <c r="QRB5" s="2152"/>
      <c r="QRC5" s="2152"/>
      <c r="QRD5" s="2152"/>
      <c r="QRE5" s="2152"/>
      <c r="QRF5" s="2152"/>
      <c r="QRG5" s="2152"/>
      <c r="QRH5" s="2152"/>
      <c r="QRI5" s="2152"/>
      <c r="QRJ5" s="2152"/>
      <c r="QRK5" s="2152"/>
      <c r="QRL5" s="2152"/>
      <c r="QRM5" s="2152"/>
      <c r="QRN5" s="2152"/>
      <c r="QRO5" s="2152"/>
      <c r="QRP5" s="2152"/>
      <c r="QRQ5" s="2152"/>
      <c r="QRR5" s="2152"/>
      <c r="QRS5" s="2152"/>
      <c r="QRT5" s="2152"/>
      <c r="QRU5" s="2152"/>
      <c r="QRV5" s="2152"/>
      <c r="QRW5" s="2152"/>
      <c r="QRX5" s="2152"/>
      <c r="QRY5" s="2152"/>
      <c r="QRZ5" s="2152"/>
      <c r="QSA5" s="2152"/>
      <c r="QSB5" s="2152"/>
      <c r="QSC5" s="2152"/>
      <c r="QSD5" s="2152"/>
      <c r="QSE5" s="2152"/>
      <c r="QSF5" s="2152"/>
      <c r="QSG5" s="2152"/>
      <c r="QSH5" s="2152"/>
      <c r="QSI5" s="2152"/>
      <c r="QSJ5" s="2152"/>
      <c r="QSK5" s="2152"/>
      <c r="QSL5" s="2152"/>
      <c r="QSM5" s="2152"/>
      <c r="QSN5" s="2152"/>
      <c r="QSO5" s="2152"/>
      <c r="QSP5" s="2152"/>
      <c r="QSQ5" s="2152"/>
      <c r="QSR5" s="2152"/>
      <c r="QSS5" s="2152"/>
      <c r="QST5" s="2152"/>
      <c r="QSU5" s="2152"/>
      <c r="QSV5" s="2152"/>
      <c r="QSW5" s="2152"/>
      <c r="QSX5" s="2152"/>
      <c r="QSY5" s="2152"/>
      <c r="QSZ5" s="2152"/>
      <c r="QTA5" s="2152"/>
      <c r="QTB5" s="2152"/>
      <c r="QTC5" s="2152"/>
      <c r="QTD5" s="2152"/>
      <c r="QTE5" s="2152"/>
      <c r="QTF5" s="2152"/>
      <c r="QTG5" s="2152"/>
      <c r="QTH5" s="2152"/>
      <c r="QTI5" s="2152"/>
      <c r="QTJ5" s="2152"/>
      <c r="QTK5" s="2152"/>
      <c r="QTL5" s="2152"/>
      <c r="QTM5" s="2152"/>
      <c r="QTN5" s="2152"/>
      <c r="QTO5" s="2152"/>
      <c r="QTP5" s="2152"/>
      <c r="QTQ5" s="2152"/>
      <c r="QTR5" s="2152"/>
      <c r="QTS5" s="2152"/>
      <c r="QTT5" s="2152"/>
      <c r="QTU5" s="2152"/>
      <c r="QTV5" s="2152"/>
      <c r="QTW5" s="2152"/>
      <c r="QTX5" s="2152"/>
      <c r="QTY5" s="2152"/>
      <c r="QTZ5" s="2152"/>
      <c r="QUA5" s="2152"/>
      <c r="QUB5" s="2152"/>
      <c r="QUC5" s="2152"/>
      <c r="QUD5" s="2152"/>
      <c r="QUE5" s="2152"/>
      <c r="QUF5" s="2152"/>
      <c r="QUG5" s="2152"/>
      <c r="QUH5" s="2152"/>
      <c r="QUI5" s="2152"/>
      <c r="QUJ5" s="2152"/>
      <c r="QUK5" s="2152"/>
      <c r="QUL5" s="2152"/>
      <c r="QUM5" s="2152"/>
      <c r="QUN5" s="2152"/>
      <c r="QUO5" s="2152"/>
      <c r="QUP5" s="2152"/>
      <c r="QUQ5" s="2152"/>
      <c r="QUR5" s="2152"/>
      <c r="QUS5" s="2152"/>
      <c r="QUT5" s="2152"/>
      <c r="QUU5" s="2152"/>
      <c r="QUV5" s="2152"/>
      <c r="QUW5" s="2152"/>
      <c r="QUX5" s="2152"/>
      <c r="QUY5" s="2152"/>
      <c r="QUZ5" s="2152"/>
      <c r="QVA5" s="2152"/>
      <c r="QVB5" s="2152"/>
      <c r="QVC5" s="2152"/>
      <c r="QVD5" s="2152"/>
      <c r="QVE5" s="2152"/>
      <c r="QVF5" s="2152"/>
      <c r="QVG5" s="2152"/>
      <c r="QVH5" s="2152"/>
      <c r="QVI5" s="2152"/>
      <c r="QVJ5" s="2152"/>
      <c r="QVK5" s="2152"/>
      <c r="QVL5" s="2152"/>
      <c r="QVM5" s="2152"/>
      <c r="QVN5" s="2152"/>
      <c r="QVO5" s="2152"/>
      <c r="QVP5" s="2152"/>
      <c r="QVQ5" s="2152"/>
      <c r="QVR5" s="2152"/>
      <c r="QVS5" s="2152"/>
      <c r="QVT5" s="2152"/>
      <c r="QVU5" s="2152"/>
      <c r="QVV5" s="2152"/>
      <c r="QVW5" s="2152"/>
      <c r="QVX5" s="2152"/>
      <c r="QVY5" s="2152"/>
      <c r="QVZ5" s="2152"/>
      <c r="QWA5" s="2152"/>
      <c r="QWB5" s="2152"/>
      <c r="QWC5" s="2152"/>
      <c r="QWD5" s="2152"/>
      <c r="QWE5" s="2152"/>
      <c r="QWF5" s="2152"/>
      <c r="QWG5" s="2152"/>
      <c r="QWH5" s="2152"/>
      <c r="QWI5" s="2152"/>
      <c r="QWJ5" s="2152"/>
      <c r="QWK5" s="2152"/>
      <c r="QWL5" s="2152"/>
      <c r="QWM5" s="2152"/>
      <c r="QWN5" s="2152"/>
      <c r="QWO5" s="2152"/>
      <c r="QWP5" s="2152"/>
      <c r="QWQ5" s="2152"/>
      <c r="QWR5" s="2152"/>
      <c r="QWS5" s="2152"/>
      <c r="QWT5" s="2152"/>
      <c r="QWU5" s="2152"/>
      <c r="QWV5" s="2152"/>
      <c r="QWW5" s="2152"/>
      <c r="QWX5" s="2152"/>
      <c r="QWY5" s="2152"/>
      <c r="QWZ5" s="2152"/>
      <c r="QXA5" s="2152"/>
      <c r="QXB5" s="2152"/>
      <c r="QXC5" s="2152"/>
      <c r="QXD5" s="2152"/>
      <c r="QXE5" s="2152"/>
      <c r="QXF5" s="2152"/>
      <c r="QXG5" s="2152"/>
      <c r="QXH5" s="2152"/>
      <c r="QXI5" s="2152"/>
      <c r="QXJ5" s="2152"/>
      <c r="QXK5" s="2152"/>
      <c r="QXL5" s="2152"/>
      <c r="QXM5" s="2152"/>
      <c r="QXN5" s="2152"/>
      <c r="QXO5" s="2152"/>
      <c r="QXP5" s="2152"/>
      <c r="QXQ5" s="2152"/>
      <c r="QXR5" s="2152"/>
      <c r="QXS5" s="2152"/>
      <c r="QXT5" s="2152"/>
      <c r="QXU5" s="2152"/>
      <c r="QXV5" s="2152"/>
      <c r="QXW5" s="2152"/>
      <c r="QXX5" s="2152"/>
      <c r="QXY5" s="2152"/>
      <c r="QXZ5" s="2152"/>
      <c r="QYA5" s="2152"/>
      <c r="QYB5" s="2152"/>
      <c r="QYC5" s="2152"/>
      <c r="QYD5" s="2152"/>
      <c r="QYE5" s="2152"/>
      <c r="QYF5" s="2152"/>
      <c r="QYG5" s="2152"/>
      <c r="QYH5" s="2152"/>
      <c r="QYI5" s="2152"/>
      <c r="QYJ5" s="2152"/>
      <c r="QYK5" s="2152"/>
      <c r="QYL5" s="2152"/>
      <c r="QYM5" s="2152"/>
      <c r="QYN5" s="2152"/>
      <c r="QYO5" s="2152"/>
      <c r="QYP5" s="2152"/>
      <c r="QYQ5" s="2152"/>
      <c r="QYR5" s="2152"/>
      <c r="QYS5" s="2152"/>
      <c r="QYT5" s="2152"/>
      <c r="QYU5" s="2152"/>
      <c r="QYV5" s="2152"/>
      <c r="QYW5" s="2152"/>
      <c r="QYX5" s="2152"/>
      <c r="QYY5" s="2152"/>
      <c r="QYZ5" s="2152"/>
      <c r="QZA5" s="2152"/>
      <c r="QZB5" s="2152"/>
      <c r="QZC5" s="2152"/>
      <c r="QZD5" s="2152"/>
      <c r="QZE5" s="2152"/>
      <c r="QZF5" s="2152"/>
      <c r="QZG5" s="2152"/>
      <c r="QZH5" s="2152"/>
      <c r="QZI5" s="2152"/>
      <c r="QZJ5" s="2152"/>
      <c r="QZK5" s="2152"/>
      <c r="QZL5" s="2152"/>
      <c r="QZM5" s="2152"/>
      <c r="QZN5" s="2152"/>
      <c r="QZO5" s="2152"/>
      <c r="QZP5" s="2152"/>
      <c r="QZQ5" s="2152"/>
      <c r="QZR5" s="2152"/>
      <c r="QZS5" s="2152"/>
      <c r="QZT5" s="2152"/>
      <c r="QZU5" s="2152"/>
      <c r="QZV5" s="2152"/>
      <c r="QZW5" s="2152"/>
      <c r="QZX5" s="2152"/>
      <c r="QZY5" s="2152"/>
      <c r="QZZ5" s="2152"/>
      <c r="RAA5" s="2152"/>
      <c r="RAB5" s="2152"/>
      <c r="RAC5" s="2152"/>
      <c r="RAD5" s="2152"/>
      <c r="RAE5" s="2152"/>
      <c r="RAF5" s="2152"/>
      <c r="RAG5" s="2152"/>
      <c r="RAH5" s="2152"/>
      <c r="RAI5" s="2152"/>
      <c r="RAJ5" s="2152"/>
      <c r="RAK5" s="2152"/>
      <c r="RAL5" s="2152"/>
      <c r="RAM5" s="2152"/>
      <c r="RAN5" s="2152"/>
      <c r="RAO5" s="2152"/>
      <c r="RAP5" s="2152"/>
      <c r="RAQ5" s="2152"/>
      <c r="RAR5" s="2152"/>
      <c r="RAS5" s="2152"/>
      <c r="RAT5" s="2152"/>
      <c r="RAU5" s="2152"/>
      <c r="RAV5" s="2152"/>
      <c r="RAW5" s="2152"/>
      <c r="RAX5" s="2152"/>
      <c r="RAY5" s="2152"/>
      <c r="RAZ5" s="2152"/>
      <c r="RBA5" s="2152"/>
      <c r="RBB5" s="2152"/>
      <c r="RBC5" s="2152"/>
      <c r="RBD5" s="2152"/>
      <c r="RBE5" s="2152"/>
      <c r="RBF5" s="2152"/>
      <c r="RBG5" s="2152"/>
      <c r="RBH5" s="2152"/>
      <c r="RBI5" s="2152"/>
      <c r="RBJ5" s="2152"/>
      <c r="RBK5" s="2152"/>
      <c r="RBL5" s="2152"/>
      <c r="RBM5" s="2152"/>
      <c r="RBN5" s="2152"/>
      <c r="RBO5" s="2152"/>
      <c r="RBP5" s="2152"/>
      <c r="RBQ5" s="2152"/>
      <c r="RBR5" s="2152"/>
      <c r="RBS5" s="2152"/>
      <c r="RBT5" s="2152"/>
      <c r="RBU5" s="2152"/>
      <c r="RBV5" s="2152"/>
      <c r="RBW5" s="2152"/>
      <c r="RBX5" s="2152"/>
      <c r="RBY5" s="2152"/>
      <c r="RBZ5" s="2152"/>
      <c r="RCA5" s="2152"/>
      <c r="RCB5" s="2152"/>
      <c r="RCC5" s="2152"/>
      <c r="RCD5" s="2152"/>
      <c r="RCE5" s="2152"/>
      <c r="RCF5" s="2152"/>
      <c r="RCG5" s="2152"/>
      <c r="RCH5" s="2152"/>
      <c r="RCI5" s="2152"/>
      <c r="RCJ5" s="2152"/>
      <c r="RCK5" s="2152"/>
      <c r="RCL5" s="2152"/>
      <c r="RCM5" s="2152"/>
      <c r="RCN5" s="2152"/>
      <c r="RCO5" s="2152"/>
      <c r="RCP5" s="2152"/>
      <c r="RCQ5" s="2152"/>
      <c r="RCR5" s="2152"/>
      <c r="RCS5" s="2152"/>
      <c r="RCT5" s="2152"/>
      <c r="RCU5" s="2152"/>
      <c r="RCV5" s="2152"/>
      <c r="RCW5" s="2152"/>
      <c r="RCX5" s="2152"/>
      <c r="RCY5" s="2152"/>
      <c r="RCZ5" s="2152"/>
      <c r="RDA5" s="2152"/>
      <c r="RDB5" s="2152"/>
      <c r="RDC5" s="2152"/>
      <c r="RDD5" s="2152"/>
      <c r="RDE5" s="2152"/>
      <c r="RDF5" s="2152"/>
      <c r="RDG5" s="2152"/>
      <c r="RDH5" s="2152"/>
      <c r="RDI5" s="2152"/>
      <c r="RDJ5" s="2152"/>
      <c r="RDK5" s="2152"/>
      <c r="RDL5" s="2152"/>
      <c r="RDM5" s="2152"/>
      <c r="RDN5" s="2152"/>
      <c r="RDO5" s="2152"/>
      <c r="RDP5" s="2152"/>
      <c r="RDQ5" s="2152"/>
      <c r="RDR5" s="2152"/>
      <c r="RDS5" s="2152"/>
      <c r="RDT5" s="2152"/>
      <c r="RDU5" s="2152"/>
      <c r="RDV5" s="2152"/>
      <c r="RDW5" s="2152"/>
      <c r="RDX5" s="2152"/>
      <c r="RDY5" s="2152"/>
      <c r="RDZ5" s="2152"/>
      <c r="REA5" s="2152"/>
      <c r="REB5" s="2152"/>
      <c r="REC5" s="2152"/>
      <c r="RED5" s="2152"/>
      <c r="REE5" s="2152"/>
      <c r="REF5" s="2152"/>
      <c r="REG5" s="2152"/>
      <c r="REH5" s="2152"/>
      <c r="REI5" s="2152"/>
      <c r="REJ5" s="2152"/>
      <c r="REK5" s="2152"/>
      <c r="REL5" s="2152"/>
      <c r="REM5" s="2152"/>
      <c r="REN5" s="2152"/>
      <c r="REO5" s="2152"/>
      <c r="REP5" s="2152"/>
      <c r="REQ5" s="2152"/>
      <c r="RER5" s="2152"/>
      <c r="RES5" s="2152"/>
      <c r="RET5" s="2152"/>
      <c r="REU5" s="2152"/>
      <c r="REV5" s="2152"/>
      <c r="REW5" s="2152"/>
      <c r="REX5" s="2152"/>
      <c r="REY5" s="2152"/>
      <c r="REZ5" s="2152"/>
      <c r="RFA5" s="2152"/>
      <c r="RFB5" s="2152"/>
      <c r="RFC5" s="2152"/>
      <c r="RFD5" s="2152"/>
      <c r="RFE5" s="2152"/>
      <c r="RFF5" s="2152"/>
      <c r="RFG5" s="2152"/>
      <c r="RFH5" s="2152"/>
      <c r="RFI5" s="2152"/>
      <c r="RFJ5" s="2152"/>
      <c r="RFK5" s="2152"/>
      <c r="RFL5" s="2152"/>
      <c r="RFM5" s="2152"/>
      <c r="RFN5" s="2152"/>
      <c r="RFO5" s="2152"/>
      <c r="RFP5" s="2152"/>
      <c r="RFQ5" s="2152"/>
      <c r="RFR5" s="2152"/>
      <c r="RFS5" s="2152"/>
      <c r="RFT5" s="2152"/>
      <c r="RFU5" s="2152"/>
      <c r="RFV5" s="2152"/>
      <c r="RFW5" s="2152"/>
      <c r="RFX5" s="2152"/>
      <c r="RFY5" s="2152"/>
      <c r="RFZ5" s="2152"/>
      <c r="RGA5" s="2152"/>
      <c r="RGB5" s="2152"/>
      <c r="RGC5" s="2152"/>
      <c r="RGD5" s="2152"/>
      <c r="RGE5" s="2152"/>
      <c r="RGF5" s="2152"/>
      <c r="RGG5" s="2152"/>
      <c r="RGH5" s="2152"/>
      <c r="RGI5" s="2152"/>
      <c r="RGJ5" s="2152"/>
      <c r="RGK5" s="2152"/>
      <c r="RGL5" s="2152"/>
      <c r="RGM5" s="2152"/>
      <c r="RGN5" s="2152"/>
      <c r="RGO5" s="2152"/>
      <c r="RGP5" s="2152"/>
      <c r="RGQ5" s="2152"/>
      <c r="RGR5" s="2152"/>
      <c r="RGS5" s="2152"/>
      <c r="RGT5" s="2152"/>
      <c r="RGU5" s="2152"/>
      <c r="RGV5" s="2152"/>
      <c r="RGW5" s="2152"/>
      <c r="RGX5" s="2152"/>
      <c r="RGY5" s="2152"/>
      <c r="RGZ5" s="2152"/>
      <c r="RHA5" s="2152"/>
      <c r="RHB5" s="2152"/>
      <c r="RHC5" s="2152"/>
      <c r="RHD5" s="2152"/>
      <c r="RHE5" s="2152"/>
      <c r="RHF5" s="2152"/>
      <c r="RHG5" s="2152"/>
      <c r="RHH5" s="2152"/>
      <c r="RHI5" s="2152"/>
      <c r="RHJ5" s="2152"/>
      <c r="RHK5" s="2152"/>
      <c r="RHL5" s="2152"/>
      <c r="RHM5" s="2152"/>
      <c r="RHN5" s="2152"/>
      <c r="RHO5" s="2152"/>
      <c r="RHP5" s="2152"/>
      <c r="RHQ5" s="2152"/>
      <c r="RHR5" s="2152"/>
      <c r="RHS5" s="2152"/>
      <c r="RHT5" s="2152"/>
      <c r="RHU5" s="2152"/>
      <c r="RHV5" s="2152"/>
      <c r="RHW5" s="2152"/>
      <c r="RHX5" s="2152"/>
      <c r="RHY5" s="2152"/>
      <c r="RHZ5" s="2152"/>
      <c r="RIA5" s="2152"/>
      <c r="RIB5" s="2152"/>
      <c r="RIC5" s="2152"/>
      <c r="RID5" s="2152"/>
      <c r="RIE5" s="2152"/>
      <c r="RIF5" s="2152"/>
      <c r="RIG5" s="2152"/>
      <c r="RIH5" s="2152"/>
      <c r="RII5" s="2152"/>
      <c r="RIJ5" s="2152"/>
      <c r="RIK5" s="2152"/>
      <c r="RIL5" s="2152"/>
      <c r="RIM5" s="2152"/>
      <c r="RIN5" s="2152"/>
      <c r="RIO5" s="2152"/>
      <c r="RIP5" s="2152"/>
      <c r="RIQ5" s="2152"/>
      <c r="RIR5" s="2152"/>
      <c r="RIS5" s="2152"/>
      <c r="RIT5" s="2152"/>
      <c r="RIU5" s="2152"/>
      <c r="RIV5" s="2152"/>
      <c r="RIW5" s="2152"/>
      <c r="RIX5" s="2152"/>
      <c r="RIY5" s="2152"/>
      <c r="RIZ5" s="2152"/>
      <c r="RJA5" s="2152"/>
      <c r="RJB5" s="2152"/>
      <c r="RJC5" s="2152"/>
      <c r="RJD5" s="2152"/>
      <c r="RJE5" s="2152"/>
      <c r="RJF5" s="2152"/>
      <c r="RJG5" s="2152"/>
      <c r="RJH5" s="2152"/>
      <c r="RJI5" s="2152"/>
      <c r="RJJ5" s="2152"/>
      <c r="RJK5" s="2152"/>
      <c r="RJL5" s="2152"/>
      <c r="RJM5" s="2152"/>
      <c r="RJN5" s="2152"/>
      <c r="RJO5" s="2152"/>
      <c r="RJP5" s="2152"/>
      <c r="RJQ5" s="2152"/>
      <c r="RJR5" s="2152"/>
      <c r="RJS5" s="2152"/>
      <c r="RJT5" s="2152"/>
      <c r="RJU5" s="2152"/>
      <c r="RJV5" s="2152"/>
      <c r="RJW5" s="2152"/>
      <c r="RJX5" s="2152"/>
      <c r="RJY5" s="2152"/>
      <c r="RJZ5" s="2152"/>
      <c r="RKA5" s="2152"/>
      <c r="RKB5" s="2152"/>
      <c r="RKC5" s="2152"/>
      <c r="RKD5" s="2152"/>
      <c r="RKE5" s="2152"/>
      <c r="RKF5" s="2152"/>
      <c r="RKG5" s="2152"/>
      <c r="RKH5" s="2152"/>
      <c r="RKI5" s="2152"/>
      <c r="RKJ5" s="2152"/>
      <c r="RKK5" s="2152"/>
      <c r="RKL5" s="2152"/>
      <c r="RKM5" s="2152"/>
      <c r="RKN5" s="2152"/>
      <c r="RKO5" s="2152"/>
      <c r="RKP5" s="2152"/>
      <c r="RKQ5" s="2152"/>
      <c r="RKR5" s="2152"/>
      <c r="RKS5" s="2152"/>
      <c r="RKT5" s="2152"/>
      <c r="RKU5" s="2152"/>
      <c r="RKV5" s="2152"/>
      <c r="RKW5" s="2152"/>
      <c r="RKX5" s="2152"/>
      <c r="RKY5" s="2152"/>
      <c r="RKZ5" s="2152"/>
      <c r="RLA5" s="2152"/>
      <c r="RLB5" s="2152"/>
      <c r="RLC5" s="2152"/>
      <c r="RLD5" s="2152"/>
      <c r="RLE5" s="2152"/>
      <c r="RLF5" s="2152"/>
      <c r="RLG5" s="2152"/>
      <c r="RLH5" s="2152"/>
      <c r="RLI5" s="2152"/>
      <c r="RLJ5" s="2152"/>
      <c r="RLK5" s="2152"/>
      <c r="RLL5" s="2152"/>
      <c r="RLM5" s="2152"/>
      <c r="RLN5" s="2152"/>
      <c r="RLO5" s="2152"/>
      <c r="RLP5" s="2152"/>
      <c r="RLQ5" s="2152"/>
      <c r="RLR5" s="2152"/>
      <c r="RLS5" s="2152"/>
      <c r="RLT5" s="2152"/>
      <c r="RLU5" s="2152"/>
      <c r="RLV5" s="2152"/>
      <c r="RLW5" s="2152"/>
      <c r="RLX5" s="2152"/>
      <c r="RLY5" s="2152"/>
      <c r="RLZ5" s="2152"/>
      <c r="RMA5" s="2152"/>
      <c r="RMB5" s="2152"/>
      <c r="RMC5" s="2152"/>
      <c r="RMD5" s="2152"/>
      <c r="RME5" s="2152"/>
      <c r="RMF5" s="2152"/>
      <c r="RMG5" s="2152"/>
      <c r="RMH5" s="2152"/>
      <c r="RMI5" s="2152"/>
      <c r="RMJ5" s="2152"/>
      <c r="RMK5" s="2152"/>
      <c r="RML5" s="2152"/>
      <c r="RMM5" s="2152"/>
      <c r="RMN5" s="2152"/>
      <c r="RMO5" s="2152"/>
      <c r="RMP5" s="2152"/>
      <c r="RMQ5" s="2152"/>
      <c r="RMR5" s="2152"/>
      <c r="RMS5" s="2152"/>
      <c r="RMT5" s="2152"/>
      <c r="RMU5" s="2152"/>
      <c r="RMV5" s="2152"/>
      <c r="RMW5" s="2152"/>
      <c r="RMX5" s="2152"/>
      <c r="RMY5" s="2152"/>
      <c r="RMZ5" s="2152"/>
      <c r="RNA5" s="2152"/>
      <c r="RNB5" s="2152"/>
      <c r="RNC5" s="2152"/>
      <c r="RND5" s="2152"/>
      <c r="RNE5" s="2152"/>
      <c r="RNF5" s="2152"/>
      <c r="RNG5" s="2152"/>
      <c r="RNH5" s="2152"/>
      <c r="RNI5" s="2152"/>
      <c r="RNJ5" s="2152"/>
      <c r="RNK5" s="2152"/>
      <c r="RNL5" s="2152"/>
      <c r="RNM5" s="2152"/>
      <c r="RNN5" s="2152"/>
      <c r="RNO5" s="2152"/>
      <c r="RNP5" s="2152"/>
      <c r="RNQ5" s="2152"/>
      <c r="RNR5" s="2152"/>
      <c r="RNS5" s="2152"/>
      <c r="RNT5" s="2152"/>
      <c r="RNU5" s="2152"/>
      <c r="RNV5" s="2152"/>
      <c r="RNW5" s="2152"/>
      <c r="RNX5" s="2152"/>
      <c r="RNY5" s="2152"/>
      <c r="RNZ5" s="2152"/>
      <c r="ROA5" s="2152"/>
      <c r="ROB5" s="2152"/>
      <c r="ROC5" s="2152"/>
      <c r="ROD5" s="2152"/>
      <c r="ROE5" s="2152"/>
      <c r="ROF5" s="2152"/>
      <c r="ROG5" s="2152"/>
      <c r="ROH5" s="2152"/>
      <c r="ROI5" s="2152"/>
      <c r="ROJ5" s="2152"/>
      <c r="ROK5" s="2152"/>
      <c r="ROL5" s="2152"/>
      <c r="ROM5" s="2152"/>
      <c r="RON5" s="2152"/>
      <c r="ROO5" s="2152"/>
      <c r="ROP5" s="2152"/>
      <c r="ROQ5" s="2152"/>
      <c r="ROR5" s="2152"/>
      <c r="ROS5" s="2152"/>
      <c r="ROT5" s="2152"/>
      <c r="ROU5" s="2152"/>
      <c r="ROV5" s="2152"/>
      <c r="ROW5" s="2152"/>
      <c r="ROX5" s="2152"/>
      <c r="ROY5" s="2152"/>
      <c r="ROZ5" s="2152"/>
      <c r="RPA5" s="2152"/>
      <c r="RPB5" s="2152"/>
      <c r="RPC5" s="2152"/>
      <c r="RPD5" s="2152"/>
      <c r="RPE5" s="2152"/>
      <c r="RPF5" s="2152"/>
      <c r="RPG5" s="2152"/>
      <c r="RPH5" s="2152"/>
      <c r="RPI5" s="2152"/>
      <c r="RPJ5" s="2152"/>
      <c r="RPK5" s="2152"/>
      <c r="RPL5" s="2152"/>
      <c r="RPM5" s="2152"/>
      <c r="RPN5" s="2152"/>
      <c r="RPO5" s="2152"/>
      <c r="RPP5" s="2152"/>
      <c r="RPQ5" s="2152"/>
      <c r="RPR5" s="2152"/>
      <c r="RPS5" s="2152"/>
      <c r="RPT5" s="2152"/>
      <c r="RPU5" s="2152"/>
      <c r="RPV5" s="2152"/>
      <c r="RPW5" s="2152"/>
      <c r="RPX5" s="2152"/>
      <c r="RPY5" s="2152"/>
      <c r="RPZ5" s="2152"/>
      <c r="RQA5" s="2152"/>
      <c r="RQB5" s="2152"/>
      <c r="RQC5" s="2152"/>
      <c r="RQD5" s="2152"/>
      <c r="RQE5" s="2152"/>
      <c r="RQF5" s="2152"/>
      <c r="RQG5" s="2152"/>
      <c r="RQH5" s="2152"/>
      <c r="RQI5" s="2152"/>
      <c r="RQJ5" s="2152"/>
      <c r="RQK5" s="2152"/>
      <c r="RQL5" s="2152"/>
      <c r="RQM5" s="2152"/>
      <c r="RQN5" s="2152"/>
      <c r="RQO5" s="2152"/>
      <c r="RQP5" s="2152"/>
      <c r="RQQ5" s="2152"/>
      <c r="RQR5" s="2152"/>
      <c r="RQS5" s="2152"/>
      <c r="RQT5" s="2152"/>
      <c r="RQU5" s="2152"/>
      <c r="RQV5" s="2152"/>
      <c r="RQW5" s="2152"/>
      <c r="RQX5" s="2152"/>
      <c r="RQY5" s="2152"/>
      <c r="RQZ5" s="2152"/>
      <c r="RRA5" s="2152"/>
      <c r="RRB5" s="2152"/>
      <c r="RRC5" s="2152"/>
      <c r="RRD5" s="2152"/>
      <c r="RRE5" s="2152"/>
      <c r="RRF5" s="2152"/>
      <c r="RRG5" s="2152"/>
      <c r="RRH5" s="2152"/>
      <c r="RRI5" s="2152"/>
      <c r="RRJ5" s="2152"/>
      <c r="RRK5" s="2152"/>
      <c r="RRL5" s="2152"/>
      <c r="RRM5" s="2152"/>
      <c r="RRN5" s="2152"/>
      <c r="RRO5" s="2152"/>
      <c r="RRP5" s="2152"/>
      <c r="RRQ5" s="2152"/>
      <c r="RRR5" s="2152"/>
      <c r="RRS5" s="2152"/>
      <c r="RRT5" s="2152"/>
      <c r="RRU5" s="2152"/>
      <c r="RRV5" s="2152"/>
      <c r="RRW5" s="2152"/>
      <c r="RRX5" s="2152"/>
      <c r="RRY5" s="2152"/>
      <c r="RRZ5" s="2152"/>
      <c r="RSA5" s="2152"/>
      <c r="RSB5" s="2152"/>
      <c r="RSC5" s="2152"/>
      <c r="RSD5" s="2152"/>
      <c r="RSE5" s="2152"/>
      <c r="RSF5" s="2152"/>
      <c r="RSG5" s="2152"/>
      <c r="RSH5" s="2152"/>
      <c r="RSI5" s="2152"/>
      <c r="RSJ5" s="2152"/>
      <c r="RSK5" s="2152"/>
      <c r="RSL5" s="2152"/>
      <c r="RSM5" s="2152"/>
      <c r="RSN5" s="2152"/>
      <c r="RSO5" s="2152"/>
      <c r="RSP5" s="2152"/>
      <c r="RSQ5" s="2152"/>
      <c r="RSR5" s="2152"/>
      <c r="RSS5" s="2152"/>
      <c r="RST5" s="2152"/>
      <c r="RSU5" s="2152"/>
      <c r="RSV5" s="2152"/>
      <c r="RSW5" s="2152"/>
      <c r="RSX5" s="2152"/>
      <c r="RSY5" s="2152"/>
      <c r="RSZ5" s="2152"/>
      <c r="RTA5" s="2152"/>
      <c r="RTB5" s="2152"/>
      <c r="RTC5" s="2152"/>
      <c r="RTD5" s="2152"/>
      <c r="RTE5" s="2152"/>
      <c r="RTF5" s="2152"/>
      <c r="RTG5" s="2152"/>
      <c r="RTH5" s="2152"/>
      <c r="RTI5" s="2152"/>
      <c r="RTJ5" s="2152"/>
      <c r="RTK5" s="2152"/>
      <c r="RTL5" s="2152"/>
      <c r="RTM5" s="2152"/>
      <c r="RTN5" s="2152"/>
      <c r="RTO5" s="2152"/>
      <c r="RTP5" s="2152"/>
      <c r="RTQ5" s="2152"/>
      <c r="RTR5" s="2152"/>
      <c r="RTS5" s="2152"/>
      <c r="RTT5" s="2152"/>
      <c r="RTU5" s="2152"/>
      <c r="RTV5" s="2152"/>
      <c r="RTW5" s="2152"/>
      <c r="RTX5" s="2152"/>
      <c r="RTY5" s="2152"/>
      <c r="RTZ5" s="2152"/>
      <c r="RUA5" s="2152"/>
      <c r="RUB5" s="2152"/>
      <c r="RUC5" s="2152"/>
      <c r="RUD5" s="2152"/>
      <c r="RUE5" s="2152"/>
      <c r="RUF5" s="2152"/>
      <c r="RUG5" s="2152"/>
      <c r="RUH5" s="2152"/>
      <c r="RUI5" s="2152"/>
      <c r="RUJ5" s="2152"/>
      <c r="RUK5" s="2152"/>
      <c r="RUL5" s="2152"/>
      <c r="RUM5" s="2152"/>
      <c r="RUN5" s="2152"/>
      <c r="RUO5" s="2152"/>
      <c r="RUP5" s="2152"/>
      <c r="RUQ5" s="2152"/>
      <c r="RUR5" s="2152"/>
      <c r="RUS5" s="2152"/>
      <c r="RUT5" s="2152"/>
      <c r="RUU5" s="2152"/>
      <c r="RUV5" s="2152"/>
      <c r="RUW5" s="2152"/>
      <c r="RUX5" s="2152"/>
      <c r="RUY5" s="2152"/>
      <c r="RUZ5" s="2152"/>
      <c r="RVA5" s="2152"/>
      <c r="RVB5" s="2152"/>
      <c r="RVC5" s="2152"/>
      <c r="RVD5" s="2152"/>
      <c r="RVE5" s="2152"/>
      <c r="RVF5" s="2152"/>
      <c r="RVG5" s="2152"/>
      <c r="RVH5" s="2152"/>
      <c r="RVI5" s="2152"/>
      <c r="RVJ5" s="2152"/>
      <c r="RVK5" s="2152"/>
      <c r="RVL5" s="2152"/>
      <c r="RVM5" s="2152"/>
      <c r="RVN5" s="2152"/>
      <c r="RVO5" s="2152"/>
      <c r="RVP5" s="2152"/>
      <c r="RVQ5" s="2152"/>
      <c r="RVR5" s="2152"/>
      <c r="RVS5" s="2152"/>
      <c r="RVT5" s="2152"/>
      <c r="RVU5" s="2152"/>
      <c r="RVV5" s="2152"/>
      <c r="RVW5" s="2152"/>
      <c r="RVX5" s="2152"/>
      <c r="RVY5" s="2152"/>
      <c r="RVZ5" s="2152"/>
      <c r="RWA5" s="2152"/>
      <c r="RWB5" s="2152"/>
      <c r="RWC5" s="2152"/>
      <c r="RWD5" s="2152"/>
      <c r="RWE5" s="2152"/>
      <c r="RWF5" s="2152"/>
      <c r="RWG5" s="2152"/>
      <c r="RWH5" s="2152"/>
      <c r="RWI5" s="2152"/>
      <c r="RWJ5" s="2152"/>
      <c r="RWK5" s="2152"/>
      <c r="RWL5" s="2152"/>
      <c r="RWM5" s="2152"/>
      <c r="RWN5" s="2152"/>
      <c r="RWO5" s="2152"/>
      <c r="RWP5" s="2152"/>
      <c r="RWQ5" s="2152"/>
      <c r="RWR5" s="2152"/>
      <c r="RWS5" s="2152"/>
      <c r="RWT5" s="2152"/>
      <c r="RWU5" s="2152"/>
      <c r="RWV5" s="2152"/>
      <c r="RWW5" s="2152"/>
      <c r="RWX5" s="2152"/>
      <c r="RWY5" s="2152"/>
      <c r="RWZ5" s="2152"/>
      <c r="RXA5" s="2152"/>
      <c r="RXB5" s="2152"/>
      <c r="RXC5" s="2152"/>
      <c r="RXD5" s="2152"/>
      <c r="RXE5" s="2152"/>
      <c r="RXF5" s="2152"/>
      <c r="RXG5" s="2152"/>
      <c r="RXH5" s="2152"/>
      <c r="RXI5" s="2152"/>
      <c r="RXJ5" s="2152"/>
      <c r="RXK5" s="2152"/>
      <c r="RXL5" s="2152"/>
      <c r="RXM5" s="2152"/>
      <c r="RXN5" s="2152"/>
      <c r="RXO5" s="2152"/>
      <c r="RXP5" s="2152"/>
      <c r="RXQ5" s="2152"/>
      <c r="RXR5" s="2152"/>
      <c r="RXS5" s="2152"/>
      <c r="RXT5" s="2152"/>
      <c r="RXU5" s="2152"/>
      <c r="RXV5" s="2152"/>
      <c r="RXW5" s="2152"/>
      <c r="RXX5" s="2152"/>
      <c r="RXY5" s="2152"/>
      <c r="RXZ5" s="2152"/>
      <c r="RYA5" s="2152"/>
      <c r="RYB5" s="2152"/>
      <c r="RYC5" s="2152"/>
      <c r="RYD5" s="2152"/>
      <c r="RYE5" s="2152"/>
      <c r="RYF5" s="2152"/>
      <c r="RYG5" s="2152"/>
      <c r="RYH5" s="2152"/>
      <c r="RYI5" s="2152"/>
      <c r="RYJ5" s="2152"/>
      <c r="RYK5" s="2152"/>
      <c r="RYL5" s="2152"/>
      <c r="RYM5" s="2152"/>
      <c r="RYN5" s="2152"/>
      <c r="RYO5" s="2152"/>
      <c r="RYP5" s="2152"/>
      <c r="RYQ5" s="2152"/>
      <c r="RYR5" s="2152"/>
      <c r="RYS5" s="2152"/>
      <c r="RYT5" s="2152"/>
      <c r="RYU5" s="2152"/>
      <c r="RYV5" s="2152"/>
      <c r="RYW5" s="2152"/>
      <c r="RYX5" s="2152"/>
      <c r="RYY5" s="2152"/>
      <c r="RYZ5" s="2152"/>
      <c r="RZA5" s="2152"/>
      <c r="RZB5" s="2152"/>
      <c r="RZC5" s="2152"/>
      <c r="RZD5" s="2152"/>
      <c r="RZE5" s="2152"/>
      <c r="RZF5" s="2152"/>
      <c r="RZG5" s="2152"/>
      <c r="RZH5" s="2152"/>
      <c r="RZI5" s="2152"/>
      <c r="RZJ5" s="2152"/>
      <c r="RZK5" s="2152"/>
      <c r="RZL5" s="2152"/>
      <c r="RZM5" s="2152"/>
      <c r="RZN5" s="2152"/>
      <c r="RZO5" s="2152"/>
      <c r="RZP5" s="2152"/>
      <c r="RZQ5" s="2152"/>
      <c r="RZR5" s="2152"/>
      <c r="RZS5" s="2152"/>
      <c r="RZT5" s="2152"/>
      <c r="RZU5" s="2152"/>
      <c r="RZV5" s="2152"/>
      <c r="RZW5" s="2152"/>
      <c r="RZX5" s="2152"/>
      <c r="RZY5" s="2152"/>
      <c r="RZZ5" s="2152"/>
      <c r="SAA5" s="2152"/>
      <c r="SAB5" s="2152"/>
      <c r="SAC5" s="2152"/>
      <c r="SAD5" s="2152"/>
      <c r="SAE5" s="2152"/>
      <c r="SAF5" s="2152"/>
      <c r="SAG5" s="2152"/>
      <c r="SAH5" s="2152"/>
      <c r="SAI5" s="2152"/>
      <c r="SAJ5" s="2152"/>
      <c r="SAK5" s="2152"/>
      <c r="SAL5" s="2152"/>
      <c r="SAM5" s="2152"/>
      <c r="SAN5" s="2152"/>
      <c r="SAO5" s="2152"/>
      <c r="SAP5" s="2152"/>
      <c r="SAQ5" s="2152"/>
      <c r="SAR5" s="2152"/>
      <c r="SAS5" s="2152"/>
      <c r="SAT5" s="2152"/>
      <c r="SAU5" s="2152"/>
      <c r="SAV5" s="2152"/>
      <c r="SAW5" s="2152"/>
      <c r="SAX5" s="2152"/>
      <c r="SAY5" s="2152"/>
      <c r="SAZ5" s="2152"/>
      <c r="SBA5" s="2152"/>
      <c r="SBB5" s="2152"/>
      <c r="SBC5" s="2152"/>
      <c r="SBD5" s="2152"/>
      <c r="SBE5" s="2152"/>
      <c r="SBF5" s="2152"/>
      <c r="SBG5" s="2152"/>
      <c r="SBH5" s="2152"/>
      <c r="SBI5" s="2152"/>
      <c r="SBJ5" s="2152"/>
      <c r="SBK5" s="2152"/>
      <c r="SBL5" s="2152"/>
      <c r="SBM5" s="2152"/>
      <c r="SBN5" s="2152"/>
      <c r="SBO5" s="2152"/>
      <c r="SBP5" s="2152"/>
      <c r="SBQ5" s="2152"/>
      <c r="SBR5" s="2152"/>
      <c r="SBS5" s="2152"/>
      <c r="SBT5" s="2152"/>
      <c r="SBU5" s="2152"/>
      <c r="SBV5" s="2152"/>
      <c r="SBW5" s="2152"/>
      <c r="SBX5" s="2152"/>
      <c r="SBY5" s="2152"/>
      <c r="SBZ5" s="2152"/>
      <c r="SCA5" s="2152"/>
      <c r="SCB5" s="2152"/>
      <c r="SCC5" s="2152"/>
      <c r="SCD5" s="2152"/>
      <c r="SCE5" s="2152"/>
      <c r="SCF5" s="2152"/>
      <c r="SCG5" s="2152"/>
      <c r="SCH5" s="2152"/>
      <c r="SCI5" s="2152"/>
      <c r="SCJ5" s="2152"/>
      <c r="SCK5" s="2152"/>
      <c r="SCL5" s="2152"/>
      <c r="SCM5" s="2152"/>
      <c r="SCN5" s="2152"/>
      <c r="SCO5" s="2152"/>
      <c r="SCP5" s="2152"/>
      <c r="SCQ5" s="2152"/>
      <c r="SCR5" s="2152"/>
      <c r="SCS5" s="2152"/>
      <c r="SCT5" s="2152"/>
      <c r="SCU5" s="2152"/>
      <c r="SCV5" s="2152"/>
      <c r="SCW5" s="2152"/>
      <c r="SCX5" s="2152"/>
      <c r="SCY5" s="2152"/>
      <c r="SCZ5" s="2152"/>
      <c r="SDA5" s="2152"/>
      <c r="SDB5" s="2152"/>
      <c r="SDC5" s="2152"/>
      <c r="SDD5" s="2152"/>
      <c r="SDE5" s="2152"/>
      <c r="SDF5" s="2152"/>
      <c r="SDG5" s="2152"/>
      <c r="SDH5" s="2152"/>
      <c r="SDI5" s="2152"/>
      <c r="SDJ5" s="2152"/>
      <c r="SDK5" s="2152"/>
      <c r="SDL5" s="2152"/>
      <c r="SDM5" s="2152"/>
      <c r="SDN5" s="2152"/>
      <c r="SDO5" s="2152"/>
      <c r="SDP5" s="2152"/>
      <c r="SDQ5" s="2152"/>
      <c r="SDR5" s="2152"/>
      <c r="SDS5" s="2152"/>
      <c r="SDT5" s="2152"/>
      <c r="SDU5" s="2152"/>
      <c r="SDV5" s="2152"/>
      <c r="SDW5" s="2152"/>
      <c r="SDX5" s="2152"/>
      <c r="SDY5" s="2152"/>
      <c r="SDZ5" s="2152"/>
      <c r="SEA5" s="2152"/>
      <c r="SEB5" s="2152"/>
      <c r="SEC5" s="2152"/>
      <c r="SED5" s="2152"/>
      <c r="SEE5" s="2152"/>
      <c r="SEF5" s="2152"/>
      <c r="SEG5" s="2152"/>
      <c r="SEH5" s="2152"/>
      <c r="SEI5" s="2152"/>
      <c r="SEJ5" s="2152"/>
      <c r="SEK5" s="2152"/>
      <c r="SEL5" s="2152"/>
      <c r="SEM5" s="2152"/>
      <c r="SEN5" s="2152"/>
      <c r="SEO5" s="2152"/>
      <c r="SEP5" s="2152"/>
      <c r="SEQ5" s="2152"/>
      <c r="SER5" s="2152"/>
      <c r="SES5" s="2152"/>
      <c r="SET5" s="2152"/>
      <c r="SEU5" s="2152"/>
      <c r="SEV5" s="2152"/>
      <c r="SEW5" s="2152"/>
      <c r="SEX5" s="2152"/>
      <c r="SEY5" s="2152"/>
      <c r="SEZ5" s="2152"/>
      <c r="SFA5" s="2152"/>
      <c r="SFB5" s="2152"/>
      <c r="SFC5" s="2152"/>
      <c r="SFD5" s="2152"/>
      <c r="SFE5" s="2152"/>
      <c r="SFF5" s="2152"/>
      <c r="SFG5" s="2152"/>
      <c r="SFH5" s="2152"/>
      <c r="SFI5" s="2152"/>
      <c r="SFJ5" s="2152"/>
      <c r="SFK5" s="2152"/>
      <c r="SFL5" s="2152"/>
      <c r="SFM5" s="2152"/>
      <c r="SFN5" s="2152"/>
      <c r="SFO5" s="2152"/>
      <c r="SFP5" s="2152"/>
      <c r="SFQ5" s="2152"/>
      <c r="SFR5" s="2152"/>
      <c r="SFS5" s="2152"/>
      <c r="SFT5" s="2152"/>
      <c r="SFU5" s="2152"/>
      <c r="SFV5" s="2152"/>
      <c r="SFW5" s="2152"/>
      <c r="SFX5" s="2152"/>
      <c r="SFY5" s="2152"/>
      <c r="SFZ5" s="2152"/>
      <c r="SGA5" s="2152"/>
      <c r="SGB5" s="2152"/>
      <c r="SGC5" s="2152"/>
      <c r="SGD5" s="2152"/>
      <c r="SGE5" s="2152"/>
      <c r="SGF5" s="2152"/>
      <c r="SGG5" s="2152"/>
      <c r="SGH5" s="2152"/>
      <c r="SGI5" s="2152"/>
      <c r="SGJ5" s="2152"/>
      <c r="SGK5" s="2152"/>
      <c r="SGL5" s="2152"/>
      <c r="SGM5" s="2152"/>
      <c r="SGN5" s="2152"/>
      <c r="SGO5" s="2152"/>
      <c r="SGP5" s="2152"/>
      <c r="SGQ5" s="2152"/>
      <c r="SGR5" s="2152"/>
      <c r="SGS5" s="2152"/>
      <c r="SGT5" s="2152"/>
      <c r="SGU5" s="2152"/>
      <c r="SGV5" s="2152"/>
      <c r="SGW5" s="2152"/>
      <c r="SGX5" s="2152"/>
      <c r="SGY5" s="2152"/>
      <c r="SGZ5" s="2152"/>
      <c r="SHA5" s="2152"/>
      <c r="SHB5" s="2152"/>
      <c r="SHC5" s="2152"/>
      <c r="SHD5" s="2152"/>
      <c r="SHE5" s="2152"/>
      <c r="SHF5" s="2152"/>
      <c r="SHG5" s="2152"/>
      <c r="SHH5" s="2152"/>
      <c r="SHI5" s="2152"/>
      <c r="SHJ5" s="2152"/>
      <c r="SHK5" s="2152"/>
      <c r="SHL5" s="2152"/>
      <c r="SHM5" s="2152"/>
      <c r="SHN5" s="2152"/>
      <c r="SHO5" s="2152"/>
      <c r="SHP5" s="2152"/>
      <c r="SHQ5" s="2152"/>
      <c r="SHR5" s="2152"/>
      <c r="SHS5" s="2152"/>
      <c r="SHT5" s="2152"/>
      <c r="SHU5" s="2152"/>
      <c r="SHV5" s="2152"/>
      <c r="SHW5" s="2152"/>
      <c r="SHX5" s="2152"/>
      <c r="SHY5" s="2152"/>
      <c r="SHZ5" s="2152"/>
      <c r="SIA5" s="2152"/>
      <c r="SIB5" s="2152"/>
      <c r="SIC5" s="2152"/>
      <c r="SID5" s="2152"/>
      <c r="SIE5" s="2152"/>
      <c r="SIF5" s="2152"/>
      <c r="SIG5" s="2152"/>
      <c r="SIH5" s="2152"/>
      <c r="SII5" s="2152"/>
      <c r="SIJ5" s="2152"/>
      <c r="SIK5" s="2152"/>
      <c r="SIL5" s="2152"/>
      <c r="SIM5" s="2152"/>
      <c r="SIN5" s="2152"/>
      <c r="SIO5" s="2152"/>
      <c r="SIP5" s="2152"/>
      <c r="SIQ5" s="2152"/>
      <c r="SIR5" s="2152"/>
      <c r="SIS5" s="2152"/>
      <c r="SIT5" s="2152"/>
      <c r="SIU5" s="2152"/>
      <c r="SIV5" s="2152"/>
      <c r="SIW5" s="2152"/>
      <c r="SIX5" s="2152"/>
      <c r="SIY5" s="2152"/>
      <c r="SIZ5" s="2152"/>
      <c r="SJA5" s="2152"/>
      <c r="SJB5" s="2152"/>
      <c r="SJC5" s="2152"/>
      <c r="SJD5" s="2152"/>
      <c r="SJE5" s="2152"/>
      <c r="SJF5" s="2152"/>
      <c r="SJG5" s="2152"/>
      <c r="SJH5" s="2152"/>
      <c r="SJI5" s="2152"/>
      <c r="SJJ5" s="2152"/>
      <c r="SJK5" s="2152"/>
      <c r="SJL5" s="2152"/>
      <c r="SJM5" s="2152"/>
      <c r="SJN5" s="2152"/>
      <c r="SJO5" s="2152"/>
      <c r="SJP5" s="2152"/>
      <c r="SJQ5" s="2152"/>
      <c r="SJR5" s="2152"/>
      <c r="SJS5" s="2152"/>
      <c r="SJT5" s="2152"/>
      <c r="SJU5" s="2152"/>
      <c r="SJV5" s="2152"/>
      <c r="SJW5" s="2152"/>
      <c r="SJX5" s="2152"/>
      <c r="SJY5" s="2152"/>
      <c r="SJZ5" s="2152"/>
      <c r="SKA5" s="2152"/>
      <c r="SKB5" s="2152"/>
      <c r="SKC5" s="2152"/>
      <c r="SKD5" s="2152"/>
      <c r="SKE5" s="2152"/>
      <c r="SKF5" s="2152"/>
      <c r="SKG5" s="2152"/>
      <c r="SKH5" s="2152"/>
      <c r="SKI5" s="2152"/>
      <c r="SKJ5" s="2152"/>
      <c r="SKK5" s="2152"/>
      <c r="SKL5" s="2152"/>
      <c r="SKM5" s="2152"/>
      <c r="SKN5" s="2152"/>
      <c r="SKO5" s="2152"/>
      <c r="SKP5" s="2152"/>
      <c r="SKQ5" s="2152"/>
      <c r="SKR5" s="2152"/>
      <c r="SKS5" s="2152"/>
      <c r="SKT5" s="2152"/>
      <c r="SKU5" s="2152"/>
      <c r="SKV5" s="2152"/>
      <c r="SKW5" s="2152"/>
      <c r="SKX5" s="2152"/>
      <c r="SKY5" s="2152"/>
      <c r="SKZ5" s="2152"/>
      <c r="SLA5" s="2152"/>
      <c r="SLB5" s="2152"/>
      <c r="SLC5" s="2152"/>
      <c r="SLD5" s="2152"/>
      <c r="SLE5" s="2152"/>
      <c r="SLF5" s="2152"/>
      <c r="SLG5" s="2152"/>
      <c r="SLH5" s="2152"/>
      <c r="SLI5" s="2152"/>
      <c r="SLJ5" s="2152"/>
      <c r="SLK5" s="2152"/>
      <c r="SLL5" s="2152"/>
      <c r="SLM5" s="2152"/>
      <c r="SLN5" s="2152"/>
      <c r="SLO5" s="2152"/>
      <c r="SLP5" s="2152"/>
      <c r="SLQ5" s="2152"/>
      <c r="SLR5" s="2152"/>
      <c r="SLS5" s="2152"/>
      <c r="SLT5" s="2152"/>
      <c r="SLU5" s="2152"/>
      <c r="SLV5" s="2152"/>
      <c r="SLW5" s="2152"/>
      <c r="SLX5" s="2152"/>
      <c r="SLY5" s="2152"/>
      <c r="SLZ5" s="2152"/>
      <c r="SMA5" s="2152"/>
      <c r="SMB5" s="2152"/>
      <c r="SMC5" s="2152"/>
      <c r="SMD5" s="2152"/>
      <c r="SME5" s="2152"/>
      <c r="SMF5" s="2152"/>
      <c r="SMG5" s="2152"/>
      <c r="SMH5" s="2152"/>
      <c r="SMI5" s="2152"/>
      <c r="SMJ5" s="2152"/>
      <c r="SMK5" s="2152"/>
      <c r="SML5" s="2152"/>
      <c r="SMM5" s="2152"/>
      <c r="SMN5" s="2152"/>
      <c r="SMO5" s="2152"/>
      <c r="SMP5" s="2152"/>
      <c r="SMQ5" s="2152"/>
      <c r="SMR5" s="2152"/>
      <c r="SMS5" s="2152"/>
      <c r="SMT5" s="2152"/>
      <c r="SMU5" s="2152"/>
      <c r="SMV5" s="2152"/>
      <c r="SMW5" s="2152"/>
      <c r="SMX5" s="2152"/>
      <c r="SMY5" s="2152"/>
      <c r="SMZ5" s="2152"/>
      <c r="SNA5" s="2152"/>
      <c r="SNB5" s="2152"/>
      <c r="SNC5" s="2152"/>
      <c r="SND5" s="2152"/>
      <c r="SNE5" s="2152"/>
      <c r="SNF5" s="2152"/>
      <c r="SNG5" s="2152"/>
      <c r="SNH5" s="2152"/>
      <c r="SNI5" s="2152"/>
      <c r="SNJ5" s="2152"/>
      <c r="SNK5" s="2152"/>
      <c r="SNL5" s="2152"/>
      <c r="SNM5" s="2152"/>
      <c r="SNN5" s="2152"/>
      <c r="SNO5" s="2152"/>
      <c r="SNP5" s="2152"/>
      <c r="SNQ5" s="2152"/>
      <c r="SNR5" s="2152"/>
      <c r="SNS5" s="2152"/>
      <c r="SNT5" s="2152"/>
      <c r="SNU5" s="2152"/>
      <c r="SNV5" s="2152"/>
      <c r="SNW5" s="2152"/>
      <c r="SNX5" s="2152"/>
      <c r="SNY5" s="2152"/>
      <c r="SNZ5" s="2152"/>
      <c r="SOA5" s="2152"/>
      <c r="SOB5" s="2152"/>
      <c r="SOC5" s="2152"/>
      <c r="SOD5" s="2152"/>
      <c r="SOE5" s="2152"/>
      <c r="SOF5" s="2152"/>
      <c r="SOG5" s="2152"/>
      <c r="SOH5" s="2152"/>
      <c r="SOI5" s="2152"/>
      <c r="SOJ5" s="2152"/>
      <c r="SOK5" s="2152"/>
      <c r="SOL5" s="2152"/>
      <c r="SOM5" s="2152"/>
      <c r="SON5" s="2152"/>
      <c r="SOO5" s="2152"/>
      <c r="SOP5" s="2152"/>
      <c r="SOQ5" s="2152"/>
      <c r="SOR5" s="2152"/>
      <c r="SOS5" s="2152"/>
      <c r="SOT5" s="2152"/>
      <c r="SOU5" s="2152"/>
      <c r="SOV5" s="2152"/>
      <c r="SOW5" s="2152"/>
      <c r="SOX5" s="2152"/>
      <c r="SOY5" s="2152"/>
      <c r="SOZ5" s="2152"/>
      <c r="SPA5" s="2152"/>
      <c r="SPB5" s="2152"/>
      <c r="SPC5" s="2152"/>
      <c r="SPD5" s="2152"/>
      <c r="SPE5" s="2152"/>
      <c r="SPF5" s="2152"/>
      <c r="SPG5" s="2152"/>
      <c r="SPH5" s="2152"/>
      <c r="SPI5" s="2152"/>
      <c r="SPJ5" s="2152"/>
      <c r="SPK5" s="2152"/>
      <c r="SPL5" s="2152"/>
      <c r="SPM5" s="2152"/>
      <c r="SPN5" s="2152"/>
      <c r="SPO5" s="2152"/>
      <c r="SPP5" s="2152"/>
      <c r="SPQ5" s="2152"/>
      <c r="SPR5" s="2152"/>
      <c r="SPS5" s="2152"/>
      <c r="SPT5" s="2152"/>
      <c r="SPU5" s="2152"/>
      <c r="SPV5" s="2152"/>
      <c r="SPW5" s="2152"/>
      <c r="SPX5" s="2152"/>
      <c r="SPY5" s="2152"/>
      <c r="SPZ5" s="2152"/>
      <c r="SQA5" s="2152"/>
      <c r="SQB5" s="2152"/>
      <c r="SQC5" s="2152"/>
      <c r="SQD5" s="2152"/>
      <c r="SQE5" s="2152"/>
      <c r="SQF5" s="2152"/>
      <c r="SQG5" s="2152"/>
      <c r="SQH5" s="2152"/>
      <c r="SQI5" s="2152"/>
      <c r="SQJ5" s="2152"/>
      <c r="SQK5" s="2152"/>
      <c r="SQL5" s="2152"/>
      <c r="SQM5" s="2152"/>
      <c r="SQN5" s="2152"/>
      <c r="SQO5" s="2152"/>
      <c r="SQP5" s="2152"/>
      <c r="SQQ5" s="2152"/>
      <c r="SQR5" s="2152"/>
      <c r="SQS5" s="2152"/>
      <c r="SQT5" s="2152"/>
      <c r="SQU5" s="2152"/>
      <c r="SQV5" s="2152"/>
      <c r="SQW5" s="2152"/>
      <c r="SQX5" s="2152"/>
      <c r="SQY5" s="2152"/>
      <c r="SQZ5" s="2152"/>
      <c r="SRA5" s="2152"/>
      <c r="SRB5" s="2152"/>
      <c r="SRC5" s="2152"/>
      <c r="SRD5" s="2152"/>
      <c r="SRE5" s="2152"/>
      <c r="SRF5" s="2152"/>
      <c r="SRG5" s="2152"/>
      <c r="SRH5" s="2152"/>
      <c r="SRI5" s="2152"/>
      <c r="SRJ5" s="2152"/>
      <c r="SRK5" s="2152"/>
      <c r="SRL5" s="2152"/>
      <c r="SRM5" s="2152"/>
      <c r="SRN5" s="2152"/>
      <c r="SRO5" s="2152"/>
      <c r="SRP5" s="2152"/>
      <c r="SRQ5" s="2152"/>
      <c r="SRR5" s="2152"/>
      <c r="SRS5" s="2152"/>
      <c r="SRT5" s="2152"/>
      <c r="SRU5" s="2152"/>
      <c r="SRV5" s="2152"/>
      <c r="SRW5" s="2152"/>
      <c r="SRX5" s="2152"/>
      <c r="SRY5" s="2152"/>
      <c r="SRZ5" s="2152"/>
      <c r="SSA5" s="2152"/>
      <c r="SSB5" s="2152"/>
      <c r="SSC5" s="2152"/>
      <c r="SSD5" s="2152"/>
      <c r="SSE5" s="2152"/>
      <c r="SSF5" s="2152"/>
      <c r="SSG5" s="2152"/>
      <c r="SSH5" s="2152"/>
      <c r="SSI5" s="2152"/>
      <c r="SSJ5" s="2152"/>
      <c r="SSK5" s="2152"/>
      <c r="SSL5" s="2152"/>
      <c r="SSM5" s="2152"/>
      <c r="SSN5" s="2152"/>
      <c r="SSO5" s="2152"/>
      <c r="SSP5" s="2152"/>
      <c r="SSQ5" s="2152"/>
      <c r="SSR5" s="2152"/>
      <c r="SSS5" s="2152"/>
      <c r="SST5" s="2152"/>
      <c r="SSU5" s="2152"/>
      <c r="SSV5" s="2152"/>
      <c r="SSW5" s="2152"/>
      <c r="SSX5" s="2152"/>
      <c r="SSY5" s="2152"/>
      <c r="SSZ5" s="2152"/>
      <c r="STA5" s="2152"/>
      <c r="STB5" s="2152"/>
      <c r="STC5" s="2152"/>
      <c r="STD5" s="2152"/>
      <c r="STE5" s="2152"/>
      <c r="STF5" s="2152"/>
      <c r="STG5" s="2152"/>
      <c r="STH5" s="2152"/>
      <c r="STI5" s="2152"/>
      <c r="STJ5" s="2152"/>
      <c r="STK5" s="2152"/>
      <c r="STL5" s="2152"/>
      <c r="STM5" s="2152"/>
      <c r="STN5" s="2152"/>
      <c r="STO5" s="2152"/>
      <c r="STP5" s="2152"/>
      <c r="STQ5" s="2152"/>
      <c r="STR5" s="2152"/>
      <c r="STS5" s="2152"/>
      <c r="STT5" s="2152"/>
      <c r="STU5" s="2152"/>
      <c r="STV5" s="2152"/>
      <c r="STW5" s="2152"/>
      <c r="STX5" s="2152"/>
      <c r="STY5" s="2152"/>
      <c r="STZ5" s="2152"/>
      <c r="SUA5" s="2152"/>
      <c r="SUB5" s="2152"/>
      <c r="SUC5" s="2152"/>
      <c r="SUD5" s="2152"/>
      <c r="SUE5" s="2152"/>
      <c r="SUF5" s="2152"/>
      <c r="SUG5" s="2152"/>
      <c r="SUH5" s="2152"/>
      <c r="SUI5" s="2152"/>
      <c r="SUJ5" s="2152"/>
      <c r="SUK5" s="2152"/>
      <c r="SUL5" s="2152"/>
      <c r="SUM5" s="2152"/>
      <c r="SUN5" s="2152"/>
      <c r="SUO5" s="2152"/>
      <c r="SUP5" s="2152"/>
      <c r="SUQ5" s="2152"/>
      <c r="SUR5" s="2152"/>
      <c r="SUS5" s="2152"/>
      <c r="SUT5" s="2152"/>
      <c r="SUU5" s="2152"/>
      <c r="SUV5" s="2152"/>
      <c r="SUW5" s="2152"/>
      <c r="SUX5" s="2152"/>
      <c r="SUY5" s="2152"/>
      <c r="SUZ5" s="2152"/>
      <c r="SVA5" s="2152"/>
      <c r="SVB5" s="2152"/>
      <c r="SVC5" s="2152"/>
      <c r="SVD5" s="2152"/>
      <c r="SVE5" s="2152"/>
      <c r="SVF5" s="2152"/>
      <c r="SVG5" s="2152"/>
      <c r="SVH5" s="2152"/>
      <c r="SVI5" s="2152"/>
      <c r="SVJ5" s="2152"/>
      <c r="SVK5" s="2152"/>
      <c r="SVL5" s="2152"/>
      <c r="SVM5" s="2152"/>
      <c r="SVN5" s="2152"/>
      <c r="SVO5" s="2152"/>
      <c r="SVP5" s="2152"/>
      <c r="SVQ5" s="2152"/>
      <c r="SVR5" s="2152"/>
      <c r="SVS5" s="2152"/>
      <c r="SVT5" s="2152"/>
      <c r="SVU5" s="2152"/>
      <c r="SVV5" s="2152"/>
      <c r="SVW5" s="2152"/>
      <c r="SVX5" s="2152"/>
      <c r="SVY5" s="2152"/>
      <c r="SVZ5" s="2152"/>
      <c r="SWA5" s="2152"/>
      <c r="SWB5" s="2152"/>
      <c r="SWC5" s="2152"/>
      <c r="SWD5" s="2152"/>
      <c r="SWE5" s="2152"/>
      <c r="SWF5" s="2152"/>
      <c r="SWG5" s="2152"/>
      <c r="SWH5" s="2152"/>
      <c r="SWI5" s="2152"/>
      <c r="SWJ5" s="2152"/>
      <c r="SWK5" s="2152"/>
      <c r="SWL5" s="2152"/>
      <c r="SWM5" s="2152"/>
      <c r="SWN5" s="2152"/>
      <c r="SWO5" s="2152"/>
      <c r="SWP5" s="2152"/>
      <c r="SWQ5" s="2152"/>
      <c r="SWR5" s="2152"/>
      <c r="SWS5" s="2152"/>
      <c r="SWT5" s="2152"/>
      <c r="SWU5" s="2152"/>
      <c r="SWV5" s="2152"/>
      <c r="SWW5" s="2152"/>
      <c r="SWX5" s="2152"/>
      <c r="SWY5" s="2152"/>
      <c r="SWZ5" s="2152"/>
      <c r="SXA5" s="2152"/>
      <c r="SXB5" s="2152"/>
      <c r="SXC5" s="2152"/>
      <c r="SXD5" s="2152"/>
      <c r="SXE5" s="2152"/>
      <c r="SXF5" s="2152"/>
      <c r="SXG5" s="2152"/>
      <c r="SXH5" s="2152"/>
      <c r="SXI5" s="2152"/>
      <c r="SXJ5" s="2152"/>
      <c r="SXK5" s="2152"/>
      <c r="SXL5" s="2152"/>
      <c r="SXM5" s="2152"/>
      <c r="SXN5" s="2152"/>
      <c r="SXO5" s="2152"/>
      <c r="SXP5" s="2152"/>
      <c r="SXQ5" s="2152"/>
      <c r="SXR5" s="2152"/>
      <c r="SXS5" s="2152"/>
      <c r="SXT5" s="2152"/>
      <c r="SXU5" s="2152"/>
      <c r="SXV5" s="2152"/>
      <c r="SXW5" s="2152"/>
      <c r="SXX5" s="2152"/>
      <c r="SXY5" s="2152"/>
      <c r="SXZ5" s="2152"/>
      <c r="SYA5" s="2152"/>
      <c r="SYB5" s="2152"/>
      <c r="SYC5" s="2152"/>
      <c r="SYD5" s="2152"/>
      <c r="SYE5" s="2152"/>
      <c r="SYF5" s="2152"/>
      <c r="SYG5" s="2152"/>
      <c r="SYH5" s="2152"/>
      <c r="SYI5" s="2152"/>
      <c r="SYJ5" s="2152"/>
      <c r="SYK5" s="2152"/>
      <c r="SYL5" s="2152"/>
      <c r="SYM5" s="2152"/>
      <c r="SYN5" s="2152"/>
      <c r="SYO5" s="2152"/>
      <c r="SYP5" s="2152"/>
      <c r="SYQ5" s="2152"/>
      <c r="SYR5" s="2152"/>
      <c r="SYS5" s="2152"/>
      <c r="SYT5" s="2152"/>
      <c r="SYU5" s="2152"/>
      <c r="SYV5" s="2152"/>
      <c r="SYW5" s="2152"/>
      <c r="SYX5" s="2152"/>
      <c r="SYY5" s="2152"/>
      <c r="SYZ5" s="2152"/>
      <c r="SZA5" s="2152"/>
      <c r="SZB5" s="2152"/>
      <c r="SZC5" s="2152"/>
      <c r="SZD5" s="2152"/>
      <c r="SZE5" s="2152"/>
      <c r="SZF5" s="2152"/>
      <c r="SZG5" s="2152"/>
      <c r="SZH5" s="2152"/>
      <c r="SZI5" s="2152"/>
      <c r="SZJ5" s="2152"/>
      <c r="SZK5" s="2152"/>
      <c r="SZL5" s="2152"/>
      <c r="SZM5" s="2152"/>
      <c r="SZN5" s="2152"/>
      <c r="SZO5" s="2152"/>
      <c r="SZP5" s="2152"/>
      <c r="SZQ5" s="2152"/>
      <c r="SZR5" s="2152"/>
      <c r="SZS5" s="2152"/>
      <c r="SZT5" s="2152"/>
      <c r="SZU5" s="2152"/>
      <c r="SZV5" s="2152"/>
      <c r="SZW5" s="2152"/>
      <c r="SZX5" s="2152"/>
      <c r="SZY5" s="2152"/>
      <c r="SZZ5" s="2152"/>
      <c r="TAA5" s="2152"/>
      <c r="TAB5" s="2152"/>
      <c r="TAC5" s="2152"/>
      <c r="TAD5" s="2152"/>
      <c r="TAE5" s="2152"/>
      <c r="TAF5" s="2152"/>
      <c r="TAG5" s="2152"/>
      <c r="TAH5" s="2152"/>
      <c r="TAI5" s="2152"/>
      <c r="TAJ5" s="2152"/>
      <c r="TAK5" s="2152"/>
      <c r="TAL5" s="2152"/>
      <c r="TAM5" s="2152"/>
      <c r="TAN5" s="2152"/>
      <c r="TAO5" s="2152"/>
      <c r="TAP5" s="2152"/>
      <c r="TAQ5" s="2152"/>
      <c r="TAR5" s="2152"/>
      <c r="TAS5" s="2152"/>
      <c r="TAT5" s="2152"/>
      <c r="TAU5" s="2152"/>
      <c r="TAV5" s="2152"/>
      <c r="TAW5" s="2152"/>
      <c r="TAX5" s="2152"/>
      <c r="TAY5" s="2152"/>
      <c r="TAZ5" s="2152"/>
      <c r="TBA5" s="2152"/>
      <c r="TBB5" s="2152"/>
      <c r="TBC5" s="2152"/>
      <c r="TBD5" s="2152"/>
      <c r="TBE5" s="2152"/>
      <c r="TBF5" s="2152"/>
      <c r="TBG5" s="2152"/>
      <c r="TBH5" s="2152"/>
      <c r="TBI5" s="2152"/>
      <c r="TBJ5" s="2152"/>
      <c r="TBK5" s="2152"/>
      <c r="TBL5" s="2152"/>
      <c r="TBM5" s="2152"/>
      <c r="TBN5" s="2152"/>
      <c r="TBO5" s="2152"/>
      <c r="TBP5" s="2152"/>
      <c r="TBQ5" s="2152"/>
      <c r="TBR5" s="2152"/>
      <c r="TBS5" s="2152"/>
      <c r="TBT5" s="2152"/>
      <c r="TBU5" s="2152"/>
      <c r="TBV5" s="2152"/>
      <c r="TBW5" s="2152"/>
      <c r="TBX5" s="2152"/>
      <c r="TBY5" s="2152"/>
      <c r="TBZ5" s="2152"/>
      <c r="TCA5" s="2152"/>
      <c r="TCB5" s="2152"/>
      <c r="TCC5" s="2152"/>
      <c r="TCD5" s="2152"/>
      <c r="TCE5" s="2152"/>
      <c r="TCF5" s="2152"/>
      <c r="TCG5" s="2152"/>
      <c r="TCH5" s="2152"/>
      <c r="TCI5" s="2152"/>
      <c r="TCJ5" s="2152"/>
      <c r="TCK5" s="2152"/>
      <c r="TCL5" s="2152"/>
      <c r="TCM5" s="2152"/>
      <c r="TCN5" s="2152"/>
      <c r="TCO5" s="2152"/>
      <c r="TCP5" s="2152"/>
      <c r="TCQ5" s="2152"/>
      <c r="TCR5" s="2152"/>
      <c r="TCS5" s="2152"/>
      <c r="TCT5" s="2152"/>
      <c r="TCU5" s="2152"/>
      <c r="TCV5" s="2152"/>
      <c r="TCW5" s="2152"/>
      <c r="TCX5" s="2152"/>
      <c r="TCY5" s="2152"/>
      <c r="TCZ5" s="2152"/>
      <c r="TDA5" s="2152"/>
      <c r="TDB5" s="2152"/>
      <c r="TDC5" s="2152"/>
      <c r="TDD5" s="2152"/>
      <c r="TDE5" s="2152"/>
      <c r="TDF5" s="2152"/>
      <c r="TDG5" s="2152"/>
      <c r="TDH5" s="2152"/>
      <c r="TDI5" s="2152"/>
      <c r="TDJ5" s="2152"/>
      <c r="TDK5" s="2152"/>
      <c r="TDL5" s="2152"/>
      <c r="TDM5" s="2152"/>
      <c r="TDN5" s="2152"/>
      <c r="TDO5" s="2152"/>
      <c r="TDP5" s="2152"/>
      <c r="TDQ5" s="2152"/>
      <c r="TDR5" s="2152"/>
      <c r="TDS5" s="2152"/>
      <c r="TDT5" s="2152"/>
      <c r="TDU5" s="2152"/>
      <c r="TDV5" s="2152"/>
      <c r="TDW5" s="2152"/>
      <c r="TDX5" s="2152"/>
      <c r="TDY5" s="2152"/>
      <c r="TDZ5" s="2152"/>
      <c r="TEA5" s="2152"/>
      <c r="TEB5" s="2152"/>
      <c r="TEC5" s="2152"/>
      <c r="TED5" s="2152"/>
      <c r="TEE5" s="2152"/>
      <c r="TEF5" s="2152"/>
      <c r="TEG5" s="2152"/>
      <c r="TEH5" s="2152"/>
      <c r="TEI5" s="2152"/>
      <c r="TEJ5" s="2152"/>
      <c r="TEK5" s="2152"/>
      <c r="TEL5" s="2152"/>
      <c r="TEM5" s="2152"/>
      <c r="TEN5" s="2152"/>
      <c r="TEO5" s="2152"/>
      <c r="TEP5" s="2152"/>
      <c r="TEQ5" s="2152"/>
      <c r="TER5" s="2152"/>
      <c r="TES5" s="2152"/>
      <c r="TET5" s="2152"/>
      <c r="TEU5" s="2152"/>
      <c r="TEV5" s="2152"/>
      <c r="TEW5" s="2152"/>
      <c r="TEX5" s="2152"/>
      <c r="TEY5" s="2152"/>
      <c r="TEZ5" s="2152"/>
      <c r="TFA5" s="2152"/>
      <c r="TFB5" s="2152"/>
      <c r="TFC5" s="2152"/>
      <c r="TFD5" s="2152"/>
      <c r="TFE5" s="2152"/>
      <c r="TFF5" s="2152"/>
      <c r="TFG5" s="2152"/>
      <c r="TFH5" s="2152"/>
      <c r="TFI5" s="2152"/>
      <c r="TFJ5" s="2152"/>
      <c r="TFK5" s="2152"/>
      <c r="TFL5" s="2152"/>
      <c r="TFM5" s="2152"/>
      <c r="TFN5" s="2152"/>
      <c r="TFO5" s="2152"/>
      <c r="TFP5" s="2152"/>
      <c r="TFQ5" s="2152"/>
      <c r="TFR5" s="2152"/>
      <c r="TFS5" s="2152"/>
      <c r="TFT5" s="2152"/>
      <c r="TFU5" s="2152"/>
      <c r="TFV5" s="2152"/>
      <c r="TFW5" s="2152"/>
      <c r="TFX5" s="2152"/>
      <c r="TFY5" s="2152"/>
      <c r="TFZ5" s="2152"/>
      <c r="TGA5" s="2152"/>
      <c r="TGB5" s="2152"/>
      <c r="TGC5" s="2152"/>
      <c r="TGD5" s="2152"/>
      <c r="TGE5" s="2152"/>
      <c r="TGF5" s="2152"/>
      <c r="TGG5" s="2152"/>
      <c r="TGH5" s="2152"/>
      <c r="TGI5" s="2152"/>
      <c r="TGJ5" s="2152"/>
      <c r="TGK5" s="2152"/>
      <c r="TGL5" s="2152"/>
      <c r="TGM5" s="2152"/>
      <c r="TGN5" s="2152"/>
      <c r="TGO5" s="2152"/>
      <c r="TGP5" s="2152"/>
      <c r="TGQ5" s="2152"/>
      <c r="TGR5" s="2152"/>
      <c r="TGS5" s="2152"/>
      <c r="TGT5" s="2152"/>
      <c r="TGU5" s="2152"/>
      <c r="TGV5" s="2152"/>
      <c r="TGW5" s="2152"/>
      <c r="TGX5" s="2152"/>
      <c r="TGY5" s="2152"/>
      <c r="TGZ5" s="2152"/>
      <c r="THA5" s="2152"/>
      <c r="THB5" s="2152"/>
      <c r="THC5" s="2152"/>
      <c r="THD5" s="2152"/>
      <c r="THE5" s="2152"/>
      <c r="THF5" s="2152"/>
      <c r="THG5" s="2152"/>
      <c r="THH5" s="2152"/>
      <c r="THI5" s="2152"/>
      <c r="THJ5" s="2152"/>
      <c r="THK5" s="2152"/>
      <c r="THL5" s="2152"/>
      <c r="THM5" s="2152"/>
      <c r="THN5" s="2152"/>
      <c r="THO5" s="2152"/>
      <c r="THP5" s="2152"/>
      <c r="THQ5" s="2152"/>
      <c r="THR5" s="2152"/>
      <c r="THS5" s="2152"/>
      <c r="THT5" s="2152"/>
      <c r="THU5" s="2152"/>
      <c r="THV5" s="2152"/>
      <c r="THW5" s="2152"/>
      <c r="THX5" s="2152"/>
      <c r="THY5" s="2152"/>
      <c r="THZ5" s="2152"/>
      <c r="TIA5" s="2152"/>
      <c r="TIB5" s="2152"/>
      <c r="TIC5" s="2152"/>
      <c r="TID5" s="2152"/>
      <c r="TIE5" s="2152"/>
      <c r="TIF5" s="2152"/>
      <c r="TIG5" s="2152"/>
      <c r="TIH5" s="2152"/>
      <c r="TII5" s="2152"/>
      <c r="TIJ5" s="2152"/>
      <c r="TIK5" s="2152"/>
      <c r="TIL5" s="2152"/>
      <c r="TIM5" s="2152"/>
      <c r="TIN5" s="2152"/>
      <c r="TIO5" s="2152"/>
      <c r="TIP5" s="2152"/>
      <c r="TIQ5" s="2152"/>
      <c r="TIR5" s="2152"/>
      <c r="TIS5" s="2152"/>
      <c r="TIT5" s="2152"/>
      <c r="TIU5" s="2152"/>
      <c r="TIV5" s="2152"/>
      <c r="TIW5" s="2152"/>
      <c r="TIX5" s="2152"/>
      <c r="TIY5" s="2152"/>
      <c r="TIZ5" s="2152"/>
      <c r="TJA5" s="2152"/>
      <c r="TJB5" s="2152"/>
      <c r="TJC5" s="2152"/>
      <c r="TJD5" s="2152"/>
      <c r="TJE5" s="2152"/>
      <c r="TJF5" s="2152"/>
      <c r="TJG5" s="2152"/>
      <c r="TJH5" s="2152"/>
      <c r="TJI5" s="2152"/>
      <c r="TJJ5" s="2152"/>
      <c r="TJK5" s="2152"/>
      <c r="TJL5" s="2152"/>
      <c r="TJM5" s="2152"/>
      <c r="TJN5" s="2152"/>
      <c r="TJO5" s="2152"/>
      <c r="TJP5" s="2152"/>
      <c r="TJQ5" s="2152"/>
      <c r="TJR5" s="2152"/>
      <c r="TJS5" s="2152"/>
      <c r="TJT5" s="2152"/>
      <c r="TJU5" s="2152"/>
      <c r="TJV5" s="2152"/>
      <c r="TJW5" s="2152"/>
      <c r="TJX5" s="2152"/>
      <c r="TJY5" s="2152"/>
      <c r="TJZ5" s="2152"/>
      <c r="TKA5" s="2152"/>
      <c r="TKB5" s="2152"/>
      <c r="TKC5" s="2152"/>
      <c r="TKD5" s="2152"/>
      <c r="TKE5" s="2152"/>
      <c r="TKF5" s="2152"/>
      <c r="TKG5" s="2152"/>
      <c r="TKH5" s="2152"/>
      <c r="TKI5" s="2152"/>
      <c r="TKJ5" s="2152"/>
      <c r="TKK5" s="2152"/>
      <c r="TKL5" s="2152"/>
      <c r="TKM5" s="2152"/>
      <c r="TKN5" s="2152"/>
      <c r="TKO5" s="2152"/>
      <c r="TKP5" s="2152"/>
      <c r="TKQ5" s="2152"/>
      <c r="TKR5" s="2152"/>
      <c r="TKS5" s="2152"/>
      <c r="TKT5" s="2152"/>
      <c r="TKU5" s="2152"/>
      <c r="TKV5" s="2152"/>
      <c r="TKW5" s="2152"/>
      <c r="TKX5" s="2152"/>
      <c r="TKY5" s="2152"/>
      <c r="TKZ5" s="2152"/>
      <c r="TLA5" s="2152"/>
      <c r="TLB5" s="2152"/>
      <c r="TLC5" s="2152"/>
      <c r="TLD5" s="2152"/>
      <c r="TLE5" s="2152"/>
      <c r="TLF5" s="2152"/>
      <c r="TLG5" s="2152"/>
      <c r="TLH5" s="2152"/>
      <c r="TLI5" s="2152"/>
      <c r="TLJ5" s="2152"/>
      <c r="TLK5" s="2152"/>
      <c r="TLL5" s="2152"/>
      <c r="TLM5" s="2152"/>
      <c r="TLN5" s="2152"/>
      <c r="TLO5" s="2152"/>
      <c r="TLP5" s="2152"/>
      <c r="TLQ5" s="2152"/>
      <c r="TLR5" s="2152"/>
      <c r="TLS5" s="2152"/>
      <c r="TLT5" s="2152"/>
      <c r="TLU5" s="2152"/>
      <c r="TLV5" s="2152"/>
      <c r="TLW5" s="2152"/>
      <c r="TLX5" s="2152"/>
      <c r="TLY5" s="2152"/>
      <c r="TLZ5" s="2152"/>
      <c r="TMA5" s="2152"/>
      <c r="TMB5" s="2152"/>
      <c r="TMC5" s="2152"/>
      <c r="TMD5" s="2152"/>
      <c r="TME5" s="2152"/>
      <c r="TMF5" s="2152"/>
      <c r="TMG5" s="2152"/>
      <c r="TMH5" s="2152"/>
      <c r="TMI5" s="2152"/>
      <c r="TMJ5" s="2152"/>
      <c r="TMK5" s="2152"/>
      <c r="TML5" s="2152"/>
      <c r="TMM5" s="2152"/>
      <c r="TMN5" s="2152"/>
      <c r="TMO5" s="2152"/>
      <c r="TMP5" s="2152"/>
      <c r="TMQ5" s="2152"/>
      <c r="TMR5" s="2152"/>
      <c r="TMS5" s="2152"/>
      <c r="TMT5" s="2152"/>
      <c r="TMU5" s="2152"/>
      <c r="TMV5" s="2152"/>
      <c r="TMW5" s="2152"/>
      <c r="TMX5" s="2152"/>
      <c r="TMY5" s="2152"/>
      <c r="TMZ5" s="2152"/>
      <c r="TNA5" s="2152"/>
      <c r="TNB5" s="2152"/>
      <c r="TNC5" s="2152"/>
      <c r="TND5" s="2152"/>
      <c r="TNE5" s="2152"/>
      <c r="TNF5" s="2152"/>
      <c r="TNG5" s="2152"/>
      <c r="TNH5" s="2152"/>
      <c r="TNI5" s="2152"/>
      <c r="TNJ5" s="2152"/>
      <c r="TNK5" s="2152"/>
      <c r="TNL5" s="2152"/>
      <c r="TNM5" s="2152"/>
      <c r="TNN5" s="2152"/>
      <c r="TNO5" s="2152"/>
      <c r="TNP5" s="2152"/>
      <c r="TNQ5" s="2152"/>
      <c r="TNR5" s="2152"/>
      <c r="TNS5" s="2152"/>
      <c r="TNT5" s="2152"/>
      <c r="TNU5" s="2152"/>
      <c r="TNV5" s="2152"/>
      <c r="TNW5" s="2152"/>
      <c r="TNX5" s="2152"/>
      <c r="TNY5" s="2152"/>
      <c r="TNZ5" s="2152"/>
      <c r="TOA5" s="2152"/>
      <c r="TOB5" s="2152"/>
      <c r="TOC5" s="2152"/>
      <c r="TOD5" s="2152"/>
      <c r="TOE5" s="2152"/>
      <c r="TOF5" s="2152"/>
      <c r="TOG5" s="2152"/>
      <c r="TOH5" s="2152"/>
      <c r="TOI5" s="2152"/>
      <c r="TOJ5" s="2152"/>
      <c r="TOK5" s="2152"/>
      <c r="TOL5" s="2152"/>
      <c r="TOM5" s="2152"/>
      <c r="TON5" s="2152"/>
      <c r="TOO5" s="2152"/>
      <c r="TOP5" s="2152"/>
      <c r="TOQ5" s="2152"/>
      <c r="TOR5" s="2152"/>
      <c r="TOS5" s="2152"/>
      <c r="TOT5" s="2152"/>
      <c r="TOU5" s="2152"/>
      <c r="TOV5" s="2152"/>
      <c r="TOW5" s="2152"/>
      <c r="TOX5" s="2152"/>
      <c r="TOY5" s="2152"/>
      <c r="TOZ5" s="2152"/>
      <c r="TPA5" s="2152"/>
      <c r="TPB5" s="2152"/>
      <c r="TPC5" s="2152"/>
      <c r="TPD5" s="2152"/>
      <c r="TPE5" s="2152"/>
      <c r="TPF5" s="2152"/>
      <c r="TPG5" s="2152"/>
      <c r="TPH5" s="2152"/>
      <c r="TPI5" s="2152"/>
      <c r="TPJ5" s="2152"/>
      <c r="TPK5" s="2152"/>
      <c r="TPL5" s="2152"/>
      <c r="TPM5" s="2152"/>
      <c r="TPN5" s="2152"/>
      <c r="TPO5" s="2152"/>
      <c r="TPP5" s="2152"/>
      <c r="TPQ5" s="2152"/>
      <c r="TPR5" s="2152"/>
      <c r="TPS5" s="2152"/>
      <c r="TPT5" s="2152"/>
      <c r="TPU5" s="2152"/>
      <c r="TPV5" s="2152"/>
      <c r="TPW5" s="2152"/>
      <c r="TPX5" s="2152"/>
      <c r="TPY5" s="2152"/>
      <c r="TPZ5" s="2152"/>
      <c r="TQA5" s="2152"/>
      <c r="TQB5" s="2152"/>
      <c r="TQC5" s="2152"/>
      <c r="TQD5" s="2152"/>
      <c r="TQE5" s="2152"/>
      <c r="TQF5" s="2152"/>
      <c r="TQG5" s="2152"/>
      <c r="TQH5" s="2152"/>
      <c r="TQI5" s="2152"/>
      <c r="TQJ5" s="2152"/>
      <c r="TQK5" s="2152"/>
      <c r="TQL5" s="2152"/>
      <c r="TQM5" s="2152"/>
      <c r="TQN5" s="2152"/>
      <c r="TQO5" s="2152"/>
      <c r="TQP5" s="2152"/>
      <c r="TQQ5" s="2152"/>
      <c r="TQR5" s="2152"/>
      <c r="TQS5" s="2152"/>
      <c r="TQT5" s="2152"/>
      <c r="TQU5" s="2152"/>
      <c r="TQV5" s="2152"/>
      <c r="TQW5" s="2152"/>
      <c r="TQX5" s="2152"/>
      <c r="TQY5" s="2152"/>
      <c r="TQZ5" s="2152"/>
      <c r="TRA5" s="2152"/>
      <c r="TRB5" s="2152"/>
      <c r="TRC5" s="2152"/>
      <c r="TRD5" s="2152"/>
      <c r="TRE5" s="2152"/>
      <c r="TRF5" s="2152"/>
      <c r="TRG5" s="2152"/>
      <c r="TRH5" s="2152"/>
      <c r="TRI5" s="2152"/>
      <c r="TRJ5" s="2152"/>
      <c r="TRK5" s="2152"/>
      <c r="TRL5" s="2152"/>
      <c r="TRM5" s="2152"/>
      <c r="TRN5" s="2152"/>
      <c r="TRO5" s="2152"/>
      <c r="TRP5" s="2152"/>
      <c r="TRQ5" s="2152"/>
      <c r="TRR5" s="2152"/>
      <c r="TRS5" s="2152"/>
      <c r="TRT5" s="2152"/>
      <c r="TRU5" s="2152"/>
      <c r="TRV5" s="2152"/>
      <c r="TRW5" s="2152"/>
      <c r="TRX5" s="2152"/>
      <c r="TRY5" s="2152"/>
      <c r="TRZ5" s="2152"/>
      <c r="TSA5" s="2152"/>
      <c r="TSB5" s="2152"/>
      <c r="TSC5" s="2152"/>
      <c r="TSD5" s="2152"/>
      <c r="TSE5" s="2152"/>
      <c r="TSF5" s="2152"/>
      <c r="TSG5" s="2152"/>
      <c r="TSH5" s="2152"/>
      <c r="TSI5" s="2152"/>
      <c r="TSJ5" s="2152"/>
      <c r="TSK5" s="2152"/>
      <c r="TSL5" s="2152"/>
      <c r="TSM5" s="2152"/>
      <c r="TSN5" s="2152"/>
      <c r="TSO5" s="2152"/>
      <c r="TSP5" s="2152"/>
      <c r="TSQ5" s="2152"/>
      <c r="TSR5" s="2152"/>
      <c r="TSS5" s="2152"/>
      <c r="TST5" s="2152"/>
      <c r="TSU5" s="2152"/>
      <c r="TSV5" s="2152"/>
      <c r="TSW5" s="2152"/>
      <c r="TSX5" s="2152"/>
      <c r="TSY5" s="2152"/>
      <c r="TSZ5" s="2152"/>
      <c r="TTA5" s="2152"/>
      <c r="TTB5" s="2152"/>
      <c r="TTC5" s="2152"/>
      <c r="TTD5" s="2152"/>
      <c r="TTE5" s="2152"/>
      <c r="TTF5" s="2152"/>
      <c r="TTG5" s="2152"/>
      <c r="TTH5" s="2152"/>
      <c r="TTI5" s="2152"/>
      <c r="TTJ5" s="2152"/>
      <c r="TTK5" s="2152"/>
      <c r="TTL5" s="2152"/>
      <c r="TTM5" s="2152"/>
      <c r="TTN5" s="2152"/>
      <c r="TTO5" s="2152"/>
      <c r="TTP5" s="2152"/>
      <c r="TTQ5" s="2152"/>
      <c r="TTR5" s="2152"/>
      <c r="TTS5" s="2152"/>
      <c r="TTT5" s="2152"/>
      <c r="TTU5" s="2152"/>
      <c r="TTV5" s="2152"/>
      <c r="TTW5" s="2152"/>
      <c r="TTX5" s="2152"/>
      <c r="TTY5" s="2152"/>
      <c r="TTZ5" s="2152"/>
      <c r="TUA5" s="2152"/>
      <c r="TUB5" s="2152"/>
      <c r="TUC5" s="2152"/>
      <c r="TUD5" s="2152"/>
      <c r="TUE5" s="2152"/>
      <c r="TUF5" s="2152"/>
      <c r="TUG5" s="2152"/>
      <c r="TUH5" s="2152"/>
      <c r="TUI5" s="2152"/>
      <c r="TUJ5" s="2152"/>
      <c r="TUK5" s="2152"/>
      <c r="TUL5" s="2152"/>
      <c r="TUM5" s="2152"/>
      <c r="TUN5" s="2152"/>
      <c r="TUO5" s="2152"/>
      <c r="TUP5" s="2152"/>
      <c r="TUQ5" s="2152"/>
      <c r="TUR5" s="2152"/>
      <c r="TUS5" s="2152"/>
      <c r="TUT5" s="2152"/>
      <c r="TUU5" s="2152"/>
      <c r="TUV5" s="2152"/>
      <c r="TUW5" s="2152"/>
      <c r="TUX5" s="2152"/>
      <c r="TUY5" s="2152"/>
      <c r="TUZ5" s="2152"/>
      <c r="TVA5" s="2152"/>
      <c r="TVB5" s="2152"/>
      <c r="TVC5" s="2152"/>
      <c r="TVD5" s="2152"/>
      <c r="TVE5" s="2152"/>
      <c r="TVF5" s="2152"/>
      <c r="TVG5" s="2152"/>
      <c r="TVH5" s="2152"/>
      <c r="TVI5" s="2152"/>
      <c r="TVJ5" s="2152"/>
      <c r="TVK5" s="2152"/>
      <c r="TVL5" s="2152"/>
      <c r="TVM5" s="2152"/>
      <c r="TVN5" s="2152"/>
      <c r="TVO5" s="2152"/>
      <c r="TVP5" s="2152"/>
      <c r="TVQ5" s="2152"/>
      <c r="TVR5" s="2152"/>
      <c r="TVS5" s="2152"/>
      <c r="TVT5" s="2152"/>
      <c r="TVU5" s="2152"/>
      <c r="TVV5" s="2152"/>
      <c r="TVW5" s="2152"/>
      <c r="TVX5" s="2152"/>
      <c r="TVY5" s="2152"/>
      <c r="TVZ5" s="2152"/>
      <c r="TWA5" s="2152"/>
      <c r="TWB5" s="2152"/>
      <c r="TWC5" s="2152"/>
      <c r="TWD5" s="2152"/>
      <c r="TWE5" s="2152"/>
      <c r="TWF5" s="2152"/>
      <c r="TWG5" s="2152"/>
      <c r="TWH5" s="2152"/>
      <c r="TWI5" s="2152"/>
      <c r="TWJ5" s="2152"/>
      <c r="TWK5" s="2152"/>
      <c r="TWL5" s="2152"/>
      <c r="TWM5" s="2152"/>
      <c r="TWN5" s="2152"/>
      <c r="TWO5" s="2152"/>
      <c r="TWP5" s="2152"/>
      <c r="TWQ5" s="2152"/>
      <c r="TWR5" s="2152"/>
      <c r="TWS5" s="2152"/>
      <c r="TWT5" s="2152"/>
      <c r="TWU5" s="2152"/>
      <c r="TWV5" s="2152"/>
      <c r="TWW5" s="2152"/>
      <c r="TWX5" s="2152"/>
      <c r="TWY5" s="2152"/>
      <c r="TWZ5" s="2152"/>
      <c r="TXA5" s="2152"/>
      <c r="TXB5" s="2152"/>
      <c r="TXC5" s="2152"/>
      <c r="TXD5" s="2152"/>
      <c r="TXE5" s="2152"/>
      <c r="TXF5" s="2152"/>
      <c r="TXG5" s="2152"/>
      <c r="TXH5" s="2152"/>
      <c r="TXI5" s="2152"/>
      <c r="TXJ5" s="2152"/>
      <c r="TXK5" s="2152"/>
      <c r="TXL5" s="2152"/>
      <c r="TXM5" s="2152"/>
      <c r="TXN5" s="2152"/>
      <c r="TXO5" s="2152"/>
      <c r="TXP5" s="2152"/>
      <c r="TXQ5" s="2152"/>
      <c r="TXR5" s="2152"/>
      <c r="TXS5" s="2152"/>
      <c r="TXT5" s="2152"/>
      <c r="TXU5" s="2152"/>
      <c r="TXV5" s="2152"/>
      <c r="TXW5" s="2152"/>
      <c r="TXX5" s="2152"/>
      <c r="TXY5" s="2152"/>
      <c r="TXZ5" s="2152"/>
      <c r="TYA5" s="2152"/>
      <c r="TYB5" s="2152"/>
      <c r="TYC5" s="2152"/>
      <c r="TYD5" s="2152"/>
      <c r="TYE5" s="2152"/>
      <c r="TYF5" s="2152"/>
      <c r="TYG5" s="2152"/>
      <c r="TYH5" s="2152"/>
      <c r="TYI5" s="2152"/>
      <c r="TYJ5" s="2152"/>
      <c r="TYK5" s="2152"/>
      <c r="TYL5" s="2152"/>
      <c r="TYM5" s="2152"/>
      <c r="TYN5" s="2152"/>
      <c r="TYO5" s="2152"/>
      <c r="TYP5" s="2152"/>
      <c r="TYQ5" s="2152"/>
      <c r="TYR5" s="2152"/>
      <c r="TYS5" s="2152"/>
      <c r="TYT5" s="2152"/>
      <c r="TYU5" s="2152"/>
      <c r="TYV5" s="2152"/>
      <c r="TYW5" s="2152"/>
      <c r="TYX5" s="2152"/>
      <c r="TYY5" s="2152"/>
      <c r="TYZ5" s="2152"/>
      <c r="TZA5" s="2152"/>
      <c r="TZB5" s="2152"/>
      <c r="TZC5" s="2152"/>
      <c r="TZD5" s="2152"/>
      <c r="TZE5" s="2152"/>
      <c r="TZF5" s="2152"/>
      <c r="TZG5" s="2152"/>
      <c r="TZH5" s="2152"/>
      <c r="TZI5" s="2152"/>
      <c r="TZJ5" s="2152"/>
      <c r="TZK5" s="2152"/>
      <c r="TZL5" s="2152"/>
      <c r="TZM5" s="2152"/>
      <c r="TZN5" s="2152"/>
      <c r="TZO5" s="2152"/>
      <c r="TZP5" s="2152"/>
      <c r="TZQ5" s="2152"/>
      <c r="TZR5" s="2152"/>
      <c r="TZS5" s="2152"/>
      <c r="TZT5" s="2152"/>
      <c r="TZU5" s="2152"/>
      <c r="TZV5" s="2152"/>
      <c r="TZW5" s="2152"/>
      <c r="TZX5" s="2152"/>
      <c r="TZY5" s="2152"/>
      <c r="TZZ5" s="2152"/>
      <c r="UAA5" s="2152"/>
      <c r="UAB5" s="2152"/>
      <c r="UAC5" s="2152"/>
      <c r="UAD5" s="2152"/>
      <c r="UAE5" s="2152"/>
      <c r="UAF5" s="2152"/>
      <c r="UAG5" s="2152"/>
      <c r="UAH5" s="2152"/>
      <c r="UAI5" s="2152"/>
      <c r="UAJ5" s="2152"/>
      <c r="UAK5" s="2152"/>
      <c r="UAL5" s="2152"/>
      <c r="UAM5" s="2152"/>
      <c r="UAN5" s="2152"/>
      <c r="UAO5" s="2152"/>
      <c r="UAP5" s="2152"/>
      <c r="UAQ5" s="2152"/>
      <c r="UAR5" s="2152"/>
      <c r="UAS5" s="2152"/>
      <c r="UAT5" s="2152"/>
      <c r="UAU5" s="2152"/>
      <c r="UAV5" s="2152"/>
      <c r="UAW5" s="2152"/>
      <c r="UAX5" s="2152"/>
      <c r="UAY5" s="2152"/>
      <c r="UAZ5" s="2152"/>
      <c r="UBA5" s="2152"/>
      <c r="UBB5" s="2152"/>
      <c r="UBC5" s="2152"/>
      <c r="UBD5" s="2152"/>
      <c r="UBE5" s="2152"/>
      <c r="UBF5" s="2152"/>
      <c r="UBG5" s="2152"/>
      <c r="UBH5" s="2152"/>
      <c r="UBI5" s="2152"/>
      <c r="UBJ5" s="2152"/>
      <c r="UBK5" s="2152"/>
      <c r="UBL5" s="2152"/>
      <c r="UBM5" s="2152"/>
      <c r="UBN5" s="2152"/>
      <c r="UBO5" s="2152"/>
      <c r="UBP5" s="2152"/>
      <c r="UBQ5" s="2152"/>
      <c r="UBR5" s="2152"/>
      <c r="UBS5" s="2152"/>
      <c r="UBT5" s="2152"/>
      <c r="UBU5" s="2152"/>
      <c r="UBV5" s="2152"/>
      <c r="UBW5" s="2152"/>
      <c r="UBX5" s="2152"/>
      <c r="UBY5" s="2152"/>
      <c r="UBZ5" s="2152"/>
      <c r="UCA5" s="2152"/>
      <c r="UCB5" s="2152"/>
      <c r="UCC5" s="2152"/>
      <c r="UCD5" s="2152"/>
      <c r="UCE5" s="2152"/>
      <c r="UCF5" s="2152"/>
      <c r="UCG5" s="2152"/>
      <c r="UCH5" s="2152"/>
      <c r="UCI5" s="2152"/>
      <c r="UCJ5" s="2152"/>
      <c r="UCK5" s="2152"/>
      <c r="UCL5" s="2152"/>
      <c r="UCM5" s="2152"/>
      <c r="UCN5" s="2152"/>
      <c r="UCO5" s="2152"/>
      <c r="UCP5" s="2152"/>
      <c r="UCQ5" s="2152"/>
      <c r="UCR5" s="2152"/>
      <c r="UCS5" s="2152"/>
      <c r="UCT5" s="2152"/>
      <c r="UCU5" s="2152"/>
      <c r="UCV5" s="2152"/>
      <c r="UCW5" s="2152"/>
      <c r="UCX5" s="2152"/>
      <c r="UCY5" s="2152"/>
      <c r="UCZ5" s="2152"/>
      <c r="UDA5" s="2152"/>
      <c r="UDB5" s="2152"/>
      <c r="UDC5" s="2152"/>
      <c r="UDD5" s="2152"/>
      <c r="UDE5" s="2152"/>
      <c r="UDF5" s="2152"/>
      <c r="UDG5" s="2152"/>
      <c r="UDH5" s="2152"/>
      <c r="UDI5" s="2152"/>
      <c r="UDJ5" s="2152"/>
      <c r="UDK5" s="2152"/>
      <c r="UDL5" s="2152"/>
      <c r="UDM5" s="2152"/>
      <c r="UDN5" s="2152"/>
      <c r="UDO5" s="2152"/>
      <c r="UDP5" s="2152"/>
      <c r="UDQ5" s="2152"/>
      <c r="UDR5" s="2152"/>
      <c r="UDS5" s="2152"/>
      <c r="UDT5" s="2152"/>
      <c r="UDU5" s="2152"/>
      <c r="UDV5" s="2152"/>
      <c r="UDW5" s="2152"/>
      <c r="UDX5" s="2152"/>
      <c r="UDY5" s="2152"/>
      <c r="UDZ5" s="2152"/>
      <c r="UEA5" s="2152"/>
      <c r="UEB5" s="2152"/>
      <c r="UEC5" s="2152"/>
      <c r="UED5" s="2152"/>
      <c r="UEE5" s="2152"/>
      <c r="UEF5" s="2152"/>
      <c r="UEG5" s="2152"/>
      <c r="UEH5" s="2152"/>
      <c r="UEI5" s="2152"/>
      <c r="UEJ5" s="2152"/>
      <c r="UEK5" s="2152"/>
      <c r="UEL5" s="2152"/>
      <c r="UEM5" s="2152"/>
      <c r="UEN5" s="2152"/>
      <c r="UEO5" s="2152"/>
      <c r="UEP5" s="2152"/>
      <c r="UEQ5" s="2152"/>
      <c r="UER5" s="2152"/>
      <c r="UES5" s="2152"/>
      <c r="UET5" s="2152"/>
      <c r="UEU5" s="2152"/>
      <c r="UEV5" s="2152"/>
      <c r="UEW5" s="2152"/>
      <c r="UEX5" s="2152"/>
      <c r="UEY5" s="2152"/>
      <c r="UEZ5" s="2152"/>
      <c r="UFA5" s="2152"/>
      <c r="UFB5" s="2152"/>
      <c r="UFC5" s="2152"/>
      <c r="UFD5" s="2152"/>
      <c r="UFE5" s="2152"/>
      <c r="UFF5" s="2152"/>
      <c r="UFG5" s="2152"/>
      <c r="UFH5" s="2152"/>
      <c r="UFI5" s="2152"/>
      <c r="UFJ5" s="2152"/>
      <c r="UFK5" s="2152"/>
      <c r="UFL5" s="2152"/>
      <c r="UFM5" s="2152"/>
      <c r="UFN5" s="2152"/>
      <c r="UFO5" s="2152"/>
      <c r="UFP5" s="2152"/>
      <c r="UFQ5" s="2152"/>
      <c r="UFR5" s="2152"/>
      <c r="UFS5" s="2152"/>
      <c r="UFT5" s="2152"/>
      <c r="UFU5" s="2152"/>
      <c r="UFV5" s="2152"/>
      <c r="UFW5" s="2152"/>
      <c r="UFX5" s="2152"/>
      <c r="UFY5" s="2152"/>
      <c r="UFZ5" s="2152"/>
      <c r="UGA5" s="2152"/>
      <c r="UGB5" s="2152"/>
      <c r="UGC5" s="2152"/>
      <c r="UGD5" s="2152"/>
      <c r="UGE5" s="2152"/>
      <c r="UGF5" s="2152"/>
      <c r="UGG5" s="2152"/>
      <c r="UGH5" s="2152"/>
      <c r="UGI5" s="2152"/>
      <c r="UGJ5" s="2152"/>
      <c r="UGK5" s="2152"/>
      <c r="UGL5" s="2152"/>
      <c r="UGM5" s="2152"/>
      <c r="UGN5" s="2152"/>
      <c r="UGO5" s="2152"/>
      <c r="UGP5" s="2152"/>
      <c r="UGQ5" s="2152"/>
      <c r="UGR5" s="2152"/>
      <c r="UGS5" s="2152"/>
      <c r="UGT5" s="2152"/>
      <c r="UGU5" s="2152"/>
      <c r="UGV5" s="2152"/>
      <c r="UGW5" s="2152"/>
      <c r="UGX5" s="2152"/>
      <c r="UGY5" s="2152"/>
      <c r="UGZ5" s="2152"/>
      <c r="UHA5" s="2152"/>
      <c r="UHB5" s="2152"/>
      <c r="UHC5" s="2152"/>
      <c r="UHD5" s="2152"/>
      <c r="UHE5" s="2152"/>
      <c r="UHF5" s="2152"/>
      <c r="UHG5" s="2152"/>
      <c r="UHH5" s="2152"/>
      <c r="UHI5" s="2152"/>
      <c r="UHJ5" s="2152"/>
      <c r="UHK5" s="2152"/>
      <c r="UHL5" s="2152"/>
      <c r="UHM5" s="2152"/>
      <c r="UHN5" s="2152"/>
      <c r="UHO5" s="2152"/>
      <c r="UHP5" s="2152"/>
      <c r="UHQ5" s="2152"/>
      <c r="UHR5" s="2152"/>
      <c r="UHS5" s="2152"/>
      <c r="UHT5" s="2152"/>
      <c r="UHU5" s="2152"/>
      <c r="UHV5" s="2152"/>
      <c r="UHW5" s="2152"/>
      <c r="UHX5" s="2152"/>
      <c r="UHY5" s="2152"/>
      <c r="UHZ5" s="2152"/>
      <c r="UIA5" s="2152"/>
      <c r="UIB5" s="2152"/>
      <c r="UIC5" s="2152"/>
      <c r="UID5" s="2152"/>
      <c r="UIE5" s="2152"/>
      <c r="UIF5" s="2152"/>
      <c r="UIG5" s="2152"/>
      <c r="UIH5" s="2152"/>
      <c r="UII5" s="2152"/>
      <c r="UIJ5" s="2152"/>
      <c r="UIK5" s="2152"/>
      <c r="UIL5" s="2152"/>
      <c r="UIM5" s="2152"/>
      <c r="UIN5" s="2152"/>
      <c r="UIO5" s="2152"/>
      <c r="UIP5" s="2152"/>
      <c r="UIQ5" s="2152"/>
      <c r="UIR5" s="2152"/>
      <c r="UIS5" s="2152"/>
      <c r="UIT5" s="2152"/>
      <c r="UIU5" s="2152"/>
      <c r="UIV5" s="2152"/>
      <c r="UIW5" s="2152"/>
      <c r="UIX5" s="2152"/>
      <c r="UIY5" s="2152"/>
      <c r="UIZ5" s="2152"/>
      <c r="UJA5" s="2152"/>
      <c r="UJB5" s="2152"/>
      <c r="UJC5" s="2152"/>
      <c r="UJD5" s="2152"/>
      <c r="UJE5" s="2152"/>
      <c r="UJF5" s="2152"/>
      <c r="UJG5" s="2152"/>
      <c r="UJH5" s="2152"/>
      <c r="UJI5" s="2152"/>
      <c r="UJJ5" s="2152"/>
      <c r="UJK5" s="2152"/>
      <c r="UJL5" s="2152"/>
      <c r="UJM5" s="2152"/>
      <c r="UJN5" s="2152"/>
      <c r="UJO5" s="2152"/>
      <c r="UJP5" s="2152"/>
      <c r="UJQ5" s="2152"/>
      <c r="UJR5" s="2152"/>
      <c r="UJS5" s="2152"/>
      <c r="UJT5" s="2152"/>
      <c r="UJU5" s="2152"/>
      <c r="UJV5" s="2152"/>
      <c r="UJW5" s="2152"/>
      <c r="UJX5" s="2152"/>
      <c r="UJY5" s="2152"/>
      <c r="UJZ5" s="2152"/>
      <c r="UKA5" s="2152"/>
      <c r="UKB5" s="2152"/>
      <c r="UKC5" s="2152"/>
      <c r="UKD5" s="2152"/>
      <c r="UKE5" s="2152"/>
      <c r="UKF5" s="2152"/>
      <c r="UKG5" s="2152"/>
      <c r="UKH5" s="2152"/>
      <c r="UKI5" s="2152"/>
      <c r="UKJ5" s="2152"/>
      <c r="UKK5" s="2152"/>
      <c r="UKL5" s="2152"/>
      <c r="UKM5" s="2152"/>
      <c r="UKN5" s="2152"/>
      <c r="UKO5" s="2152"/>
      <c r="UKP5" s="2152"/>
      <c r="UKQ5" s="2152"/>
      <c r="UKR5" s="2152"/>
      <c r="UKS5" s="2152"/>
      <c r="UKT5" s="2152"/>
      <c r="UKU5" s="2152"/>
      <c r="UKV5" s="2152"/>
      <c r="UKW5" s="2152"/>
      <c r="UKX5" s="2152"/>
      <c r="UKY5" s="2152"/>
      <c r="UKZ5" s="2152"/>
      <c r="ULA5" s="2152"/>
      <c r="ULB5" s="2152"/>
      <c r="ULC5" s="2152"/>
      <c r="ULD5" s="2152"/>
      <c r="ULE5" s="2152"/>
      <c r="ULF5" s="2152"/>
      <c r="ULG5" s="2152"/>
      <c r="ULH5" s="2152"/>
      <c r="ULI5" s="2152"/>
      <c r="ULJ5" s="2152"/>
      <c r="ULK5" s="2152"/>
      <c r="ULL5" s="2152"/>
      <c r="ULM5" s="2152"/>
      <c r="ULN5" s="2152"/>
      <c r="ULO5" s="2152"/>
      <c r="ULP5" s="2152"/>
      <c r="ULQ5" s="2152"/>
      <c r="ULR5" s="2152"/>
      <c r="ULS5" s="2152"/>
      <c r="ULT5" s="2152"/>
      <c r="ULU5" s="2152"/>
      <c r="ULV5" s="2152"/>
      <c r="ULW5" s="2152"/>
      <c r="ULX5" s="2152"/>
      <c r="ULY5" s="2152"/>
      <c r="ULZ5" s="2152"/>
      <c r="UMA5" s="2152"/>
      <c r="UMB5" s="2152"/>
      <c r="UMC5" s="2152"/>
      <c r="UMD5" s="2152"/>
      <c r="UME5" s="2152"/>
      <c r="UMF5" s="2152"/>
      <c r="UMG5" s="2152"/>
      <c r="UMH5" s="2152"/>
      <c r="UMI5" s="2152"/>
      <c r="UMJ5" s="2152"/>
      <c r="UMK5" s="2152"/>
      <c r="UML5" s="2152"/>
      <c r="UMM5" s="2152"/>
      <c r="UMN5" s="2152"/>
      <c r="UMO5" s="2152"/>
      <c r="UMP5" s="2152"/>
      <c r="UMQ5" s="2152"/>
      <c r="UMR5" s="2152"/>
      <c r="UMS5" s="2152"/>
      <c r="UMT5" s="2152"/>
      <c r="UMU5" s="2152"/>
      <c r="UMV5" s="2152"/>
      <c r="UMW5" s="2152"/>
      <c r="UMX5" s="2152"/>
      <c r="UMY5" s="2152"/>
      <c r="UMZ5" s="2152"/>
      <c r="UNA5" s="2152"/>
      <c r="UNB5" s="2152"/>
      <c r="UNC5" s="2152"/>
      <c r="UND5" s="2152"/>
      <c r="UNE5" s="2152"/>
      <c r="UNF5" s="2152"/>
      <c r="UNG5" s="2152"/>
      <c r="UNH5" s="2152"/>
      <c r="UNI5" s="2152"/>
      <c r="UNJ5" s="2152"/>
      <c r="UNK5" s="2152"/>
      <c r="UNL5" s="2152"/>
      <c r="UNM5" s="2152"/>
      <c r="UNN5" s="2152"/>
      <c r="UNO5" s="2152"/>
      <c r="UNP5" s="2152"/>
      <c r="UNQ5" s="2152"/>
      <c r="UNR5" s="2152"/>
      <c r="UNS5" s="2152"/>
      <c r="UNT5" s="2152"/>
      <c r="UNU5" s="2152"/>
      <c r="UNV5" s="2152"/>
      <c r="UNW5" s="2152"/>
      <c r="UNX5" s="2152"/>
      <c r="UNY5" s="2152"/>
      <c r="UNZ5" s="2152"/>
      <c r="UOA5" s="2152"/>
      <c r="UOB5" s="2152"/>
      <c r="UOC5" s="2152"/>
      <c r="UOD5" s="2152"/>
      <c r="UOE5" s="2152"/>
      <c r="UOF5" s="2152"/>
      <c r="UOG5" s="2152"/>
      <c r="UOH5" s="2152"/>
      <c r="UOI5" s="2152"/>
      <c r="UOJ5" s="2152"/>
      <c r="UOK5" s="2152"/>
      <c r="UOL5" s="2152"/>
      <c r="UOM5" s="2152"/>
      <c r="UON5" s="2152"/>
      <c r="UOO5" s="2152"/>
      <c r="UOP5" s="2152"/>
      <c r="UOQ5" s="2152"/>
      <c r="UOR5" s="2152"/>
      <c r="UOS5" s="2152"/>
      <c r="UOT5" s="2152"/>
      <c r="UOU5" s="2152"/>
      <c r="UOV5" s="2152"/>
      <c r="UOW5" s="2152"/>
      <c r="UOX5" s="2152"/>
      <c r="UOY5" s="2152"/>
      <c r="UOZ5" s="2152"/>
      <c r="UPA5" s="2152"/>
      <c r="UPB5" s="2152"/>
      <c r="UPC5" s="2152"/>
      <c r="UPD5" s="2152"/>
      <c r="UPE5" s="2152"/>
      <c r="UPF5" s="2152"/>
      <c r="UPG5" s="2152"/>
      <c r="UPH5" s="2152"/>
      <c r="UPI5" s="2152"/>
      <c r="UPJ5" s="2152"/>
      <c r="UPK5" s="2152"/>
      <c r="UPL5" s="2152"/>
      <c r="UPM5" s="2152"/>
      <c r="UPN5" s="2152"/>
      <c r="UPO5" s="2152"/>
      <c r="UPP5" s="2152"/>
      <c r="UPQ5" s="2152"/>
      <c r="UPR5" s="2152"/>
      <c r="UPS5" s="2152"/>
      <c r="UPT5" s="2152"/>
      <c r="UPU5" s="2152"/>
      <c r="UPV5" s="2152"/>
      <c r="UPW5" s="2152"/>
      <c r="UPX5" s="2152"/>
      <c r="UPY5" s="2152"/>
      <c r="UPZ5" s="2152"/>
      <c r="UQA5" s="2152"/>
      <c r="UQB5" s="2152"/>
      <c r="UQC5" s="2152"/>
      <c r="UQD5" s="2152"/>
      <c r="UQE5" s="2152"/>
      <c r="UQF5" s="2152"/>
      <c r="UQG5" s="2152"/>
      <c r="UQH5" s="2152"/>
      <c r="UQI5" s="2152"/>
      <c r="UQJ5" s="2152"/>
      <c r="UQK5" s="2152"/>
      <c r="UQL5" s="2152"/>
      <c r="UQM5" s="2152"/>
      <c r="UQN5" s="2152"/>
      <c r="UQO5" s="2152"/>
      <c r="UQP5" s="2152"/>
      <c r="UQQ5" s="2152"/>
      <c r="UQR5" s="2152"/>
      <c r="UQS5" s="2152"/>
      <c r="UQT5" s="2152"/>
      <c r="UQU5" s="2152"/>
      <c r="UQV5" s="2152"/>
      <c r="UQW5" s="2152"/>
      <c r="UQX5" s="2152"/>
      <c r="UQY5" s="2152"/>
      <c r="UQZ5" s="2152"/>
      <c r="URA5" s="2152"/>
      <c r="URB5" s="2152"/>
      <c r="URC5" s="2152"/>
      <c r="URD5" s="2152"/>
      <c r="URE5" s="2152"/>
      <c r="URF5" s="2152"/>
      <c r="URG5" s="2152"/>
      <c r="URH5" s="2152"/>
      <c r="URI5" s="2152"/>
      <c r="URJ5" s="2152"/>
      <c r="URK5" s="2152"/>
      <c r="URL5" s="2152"/>
      <c r="URM5" s="2152"/>
      <c r="URN5" s="2152"/>
      <c r="URO5" s="2152"/>
      <c r="URP5" s="2152"/>
      <c r="URQ5" s="2152"/>
      <c r="URR5" s="2152"/>
      <c r="URS5" s="2152"/>
      <c r="URT5" s="2152"/>
      <c r="URU5" s="2152"/>
      <c r="URV5" s="2152"/>
      <c r="URW5" s="2152"/>
      <c r="URX5" s="2152"/>
      <c r="URY5" s="2152"/>
      <c r="URZ5" s="2152"/>
      <c r="USA5" s="2152"/>
      <c r="USB5" s="2152"/>
      <c r="USC5" s="2152"/>
      <c r="USD5" s="2152"/>
      <c r="USE5" s="2152"/>
      <c r="USF5" s="2152"/>
      <c r="USG5" s="2152"/>
      <c r="USH5" s="2152"/>
      <c r="USI5" s="2152"/>
      <c r="USJ5" s="2152"/>
      <c r="USK5" s="2152"/>
      <c r="USL5" s="2152"/>
      <c r="USM5" s="2152"/>
      <c r="USN5" s="2152"/>
      <c r="USO5" s="2152"/>
      <c r="USP5" s="2152"/>
      <c r="USQ5" s="2152"/>
      <c r="USR5" s="2152"/>
      <c r="USS5" s="2152"/>
      <c r="UST5" s="2152"/>
      <c r="USU5" s="2152"/>
      <c r="USV5" s="2152"/>
      <c r="USW5" s="2152"/>
      <c r="USX5" s="2152"/>
      <c r="USY5" s="2152"/>
      <c r="USZ5" s="2152"/>
      <c r="UTA5" s="2152"/>
      <c r="UTB5" s="2152"/>
      <c r="UTC5" s="2152"/>
      <c r="UTD5" s="2152"/>
      <c r="UTE5" s="2152"/>
      <c r="UTF5" s="2152"/>
      <c r="UTG5" s="2152"/>
      <c r="UTH5" s="2152"/>
      <c r="UTI5" s="2152"/>
      <c r="UTJ5" s="2152"/>
      <c r="UTK5" s="2152"/>
      <c r="UTL5" s="2152"/>
      <c r="UTM5" s="2152"/>
      <c r="UTN5" s="2152"/>
      <c r="UTO5" s="2152"/>
      <c r="UTP5" s="2152"/>
      <c r="UTQ5" s="2152"/>
      <c r="UTR5" s="2152"/>
      <c r="UTS5" s="2152"/>
      <c r="UTT5" s="2152"/>
      <c r="UTU5" s="2152"/>
      <c r="UTV5" s="2152"/>
      <c r="UTW5" s="2152"/>
      <c r="UTX5" s="2152"/>
      <c r="UTY5" s="2152"/>
      <c r="UTZ5" s="2152"/>
      <c r="UUA5" s="2152"/>
      <c r="UUB5" s="2152"/>
      <c r="UUC5" s="2152"/>
      <c r="UUD5" s="2152"/>
      <c r="UUE5" s="2152"/>
      <c r="UUF5" s="2152"/>
      <c r="UUG5" s="2152"/>
      <c r="UUH5" s="2152"/>
      <c r="UUI5" s="2152"/>
      <c r="UUJ5" s="2152"/>
      <c r="UUK5" s="2152"/>
      <c r="UUL5" s="2152"/>
      <c r="UUM5" s="2152"/>
      <c r="UUN5" s="2152"/>
      <c r="UUO5" s="2152"/>
      <c r="UUP5" s="2152"/>
      <c r="UUQ5" s="2152"/>
      <c r="UUR5" s="2152"/>
      <c r="UUS5" s="2152"/>
      <c r="UUT5" s="2152"/>
      <c r="UUU5" s="2152"/>
      <c r="UUV5" s="2152"/>
      <c r="UUW5" s="2152"/>
      <c r="UUX5" s="2152"/>
      <c r="UUY5" s="2152"/>
      <c r="UUZ5" s="2152"/>
      <c r="UVA5" s="2152"/>
      <c r="UVB5" s="2152"/>
      <c r="UVC5" s="2152"/>
      <c r="UVD5" s="2152"/>
      <c r="UVE5" s="2152"/>
      <c r="UVF5" s="2152"/>
      <c r="UVG5" s="2152"/>
      <c r="UVH5" s="2152"/>
      <c r="UVI5" s="2152"/>
      <c r="UVJ5" s="2152"/>
      <c r="UVK5" s="2152"/>
      <c r="UVL5" s="2152"/>
      <c r="UVM5" s="2152"/>
      <c r="UVN5" s="2152"/>
      <c r="UVO5" s="2152"/>
      <c r="UVP5" s="2152"/>
      <c r="UVQ5" s="2152"/>
      <c r="UVR5" s="2152"/>
      <c r="UVS5" s="2152"/>
      <c r="UVT5" s="2152"/>
      <c r="UVU5" s="2152"/>
      <c r="UVV5" s="2152"/>
      <c r="UVW5" s="2152"/>
      <c r="UVX5" s="2152"/>
      <c r="UVY5" s="2152"/>
      <c r="UVZ5" s="2152"/>
      <c r="UWA5" s="2152"/>
      <c r="UWB5" s="2152"/>
      <c r="UWC5" s="2152"/>
      <c r="UWD5" s="2152"/>
      <c r="UWE5" s="2152"/>
      <c r="UWF5" s="2152"/>
      <c r="UWG5" s="2152"/>
      <c r="UWH5" s="2152"/>
      <c r="UWI5" s="2152"/>
      <c r="UWJ5" s="2152"/>
      <c r="UWK5" s="2152"/>
      <c r="UWL5" s="2152"/>
      <c r="UWM5" s="2152"/>
      <c r="UWN5" s="2152"/>
      <c r="UWO5" s="2152"/>
      <c r="UWP5" s="2152"/>
      <c r="UWQ5" s="2152"/>
      <c r="UWR5" s="2152"/>
      <c r="UWS5" s="2152"/>
      <c r="UWT5" s="2152"/>
      <c r="UWU5" s="2152"/>
      <c r="UWV5" s="2152"/>
      <c r="UWW5" s="2152"/>
      <c r="UWX5" s="2152"/>
      <c r="UWY5" s="2152"/>
      <c r="UWZ5" s="2152"/>
      <c r="UXA5" s="2152"/>
      <c r="UXB5" s="2152"/>
      <c r="UXC5" s="2152"/>
      <c r="UXD5" s="2152"/>
      <c r="UXE5" s="2152"/>
      <c r="UXF5" s="2152"/>
      <c r="UXG5" s="2152"/>
      <c r="UXH5" s="2152"/>
      <c r="UXI5" s="2152"/>
      <c r="UXJ5" s="2152"/>
      <c r="UXK5" s="2152"/>
      <c r="UXL5" s="2152"/>
      <c r="UXM5" s="2152"/>
      <c r="UXN5" s="2152"/>
      <c r="UXO5" s="2152"/>
      <c r="UXP5" s="2152"/>
      <c r="UXQ5" s="2152"/>
      <c r="UXR5" s="2152"/>
      <c r="UXS5" s="2152"/>
      <c r="UXT5" s="2152"/>
      <c r="UXU5" s="2152"/>
      <c r="UXV5" s="2152"/>
      <c r="UXW5" s="2152"/>
      <c r="UXX5" s="2152"/>
      <c r="UXY5" s="2152"/>
      <c r="UXZ5" s="2152"/>
      <c r="UYA5" s="2152"/>
      <c r="UYB5" s="2152"/>
      <c r="UYC5" s="2152"/>
      <c r="UYD5" s="2152"/>
      <c r="UYE5" s="2152"/>
      <c r="UYF5" s="2152"/>
      <c r="UYG5" s="2152"/>
      <c r="UYH5" s="2152"/>
      <c r="UYI5" s="2152"/>
      <c r="UYJ5" s="2152"/>
      <c r="UYK5" s="2152"/>
      <c r="UYL5" s="2152"/>
      <c r="UYM5" s="2152"/>
      <c r="UYN5" s="2152"/>
      <c r="UYO5" s="2152"/>
      <c r="UYP5" s="2152"/>
      <c r="UYQ5" s="2152"/>
      <c r="UYR5" s="2152"/>
      <c r="UYS5" s="2152"/>
      <c r="UYT5" s="2152"/>
      <c r="UYU5" s="2152"/>
      <c r="UYV5" s="2152"/>
      <c r="UYW5" s="2152"/>
      <c r="UYX5" s="2152"/>
      <c r="UYY5" s="2152"/>
      <c r="UYZ5" s="2152"/>
      <c r="UZA5" s="2152"/>
      <c r="UZB5" s="2152"/>
      <c r="UZC5" s="2152"/>
      <c r="UZD5" s="2152"/>
      <c r="UZE5" s="2152"/>
      <c r="UZF5" s="2152"/>
      <c r="UZG5" s="2152"/>
      <c r="UZH5" s="2152"/>
      <c r="UZI5" s="2152"/>
      <c r="UZJ5" s="2152"/>
      <c r="UZK5" s="2152"/>
      <c r="UZL5" s="2152"/>
      <c r="UZM5" s="2152"/>
      <c r="UZN5" s="2152"/>
      <c r="UZO5" s="2152"/>
      <c r="UZP5" s="2152"/>
      <c r="UZQ5" s="2152"/>
      <c r="UZR5" s="2152"/>
      <c r="UZS5" s="2152"/>
      <c r="UZT5" s="2152"/>
      <c r="UZU5" s="2152"/>
      <c r="UZV5" s="2152"/>
      <c r="UZW5" s="2152"/>
      <c r="UZX5" s="2152"/>
      <c r="UZY5" s="2152"/>
      <c r="UZZ5" s="2152"/>
      <c r="VAA5" s="2152"/>
      <c r="VAB5" s="2152"/>
      <c r="VAC5" s="2152"/>
      <c r="VAD5" s="2152"/>
      <c r="VAE5" s="2152"/>
      <c r="VAF5" s="2152"/>
      <c r="VAG5" s="2152"/>
      <c r="VAH5" s="2152"/>
      <c r="VAI5" s="2152"/>
      <c r="VAJ5" s="2152"/>
      <c r="VAK5" s="2152"/>
      <c r="VAL5" s="2152"/>
      <c r="VAM5" s="2152"/>
      <c r="VAN5" s="2152"/>
      <c r="VAO5" s="2152"/>
      <c r="VAP5" s="2152"/>
      <c r="VAQ5" s="2152"/>
      <c r="VAR5" s="2152"/>
      <c r="VAS5" s="2152"/>
      <c r="VAT5" s="2152"/>
      <c r="VAU5" s="2152"/>
      <c r="VAV5" s="2152"/>
      <c r="VAW5" s="2152"/>
      <c r="VAX5" s="2152"/>
      <c r="VAY5" s="2152"/>
      <c r="VAZ5" s="2152"/>
      <c r="VBA5" s="2152"/>
      <c r="VBB5" s="2152"/>
      <c r="VBC5" s="2152"/>
      <c r="VBD5" s="2152"/>
      <c r="VBE5" s="2152"/>
      <c r="VBF5" s="2152"/>
      <c r="VBG5" s="2152"/>
      <c r="VBH5" s="2152"/>
      <c r="VBI5" s="2152"/>
      <c r="VBJ5" s="2152"/>
      <c r="VBK5" s="2152"/>
      <c r="VBL5" s="2152"/>
      <c r="VBM5" s="2152"/>
      <c r="VBN5" s="2152"/>
      <c r="VBO5" s="2152"/>
      <c r="VBP5" s="2152"/>
      <c r="VBQ5" s="2152"/>
      <c r="VBR5" s="2152"/>
      <c r="VBS5" s="2152"/>
      <c r="VBT5" s="2152"/>
      <c r="VBU5" s="2152"/>
      <c r="VBV5" s="2152"/>
      <c r="VBW5" s="2152"/>
      <c r="VBX5" s="2152"/>
      <c r="VBY5" s="2152"/>
      <c r="VBZ5" s="2152"/>
      <c r="VCA5" s="2152"/>
      <c r="VCB5" s="2152"/>
      <c r="VCC5" s="2152"/>
      <c r="VCD5" s="2152"/>
      <c r="VCE5" s="2152"/>
      <c r="VCF5" s="2152"/>
      <c r="VCG5" s="2152"/>
      <c r="VCH5" s="2152"/>
      <c r="VCI5" s="2152"/>
      <c r="VCJ5" s="2152"/>
      <c r="VCK5" s="2152"/>
      <c r="VCL5" s="2152"/>
      <c r="VCM5" s="2152"/>
      <c r="VCN5" s="2152"/>
      <c r="VCO5" s="2152"/>
      <c r="VCP5" s="2152"/>
      <c r="VCQ5" s="2152"/>
      <c r="VCR5" s="2152"/>
      <c r="VCS5" s="2152"/>
      <c r="VCT5" s="2152"/>
      <c r="VCU5" s="2152"/>
      <c r="VCV5" s="2152"/>
      <c r="VCW5" s="2152"/>
      <c r="VCX5" s="2152"/>
      <c r="VCY5" s="2152"/>
      <c r="VCZ5" s="2152"/>
      <c r="VDA5" s="2152"/>
      <c r="VDB5" s="2152"/>
      <c r="VDC5" s="2152"/>
      <c r="VDD5" s="2152"/>
      <c r="VDE5" s="2152"/>
      <c r="VDF5" s="2152"/>
      <c r="VDG5" s="2152"/>
      <c r="VDH5" s="2152"/>
      <c r="VDI5" s="2152"/>
      <c r="VDJ5" s="2152"/>
      <c r="VDK5" s="2152"/>
      <c r="VDL5" s="2152"/>
      <c r="VDM5" s="2152"/>
      <c r="VDN5" s="2152"/>
      <c r="VDO5" s="2152"/>
      <c r="VDP5" s="2152"/>
      <c r="VDQ5" s="2152"/>
      <c r="VDR5" s="2152"/>
      <c r="VDS5" s="2152"/>
      <c r="VDT5" s="2152"/>
      <c r="VDU5" s="2152"/>
      <c r="VDV5" s="2152"/>
      <c r="VDW5" s="2152"/>
      <c r="VDX5" s="2152"/>
      <c r="VDY5" s="2152"/>
      <c r="VDZ5" s="2152"/>
      <c r="VEA5" s="2152"/>
      <c r="VEB5" s="2152"/>
      <c r="VEC5" s="2152"/>
      <c r="VED5" s="2152"/>
      <c r="VEE5" s="2152"/>
      <c r="VEF5" s="2152"/>
      <c r="VEG5" s="2152"/>
      <c r="VEH5" s="2152"/>
      <c r="VEI5" s="2152"/>
      <c r="VEJ5" s="2152"/>
      <c r="VEK5" s="2152"/>
      <c r="VEL5" s="2152"/>
      <c r="VEM5" s="2152"/>
      <c r="VEN5" s="2152"/>
      <c r="VEO5" s="2152"/>
      <c r="VEP5" s="2152"/>
      <c r="VEQ5" s="2152"/>
      <c r="VER5" s="2152"/>
      <c r="VES5" s="2152"/>
      <c r="VET5" s="2152"/>
      <c r="VEU5" s="2152"/>
      <c r="VEV5" s="2152"/>
      <c r="VEW5" s="2152"/>
      <c r="VEX5" s="2152"/>
      <c r="VEY5" s="2152"/>
      <c r="VEZ5" s="2152"/>
      <c r="VFA5" s="2152"/>
      <c r="VFB5" s="2152"/>
      <c r="VFC5" s="2152"/>
      <c r="VFD5" s="2152"/>
      <c r="VFE5" s="2152"/>
      <c r="VFF5" s="2152"/>
      <c r="VFG5" s="2152"/>
      <c r="VFH5" s="2152"/>
      <c r="VFI5" s="2152"/>
      <c r="VFJ5" s="2152"/>
      <c r="VFK5" s="2152"/>
      <c r="VFL5" s="2152"/>
      <c r="VFM5" s="2152"/>
      <c r="VFN5" s="2152"/>
      <c r="VFO5" s="2152"/>
      <c r="VFP5" s="2152"/>
      <c r="VFQ5" s="2152"/>
      <c r="VFR5" s="2152"/>
      <c r="VFS5" s="2152"/>
      <c r="VFT5" s="2152"/>
      <c r="VFU5" s="2152"/>
      <c r="VFV5" s="2152"/>
      <c r="VFW5" s="2152"/>
      <c r="VFX5" s="2152"/>
      <c r="VFY5" s="2152"/>
      <c r="VFZ5" s="2152"/>
      <c r="VGA5" s="2152"/>
      <c r="VGB5" s="2152"/>
      <c r="VGC5" s="2152"/>
      <c r="VGD5" s="2152"/>
      <c r="VGE5" s="2152"/>
      <c r="VGF5" s="2152"/>
      <c r="VGG5" s="2152"/>
      <c r="VGH5" s="2152"/>
      <c r="VGI5" s="2152"/>
      <c r="VGJ5" s="2152"/>
      <c r="VGK5" s="2152"/>
      <c r="VGL5" s="2152"/>
      <c r="VGM5" s="2152"/>
      <c r="VGN5" s="2152"/>
      <c r="VGO5" s="2152"/>
      <c r="VGP5" s="2152"/>
      <c r="VGQ5" s="2152"/>
      <c r="VGR5" s="2152"/>
      <c r="VGS5" s="2152"/>
      <c r="VGT5" s="2152"/>
      <c r="VGU5" s="2152"/>
      <c r="VGV5" s="2152"/>
      <c r="VGW5" s="2152"/>
      <c r="VGX5" s="2152"/>
      <c r="VGY5" s="2152"/>
      <c r="VGZ5" s="2152"/>
      <c r="VHA5" s="2152"/>
      <c r="VHB5" s="2152"/>
      <c r="VHC5" s="2152"/>
      <c r="VHD5" s="2152"/>
      <c r="VHE5" s="2152"/>
      <c r="VHF5" s="2152"/>
      <c r="VHG5" s="2152"/>
      <c r="VHH5" s="2152"/>
      <c r="VHI5" s="2152"/>
      <c r="VHJ5" s="2152"/>
      <c r="VHK5" s="2152"/>
      <c r="VHL5" s="2152"/>
      <c r="VHM5" s="2152"/>
      <c r="VHN5" s="2152"/>
      <c r="VHO5" s="2152"/>
      <c r="VHP5" s="2152"/>
      <c r="VHQ5" s="2152"/>
      <c r="VHR5" s="2152"/>
      <c r="VHS5" s="2152"/>
      <c r="VHT5" s="2152"/>
      <c r="VHU5" s="2152"/>
      <c r="VHV5" s="2152"/>
      <c r="VHW5" s="2152"/>
      <c r="VHX5" s="2152"/>
      <c r="VHY5" s="2152"/>
      <c r="VHZ5" s="2152"/>
      <c r="VIA5" s="2152"/>
      <c r="VIB5" s="2152"/>
      <c r="VIC5" s="2152"/>
      <c r="VID5" s="2152"/>
      <c r="VIE5" s="2152"/>
      <c r="VIF5" s="2152"/>
      <c r="VIG5" s="2152"/>
      <c r="VIH5" s="2152"/>
      <c r="VII5" s="2152"/>
      <c r="VIJ5" s="2152"/>
      <c r="VIK5" s="2152"/>
      <c r="VIL5" s="2152"/>
      <c r="VIM5" s="2152"/>
      <c r="VIN5" s="2152"/>
      <c r="VIO5" s="2152"/>
      <c r="VIP5" s="2152"/>
      <c r="VIQ5" s="2152"/>
      <c r="VIR5" s="2152"/>
      <c r="VIS5" s="2152"/>
      <c r="VIT5" s="2152"/>
      <c r="VIU5" s="2152"/>
      <c r="VIV5" s="2152"/>
      <c r="VIW5" s="2152"/>
      <c r="VIX5" s="2152"/>
      <c r="VIY5" s="2152"/>
      <c r="VIZ5" s="2152"/>
      <c r="VJA5" s="2152"/>
      <c r="VJB5" s="2152"/>
      <c r="VJC5" s="2152"/>
      <c r="VJD5" s="2152"/>
      <c r="VJE5" s="2152"/>
      <c r="VJF5" s="2152"/>
      <c r="VJG5" s="2152"/>
      <c r="VJH5" s="2152"/>
      <c r="VJI5" s="2152"/>
      <c r="VJJ5" s="2152"/>
      <c r="VJK5" s="2152"/>
      <c r="VJL5" s="2152"/>
      <c r="VJM5" s="2152"/>
      <c r="VJN5" s="2152"/>
      <c r="VJO5" s="2152"/>
      <c r="VJP5" s="2152"/>
      <c r="VJQ5" s="2152"/>
      <c r="VJR5" s="2152"/>
      <c r="VJS5" s="2152"/>
      <c r="VJT5" s="2152"/>
      <c r="VJU5" s="2152"/>
      <c r="VJV5" s="2152"/>
      <c r="VJW5" s="2152"/>
      <c r="VJX5" s="2152"/>
      <c r="VJY5" s="2152"/>
      <c r="VJZ5" s="2152"/>
      <c r="VKA5" s="2152"/>
      <c r="VKB5" s="2152"/>
      <c r="VKC5" s="2152"/>
      <c r="VKD5" s="2152"/>
      <c r="VKE5" s="2152"/>
      <c r="VKF5" s="2152"/>
      <c r="VKG5" s="2152"/>
      <c r="VKH5" s="2152"/>
      <c r="VKI5" s="2152"/>
      <c r="VKJ5" s="2152"/>
      <c r="VKK5" s="2152"/>
      <c r="VKL5" s="2152"/>
      <c r="VKM5" s="2152"/>
      <c r="VKN5" s="2152"/>
      <c r="VKO5" s="2152"/>
      <c r="VKP5" s="2152"/>
      <c r="VKQ5" s="2152"/>
      <c r="VKR5" s="2152"/>
      <c r="VKS5" s="2152"/>
      <c r="VKT5" s="2152"/>
      <c r="VKU5" s="2152"/>
      <c r="VKV5" s="2152"/>
      <c r="VKW5" s="2152"/>
      <c r="VKX5" s="2152"/>
      <c r="VKY5" s="2152"/>
      <c r="VKZ5" s="2152"/>
      <c r="VLA5" s="2152"/>
      <c r="VLB5" s="2152"/>
      <c r="VLC5" s="2152"/>
      <c r="VLD5" s="2152"/>
      <c r="VLE5" s="2152"/>
      <c r="VLF5" s="2152"/>
      <c r="VLG5" s="2152"/>
      <c r="VLH5" s="2152"/>
      <c r="VLI5" s="2152"/>
      <c r="VLJ5" s="2152"/>
      <c r="VLK5" s="2152"/>
      <c r="VLL5" s="2152"/>
      <c r="VLM5" s="2152"/>
      <c r="VLN5" s="2152"/>
      <c r="VLO5" s="2152"/>
      <c r="VLP5" s="2152"/>
      <c r="VLQ5" s="2152"/>
      <c r="VLR5" s="2152"/>
      <c r="VLS5" s="2152"/>
      <c r="VLT5" s="2152"/>
      <c r="VLU5" s="2152"/>
      <c r="VLV5" s="2152"/>
      <c r="VLW5" s="2152"/>
      <c r="VLX5" s="2152"/>
      <c r="VLY5" s="2152"/>
      <c r="VLZ5" s="2152"/>
      <c r="VMA5" s="2152"/>
      <c r="VMB5" s="2152"/>
      <c r="VMC5" s="2152"/>
      <c r="VMD5" s="2152"/>
      <c r="VME5" s="2152"/>
      <c r="VMF5" s="2152"/>
      <c r="VMG5" s="2152"/>
      <c r="VMH5" s="2152"/>
      <c r="VMI5" s="2152"/>
      <c r="VMJ5" s="2152"/>
      <c r="VMK5" s="2152"/>
      <c r="VML5" s="2152"/>
      <c r="VMM5" s="2152"/>
      <c r="VMN5" s="2152"/>
      <c r="VMO5" s="2152"/>
      <c r="VMP5" s="2152"/>
      <c r="VMQ5" s="2152"/>
      <c r="VMR5" s="2152"/>
      <c r="VMS5" s="2152"/>
      <c r="VMT5" s="2152"/>
      <c r="VMU5" s="2152"/>
      <c r="VMV5" s="2152"/>
      <c r="VMW5" s="2152"/>
      <c r="VMX5" s="2152"/>
      <c r="VMY5" s="2152"/>
      <c r="VMZ5" s="2152"/>
      <c r="VNA5" s="2152"/>
      <c r="VNB5" s="2152"/>
      <c r="VNC5" s="2152"/>
      <c r="VND5" s="2152"/>
      <c r="VNE5" s="2152"/>
      <c r="VNF5" s="2152"/>
      <c r="VNG5" s="2152"/>
      <c r="VNH5" s="2152"/>
      <c r="VNI5" s="2152"/>
      <c r="VNJ5" s="2152"/>
      <c r="VNK5" s="2152"/>
      <c r="VNL5" s="2152"/>
      <c r="VNM5" s="2152"/>
      <c r="VNN5" s="2152"/>
      <c r="VNO5" s="2152"/>
      <c r="VNP5" s="2152"/>
      <c r="VNQ5" s="2152"/>
      <c r="VNR5" s="2152"/>
      <c r="VNS5" s="2152"/>
      <c r="VNT5" s="2152"/>
      <c r="VNU5" s="2152"/>
      <c r="VNV5" s="2152"/>
      <c r="VNW5" s="2152"/>
      <c r="VNX5" s="2152"/>
      <c r="VNY5" s="2152"/>
      <c r="VNZ5" s="2152"/>
      <c r="VOA5" s="2152"/>
      <c r="VOB5" s="2152"/>
      <c r="VOC5" s="2152"/>
      <c r="VOD5" s="2152"/>
      <c r="VOE5" s="2152"/>
      <c r="VOF5" s="2152"/>
      <c r="VOG5" s="2152"/>
      <c r="VOH5" s="2152"/>
      <c r="VOI5" s="2152"/>
      <c r="VOJ5" s="2152"/>
      <c r="VOK5" s="2152"/>
      <c r="VOL5" s="2152"/>
      <c r="VOM5" s="2152"/>
      <c r="VON5" s="2152"/>
      <c r="VOO5" s="2152"/>
      <c r="VOP5" s="2152"/>
      <c r="VOQ5" s="2152"/>
      <c r="VOR5" s="2152"/>
      <c r="VOS5" s="2152"/>
      <c r="VOT5" s="2152"/>
      <c r="VOU5" s="2152"/>
      <c r="VOV5" s="2152"/>
      <c r="VOW5" s="2152"/>
      <c r="VOX5" s="2152"/>
      <c r="VOY5" s="2152"/>
      <c r="VOZ5" s="2152"/>
      <c r="VPA5" s="2152"/>
      <c r="VPB5" s="2152"/>
      <c r="VPC5" s="2152"/>
      <c r="VPD5" s="2152"/>
      <c r="VPE5" s="2152"/>
      <c r="VPF5" s="2152"/>
      <c r="VPG5" s="2152"/>
      <c r="VPH5" s="2152"/>
      <c r="VPI5" s="2152"/>
      <c r="VPJ5" s="2152"/>
      <c r="VPK5" s="2152"/>
      <c r="VPL5" s="2152"/>
      <c r="VPM5" s="2152"/>
      <c r="VPN5" s="2152"/>
      <c r="VPO5" s="2152"/>
      <c r="VPP5" s="2152"/>
      <c r="VPQ5" s="2152"/>
      <c r="VPR5" s="2152"/>
      <c r="VPS5" s="2152"/>
      <c r="VPT5" s="2152"/>
      <c r="VPU5" s="2152"/>
      <c r="VPV5" s="2152"/>
      <c r="VPW5" s="2152"/>
      <c r="VPX5" s="2152"/>
      <c r="VPY5" s="2152"/>
      <c r="VPZ5" s="2152"/>
      <c r="VQA5" s="2152"/>
      <c r="VQB5" s="2152"/>
      <c r="VQC5" s="2152"/>
      <c r="VQD5" s="2152"/>
      <c r="VQE5" s="2152"/>
      <c r="VQF5" s="2152"/>
      <c r="VQG5" s="2152"/>
      <c r="VQH5" s="2152"/>
      <c r="VQI5" s="2152"/>
      <c r="VQJ5" s="2152"/>
      <c r="VQK5" s="2152"/>
      <c r="VQL5" s="2152"/>
      <c r="VQM5" s="2152"/>
      <c r="VQN5" s="2152"/>
      <c r="VQO5" s="2152"/>
      <c r="VQP5" s="2152"/>
      <c r="VQQ5" s="2152"/>
      <c r="VQR5" s="2152"/>
      <c r="VQS5" s="2152"/>
      <c r="VQT5" s="2152"/>
      <c r="VQU5" s="2152"/>
      <c r="VQV5" s="2152"/>
      <c r="VQW5" s="2152"/>
      <c r="VQX5" s="2152"/>
      <c r="VQY5" s="2152"/>
      <c r="VQZ5" s="2152"/>
      <c r="VRA5" s="2152"/>
      <c r="VRB5" s="2152"/>
      <c r="VRC5" s="2152"/>
      <c r="VRD5" s="2152"/>
      <c r="VRE5" s="2152"/>
      <c r="VRF5" s="2152"/>
      <c r="VRG5" s="2152"/>
      <c r="VRH5" s="2152"/>
      <c r="VRI5" s="2152"/>
      <c r="VRJ5" s="2152"/>
      <c r="VRK5" s="2152"/>
      <c r="VRL5" s="2152"/>
      <c r="VRM5" s="2152"/>
      <c r="VRN5" s="2152"/>
      <c r="VRO5" s="2152"/>
      <c r="VRP5" s="2152"/>
      <c r="VRQ5" s="2152"/>
      <c r="VRR5" s="2152"/>
      <c r="VRS5" s="2152"/>
      <c r="VRT5" s="2152"/>
      <c r="VRU5" s="2152"/>
      <c r="VRV5" s="2152"/>
      <c r="VRW5" s="2152"/>
      <c r="VRX5" s="2152"/>
      <c r="VRY5" s="2152"/>
      <c r="VRZ5" s="2152"/>
      <c r="VSA5" s="2152"/>
      <c r="VSB5" s="2152"/>
      <c r="VSC5" s="2152"/>
      <c r="VSD5" s="2152"/>
      <c r="VSE5" s="2152"/>
      <c r="VSF5" s="2152"/>
      <c r="VSG5" s="2152"/>
      <c r="VSH5" s="2152"/>
      <c r="VSI5" s="2152"/>
      <c r="VSJ5" s="2152"/>
      <c r="VSK5" s="2152"/>
      <c r="VSL5" s="2152"/>
      <c r="VSM5" s="2152"/>
      <c r="VSN5" s="2152"/>
      <c r="VSO5" s="2152"/>
      <c r="VSP5" s="2152"/>
      <c r="VSQ5" s="2152"/>
      <c r="VSR5" s="2152"/>
      <c r="VSS5" s="2152"/>
      <c r="VST5" s="2152"/>
      <c r="VSU5" s="2152"/>
      <c r="VSV5" s="2152"/>
      <c r="VSW5" s="2152"/>
      <c r="VSX5" s="2152"/>
      <c r="VSY5" s="2152"/>
      <c r="VSZ5" s="2152"/>
      <c r="VTA5" s="2152"/>
      <c r="VTB5" s="2152"/>
      <c r="VTC5" s="2152"/>
      <c r="VTD5" s="2152"/>
      <c r="VTE5" s="2152"/>
      <c r="VTF5" s="2152"/>
      <c r="VTG5" s="2152"/>
      <c r="VTH5" s="2152"/>
      <c r="VTI5" s="2152"/>
      <c r="VTJ5" s="2152"/>
      <c r="VTK5" s="2152"/>
      <c r="VTL5" s="2152"/>
      <c r="VTM5" s="2152"/>
      <c r="VTN5" s="2152"/>
      <c r="VTO5" s="2152"/>
      <c r="VTP5" s="2152"/>
      <c r="VTQ5" s="2152"/>
      <c r="VTR5" s="2152"/>
      <c r="VTS5" s="2152"/>
      <c r="VTT5" s="2152"/>
      <c r="VTU5" s="2152"/>
      <c r="VTV5" s="2152"/>
      <c r="VTW5" s="2152"/>
      <c r="VTX5" s="2152"/>
      <c r="VTY5" s="2152"/>
      <c r="VTZ5" s="2152"/>
      <c r="VUA5" s="2152"/>
      <c r="VUB5" s="2152"/>
      <c r="VUC5" s="2152"/>
      <c r="VUD5" s="2152"/>
      <c r="VUE5" s="2152"/>
      <c r="VUF5" s="2152"/>
      <c r="VUG5" s="2152"/>
      <c r="VUH5" s="2152"/>
      <c r="VUI5" s="2152"/>
      <c r="VUJ5" s="2152"/>
      <c r="VUK5" s="2152"/>
      <c r="VUL5" s="2152"/>
      <c r="VUM5" s="2152"/>
      <c r="VUN5" s="2152"/>
      <c r="VUO5" s="2152"/>
      <c r="VUP5" s="2152"/>
      <c r="VUQ5" s="2152"/>
      <c r="VUR5" s="2152"/>
      <c r="VUS5" s="2152"/>
      <c r="VUT5" s="2152"/>
      <c r="VUU5" s="2152"/>
      <c r="VUV5" s="2152"/>
      <c r="VUW5" s="2152"/>
      <c r="VUX5" s="2152"/>
      <c r="VUY5" s="2152"/>
      <c r="VUZ5" s="2152"/>
      <c r="VVA5" s="2152"/>
      <c r="VVB5" s="2152"/>
      <c r="VVC5" s="2152"/>
      <c r="VVD5" s="2152"/>
      <c r="VVE5" s="2152"/>
      <c r="VVF5" s="2152"/>
      <c r="VVG5" s="2152"/>
      <c r="VVH5" s="2152"/>
      <c r="VVI5" s="2152"/>
      <c r="VVJ5" s="2152"/>
      <c r="VVK5" s="2152"/>
      <c r="VVL5" s="2152"/>
      <c r="VVM5" s="2152"/>
      <c r="VVN5" s="2152"/>
      <c r="VVO5" s="2152"/>
      <c r="VVP5" s="2152"/>
      <c r="VVQ5" s="2152"/>
      <c r="VVR5" s="2152"/>
      <c r="VVS5" s="2152"/>
      <c r="VVT5" s="2152"/>
      <c r="VVU5" s="2152"/>
      <c r="VVV5" s="2152"/>
      <c r="VVW5" s="2152"/>
      <c r="VVX5" s="2152"/>
      <c r="VVY5" s="2152"/>
      <c r="VVZ5" s="2152"/>
      <c r="VWA5" s="2152"/>
      <c r="VWB5" s="2152"/>
      <c r="VWC5" s="2152"/>
      <c r="VWD5" s="2152"/>
      <c r="VWE5" s="2152"/>
      <c r="VWF5" s="2152"/>
      <c r="VWG5" s="2152"/>
      <c r="VWH5" s="2152"/>
      <c r="VWI5" s="2152"/>
      <c r="VWJ5" s="2152"/>
      <c r="VWK5" s="2152"/>
      <c r="VWL5" s="2152"/>
      <c r="VWM5" s="2152"/>
      <c r="VWN5" s="2152"/>
      <c r="VWO5" s="2152"/>
      <c r="VWP5" s="2152"/>
      <c r="VWQ5" s="2152"/>
      <c r="VWR5" s="2152"/>
      <c r="VWS5" s="2152"/>
      <c r="VWT5" s="2152"/>
      <c r="VWU5" s="2152"/>
      <c r="VWV5" s="2152"/>
      <c r="VWW5" s="2152"/>
      <c r="VWX5" s="2152"/>
      <c r="VWY5" s="2152"/>
      <c r="VWZ5" s="2152"/>
      <c r="VXA5" s="2152"/>
      <c r="VXB5" s="2152"/>
      <c r="VXC5" s="2152"/>
      <c r="VXD5" s="2152"/>
      <c r="VXE5" s="2152"/>
      <c r="VXF5" s="2152"/>
      <c r="VXG5" s="2152"/>
      <c r="VXH5" s="2152"/>
      <c r="VXI5" s="2152"/>
      <c r="VXJ5" s="2152"/>
      <c r="VXK5" s="2152"/>
      <c r="VXL5" s="2152"/>
      <c r="VXM5" s="2152"/>
      <c r="VXN5" s="2152"/>
      <c r="VXO5" s="2152"/>
      <c r="VXP5" s="2152"/>
      <c r="VXQ5" s="2152"/>
      <c r="VXR5" s="2152"/>
      <c r="VXS5" s="2152"/>
      <c r="VXT5" s="2152"/>
      <c r="VXU5" s="2152"/>
      <c r="VXV5" s="2152"/>
      <c r="VXW5" s="2152"/>
      <c r="VXX5" s="2152"/>
      <c r="VXY5" s="2152"/>
      <c r="VXZ5" s="2152"/>
      <c r="VYA5" s="2152"/>
      <c r="VYB5" s="2152"/>
      <c r="VYC5" s="2152"/>
      <c r="VYD5" s="2152"/>
      <c r="VYE5" s="2152"/>
      <c r="VYF5" s="2152"/>
      <c r="VYG5" s="2152"/>
      <c r="VYH5" s="2152"/>
      <c r="VYI5" s="2152"/>
      <c r="VYJ5" s="2152"/>
      <c r="VYK5" s="2152"/>
      <c r="VYL5" s="2152"/>
      <c r="VYM5" s="2152"/>
      <c r="VYN5" s="2152"/>
      <c r="VYO5" s="2152"/>
      <c r="VYP5" s="2152"/>
      <c r="VYQ5" s="2152"/>
      <c r="VYR5" s="2152"/>
      <c r="VYS5" s="2152"/>
      <c r="VYT5" s="2152"/>
      <c r="VYU5" s="2152"/>
      <c r="VYV5" s="2152"/>
      <c r="VYW5" s="2152"/>
      <c r="VYX5" s="2152"/>
      <c r="VYY5" s="2152"/>
      <c r="VYZ5" s="2152"/>
      <c r="VZA5" s="2152"/>
      <c r="VZB5" s="2152"/>
      <c r="VZC5" s="2152"/>
      <c r="VZD5" s="2152"/>
      <c r="VZE5" s="2152"/>
      <c r="VZF5" s="2152"/>
      <c r="VZG5" s="2152"/>
      <c r="VZH5" s="2152"/>
      <c r="VZI5" s="2152"/>
      <c r="VZJ5" s="2152"/>
      <c r="VZK5" s="2152"/>
      <c r="VZL5" s="2152"/>
      <c r="VZM5" s="2152"/>
      <c r="VZN5" s="2152"/>
      <c r="VZO5" s="2152"/>
      <c r="VZP5" s="2152"/>
      <c r="VZQ5" s="2152"/>
      <c r="VZR5" s="2152"/>
      <c r="VZS5" s="2152"/>
      <c r="VZT5" s="2152"/>
      <c r="VZU5" s="2152"/>
      <c r="VZV5" s="2152"/>
      <c r="VZW5" s="2152"/>
      <c r="VZX5" s="2152"/>
      <c r="VZY5" s="2152"/>
      <c r="VZZ5" s="2152"/>
      <c r="WAA5" s="2152"/>
      <c r="WAB5" s="2152"/>
      <c r="WAC5" s="2152"/>
      <c r="WAD5" s="2152"/>
      <c r="WAE5" s="2152"/>
      <c r="WAF5" s="2152"/>
      <c r="WAG5" s="2152"/>
      <c r="WAH5" s="2152"/>
      <c r="WAI5" s="2152"/>
      <c r="WAJ5" s="2152"/>
      <c r="WAK5" s="2152"/>
      <c r="WAL5" s="2152"/>
      <c r="WAM5" s="2152"/>
      <c r="WAN5" s="2152"/>
      <c r="WAO5" s="2152"/>
      <c r="WAP5" s="2152"/>
      <c r="WAQ5" s="2152"/>
      <c r="WAR5" s="2152"/>
      <c r="WAS5" s="2152"/>
      <c r="WAT5" s="2152"/>
      <c r="WAU5" s="2152"/>
      <c r="WAV5" s="2152"/>
      <c r="WAW5" s="2152"/>
      <c r="WAX5" s="2152"/>
      <c r="WAY5" s="2152"/>
      <c r="WAZ5" s="2152"/>
      <c r="WBA5" s="2152"/>
      <c r="WBB5" s="2152"/>
      <c r="WBC5" s="2152"/>
      <c r="WBD5" s="2152"/>
      <c r="WBE5" s="2152"/>
      <c r="WBF5" s="2152"/>
      <c r="WBG5" s="2152"/>
      <c r="WBH5" s="2152"/>
      <c r="WBI5" s="2152"/>
      <c r="WBJ5" s="2152"/>
      <c r="WBK5" s="2152"/>
      <c r="WBL5" s="2152"/>
      <c r="WBM5" s="2152"/>
      <c r="WBN5" s="2152"/>
      <c r="WBO5" s="2152"/>
      <c r="WBP5" s="2152"/>
      <c r="WBQ5" s="2152"/>
      <c r="WBR5" s="2152"/>
      <c r="WBS5" s="2152"/>
      <c r="WBT5" s="2152"/>
      <c r="WBU5" s="2152"/>
      <c r="WBV5" s="2152"/>
      <c r="WBW5" s="2152"/>
      <c r="WBX5" s="2152"/>
      <c r="WBY5" s="2152"/>
      <c r="WBZ5" s="2152"/>
      <c r="WCA5" s="2152"/>
      <c r="WCB5" s="2152"/>
      <c r="WCC5" s="2152"/>
      <c r="WCD5" s="2152"/>
      <c r="WCE5" s="2152"/>
      <c r="WCF5" s="2152"/>
      <c r="WCG5" s="2152"/>
      <c r="WCH5" s="2152"/>
      <c r="WCI5" s="2152"/>
      <c r="WCJ5" s="2152"/>
      <c r="WCK5" s="2152"/>
      <c r="WCL5" s="2152"/>
      <c r="WCM5" s="2152"/>
      <c r="WCN5" s="2152"/>
      <c r="WCO5" s="2152"/>
      <c r="WCP5" s="2152"/>
      <c r="WCQ5" s="2152"/>
      <c r="WCR5" s="2152"/>
      <c r="WCS5" s="2152"/>
      <c r="WCT5" s="2152"/>
      <c r="WCU5" s="2152"/>
      <c r="WCV5" s="2152"/>
      <c r="WCW5" s="2152"/>
      <c r="WCX5" s="2152"/>
      <c r="WCY5" s="2152"/>
      <c r="WCZ5" s="2152"/>
      <c r="WDA5" s="2152"/>
      <c r="WDB5" s="2152"/>
      <c r="WDC5" s="2152"/>
      <c r="WDD5" s="2152"/>
      <c r="WDE5" s="2152"/>
      <c r="WDF5" s="2152"/>
      <c r="WDG5" s="2152"/>
      <c r="WDH5" s="2152"/>
      <c r="WDI5" s="2152"/>
      <c r="WDJ5" s="2152"/>
      <c r="WDK5" s="2152"/>
      <c r="WDL5" s="2152"/>
      <c r="WDM5" s="2152"/>
      <c r="WDN5" s="2152"/>
      <c r="WDO5" s="2152"/>
      <c r="WDP5" s="2152"/>
      <c r="WDQ5" s="2152"/>
      <c r="WDR5" s="2152"/>
      <c r="WDS5" s="2152"/>
      <c r="WDT5" s="2152"/>
      <c r="WDU5" s="2152"/>
      <c r="WDV5" s="2152"/>
      <c r="WDW5" s="2152"/>
      <c r="WDX5" s="2152"/>
      <c r="WDY5" s="2152"/>
      <c r="WDZ5" s="2152"/>
      <c r="WEA5" s="2152"/>
      <c r="WEB5" s="2152"/>
      <c r="WEC5" s="2152"/>
      <c r="WED5" s="2152"/>
      <c r="WEE5" s="2152"/>
      <c r="WEF5" s="2152"/>
      <c r="WEG5" s="2152"/>
      <c r="WEH5" s="2152"/>
      <c r="WEI5" s="2152"/>
      <c r="WEJ5" s="2152"/>
      <c r="WEK5" s="2152"/>
      <c r="WEL5" s="2152"/>
      <c r="WEM5" s="2152"/>
      <c r="WEN5" s="2152"/>
      <c r="WEO5" s="2152"/>
      <c r="WEP5" s="2152"/>
      <c r="WEQ5" s="2152"/>
      <c r="WER5" s="2152"/>
      <c r="WES5" s="2152"/>
      <c r="WET5" s="2152"/>
      <c r="WEU5" s="2152"/>
      <c r="WEV5" s="2152"/>
      <c r="WEW5" s="2152"/>
      <c r="WEX5" s="2152"/>
      <c r="WEY5" s="2152"/>
      <c r="WEZ5" s="2152"/>
      <c r="WFA5" s="2152"/>
      <c r="WFB5" s="2152"/>
      <c r="WFC5" s="2152"/>
      <c r="WFD5" s="2152"/>
      <c r="WFE5" s="2152"/>
      <c r="WFF5" s="2152"/>
      <c r="WFG5" s="2152"/>
      <c r="WFH5" s="2152"/>
      <c r="WFI5" s="2152"/>
      <c r="WFJ5" s="2152"/>
      <c r="WFK5" s="2152"/>
      <c r="WFL5" s="2152"/>
      <c r="WFM5" s="2152"/>
      <c r="WFN5" s="2152"/>
      <c r="WFO5" s="2152"/>
      <c r="WFP5" s="2152"/>
      <c r="WFQ5" s="2152"/>
      <c r="WFR5" s="2152"/>
      <c r="WFS5" s="2152"/>
      <c r="WFT5" s="2152"/>
      <c r="WFU5" s="2152"/>
      <c r="WFV5" s="2152"/>
      <c r="WFW5" s="2152"/>
      <c r="WFX5" s="2152"/>
      <c r="WFY5" s="2152"/>
      <c r="WFZ5" s="2152"/>
      <c r="WGA5" s="2152"/>
      <c r="WGB5" s="2152"/>
      <c r="WGC5" s="2152"/>
      <c r="WGD5" s="2152"/>
      <c r="WGE5" s="2152"/>
      <c r="WGF5" s="2152"/>
      <c r="WGG5" s="2152"/>
      <c r="WGH5" s="2152"/>
      <c r="WGI5" s="2152"/>
      <c r="WGJ5" s="2152"/>
      <c r="WGK5" s="2152"/>
      <c r="WGL5" s="2152"/>
      <c r="WGM5" s="2152"/>
      <c r="WGN5" s="2152"/>
      <c r="WGO5" s="2152"/>
      <c r="WGP5" s="2152"/>
      <c r="WGQ5" s="2152"/>
      <c r="WGR5" s="2152"/>
      <c r="WGS5" s="2152"/>
      <c r="WGT5" s="2152"/>
      <c r="WGU5" s="2152"/>
      <c r="WGV5" s="2152"/>
      <c r="WGW5" s="2152"/>
      <c r="WGX5" s="2152"/>
      <c r="WGY5" s="2152"/>
      <c r="WGZ5" s="2152"/>
      <c r="WHA5" s="2152"/>
      <c r="WHB5" s="2152"/>
      <c r="WHC5" s="2152"/>
      <c r="WHD5" s="2152"/>
      <c r="WHE5" s="2152"/>
      <c r="WHF5" s="2152"/>
      <c r="WHG5" s="2152"/>
      <c r="WHH5" s="2152"/>
      <c r="WHI5" s="2152"/>
      <c r="WHJ5" s="2152"/>
      <c r="WHK5" s="2152"/>
      <c r="WHL5" s="2152"/>
      <c r="WHM5" s="2152"/>
      <c r="WHN5" s="2152"/>
      <c r="WHO5" s="2152"/>
      <c r="WHP5" s="2152"/>
      <c r="WHQ5" s="2152"/>
      <c r="WHR5" s="2152"/>
      <c r="WHS5" s="2152"/>
      <c r="WHT5" s="2152"/>
      <c r="WHU5" s="2152"/>
      <c r="WHV5" s="2152"/>
      <c r="WHW5" s="2152"/>
      <c r="WHX5" s="2152"/>
      <c r="WHY5" s="2152"/>
      <c r="WHZ5" s="2152"/>
      <c r="WIA5" s="2152"/>
      <c r="WIB5" s="2152"/>
      <c r="WIC5" s="2152"/>
      <c r="WID5" s="2152"/>
      <c r="WIE5" s="2152"/>
      <c r="WIF5" s="2152"/>
      <c r="WIG5" s="2152"/>
      <c r="WIH5" s="2152"/>
      <c r="WII5" s="2152"/>
      <c r="WIJ5" s="2152"/>
      <c r="WIK5" s="2152"/>
      <c r="WIL5" s="2152"/>
      <c r="WIM5" s="2152"/>
      <c r="WIN5" s="2152"/>
      <c r="WIO5" s="2152"/>
      <c r="WIP5" s="2152"/>
      <c r="WIQ5" s="2152"/>
      <c r="WIR5" s="2152"/>
      <c r="WIS5" s="2152"/>
      <c r="WIT5" s="2152"/>
      <c r="WIU5" s="2152"/>
      <c r="WIV5" s="2152"/>
      <c r="WIW5" s="2152"/>
      <c r="WIX5" s="2152"/>
      <c r="WIY5" s="2152"/>
      <c r="WIZ5" s="2152"/>
      <c r="WJA5" s="2152"/>
      <c r="WJB5" s="2152"/>
      <c r="WJC5" s="2152"/>
      <c r="WJD5" s="2152"/>
      <c r="WJE5" s="2152"/>
      <c r="WJF5" s="2152"/>
      <c r="WJG5" s="2152"/>
      <c r="WJH5" s="2152"/>
      <c r="WJI5" s="2152"/>
      <c r="WJJ5" s="2152"/>
      <c r="WJK5" s="2152"/>
      <c r="WJL5" s="2152"/>
      <c r="WJM5" s="2152"/>
      <c r="WJN5" s="2152"/>
      <c r="WJO5" s="2152"/>
      <c r="WJP5" s="2152"/>
      <c r="WJQ5" s="2152"/>
      <c r="WJR5" s="2152"/>
      <c r="WJS5" s="2152"/>
      <c r="WJT5" s="2152"/>
      <c r="WJU5" s="2152"/>
      <c r="WJV5" s="2152"/>
      <c r="WJW5" s="2152"/>
      <c r="WJX5" s="2152"/>
      <c r="WJY5" s="2152"/>
      <c r="WJZ5" s="2152"/>
      <c r="WKA5" s="2152"/>
      <c r="WKB5" s="2152"/>
      <c r="WKC5" s="2152"/>
      <c r="WKD5" s="2152"/>
      <c r="WKE5" s="2152"/>
      <c r="WKF5" s="2152"/>
      <c r="WKG5" s="2152"/>
      <c r="WKH5" s="2152"/>
      <c r="WKI5" s="2152"/>
      <c r="WKJ5" s="2152"/>
      <c r="WKK5" s="2152"/>
      <c r="WKL5" s="2152"/>
      <c r="WKM5" s="2152"/>
      <c r="WKN5" s="2152"/>
      <c r="WKO5" s="2152"/>
      <c r="WKP5" s="2152"/>
      <c r="WKQ5" s="2152"/>
      <c r="WKR5" s="2152"/>
      <c r="WKS5" s="2152"/>
      <c r="WKT5" s="2152"/>
      <c r="WKU5" s="2152"/>
      <c r="WKV5" s="2152"/>
      <c r="WKW5" s="2152"/>
      <c r="WKX5" s="2152"/>
      <c r="WKY5" s="2152"/>
      <c r="WKZ5" s="2152"/>
      <c r="WLA5" s="2152"/>
      <c r="WLB5" s="2152"/>
      <c r="WLC5" s="2152"/>
      <c r="WLD5" s="2152"/>
      <c r="WLE5" s="2152"/>
      <c r="WLF5" s="2152"/>
      <c r="WLG5" s="2152"/>
      <c r="WLH5" s="2152"/>
      <c r="WLI5" s="2152"/>
      <c r="WLJ5" s="2152"/>
      <c r="WLK5" s="2152"/>
      <c r="WLL5" s="2152"/>
      <c r="WLM5" s="2152"/>
      <c r="WLN5" s="2152"/>
      <c r="WLO5" s="2152"/>
      <c r="WLP5" s="2152"/>
      <c r="WLQ5" s="2152"/>
      <c r="WLR5" s="2152"/>
      <c r="WLS5" s="2152"/>
      <c r="WLT5" s="2152"/>
      <c r="WLU5" s="2152"/>
      <c r="WLV5" s="2152"/>
      <c r="WLW5" s="2152"/>
      <c r="WLX5" s="2152"/>
      <c r="WLY5" s="2152"/>
      <c r="WLZ5" s="2152"/>
      <c r="WMA5" s="2152"/>
      <c r="WMB5" s="2152"/>
      <c r="WMC5" s="2152"/>
      <c r="WMD5" s="2152"/>
      <c r="WME5" s="2152"/>
      <c r="WMF5" s="2152"/>
      <c r="WMG5" s="2152"/>
      <c r="WMH5" s="2152"/>
      <c r="WMI5" s="2152"/>
      <c r="WMJ5" s="2152"/>
      <c r="WMK5" s="2152"/>
      <c r="WML5" s="2152"/>
      <c r="WMM5" s="2152"/>
      <c r="WMN5" s="2152"/>
      <c r="WMO5" s="2152"/>
      <c r="WMP5" s="2152"/>
      <c r="WMQ5" s="2152"/>
      <c r="WMR5" s="2152"/>
      <c r="WMS5" s="2152"/>
      <c r="WMT5" s="2152"/>
      <c r="WMU5" s="2152"/>
      <c r="WMV5" s="2152"/>
      <c r="WMW5" s="2152"/>
      <c r="WMX5" s="2152"/>
      <c r="WMY5" s="2152"/>
      <c r="WMZ5" s="2152"/>
      <c r="WNA5" s="2152"/>
      <c r="WNB5" s="2152"/>
      <c r="WNC5" s="2152"/>
      <c r="WND5" s="2152"/>
      <c r="WNE5" s="2152"/>
      <c r="WNF5" s="2152"/>
      <c r="WNG5" s="2152"/>
      <c r="WNH5" s="2152"/>
      <c r="WNI5" s="2152"/>
      <c r="WNJ5" s="2152"/>
      <c r="WNK5" s="2152"/>
      <c r="WNL5" s="2152"/>
      <c r="WNM5" s="2152"/>
      <c r="WNN5" s="2152"/>
      <c r="WNO5" s="2152"/>
      <c r="WNP5" s="2152"/>
      <c r="WNQ5" s="2152"/>
      <c r="WNR5" s="2152"/>
      <c r="WNS5" s="2152"/>
      <c r="WNT5" s="2152"/>
      <c r="WNU5" s="2152"/>
      <c r="WNV5" s="2152"/>
      <c r="WNW5" s="2152"/>
      <c r="WNX5" s="2152"/>
      <c r="WNY5" s="2152"/>
      <c r="WNZ5" s="2152"/>
      <c r="WOA5" s="2152"/>
      <c r="WOB5" s="2152"/>
      <c r="WOC5" s="2152"/>
      <c r="WOD5" s="2152"/>
      <c r="WOE5" s="2152"/>
      <c r="WOF5" s="2152"/>
      <c r="WOG5" s="2152"/>
      <c r="WOH5" s="2152"/>
      <c r="WOI5" s="2152"/>
      <c r="WOJ5" s="2152"/>
      <c r="WOK5" s="2152"/>
      <c r="WOL5" s="2152"/>
      <c r="WOM5" s="2152"/>
      <c r="WON5" s="2152"/>
      <c r="WOO5" s="2152"/>
      <c r="WOP5" s="2152"/>
      <c r="WOQ5" s="2152"/>
      <c r="WOR5" s="2152"/>
      <c r="WOS5" s="2152"/>
      <c r="WOT5" s="2152"/>
      <c r="WOU5" s="2152"/>
      <c r="WOV5" s="2152"/>
      <c r="WOW5" s="2152"/>
      <c r="WOX5" s="2152"/>
      <c r="WOY5" s="2152"/>
      <c r="WOZ5" s="2152"/>
      <c r="WPA5" s="2152"/>
      <c r="WPB5" s="2152"/>
      <c r="WPC5" s="2152"/>
      <c r="WPD5" s="2152"/>
      <c r="WPE5" s="2152"/>
      <c r="WPF5" s="2152"/>
      <c r="WPG5" s="2152"/>
      <c r="WPH5" s="2152"/>
      <c r="WPI5" s="2152"/>
      <c r="WPJ5" s="2152"/>
      <c r="WPK5" s="2152"/>
      <c r="WPL5" s="2152"/>
      <c r="WPM5" s="2152"/>
      <c r="WPN5" s="2152"/>
      <c r="WPO5" s="2152"/>
      <c r="WPP5" s="2152"/>
      <c r="WPQ5" s="2152"/>
      <c r="WPR5" s="2152"/>
      <c r="WPS5" s="2152"/>
      <c r="WPT5" s="2152"/>
      <c r="WPU5" s="2152"/>
      <c r="WPV5" s="2152"/>
      <c r="WPW5" s="2152"/>
      <c r="WPX5" s="2152"/>
      <c r="WPY5" s="2152"/>
      <c r="WPZ5" s="2152"/>
      <c r="WQA5" s="2152"/>
      <c r="WQB5" s="2152"/>
      <c r="WQC5" s="2152"/>
      <c r="WQD5" s="2152"/>
      <c r="WQE5" s="2152"/>
      <c r="WQF5" s="2152"/>
      <c r="WQG5" s="2152"/>
      <c r="WQH5" s="2152"/>
      <c r="WQI5" s="2152"/>
      <c r="WQJ5" s="2152"/>
      <c r="WQK5" s="2152"/>
      <c r="WQL5" s="2152"/>
      <c r="WQM5" s="2152"/>
      <c r="WQN5" s="2152"/>
      <c r="WQO5" s="2152"/>
      <c r="WQP5" s="2152"/>
      <c r="WQQ5" s="2152"/>
      <c r="WQR5" s="2152"/>
      <c r="WQS5" s="2152"/>
      <c r="WQT5" s="2152"/>
      <c r="WQU5" s="2152"/>
      <c r="WQV5" s="2152"/>
      <c r="WQW5" s="2152"/>
      <c r="WQX5" s="2152"/>
      <c r="WQY5" s="2152"/>
      <c r="WQZ5" s="2152"/>
      <c r="WRA5" s="2152"/>
      <c r="WRB5" s="2152"/>
      <c r="WRC5" s="2152"/>
      <c r="WRD5" s="2152"/>
      <c r="WRE5" s="2152"/>
      <c r="WRF5" s="2152"/>
      <c r="WRG5" s="2152"/>
      <c r="WRH5" s="2152"/>
      <c r="WRI5" s="2152"/>
      <c r="WRJ5" s="2152"/>
      <c r="WRK5" s="2152"/>
      <c r="WRL5" s="2152"/>
      <c r="WRM5" s="2152"/>
      <c r="WRN5" s="2152"/>
      <c r="WRO5" s="2152"/>
      <c r="WRP5" s="2152"/>
      <c r="WRQ5" s="2152"/>
      <c r="WRR5" s="2152"/>
      <c r="WRS5" s="2152"/>
      <c r="WRT5" s="2152"/>
      <c r="WRU5" s="2152"/>
      <c r="WRV5" s="2152"/>
      <c r="WRW5" s="2152"/>
      <c r="WRX5" s="2152"/>
      <c r="WRY5" s="2152"/>
      <c r="WRZ5" s="2152"/>
      <c r="WSA5" s="2152"/>
      <c r="WSB5" s="2152"/>
      <c r="WSC5" s="2152"/>
      <c r="WSD5" s="2152"/>
      <c r="WSE5" s="2152"/>
      <c r="WSF5" s="2152"/>
      <c r="WSG5" s="2152"/>
      <c r="WSH5" s="2152"/>
      <c r="WSI5" s="2152"/>
      <c r="WSJ5" s="2152"/>
      <c r="WSK5" s="2152"/>
      <c r="WSL5" s="2152"/>
      <c r="WSM5" s="2152"/>
      <c r="WSN5" s="2152"/>
      <c r="WSO5" s="2152"/>
      <c r="WSP5" s="2152"/>
      <c r="WSQ5" s="2152"/>
      <c r="WSR5" s="2152"/>
      <c r="WSS5" s="2152"/>
      <c r="WST5" s="2152"/>
      <c r="WSU5" s="2152"/>
      <c r="WSV5" s="2152"/>
      <c r="WSW5" s="2152"/>
      <c r="WSX5" s="2152"/>
      <c r="WSY5" s="2152"/>
      <c r="WSZ5" s="2152"/>
      <c r="WTA5" s="2152"/>
      <c r="WTB5" s="2152"/>
      <c r="WTC5" s="2152"/>
      <c r="WTD5" s="2152"/>
      <c r="WTE5" s="2152"/>
      <c r="WTF5" s="2152"/>
      <c r="WTG5" s="2152"/>
      <c r="WTH5" s="2152"/>
      <c r="WTI5" s="2152"/>
      <c r="WTJ5" s="2152"/>
      <c r="WTK5" s="2152"/>
      <c r="WTL5" s="2152"/>
      <c r="WTM5" s="2152"/>
      <c r="WTN5" s="2152"/>
      <c r="WTO5" s="2152"/>
      <c r="WTP5" s="2152"/>
      <c r="WTQ5" s="2152"/>
      <c r="WTR5" s="2152"/>
      <c r="WTS5" s="2152"/>
      <c r="WTT5" s="2152"/>
      <c r="WTU5" s="2152"/>
      <c r="WTV5" s="2152"/>
      <c r="WTW5" s="2152"/>
      <c r="WTX5" s="2152"/>
      <c r="WTY5" s="2152"/>
      <c r="WTZ5" s="2152"/>
      <c r="WUA5" s="2152"/>
      <c r="WUB5" s="2152"/>
      <c r="WUC5" s="2152"/>
      <c r="WUD5" s="2152"/>
      <c r="WUE5" s="2152"/>
      <c r="WUF5" s="2152"/>
      <c r="WUG5" s="2152"/>
      <c r="WUH5" s="2152"/>
      <c r="WUI5" s="2152"/>
      <c r="WUJ5" s="2152"/>
      <c r="WUK5" s="2152"/>
      <c r="WUL5" s="2152"/>
      <c r="WUM5" s="2152"/>
      <c r="WUN5" s="2152"/>
      <c r="WUO5" s="2152"/>
      <c r="WUP5" s="2152"/>
      <c r="WUQ5" s="2152"/>
      <c r="WUR5" s="2152"/>
      <c r="WUS5" s="2152"/>
      <c r="WUT5" s="2152"/>
      <c r="WUU5" s="2152"/>
      <c r="WUV5" s="2152"/>
      <c r="WUW5" s="2152"/>
      <c r="WUX5" s="2152"/>
      <c r="WUY5" s="2152"/>
      <c r="WUZ5" s="2152"/>
      <c r="WVA5" s="2152"/>
      <c r="WVB5" s="2152"/>
      <c r="WVC5" s="2152"/>
      <c r="WVD5" s="2152"/>
      <c r="WVE5" s="2152"/>
      <c r="WVF5" s="2152"/>
      <c r="WVG5" s="2152"/>
      <c r="WVH5" s="2152"/>
      <c r="WVI5" s="2152"/>
      <c r="WVJ5" s="2152"/>
      <c r="WVK5" s="2152"/>
      <c r="WVL5" s="2152"/>
      <c r="WVM5" s="2152"/>
      <c r="WVN5" s="2152"/>
      <c r="WVO5" s="2152"/>
      <c r="WVP5" s="2152"/>
      <c r="WVQ5" s="2152"/>
      <c r="WVR5" s="2152"/>
      <c r="WVS5" s="2152"/>
      <c r="WVT5" s="2152"/>
      <c r="WVU5" s="2152"/>
      <c r="WVV5" s="2152"/>
      <c r="WVW5" s="2152"/>
      <c r="WVX5" s="2152"/>
      <c r="WVY5" s="2152"/>
      <c r="WVZ5" s="2152"/>
      <c r="WWA5" s="2152"/>
      <c r="WWB5" s="2152"/>
      <c r="WWC5" s="2152"/>
      <c r="WWD5" s="2152"/>
      <c r="WWE5" s="2152"/>
      <c r="WWF5" s="2152"/>
      <c r="WWG5" s="2152"/>
      <c r="WWH5" s="2152"/>
      <c r="WWI5" s="2152"/>
      <c r="WWJ5" s="2152"/>
      <c r="WWK5" s="2152"/>
      <c r="WWL5" s="2152"/>
      <c r="WWM5" s="2152"/>
      <c r="WWN5" s="2152"/>
      <c r="WWO5" s="2152"/>
      <c r="WWP5" s="2152"/>
      <c r="WWQ5" s="2152"/>
      <c r="WWR5" s="2152"/>
      <c r="WWS5" s="2152"/>
      <c r="WWT5" s="2152"/>
      <c r="WWU5" s="2152"/>
      <c r="WWV5" s="2152"/>
      <c r="WWW5" s="2152"/>
      <c r="WWX5" s="2152"/>
      <c r="WWY5" s="2152"/>
      <c r="WWZ5" s="2152"/>
      <c r="WXA5" s="2152"/>
      <c r="WXB5" s="2152"/>
      <c r="WXC5" s="2152"/>
      <c r="WXD5" s="2152"/>
      <c r="WXE5" s="2152"/>
      <c r="WXF5" s="2152"/>
      <c r="WXG5" s="2152"/>
      <c r="WXH5" s="2152"/>
      <c r="WXI5" s="2152"/>
      <c r="WXJ5" s="2152"/>
      <c r="WXK5" s="2152"/>
      <c r="WXL5" s="2152"/>
      <c r="WXM5" s="2152"/>
      <c r="WXN5" s="2152"/>
      <c r="WXO5" s="2152"/>
      <c r="WXP5" s="2152"/>
      <c r="WXQ5" s="2152"/>
      <c r="WXR5" s="2152"/>
      <c r="WXS5" s="2152"/>
      <c r="WXT5" s="2152"/>
      <c r="WXU5" s="2152"/>
      <c r="WXV5" s="2152"/>
      <c r="WXW5" s="2152"/>
      <c r="WXX5" s="2152"/>
      <c r="WXY5" s="2152"/>
      <c r="WXZ5" s="2152"/>
      <c r="WYA5" s="2152"/>
      <c r="WYB5" s="2152"/>
      <c r="WYC5" s="2152"/>
      <c r="WYD5" s="2152"/>
      <c r="WYE5" s="2152"/>
      <c r="WYF5" s="2152"/>
      <c r="WYG5" s="2152"/>
      <c r="WYH5" s="2152"/>
      <c r="WYI5" s="2152"/>
      <c r="WYJ5" s="2152"/>
      <c r="WYK5" s="2152"/>
      <c r="WYL5" s="2152"/>
      <c r="WYM5" s="2152"/>
      <c r="WYN5" s="2152"/>
      <c r="WYO5" s="2152"/>
      <c r="WYP5" s="2152"/>
      <c r="WYQ5" s="2152"/>
      <c r="WYR5" s="2152"/>
      <c r="WYS5" s="2152"/>
      <c r="WYT5" s="2152"/>
      <c r="WYU5" s="2152"/>
      <c r="WYV5" s="2152"/>
      <c r="WYW5" s="2152"/>
      <c r="WYX5" s="2152"/>
      <c r="WYY5" s="2152"/>
      <c r="WYZ5" s="2152"/>
      <c r="WZA5" s="2152"/>
      <c r="WZB5" s="2152"/>
      <c r="WZC5" s="2152"/>
      <c r="WZD5" s="2152"/>
      <c r="WZE5" s="2152"/>
      <c r="WZF5" s="2152"/>
      <c r="WZG5" s="2152"/>
      <c r="WZH5" s="2152"/>
      <c r="WZI5" s="2152"/>
      <c r="WZJ5" s="2152"/>
      <c r="WZK5" s="2152"/>
      <c r="WZL5" s="2152"/>
      <c r="WZM5" s="2152"/>
      <c r="WZN5" s="2152"/>
      <c r="WZO5" s="2152"/>
      <c r="WZP5" s="2152"/>
      <c r="WZQ5" s="2152"/>
      <c r="WZR5" s="2152"/>
      <c r="WZS5" s="2152"/>
      <c r="WZT5" s="2152"/>
      <c r="WZU5" s="2152"/>
      <c r="WZV5" s="2152"/>
      <c r="WZW5" s="2152"/>
      <c r="WZX5" s="2152"/>
      <c r="WZY5" s="2152"/>
      <c r="WZZ5" s="2152"/>
      <c r="XAA5" s="2152"/>
      <c r="XAB5" s="2152"/>
      <c r="XAC5" s="2152"/>
      <c r="XAD5" s="2152"/>
      <c r="XAE5" s="2152"/>
      <c r="XAF5" s="2152"/>
      <c r="XAG5" s="2152"/>
      <c r="XAH5" s="2152"/>
      <c r="XAI5" s="2152"/>
      <c r="XAJ5" s="2152"/>
      <c r="XAK5" s="2152"/>
      <c r="XAL5" s="2152"/>
      <c r="XAM5" s="2152"/>
      <c r="XAN5" s="2152"/>
      <c r="XAO5" s="2152"/>
      <c r="XAP5" s="2152"/>
      <c r="XAQ5" s="2152"/>
      <c r="XAR5" s="2152"/>
      <c r="XAS5" s="2152"/>
      <c r="XAT5" s="2152"/>
      <c r="XAU5" s="2152"/>
      <c r="XAV5" s="2152"/>
      <c r="XAW5" s="2152"/>
      <c r="XAX5" s="2152"/>
      <c r="XAY5" s="2152"/>
      <c r="XAZ5" s="2152"/>
      <c r="XBA5" s="2152"/>
      <c r="XBB5" s="2152"/>
      <c r="XBC5" s="2152"/>
      <c r="XBD5" s="2152"/>
      <c r="XBE5" s="2152"/>
      <c r="XBF5" s="2152"/>
      <c r="XBG5" s="2152"/>
      <c r="XBH5" s="2152"/>
      <c r="XBI5" s="2152"/>
      <c r="XBJ5" s="2152"/>
      <c r="XBK5" s="2152"/>
      <c r="XBL5" s="2152"/>
      <c r="XBM5" s="2152"/>
      <c r="XBN5" s="2152"/>
      <c r="XBO5" s="2152"/>
      <c r="XBP5" s="2152"/>
      <c r="XBQ5" s="2152"/>
      <c r="XBR5" s="2152"/>
      <c r="XBS5" s="2152"/>
      <c r="XBT5" s="2152"/>
      <c r="XBU5" s="2152"/>
      <c r="XBV5" s="2152"/>
      <c r="XBW5" s="2152"/>
      <c r="XBX5" s="2152"/>
      <c r="XBY5" s="2152"/>
      <c r="XBZ5" s="2152"/>
      <c r="XCA5" s="2152"/>
      <c r="XCB5" s="2152"/>
      <c r="XCC5" s="2152"/>
      <c r="XCD5" s="2152"/>
      <c r="XCE5" s="2152"/>
      <c r="XCF5" s="2152"/>
      <c r="XCG5" s="2152"/>
      <c r="XCH5" s="2152"/>
      <c r="XCI5" s="2152"/>
      <c r="XCJ5" s="2152"/>
      <c r="XCK5" s="2152"/>
      <c r="XCL5" s="2152"/>
      <c r="XCM5" s="2152"/>
      <c r="XCN5" s="2152"/>
      <c r="XCO5" s="2152"/>
      <c r="XCP5" s="2152"/>
      <c r="XCQ5" s="2152"/>
      <c r="XCR5" s="2152"/>
      <c r="XCS5" s="2152"/>
      <c r="XCT5" s="2152"/>
      <c r="XCU5" s="2152"/>
      <c r="XCV5" s="2152"/>
      <c r="XCW5" s="2152"/>
      <c r="XCX5" s="2152"/>
      <c r="XCY5" s="2152"/>
      <c r="XCZ5" s="2152"/>
      <c r="XDA5" s="2152"/>
      <c r="XDB5" s="2152"/>
      <c r="XDC5" s="2152"/>
      <c r="XDD5" s="2152"/>
      <c r="XDE5" s="2152"/>
      <c r="XDF5" s="2152"/>
      <c r="XDG5" s="2152"/>
      <c r="XDH5" s="2152"/>
      <c r="XDI5" s="2152"/>
      <c r="XDJ5" s="2152"/>
      <c r="XDK5" s="2152"/>
      <c r="XDL5" s="2152"/>
      <c r="XDM5" s="2152"/>
      <c r="XDN5" s="2152"/>
      <c r="XDO5" s="2152"/>
      <c r="XDP5" s="2152"/>
      <c r="XDQ5" s="2152"/>
      <c r="XDR5" s="2152"/>
      <c r="XDS5" s="2152"/>
      <c r="XDT5" s="2152"/>
      <c r="XDU5" s="2152"/>
      <c r="XDV5" s="2152"/>
      <c r="XDW5" s="2152"/>
      <c r="XDX5" s="2152"/>
      <c r="XDY5" s="2152"/>
      <c r="XDZ5" s="2152"/>
      <c r="XEA5" s="2152"/>
      <c r="XEB5" s="2152"/>
      <c r="XEC5" s="2152"/>
      <c r="XED5" s="2152"/>
      <c r="XEE5" s="2152"/>
      <c r="XEF5" s="2152"/>
      <c r="XEG5" s="2152"/>
      <c r="XEH5" s="2152"/>
      <c r="XEI5" s="2152"/>
      <c r="XEJ5" s="2152"/>
      <c r="XEK5" s="2152"/>
      <c r="XEL5" s="2152"/>
      <c r="XEM5" s="2152"/>
      <c r="XEN5" s="2152"/>
      <c r="XEO5" s="2152"/>
      <c r="XEP5" s="2152"/>
      <c r="XEQ5" s="2152"/>
      <c r="XER5" s="2152"/>
      <c r="XES5" s="2152"/>
      <c r="XET5" s="2152"/>
      <c r="XEU5" s="2152"/>
      <c r="XEV5" s="2152"/>
      <c r="XEW5" s="2152"/>
      <c r="XEX5" s="2152"/>
      <c r="XEY5" s="2152"/>
      <c r="XEZ5" s="2152"/>
      <c r="XFA5" s="2152"/>
      <c r="XFB5" s="2152"/>
      <c r="XFC5" s="2152"/>
      <c r="XFD5" s="2152"/>
    </row>
    <row r="6" spans="1:16384" s="77" customFormat="1" ht="21" customHeight="1" x14ac:dyDescent="0.2">
      <c r="A6" s="2152" t="s">
        <v>404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  <c r="AL6" s="2152"/>
      <c r="AM6" s="2152"/>
      <c r="AN6" s="2152"/>
      <c r="AO6" s="2152"/>
      <c r="AP6" s="2152"/>
      <c r="AQ6" s="2152"/>
      <c r="AR6" s="2152"/>
      <c r="AS6" s="2152"/>
      <c r="AT6" s="2152"/>
      <c r="AU6" s="2152"/>
      <c r="AV6" s="2152"/>
      <c r="AW6" s="2152"/>
      <c r="AX6" s="2152"/>
      <c r="AY6" s="2152"/>
      <c r="AZ6" s="2152"/>
      <c r="BA6" s="2152"/>
      <c r="BB6" s="2152"/>
      <c r="BC6" s="2152"/>
      <c r="BD6" s="2152"/>
      <c r="BE6" s="2152"/>
      <c r="BF6" s="2152"/>
      <c r="BG6" s="2152"/>
      <c r="BH6" s="2152"/>
      <c r="BI6" s="2152"/>
      <c r="BJ6" s="2152"/>
      <c r="BK6" s="2152"/>
      <c r="BL6" s="2152"/>
      <c r="BM6" s="2152"/>
      <c r="BN6" s="2152"/>
      <c r="BO6" s="2152"/>
      <c r="BP6" s="2152"/>
      <c r="BQ6" s="2152"/>
      <c r="BR6" s="2152"/>
      <c r="BS6" s="2152"/>
      <c r="BT6" s="2152"/>
      <c r="BU6" s="2152"/>
      <c r="BV6" s="2152"/>
      <c r="BW6" s="2152"/>
      <c r="BX6" s="2152"/>
      <c r="BY6" s="2152"/>
      <c r="BZ6" s="2152"/>
      <c r="CA6" s="2152"/>
      <c r="CB6" s="2152"/>
      <c r="CC6" s="2152"/>
      <c r="CD6" s="2152"/>
      <c r="CE6" s="2152"/>
      <c r="CF6" s="2152"/>
      <c r="CG6" s="2152"/>
      <c r="CH6" s="2152"/>
      <c r="CI6" s="2152"/>
      <c r="CJ6" s="2152"/>
      <c r="CK6" s="2152"/>
      <c r="CL6" s="2152"/>
      <c r="CM6" s="2152"/>
      <c r="CN6" s="2152"/>
      <c r="CO6" s="2152"/>
      <c r="CP6" s="2152"/>
      <c r="CQ6" s="2152"/>
      <c r="CR6" s="2152"/>
      <c r="CS6" s="2152"/>
      <c r="CT6" s="2152"/>
      <c r="CU6" s="2152"/>
      <c r="CV6" s="2152"/>
      <c r="CW6" s="2152"/>
      <c r="CX6" s="2152"/>
      <c r="CY6" s="2152"/>
      <c r="CZ6" s="2152"/>
      <c r="DA6" s="2152"/>
      <c r="DB6" s="2152"/>
      <c r="DC6" s="2152"/>
      <c r="DD6" s="2152"/>
      <c r="DE6" s="2152"/>
      <c r="DF6" s="2152"/>
      <c r="DG6" s="2152"/>
      <c r="DH6" s="2152"/>
      <c r="DI6" s="2152"/>
      <c r="DJ6" s="2152"/>
      <c r="DK6" s="2152"/>
      <c r="DL6" s="2152"/>
      <c r="DM6" s="2152"/>
      <c r="DN6" s="2152"/>
      <c r="DO6" s="2152"/>
      <c r="DP6" s="2152"/>
      <c r="DQ6" s="2152"/>
      <c r="DR6" s="2152"/>
      <c r="DS6" s="2152"/>
      <c r="DT6" s="2152"/>
      <c r="DU6" s="2152"/>
      <c r="DV6" s="2152"/>
      <c r="DW6" s="2152"/>
      <c r="DX6" s="2152"/>
      <c r="DY6" s="2152"/>
      <c r="DZ6" s="2152"/>
      <c r="EA6" s="2152"/>
      <c r="EB6" s="2152"/>
      <c r="EC6" s="2152"/>
      <c r="ED6" s="2152"/>
      <c r="EE6" s="2152"/>
      <c r="EF6" s="2152"/>
      <c r="EG6" s="2152"/>
      <c r="EH6" s="2152"/>
      <c r="EI6" s="2152"/>
      <c r="EJ6" s="2152"/>
      <c r="EK6" s="2152"/>
      <c r="EL6" s="2152"/>
      <c r="EM6" s="2152"/>
      <c r="EN6" s="2152"/>
      <c r="EO6" s="2152"/>
      <c r="EP6" s="2152"/>
      <c r="EQ6" s="2152"/>
      <c r="ER6" s="2152"/>
      <c r="ES6" s="2152"/>
      <c r="ET6" s="2152"/>
      <c r="EU6" s="2152"/>
      <c r="EV6" s="2152"/>
      <c r="EW6" s="2152"/>
      <c r="EX6" s="2152"/>
      <c r="EY6" s="2152"/>
      <c r="EZ6" s="2152"/>
      <c r="FA6" s="2152"/>
      <c r="FB6" s="2152"/>
      <c r="FC6" s="2152"/>
      <c r="FD6" s="2152"/>
      <c r="FE6" s="2152"/>
      <c r="FF6" s="2152"/>
      <c r="FG6" s="2152"/>
      <c r="FH6" s="2152"/>
      <c r="FI6" s="2152"/>
      <c r="FJ6" s="2152"/>
      <c r="FK6" s="2152"/>
      <c r="FL6" s="2152"/>
      <c r="FM6" s="2152"/>
      <c r="FN6" s="2152"/>
      <c r="FO6" s="2152"/>
      <c r="FP6" s="2152"/>
      <c r="FQ6" s="2152"/>
      <c r="FR6" s="2152"/>
      <c r="FS6" s="2152"/>
      <c r="FT6" s="2152"/>
      <c r="FU6" s="2152"/>
      <c r="FV6" s="2152"/>
      <c r="FW6" s="2152"/>
      <c r="FX6" s="2152"/>
      <c r="FY6" s="2152"/>
      <c r="FZ6" s="2152"/>
      <c r="GA6" s="2152"/>
      <c r="GB6" s="2152"/>
      <c r="GC6" s="2152"/>
      <c r="GD6" s="2152"/>
      <c r="GE6" s="2152"/>
      <c r="GF6" s="2152"/>
      <c r="GG6" s="2152"/>
      <c r="GH6" s="2152"/>
      <c r="GI6" s="2152"/>
      <c r="GJ6" s="2152"/>
      <c r="GK6" s="2152"/>
      <c r="GL6" s="2152"/>
      <c r="GM6" s="2152"/>
      <c r="GN6" s="2152"/>
      <c r="GO6" s="2152"/>
      <c r="GP6" s="2152"/>
      <c r="GQ6" s="2152"/>
      <c r="GR6" s="2152"/>
      <c r="GS6" s="2152"/>
      <c r="GT6" s="2152"/>
      <c r="GU6" s="2152"/>
      <c r="GV6" s="2152"/>
      <c r="GW6" s="2152"/>
      <c r="GX6" s="2152"/>
      <c r="GY6" s="2152"/>
      <c r="GZ6" s="2152"/>
      <c r="HA6" s="2152"/>
      <c r="HB6" s="2152"/>
      <c r="HC6" s="2152"/>
      <c r="HD6" s="2152"/>
      <c r="HE6" s="2152"/>
      <c r="HF6" s="2152"/>
      <c r="HG6" s="2152"/>
      <c r="HH6" s="2152"/>
      <c r="HI6" s="2152"/>
      <c r="HJ6" s="2152"/>
      <c r="HK6" s="2152"/>
      <c r="HL6" s="2152"/>
      <c r="HM6" s="2152"/>
      <c r="HN6" s="2152"/>
      <c r="HO6" s="2152"/>
      <c r="HP6" s="2152"/>
      <c r="HQ6" s="2152"/>
      <c r="HR6" s="2152"/>
      <c r="HS6" s="2152"/>
      <c r="HT6" s="2152"/>
      <c r="HU6" s="2152"/>
      <c r="HV6" s="2152"/>
      <c r="HW6" s="2152"/>
      <c r="HX6" s="2152"/>
      <c r="HY6" s="2152"/>
      <c r="HZ6" s="2152"/>
      <c r="IA6" s="2152"/>
      <c r="IB6" s="2152"/>
      <c r="IC6" s="2152"/>
      <c r="ID6" s="2152"/>
      <c r="IE6" s="2152"/>
      <c r="IF6" s="2152"/>
      <c r="IG6" s="2152"/>
      <c r="IH6" s="2152"/>
      <c r="II6" s="2152"/>
      <c r="IJ6" s="2152"/>
      <c r="IK6" s="2152"/>
      <c r="IL6" s="2152"/>
      <c r="IM6" s="2152"/>
      <c r="IN6" s="2152"/>
      <c r="IO6" s="2152"/>
      <c r="IP6" s="2152"/>
      <c r="IQ6" s="2152"/>
      <c r="IR6" s="2152"/>
      <c r="IS6" s="2152"/>
      <c r="IT6" s="2152"/>
      <c r="IU6" s="2152"/>
      <c r="IV6" s="2152"/>
      <c r="IW6" s="2152"/>
      <c r="IX6" s="2152"/>
      <c r="IY6" s="2152"/>
      <c r="IZ6" s="2152"/>
      <c r="JA6" s="2152"/>
      <c r="JB6" s="2152"/>
      <c r="JC6" s="2152"/>
      <c r="JD6" s="2152"/>
      <c r="JE6" s="2152"/>
      <c r="JF6" s="2152"/>
      <c r="JG6" s="2152"/>
      <c r="JH6" s="2152"/>
      <c r="JI6" s="2152"/>
      <c r="JJ6" s="2152"/>
      <c r="JK6" s="2152"/>
      <c r="JL6" s="2152"/>
      <c r="JM6" s="2152"/>
      <c r="JN6" s="2152"/>
      <c r="JO6" s="2152"/>
      <c r="JP6" s="2152"/>
      <c r="JQ6" s="2152"/>
      <c r="JR6" s="2152"/>
      <c r="JS6" s="2152"/>
      <c r="JT6" s="2152"/>
      <c r="JU6" s="2152"/>
      <c r="JV6" s="2152"/>
      <c r="JW6" s="2152"/>
      <c r="JX6" s="2152"/>
      <c r="JY6" s="2152"/>
      <c r="JZ6" s="2152"/>
      <c r="KA6" s="2152"/>
      <c r="KB6" s="2152"/>
      <c r="KC6" s="2152"/>
      <c r="KD6" s="2152"/>
      <c r="KE6" s="2152"/>
      <c r="KF6" s="2152"/>
      <c r="KG6" s="2152"/>
      <c r="KH6" s="2152"/>
      <c r="KI6" s="2152"/>
      <c r="KJ6" s="2152"/>
      <c r="KK6" s="2152"/>
      <c r="KL6" s="2152"/>
      <c r="KM6" s="2152"/>
      <c r="KN6" s="2152"/>
      <c r="KO6" s="2152"/>
      <c r="KP6" s="2152"/>
      <c r="KQ6" s="2152"/>
      <c r="KR6" s="2152"/>
      <c r="KS6" s="2152"/>
      <c r="KT6" s="2152"/>
      <c r="KU6" s="2152"/>
      <c r="KV6" s="2152"/>
      <c r="KW6" s="2152"/>
      <c r="KX6" s="2152"/>
      <c r="KY6" s="2152"/>
      <c r="KZ6" s="2152"/>
      <c r="LA6" s="2152"/>
      <c r="LB6" s="2152"/>
      <c r="LC6" s="2152"/>
      <c r="LD6" s="2152"/>
      <c r="LE6" s="2152"/>
      <c r="LF6" s="2152"/>
      <c r="LG6" s="2152"/>
      <c r="LH6" s="2152"/>
      <c r="LI6" s="2152"/>
      <c r="LJ6" s="2152"/>
      <c r="LK6" s="2152"/>
      <c r="LL6" s="2152"/>
      <c r="LM6" s="2152"/>
      <c r="LN6" s="2152"/>
      <c r="LO6" s="2152"/>
      <c r="LP6" s="2152"/>
      <c r="LQ6" s="2152"/>
      <c r="LR6" s="2152"/>
      <c r="LS6" s="2152"/>
      <c r="LT6" s="2152"/>
      <c r="LU6" s="2152"/>
      <c r="LV6" s="2152"/>
      <c r="LW6" s="2152"/>
      <c r="LX6" s="2152"/>
      <c r="LY6" s="2152"/>
      <c r="LZ6" s="2152"/>
      <c r="MA6" s="2152"/>
      <c r="MB6" s="2152"/>
      <c r="MC6" s="2152"/>
      <c r="MD6" s="2152"/>
      <c r="ME6" s="2152"/>
      <c r="MF6" s="2152"/>
      <c r="MG6" s="2152"/>
      <c r="MH6" s="2152"/>
      <c r="MI6" s="2152"/>
      <c r="MJ6" s="2152"/>
      <c r="MK6" s="2152"/>
      <c r="ML6" s="2152"/>
      <c r="MM6" s="2152"/>
      <c r="MN6" s="2152"/>
      <c r="MO6" s="2152"/>
      <c r="MP6" s="2152"/>
      <c r="MQ6" s="2152"/>
      <c r="MR6" s="2152"/>
      <c r="MS6" s="2152"/>
      <c r="MT6" s="2152"/>
      <c r="MU6" s="2152"/>
      <c r="MV6" s="2152"/>
      <c r="MW6" s="2152"/>
      <c r="MX6" s="2152"/>
      <c r="MY6" s="2152"/>
      <c r="MZ6" s="2152"/>
      <c r="NA6" s="2152"/>
      <c r="NB6" s="2152"/>
      <c r="NC6" s="2152"/>
      <c r="ND6" s="2152"/>
      <c r="NE6" s="2152"/>
      <c r="NF6" s="2152"/>
      <c r="NG6" s="2152"/>
      <c r="NH6" s="2152"/>
      <c r="NI6" s="2152"/>
      <c r="NJ6" s="2152"/>
      <c r="NK6" s="2152"/>
      <c r="NL6" s="2152"/>
      <c r="NM6" s="2152"/>
      <c r="NN6" s="2152"/>
      <c r="NO6" s="2152"/>
      <c r="NP6" s="2152"/>
      <c r="NQ6" s="2152"/>
      <c r="NR6" s="2152"/>
      <c r="NS6" s="2152"/>
      <c r="NT6" s="2152"/>
      <c r="NU6" s="2152"/>
      <c r="NV6" s="2152"/>
      <c r="NW6" s="2152"/>
      <c r="NX6" s="2152"/>
      <c r="NY6" s="2152"/>
      <c r="NZ6" s="2152"/>
      <c r="OA6" s="2152"/>
      <c r="OB6" s="2152"/>
      <c r="OC6" s="2152"/>
      <c r="OD6" s="2152"/>
      <c r="OE6" s="2152"/>
      <c r="OF6" s="2152"/>
      <c r="OG6" s="2152"/>
      <c r="OH6" s="2152"/>
      <c r="OI6" s="2152"/>
      <c r="OJ6" s="2152"/>
      <c r="OK6" s="2152"/>
      <c r="OL6" s="2152"/>
      <c r="OM6" s="2152"/>
      <c r="ON6" s="2152"/>
      <c r="OO6" s="2152"/>
      <c r="OP6" s="2152"/>
      <c r="OQ6" s="2152"/>
      <c r="OR6" s="2152"/>
      <c r="OS6" s="2152"/>
      <c r="OT6" s="2152"/>
      <c r="OU6" s="2152"/>
      <c r="OV6" s="2152"/>
      <c r="OW6" s="2152"/>
      <c r="OX6" s="2152"/>
      <c r="OY6" s="2152"/>
      <c r="OZ6" s="2152"/>
      <c r="PA6" s="2152"/>
      <c r="PB6" s="2152"/>
      <c r="PC6" s="2152"/>
      <c r="PD6" s="2152"/>
      <c r="PE6" s="2152"/>
      <c r="PF6" s="2152"/>
      <c r="PG6" s="2152"/>
      <c r="PH6" s="2152"/>
      <c r="PI6" s="2152"/>
      <c r="PJ6" s="2152"/>
      <c r="PK6" s="2152"/>
      <c r="PL6" s="2152"/>
      <c r="PM6" s="2152"/>
      <c r="PN6" s="2152"/>
      <c r="PO6" s="2152"/>
      <c r="PP6" s="2152"/>
      <c r="PQ6" s="2152"/>
      <c r="PR6" s="2152"/>
      <c r="PS6" s="2152"/>
      <c r="PT6" s="2152"/>
      <c r="PU6" s="2152"/>
      <c r="PV6" s="2152"/>
      <c r="PW6" s="2152"/>
      <c r="PX6" s="2152"/>
      <c r="PY6" s="2152"/>
      <c r="PZ6" s="2152"/>
      <c r="QA6" s="2152"/>
      <c r="QB6" s="2152"/>
      <c r="QC6" s="2152"/>
      <c r="QD6" s="2152"/>
      <c r="QE6" s="2152"/>
      <c r="QF6" s="2152"/>
      <c r="QG6" s="2152"/>
      <c r="QH6" s="2152"/>
      <c r="QI6" s="2152"/>
      <c r="QJ6" s="2152"/>
      <c r="QK6" s="2152"/>
      <c r="QL6" s="2152"/>
      <c r="QM6" s="2152"/>
      <c r="QN6" s="2152"/>
      <c r="QO6" s="2152"/>
      <c r="QP6" s="2152"/>
      <c r="QQ6" s="2152"/>
      <c r="QR6" s="2152"/>
      <c r="QS6" s="2152"/>
      <c r="QT6" s="2152"/>
      <c r="QU6" s="2152"/>
      <c r="QV6" s="2152"/>
      <c r="QW6" s="2152"/>
      <c r="QX6" s="2152"/>
      <c r="QY6" s="2152"/>
      <c r="QZ6" s="2152"/>
      <c r="RA6" s="2152"/>
      <c r="RB6" s="2152"/>
      <c r="RC6" s="2152"/>
      <c r="RD6" s="2152"/>
      <c r="RE6" s="2152"/>
      <c r="RF6" s="2152"/>
      <c r="RG6" s="2152"/>
      <c r="RH6" s="2152"/>
      <c r="RI6" s="2152"/>
      <c r="RJ6" s="2152"/>
      <c r="RK6" s="2152"/>
      <c r="RL6" s="2152"/>
      <c r="RM6" s="2152"/>
      <c r="RN6" s="2152"/>
      <c r="RO6" s="2152"/>
      <c r="RP6" s="2152"/>
      <c r="RQ6" s="2152"/>
      <c r="RR6" s="2152"/>
      <c r="RS6" s="2152"/>
      <c r="RT6" s="2152"/>
      <c r="RU6" s="2152"/>
      <c r="RV6" s="2152"/>
      <c r="RW6" s="2152"/>
      <c r="RX6" s="2152"/>
      <c r="RY6" s="2152"/>
      <c r="RZ6" s="2152"/>
      <c r="SA6" s="2152"/>
      <c r="SB6" s="2152"/>
      <c r="SC6" s="2152"/>
      <c r="SD6" s="2152"/>
      <c r="SE6" s="2152"/>
      <c r="SF6" s="2152"/>
      <c r="SG6" s="2152"/>
      <c r="SH6" s="2152"/>
      <c r="SI6" s="2152"/>
      <c r="SJ6" s="2152"/>
      <c r="SK6" s="2152"/>
      <c r="SL6" s="2152"/>
      <c r="SM6" s="2152"/>
      <c r="SN6" s="2152"/>
      <c r="SO6" s="2152"/>
      <c r="SP6" s="2152"/>
      <c r="SQ6" s="2152"/>
      <c r="SR6" s="2152"/>
      <c r="SS6" s="2152"/>
      <c r="ST6" s="2152"/>
      <c r="SU6" s="2152"/>
      <c r="SV6" s="2152"/>
      <c r="SW6" s="2152"/>
      <c r="SX6" s="2152"/>
      <c r="SY6" s="2152"/>
      <c r="SZ6" s="2152"/>
      <c r="TA6" s="2152"/>
      <c r="TB6" s="2152"/>
      <c r="TC6" s="2152"/>
      <c r="TD6" s="2152"/>
      <c r="TE6" s="2152"/>
      <c r="TF6" s="2152"/>
      <c r="TG6" s="2152"/>
      <c r="TH6" s="2152"/>
      <c r="TI6" s="2152"/>
      <c r="TJ6" s="2152"/>
      <c r="TK6" s="2152"/>
      <c r="TL6" s="2152"/>
      <c r="TM6" s="2152"/>
      <c r="TN6" s="2152"/>
      <c r="TO6" s="2152"/>
      <c r="TP6" s="2152"/>
      <c r="TQ6" s="2152"/>
      <c r="TR6" s="2152"/>
      <c r="TS6" s="2152"/>
      <c r="TT6" s="2152"/>
      <c r="TU6" s="2152"/>
      <c r="TV6" s="2152"/>
      <c r="TW6" s="2152"/>
      <c r="TX6" s="2152"/>
      <c r="TY6" s="2152"/>
      <c r="TZ6" s="2152"/>
      <c r="UA6" s="2152"/>
      <c r="UB6" s="2152"/>
      <c r="UC6" s="2152"/>
      <c r="UD6" s="2152"/>
      <c r="UE6" s="2152"/>
      <c r="UF6" s="2152"/>
      <c r="UG6" s="2152"/>
      <c r="UH6" s="2152"/>
      <c r="UI6" s="2152"/>
      <c r="UJ6" s="2152"/>
      <c r="UK6" s="2152"/>
      <c r="UL6" s="2152"/>
      <c r="UM6" s="2152"/>
      <c r="UN6" s="2152"/>
      <c r="UO6" s="2152"/>
      <c r="UP6" s="2152"/>
      <c r="UQ6" s="2152"/>
      <c r="UR6" s="2152"/>
      <c r="US6" s="2152"/>
      <c r="UT6" s="2152"/>
      <c r="UU6" s="2152"/>
      <c r="UV6" s="2152"/>
      <c r="UW6" s="2152"/>
      <c r="UX6" s="2152"/>
      <c r="UY6" s="2152"/>
      <c r="UZ6" s="2152"/>
      <c r="VA6" s="2152"/>
      <c r="VB6" s="2152"/>
      <c r="VC6" s="2152"/>
      <c r="VD6" s="2152"/>
      <c r="VE6" s="2152"/>
      <c r="VF6" s="2152"/>
      <c r="VG6" s="2152"/>
      <c r="VH6" s="2152"/>
      <c r="VI6" s="2152"/>
      <c r="VJ6" s="2152"/>
      <c r="VK6" s="2152"/>
      <c r="VL6" s="2152"/>
      <c r="VM6" s="2152"/>
      <c r="VN6" s="2152"/>
      <c r="VO6" s="2152"/>
      <c r="VP6" s="2152"/>
      <c r="VQ6" s="2152"/>
      <c r="VR6" s="2152"/>
      <c r="VS6" s="2152"/>
      <c r="VT6" s="2152"/>
      <c r="VU6" s="2152"/>
      <c r="VV6" s="2152"/>
      <c r="VW6" s="2152"/>
      <c r="VX6" s="2152"/>
      <c r="VY6" s="2152"/>
      <c r="VZ6" s="2152"/>
      <c r="WA6" s="2152"/>
      <c r="WB6" s="2152"/>
      <c r="WC6" s="2152"/>
      <c r="WD6" s="2152"/>
      <c r="WE6" s="2152"/>
      <c r="WF6" s="2152"/>
      <c r="WG6" s="2152"/>
      <c r="WH6" s="2152"/>
      <c r="WI6" s="2152"/>
      <c r="WJ6" s="2152"/>
      <c r="WK6" s="2152"/>
      <c r="WL6" s="2152"/>
      <c r="WM6" s="2152"/>
      <c r="WN6" s="2152"/>
      <c r="WO6" s="2152"/>
      <c r="WP6" s="2152"/>
      <c r="WQ6" s="2152"/>
      <c r="WR6" s="2152"/>
      <c r="WS6" s="2152"/>
      <c r="WT6" s="2152"/>
      <c r="WU6" s="2152"/>
      <c r="WV6" s="2152"/>
      <c r="WW6" s="2152"/>
      <c r="WX6" s="2152"/>
      <c r="WY6" s="2152"/>
      <c r="WZ6" s="2152"/>
      <c r="XA6" s="2152"/>
      <c r="XB6" s="2152"/>
      <c r="XC6" s="2152"/>
      <c r="XD6" s="2152"/>
      <c r="XE6" s="2152"/>
      <c r="XF6" s="2152"/>
      <c r="XG6" s="2152"/>
      <c r="XH6" s="2152"/>
      <c r="XI6" s="2152"/>
      <c r="XJ6" s="2152"/>
      <c r="XK6" s="2152"/>
      <c r="XL6" s="2152"/>
      <c r="XM6" s="2152"/>
      <c r="XN6" s="2152"/>
      <c r="XO6" s="2152"/>
      <c r="XP6" s="2152"/>
      <c r="XQ6" s="2152"/>
      <c r="XR6" s="2152"/>
      <c r="XS6" s="2152"/>
      <c r="XT6" s="2152"/>
      <c r="XU6" s="2152"/>
      <c r="XV6" s="2152"/>
      <c r="XW6" s="2152"/>
      <c r="XX6" s="2152"/>
      <c r="XY6" s="2152"/>
      <c r="XZ6" s="2152"/>
      <c r="YA6" s="2152"/>
      <c r="YB6" s="2152"/>
      <c r="YC6" s="2152"/>
      <c r="YD6" s="2152"/>
      <c r="YE6" s="2152"/>
      <c r="YF6" s="2152"/>
      <c r="YG6" s="2152"/>
      <c r="YH6" s="2152"/>
      <c r="YI6" s="2152"/>
      <c r="YJ6" s="2152"/>
      <c r="YK6" s="2152"/>
      <c r="YL6" s="2152"/>
      <c r="YM6" s="2152"/>
      <c r="YN6" s="2152"/>
      <c r="YO6" s="2152"/>
      <c r="YP6" s="2152"/>
      <c r="YQ6" s="2152"/>
      <c r="YR6" s="2152"/>
      <c r="YS6" s="2152"/>
      <c r="YT6" s="2152"/>
      <c r="YU6" s="2152"/>
      <c r="YV6" s="2152"/>
      <c r="YW6" s="2152"/>
      <c r="YX6" s="2152"/>
      <c r="YY6" s="2152"/>
      <c r="YZ6" s="2152"/>
      <c r="ZA6" s="2152"/>
      <c r="ZB6" s="2152"/>
      <c r="ZC6" s="2152"/>
      <c r="ZD6" s="2152"/>
      <c r="ZE6" s="2152"/>
      <c r="ZF6" s="2152"/>
      <c r="ZG6" s="2152"/>
      <c r="ZH6" s="2152"/>
      <c r="ZI6" s="2152"/>
      <c r="ZJ6" s="2152"/>
      <c r="ZK6" s="2152"/>
      <c r="ZL6" s="2152"/>
      <c r="ZM6" s="2152"/>
      <c r="ZN6" s="2152"/>
      <c r="ZO6" s="2152"/>
      <c r="ZP6" s="2152"/>
      <c r="ZQ6" s="2152"/>
      <c r="ZR6" s="2152"/>
      <c r="ZS6" s="2152"/>
      <c r="ZT6" s="2152"/>
      <c r="ZU6" s="2152"/>
      <c r="ZV6" s="2152"/>
      <c r="ZW6" s="2152"/>
      <c r="ZX6" s="2152"/>
      <c r="ZY6" s="2152"/>
      <c r="ZZ6" s="2152"/>
      <c r="AAA6" s="2152"/>
      <c r="AAB6" s="2152"/>
      <c r="AAC6" s="2152"/>
      <c r="AAD6" s="2152"/>
      <c r="AAE6" s="2152"/>
      <c r="AAF6" s="2152"/>
      <c r="AAG6" s="2152"/>
      <c r="AAH6" s="2152"/>
      <c r="AAI6" s="2152"/>
      <c r="AAJ6" s="2152"/>
      <c r="AAK6" s="2152"/>
      <c r="AAL6" s="2152"/>
      <c r="AAM6" s="2152"/>
      <c r="AAN6" s="2152"/>
      <c r="AAO6" s="2152"/>
      <c r="AAP6" s="2152"/>
      <c r="AAQ6" s="2152"/>
      <c r="AAR6" s="2152"/>
      <c r="AAS6" s="2152"/>
      <c r="AAT6" s="2152"/>
      <c r="AAU6" s="2152"/>
      <c r="AAV6" s="2152"/>
      <c r="AAW6" s="2152"/>
      <c r="AAX6" s="2152"/>
      <c r="AAY6" s="2152"/>
      <c r="AAZ6" s="2152"/>
      <c r="ABA6" s="2152"/>
      <c r="ABB6" s="2152"/>
      <c r="ABC6" s="2152"/>
      <c r="ABD6" s="2152"/>
      <c r="ABE6" s="2152"/>
      <c r="ABF6" s="2152"/>
      <c r="ABG6" s="2152"/>
      <c r="ABH6" s="2152"/>
      <c r="ABI6" s="2152"/>
      <c r="ABJ6" s="2152"/>
      <c r="ABK6" s="2152"/>
      <c r="ABL6" s="2152"/>
      <c r="ABM6" s="2152"/>
      <c r="ABN6" s="2152"/>
      <c r="ABO6" s="2152"/>
      <c r="ABP6" s="2152"/>
      <c r="ABQ6" s="2152"/>
      <c r="ABR6" s="2152"/>
      <c r="ABS6" s="2152"/>
      <c r="ABT6" s="2152"/>
      <c r="ABU6" s="2152"/>
      <c r="ABV6" s="2152"/>
      <c r="ABW6" s="2152"/>
      <c r="ABX6" s="2152"/>
      <c r="ABY6" s="2152"/>
      <c r="ABZ6" s="2152"/>
      <c r="ACA6" s="2152"/>
      <c r="ACB6" s="2152"/>
      <c r="ACC6" s="2152"/>
      <c r="ACD6" s="2152"/>
      <c r="ACE6" s="2152"/>
      <c r="ACF6" s="2152"/>
      <c r="ACG6" s="2152"/>
      <c r="ACH6" s="2152"/>
      <c r="ACI6" s="2152"/>
      <c r="ACJ6" s="2152"/>
      <c r="ACK6" s="2152"/>
      <c r="ACL6" s="2152"/>
      <c r="ACM6" s="2152"/>
      <c r="ACN6" s="2152"/>
      <c r="ACO6" s="2152"/>
      <c r="ACP6" s="2152"/>
      <c r="ACQ6" s="2152"/>
      <c r="ACR6" s="2152"/>
      <c r="ACS6" s="2152"/>
      <c r="ACT6" s="2152"/>
      <c r="ACU6" s="2152"/>
      <c r="ACV6" s="2152"/>
      <c r="ACW6" s="2152"/>
      <c r="ACX6" s="2152"/>
      <c r="ACY6" s="2152"/>
      <c r="ACZ6" s="2152"/>
      <c r="ADA6" s="2152"/>
      <c r="ADB6" s="2152"/>
      <c r="ADC6" s="2152"/>
      <c r="ADD6" s="2152"/>
      <c r="ADE6" s="2152"/>
      <c r="ADF6" s="2152"/>
      <c r="ADG6" s="2152"/>
      <c r="ADH6" s="2152"/>
      <c r="ADI6" s="2152"/>
      <c r="ADJ6" s="2152"/>
      <c r="ADK6" s="2152"/>
      <c r="ADL6" s="2152"/>
      <c r="ADM6" s="2152"/>
      <c r="ADN6" s="2152"/>
      <c r="ADO6" s="2152"/>
      <c r="ADP6" s="2152"/>
      <c r="ADQ6" s="2152"/>
      <c r="ADR6" s="2152"/>
      <c r="ADS6" s="2152"/>
      <c r="ADT6" s="2152"/>
      <c r="ADU6" s="2152"/>
      <c r="ADV6" s="2152"/>
      <c r="ADW6" s="2152"/>
      <c r="ADX6" s="2152"/>
      <c r="ADY6" s="2152"/>
      <c r="ADZ6" s="2152"/>
      <c r="AEA6" s="2152"/>
      <c r="AEB6" s="2152"/>
      <c r="AEC6" s="2152"/>
      <c r="AED6" s="2152"/>
      <c r="AEE6" s="2152"/>
      <c r="AEF6" s="2152"/>
      <c r="AEG6" s="2152"/>
      <c r="AEH6" s="2152"/>
      <c r="AEI6" s="2152"/>
      <c r="AEJ6" s="2152"/>
      <c r="AEK6" s="2152"/>
      <c r="AEL6" s="2152"/>
      <c r="AEM6" s="2152"/>
      <c r="AEN6" s="2152"/>
      <c r="AEO6" s="2152"/>
      <c r="AEP6" s="2152"/>
      <c r="AEQ6" s="2152"/>
      <c r="AER6" s="2152"/>
      <c r="AES6" s="2152"/>
      <c r="AET6" s="2152"/>
      <c r="AEU6" s="2152"/>
      <c r="AEV6" s="2152"/>
      <c r="AEW6" s="2152"/>
      <c r="AEX6" s="2152"/>
      <c r="AEY6" s="2152"/>
      <c r="AEZ6" s="2152"/>
      <c r="AFA6" s="2152"/>
      <c r="AFB6" s="2152"/>
      <c r="AFC6" s="2152"/>
      <c r="AFD6" s="2152"/>
      <c r="AFE6" s="2152"/>
      <c r="AFF6" s="2152"/>
      <c r="AFG6" s="2152"/>
      <c r="AFH6" s="2152"/>
      <c r="AFI6" s="2152"/>
      <c r="AFJ6" s="2152"/>
      <c r="AFK6" s="2152"/>
      <c r="AFL6" s="2152"/>
      <c r="AFM6" s="2152"/>
      <c r="AFN6" s="2152"/>
      <c r="AFO6" s="2152"/>
      <c r="AFP6" s="2152"/>
      <c r="AFQ6" s="2152"/>
      <c r="AFR6" s="2152"/>
      <c r="AFS6" s="2152"/>
      <c r="AFT6" s="2152"/>
      <c r="AFU6" s="2152"/>
      <c r="AFV6" s="2152"/>
      <c r="AFW6" s="2152"/>
      <c r="AFX6" s="2152"/>
      <c r="AFY6" s="2152"/>
      <c r="AFZ6" s="2152"/>
      <c r="AGA6" s="2152"/>
      <c r="AGB6" s="2152"/>
      <c r="AGC6" s="2152"/>
      <c r="AGD6" s="2152"/>
      <c r="AGE6" s="2152"/>
      <c r="AGF6" s="2152"/>
      <c r="AGG6" s="2152"/>
      <c r="AGH6" s="2152"/>
      <c r="AGI6" s="2152"/>
      <c r="AGJ6" s="2152"/>
      <c r="AGK6" s="2152"/>
      <c r="AGL6" s="2152"/>
      <c r="AGM6" s="2152"/>
      <c r="AGN6" s="2152"/>
      <c r="AGO6" s="2152"/>
      <c r="AGP6" s="2152"/>
      <c r="AGQ6" s="2152"/>
      <c r="AGR6" s="2152"/>
      <c r="AGS6" s="2152"/>
      <c r="AGT6" s="2152"/>
      <c r="AGU6" s="2152"/>
      <c r="AGV6" s="2152"/>
      <c r="AGW6" s="2152"/>
      <c r="AGX6" s="2152"/>
      <c r="AGY6" s="2152"/>
      <c r="AGZ6" s="2152"/>
      <c r="AHA6" s="2152"/>
      <c r="AHB6" s="2152"/>
      <c r="AHC6" s="2152"/>
      <c r="AHD6" s="2152"/>
      <c r="AHE6" s="2152"/>
      <c r="AHF6" s="2152"/>
      <c r="AHG6" s="2152"/>
      <c r="AHH6" s="2152"/>
      <c r="AHI6" s="2152"/>
      <c r="AHJ6" s="2152"/>
      <c r="AHK6" s="2152"/>
      <c r="AHL6" s="2152"/>
      <c r="AHM6" s="2152"/>
      <c r="AHN6" s="2152"/>
      <c r="AHO6" s="2152"/>
      <c r="AHP6" s="2152"/>
      <c r="AHQ6" s="2152"/>
      <c r="AHR6" s="2152"/>
      <c r="AHS6" s="2152"/>
      <c r="AHT6" s="2152"/>
      <c r="AHU6" s="2152"/>
      <c r="AHV6" s="2152"/>
      <c r="AHW6" s="2152"/>
      <c r="AHX6" s="2152"/>
      <c r="AHY6" s="2152"/>
      <c r="AHZ6" s="2152"/>
      <c r="AIA6" s="2152"/>
      <c r="AIB6" s="2152"/>
      <c r="AIC6" s="2152"/>
      <c r="AID6" s="2152"/>
      <c r="AIE6" s="2152"/>
      <c r="AIF6" s="2152"/>
      <c r="AIG6" s="2152"/>
      <c r="AIH6" s="2152"/>
      <c r="AII6" s="2152"/>
      <c r="AIJ6" s="2152"/>
      <c r="AIK6" s="2152"/>
      <c r="AIL6" s="2152"/>
      <c r="AIM6" s="2152"/>
      <c r="AIN6" s="2152"/>
      <c r="AIO6" s="2152"/>
      <c r="AIP6" s="2152"/>
      <c r="AIQ6" s="2152"/>
      <c r="AIR6" s="2152"/>
      <c r="AIS6" s="2152"/>
      <c r="AIT6" s="2152"/>
      <c r="AIU6" s="2152"/>
      <c r="AIV6" s="2152"/>
      <c r="AIW6" s="2152"/>
      <c r="AIX6" s="2152"/>
      <c r="AIY6" s="2152"/>
      <c r="AIZ6" s="2152"/>
      <c r="AJA6" s="2152"/>
      <c r="AJB6" s="2152"/>
      <c r="AJC6" s="2152"/>
      <c r="AJD6" s="2152"/>
      <c r="AJE6" s="2152"/>
      <c r="AJF6" s="2152"/>
      <c r="AJG6" s="2152"/>
      <c r="AJH6" s="2152"/>
      <c r="AJI6" s="2152"/>
      <c r="AJJ6" s="2152"/>
      <c r="AJK6" s="2152"/>
      <c r="AJL6" s="2152"/>
      <c r="AJM6" s="2152"/>
      <c r="AJN6" s="2152"/>
      <c r="AJO6" s="2152"/>
      <c r="AJP6" s="2152"/>
      <c r="AJQ6" s="2152"/>
      <c r="AJR6" s="2152"/>
      <c r="AJS6" s="2152"/>
      <c r="AJT6" s="2152"/>
      <c r="AJU6" s="2152"/>
      <c r="AJV6" s="2152"/>
      <c r="AJW6" s="2152"/>
      <c r="AJX6" s="2152"/>
      <c r="AJY6" s="2152"/>
      <c r="AJZ6" s="2152"/>
      <c r="AKA6" s="2152"/>
      <c r="AKB6" s="2152"/>
      <c r="AKC6" s="2152"/>
      <c r="AKD6" s="2152"/>
      <c r="AKE6" s="2152"/>
      <c r="AKF6" s="2152"/>
      <c r="AKG6" s="2152"/>
      <c r="AKH6" s="2152"/>
      <c r="AKI6" s="2152"/>
      <c r="AKJ6" s="2152"/>
      <c r="AKK6" s="2152"/>
      <c r="AKL6" s="2152"/>
      <c r="AKM6" s="2152"/>
      <c r="AKN6" s="2152"/>
      <c r="AKO6" s="2152"/>
      <c r="AKP6" s="2152"/>
      <c r="AKQ6" s="2152"/>
      <c r="AKR6" s="2152"/>
      <c r="AKS6" s="2152"/>
      <c r="AKT6" s="2152"/>
      <c r="AKU6" s="2152"/>
      <c r="AKV6" s="2152"/>
      <c r="AKW6" s="2152"/>
      <c r="AKX6" s="2152"/>
      <c r="AKY6" s="2152"/>
      <c r="AKZ6" s="2152"/>
      <c r="ALA6" s="2152"/>
      <c r="ALB6" s="2152"/>
      <c r="ALC6" s="2152"/>
      <c r="ALD6" s="2152"/>
      <c r="ALE6" s="2152"/>
      <c r="ALF6" s="2152"/>
      <c r="ALG6" s="2152"/>
      <c r="ALH6" s="2152"/>
      <c r="ALI6" s="2152"/>
      <c r="ALJ6" s="2152"/>
      <c r="ALK6" s="2152"/>
      <c r="ALL6" s="2152"/>
      <c r="ALM6" s="2152"/>
      <c r="ALN6" s="2152"/>
      <c r="ALO6" s="2152"/>
      <c r="ALP6" s="2152"/>
      <c r="ALQ6" s="2152"/>
      <c r="ALR6" s="2152"/>
      <c r="ALS6" s="2152"/>
      <c r="ALT6" s="2152"/>
      <c r="ALU6" s="2152"/>
      <c r="ALV6" s="2152"/>
      <c r="ALW6" s="2152"/>
      <c r="ALX6" s="2152"/>
      <c r="ALY6" s="2152"/>
      <c r="ALZ6" s="2152"/>
      <c r="AMA6" s="2152"/>
      <c r="AMB6" s="2152"/>
      <c r="AMC6" s="2152"/>
      <c r="AMD6" s="2152"/>
      <c r="AME6" s="2152"/>
      <c r="AMF6" s="2152"/>
      <c r="AMG6" s="2152"/>
      <c r="AMH6" s="2152"/>
      <c r="AMI6" s="2152"/>
      <c r="AMJ6" s="2152"/>
      <c r="AMK6" s="2152"/>
      <c r="AML6" s="2152"/>
      <c r="AMM6" s="2152"/>
      <c r="AMN6" s="2152"/>
      <c r="AMO6" s="2152"/>
      <c r="AMP6" s="2152"/>
      <c r="AMQ6" s="2152"/>
      <c r="AMR6" s="2152"/>
      <c r="AMS6" s="2152"/>
      <c r="AMT6" s="2152"/>
      <c r="AMU6" s="2152"/>
      <c r="AMV6" s="2152"/>
      <c r="AMW6" s="2152"/>
      <c r="AMX6" s="2152"/>
      <c r="AMY6" s="2152"/>
      <c r="AMZ6" s="2152"/>
      <c r="ANA6" s="2152"/>
      <c r="ANB6" s="2152"/>
      <c r="ANC6" s="2152"/>
      <c r="AND6" s="2152"/>
      <c r="ANE6" s="2152"/>
      <c r="ANF6" s="2152"/>
      <c r="ANG6" s="2152"/>
      <c r="ANH6" s="2152"/>
      <c r="ANI6" s="2152"/>
      <c r="ANJ6" s="2152"/>
      <c r="ANK6" s="2152"/>
      <c r="ANL6" s="2152"/>
      <c r="ANM6" s="2152"/>
      <c r="ANN6" s="2152"/>
      <c r="ANO6" s="2152"/>
      <c r="ANP6" s="2152"/>
      <c r="ANQ6" s="2152"/>
      <c r="ANR6" s="2152"/>
      <c r="ANS6" s="2152"/>
      <c r="ANT6" s="2152"/>
      <c r="ANU6" s="2152"/>
      <c r="ANV6" s="2152"/>
      <c r="ANW6" s="2152"/>
      <c r="ANX6" s="2152"/>
      <c r="ANY6" s="2152"/>
      <c r="ANZ6" s="2152"/>
      <c r="AOA6" s="2152"/>
      <c r="AOB6" s="2152"/>
      <c r="AOC6" s="2152"/>
      <c r="AOD6" s="2152"/>
      <c r="AOE6" s="2152"/>
      <c r="AOF6" s="2152"/>
      <c r="AOG6" s="2152"/>
      <c r="AOH6" s="2152"/>
      <c r="AOI6" s="2152"/>
      <c r="AOJ6" s="2152"/>
      <c r="AOK6" s="2152"/>
      <c r="AOL6" s="2152"/>
      <c r="AOM6" s="2152"/>
      <c r="AON6" s="2152"/>
      <c r="AOO6" s="2152"/>
      <c r="AOP6" s="2152"/>
      <c r="AOQ6" s="2152"/>
      <c r="AOR6" s="2152"/>
      <c r="AOS6" s="2152"/>
      <c r="AOT6" s="2152"/>
      <c r="AOU6" s="2152"/>
      <c r="AOV6" s="2152"/>
      <c r="AOW6" s="2152"/>
      <c r="AOX6" s="2152"/>
      <c r="AOY6" s="2152"/>
      <c r="AOZ6" s="2152"/>
      <c r="APA6" s="2152"/>
      <c r="APB6" s="2152"/>
      <c r="APC6" s="2152"/>
      <c r="APD6" s="2152"/>
      <c r="APE6" s="2152"/>
      <c r="APF6" s="2152"/>
      <c r="APG6" s="2152"/>
      <c r="APH6" s="2152"/>
      <c r="API6" s="2152"/>
      <c r="APJ6" s="2152"/>
      <c r="APK6" s="2152"/>
      <c r="APL6" s="2152"/>
      <c r="APM6" s="2152"/>
      <c r="APN6" s="2152"/>
      <c r="APO6" s="2152"/>
      <c r="APP6" s="2152"/>
      <c r="APQ6" s="2152"/>
      <c r="APR6" s="2152"/>
      <c r="APS6" s="2152"/>
      <c r="APT6" s="2152"/>
      <c r="APU6" s="2152"/>
      <c r="APV6" s="2152"/>
      <c r="APW6" s="2152"/>
      <c r="APX6" s="2152"/>
      <c r="APY6" s="2152"/>
      <c r="APZ6" s="2152"/>
      <c r="AQA6" s="2152"/>
      <c r="AQB6" s="2152"/>
      <c r="AQC6" s="2152"/>
      <c r="AQD6" s="2152"/>
      <c r="AQE6" s="2152"/>
      <c r="AQF6" s="2152"/>
      <c r="AQG6" s="2152"/>
      <c r="AQH6" s="2152"/>
      <c r="AQI6" s="2152"/>
      <c r="AQJ6" s="2152"/>
      <c r="AQK6" s="2152"/>
      <c r="AQL6" s="2152"/>
      <c r="AQM6" s="2152"/>
      <c r="AQN6" s="2152"/>
      <c r="AQO6" s="2152"/>
      <c r="AQP6" s="2152"/>
      <c r="AQQ6" s="2152"/>
      <c r="AQR6" s="2152"/>
      <c r="AQS6" s="2152"/>
      <c r="AQT6" s="2152"/>
      <c r="AQU6" s="2152"/>
      <c r="AQV6" s="2152"/>
      <c r="AQW6" s="2152"/>
      <c r="AQX6" s="2152"/>
      <c r="AQY6" s="2152"/>
      <c r="AQZ6" s="2152"/>
      <c r="ARA6" s="2152"/>
      <c r="ARB6" s="2152"/>
      <c r="ARC6" s="2152"/>
      <c r="ARD6" s="2152"/>
      <c r="ARE6" s="2152"/>
      <c r="ARF6" s="2152"/>
      <c r="ARG6" s="2152"/>
      <c r="ARH6" s="2152"/>
      <c r="ARI6" s="2152"/>
      <c r="ARJ6" s="2152"/>
      <c r="ARK6" s="2152"/>
      <c r="ARL6" s="2152"/>
      <c r="ARM6" s="2152"/>
      <c r="ARN6" s="2152"/>
      <c r="ARO6" s="2152"/>
      <c r="ARP6" s="2152"/>
      <c r="ARQ6" s="2152"/>
      <c r="ARR6" s="2152"/>
      <c r="ARS6" s="2152"/>
      <c r="ART6" s="2152"/>
      <c r="ARU6" s="2152"/>
      <c r="ARV6" s="2152"/>
      <c r="ARW6" s="2152"/>
      <c r="ARX6" s="2152"/>
      <c r="ARY6" s="2152"/>
      <c r="ARZ6" s="2152"/>
      <c r="ASA6" s="2152"/>
      <c r="ASB6" s="2152"/>
      <c r="ASC6" s="2152"/>
      <c r="ASD6" s="2152"/>
      <c r="ASE6" s="2152"/>
      <c r="ASF6" s="2152"/>
      <c r="ASG6" s="2152"/>
      <c r="ASH6" s="2152"/>
      <c r="ASI6" s="2152"/>
      <c r="ASJ6" s="2152"/>
      <c r="ASK6" s="2152"/>
      <c r="ASL6" s="2152"/>
      <c r="ASM6" s="2152"/>
      <c r="ASN6" s="2152"/>
      <c r="ASO6" s="2152"/>
      <c r="ASP6" s="2152"/>
      <c r="ASQ6" s="2152"/>
      <c r="ASR6" s="2152"/>
      <c r="ASS6" s="2152"/>
      <c r="AST6" s="2152"/>
      <c r="ASU6" s="2152"/>
      <c r="ASV6" s="2152"/>
      <c r="ASW6" s="2152"/>
      <c r="ASX6" s="2152"/>
      <c r="ASY6" s="2152"/>
      <c r="ASZ6" s="2152"/>
      <c r="ATA6" s="2152"/>
      <c r="ATB6" s="2152"/>
      <c r="ATC6" s="2152"/>
      <c r="ATD6" s="2152"/>
      <c r="ATE6" s="2152"/>
      <c r="ATF6" s="2152"/>
      <c r="ATG6" s="2152"/>
      <c r="ATH6" s="2152"/>
      <c r="ATI6" s="2152"/>
      <c r="ATJ6" s="2152"/>
      <c r="ATK6" s="2152"/>
      <c r="ATL6" s="2152"/>
      <c r="ATM6" s="2152"/>
      <c r="ATN6" s="2152"/>
      <c r="ATO6" s="2152"/>
      <c r="ATP6" s="2152"/>
      <c r="ATQ6" s="2152"/>
      <c r="ATR6" s="2152"/>
      <c r="ATS6" s="2152"/>
      <c r="ATT6" s="2152"/>
      <c r="ATU6" s="2152"/>
      <c r="ATV6" s="2152"/>
      <c r="ATW6" s="2152"/>
      <c r="ATX6" s="2152"/>
      <c r="ATY6" s="2152"/>
      <c r="ATZ6" s="2152"/>
      <c r="AUA6" s="2152"/>
      <c r="AUB6" s="2152"/>
      <c r="AUC6" s="2152"/>
      <c r="AUD6" s="2152"/>
      <c r="AUE6" s="2152"/>
      <c r="AUF6" s="2152"/>
      <c r="AUG6" s="2152"/>
      <c r="AUH6" s="2152"/>
      <c r="AUI6" s="2152"/>
      <c r="AUJ6" s="2152"/>
      <c r="AUK6" s="2152"/>
      <c r="AUL6" s="2152"/>
      <c r="AUM6" s="2152"/>
      <c r="AUN6" s="2152"/>
      <c r="AUO6" s="2152"/>
      <c r="AUP6" s="2152"/>
      <c r="AUQ6" s="2152"/>
      <c r="AUR6" s="2152"/>
      <c r="AUS6" s="2152"/>
      <c r="AUT6" s="2152"/>
      <c r="AUU6" s="2152"/>
      <c r="AUV6" s="2152"/>
      <c r="AUW6" s="2152"/>
      <c r="AUX6" s="2152"/>
      <c r="AUY6" s="2152"/>
      <c r="AUZ6" s="2152"/>
      <c r="AVA6" s="2152"/>
      <c r="AVB6" s="2152"/>
      <c r="AVC6" s="2152"/>
      <c r="AVD6" s="2152"/>
      <c r="AVE6" s="2152"/>
      <c r="AVF6" s="2152"/>
      <c r="AVG6" s="2152"/>
      <c r="AVH6" s="2152"/>
      <c r="AVI6" s="2152"/>
      <c r="AVJ6" s="2152"/>
      <c r="AVK6" s="2152"/>
      <c r="AVL6" s="2152"/>
      <c r="AVM6" s="2152"/>
      <c r="AVN6" s="2152"/>
      <c r="AVO6" s="2152"/>
      <c r="AVP6" s="2152"/>
      <c r="AVQ6" s="2152"/>
      <c r="AVR6" s="2152"/>
      <c r="AVS6" s="2152"/>
      <c r="AVT6" s="2152"/>
      <c r="AVU6" s="2152"/>
      <c r="AVV6" s="2152"/>
      <c r="AVW6" s="2152"/>
      <c r="AVX6" s="2152"/>
      <c r="AVY6" s="2152"/>
      <c r="AVZ6" s="2152"/>
      <c r="AWA6" s="2152"/>
      <c r="AWB6" s="2152"/>
      <c r="AWC6" s="2152"/>
      <c r="AWD6" s="2152"/>
      <c r="AWE6" s="2152"/>
      <c r="AWF6" s="2152"/>
      <c r="AWG6" s="2152"/>
      <c r="AWH6" s="2152"/>
      <c r="AWI6" s="2152"/>
      <c r="AWJ6" s="2152"/>
      <c r="AWK6" s="2152"/>
      <c r="AWL6" s="2152"/>
      <c r="AWM6" s="2152"/>
      <c r="AWN6" s="2152"/>
      <c r="AWO6" s="2152"/>
      <c r="AWP6" s="2152"/>
      <c r="AWQ6" s="2152"/>
      <c r="AWR6" s="2152"/>
      <c r="AWS6" s="2152"/>
      <c r="AWT6" s="2152"/>
      <c r="AWU6" s="2152"/>
      <c r="AWV6" s="2152"/>
      <c r="AWW6" s="2152"/>
      <c r="AWX6" s="2152"/>
      <c r="AWY6" s="2152"/>
      <c r="AWZ6" s="2152"/>
      <c r="AXA6" s="2152"/>
      <c r="AXB6" s="2152"/>
      <c r="AXC6" s="2152"/>
      <c r="AXD6" s="2152"/>
      <c r="AXE6" s="2152"/>
      <c r="AXF6" s="2152"/>
      <c r="AXG6" s="2152"/>
      <c r="AXH6" s="2152"/>
      <c r="AXI6" s="2152"/>
      <c r="AXJ6" s="2152"/>
      <c r="AXK6" s="2152"/>
      <c r="AXL6" s="2152"/>
      <c r="AXM6" s="2152"/>
      <c r="AXN6" s="2152"/>
      <c r="AXO6" s="2152"/>
      <c r="AXP6" s="2152"/>
      <c r="AXQ6" s="2152"/>
      <c r="AXR6" s="2152"/>
      <c r="AXS6" s="2152"/>
      <c r="AXT6" s="2152"/>
      <c r="AXU6" s="2152"/>
      <c r="AXV6" s="2152"/>
      <c r="AXW6" s="2152"/>
      <c r="AXX6" s="2152"/>
      <c r="AXY6" s="2152"/>
      <c r="AXZ6" s="2152"/>
      <c r="AYA6" s="2152"/>
      <c r="AYB6" s="2152"/>
      <c r="AYC6" s="2152"/>
      <c r="AYD6" s="2152"/>
      <c r="AYE6" s="2152"/>
      <c r="AYF6" s="2152"/>
      <c r="AYG6" s="2152"/>
      <c r="AYH6" s="2152"/>
      <c r="AYI6" s="2152"/>
      <c r="AYJ6" s="2152"/>
      <c r="AYK6" s="2152"/>
      <c r="AYL6" s="2152"/>
      <c r="AYM6" s="2152"/>
      <c r="AYN6" s="2152"/>
      <c r="AYO6" s="2152"/>
      <c r="AYP6" s="2152"/>
      <c r="AYQ6" s="2152"/>
      <c r="AYR6" s="2152"/>
      <c r="AYS6" s="2152"/>
      <c r="AYT6" s="2152"/>
      <c r="AYU6" s="2152"/>
      <c r="AYV6" s="2152"/>
      <c r="AYW6" s="2152"/>
      <c r="AYX6" s="2152"/>
      <c r="AYY6" s="2152"/>
      <c r="AYZ6" s="2152"/>
      <c r="AZA6" s="2152"/>
      <c r="AZB6" s="2152"/>
      <c r="AZC6" s="2152"/>
      <c r="AZD6" s="2152"/>
      <c r="AZE6" s="2152"/>
      <c r="AZF6" s="2152"/>
      <c r="AZG6" s="2152"/>
      <c r="AZH6" s="2152"/>
      <c r="AZI6" s="2152"/>
      <c r="AZJ6" s="2152"/>
      <c r="AZK6" s="2152"/>
      <c r="AZL6" s="2152"/>
      <c r="AZM6" s="2152"/>
      <c r="AZN6" s="2152"/>
      <c r="AZO6" s="2152"/>
      <c r="AZP6" s="2152"/>
      <c r="AZQ6" s="2152"/>
      <c r="AZR6" s="2152"/>
      <c r="AZS6" s="2152"/>
      <c r="AZT6" s="2152"/>
      <c r="AZU6" s="2152"/>
      <c r="AZV6" s="2152"/>
      <c r="AZW6" s="2152"/>
      <c r="AZX6" s="2152"/>
      <c r="AZY6" s="2152"/>
      <c r="AZZ6" s="2152"/>
      <c r="BAA6" s="2152"/>
      <c r="BAB6" s="2152"/>
      <c r="BAC6" s="2152"/>
      <c r="BAD6" s="2152"/>
      <c r="BAE6" s="2152"/>
      <c r="BAF6" s="2152"/>
      <c r="BAG6" s="2152"/>
      <c r="BAH6" s="2152"/>
      <c r="BAI6" s="2152"/>
      <c r="BAJ6" s="2152"/>
      <c r="BAK6" s="2152"/>
      <c r="BAL6" s="2152"/>
      <c r="BAM6" s="2152"/>
      <c r="BAN6" s="2152"/>
      <c r="BAO6" s="2152"/>
      <c r="BAP6" s="2152"/>
      <c r="BAQ6" s="2152"/>
      <c r="BAR6" s="2152"/>
      <c r="BAS6" s="2152"/>
      <c r="BAT6" s="2152"/>
      <c r="BAU6" s="2152"/>
      <c r="BAV6" s="2152"/>
      <c r="BAW6" s="2152"/>
      <c r="BAX6" s="2152"/>
      <c r="BAY6" s="2152"/>
      <c r="BAZ6" s="2152"/>
      <c r="BBA6" s="2152"/>
      <c r="BBB6" s="2152"/>
      <c r="BBC6" s="2152"/>
      <c r="BBD6" s="2152"/>
      <c r="BBE6" s="2152"/>
      <c r="BBF6" s="2152"/>
      <c r="BBG6" s="2152"/>
      <c r="BBH6" s="2152"/>
      <c r="BBI6" s="2152"/>
      <c r="BBJ6" s="2152"/>
      <c r="BBK6" s="2152"/>
      <c r="BBL6" s="2152"/>
      <c r="BBM6" s="2152"/>
      <c r="BBN6" s="2152"/>
      <c r="BBO6" s="2152"/>
      <c r="BBP6" s="2152"/>
      <c r="BBQ6" s="2152"/>
      <c r="BBR6" s="2152"/>
      <c r="BBS6" s="2152"/>
      <c r="BBT6" s="2152"/>
      <c r="BBU6" s="2152"/>
      <c r="BBV6" s="2152"/>
      <c r="BBW6" s="2152"/>
      <c r="BBX6" s="2152"/>
      <c r="BBY6" s="2152"/>
      <c r="BBZ6" s="2152"/>
      <c r="BCA6" s="2152"/>
      <c r="BCB6" s="2152"/>
      <c r="BCC6" s="2152"/>
      <c r="BCD6" s="2152"/>
      <c r="BCE6" s="2152"/>
      <c r="BCF6" s="2152"/>
      <c r="BCG6" s="2152"/>
      <c r="BCH6" s="2152"/>
      <c r="BCI6" s="2152"/>
      <c r="BCJ6" s="2152"/>
      <c r="BCK6" s="2152"/>
      <c r="BCL6" s="2152"/>
      <c r="BCM6" s="2152"/>
      <c r="BCN6" s="2152"/>
      <c r="BCO6" s="2152"/>
      <c r="BCP6" s="2152"/>
      <c r="BCQ6" s="2152"/>
      <c r="BCR6" s="2152"/>
      <c r="BCS6" s="2152"/>
      <c r="BCT6" s="2152"/>
      <c r="BCU6" s="2152"/>
      <c r="BCV6" s="2152"/>
      <c r="BCW6" s="2152"/>
      <c r="BCX6" s="2152"/>
      <c r="BCY6" s="2152"/>
      <c r="BCZ6" s="2152"/>
      <c r="BDA6" s="2152"/>
      <c r="BDB6" s="2152"/>
      <c r="BDC6" s="2152"/>
      <c r="BDD6" s="2152"/>
      <c r="BDE6" s="2152"/>
      <c r="BDF6" s="2152"/>
      <c r="BDG6" s="2152"/>
      <c r="BDH6" s="2152"/>
      <c r="BDI6" s="2152"/>
      <c r="BDJ6" s="2152"/>
      <c r="BDK6" s="2152"/>
      <c r="BDL6" s="2152"/>
      <c r="BDM6" s="2152"/>
      <c r="BDN6" s="2152"/>
      <c r="BDO6" s="2152"/>
      <c r="BDP6" s="2152"/>
      <c r="BDQ6" s="2152"/>
      <c r="BDR6" s="2152"/>
      <c r="BDS6" s="2152"/>
      <c r="BDT6" s="2152"/>
      <c r="BDU6" s="2152"/>
      <c r="BDV6" s="2152"/>
      <c r="BDW6" s="2152"/>
      <c r="BDX6" s="2152"/>
      <c r="BDY6" s="2152"/>
      <c r="BDZ6" s="2152"/>
      <c r="BEA6" s="2152"/>
      <c r="BEB6" s="2152"/>
      <c r="BEC6" s="2152"/>
      <c r="BED6" s="2152"/>
      <c r="BEE6" s="2152"/>
      <c r="BEF6" s="2152"/>
      <c r="BEG6" s="2152"/>
      <c r="BEH6" s="2152"/>
      <c r="BEI6" s="2152"/>
      <c r="BEJ6" s="2152"/>
      <c r="BEK6" s="2152"/>
      <c r="BEL6" s="2152"/>
      <c r="BEM6" s="2152"/>
      <c r="BEN6" s="2152"/>
      <c r="BEO6" s="2152"/>
      <c r="BEP6" s="2152"/>
      <c r="BEQ6" s="2152"/>
      <c r="BER6" s="2152"/>
      <c r="BES6" s="2152"/>
      <c r="BET6" s="2152"/>
      <c r="BEU6" s="2152"/>
      <c r="BEV6" s="2152"/>
      <c r="BEW6" s="2152"/>
      <c r="BEX6" s="2152"/>
      <c r="BEY6" s="2152"/>
      <c r="BEZ6" s="2152"/>
      <c r="BFA6" s="2152"/>
      <c r="BFB6" s="2152"/>
      <c r="BFC6" s="2152"/>
      <c r="BFD6" s="2152"/>
      <c r="BFE6" s="2152"/>
      <c r="BFF6" s="2152"/>
      <c r="BFG6" s="2152"/>
      <c r="BFH6" s="2152"/>
      <c r="BFI6" s="2152"/>
      <c r="BFJ6" s="2152"/>
      <c r="BFK6" s="2152"/>
      <c r="BFL6" s="2152"/>
      <c r="BFM6" s="2152"/>
      <c r="BFN6" s="2152"/>
      <c r="BFO6" s="2152"/>
      <c r="BFP6" s="2152"/>
      <c r="BFQ6" s="2152"/>
      <c r="BFR6" s="2152"/>
      <c r="BFS6" s="2152"/>
      <c r="BFT6" s="2152"/>
      <c r="BFU6" s="2152"/>
      <c r="BFV6" s="2152"/>
      <c r="BFW6" s="2152"/>
      <c r="BFX6" s="2152"/>
      <c r="BFY6" s="2152"/>
      <c r="BFZ6" s="2152"/>
      <c r="BGA6" s="2152"/>
      <c r="BGB6" s="2152"/>
      <c r="BGC6" s="2152"/>
      <c r="BGD6" s="2152"/>
      <c r="BGE6" s="2152"/>
      <c r="BGF6" s="2152"/>
      <c r="BGG6" s="2152"/>
      <c r="BGH6" s="2152"/>
      <c r="BGI6" s="2152"/>
      <c r="BGJ6" s="2152"/>
      <c r="BGK6" s="2152"/>
      <c r="BGL6" s="2152"/>
      <c r="BGM6" s="2152"/>
      <c r="BGN6" s="2152"/>
      <c r="BGO6" s="2152"/>
      <c r="BGP6" s="2152"/>
      <c r="BGQ6" s="2152"/>
      <c r="BGR6" s="2152"/>
      <c r="BGS6" s="2152"/>
      <c r="BGT6" s="2152"/>
      <c r="BGU6" s="2152"/>
      <c r="BGV6" s="2152"/>
      <c r="BGW6" s="2152"/>
      <c r="BGX6" s="2152"/>
      <c r="BGY6" s="2152"/>
      <c r="BGZ6" s="2152"/>
      <c r="BHA6" s="2152"/>
      <c r="BHB6" s="2152"/>
      <c r="BHC6" s="2152"/>
      <c r="BHD6" s="2152"/>
      <c r="BHE6" s="2152"/>
      <c r="BHF6" s="2152"/>
      <c r="BHG6" s="2152"/>
      <c r="BHH6" s="2152"/>
      <c r="BHI6" s="2152"/>
      <c r="BHJ6" s="2152"/>
      <c r="BHK6" s="2152"/>
      <c r="BHL6" s="2152"/>
      <c r="BHM6" s="2152"/>
      <c r="BHN6" s="2152"/>
      <c r="BHO6" s="2152"/>
      <c r="BHP6" s="2152"/>
      <c r="BHQ6" s="2152"/>
      <c r="BHR6" s="2152"/>
      <c r="BHS6" s="2152"/>
      <c r="BHT6" s="2152"/>
      <c r="BHU6" s="2152"/>
      <c r="BHV6" s="2152"/>
      <c r="BHW6" s="2152"/>
      <c r="BHX6" s="2152"/>
      <c r="BHY6" s="2152"/>
      <c r="BHZ6" s="2152"/>
      <c r="BIA6" s="2152"/>
      <c r="BIB6" s="2152"/>
      <c r="BIC6" s="2152"/>
      <c r="BID6" s="2152"/>
      <c r="BIE6" s="2152"/>
      <c r="BIF6" s="2152"/>
      <c r="BIG6" s="2152"/>
      <c r="BIH6" s="2152"/>
      <c r="BII6" s="2152"/>
      <c r="BIJ6" s="2152"/>
      <c r="BIK6" s="2152"/>
      <c r="BIL6" s="2152"/>
      <c r="BIM6" s="2152"/>
      <c r="BIN6" s="2152"/>
      <c r="BIO6" s="2152"/>
      <c r="BIP6" s="2152"/>
      <c r="BIQ6" s="2152"/>
      <c r="BIR6" s="2152"/>
      <c r="BIS6" s="2152"/>
      <c r="BIT6" s="2152"/>
      <c r="BIU6" s="2152"/>
      <c r="BIV6" s="2152"/>
      <c r="BIW6" s="2152"/>
      <c r="BIX6" s="2152"/>
      <c r="BIY6" s="2152"/>
      <c r="BIZ6" s="2152"/>
      <c r="BJA6" s="2152"/>
      <c r="BJB6" s="2152"/>
      <c r="BJC6" s="2152"/>
      <c r="BJD6" s="2152"/>
      <c r="BJE6" s="2152"/>
      <c r="BJF6" s="2152"/>
      <c r="BJG6" s="2152"/>
      <c r="BJH6" s="2152"/>
      <c r="BJI6" s="2152"/>
      <c r="BJJ6" s="2152"/>
      <c r="BJK6" s="2152"/>
      <c r="BJL6" s="2152"/>
      <c r="BJM6" s="2152"/>
      <c r="BJN6" s="2152"/>
      <c r="BJO6" s="2152"/>
      <c r="BJP6" s="2152"/>
      <c r="BJQ6" s="2152"/>
      <c r="BJR6" s="2152"/>
      <c r="BJS6" s="2152"/>
      <c r="BJT6" s="2152"/>
      <c r="BJU6" s="2152"/>
      <c r="BJV6" s="2152"/>
      <c r="BJW6" s="2152"/>
      <c r="BJX6" s="2152"/>
      <c r="BJY6" s="2152"/>
      <c r="BJZ6" s="2152"/>
      <c r="BKA6" s="2152"/>
      <c r="BKB6" s="2152"/>
      <c r="BKC6" s="2152"/>
      <c r="BKD6" s="2152"/>
      <c r="BKE6" s="2152"/>
      <c r="BKF6" s="2152"/>
      <c r="BKG6" s="2152"/>
      <c r="BKH6" s="2152"/>
      <c r="BKI6" s="2152"/>
      <c r="BKJ6" s="2152"/>
      <c r="BKK6" s="2152"/>
      <c r="BKL6" s="2152"/>
      <c r="BKM6" s="2152"/>
      <c r="BKN6" s="2152"/>
      <c r="BKO6" s="2152"/>
      <c r="BKP6" s="2152"/>
      <c r="BKQ6" s="2152"/>
      <c r="BKR6" s="2152"/>
      <c r="BKS6" s="2152"/>
      <c r="BKT6" s="2152"/>
      <c r="BKU6" s="2152"/>
      <c r="BKV6" s="2152"/>
      <c r="BKW6" s="2152"/>
      <c r="BKX6" s="2152"/>
      <c r="BKY6" s="2152"/>
      <c r="BKZ6" s="2152"/>
      <c r="BLA6" s="2152"/>
      <c r="BLB6" s="2152"/>
      <c r="BLC6" s="2152"/>
      <c r="BLD6" s="2152"/>
      <c r="BLE6" s="2152"/>
      <c r="BLF6" s="2152"/>
      <c r="BLG6" s="2152"/>
      <c r="BLH6" s="2152"/>
      <c r="BLI6" s="2152"/>
      <c r="BLJ6" s="2152"/>
      <c r="BLK6" s="2152"/>
      <c r="BLL6" s="2152"/>
      <c r="BLM6" s="2152"/>
      <c r="BLN6" s="2152"/>
      <c r="BLO6" s="2152"/>
      <c r="BLP6" s="2152"/>
      <c r="BLQ6" s="2152"/>
      <c r="BLR6" s="2152"/>
      <c r="BLS6" s="2152"/>
      <c r="BLT6" s="2152"/>
      <c r="BLU6" s="2152"/>
      <c r="BLV6" s="2152"/>
      <c r="BLW6" s="2152"/>
      <c r="BLX6" s="2152"/>
      <c r="BLY6" s="2152"/>
      <c r="BLZ6" s="2152"/>
      <c r="BMA6" s="2152"/>
      <c r="BMB6" s="2152"/>
      <c r="BMC6" s="2152"/>
      <c r="BMD6" s="2152"/>
      <c r="BME6" s="2152"/>
      <c r="BMF6" s="2152"/>
      <c r="BMG6" s="2152"/>
      <c r="BMH6" s="2152"/>
      <c r="BMI6" s="2152"/>
      <c r="BMJ6" s="2152"/>
      <c r="BMK6" s="2152"/>
      <c r="BML6" s="2152"/>
      <c r="BMM6" s="2152"/>
      <c r="BMN6" s="2152"/>
      <c r="BMO6" s="2152"/>
      <c r="BMP6" s="2152"/>
      <c r="BMQ6" s="2152"/>
      <c r="BMR6" s="2152"/>
      <c r="BMS6" s="2152"/>
      <c r="BMT6" s="2152"/>
      <c r="BMU6" s="2152"/>
      <c r="BMV6" s="2152"/>
      <c r="BMW6" s="2152"/>
      <c r="BMX6" s="2152"/>
      <c r="BMY6" s="2152"/>
      <c r="BMZ6" s="2152"/>
      <c r="BNA6" s="2152"/>
      <c r="BNB6" s="2152"/>
      <c r="BNC6" s="2152"/>
      <c r="BND6" s="2152"/>
      <c r="BNE6" s="2152"/>
      <c r="BNF6" s="2152"/>
      <c r="BNG6" s="2152"/>
      <c r="BNH6" s="2152"/>
      <c r="BNI6" s="2152"/>
      <c r="BNJ6" s="2152"/>
      <c r="BNK6" s="2152"/>
      <c r="BNL6" s="2152"/>
      <c r="BNM6" s="2152"/>
      <c r="BNN6" s="2152"/>
      <c r="BNO6" s="2152"/>
      <c r="BNP6" s="2152"/>
      <c r="BNQ6" s="2152"/>
      <c r="BNR6" s="2152"/>
      <c r="BNS6" s="2152"/>
      <c r="BNT6" s="2152"/>
      <c r="BNU6" s="2152"/>
      <c r="BNV6" s="2152"/>
      <c r="BNW6" s="2152"/>
      <c r="BNX6" s="2152"/>
      <c r="BNY6" s="2152"/>
      <c r="BNZ6" s="2152"/>
      <c r="BOA6" s="2152"/>
      <c r="BOB6" s="2152"/>
      <c r="BOC6" s="2152"/>
      <c r="BOD6" s="2152"/>
      <c r="BOE6" s="2152"/>
      <c r="BOF6" s="2152"/>
      <c r="BOG6" s="2152"/>
      <c r="BOH6" s="2152"/>
      <c r="BOI6" s="2152"/>
      <c r="BOJ6" s="2152"/>
      <c r="BOK6" s="2152"/>
      <c r="BOL6" s="2152"/>
      <c r="BOM6" s="2152"/>
      <c r="BON6" s="2152"/>
      <c r="BOO6" s="2152"/>
      <c r="BOP6" s="2152"/>
      <c r="BOQ6" s="2152"/>
      <c r="BOR6" s="2152"/>
      <c r="BOS6" s="2152"/>
      <c r="BOT6" s="2152"/>
      <c r="BOU6" s="2152"/>
      <c r="BOV6" s="2152"/>
      <c r="BOW6" s="2152"/>
      <c r="BOX6" s="2152"/>
      <c r="BOY6" s="2152"/>
      <c r="BOZ6" s="2152"/>
      <c r="BPA6" s="2152"/>
      <c r="BPB6" s="2152"/>
      <c r="BPC6" s="2152"/>
      <c r="BPD6" s="2152"/>
      <c r="BPE6" s="2152"/>
      <c r="BPF6" s="2152"/>
      <c r="BPG6" s="2152"/>
      <c r="BPH6" s="2152"/>
      <c r="BPI6" s="2152"/>
      <c r="BPJ6" s="2152"/>
      <c r="BPK6" s="2152"/>
      <c r="BPL6" s="2152"/>
      <c r="BPM6" s="2152"/>
      <c r="BPN6" s="2152"/>
      <c r="BPO6" s="2152"/>
      <c r="BPP6" s="2152"/>
      <c r="BPQ6" s="2152"/>
      <c r="BPR6" s="2152"/>
      <c r="BPS6" s="2152"/>
      <c r="BPT6" s="2152"/>
      <c r="BPU6" s="2152"/>
      <c r="BPV6" s="2152"/>
      <c r="BPW6" s="2152"/>
      <c r="BPX6" s="2152"/>
      <c r="BPY6" s="2152"/>
      <c r="BPZ6" s="2152"/>
      <c r="BQA6" s="2152"/>
      <c r="BQB6" s="2152"/>
      <c r="BQC6" s="2152"/>
      <c r="BQD6" s="2152"/>
      <c r="BQE6" s="2152"/>
      <c r="BQF6" s="2152"/>
      <c r="BQG6" s="2152"/>
      <c r="BQH6" s="2152"/>
      <c r="BQI6" s="2152"/>
      <c r="BQJ6" s="2152"/>
      <c r="BQK6" s="2152"/>
      <c r="BQL6" s="2152"/>
      <c r="BQM6" s="2152"/>
      <c r="BQN6" s="2152"/>
      <c r="BQO6" s="2152"/>
      <c r="BQP6" s="2152"/>
      <c r="BQQ6" s="2152"/>
      <c r="BQR6" s="2152"/>
      <c r="BQS6" s="2152"/>
      <c r="BQT6" s="2152"/>
      <c r="BQU6" s="2152"/>
      <c r="BQV6" s="2152"/>
      <c r="BQW6" s="2152"/>
      <c r="BQX6" s="2152"/>
      <c r="BQY6" s="2152"/>
      <c r="BQZ6" s="2152"/>
      <c r="BRA6" s="2152"/>
      <c r="BRB6" s="2152"/>
      <c r="BRC6" s="2152"/>
      <c r="BRD6" s="2152"/>
      <c r="BRE6" s="2152"/>
      <c r="BRF6" s="2152"/>
      <c r="BRG6" s="2152"/>
      <c r="BRH6" s="2152"/>
      <c r="BRI6" s="2152"/>
      <c r="BRJ6" s="2152"/>
      <c r="BRK6" s="2152"/>
      <c r="BRL6" s="2152"/>
      <c r="BRM6" s="2152"/>
      <c r="BRN6" s="2152"/>
      <c r="BRO6" s="2152"/>
      <c r="BRP6" s="2152"/>
      <c r="BRQ6" s="2152"/>
      <c r="BRR6" s="2152"/>
      <c r="BRS6" s="2152"/>
      <c r="BRT6" s="2152"/>
      <c r="BRU6" s="2152"/>
      <c r="BRV6" s="2152"/>
      <c r="BRW6" s="2152"/>
      <c r="BRX6" s="2152"/>
      <c r="BRY6" s="2152"/>
      <c r="BRZ6" s="2152"/>
      <c r="BSA6" s="2152"/>
      <c r="BSB6" s="2152"/>
      <c r="BSC6" s="2152"/>
      <c r="BSD6" s="2152"/>
      <c r="BSE6" s="2152"/>
      <c r="BSF6" s="2152"/>
      <c r="BSG6" s="2152"/>
      <c r="BSH6" s="2152"/>
      <c r="BSI6" s="2152"/>
      <c r="BSJ6" s="2152"/>
      <c r="BSK6" s="2152"/>
      <c r="BSL6" s="2152"/>
      <c r="BSM6" s="2152"/>
      <c r="BSN6" s="2152"/>
      <c r="BSO6" s="2152"/>
      <c r="BSP6" s="2152"/>
      <c r="BSQ6" s="2152"/>
      <c r="BSR6" s="2152"/>
      <c r="BSS6" s="2152"/>
      <c r="BST6" s="2152"/>
      <c r="BSU6" s="2152"/>
      <c r="BSV6" s="2152"/>
      <c r="BSW6" s="2152"/>
      <c r="BSX6" s="2152"/>
      <c r="BSY6" s="2152"/>
      <c r="BSZ6" s="2152"/>
      <c r="BTA6" s="2152"/>
      <c r="BTB6" s="2152"/>
      <c r="BTC6" s="2152"/>
      <c r="BTD6" s="2152"/>
      <c r="BTE6" s="2152"/>
      <c r="BTF6" s="2152"/>
      <c r="BTG6" s="2152"/>
      <c r="BTH6" s="2152"/>
      <c r="BTI6" s="2152"/>
      <c r="BTJ6" s="2152"/>
      <c r="BTK6" s="2152"/>
      <c r="BTL6" s="2152"/>
      <c r="BTM6" s="2152"/>
      <c r="BTN6" s="2152"/>
      <c r="BTO6" s="2152"/>
      <c r="BTP6" s="2152"/>
      <c r="BTQ6" s="2152"/>
      <c r="BTR6" s="2152"/>
      <c r="BTS6" s="2152"/>
      <c r="BTT6" s="2152"/>
      <c r="BTU6" s="2152"/>
      <c r="BTV6" s="2152"/>
      <c r="BTW6" s="2152"/>
      <c r="BTX6" s="2152"/>
      <c r="BTY6" s="2152"/>
      <c r="BTZ6" s="2152"/>
      <c r="BUA6" s="2152"/>
      <c r="BUB6" s="2152"/>
      <c r="BUC6" s="2152"/>
      <c r="BUD6" s="2152"/>
      <c r="BUE6" s="2152"/>
      <c r="BUF6" s="2152"/>
      <c r="BUG6" s="2152"/>
      <c r="BUH6" s="2152"/>
      <c r="BUI6" s="2152"/>
      <c r="BUJ6" s="2152"/>
      <c r="BUK6" s="2152"/>
      <c r="BUL6" s="2152"/>
      <c r="BUM6" s="2152"/>
      <c r="BUN6" s="2152"/>
      <c r="BUO6" s="2152"/>
      <c r="BUP6" s="2152"/>
      <c r="BUQ6" s="2152"/>
      <c r="BUR6" s="2152"/>
      <c r="BUS6" s="2152"/>
      <c r="BUT6" s="2152"/>
      <c r="BUU6" s="2152"/>
      <c r="BUV6" s="2152"/>
      <c r="BUW6" s="2152"/>
      <c r="BUX6" s="2152"/>
      <c r="BUY6" s="2152"/>
      <c r="BUZ6" s="2152"/>
      <c r="BVA6" s="2152"/>
      <c r="BVB6" s="2152"/>
      <c r="BVC6" s="2152"/>
      <c r="BVD6" s="2152"/>
      <c r="BVE6" s="2152"/>
      <c r="BVF6" s="2152"/>
      <c r="BVG6" s="2152"/>
      <c r="BVH6" s="2152"/>
      <c r="BVI6" s="2152"/>
      <c r="BVJ6" s="2152"/>
      <c r="BVK6" s="2152"/>
      <c r="BVL6" s="2152"/>
      <c r="BVM6" s="2152"/>
      <c r="BVN6" s="2152"/>
      <c r="BVO6" s="2152"/>
      <c r="BVP6" s="2152"/>
      <c r="BVQ6" s="2152"/>
      <c r="BVR6" s="2152"/>
      <c r="BVS6" s="2152"/>
      <c r="BVT6" s="2152"/>
      <c r="BVU6" s="2152"/>
      <c r="BVV6" s="2152"/>
      <c r="BVW6" s="2152"/>
      <c r="BVX6" s="2152"/>
      <c r="BVY6" s="2152"/>
      <c r="BVZ6" s="2152"/>
      <c r="BWA6" s="2152"/>
      <c r="BWB6" s="2152"/>
      <c r="BWC6" s="2152"/>
      <c r="BWD6" s="2152"/>
      <c r="BWE6" s="2152"/>
      <c r="BWF6" s="2152"/>
      <c r="BWG6" s="2152"/>
      <c r="BWH6" s="2152"/>
      <c r="BWI6" s="2152"/>
      <c r="BWJ6" s="2152"/>
      <c r="BWK6" s="2152"/>
      <c r="BWL6" s="2152"/>
      <c r="BWM6" s="2152"/>
      <c r="BWN6" s="2152"/>
      <c r="BWO6" s="2152"/>
      <c r="BWP6" s="2152"/>
      <c r="BWQ6" s="2152"/>
      <c r="BWR6" s="2152"/>
      <c r="BWS6" s="2152"/>
      <c r="BWT6" s="2152"/>
      <c r="BWU6" s="2152"/>
      <c r="BWV6" s="2152"/>
      <c r="BWW6" s="2152"/>
      <c r="BWX6" s="2152"/>
      <c r="BWY6" s="2152"/>
      <c r="BWZ6" s="2152"/>
      <c r="BXA6" s="2152"/>
      <c r="BXB6" s="2152"/>
      <c r="BXC6" s="2152"/>
      <c r="BXD6" s="2152"/>
      <c r="BXE6" s="2152"/>
      <c r="BXF6" s="2152"/>
      <c r="BXG6" s="2152"/>
      <c r="BXH6" s="2152"/>
      <c r="BXI6" s="2152"/>
      <c r="BXJ6" s="2152"/>
      <c r="BXK6" s="2152"/>
      <c r="BXL6" s="2152"/>
      <c r="BXM6" s="2152"/>
      <c r="BXN6" s="2152"/>
      <c r="BXO6" s="2152"/>
      <c r="BXP6" s="2152"/>
      <c r="BXQ6" s="2152"/>
      <c r="BXR6" s="2152"/>
      <c r="BXS6" s="2152"/>
      <c r="BXT6" s="2152"/>
      <c r="BXU6" s="2152"/>
      <c r="BXV6" s="2152"/>
      <c r="BXW6" s="2152"/>
      <c r="BXX6" s="2152"/>
      <c r="BXY6" s="2152"/>
      <c r="BXZ6" s="2152"/>
      <c r="BYA6" s="2152"/>
      <c r="BYB6" s="2152"/>
      <c r="BYC6" s="2152"/>
      <c r="BYD6" s="2152"/>
      <c r="BYE6" s="2152"/>
      <c r="BYF6" s="2152"/>
      <c r="BYG6" s="2152"/>
      <c r="BYH6" s="2152"/>
      <c r="BYI6" s="2152"/>
      <c r="BYJ6" s="2152"/>
      <c r="BYK6" s="2152"/>
      <c r="BYL6" s="2152"/>
      <c r="BYM6" s="2152"/>
      <c r="BYN6" s="2152"/>
      <c r="BYO6" s="2152"/>
      <c r="BYP6" s="2152"/>
      <c r="BYQ6" s="2152"/>
      <c r="BYR6" s="2152"/>
      <c r="BYS6" s="2152"/>
      <c r="BYT6" s="2152"/>
      <c r="BYU6" s="2152"/>
      <c r="BYV6" s="2152"/>
      <c r="BYW6" s="2152"/>
      <c r="BYX6" s="2152"/>
      <c r="BYY6" s="2152"/>
      <c r="BYZ6" s="2152"/>
      <c r="BZA6" s="2152"/>
      <c r="BZB6" s="2152"/>
      <c r="BZC6" s="2152"/>
      <c r="BZD6" s="2152"/>
      <c r="BZE6" s="2152"/>
      <c r="BZF6" s="2152"/>
      <c r="BZG6" s="2152"/>
      <c r="BZH6" s="2152"/>
      <c r="BZI6" s="2152"/>
      <c r="BZJ6" s="2152"/>
      <c r="BZK6" s="2152"/>
      <c r="BZL6" s="2152"/>
      <c r="BZM6" s="2152"/>
      <c r="BZN6" s="2152"/>
      <c r="BZO6" s="2152"/>
      <c r="BZP6" s="2152"/>
      <c r="BZQ6" s="2152"/>
      <c r="BZR6" s="2152"/>
      <c r="BZS6" s="2152"/>
      <c r="BZT6" s="2152"/>
      <c r="BZU6" s="2152"/>
      <c r="BZV6" s="2152"/>
      <c r="BZW6" s="2152"/>
      <c r="BZX6" s="2152"/>
      <c r="BZY6" s="2152"/>
      <c r="BZZ6" s="2152"/>
      <c r="CAA6" s="2152"/>
      <c r="CAB6" s="2152"/>
      <c r="CAC6" s="2152"/>
      <c r="CAD6" s="2152"/>
      <c r="CAE6" s="2152"/>
      <c r="CAF6" s="2152"/>
      <c r="CAG6" s="2152"/>
      <c r="CAH6" s="2152"/>
      <c r="CAI6" s="2152"/>
      <c r="CAJ6" s="2152"/>
      <c r="CAK6" s="2152"/>
      <c r="CAL6" s="2152"/>
      <c r="CAM6" s="2152"/>
      <c r="CAN6" s="2152"/>
      <c r="CAO6" s="2152"/>
      <c r="CAP6" s="2152"/>
      <c r="CAQ6" s="2152"/>
      <c r="CAR6" s="2152"/>
      <c r="CAS6" s="2152"/>
      <c r="CAT6" s="2152"/>
      <c r="CAU6" s="2152"/>
      <c r="CAV6" s="2152"/>
      <c r="CAW6" s="2152"/>
      <c r="CAX6" s="2152"/>
      <c r="CAY6" s="2152"/>
      <c r="CAZ6" s="2152"/>
      <c r="CBA6" s="2152"/>
      <c r="CBB6" s="2152"/>
      <c r="CBC6" s="2152"/>
      <c r="CBD6" s="2152"/>
      <c r="CBE6" s="2152"/>
      <c r="CBF6" s="2152"/>
      <c r="CBG6" s="2152"/>
      <c r="CBH6" s="2152"/>
      <c r="CBI6" s="2152"/>
      <c r="CBJ6" s="2152"/>
      <c r="CBK6" s="2152"/>
      <c r="CBL6" s="2152"/>
      <c r="CBM6" s="2152"/>
      <c r="CBN6" s="2152"/>
      <c r="CBO6" s="2152"/>
      <c r="CBP6" s="2152"/>
      <c r="CBQ6" s="2152"/>
      <c r="CBR6" s="2152"/>
      <c r="CBS6" s="2152"/>
      <c r="CBT6" s="2152"/>
      <c r="CBU6" s="2152"/>
      <c r="CBV6" s="2152"/>
      <c r="CBW6" s="2152"/>
      <c r="CBX6" s="2152"/>
      <c r="CBY6" s="2152"/>
      <c r="CBZ6" s="2152"/>
      <c r="CCA6" s="2152"/>
      <c r="CCB6" s="2152"/>
      <c r="CCC6" s="2152"/>
      <c r="CCD6" s="2152"/>
      <c r="CCE6" s="2152"/>
      <c r="CCF6" s="2152"/>
      <c r="CCG6" s="2152"/>
      <c r="CCH6" s="2152"/>
      <c r="CCI6" s="2152"/>
      <c r="CCJ6" s="2152"/>
      <c r="CCK6" s="2152"/>
      <c r="CCL6" s="2152"/>
      <c r="CCM6" s="2152"/>
      <c r="CCN6" s="2152"/>
      <c r="CCO6" s="2152"/>
      <c r="CCP6" s="2152"/>
      <c r="CCQ6" s="2152"/>
      <c r="CCR6" s="2152"/>
      <c r="CCS6" s="2152"/>
      <c r="CCT6" s="2152"/>
      <c r="CCU6" s="2152"/>
      <c r="CCV6" s="2152"/>
      <c r="CCW6" s="2152"/>
      <c r="CCX6" s="2152"/>
      <c r="CCY6" s="2152"/>
      <c r="CCZ6" s="2152"/>
      <c r="CDA6" s="2152"/>
      <c r="CDB6" s="2152"/>
      <c r="CDC6" s="2152"/>
      <c r="CDD6" s="2152"/>
      <c r="CDE6" s="2152"/>
      <c r="CDF6" s="2152"/>
      <c r="CDG6" s="2152"/>
      <c r="CDH6" s="2152"/>
      <c r="CDI6" s="2152"/>
      <c r="CDJ6" s="2152"/>
      <c r="CDK6" s="2152"/>
      <c r="CDL6" s="2152"/>
      <c r="CDM6" s="2152"/>
      <c r="CDN6" s="2152"/>
      <c r="CDO6" s="2152"/>
      <c r="CDP6" s="2152"/>
      <c r="CDQ6" s="2152"/>
      <c r="CDR6" s="2152"/>
      <c r="CDS6" s="2152"/>
      <c r="CDT6" s="2152"/>
      <c r="CDU6" s="2152"/>
      <c r="CDV6" s="2152"/>
      <c r="CDW6" s="2152"/>
      <c r="CDX6" s="2152"/>
      <c r="CDY6" s="2152"/>
      <c r="CDZ6" s="2152"/>
      <c r="CEA6" s="2152"/>
      <c r="CEB6" s="2152"/>
      <c r="CEC6" s="2152"/>
      <c r="CED6" s="2152"/>
      <c r="CEE6" s="2152"/>
      <c r="CEF6" s="2152"/>
      <c r="CEG6" s="2152"/>
      <c r="CEH6" s="2152"/>
      <c r="CEI6" s="2152"/>
      <c r="CEJ6" s="2152"/>
      <c r="CEK6" s="2152"/>
      <c r="CEL6" s="2152"/>
      <c r="CEM6" s="2152"/>
      <c r="CEN6" s="2152"/>
      <c r="CEO6" s="2152"/>
      <c r="CEP6" s="2152"/>
      <c r="CEQ6" s="2152"/>
      <c r="CER6" s="2152"/>
      <c r="CES6" s="2152"/>
      <c r="CET6" s="2152"/>
      <c r="CEU6" s="2152"/>
      <c r="CEV6" s="2152"/>
      <c r="CEW6" s="2152"/>
      <c r="CEX6" s="2152"/>
      <c r="CEY6" s="2152"/>
      <c r="CEZ6" s="2152"/>
      <c r="CFA6" s="2152"/>
      <c r="CFB6" s="2152"/>
      <c r="CFC6" s="2152"/>
      <c r="CFD6" s="2152"/>
      <c r="CFE6" s="2152"/>
      <c r="CFF6" s="2152"/>
      <c r="CFG6" s="2152"/>
      <c r="CFH6" s="2152"/>
      <c r="CFI6" s="2152"/>
      <c r="CFJ6" s="2152"/>
      <c r="CFK6" s="2152"/>
      <c r="CFL6" s="2152"/>
      <c r="CFM6" s="2152"/>
      <c r="CFN6" s="2152"/>
      <c r="CFO6" s="2152"/>
      <c r="CFP6" s="2152"/>
      <c r="CFQ6" s="2152"/>
      <c r="CFR6" s="2152"/>
      <c r="CFS6" s="2152"/>
      <c r="CFT6" s="2152"/>
      <c r="CFU6" s="2152"/>
      <c r="CFV6" s="2152"/>
      <c r="CFW6" s="2152"/>
      <c r="CFX6" s="2152"/>
      <c r="CFY6" s="2152"/>
      <c r="CFZ6" s="2152"/>
      <c r="CGA6" s="2152"/>
      <c r="CGB6" s="2152"/>
      <c r="CGC6" s="2152"/>
      <c r="CGD6" s="2152"/>
      <c r="CGE6" s="2152"/>
      <c r="CGF6" s="2152"/>
      <c r="CGG6" s="2152"/>
      <c r="CGH6" s="2152"/>
      <c r="CGI6" s="2152"/>
      <c r="CGJ6" s="2152"/>
      <c r="CGK6" s="2152"/>
      <c r="CGL6" s="2152"/>
      <c r="CGM6" s="2152"/>
      <c r="CGN6" s="2152"/>
      <c r="CGO6" s="2152"/>
      <c r="CGP6" s="2152"/>
      <c r="CGQ6" s="2152"/>
      <c r="CGR6" s="2152"/>
      <c r="CGS6" s="2152"/>
      <c r="CGT6" s="2152"/>
      <c r="CGU6" s="2152"/>
      <c r="CGV6" s="2152"/>
      <c r="CGW6" s="2152"/>
      <c r="CGX6" s="2152"/>
      <c r="CGY6" s="2152"/>
      <c r="CGZ6" s="2152"/>
      <c r="CHA6" s="2152"/>
      <c r="CHB6" s="2152"/>
      <c r="CHC6" s="2152"/>
      <c r="CHD6" s="2152"/>
      <c r="CHE6" s="2152"/>
      <c r="CHF6" s="2152"/>
      <c r="CHG6" s="2152"/>
      <c r="CHH6" s="2152"/>
      <c r="CHI6" s="2152"/>
      <c r="CHJ6" s="2152"/>
      <c r="CHK6" s="2152"/>
      <c r="CHL6" s="2152"/>
      <c r="CHM6" s="2152"/>
      <c r="CHN6" s="2152"/>
      <c r="CHO6" s="2152"/>
      <c r="CHP6" s="2152"/>
      <c r="CHQ6" s="2152"/>
      <c r="CHR6" s="2152"/>
      <c r="CHS6" s="2152"/>
      <c r="CHT6" s="2152"/>
      <c r="CHU6" s="2152"/>
      <c r="CHV6" s="2152"/>
      <c r="CHW6" s="2152"/>
      <c r="CHX6" s="2152"/>
      <c r="CHY6" s="2152"/>
      <c r="CHZ6" s="2152"/>
      <c r="CIA6" s="2152"/>
      <c r="CIB6" s="2152"/>
      <c r="CIC6" s="2152"/>
      <c r="CID6" s="2152"/>
      <c r="CIE6" s="2152"/>
      <c r="CIF6" s="2152"/>
      <c r="CIG6" s="2152"/>
      <c r="CIH6" s="2152"/>
      <c r="CII6" s="2152"/>
      <c r="CIJ6" s="2152"/>
      <c r="CIK6" s="2152"/>
      <c r="CIL6" s="2152"/>
      <c r="CIM6" s="2152"/>
      <c r="CIN6" s="2152"/>
      <c r="CIO6" s="2152"/>
      <c r="CIP6" s="2152"/>
      <c r="CIQ6" s="2152"/>
      <c r="CIR6" s="2152"/>
      <c r="CIS6" s="2152"/>
      <c r="CIT6" s="2152"/>
      <c r="CIU6" s="2152"/>
      <c r="CIV6" s="2152"/>
      <c r="CIW6" s="2152"/>
      <c r="CIX6" s="2152"/>
      <c r="CIY6" s="2152"/>
      <c r="CIZ6" s="2152"/>
      <c r="CJA6" s="2152"/>
      <c r="CJB6" s="2152"/>
      <c r="CJC6" s="2152"/>
      <c r="CJD6" s="2152"/>
      <c r="CJE6" s="2152"/>
      <c r="CJF6" s="2152"/>
      <c r="CJG6" s="2152"/>
      <c r="CJH6" s="2152"/>
      <c r="CJI6" s="2152"/>
      <c r="CJJ6" s="2152"/>
      <c r="CJK6" s="2152"/>
      <c r="CJL6" s="2152"/>
      <c r="CJM6" s="2152"/>
      <c r="CJN6" s="2152"/>
      <c r="CJO6" s="2152"/>
      <c r="CJP6" s="2152"/>
      <c r="CJQ6" s="2152"/>
      <c r="CJR6" s="2152"/>
      <c r="CJS6" s="2152"/>
      <c r="CJT6" s="2152"/>
      <c r="CJU6" s="2152"/>
      <c r="CJV6" s="2152"/>
      <c r="CJW6" s="2152"/>
      <c r="CJX6" s="2152"/>
      <c r="CJY6" s="2152"/>
      <c r="CJZ6" s="2152"/>
      <c r="CKA6" s="2152"/>
      <c r="CKB6" s="2152"/>
      <c r="CKC6" s="2152"/>
      <c r="CKD6" s="2152"/>
      <c r="CKE6" s="2152"/>
      <c r="CKF6" s="2152"/>
      <c r="CKG6" s="2152"/>
      <c r="CKH6" s="2152"/>
      <c r="CKI6" s="2152"/>
      <c r="CKJ6" s="2152"/>
      <c r="CKK6" s="2152"/>
      <c r="CKL6" s="2152"/>
      <c r="CKM6" s="2152"/>
      <c r="CKN6" s="2152"/>
      <c r="CKO6" s="2152"/>
      <c r="CKP6" s="2152"/>
      <c r="CKQ6" s="2152"/>
      <c r="CKR6" s="2152"/>
      <c r="CKS6" s="2152"/>
      <c r="CKT6" s="2152"/>
      <c r="CKU6" s="2152"/>
      <c r="CKV6" s="2152"/>
      <c r="CKW6" s="2152"/>
      <c r="CKX6" s="2152"/>
      <c r="CKY6" s="2152"/>
      <c r="CKZ6" s="2152"/>
      <c r="CLA6" s="2152"/>
      <c r="CLB6" s="2152"/>
      <c r="CLC6" s="2152"/>
      <c r="CLD6" s="2152"/>
      <c r="CLE6" s="2152"/>
      <c r="CLF6" s="2152"/>
      <c r="CLG6" s="2152"/>
      <c r="CLH6" s="2152"/>
      <c r="CLI6" s="2152"/>
      <c r="CLJ6" s="2152"/>
      <c r="CLK6" s="2152"/>
      <c r="CLL6" s="2152"/>
      <c r="CLM6" s="2152"/>
      <c r="CLN6" s="2152"/>
      <c r="CLO6" s="2152"/>
      <c r="CLP6" s="2152"/>
      <c r="CLQ6" s="2152"/>
      <c r="CLR6" s="2152"/>
      <c r="CLS6" s="2152"/>
      <c r="CLT6" s="2152"/>
      <c r="CLU6" s="2152"/>
      <c r="CLV6" s="2152"/>
      <c r="CLW6" s="2152"/>
      <c r="CLX6" s="2152"/>
      <c r="CLY6" s="2152"/>
      <c r="CLZ6" s="2152"/>
      <c r="CMA6" s="2152"/>
      <c r="CMB6" s="2152"/>
      <c r="CMC6" s="2152"/>
      <c r="CMD6" s="2152"/>
      <c r="CME6" s="2152"/>
      <c r="CMF6" s="2152"/>
      <c r="CMG6" s="2152"/>
      <c r="CMH6" s="2152"/>
      <c r="CMI6" s="2152"/>
      <c r="CMJ6" s="2152"/>
      <c r="CMK6" s="2152"/>
      <c r="CML6" s="2152"/>
      <c r="CMM6" s="2152"/>
      <c r="CMN6" s="2152"/>
      <c r="CMO6" s="2152"/>
      <c r="CMP6" s="2152"/>
      <c r="CMQ6" s="2152"/>
      <c r="CMR6" s="2152"/>
      <c r="CMS6" s="2152"/>
      <c r="CMT6" s="2152"/>
      <c r="CMU6" s="2152"/>
      <c r="CMV6" s="2152"/>
      <c r="CMW6" s="2152"/>
      <c r="CMX6" s="2152"/>
      <c r="CMY6" s="2152"/>
      <c r="CMZ6" s="2152"/>
      <c r="CNA6" s="2152"/>
      <c r="CNB6" s="2152"/>
      <c r="CNC6" s="2152"/>
      <c r="CND6" s="2152"/>
      <c r="CNE6" s="2152"/>
      <c r="CNF6" s="2152"/>
      <c r="CNG6" s="2152"/>
      <c r="CNH6" s="2152"/>
      <c r="CNI6" s="2152"/>
      <c r="CNJ6" s="2152"/>
      <c r="CNK6" s="2152"/>
      <c r="CNL6" s="2152"/>
      <c r="CNM6" s="2152"/>
      <c r="CNN6" s="2152"/>
      <c r="CNO6" s="2152"/>
      <c r="CNP6" s="2152"/>
      <c r="CNQ6" s="2152"/>
      <c r="CNR6" s="2152"/>
      <c r="CNS6" s="2152"/>
      <c r="CNT6" s="2152"/>
      <c r="CNU6" s="2152"/>
      <c r="CNV6" s="2152"/>
      <c r="CNW6" s="2152"/>
      <c r="CNX6" s="2152"/>
      <c r="CNY6" s="2152"/>
      <c r="CNZ6" s="2152"/>
      <c r="COA6" s="2152"/>
      <c r="COB6" s="2152"/>
      <c r="COC6" s="2152"/>
      <c r="COD6" s="2152"/>
      <c r="COE6" s="2152"/>
      <c r="COF6" s="2152"/>
      <c r="COG6" s="2152"/>
      <c r="COH6" s="2152"/>
      <c r="COI6" s="2152"/>
      <c r="COJ6" s="2152"/>
      <c r="COK6" s="2152"/>
      <c r="COL6" s="2152"/>
      <c r="COM6" s="2152"/>
      <c r="CON6" s="2152"/>
      <c r="COO6" s="2152"/>
      <c r="COP6" s="2152"/>
      <c r="COQ6" s="2152"/>
      <c r="COR6" s="2152"/>
      <c r="COS6" s="2152"/>
      <c r="COT6" s="2152"/>
      <c r="COU6" s="2152"/>
      <c r="COV6" s="2152"/>
      <c r="COW6" s="2152"/>
      <c r="COX6" s="2152"/>
      <c r="COY6" s="2152"/>
      <c r="COZ6" s="2152"/>
      <c r="CPA6" s="2152"/>
      <c r="CPB6" s="2152"/>
      <c r="CPC6" s="2152"/>
      <c r="CPD6" s="2152"/>
      <c r="CPE6" s="2152"/>
      <c r="CPF6" s="2152"/>
      <c r="CPG6" s="2152"/>
      <c r="CPH6" s="2152"/>
      <c r="CPI6" s="2152"/>
      <c r="CPJ6" s="2152"/>
      <c r="CPK6" s="2152"/>
      <c r="CPL6" s="2152"/>
      <c r="CPM6" s="2152"/>
      <c r="CPN6" s="2152"/>
      <c r="CPO6" s="2152"/>
      <c r="CPP6" s="2152"/>
      <c r="CPQ6" s="2152"/>
      <c r="CPR6" s="2152"/>
      <c r="CPS6" s="2152"/>
      <c r="CPT6" s="2152"/>
      <c r="CPU6" s="2152"/>
      <c r="CPV6" s="2152"/>
      <c r="CPW6" s="2152"/>
      <c r="CPX6" s="2152"/>
      <c r="CPY6" s="2152"/>
      <c r="CPZ6" s="2152"/>
      <c r="CQA6" s="2152"/>
      <c r="CQB6" s="2152"/>
      <c r="CQC6" s="2152"/>
      <c r="CQD6" s="2152"/>
      <c r="CQE6" s="2152"/>
      <c r="CQF6" s="2152"/>
      <c r="CQG6" s="2152"/>
      <c r="CQH6" s="2152"/>
      <c r="CQI6" s="2152"/>
      <c r="CQJ6" s="2152"/>
      <c r="CQK6" s="2152"/>
      <c r="CQL6" s="2152"/>
      <c r="CQM6" s="2152"/>
      <c r="CQN6" s="2152"/>
      <c r="CQO6" s="2152"/>
      <c r="CQP6" s="2152"/>
      <c r="CQQ6" s="2152"/>
      <c r="CQR6" s="2152"/>
      <c r="CQS6" s="2152"/>
      <c r="CQT6" s="2152"/>
      <c r="CQU6" s="2152"/>
      <c r="CQV6" s="2152"/>
      <c r="CQW6" s="2152"/>
      <c r="CQX6" s="2152"/>
      <c r="CQY6" s="2152"/>
      <c r="CQZ6" s="2152"/>
      <c r="CRA6" s="2152"/>
      <c r="CRB6" s="2152"/>
      <c r="CRC6" s="2152"/>
      <c r="CRD6" s="2152"/>
      <c r="CRE6" s="2152"/>
      <c r="CRF6" s="2152"/>
      <c r="CRG6" s="2152"/>
      <c r="CRH6" s="2152"/>
      <c r="CRI6" s="2152"/>
      <c r="CRJ6" s="2152"/>
      <c r="CRK6" s="2152"/>
      <c r="CRL6" s="2152"/>
      <c r="CRM6" s="2152"/>
      <c r="CRN6" s="2152"/>
      <c r="CRO6" s="2152"/>
      <c r="CRP6" s="2152"/>
      <c r="CRQ6" s="2152"/>
      <c r="CRR6" s="2152"/>
      <c r="CRS6" s="2152"/>
      <c r="CRT6" s="2152"/>
      <c r="CRU6" s="2152"/>
      <c r="CRV6" s="2152"/>
      <c r="CRW6" s="2152"/>
      <c r="CRX6" s="2152"/>
      <c r="CRY6" s="2152"/>
      <c r="CRZ6" s="2152"/>
      <c r="CSA6" s="2152"/>
      <c r="CSB6" s="2152"/>
      <c r="CSC6" s="2152"/>
      <c r="CSD6" s="2152"/>
      <c r="CSE6" s="2152"/>
      <c r="CSF6" s="2152"/>
      <c r="CSG6" s="2152"/>
      <c r="CSH6" s="2152"/>
      <c r="CSI6" s="2152"/>
      <c r="CSJ6" s="2152"/>
      <c r="CSK6" s="2152"/>
      <c r="CSL6" s="2152"/>
      <c r="CSM6" s="2152"/>
      <c r="CSN6" s="2152"/>
      <c r="CSO6" s="2152"/>
      <c r="CSP6" s="2152"/>
      <c r="CSQ6" s="2152"/>
      <c r="CSR6" s="2152"/>
      <c r="CSS6" s="2152"/>
      <c r="CST6" s="2152"/>
      <c r="CSU6" s="2152"/>
      <c r="CSV6" s="2152"/>
      <c r="CSW6" s="2152"/>
      <c r="CSX6" s="2152"/>
      <c r="CSY6" s="2152"/>
      <c r="CSZ6" s="2152"/>
      <c r="CTA6" s="2152"/>
      <c r="CTB6" s="2152"/>
      <c r="CTC6" s="2152"/>
      <c r="CTD6" s="2152"/>
      <c r="CTE6" s="2152"/>
      <c r="CTF6" s="2152"/>
      <c r="CTG6" s="2152"/>
      <c r="CTH6" s="2152"/>
      <c r="CTI6" s="2152"/>
      <c r="CTJ6" s="2152"/>
      <c r="CTK6" s="2152"/>
      <c r="CTL6" s="2152"/>
      <c r="CTM6" s="2152"/>
      <c r="CTN6" s="2152"/>
      <c r="CTO6" s="2152"/>
      <c r="CTP6" s="2152"/>
      <c r="CTQ6" s="2152"/>
      <c r="CTR6" s="2152"/>
      <c r="CTS6" s="2152"/>
      <c r="CTT6" s="2152"/>
      <c r="CTU6" s="2152"/>
      <c r="CTV6" s="2152"/>
      <c r="CTW6" s="2152"/>
      <c r="CTX6" s="2152"/>
      <c r="CTY6" s="2152"/>
      <c r="CTZ6" s="2152"/>
      <c r="CUA6" s="2152"/>
      <c r="CUB6" s="2152"/>
      <c r="CUC6" s="2152"/>
      <c r="CUD6" s="2152"/>
      <c r="CUE6" s="2152"/>
      <c r="CUF6" s="2152"/>
      <c r="CUG6" s="2152"/>
      <c r="CUH6" s="2152"/>
      <c r="CUI6" s="2152"/>
      <c r="CUJ6" s="2152"/>
      <c r="CUK6" s="2152"/>
      <c r="CUL6" s="2152"/>
      <c r="CUM6" s="2152"/>
      <c r="CUN6" s="2152"/>
      <c r="CUO6" s="2152"/>
      <c r="CUP6" s="2152"/>
      <c r="CUQ6" s="2152"/>
      <c r="CUR6" s="2152"/>
      <c r="CUS6" s="2152"/>
      <c r="CUT6" s="2152"/>
      <c r="CUU6" s="2152"/>
      <c r="CUV6" s="2152"/>
      <c r="CUW6" s="2152"/>
      <c r="CUX6" s="2152"/>
      <c r="CUY6" s="2152"/>
      <c r="CUZ6" s="2152"/>
      <c r="CVA6" s="2152"/>
      <c r="CVB6" s="2152"/>
      <c r="CVC6" s="2152"/>
      <c r="CVD6" s="2152"/>
      <c r="CVE6" s="2152"/>
      <c r="CVF6" s="2152"/>
      <c r="CVG6" s="2152"/>
      <c r="CVH6" s="2152"/>
      <c r="CVI6" s="2152"/>
      <c r="CVJ6" s="2152"/>
      <c r="CVK6" s="2152"/>
      <c r="CVL6" s="2152"/>
      <c r="CVM6" s="2152"/>
      <c r="CVN6" s="2152"/>
      <c r="CVO6" s="2152"/>
      <c r="CVP6" s="2152"/>
      <c r="CVQ6" s="2152"/>
      <c r="CVR6" s="2152"/>
      <c r="CVS6" s="2152"/>
      <c r="CVT6" s="2152"/>
      <c r="CVU6" s="2152"/>
      <c r="CVV6" s="2152"/>
      <c r="CVW6" s="2152"/>
      <c r="CVX6" s="2152"/>
      <c r="CVY6" s="2152"/>
      <c r="CVZ6" s="2152"/>
      <c r="CWA6" s="2152"/>
      <c r="CWB6" s="2152"/>
      <c r="CWC6" s="2152"/>
      <c r="CWD6" s="2152"/>
      <c r="CWE6" s="2152"/>
      <c r="CWF6" s="2152"/>
      <c r="CWG6" s="2152"/>
      <c r="CWH6" s="2152"/>
      <c r="CWI6" s="2152"/>
      <c r="CWJ6" s="2152"/>
      <c r="CWK6" s="2152"/>
      <c r="CWL6" s="2152"/>
      <c r="CWM6" s="2152"/>
      <c r="CWN6" s="2152"/>
      <c r="CWO6" s="2152"/>
      <c r="CWP6" s="2152"/>
      <c r="CWQ6" s="2152"/>
      <c r="CWR6" s="2152"/>
      <c r="CWS6" s="2152"/>
      <c r="CWT6" s="2152"/>
      <c r="CWU6" s="2152"/>
      <c r="CWV6" s="2152"/>
      <c r="CWW6" s="2152"/>
      <c r="CWX6" s="2152"/>
      <c r="CWY6" s="2152"/>
      <c r="CWZ6" s="2152"/>
      <c r="CXA6" s="2152"/>
      <c r="CXB6" s="2152"/>
      <c r="CXC6" s="2152"/>
      <c r="CXD6" s="2152"/>
      <c r="CXE6" s="2152"/>
      <c r="CXF6" s="2152"/>
      <c r="CXG6" s="2152"/>
      <c r="CXH6" s="2152"/>
      <c r="CXI6" s="2152"/>
      <c r="CXJ6" s="2152"/>
      <c r="CXK6" s="2152"/>
      <c r="CXL6" s="2152"/>
      <c r="CXM6" s="2152"/>
      <c r="CXN6" s="2152"/>
      <c r="CXO6" s="2152"/>
      <c r="CXP6" s="2152"/>
      <c r="CXQ6" s="2152"/>
      <c r="CXR6" s="2152"/>
      <c r="CXS6" s="2152"/>
      <c r="CXT6" s="2152"/>
      <c r="CXU6" s="2152"/>
      <c r="CXV6" s="2152"/>
      <c r="CXW6" s="2152"/>
      <c r="CXX6" s="2152"/>
      <c r="CXY6" s="2152"/>
      <c r="CXZ6" s="2152"/>
      <c r="CYA6" s="2152"/>
      <c r="CYB6" s="2152"/>
      <c r="CYC6" s="2152"/>
      <c r="CYD6" s="2152"/>
      <c r="CYE6" s="2152"/>
      <c r="CYF6" s="2152"/>
      <c r="CYG6" s="2152"/>
      <c r="CYH6" s="2152"/>
      <c r="CYI6" s="2152"/>
      <c r="CYJ6" s="2152"/>
      <c r="CYK6" s="2152"/>
      <c r="CYL6" s="2152"/>
      <c r="CYM6" s="2152"/>
      <c r="CYN6" s="2152"/>
      <c r="CYO6" s="2152"/>
      <c r="CYP6" s="2152"/>
      <c r="CYQ6" s="2152"/>
      <c r="CYR6" s="2152"/>
      <c r="CYS6" s="2152"/>
      <c r="CYT6" s="2152"/>
      <c r="CYU6" s="2152"/>
      <c r="CYV6" s="2152"/>
      <c r="CYW6" s="2152"/>
      <c r="CYX6" s="2152"/>
      <c r="CYY6" s="2152"/>
      <c r="CYZ6" s="2152"/>
      <c r="CZA6" s="2152"/>
      <c r="CZB6" s="2152"/>
      <c r="CZC6" s="2152"/>
      <c r="CZD6" s="2152"/>
      <c r="CZE6" s="2152"/>
      <c r="CZF6" s="2152"/>
      <c r="CZG6" s="2152"/>
      <c r="CZH6" s="2152"/>
      <c r="CZI6" s="2152"/>
      <c r="CZJ6" s="2152"/>
      <c r="CZK6" s="2152"/>
      <c r="CZL6" s="2152"/>
      <c r="CZM6" s="2152"/>
      <c r="CZN6" s="2152"/>
      <c r="CZO6" s="2152"/>
      <c r="CZP6" s="2152"/>
      <c r="CZQ6" s="2152"/>
      <c r="CZR6" s="2152"/>
      <c r="CZS6" s="2152"/>
      <c r="CZT6" s="2152"/>
      <c r="CZU6" s="2152"/>
      <c r="CZV6" s="2152"/>
      <c r="CZW6" s="2152"/>
      <c r="CZX6" s="2152"/>
      <c r="CZY6" s="2152"/>
      <c r="CZZ6" s="2152"/>
      <c r="DAA6" s="2152"/>
      <c r="DAB6" s="2152"/>
      <c r="DAC6" s="2152"/>
      <c r="DAD6" s="2152"/>
      <c r="DAE6" s="2152"/>
      <c r="DAF6" s="2152"/>
      <c r="DAG6" s="2152"/>
      <c r="DAH6" s="2152"/>
      <c r="DAI6" s="2152"/>
      <c r="DAJ6" s="2152"/>
      <c r="DAK6" s="2152"/>
      <c r="DAL6" s="2152"/>
      <c r="DAM6" s="2152"/>
      <c r="DAN6" s="2152"/>
      <c r="DAO6" s="2152"/>
      <c r="DAP6" s="2152"/>
      <c r="DAQ6" s="2152"/>
      <c r="DAR6" s="2152"/>
      <c r="DAS6" s="2152"/>
      <c r="DAT6" s="2152"/>
      <c r="DAU6" s="2152"/>
      <c r="DAV6" s="2152"/>
      <c r="DAW6" s="2152"/>
      <c r="DAX6" s="2152"/>
      <c r="DAY6" s="2152"/>
      <c r="DAZ6" s="2152"/>
      <c r="DBA6" s="2152"/>
      <c r="DBB6" s="2152"/>
      <c r="DBC6" s="2152"/>
      <c r="DBD6" s="2152"/>
      <c r="DBE6" s="2152"/>
      <c r="DBF6" s="2152"/>
      <c r="DBG6" s="2152"/>
      <c r="DBH6" s="2152"/>
      <c r="DBI6" s="2152"/>
      <c r="DBJ6" s="2152"/>
      <c r="DBK6" s="2152"/>
      <c r="DBL6" s="2152"/>
      <c r="DBM6" s="2152"/>
      <c r="DBN6" s="2152"/>
      <c r="DBO6" s="2152"/>
      <c r="DBP6" s="2152"/>
      <c r="DBQ6" s="2152"/>
      <c r="DBR6" s="2152"/>
      <c r="DBS6" s="2152"/>
      <c r="DBT6" s="2152"/>
      <c r="DBU6" s="2152"/>
      <c r="DBV6" s="2152"/>
      <c r="DBW6" s="2152"/>
      <c r="DBX6" s="2152"/>
      <c r="DBY6" s="2152"/>
      <c r="DBZ6" s="2152"/>
      <c r="DCA6" s="2152"/>
      <c r="DCB6" s="2152"/>
      <c r="DCC6" s="2152"/>
      <c r="DCD6" s="2152"/>
      <c r="DCE6" s="2152"/>
      <c r="DCF6" s="2152"/>
      <c r="DCG6" s="2152"/>
      <c r="DCH6" s="2152"/>
      <c r="DCI6" s="2152"/>
      <c r="DCJ6" s="2152"/>
      <c r="DCK6" s="2152"/>
      <c r="DCL6" s="2152"/>
      <c r="DCM6" s="2152"/>
      <c r="DCN6" s="2152"/>
      <c r="DCO6" s="2152"/>
      <c r="DCP6" s="2152"/>
      <c r="DCQ6" s="2152"/>
      <c r="DCR6" s="2152"/>
      <c r="DCS6" s="2152"/>
      <c r="DCT6" s="2152"/>
      <c r="DCU6" s="2152"/>
      <c r="DCV6" s="2152"/>
      <c r="DCW6" s="2152"/>
      <c r="DCX6" s="2152"/>
      <c r="DCY6" s="2152"/>
      <c r="DCZ6" s="2152"/>
      <c r="DDA6" s="2152"/>
      <c r="DDB6" s="2152"/>
      <c r="DDC6" s="2152"/>
      <c r="DDD6" s="2152"/>
      <c r="DDE6" s="2152"/>
      <c r="DDF6" s="2152"/>
      <c r="DDG6" s="2152"/>
      <c r="DDH6" s="2152"/>
      <c r="DDI6" s="2152"/>
      <c r="DDJ6" s="2152"/>
      <c r="DDK6" s="2152"/>
      <c r="DDL6" s="2152"/>
      <c r="DDM6" s="2152"/>
      <c r="DDN6" s="2152"/>
      <c r="DDO6" s="2152"/>
      <c r="DDP6" s="2152"/>
      <c r="DDQ6" s="2152"/>
      <c r="DDR6" s="2152"/>
      <c r="DDS6" s="2152"/>
      <c r="DDT6" s="2152"/>
      <c r="DDU6" s="2152"/>
      <c r="DDV6" s="2152"/>
      <c r="DDW6" s="2152"/>
      <c r="DDX6" s="2152"/>
      <c r="DDY6" s="2152"/>
      <c r="DDZ6" s="2152"/>
      <c r="DEA6" s="2152"/>
      <c r="DEB6" s="2152"/>
      <c r="DEC6" s="2152"/>
      <c r="DED6" s="2152"/>
      <c r="DEE6" s="2152"/>
      <c r="DEF6" s="2152"/>
      <c r="DEG6" s="2152"/>
      <c r="DEH6" s="2152"/>
      <c r="DEI6" s="2152"/>
      <c r="DEJ6" s="2152"/>
      <c r="DEK6" s="2152"/>
      <c r="DEL6" s="2152"/>
      <c r="DEM6" s="2152"/>
      <c r="DEN6" s="2152"/>
      <c r="DEO6" s="2152"/>
      <c r="DEP6" s="2152"/>
      <c r="DEQ6" s="2152"/>
      <c r="DER6" s="2152"/>
      <c r="DES6" s="2152"/>
      <c r="DET6" s="2152"/>
      <c r="DEU6" s="2152"/>
      <c r="DEV6" s="2152"/>
      <c r="DEW6" s="2152"/>
      <c r="DEX6" s="2152"/>
      <c r="DEY6" s="2152"/>
      <c r="DEZ6" s="2152"/>
      <c r="DFA6" s="2152"/>
      <c r="DFB6" s="2152"/>
      <c r="DFC6" s="2152"/>
      <c r="DFD6" s="2152"/>
      <c r="DFE6" s="2152"/>
      <c r="DFF6" s="2152"/>
      <c r="DFG6" s="2152"/>
      <c r="DFH6" s="2152"/>
      <c r="DFI6" s="2152"/>
      <c r="DFJ6" s="2152"/>
      <c r="DFK6" s="2152"/>
      <c r="DFL6" s="2152"/>
      <c r="DFM6" s="2152"/>
      <c r="DFN6" s="2152"/>
      <c r="DFO6" s="2152"/>
      <c r="DFP6" s="2152"/>
      <c r="DFQ6" s="2152"/>
      <c r="DFR6" s="2152"/>
      <c r="DFS6" s="2152"/>
      <c r="DFT6" s="2152"/>
      <c r="DFU6" s="2152"/>
      <c r="DFV6" s="2152"/>
      <c r="DFW6" s="2152"/>
      <c r="DFX6" s="2152"/>
      <c r="DFY6" s="2152"/>
      <c r="DFZ6" s="2152"/>
      <c r="DGA6" s="2152"/>
      <c r="DGB6" s="2152"/>
      <c r="DGC6" s="2152"/>
      <c r="DGD6" s="2152"/>
      <c r="DGE6" s="2152"/>
      <c r="DGF6" s="2152"/>
      <c r="DGG6" s="2152"/>
      <c r="DGH6" s="2152"/>
      <c r="DGI6" s="2152"/>
      <c r="DGJ6" s="2152"/>
      <c r="DGK6" s="2152"/>
      <c r="DGL6" s="2152"/>
      <c r="DGM6" s="2152"/>
      <c r="DGN6" s="2152"/>
      <c r="DGO6" s="2152"/>
      <c r="DGP6" s="2152"/>
      <c r="DGQ6" s="2152"/>
      <c r="DGR6" s="2152"/>
      <c r="DGS6" s="2152"/>
      <c r="DGT6" s="2152"/>
      <c r="DGU6" s="2152"/>
      <c r="DGV6" s="2152"/>
      <c r="DGW6" s="2152"/>
      <c r="DGX6" s="2152"/>
      <c r="DGY6" s="2152"/>
      <c r="DGZ6" s="2152"/>
      <c r="DHA6" s="2152"/>
      <c r="DHB6" s="2152"/>
      <c r="DHC6" s="2152"/>
      <c r="DHD6" s="2152"/>
      <c r="DHE6" s="2152"/>
      <c r="DHF6" s="2152"/>
      <c r="DHG6" s="2152"/>
      <c r="DHH6" s="2152"/>
      <c r="DHI6" s="2152"/>
      <c r="DHJ6" s="2152"/>
      <c r="DHK6" s="2152"/>
      <c r="DHL6" s="2152"/>
      <c r="DHM6" s="2152"/>
      <c r="DHN6" s="2152"/>
      <c r="DHO6" s="2152"/>
      <c r="DHP6" s="2152"/>
      <c r="DHQ6" s="2152"/>
      <c r="DHR6" s="2152"/>
      <c r="DHS6" s="2152"/>
      <c r="DHT6" s="2152"/>
      <c r="DHU6" s="2152"/>
      <c r="DHV6" s="2152"/>
      <c r="DHW6" s="2152"/>
      <c r="DHX6" s="2152"/>
      <c r="DHY6" s="2152"/>
      <c r="DHZ6" s="2152"/>
      <c r="DIA6" s="2152"/>
      <c r="DIB6" s="2152"/>
      <c r="DIC6" s="2152"/>
      <c r="DID6" s="2152"/>
      <c r="DIE6" s="2152"/>
      <c r="DIF6" s="2152"/>
      <c r="DIG6" s="2152"/>
      <c r="DIH6" s="2152"/>
      <c r="DII6" s="2152"/>
      <c r="DIJ6" s="2152"/>
      <c r="DIK6" s="2152"/>
      <c r="DIL6" s="2152"/>
      <c r="DIM6" s="2152"/>
      <c r="DIN6" s="2152"/>
      <c r="DIO6" s="2152"/>
      <c r="DIP6" s="2152"/>
      <c r="DIQ6" s="2152"/>
      <c r="DIR6" s="2152"/>
      <c r="DIS6" s="2152"/>
      <c r="DIT6" s="2152"/>
      <c r="DIU6" s="2152"/>
      <c r="DIV6" s="2152"/>
      <c r="DIW6" s="2152"/>
      <c r="DIX6" s="2152"/>
      <c r="DIY6" s="2152"/>
      <c r="DIZ6" s="2152"/>
      <c r="DJA6" s="2152"/>
      <c r="DJB6" s="2152"/>
      <c r="DJC6" s="2152"/>
      <c r="DJD6" s="2152"/>
      <c r="DJE6" s="2152"/>
      <c r="DJF6" s="2152"/>
      <c r="DJG6" s="2152"/>
      <c r="DJH6" s="2152"/>
      <c r="DJI6" s="2152"/>
      <c r="DJJ6" s="2152"/>
      <c r="DJK6" s="2152"/>
      <c r="DJL6" s="2152"/>
      <c r="DJM6" s="2152"/>
      <c r="DJN6" s="2152"/>
      <c r="DJO6" s="2152"/>
      <c r="DJP6" s="2152"/>
      <c r="DJQ6" s="2152"/>
      <c r="DJR6" s="2152"/>
      <c r="DJS6" s="2152"/>
      <c r="DJT6" s="2152"/>
      <c r="DJU6" s="2152"/>
      <c r="DJV6" s="2152"/>
      <c r="DJW6" s="2152"/>
      <c r="DJX6" s="2152"/>
      <c r="DJY6" s="2152"/>
      <c r="DJZ6" s="2152"/>
      <c r="DKA6" s="2152"/>
      <c r="DKB6" s="2152"/>
      <c r="DKC6" s="2152"/>
      <c r="DKD6" s="2152"/>
      <c r="DKE6" s="2152"/>
      <c r="DKF6" s="2152"/>
      <c r="DKG6" s="2152"/>
      <c r="DKH6" s="2152"/>
      <c r="DKI6" s="2152"/>
      <c r="DKJ6" s="2152"/>
      <c r="DKK6" s="2152"/>
      <c r="DKL6" s="2152"/>
      <c r="DKM6" s="2152"/>
      <c r="DKN6" s="2152"/>
      <c r="DKO6" s="2152"/>
      <c r="DKP6" s="2152"/>
      <c r="DKQ6" s="2152"/>
      <c r="DKR6" s="2152"/>
      <c r="DKS6" s="2152"/>
      <c r="DKT6" s="2152"/>
      <c r="DKU6" s="2152"/>
      <c r="DKV6" s="2152"/>
      <c r="DKW6" s="2152"/>
      <c r="DKX6" s="2152"/>
      <c r="DKY6" s="2152"/>
      <c r="DKZ6" s="2152"/>
      <c r="DLA6" s="2152"/>
      <c r="DLB6" s="2152"/>
      <c r="DLC6" s="2152"/>
      <c r="DLD6" s="2152"/>
      <c r="DLE6" s="2152"/>
      <c r="DLF6" s="2152"/>
      <c r="DLG6" s="2152"/>
      <c r="DLH6" s="2152"/>
      <c r="DLI6" s="2152"/>
      <c r="DLJ6" s="2152"/>
      <c r="DLK6" s="2152"/>
      <c r="DLL6" s="2152"/>
      <c r="DLM6" s="2152"/>
      <c r="DLN6" s="2152"/>
      <c r="DLO6" s="2152"/>
      <c r="DLP6" s="2152"/>
      <c r="DLQ6" s="2152"/>
      <c r="DLR6" s="2152"/>
      <c r="DLS6" s="2152"/>
      <c r="DLT6" s="2152"/>
      <c r="DLU6" s="2152"/>
      <c r="DLV6" s="2152"/>
      <c r="DLW6" s="2152"/>
      <c r="DLX6" s="2152"/>
      <c r="DLY6" s="2152"/>
      <c r="DLZ6" s="2152"/>
      <c r="DMA6" s="2152"/>
      <c r="DMB6" s="2152"/>
      <c r="DMC6" s="2152"/>
      <c r="DMD6" s="2152"/>
      <c r="DME6" s="2152"/>
      <c r="DMF6" s="2152"/>
      <c r="DMG6" s="2152"/>
      <c r="DMH6" s="2152"/>
      <c r="DMI6" s="2152"/>
      <c r="DMJ6" s="2152"/>
      <c r="DMK6" s="2152"/>
      <c r="DML6" s="2152"/>
      <c r="DMM6" s="2152"/>
      <c r="DMN6" s="2152"/>
      <c r="DMO6" s="2152"/>
      <c r="DMP6" s="2152"/>
      <c r="DMQ6" s="2152"/>
      <c r="DMR6" s="2152"/>
      <c r="DMS6" s="2152"/>
      <c r="DMT6" s="2152"/>
      <c r="DMU6" s="2152"/>
      <c r="DMV6" s="2152"/>
      <c r="DMW6" s="2152"/>
      <c r="DMX6" s="2152"/>
      <c r="DMY6" s="2152"/>
      <c r="DMZ6" s="2152"/>
      <c r="DNA6" s="2152"/>
      <c r="DNB6" s="2152"/>
      <c r="DNC6" s="2152"/>
      <c r="DND6" s="2152"/>
      <c r="DNE6" s="2152"/>
      <c r="DNF6" s="2152"/>
      <c r="DNG6" s="2152"/>
      <c r="DNH6" s="2152"/>
      <c r="DNI6" s="2152"/>
      <c r="DNJ6" s="2152"/>
      <c r="DNK6" s="2152"/>
      <c r="DNL6" s="2152"/>
      <c r="DNM6" s="2152"/>
      <c r="DNN6" s="2152"/>
      <c r="DNO6" s="2152"/>
      <c r="DNP6" s="2152"/>
      <c r="DNQ6" s="2152"/>
      <c r="DNR6" s="2152"/>
      <c r="DNS6" s="2152"/>
      <c r="DNT6" s="2152"/>
      <c r="DNU6" s="2152"/>
      <c r="DNV6" s="2152"/>
      <c r="DNW6" s="2152"/>
      <c r="DNX6" s="2152"/>
      <c r="DNY6" s="2152"/>
      <c r="DNZ6" s="2152"/>
      <c r="DOA6" s="2152"/>
      <c r="DOB6" s="2152"/>
      <c r="DOC6" s="2152"/>
      <c r="DOD6" s="2152"/>
      <c r="DOE6" s="2152"/>
      <c r="DOF6" s="2152"/>
      <c r="DOG6" s="2152"/>
      <c r="DOH6" s="2152"/>
      <c r="DOI6" s="2152"/>
      <c r="DOJ6" s="2152"/>
      <c r="DOK6" s="2152"/>
      <c r="DOL6" s="2152"/>
      <c r="DOM6" s="2152"/>
      <c r="DON6" s="2152"/>
      <c r="DOO6" s="2152"/>
      <c r="DOP6" s="2152"/>
      <c r="DOQ6" s="2152"/>
      <c r="DOR6" s="2152"/>
      <c r="DOS6" s="2152"/>
      <c r="DOT6" s="2152"/>
      <c r="DOU6" s="2152"/>
      <c r="DOV6" s="2152"/>
      <c r="DOW6" s="2152"/>
      <c r="DOX6" s="2152"/>
      <c r="DOY6" s="2152"/>
      <c r="DOZ6" s="2152"/>
      <c r="DPA6" s="2152"/>
      <c r="DPB6" s="2152"/>
      <c r="DPC6" s="2152"/>
      <c r="DPD6" s="2152"/>
      <c r="DPE6" s="2152"/>
      <c r="DPF6" s="2152"/>
      <c r="DPG6" s="2152"/>
      <c r="DPH6" s="2152"/>
      <c r="DPI6" s="2152"/>
      <c r="DPJ6" s="2152"/>
      <c r="DPK6" s="2152"/>
      <c r="DPL6" s="2152"/>
      <c r="DPM6" s="2152"/>
      <c r="DPN6" s="2152"/>
      <c r="DPO6" s="2152"/>
      <c r="DPP6" s="2152"/>
      <c r="DPQ6" s="2152"/>
      <c r="DPR6" s="2152"/>
      <c r="DPS6" s="2152"/>
      <c r="DPT6" s="2152"/>
      <c r="DPU6" s="2152"/>
      <c r="DPV6" s="2152"/>
      <c r="DPW6" s="2152"/>
      <c r="DPX6" s="2152"/>
      <c r="DPY6" s="2152"/>
      <c r="DPZ6" s="2152"/>
      <c r="DQA6" s="2152"/>
      <c r="DQB6" s="2152"/>
      <c r="DQC6" s="2152"/>
      <c r="DQD6" s="2152"/>
      <c r="DQE6" s="2152"/>
      <c r="DQF6" s="2152"/>
      <c r="DQG6" s="2152"/>
      <c r="DQH6" s="2152"/>
      <c r="DQI6" s="2152"/>
      <c r="DQJ6" s="2152"/>
      <c r="DQK6" s="2152"/>
      <c r="DQL6" s="2152"/>
      <c r="DQM6" s="2152"/>
      <c r="DQN6" s="2152"/>
      <c r="DQO6" s="2152"/>
      <c r="DQP6" s="2152"/>
      <c r="DQQ6" s="2152"/>
      <c r="DQR6" s="2152"/>
      <c r="DQS6" s="2152"/>
      <c r="DQT6" s="2152"/>
      <c r="DQU6" s="2152"/>
      <c r="DQV6" s="2152"/>
      <c r="DQW6" s="2152"/>
      <c r="DQX6" s="2152"/>
      <c r="DQY6" s="2152"/>
      <c r="DQZ6" s="2152"/>
      <c r="DRA6" s="2152"/>
      <c r="DRB6" s="2152"/>
      <c r="DRC6" s="2152"/>
      <c r="DRD6" s="2152"/>
      <c r="DRE6" s="2152"/>
      <c r="DRF6" s="2152"/>
      <c r="DRG6" s="2152"/>
      <c r="DRH6" s="2152"/>
      <c r="DRI6" s="2152"/>
      <c r="DRJ6" s="2152"/>
      <c r="DRK6" s="2152"/>
      <c r="DRL6" s="2152"/>
      <c r="DRM6" s="2152"/>
      <c r="DRN6" s="2152"/>
      <c r="DRO6" s="2152"/>
      <c r="DRP6" s="2152"/>
      <c r="DRQ6" s="2152"/>
      <c r="DRR6" s="2152"/>
      <c r="DRS6" s="2152"/>
      <c r="DRT6" s="2152"/>
      <c r="DRU6" s="2152"/>
      <c r="DRV6" s="2152"/>
      <c r="DRW6" s="2152"/>
      <c r="DRX6" s="2152"/>
      <c r="DRY6" s="2152"/>
      <c r="DRZ6" s="2152"/>
      <c r="DSA6" s="2152"/>
      <c r="DSB6" s="2152"/>
      <c r="DSC6" s="2152"/>
      <c r="DSD6" s="2152"/>
      <c r="DSE6" s="2152"/>
      <c r="DSF6" s="2152"/>
      <c r="DSG6" s="2152"/>
      <c r="DSH6" s="2152"/>
      <c r="DSI6" s="2152"/>
      <c r="DSJ6" s="2152"/>
      <c r="DSK6" s="2152"/>
      <c r="DSL6" s="2152"/>
      <c r="DSM6" s="2152"/>
      <c r="DSN6" s="2152"/>
      <c r="DSO6" s="2152"/>
      <c r="DSP6" s="2152"/>
      <c r="DSQ6" s="2152"/>
      <c r="DSR6" s="2152"/>
      <c r="DSS6" s="2152"/>
      <c r="DST6" s="2152"/>
      <c r="DSU6" s="2152"/>
      <c r="DSV6" s="2152"/>
      <c r="DSW6" s="2152"/>
      <c r="DSX6" s="2152"/>
      <c r="DSY6" s="2152"/>
      <c r="DSZ6" s="2152"/>
      <c r="DTA6" s="2152"/>
      <c r="DTB6" s="2152"/>
      <c r="DTC6" s="2152"/>
      <c r="DTD6" s="2152"/>
      <c r="DTE6" s="2152"/>
      <c r="DTF6" s="2152"/>
      <c r="DTG6" s="2152"/>
      <c r="DTH6" s="2152"/>
      <c r="DTI6" s="2152"/>
      <c r="DTJ6" s="2152"/>
      <c r="DTK6" s="2152"/>
      <c r="DTL6" s="2152"/>
      <c r="DTM6" s="2152"/>
      <c r="DTN6" s="2152"/>
      <c r="DTO6" s="2152"/>
      <c r="DTP6" s="2152"/>
      <c r="DTQ6" s="2152"/>
      <c r="DTR6" s="2152"/>
      <c r="DTS6" s="2152"/>
      <c r="DTT6" s="2152"/>
      <c r="DTU6" s="2152"/>
      <c r="DTV6" s="2152"/>
      <c r="DTW6" s="2152"/>
      <c r="DTX6" s="2152"/>
      <c r="DTY6" s="2152"/>
      <c r="DTZ6" s="2152"/>
      <c r="DUA6" s="2152"/>
      <c r="DUB6" s="2152"/>
      <c r="DUC6" s="2152"/>
      <c r="DUD6" s="2152"/>
      <c r="DUE6" s="2152"/>
      <c r="DUF6" s="2152"/>
      <c r="DUG6" s="2152"/>
      <c r="DUH6" s="2152"/>
      <c r="DUI6" s="2152"/>
      <c r="DUJ6" s="2152"/>
      <c r="DUK6" s="2152"/>
      <c r="DUL6" s="2152"/>
      <c r="DUM6" s="2152"/>
      <c r="DUN6" s="2152"/>
      <c r="DUO6" s="2152"/>
      <c r="DUP6" s="2152"/>
      <c r="DUQ6" s="2152"/>
      <c r="DUR6" s="2152"/>
      <c r="DUS6" s="2152"/>
      <c r="DUT6" s="2152"/>
      <c r="DUU6" s="2152"/>
      <c r="DUV6" s="2152"/>
      <c r="DUW6" s="2152"/>
      <c r="DUX6" s="2152"/>
      <c r="DUY6" s="2152"/>
      <c r="DUZ6" s="2152"/>
      <c r="DVA6" s="2152"/>
      <c r="DVB6" s="2152"/>
      <c r="DVC6" s="2152"/>
      <c r="DVD6" s="2152"/>
      <c r="DVE6" s="2152"/>
      <c r="DVF6" s="2152"/>
      <c r="DVG6" s="2152"/>
      <c r="DVH6" s="2152"/>
      <c r="DVI6" s="2152"/>
      <c r="DVJ6" s="2152"/>
      <c r="DVK6" s="2152"/>
      <c r="DVL6" s="2152"/>
      <c r="DVM6" s="2152"/>
      <c r="DVN6" s="2152"/>
      <c r="DVO6" s="2152"/>
      <c r="DVP6" s="2152"/>
      <c r="DVQ6" s="2152"/>
      <c r="DVR6" s="2152"/>
      <c r="DVS6" s="2152"/>
      <c r="DVT6" s="2152"/>
      <c r="DVU6" s="2152"/>
      <c r="DVV6" s="2152"/>
      <c r="DVW6" s="2152"/>
      <c r="DVX6" s="2152"/>
      <c r="DVY6" s="2152"/>
      <c r="DVZ6" s="2152"/>
      <c r="DWA6" s="2152"/>
      <c r="DWB6" s="2152"/>
      <c r="DWC6" s="2152"/>
      <c r="DWD6" s="2152"/>
      <c r="DWE6" s="2152"/>
      <c r="DWF6" s="2152"/>
      <c r="DWG6" s="2152"/>
      <c r="DWH6" s="2152"/>
      <c r="DWI6" s="2152"/>
      <c r="DWJ6" s="2152"/>
      <c r="DWK6" s="2152"/>
      <c r="DWL6" s="2152"/>
      <c r="DWM6" s="2152"/>
      <c r="DWN6" s="2152"/>
      <c r="DWO6" s="2152"/>
      <c r="DWP6" s="2152"/>
      <c r="DWQ6" s="2152"/>
      <c r="DWR6" s="2152"/>
      <c r="DWS6" s="2152"/>
      <c r="DWT6" s="2152"/>
      <c r="DWU6" s="2152"/>
      <c r="DWV6" s="2152"/>
      <c r="DWW6" s="2152"/>
      <c r="DWX6" s="2152"/>
      <c r="DWY6" s="2152"/>
      <c r="DWZ6" s="2152"/>
      <c r="DXA6" s="2152"/>
      <c r="DXB6" s="2152"/>
      <c r="DXC6" s="2152"/>
      <c r="DXD6" s="2152"/>
      <c r="DXE6" s="2152"/>
      <c r="DXF6" s="2152"/>
      <c r="DXG6" s="2152"/>
      <c r="DXH6" s="2152"/>
      <c r="DXI6" s="2152"/>
      <c r="DXJ6" s="2152"/>
      <c r="DXK6" s="2152"/>
      <c r="DXL6" s="2152"/>
      <c r="DXM6" s="2152"/>
      <c r="DXN6" s="2152"/>
      <c r="DXO6" s="2152"/>
      <c r="DXP6" s="2152"/>
      <c r="DXQ6" s="2152"/>
      <c r="DXR6" s="2152"/>
      <c r="DXS6" s="2152"/>
      <c r="DXT6" s="2152"/>
      <c r="DXU6" s="2152"/>
      <c r="DXV6" s="2152"/>
      <c r="DXW6" s="2152"/>
      <c r="DXX6" s="2152"/>
      <c r="DXY6" s="2152"/>
      <c r="DXZ6" s="2152"/>
      <c r="DYA6" s="2152"/>
      <c r="DYB6" s="2152"/>
      <c r="DYC6" s="2152"/>
      <c r="DYD6" s="2152"/>
      <c r="DYE6" s="2152"/>
      <c r="DYF6" s="2152"/>
      <c r="DYG6" s="2152"/>
      <c r="DYH6" s="2152"/>
      <c r="DYI6" s="2152"/>
      <c r="DYJ6" s="2152"/>
      <c r="DYK6" s="2152"/>
      <c r="DYL6" s="2152"/>
      <c r="DYM6" s="2152"/>
      <c r="DYN6" s="2152"/>
      <c r="DYO6" s="2152"/>
      <c r="DYP6" s="2152"/>
      <c r="DYQ6" s="2152"/>
      <c r="DYR6" s="2152"/>
      <c r="DYS6" s="2152"/>
      <c r="DYT6" s="2152"/>
      <c r="DYU6" s="2152"/>
      <c r="DYV6" s="2152"/>
      <c r="DYW6" s="2152"/>
      <c r="DYX6" s="2152"/>
      <c r="DYY6" s="2152"/>
      <c r="DYZ6" s="2152"/>
      <c r="DZA6" s="2152"/>
      <c r="DZB6" s="2152"/>
      <c r="DZC6" s="2152"/>
      <c r="DZD6" s="2152"/>
      <c r="DZE6" s="2152"/>
      <c r="DZF6" s="2152"/>
      <c r="DZG6" s="2152"/>
      <c r="DZH6" s="2152"/>
      <c r="DZI6" s="2152"/>
      <c r="DZJ6" s="2152"/>
      <c r="DZK6" s="2152"/>
      <c r="DZL6" s="2152"/>
      <c r="DZM6" s="2152"/>
      <c r="DZN6" s="2152"/>
      <c r="DZO6" s="2152"/>
      <c r="DZP6" s="2152"/>
      <c r="DZQ6" s="2152"/>
      <c r="DZR6" s="2152"/>
      <c r="DZS6" s="2152"/>
      <c r="DZT6" s="2152"/>
      <c r="DZU6" s="2152"/>
      <c r="DZV6" s="2152"/>
      <c r="DZW6" s="2152"/>
      <c r="DZX6" s="2152"/>
      <c r="DZY6" s="2152"/>
      <c r="DZZ6" s="2152"/>
      <c r="EAA6" s="2152"/>
      <c r="EAB6" s="2152"/>
      <c r="EAC6" s="2152"/>
      <c r="EAD6" s="2152"/>
      <c r="EAE6" s="2152"/>
      <c r="EAF6" s="2152"/>
      <c r="EAG6" s="2152"/>
      <c r="EAH6" s="2152"/>
      <c r="EAI6" s="2152"/>
      <c r="EAJ6" s="2152"/>
      <c r="EAK6" s="2152"/>
      <c r="EAL6" s="2152"/>
      <c r="EAM6" s="2152"/>
      <c r="EAN6" s="2152"/>
      <c r="EAO6" s="2152"/>
      <c r="EAP6" s="2152"/>
      <c r="EAQ6" s="2152"/>
      <c r="EAR6" s="2152"/>
      <c r="EAS6" s="2152"/>
      <c r="EAT6" s="2152"/>
      <c r="EAU6" s="2152"/>
      <c r="EAV6" s="2152"/>
      <c r="EAW6" s="2152"/>
      <c r="EAX6" s="2152"/>
      <c r="EAY6" s="2152"/>
      <c r="EAZ6" s="2152"/>
      <c r="EBA6" s="2152"/>
      <c r="EBB6" s="2152"/>
      <c r="EBC6" s="2152"/>
      <c r="EBD6" s="2152"/>
      <c r="EBE6" s="2152"/>
      <c r="EBF6" s="2152"/>
      <c r="EBG6" s="2152"/>
      <c r="EBH6" s="2152"/>
      <c r="EBI6" s="2152"/>
      <c r="EBJ6" s="2152"/>
      <c r="EBK6" s="2152"/>
      <c r="EBL6" s="2152"/>
      <c r="EBM6" s="2152"/>
      <c r="EBN6" s="2152"/>
      <c r="EBO6" s="2152"/>
      <c r="EBP6" s="2152"/>
      <c r="EBQ6" s="2152"/>
      <c r="EBR6" s="2152"/>
      <c r="EBS6" s="2152"/>
      <c r="EBT6" s="2152"/>
      <c r="EBU6" s="2152"/>
      <c r="EBV6" s="2152"/>
      <c r="EBW6" s="2152"/>
      <c r="EBX6" s="2152"/>
      <c r="EBY6" s="2152"/>
      <c r="EBZ6" s="2152"/>
      <c r="ECA6" s="2152"/>
      <c r="ECB6" s="2152"/>
      <c r="ECC6" s="2152"/>
      <c r="ECD6" s="2152"/>
      <c r="ECE6" s="2152"/>
      <c r="ECF6" s="2152"/>
      <c r="ECG6" s="2152"/>
      <c r="ECH6" s="2152"/>
      <c r="ECI6" s="2152"/>
      <c r="ECJ6" s="2152"/>
      <c r="ECK6" s="2152"/>
      <c r="ECL6" s="2152"/>
      <c r="ECM6" s="2152"/>
      <c r="ECN6" s="2152"/>
      <c r="ECO6" s="2152"/>
      <c r="ECP6" s="2152"/>
      <c r="ECQ6" s="2152"/>
      <c r="ECR6" s="2152"/>
      <c r="ECS6" s="2152"/>
      <c r="ECT6" s="2152"/>
      <c r="ECU6" s="2152"/>
      <c r="ECV6" s="2152"/>
      <c r="ECW6" s="2152"/>
      <c r="ECX6" s="2152"/>
      <c r="ECY6" s="2152"/>
      <c r="ECZ6" s="2152"/>
      <c r="EDA6" s="2152"/>
      <c r="EDB6" s="2152"/>
      <c r="EDC6" s="2152"/>
      <c r="EDD6" s="2152"/>
      <c r="EDE6" s="2152"/>
      <c r="EDF6" s="2152"/>
      <c r="EDG6" s="2152"/>
      <c r="EDH6" s="2152"/>
      <c r="EDI6" s="2152"/>
      <c r="EDJ6" s="2152"/>
      <c r="EDK6" s="2152"/>
      <c r="EDL6" s="2152"/>
      <c r="EDM6" s="2152"/>
      <c r="EDN6" s="2152"/>
      <c r="EDO6" s="2152"/>
      <c r="EDP6" s="2152"/>
      <c r="EDQ6" s="2152"/>
      <c r="EDR6" s="2152"/>
      <c r="EDS6" s="2152"/>
      <c r="EDT6" s="2152"/>
      <c r="EDU6" s="2152"/>
      <c r="EDV6" s="2152"/>
      <c r="EDW6" s="2152"/>
      <c r="EDX6" s="2152"/>
      <c r="EDY6" s="2152"/>
      <c r="EDZ6" s="2152"/>
      <c r="EEA6" s="2152"/>
      <c r="EEB6" s="2152"/>
      <c r="EEC6" s="2152"/>
      <c r="EED6" s="2152"/>
      <c r="EEE6" s="2152"/>
      <c r="EEF6" s="2152"/>
      <c r="EEG6" s="2152"/>
      <c r="EEH6" s="2152"/>
      <c r="EEI6" s="2152"/>
      <c r="EEJ6" s="2152"/>
      <c r="EEK6" s="2152"/>
      <c r="EEL6" s="2152"/>
      <c r="EEM6" s="2152"/>
      <c r="EEN6" s="2152"/>
      <c r="EEO6" s="2152"/>
      <c r="EEP6" s="2152"/>
      <c r="EEQ6" s="2152"/>
      <c r="EER6" s="2152"/>
      <c r="EES6" s="2152"/>
      <c r="EET6" s="2152"/>
      <c r="EEU6" s="2152"/>
      <c r="EEV6" s="2152"/>
      <c r="EEW6" s="2152"/>
      <c r="EEX6" s="2152"/>
      <c r="EEY6" s="2152"/>
      <c r="EEZ6" s="2152"/>
      <c r="EFA6" s="2152"/>
      <c r="EFB6" s="2152"/>
      <c r="EFC6" s="2152"/>
      <c r="EFD6" s="2152"/>
      <c r="EFE6" s="2152"/>
      <c r="EFF6" s="2152"/>
      <c r="EFG6" s="2152"/>
      <c r="EFH6" s="2152"/>
      <c r="EFI6" s="2152"/>
      <c r="EFJ6" s="2152"/>
      <c r="EFK6" s="2152"/>
      <c r="EFL6" s="2152"/>
      <c r="EFM6" s="2152"/>
      <c r="EFN6" s="2152"/>
      <c r="EFO6" s="2152"/>
      <c r="EFP6" s="2152"/>
      <c r="EFQ6" s="2152"/>
      <c r="EFR6" s="2152"/>
      <c r="EFS6" s="2152"/>
      <c r="EFT6" s="2152"/>
      <c r="EFU6" s="2152"/>
      <c r="EFV6" s="2152"/>
      <c r="EFW6" s="2152"/>
      <c r="EFX6" s="2152"/>
      <c r="EFY6" s="2152"/>
      <c r="EFZ6" s="2152"/>
      <c r="EGA6" s="2152"/>
      <c r="EGB6" s="2152"/>
      <c r="EGC6" s="2152"/>
      <c r="EGD6" s="2152"/>
      <c r="EGE6" s="2152"/>
      <c r="EGF6" s="2152"/>
      <c r="EGG6" s="2152"/>
      <c r="EGH6" s="2152"/>
      <c r="EGI6" s="2152"/>
      <c r="EGJ6" s="2152"/>
      <c r="EGK6" s="2152"/>
      <c r="EGL6" s="2152"/>
      <c r="EGM6" s="2152"/>
      <c r="EGN6" s="2152"/>
      <c r="EGO6" s="2152"/>
      <c r="EGP6" s="2152"/>
      <c r="EGQ6" s="2152"/>
      <c r="EGR6" s="2152"/>
      <c r="EGS6" s="2152"/>
      <c r="EGT6" s="2152"/>
      <c r="EGU6" s="2152"/>
      <c r="EGV6" s="2152"/>
      <c r="EGW6" s="2152"/>
      <c r="EGX6" s="2152"/>
      <c r="EGY6" s="2152"/>
      <c r="EGZ6" s="2152"/>
      <c r="EHA6" s="2152"/>
      <c r="EHB6" s="2152"/>
      <c r="EHC6" s="2152"/>
      <c r="EHD6" s="2152"/>
      <c r="EHE6" s="2152"/>
      <c r="EHF6" s="2152"/>
      <c r="EHG6" s="2152"/>
      <c r="EHH6" s="2152"/>
      <c r="EHI6" s="2152"/>
      <c r="EHJ6" s="2152"/>
      <c r="EHK6" s="2152"/>
      <c r="EHL6" s="2152"/>
      <c r="EHM6" s="2152"/>
      <c r="EHN6" s="2152"/>
      <c r="EHO6" s="2152"/>
      <c r="EHP6" s="2152"/>
      <c r="EHQ6" s="2152"/>
      <c r="EHR6" s="2152"/>
      <c r="EHS6" s="2152"/>
      <c r="EHT6" s="2152"/>
      <c r="EHU6" s="2152"/>
      <c r="EHV6" s="2152"/>
      <c r="EHW6" s="2152"/>
      <c r="EHX6" s="2152"/>
      <c r="EHY6" s="2152"/>
      <c r="EHZ6" s="2152"/>
      <c r="EIA6" s="2152"/>
      <c r="EIB6" s="2152"/>
      <c r="EIC6" s="2152"/>
      <c r="EID6" s="2152"/>
      <c r="EIE6" s="2152"/>
      <c r="EIF6" s="2152"/>
      <c r="EIG6" s="2152"/>
      <c r="EIH6" s="2152"/>
      <c r="EII6" s="2152"/>
      <c r="EIJ6" s="2152"/>
      <c r="EIK6" s="2152"/>
      <c r="EIL6" s="2152"/>
      <c r="EIM6" s="2152"/>
      <c r="EIN6" s="2152"/>
      <c r="EIO6" s="2152"/>
      <c r="EIP6" s="2152"/>
      <c r="EIQ6" s="2152"/>
      <c r="EIR6" s="2152"/>
      <c r="EIS6" s="2152"/>
      <c r="EIT6" s="2152"/>
      <c r="EIU6" s="2152"/>
      <c r="EIV6" s="2152"/>
      <c r="EIW6" s="2152"/>
      <c r="EIX6" s="2152"/>
      <c r="EIY6" s="2152"/>
      <c r="EIZ6" s="2152"/>
      <c r="EJA6" s="2152"/>
      <c r="EJB6" s="2152"/>
      <c r="EJC6" s="2152"/>
      <c r="EJD6" s="2152"/>
      <c r="EJE6" s="2152"/>
      <c r="EJF6" s="2152"/>
      <c r="EJG6" s="2152"/>
      <c r="EJH6" s="2152"/>
      <c r="EJI6" s="2152"/>
      <c r="EJJ6" s="2152"/>
      <c r="EJK6" s="2152"/>
      <c r="EJL6" s="2152"/>
      <c r="EJM6" s="2152"/>
      <c r="EJN6" s="2152"/>
      <c r="EJO6" s="2152"/>
      <c r="EJP6" s="2152"/>
      <c r="EJQ6" s="2152"/>
      <c r="EJR6" s="2152"/>
      <c r="EJS6" s="2152"/>
      <c r="EJT6" s="2152"/>
      <c r="EJU6" s="2152"/>
      <c r="EJV6" s="2152"/>
      <c r="EJW6" s="2152"/>
      <c r="EJX6" s="2152"/>
      <c r="EJY6" s="2152"/>
      <c r="EJZ6" s="2152"/>
      <c r="EKA6" s="2152"/>
      <c r="EKB6" s="2152"/>
      <c r="EKC6" s="2152"/>
      <c r="EKD6" s="2152"/>
      <c r="EKE6" s="2152"/>
      <c r="EKF6" s="2152"/>
      <c r="EKG6" s="2152"/>
      <c r="EKH6" s="2152"/>
      <c r="EKI6" s="2152"/>
      <c r="EKJ6" s="2152"/>
      <c r="EKK6" s="2152"/>
      <c r="EKL6" s="2152"/>
      <c r="EKM6" s="2152"/>
      <c r="EKN6" s="2152"/>
      <c r="EKO6" s="2152"/>
      <c r="EKP6" s="2152"/>
      <c r="EKQ6" s="2152"/>
      <c r="EKR6" s="2152"/>
      <c r="EKS6" s="2152"/>
      <c r="EKT6" s="2152"/>
      <c r="EKU6" s="2152"/>
      <c r="EKV6" s="2152"/>
      <c r="EKW6" s="2152"/>
      <c r="EKX6" s="2152"/>
      <c r="EKY6" s="2152"/>
      <c r="EKZ6" s="2152"/>
      <c r="ELA6" s="2152"/>
      <c r="ELB6" s="2152"/>
      <c r="ELC6" s="2152"/>
      <c r="ELD6" s="2152"/>
      <c r="ELE6" s="2152"/>
      <c r="ELF6" s="2152"/>
      <c r="ELG6" s="2152"/>
      <c r="ELH6" s="2152"/>
      <c r="ELI6" s="2152"/>
      <c r="ELJ6" s="2152"/>
      <c r="ELK6" s="2152"/>
      <c r="ELL6" s="2152"/>
      <c r="ELM6" s="2152"/>
      <c r="ELN6" s="2152"/>
      <c r="ELO6" s="2152"/>
      <c r="ELP6" s="2152"/>
      <c r="ELQ6" s="2152"/>
      <c r="ELR6" s="2152"/>
      <c r="ELS6" s="2152"/>
      <c r="ELT6" s="2152"/>
      <c r="ELU6" s="2152"/>
      <c r="ELV6" s="2152"/>
      <c r="ELW6" s="2152"/>
      <c r="ELX6" s="2152"/>
      <c r="ELY6" s="2152"/>
      <c r="ELZ6" s="2152"/>
      <c r="EMA6" s="2152"/>
      <c r="EMB6" s="2152"/>
      <c r="EMC6" s="2152"/>
      <c r="EMD6" s="2152"/>
      <c r="EME6" s="2152"/>
      <c r="EMF6" s="2152"/>
      <c r="EMG6" s="2152"/>
      <c r="EMH6" s="2152"/>
      <c r="EMI6" s="2152"/>
      <c r="EMJ6" s="2152"/>
      <c r="EMK6" s="2152"/>
      <c r="EML6" s="2152"/>
      <c r="EMM6" s="2152"/>
      <c r="EMN6" s="2152"/>
      <c r="EMO6" s="2152"/>
      <c r="EMP6" s="2152"/>
      <c r="EMQ6" s="2152"/>
      <c r="EMR6" s="2152"/>
      <c r="EMS6" s="2152"/>
      <c r="EMT6" s="2152"/>
      <c r="EMU6" s="2152"/>
      <c r="EMV6" s="2152"/>
      <c r="EMW6" s="2152"/>
      <c r="EMX6" s="2152"/>
      <c r="EMY6" s="2152"/>
      <c r="EMZ6" s="2152"/>
      <c r="ENA6" s="2152"/>
      <c r="ENB6" s="2152"/>
      <c r="ENC6" s="2152"/>
      <c r="END6" s="2152"/>
      <c r="ENE6" s="2152"/>
      <c r="ENF6" s="2152"/>
      <c r="ENG6" s="2152"/>
      <c r="ENH6" s="2152"/>
      <c r="ENI6" s="2152"/>
      <c r="ENJ6" s="2152"/>
      <c r="ENK6" s="2152"/>
      <c r="ENL6" s="2152"/>
      <c r="ENM6" s="2152"/>
      <c r="ENN6" s="2152"/>
      <c r="ENO6" s="2152"/>
      <c r="ENP6" s="2152"/>
      <c r="ENQ6" s="2152"/>
      <c r="ENR6" s="2152"/>
      <c r="ENS6" s="2152"/>
      <c r="ENT6" s="2152"/>
      <c r="ENU6" s="2152"/>
      <c r="ENV6" s="2152"/>
      <c r="ENW6" s="2152"/>
      <c r="ENX6" s="2152"/>
      <c r="ENY6" s="2152"/>
      <c r="ENZ6" s="2152"/>
      <c r="EOA6" s="2152"/>
      <c r="EOB6" s="2152"/>
      <c r="EOC6" s="2152"/>
      <c r="EOD6" s="2152"/>
      <c r="EOE6" s="2152"/>
      <c r="EOF6" s="2152"/>
      <c r="EOG6" s="2152"/>
      <c r="EOH6" s="2152"/>
      <c r="EOI6" s="2152"/>
      <c r="EOJ6" s="2152"/>
      <c r="EOK6" s="2152"/>
      <c r="EOL6" s="2152"/>
      <c r="EOM6" s="2152"/>
      <c r="EON6" s="2152"/>
      <c r="EOO6" s="2152"/>
      <c r="EOP6" s="2152"/>
      <c r="EOQ6" s="2152"/>
      <c r="EOR6" s="2152"/>
      <c r="EOS6" s="2152"/>
      <c r="EOT6" s="2152"/>
      <c r="EOU6" s="2152"/>
      <c r="EOV6" s="2152"/>
      <c r="EOW6" s="2152"/>
      <c r="EOX6" s="2152"/>
      <c r="EOY6" s="2152"/>
      <c r="EOZ6" s="2152"/>
      <c r="EPA6" s="2152"/>
      <c r="EPB6" s="2152"/>
      <c r="EPC6" s="2152"/>
      <c r="EPD6" s="2152"/>
      <c r="EPE6" s="2152"/>
      <c r="EPF6" s="2152"/>
      <c r="EPG6" s="2152"/>
      <c r="EPH6" s="2152"/>
      <c r="EPI6" s="2152"/>
      <c r="EPJ6" s="2152"/>
      <c r="EPK6" s="2152"/>
      <c r="EPL6" s="2152"/>
      <c r="EPM6" s="2152"/>
      <c r="EPN6" s="2152"/>
      <c r="EPO6" s="2152"/>
      <c r="EPP6" s="2152"/>
      <c r="EPQ6" s="2152"/>
      <c r="EPR6" s="2152"/>
      <c r="EPS6" s="2152"/>
      <c r="EPT6" s="2152"/>
      <c r="EPU6" s="2152"/>
      <c r="EPV6" s="2152"/>
      <c r="EPW6" s="2152"/>
      <c r="EPX6" s="2152"/>
      <c r="EPY6" s="2152"/>
      <c r="EPZ6" s="2152"/>
      <c r="EQA6" s="2152"/>
      <c r="EQB6" s="2152"/>
      <c r="EQC6" s="2152"/>
      <c r="EQD6" s="2152"/>
      <c r="EQE6" s="2152"/>
      <c r="EQF6" s="2152"/>
      <c r="EQG6" s="2152"/>
      <c r="EQH6" s="2152"/>
      <c r="EQI6" s="2152"/>
      <c r="EQJ6" s="2152"/>
      <c r="EQK6" s="2152"/>
      <c r="EQL6" s="2152"/>
      <c r="EQM6" s="2152"/>
      <c r="EQN6" s="2152"/>
      <c r="EQO6" s="2152"/>
      <c r="EQP6" s="2152"/>
      <c r="EQQ6" s="2152"/>
      <c r="EQR6" s="2152"/>
      <c r="EQS6" s="2152"/>
      <c r="EQT6" s="2152"/>
      <c r="EQU6" s="2152"/>
      <c r="EQV6" s="2152"/>
      <c r="EQW6" s="2152"/>
      <c r="EQX6" s="2152"/>
      <c r="EQY6" s="2152"/>
      <c r="EQZ6" s="2152"/>
      <c r="ERA6" s="2152"/>
      <c r="ERB6" s="2152"/>
      <c r="ERC6" s="2152"/>
      <c r="ERD6" s="2152"/>
      <c r="ERE6" s="2152"/>
      <c r="ERF6" s="2152"/>
      <c r="ERG6" s="2152"/>
      <c r="ERH6" s="2152"/>
      <c r="ERI6" s="2152"/>
      <c r="ERJ6" s="2152"/>
      <c r="ERK6" s="2152"/>
      <c r="ERL6" s="2152"/>
      <c r="ERM6" s="2152"/>
      <c r="ERN6" s="2152"/>
      <c r="ERO6" s="2152"/>
      <c r="ERP6" s="2152"/>
      <c r="ERQ6" s="2152"/>
      <c r="ERR6" s="2152"/>
      <c r="ERS6" s="2152"/>
      <c r="ERT6" s="2152"/>
      <c r="ERU6" s="2152"/>
      <c r="ERV6" s="2152"/>
      <c r="ERW6" s="2152"/>
      <c r="ERX6" s="2152"/>
      <c r="ERY6" s="2152"/>
      <c r="ERZ6" s="2152"/>
      <c r="ESA6" s="2152"/>
      <c r="ESB6" s="2152"/>
      <c r="ESC6" s="2152"/>
      <c r="ESD6" s="2152"/>
      <c r="ESE6" s="2152"/>
      <c r="ESF6" s="2152"/>
      <c r="ESG6" s="2152"/>
      <c r="ESH6" s="2152"/>
      <c r="ESI6" s="2152"/>
      <c r="ESJ6" s="2152"/>
      <c r="ESK6" s="2152"/>
      <c r="ESL6" s="2152"/>
      <c r="ESM6" s="2152"/>
      <c r="ESN6" s="2152"/>
      <c r="ESO6" s="2152"/>
      <c r="ESP6" s="2152"/>
      <c r="ESQ6" s="2152"/>
      <c r="ESR6" s="2152"/>
      <c r="ESS6" s="2152"/>
      <c r="EST6" s="2152"/>
      <c r="ESU6" s="2152"/>
      <c r="ESV6" s="2152"/>
      <c r="ESW6" s="2152"/>
      <c r="ESX6" s="2152"/>
      <c r="ESY6" s="2152"/>
      <c r="ESZ6" s="2152"/>
      <c r="ETA6" s="2152"/>
      <c r="ETB6" s="2152"/>
      <c r="ETC6" s="2152"/>
      <c r="ETD6" s="2152"/>
      <c r="ETE6" s="2152"/>
      <c r="ETF6" s="2152"/>
      <c r="ETG6" s="2152"/>
      <c r="ETH6" s="2152"/>
      <c r="ETI6" s="2152"/>
      <c r="ETJ6" s="2152"/>
      <c r="ETK6" s="2152"/>
      <c r="ETL6" s="2152"/>
      <c r="ETM6" s="2152"/>
      <c r="ETN6" s="2152"/>
      <c r="ETO6" s="2152"/>
      <c r="ETP6" s="2152"/>
      <c r="ETQ6" s="2152"/>
      <c r="ETR6" s="2152"/>
      <c r="ETS6" s="2152"/>
      <c r="ETT6" s="2152"/>
      <c r="ETU6" s="2152"/>
      <c r="ETV6" s="2152"/>
      <c r="ETW6" s="2152"/>
      <c r="ETX6" s="2152"/>
      <c r="ETY6" s="2152"/>
      <c r="ETZ6" s="2152"/>
      <c r="EUA6" s="2152"/>
      <c r="EUB6" s="2152"/>
      <c r="EUC6" s="2152"/>
      <c r="EUD6" s="2152"/>
      <c r="EUE6" s="2152"/>
      <c r="EUF6" s="2152"/>
      <c r="EUG6" s="2152"/>
      <c r="EUH6" s="2152"/>
      <c r="EUI6" s="2152"/>
      <c r="EUJ6" s="2152"/>
      <c r="EUK6" s="2152"/>
      <c r="EUL6" s="2152"/>
      <c r="EUM6" s="2152"/>
      <c r="EUN6" s="2152"/>
      <c r="EUO6" s="2152"/>
      <c r="EUP6" s="2152"/>
      <c r="EUQ6" s="2152"/>
      <c r="EUR6" s="2152"/>
      <c r="EUS6" s="2152"/>
      <c r="EUT6" s="2152"/>
      <c r="EUU6" s="2152"/>
      <c r="EUV6" s="2152"/>
      <c r="EUW6" s="2152"/>
      <c r="EUX6" s="2152"/>
      <c r="EUY6" s="2152"/>
      <c r="EUZ6" s="2152"/>
      <c r="EVA6" s="2152"/>
      <c r="EVB6" s="2152"/>
      <c r="EVC6" s="2152"/>
      <c r="EVD6" s="2152"/>
      <c r="EVE6" s="2152"/>
      <c r="EVF6" s="2152"/>
      <c r="EVG6" s="2152"/>
      <c r="EVH6" s="2152"/>
      <c r="EVI6" s="2152"/>
      <c r="EVJ6" s="2152"/>
      <c r="EVK6" s="2152"/>
      <c r="EVL6" s="2152"/>
      <c r="EVM6" s="2152"/>
      <c r="EVN6" s="2152"/>
      <c r="EVO6" s="2152"/>
      <c r="EVP6" s="2152"/>
      <c r="EVQ6" s="2152"/>
      <c r="EVR6" s="2152"/>
      <c r="EVS6" s="2152"/>
      <c r="EVT6" s="2152"/>
      <c r="EVU6" s="2152"/>
      <c r="EVV6" s="2152"/>
      <c r="EVW6" s="2152"/>
      <c r="EVX6" s="2152"/>
      <c r="EVY6" s="2152"/>
      <c r="EVZ6" s="2152"/>
      <c r="EWA6" s="2152"/>
      <c r="EWB6" s="2152"/>
      <c r="EWC6" s="2152"/>
      <c r="EWD6" s="2152"/>
      <c r="EWE6" s="2152"/>
      <c r="EWF6" s="2152"/>
      <c r="EWG6" s="2152"/>
      <c r="EWH6" s="2152"/>
      <c r="EWI6" s="2152"/>
      <c r="EWJ6" s="2152"/>
      <c r="EWK6" s="2152"/>
      <c r="EWL6" s="2152"/>
      <c r="EWM6" s="2152"/>
      <c r="EWN6" s="2152"/>
      <c r="EWO6" s="2152"/>
      <c r="EWP6" s="2152"/>
      <c r="EWQ6" s="2152"/>
      <c r="EWR6" s="2152"/>
      <c r="EWS6" s="2152"/>
      <c r="EWT6" s="2152"/>
      <c r="EWU6" s="2152"/>
      <c r="EWV6" s="2152"/>
      <c r="EWW6" s="2152"/>
      <c r="EWX6" s="2152"/>
      <c r="EWY6" s="2152"/>
      <c r="EWZ6" s="2152"/>
      <c r="EXA6" s="2152"/>
      <c r="EXB6" s="2152"/>
      <c r="EXC6" s="2152"/>
      <c r="EXD6" s="2152"/>
      <c r="EXE6" s="2152"/>
      <c r="EXF6" s="2152"/>
      <c r="EXG6" s="2152"/>
      <c r="EXH6" s="2152"/>
      <c r="EXI6" s="2152"/>
      <c r="EXJ6" s="2152"/>
      <c r="EXK6" s="2152"/>
      <c r="EXL6" s="2152"/>
      <c r="EXM6" s="2152"/>
      <c r="EXN6" s="2152"/>
      <c r="EXO6" s="2152"/>
      <c r="EXP6" s="2152"/>
      <c r="EXQ6" s="2152"/>
      <c r="EXR6" s="2152"/>
      <c r="EXS6" s="2152"/>
      <c r="EXT6" s="2152"/>
      <c r="EXU6" s="2152"/>
      <c r="EXV6" s="2152"/>
      <c r="EXW6" s="2152"/>
      <c r="EXX6" s="2152"/>
      <c r="EXY6" s="2152"/>
      <c r="EXZ6" s="2152"/>
      <c r="EYA6" s="2152"/>
      <c r="EYB6" s="2152"/>
      <c r="EYC6" s="2152"/>
      <c r="EYD6" s="2152"/>
      <c r="EYE6" s="2152"/>
      <c r="EYF6" s="2152"/>
      <c r="EYG6" s="2152"/>
      <c r="EYH6" s="2152"/>
      <c r="EYI6" s="2152"/>
      <c r="EYJ6" s="2152"/>
      <c r="EYK6" s="2152"/>
      <c r="EYL6" s="2152"/>
      <c r="EYM6" s="2152"/>
      <c r="EYN6" s="2152"/>
      <c r="EYO6" s="2152"/>
      <c r="EYP6" s="2152"/>
      <c r="EYQ6" s="2152"/>
      <c r="EYR6" s="2152"/>
      <c r="EYS6" s="2152"/>
      <c r="EYT6" s="2152"/>
      <c r="EYU6" s="2152"/>
      <c r="EYV6" s="2152"/>
      <c r="EYW6" s="2152"/>
      <c r="EYX6" s="2152"/>
      <c r="EYY6" s="2152"/>
      <c r="EYZ6" s="2152"/>
      <c r="EZA6" s="2152"/>
      <c r="EZB6" s="2152"/>
      <c r="EZC6" s="2152"/>
      <c r="EZD6" s="2152"/>
      <c r="EZE6" s="2152"/>
      <c r="EZF6" s="2152"/>
      <c r="EZG6" s="2152"/>
      <c r="EZH6" s="2152"/>
      <c r="EZI6" s="2152"/>
      <c r="EZJ6" s="2152"/>
      <c r="EZK6" s="2152"/>
      <c r="EZL6" s="2152"/>
      <c r="EZM6" s="2152"/>
      <c r="EZN6" s="2152"/>
      <c r="EZO6" s="2152"/>
      <c r="EZP6" s="2152"/>
      <c r="EZQ6" s="2152"/>
      <c r="EZR6" s="2152"/>
      <c r="EZS6" s="2152"/>
      <c r="EZT6" s="2152"/>
      <c r="EZU6" s="2152"/>
      <c r="EZV6" s="2152"/>
      <c r="EZW6" s="2152"/>
      <c r="EZX6" s="2152"/>
      <c r="EZY6" s="2152"/>
      <c r="EZZ6" s="2152"/>
      <c r="FAA6" s="2152"/>
      <c r="FAB6" s="2152"/>
      <c r="FAC6" s="2152"/>
      <c r="FAD6" s="2152"/>
      <c r="FAE6" s="2152"/>
      <c r="FAF6" s="2152"/>
      <c r="FAG6" s="2152"/>
      <c r="FAH6" s="2152"/>
      <c r="FAI6" s="2152"/>
      <c r="FAJ6" s="2152"/>
      <c r="FAK6" s="2152"/>
      <c r="FAL6" s="2152"/>
      <c r="FAM6" s="2152"/>
      <c r="FAN6" s="2152"/>
      <c r="FAO6" s="2152"/>
      <c r="FAP6" s="2152"/>
      <c r="FAQ6" s="2152"/>
      <c r="FAR6" s="2152"/>
      <c r="FAS6" s="2152"/>
      <c r="FAT6" s="2152"/>
      <c r="FAU6" s="2152"/>
      <c r="FAV6" s="2152"/>
      <c r="FAW6" s="2152"/>
      <c r="FAX6" s="2152"/>
      <c r="FAY6" s="2152"/>
      <c r="FAZ6" s="2152"/>
      <c r="FBA6" s="2152"/>
      <c r="FBB6" s="2152"/>
      <c r="FBC6" s="2152"/>
      <c r="FBD6" s="2152"/>
      <c r="FBE6" s="2152"/>
      <c r="FBF6" s="2152"/>
      <c r="FBG6" s="2152"/>
      <c r="FBH6" s="2152"/>
      <c r="FBI6" s="2152"/>
      <c r="FBJ6" s="2152"/>
      <c r="FBK6" s="2152"/>
      <c r="FBL6" s="2152"/>
      <c r="FBM6" s="2152"/>
      <c r="FBN6" s="2152"/>
      <c r="FBO6" s="2152"/>
      <c r="FBP6" s="2152"/>
      <c r="FBQ6" s="2152"/>
      <c r="FBR6" s="2152"/>
      <c r="FBS6" s="2152"/>
      <c r="FBT6" s="2152"/>
      <c r="FBU6" s="2152"/>
      <c r="FBV6" s="2152"/>
      <c r="FBW6" s="2152"/>
      <c r="FBX6" s="2152"/>
      <c r="FBY6" s="2152"/>
      <c r="FBZ6" s="2152"/>
      <c r="FCA6" s="2152"/>
      <c r="FCB6" s="2152"/>
      <c r="FCC6" s="2152"/>
      <c r="FCD6" s="2152"/>
      <c r="FCE6" s="2152"/>
      <c r="FCF6" s="2152"/>
      <c r="FCG6" s="2152"/>
      <c r="FCH6" s="2152"/>
      <c r="FCI6" s="2152"/>
      <c r="FCJ6" s="2152"/>
      <c r="FCK6" s="2152"/>
      <c r="FCL6" s="2152"/>
      <c r="FCM6" s="2152"/>
      <c r="FCN6" s="2152"/>
      <c r="FCO6" s="2152"/>
      <c r="FCP6" s="2152"/>
      <c r="FCQ6" s="2152"/>
      <c r="FCR6" s="2152"/>
      <c r="FCS6" s="2152"/>
      <c r="FCT6" s="2152"/>
      <c r="FCU6" s="2152"/>
      <c r="FCV6" s="2152"/>
      <c r="FCW6" s="2152"/>
      <c r="FCX6" s="2152"/>
      <c r="FCY6" s="2152"/>
      <c r="FCZ6" s="2152"/>
      <c r="FDA6" s="2152"/>
      <c r="FDB6" s="2152"/>
      <c r="FDC6" s="2152"/>
      <c r="FDD6" s="2152"/>
      <c r="FDE6" s="2152"/>
      <c r="FDF6" s="2152"/>
      <c r="FDG6" s="2152"/>
      <c r="FDH6" s="2152"/>
      <c r="FDI6" s="2152"/>
      <c r="FDJ6" s="2152"/>
      <c r="FDK6" s="2152"/>
      <c r="FDL6" s="2152"/>
      <c r="FDM6" s="2152"/>
      <c r="FDN6" s="2152"/>
      <c r="FDO6" s="2152"/>
      <c r="FDP6" s="2152"/>
      <c r="FDQ6" s="2152"/>
      <c r="FDR6" s="2152"/>
      <c r="FDS6" s="2152"/>
      <c r="FDT6" s="2152"/>
      <c r="FDU6" s="2152"/>
      <c r="FDV6" s="2152"/>
      <c r="FDW6" s="2152"/>
      <c r="FDX6" s="2152"/>
      <c r="FDY6" s="2152"/>
      <c r="FDZ6" s="2152"/>
      <c r="FEA6" s="2152"/>
      <c r="FEB6" s="2152"/>
      <c r="FEC6" s="2152"/>
      <c r="FED6" s="2152"/>
      <c r="FEE6" s="2152"/>
      <c r="FEF6" s="2152"/>
      <c r="FEG6" s="2152"/>
      <c r="FEH6" s="2152"/>
      <c r="FEI6" s="2152"/>
      <c r="FEJ6" s="2152"/>
      <c r="FEK6" s="2152"/>
      <c r="FEL6" s="2152"/>
      <c r="FEM6" s="2152"/>
      <c r="FEN6" s="2152"/>
      <c r="FEO6" s="2152"/>
      <c r="FEP6" s="2152"/>
      <c r="FEQ6" s="2152"/>
      <c r="FER6" s="2152"/>
      <c r="FES6" s="2152"/>
      <c r="FET6" s="2152"/>
      <c r="FEU6" s="2152"/>
      <c r="FEV6" s="2152"/>
      <c r="FEW6" s="2152"/>
      <c r="FEX6" s="2152"/>
      <c r="FEY6" s="2152"/>
      <c r="FEZ6" s="2152"/>
      <c r="FFA6" s="2152"/>
      <c r="FFB6" s="2152"/>
      <c r="FFC6" s="2152"/>
      <c r="FFD6" s="2152"/>
      <c r="FFE6" s="2152"/>
      <c r="FFF6" s="2152"/>
      <c r="FFG6" s="2152"/>
      <c r="FFH6" s="2152"/>
      <c r="FFI6" s="2152"/>
      <c r="FFJ6" s="2152"/>
      <c r="FFK6" s="2152"/>
      <c r="FFL6" s="2152"/>
      <c r="FFM6" s="2152"/>
      <c r="FFN6" s="2152"/>
      <c r="FFO6" s="2152"/>
      <c r="FFP6" s="2152"/>
      <c r="FFQ6" s="2152"/>
      <c r="FFR6" s="2152"/>
      <c r="FFS6" s="2152"/>
      <c r="FFT6" s="2152"/>
      <c r="FFU6" s="2152"/>
      <c r="FFV6" s="2152"/>
      <c r="FFW6" s="2152"/>
      <c r="FFX6" s="2152"/>
      <c r="FFY6" s="2152"/>
      <c r="FFZ6" s="2152"/>
      <c r="FGA6" s="2152"/>
      <c r="FGB6" s="2152"/>
      <c r="FGC6" s="2152"/>
      <c r="FGD6" s="2152"/>
      <c r="FGE6" s="2152"/>
      <c r="FGF6" s="2152"/>
      <c r="FGG6" s="2152"/>
      <c r="FGH6" s="2152"/>
      <c r="FGI6" s="2152"/>
      <c r="FGJ6" s="2152"/>
      <c r="FGK6" s="2152"/>
      <c r="FGL6" s="2152"/>
      <c r="FGM6" s="2152"/>
      <c r="FGN6" s="2152"/>
      <c r="FGO6" s="2152"/>
      <c r="FGP6" s="2152"/>
      <c r="FGQ6" s="2152"/>
      <c r="FGR6" s="2152"/>
      <c r="FGS6" s="2152"/>
      <c r="FGT6" s="2152"/>
      <c r="FGU6" s="2152"/>
      <c r="FGV6" s="2152"/>
      <c r="FGW6" s="2152"/>
      <c r="FGX6" s="2152"/>
      <c r="FGY6" s="2152"/>
      <c r="FGZ6" s="2152"/>
      <c r="FHA6" s="2152"/>
      <c r="FHB6" s="2152"/>
      <c r="FHC6" s="2152"/>
      <c r="FHD6" s="2152"/>
      <c r="FHE6" s="2152"/>
      <c r="FHF6" s="2152"/>
      <c r="FHG6" s="2152"/>
      <c r="FHH6" s="2152"/>
      <c r="FHI6" s="2152"/>
      <c r="FHJ6" s="2152"/>
      <c r="FHK6" s="2152"/>
      <c r="FHL6" s="2152"/>
      <c r="FHM6" s="2152"/>
      <c r="FHN6" s="2152"/>
      <c r="FHO6" s="2152"/>
      <c r="FHP6" s="2152"/>
      <c r="FHQ6" s="2152"/>
      <c r="FHR6" s="2152"/>
      <c r="FHS6" s="2152"/>
      <c r="FHT6" s="2152"/>
      <c r="FHU6" s="2152"/>
      <c r="FHV6" s="2152"/>
      <c r="FHW6" s="2152"/>
      <c r="FHX6" s="2152"/>
      <c r="FHY6" s="2152"/>
      <c r="FHZ6" s="2152"/>
      <c r="FIA6" s="2152"/>
      <c r="FIB6" s="2152"/>
      <c r="FIC6" s="2152"/>
      <c r="FID6" s="2152"/>
      <c r="FIE6" s="2152"/>
      <c r="FIF6" s="2152"/>
      <c r="FIG6" s="2152"/>
      <c r="FIH6" s="2152"/>
      <c r="FII6" s="2152"/>
      <c r="FIJ6" s="2152"/>
      <c r="FIK6" s="2152"/>
      <c r="FIL6" s="2152"/>
      <c r="FIM6" s="2152"/>
      <c r="FIN6" s="2152"/>
      <c r="FIO6" s="2152"/>
      <c r="FIP6" s="2152"/>
      <c r="FIQ6" s="2152"/>
      <c r="FIR6" s="2152"/>
      <c r="FIS6" s="2152"/>
      <c r="FIT6" s="2152"/>
      <c r="FIU6" s="2152"/>
      <c r="FIV6" s="2152"/>
      <c r="FIW6" s="2152"/>
      <c r="FIX6" s="2152"/>
      <c r="FIY6" s="2152"/>
      <c r="FIZ6" s="2152"/>
      <c r="FJA6" s="2152"/>
      <c r="FJB6" s="2152"/>
      <c r="FJC6" s="2152"/>
      <c r="FJD6" s="2152"/>
      <c r="FJE6" s="2152"/>
      <c r="FJF6" s="2152"/>
      <c r="FJG6" s="2152"/>
      <c r="FJH6" s="2152"/>
      <c r="FJI6" s="2152"/>
      <c r="FJJ6" s="2152"/>
      <c r="FJK6" s="2152"/>
      <c r="FJL6" s="2152"/>
      <c r="FJM6" s="2152"/>
      <c r="FJN6" s="2152"/>
      <c r="FJO6" s="2152"/>
      <c r="FJP6" s="2152"/>
      <c r="FJQ6" s="2152"/>
      <c r="FJR6" s="2152"/>
      <c r="FJS6" s="2152"/>
      <c r="FJT6" s="2152"/>
      <c r="FJU6" s="2152"/>
      <c r="FJV6" s="2152"/>
      <c r="FJW6" s="2152"/>
      <c r="FJX6" s="2152"/>
      <c r="FJY6" s="2152"/>
      <c r="FJZ6" s="2152"/>
      <c r="FKA6" s="2152"/>
      <c r="FKB6" s="2152"/>
      <c r="FKC6" s="2152"/>
      <c r="FKD6" s="2152"/>
      <c r="FKE6" s="2152"/>
      <c r="FKF6" s="2152"/>
      <c r="FKG6" s="2152"/>
      <c r="FKH6" s="2152"/>
      <c r="FKI6" s="2152"/>
      <c r="FKJ6" s="2152"/>
      <c r="FKK6" s="2152"/>
      <c r="FKL6" s="2152"/>
      <c r="FKM6" s="2152"/>
      <c r="FKN6" s="2152"/>
      <c r="FKO6" s="2152"/>
      <c r="FKP6" s="2152"/>
      <c r="FKQ6" s="2152"/>
      <c r="FKR6" s="2152"/>
      <c r="FKS6" s="2152"/>
      <c r="FKT6" s="2152"/>
      <c r="FKU6" s="2152"/>
      <c r="FKV6" s="2152"/>
      <c r="FKW6" s="2152"/>
      <c r="FKX6" s="2152"/>
      <c r="FKY6" s="2152"/>
      <c r="FKZ6" s="2152"/>
      <c r="FLA6" s="2152"/>
      <c r="FLB6" s="2152"/>
      <c r="FLC6" s="2152"/>
      <c r="FLD6" s="2152"/>
      <c r="FLE6" s="2152"/>
      <c r="FLF6" s="2152"/>
      <c r="FLG6" s="2152"/>
      <c r="FLH6" s="2152"/>
      <c r="FLI6" s="2152"/>
      <c r="FLJ6" s="2152"/>
      <c r="FLK6" s="2152"/>
      <c r="FLL6" s="2152"/>
      <c r="FLM6" s="2152"/>
      <c r="FLN6" s="2152"/>
      <c r="FLO6" s="2152"/>
      <c r="FLP6" s="2152"/>
      <c r="FLQ6" s="2152"/>
      <c r="FLR6" s="2152"/>
      <c r="FLS6" s="2152"/>
      <c r="FLT6" s="2152"/>
      <c r="FLU6" s="2152"/>
      <c r="FLV6" s="2152"/>
      <c r="FLW6" s="2152"/>
      <c r="FLX6" s="2152"/>
      <c r="FLY6" s="2152"/>
      <c r="FLZ6" s="2152"/>
      <c r="FMA6" s="2152"/>
      <c r="FMB6" s="2152"/>
      <c r="FMC6" s="2152"/>
      <c r="FMD6" s="2152"/>
      <c r="FME6" s="2152"/>
      <c r="FMF6" s="2152"/>
      <c r="FMG6" s="2152"/>
      <c r="FMH6" s="2152"/>
      <c r="FMI6" s="2152"/>
      <c r="FMJ6" s="2152"/>
      <c r="FMK6" s="2152"/>
      <c r="FML6" s="2152"/>
      <c r="FMM6" s="2152"/>
      <c r="FMN6" s="2152"/>
      <c r="FMO6" s="2152"/>
      <c r="FMP6" s="2152"/>
      <c r="FMQ6" s="2152"/>
      <c r="FMR6" s="2152"/>
      <c r="FMS6" s="2152"/>
      <c r="FMT6" s="2152"/>
      <c r="FMU6" s="2152"/>
      <c r="FMV6" s="2152"/>
      <c r="FMW6" s="2152"/>
      <c r="FMX6" s="2152"/>
      <c r="FMY6" s="2152"/>
      <c r="FMZ6" s="2152"/>
      <c r="FNA6" s="2152"/>
      <c r="FNB6" s="2152"/>
      <c r="FNC6" s="2152"/>
      <c r="FND6" s="2152"/>
      <c r="FNE6" s="2152"/>
      <c r="FNF6" s="2152"/>
      <c r="FNG6" s="2152"/>
      <c r="FNH6" s="2152"/>
      <c r="FNI6" s="2152"/>
      <c r="FNJ6" s="2152"/>
      <c r="FNK6" s="2152"/>
      <c r="FNL6" s="2152"/>
      <c r="FNM6" s="2152"/>
      <c r="FNN6" s="2152"/>
      <c r="FNO6" s="2152"/>
      <c r="FNP6" s="2152"/>
      <c r="FNQ6" s="2152"/>
      <c r="FNR6" s="2152"/>
      <c r="FNS6" s="2152"/>
      <c r="FNT6" s="2152"/>
      <c r="FNU6" s="2152"/>
      <c r="FNV6" s="2152"/>
      <c r="FNW6" s="2152"/>
      <c r="FNX6" s="2152"/>
      <c r="FNY6" s="2152"/>
      <c r="FNZ6" s="2152"/>
      <c r="FOA6" s="2152"/>
      <c r="FOB6" s="2152"/>
      <c r="FOC6" s="2152"/>
      <c r="FOD6" s="2152"/>
      <c r="FOE6" s="2152"/>
      <c r="FOF6" s="2152"/>
      <c r="FOG6" s="2152"/>
      <c r="FOH6" s="2152"/>
      <c r="FOI6" s="2152"/>
      <c r="FOJ6" s="2152"/>
      <c r="FOK6" s="2152"/>
      <c r="FOL6" s="2152"/>
      <c r="FOM6" s="2152"/>
      <c r="FON6" s="2152"/>
      <c r="FOO6" s="2152"/>
      <c r="FOP6" s="2152"/>
      <c r="FOQ6" s="2152"/>
      <c r="FOR6" s="2152"/>
      <c r="FOS6" s="2152"/>
      <c r="FOT6" s="2152"/>
      <c r="FOU6" s="2152"/>
      <c r="FOV6" s="2152"/>
      <c r="FOW6" s="2152"/>
      <c r="FOX6" s="2152"/>
      <c r="FOY6" s="2152"/>
      <c r="FOZ6" s="2152"/>
      <c r="FPA6" s="2152"/>
      <c r="FPB6" s="2152"/>
      <c r="FPC6" s="2152"/>
      <c r="FPD6" s="2152"/>
      <c r="FPE6" s="2152"/>
      <c r="FPF6" s="2152"/>
      <c r="FPG6" s="2152"/>
      <c r="FPH6" s="2152"/>
      <c r="FPI6" s="2152"/>
      <c r="FPJ6" s="2152"/>
      <c r="FPK6" s="2152"/>
      <c r="FPL6" s="2152"/>
      <c r="FPM6" s="2152"/>
      <c r="FPN6" s="2152"/>
      <c r="FPO6" s="2152"/>
      <c r="FPP6" s="2152"/>
      <c r="FPQ6" s="2152"/>
      <c r="FPR6" s="2152"/>
      <c r="FPS6" s="2152"/>
      <c r="FPT6" s="2152"/>
      <c r="FPU6" s="2152"/>
      <c r="FPV6" s="2152"/>
      <c r="FPW6" s="2152"/>
      <c r="FPX6" s="2152"/>
      <c r="FPY6" s="2152"/>
      <c r="FPZ6" s="2152"/>
      <c r="FQA6" s="2152"/>
      <c r="FQB6" s="2152"/>
      <c r="FQC6" s="2152"/>
      <c r="FQD6" s="2152"/>
      <c r="FQE6" s="2152"/>
      <c r="FQF6" s="2152"/>
      <c r="FQG6" s="2152"/>
      <c r="FQH6" s="2152"/>
      <c r="FQI6" s="2152"/>
      <c r="FQJ6" s="2152"/>
      <c r="FQK6" s="2152"/>
      <c r="FQL6" s="2152"/>
      <c r="FQM6" s="2152"/>
      <c r="FQN6" s="2152"/>
      <c r="FQO6" s="2152"/>
      <c r="FQP6" s="2152"/>
      <c r="FQQ6" s="2152"/>
      <c r="FQR6" s="2152"/>
      <c r="FQS6" s="2152"/>
      <c r="FQT6" s="2152"/>
      <c r="FQU6" s="2152"/>
      <c r="FQV6" s="2152"/>
      <c r="FQW6" s="2152"/>
      <c r="FQX6" s="2152"/>
      <c r="FQY6" s="2152"/>
      <c r="FQZ6" s="2152"/>
      <c r="FRA6" s="2152"/>
      <c r="FRB6" s="2152"/>
      <c r="FRC6" s="2152"/>
      <c r="FRD6" s="2152"/>
      <c r="FRE6" s="2152"/>
      <c r="FRF6" s="2152"/>
      <c r="FRG6" s="2152"/>
      <c r="FRH6" s="2152"/>
      <c r="FRI6" s="2152"/>
      <c r="FRJ6" s="2152"/>
      <c r="FRK6" s="2152"/>
      <c r="FRL6" s="2152"/>
      <c r="FRM6" s="2152"/>
      <c r="FRN6" s="2152"/>
      <c r="FRO6" s="2152"/>
      <c r="FRP6" s="2152"/>
      <c r="FRQ6" s="2152"/>
      <c r="FRR6" s="2152"/>
      <c r="FRS6" s="2152"/>
      <c r="FRT6" s="2152"/>
      <c r="FRU6" s="2152"/>
      <c r="FRV6" s="2152"/>
      <c r="FRW6" s="2152"/>
      <c r="FRX6" s="2152"/>
      <c r="FRY6" s="2152"/>
      <c r="FRZ6" s="2152"/>
      <c r="FSA6" s="2152"/>
      <c r="FSB6" s="2152"/>
      <c r="FSC6" s="2152"/>
      <c r="FSD6" s="2152"/>
      <c r="FSE6" s="2152"/>
      <c r="FSF6" s="2152"/>
      <c r="FSG6" s="2152"/>
      <c r="FSH6" s="2152"/>
      <c r="FSI6" s="2152"/>
      <c r="FSJ6" s="2152"/>
      <c r="FSK6" s="2152"/>
      <c r="FSL6" s="2152"/>
      <c r="FSM6" s="2152"/>
      <c r="FSN6" s="2152"/>
      <c r="FSO6" s="2152"/>
      <c r="FSP6" s="2152"/>
      <c r="FSQ6" s="2152"/>
      <c r="FSR6" s="2152"/>
      <c r="FSS6" s="2152"/>
      <c r="FST6" s="2152"/>
      <c r="FSU6" s="2152"/>
      <c r="FSV6" s="2152"/>
      <c r="FSW6" s="2152"/>
      <c r="FSX6" s="2152"/>
      <c r="FSY6" s="2152"/>
      <c r="FSZ6" s="2152"/>
      <c r="FTA6" s="2152"/>
      <c r="FTB6" s="2152"/>
      <c r="FTC6" s="2152"/>
      <c r="FTD6" s="2152"/>
      <c r="FTE6" s="2152"/>
      <c r="FTF6" s="2152"/>
      <c r="FTG6" s="2152"/>
      <c r="FTH6" s="2152"/>
      <c r="FTI6" s="2152"/>
      <c r="FTJ6" s="2152"/>
      <c r="FTK6" s="2152"/>
      <c r="FTL6" s="2152"/>
      <c r="FTM6" s="2152"/>
      <c r="FTN6" s="2152"/>
      <c r="FTO6" s="2152"/>
      <c r="FTP6" s="2152"/>
      <c r="FTQ6" s="2152"/>
      <c r="FTR6" s="2152"/>
      <c r="FTS6" s="2152"/>
      <c r="FTT6" s="2152"/>
      <c r="FTU6" s="2152"/>
      <c r="FTV6" s="2152"/>
      <c r="FTW6" s="2152"/>
      <c r="FTX6" s="2152"/>
      <c r="FTY6" s="2152"/>
      <c r="FTZ6" s="2152"/>
      <c r="FUA6" s="2152"/>
      <c r="FUB6" s="2152"/>
      <c r="FUC6" s="2152"/>
      <c r="FUD6" s="2152"/>
      <c r="FUE6" s="2152"/>
      <c r="FUF6" s="2152"/>
      <c r="FUG6" s="2152"/>
      <c r="FUH6" s="2152"/>
      <c r="FUI6" s="2152"/>
      <c r="FUJ6" s="2152"/>
      <c r="FUK6" s="2152"/>
      <c r="FUL6" s="2152"/>
      <c r="FUM6" s="2152"/>
      <c r="FUN6" s="2152"/>
      <c r="FUO6" s="2152"/>
      <c r="FUP6" s="2152"/>
      <c r="FUQ6" s="2152"/>
      <c r="FUR6" s="2152"/>
      <c r="FUS6" s="2152"/>
      <c r="FUT6" s="2152"/>
      <c r="FUU6" s="2152"/>
      <c r="FUV6" s="2152"/>
      <c r="FUW6" s="2152"/>
      <c r="FUX6" s="2152"/>
      <c r="FUY6" s="2152"/>
      <c r="FUZ6" s="2152"/>
      <c r="FVA6" s="2152"/>
      <c r="FVB6" s="2152"/>
      <c r="FVC6" s="2152"/>
      <c r="FVD6" s="2152"/>
      <c r="FVE6" s="2152"/>
      <c r="FVF6" s="2152"/>
      <c r="FVG6" s="2152"/>
      <c r="FVH6" s="2152"/>
      <c r="FVI6" s="2152"/>
      <c r="FVJ6" s="2152"/>
      <c r="FVK6" s="2152"/>
      <c r="FVL6" s="2152"/>
      <c r="FVM6" s="2152"/>
      <c r="FVN6" s="2152"/>
      <c r="FVO6" s="2152"/>
      <c r="FVP6" s="2152"/>
      <c r="FVQ6" s="2152"/>
      <c r="FVR6" s="2152"/>
      <c r="FVS6" s="2152"/>
      <c r="FVT6" s="2152"/>
      <c r="FVU6" s="2152"/>
      <c r="FVV6" s="2152"/>
      <c r="FVW6" s="2152"/>
      <c r="FVX6" s="2152"/>
      <c r="FVY6" s="2152"/>
      <c r="FVZ6" s="2152"/>
      <c r="FWA6" s="2152"/>
      <c r="FWB6" s="2152"/>
      <c r="FWC6" s="2152"/>
      <c r="FWD6" s="2152"/>
      <c r="FWE6" s="2152"/>
      <c r="FWF6" s="2152"/>
      <c r="FWG6" s="2152"/>
      <c r="FWH6" s="2152"/>
      <c r="FWI6" s="2152"/>
      <c r="FWJ6" s="2152"/>
      <c r="FWK6" s="2152"/>
      <c r="FWL6" s="2152"/>
      <c r="FWM6" s="2152"/>
      <c r="FWN6" s="2152"/>
      <c r="FWO6" s="2152"/>
      <c r="FWP6" s="2152"/>
      <c r="FWQ6" s="2152"/>
      <c r="FWR6" s="2152"/>
      <c r="FWS6" s="2152"/>
      <c r="FWT6" s="2152"/>
      <c r="FWU6" s="2152"/>
      <c r="FWV6" s="2152"/>
      <c r="FWW6" s="2152"/>
      <c r="FWX6" s="2152"/>
      <c r="FWY6" s="2152"/>
      <c r="FWZ6" s="2152"/>
      <c r="FXA6" s="2152"/>
      <c r="FXB6" s="2152"/>
      <c r="FXC6" s="2152"/>
      <c r="FXD6" s="2152"/>
      <c r="FXE6" s="2152"/>
      <c r="FXF6" s="2152"/>
      <c r="FXG6" s="2152"/>
      <c r="FXH6" s="2152"/>
      <c r="FXI6" s="2152"/>
      <c r="FXJ6" s="2152"/>
      <c r="FXK6" s="2152"/>
      <c r="FXL6" s="2152"/>
      <c r="FXM6" s="2152"/>
      <c r="FXN6" s="2152"/>
      <c r="FXO6" s="2152"/>
      <c r="FXP6" s="2152"/>
      <c r="FXQ6" s="2152"/>
      <c r="FXR6" s="2152"/>
      <c r="FXS6" s="2152"/>
      <c r="FXT6" s="2152"/>
      <c r="FXU6" s="2152"/>
      <c r="FXV6" s="2152"/>
      <c r="FXW6" s="2152"/>
      <c r="FXX6" s="2152"/>
      <c r="FXY6" s="2152"/>
      <c r="FXZ6" s="2152"/>
      <c r="FYA6" s="2152"/>
      <c r="FYB6" s="2152"/>
      <c r="FYC6" s="2152"/>
      <c r="FYD6" s="2152"/>
      <c r="FYE6" s="2152"/>
      <c r="FYF6" s="2152"/>
      <c r="FYG6" s="2152"/>
      <c r="FYH6" s="2152"/>
      <c r="FYI6" s="2152"/>
      <c r="FYJ6" s="2152"/>
      <c r="FYK6" s="2152"/>
      <c r="FYL6" s="2152"/>
      <c r="FYM6" s="2152"/>
      <c r="FYN6" s="2152"/>
      <c r="FYO6" s="2152"/>
      <c r="FYP6" s="2152"/>
      <c r="FYQ6" s="2152"/>
      <c r="FYR6" s="2152"/>
      <c r="FYS6" s="2152"/>
      <c r="FYT6" s="2152"/>
      <c r="FYU6" s="2152"/>
      <c r="FYV6" s="2152"/>
      <c r="FYW6" s="2152"/>
      <c r="FYX6" s="2152"/>
      <c r="FYY6" s="2152"/>
      <c r="FYZ6" s="2152"/>
      <c r="FZA6" s="2152"/>
      <c r="FZB6" s="2152"/>
      <c r="FZC6" s="2152"/>
      <c r="FZD6" s="2152"/>
      <c r="FZE6" s="2152"/>
      <c r="FZF6" s="2152"/>
      <c r="FZG6" s="2152"/>
      <c r="FZH6" s="2152"/>
      <c r="FZI6" s="2152"/>
      <c r="FZJ6" s="2152"/>
      <c r="FZK6" s="2152"/>
      <c r="FZL6" s="2152"/>
      <c r="FZM6" s="2152"/>
      <c r="FZN6" s="2152"/>
      <c r="FZO6" s="2152"/>
      <c r="FZP6" s="2152"/>
      <c r="FZQ6" s="2152"/>
      <c r="FZR6" s="2152"/>
      <c r="FZS6" s="2152"/>
      <c r="FZT6" s="2152"/>
      <c r="FZU6" s="2152"/>
      <c r="FZV6" s="2152"/>
      <c r="FZW6" s="2152"/>
      <c r="FZX6" s="2152"/>
      <c r="FZY6" s="2152"/>
      <c r="FZZ6" s="2152"/>
      <c r="GAA6" s="2152"/>
      <c r="GAB6" s="2152"/>
      <c r="GAC6" s="2152"/>
      <c r="GAD6" s="2152"/>
      <c r="GAE6" s="2152"/>
      <c r="GAF6" s="2152"/>
      <c r="GAG6" s="2152"/>
      <c r="GAH6" s="2152"/>
      <c r="GAI6" s="2152"/>
      <c r="GAJ6" s="2152"/>
      <c r="GAK6" s="2152"/>
      <c r="GAL6" s="2152"/>
      <c r="GAM6" s="2152"/>
      <c r="GAN6" s="2152"/>
      <c r="GAO6" s="2152"/>
      <c r="GAP6" s="2152"/>
      <c r="GAQ6" s="2152"/>
      <c r="GAR6" s="2152"/>
      <c r="GAS6" s="2152"/>
      <c r="GAT6" s="2152"/>
      <c r="GAU6" s="2152"/>
      <c r="GAV6" s="2152"/>
      <c r="GAW6" s="2152"/>
      <c r="GAX6" s="2152"/>
      <c r="GAY6" s="2152"/>
      <c r="GAZ6" s="2152"/>
      <c r="GBA6" s="2152"/>
      <c r="GBB6" s="2152"/>
      <c r="GBC6" s="2152"/>
      <c r="GBD6" s="2152"/>
      <c r="GBE6" s="2152"/>
      <c r="GBF6" s="2152"/>
      <c r="GBG6" s="2152"/>
      <c r="GBH6" s="2152"/>
      <c r="GBI6" s="2152"/>
      <c r="GBJ6" s="2152"/>
      <c r="GBK6" s="2152"/>
      <c r="GBL6" s="2152"/>
      <c r="GBM6" s="2152"/>
      <c r="GBN6" s="2152"/>
      <c r="GBO6" s="2152"/>
      <c r="GBP6" s="2152"/>
      <c r="GBQ6" s="2152"/>
      <c r="GBR6" s="2152"/>
      <c r="GBS6" s="2152"/>
      <c r="GBT6" s="2152"/>
      <c r="GBU6" s="2152"/>
      <c r="GBV6" s="2152"/>
      <c r="GBW6" s="2152"/>
      <c r="GBX6" s="2152"/>
      <c r="GBY6" s="2152"/>
      <c r="GBZ6" s="2152"/>
      <c r="GCA6" s="2152"/>
      <c r="GCB6" s="2152"/>
      <c r="GCC6" s="2152"/>
      <c r="GCD6" s="2152"/>
      <c r="GCE6" s="2152"/>
      <c r="GCF6" s="2152"/>
      <c r="GCG6" s="2152"/>
      <c r="GCH6" s="2152"/>
      <c r="GCI6" s="2152"/>
      <c r="GCJ6" s="2152"/>
      <c r="GCK6" s="2152"/>
      <c r="GCL6" s="2152"/>
      <c r="GCM6" s="2152"/>
      <c r="GCN6" s="2152"/>
      <c r="GCO6" s="2152"/>
      <c r="GCP6" s="2152"/>
      <c r="GCQ6" s="2152"/>
      <c r="GCR6" s="2152"/>
      <c r="GCS6" s="2152"/>
      <c r="GCT6" s="2152"/>
      <c r="GCU6" s="2152"/>
      <c r="GCV6" s="2152"/>
      <c r="GCW6" s="2152"/>
      <c r="GCX6" s="2152"/>
      <c r="GCY6" s="2152"/>
      <c r="GCZ6" s="2152"/>
      <c r="GDA6" s="2152"/>
      <c r="GDB6" s="2152"/>
      <c r="GDC6" s="2152"/>
      <c r="GDD6" s="2152"/>
      <c r="GDE6" s="2152"/>
      <c r="GDF6" s="2152"/>
      <c r="GDG6" s="2152"/>
      <c r="GDH6" s="2152"/>
      <c r="GDI6" s="2152"/>
      <c r="GDJ6" s="2152"/>
      <c r="GDK6" s="2152"/>
      <c r="GDL6" s="2152"/>
      <c r="GDM6" s="2152"/>
      <c r="GDN6" s="2152"/>
      <c r="GDO6" s="2152"/>
      <c r="GDP6" s="2152"/>
      <c r="GDQ6" s="2152"/>
      <c r="GDR6" s="2152"/>
      <c r="GDS6" s="2152"/>
      <c r="GDT6" s="2152"/>
      <c r="GDU6" s="2152"/>
      <c r="GDV6" s="2152"/>
      <c r="GDW6" s="2152"/>
      <c r="GDX6" s="2152"/>
      <c r="GDY6" s="2152"/>
      <c r="GDZ6" s="2152"/>
      <c r="GEA6" s="2152"/>
      <c r="GEB6" s="2152"/>
      <c r="GEC6" s="2152"/>
      <c r="GED6" s="2152"/>
      <c r="GEE6" s="2152"/>
      <c r="GEF6" s="2152"/>
      <c r="GEG6" s="2152"/>
      <c r="GEH6" s="2152"/>
      <c r="GEI6" s="2152"/>
      <c r="GEJ6" s="2152"/>
      <c r="GEK6" s="2152"/>
      <c r="GEL6" s="2152"/>
      <c r="GEM6" s="2152"/>
      <c r="GEN6" s="2152"/>
      <c r="GEO6" s="2152"/>
      <c r="GEP6" s="2152"/>
      <c r="GEQ6" s="2152"/>
      <c r="GER6" s="2152"/>
      <c r="GES6" s="2152"/>
      <c r="GET6" s="2152"/>
      <c r="GEU6" s="2152"/>
      <c r="GEV6" s="2152"/>
      <c r="GEW6" s="2152"/>
      <c r="GEX6" s="2152"/>
      <c r="GEY6" s="2152"/>
      <c r="GEZ6" s="2152"/>
      <c r="GFA6" s="2152"/>
      <c r="GFB6" s="2152"/>
      <c r="GFC6" s="2152"/>
      <c r="GFD6" s="2152"/>
      <c r="GFE6" s="2152"/>
      <c r="GFF6" s="2152"/>
      <c r="GFG6" s="2152"/>
      <c r="GFH6" s="2152"/>
      <c r="GFI6" s="2152"/>
      <c r="GFJ6" s="2152"/>
      <c r="GFK6" s="2152"/>
      <c r="GFL6" s="2152"/>
      <c r="GFM6" s="2152"/>
      <c r="GFN6" s="2152"/>
      <c r="GFO6" s="2152"/>
      <c r="GFP6" s="2152"/>
      <c r="GFQ6" s="2152"/>
      <c r="GFR6" s="2152"/>
      <c r="GFS6" s="2152"/>
      <c r="GFT6" s="2152"/>
      <c r="GFU6" s="2152"/>
      <c r="GFV6" s="2152"/>
      <c r="GFW6" s="2152"/>
      <c r="GFX6" s="2152"/>
      <c r="GFY6" s="2152"/>
      <c r="GFZ6" s="2152"/>
      <c r="GGA6" s="2152"/>
      <c r="GGB6" s="2152"/>
      <c r="GGC6" s="2152"/>
      <c r="GGD6" s="2152"/>
      <c r="GGE6" s="2152"/>
      <c r="GGF6" s="2152"/>
      <c r="GGG6" s="2152"/>
      <c r="GGH6" s="2152"/>
      <c r="GGI6" s="2152"/>
      <c r="GGJ6" s="2152"/>
      <c r="GGK6" s="2152"/>
      <c r="GGL6" s="2152"/>
      <c r="GGM6" s="2152"/>
      <c r="GGN6" s="2152"/>
      <c r="GGO6" s="2152"/>
      <c r="GGP6" s="2152"/>
      <c r="GGQ6" s="2152"/>
      <c r="GGR6" s="2152"/>
      <c r="GGS6" s="2152"/>
      <c r="GGT6" s="2152"/>
      <c r="GGU6" s="2152"/>
      <c r="GGV6" s="2152"/>
      <c r="GGW6" s="2152"/>
      <c r="GGX6" s="2152"/>
      <c r="GGY6" s="2152"/>
      <c r="GGZ6" s="2152"/>
      <c r="GHA6" s="2152"/>
      <c r="GHB6" s="2152"/>
      <c r="GHC6" s="2152"/>
      <c r="GHD6" s="2152"/>
      <c r="GHE6" s="2152"/>
      <c r="GHF6" s="2152"/>
      <c r="GHG6" s="2152"/>
      <c r="GHH6" s="2152"/>
      <c r="GHI6" s="2152"/>
      <c r="GHJ6" s="2152"/>
      <c r="GHK6" s="2152"/>
      <c r="GHL6" s="2152"/>
      <c r="GHM6" s="2152"/>
      <c r="GHN6" s="2152"/>
      <c r="GHO6" s="2152"/>
      <c r="GHP6" s="2152"/>
      <c r="GHQ6" s="2152"/>
      <c r="GHR6" s="2152"/>
      <c r="GHS6" s="2152"/>
      <c r="GHT6" s="2152"/>
      <c r="GHU6" s="2152"/>
      <c r="GHV6" s="2152"/>
      <c r="GHW6" s="2152"/>
      <c r="GHX6" s="2152"/>
      <c r="GHY6" s="2152"/>
      <c r="GHZ6" s="2152"/>
      <c r="GIA6" s="2152"/>
      <c r="GIB6" s="2152"/>
      <c r="GIC6" s="2152"/>
      <c r="GID6" s="2152"/>
      <c r="GIE6" s="2152"/>
      <c r="GIF6" s="2152"/>
      <c r="GIG6" s="2152"/>
      <c r="GIH6" s="2152"/>
      <c r="GII6" s="2152"/>
      <c r="GIJ6" s="2152"/>
      <c r="GIK6" s="2152"/>
      <c r="GIL6" s="2152"/>
      <c r="GIM6" s="2152"/>
      <c r="GIN6" s="2152"/>
      <c r="GIO6" s="2152"/>
      <c r="GIP6" s="2152"/>
      <c r="GIQ6" s="2152"/>
      <c r="GIR6" s="2152"/>
      <c r="GIS6" s="2152"/>
      <c r="GIT6" s="2152"/>
      <c r="GIU6" s="2152"/>
      <c r="GIV6" s="2152"/>
      <c r="GIW6" s="2152"/>
      <c r="GIX6" s="2152"/>
      <c r="GIY6" s="2152"/>
      <c r="GIZ6" s="2152"/>
      <c r="GJA6" s="2152"/>
      <c r="GJB6" s="2152"/>
      <c r="GJC6" s="2152"/>
      <c r="GJD6" s="2152"/>
      <c r="GJE6" s="2152"/>
      <c r="GJF6" s="2152"/>
      <c r="GJG6" s="2152"/>
      <c r="GJH6" s="2152"/>
      <c r="GJI6" s="2152"/>
      <c r="GJJ6" s="2152"/>
      <c r="GJK6" s="2152"/>
      <c r="GJL6" s="2152"/>
      <c r="GJM6" s="2152"/>
      <c r="GJN6" s="2152"/>
      <c r="GJO6" s="2152"/>
      <c r="GJP6" s="2152"/>
      <c r="GJQ6" s="2152"/>
      <c r="GJR6" s="2152"/>
      <c r="GJS6" s="2152"/>
      <c r="GJT6" s="2152"/>
      <c r="GJU6" s="2152"/>
      <c r="GJV6" s="2152"/>
      <c r="GJW6" s="2152"/>
      <c r="GJX6" s="2152"/>
      <c r="GJY6" s="2152"/>
      <c r="GJZ6" s="2152"/>
      <c r="GKA6" s="2152"/>
      <c r="GKB6" s="2152"/>
      <c r="GKC6" s="2152"/>
      <c r="GKD6" s="2152"/>
      <c r="GKE6" s="2152"/>
      <c r="GKF6" s="2152"/>
      <c r="GKG6" s="2152"/>
      <c r="GKH6" s="2152"/>
      <c r="GKI6" s="2152"/>
      <c r="GKJ6" s="2152"/>
      <c r="GKK6" s="2152"/>
      <c r="GKL6" s="2152"/>
      <c r="GKM6" s="2152"/>
      <c r="GKN6" s="2152"/>
      <c r="GKO6" s="2152"/>
      <c r="GKP6" s="2152"/>
      <c r="GKQ6" s="2152"/>
      <c r="GKR6" s="2152"/>
      <c r="GKS6" s="2152"/>
      <c r="GKT6" s="2152"/>
      <c r="GKU6" s="2152"/>
      <c r="GKV6" s="2152"/>
      <c r="GKW6" s="2152"/>
      <c r="GKX6" s="2152"/>
      <c r="GKY6" s="2152"/>
      <c r="GKZ6" s="2152"/>
      <c r="GLA6" s="2152"/>
      <c r="GLB6" s="2152"/>
      <c r="GLC6" s="2152"/>
      <c r="GLD6" s="2152"/>
      <c r="GLE6" s="2152"/>
      <c r="GLF6" s="2152"/>
      <c r="GLG6" s="2152"/>
      <c r="GLH6" s="2152"/>
      <c r="GLI6" s="2152"/>
      <c r="GLJ6" s="2152"/>
      <c r="GLK6" s="2152"/>
      <c r="GLL6" s="2152"/>
      <c r="GLM6" s="2152"/>
      <c r="GLN6" s="2152"/>
      <c r="GLO6" s="2152"/>
      <c r="GLP6" s="2152"/>
      <c r="GLQ6" s="2152"/>
      <c r="GLR6" s="2152"/>
      <c r="GLS6" s="2152"/>
      <c r="GLT6" s="2152"/>
      <c r="GLU6" s="2152"/>
      <c r="GLV6" s="2152"/>
      <c r="GLW6" s="2152"/>
      <c r="GLX6" s="2152"/>
      <c r="GLY6" s="2152"/>
      <c r="GLZ6" s="2152"/>
      <c r="GMA6" s="2152"/>
      <c r="GMB6" s="2152"/>
      <c r="GMC6" s="2152"/>
      <c r="GMD6" s="2152"/>
      <c r="GME6" s="2152"/>
      <c r="GMF6" s="2152"/>
      <c r="GMG6" s="2152"/>
      <c r="GMH6" s="2152"/>
      <c r="GMI6" s="2152"/>
      <c r="GMJ6" s="2152"/>
      <c r="GMK6" s="2152"/>
      <c r="GML6" s="2152"/>
      <c r="GMM6" s="2152"/>
      <c r="GMN6" s="2152"/>
      <c r="GMO6" s="2152"/>
      <c r="GMP6" s="2152"/>
      <c r="GMQ6" s="2152"/>
      <c r="GMR6" s="2152"/>
      <c r="GMS6" s="2152"/>
      <c r="GMT6" s="2152"/>
      <c r="GMU6" s="2152"/>
      <c r="GMV6" s="2152"/>
      <c r="GMW6" s="2152"/>
      <c r="GMX6" s="2152"/>
      <c r="GMY6" s="2152"/>
      <c r="GMZ6" s="2152"/>
      <c r="GNA6" s="2152"/>
      <c r="GNB6" s="2152"/>
      <c r="GNC6" s="2152"/>
      <c r="GND6" s="2152"/>
      <c r="GNE6" s="2152"/>
      <c r="GNF6" s="2152"/>
      <c r="GNG6" s="2152"/>
      <c r="GNH6" s="2152"/>
      <c r="GNI6" s="2152"/>
      <c r="GNJ6" s="2152"/>
      <c r="GNK6" s="2152"/>
      <c r="GNL6" s="2152"/>
      <c r="GNM6" s="2152"/>
      <c r="GNN6" s="2152"/>
      <c r="GNO6" s="2152"/>
      <c r="GNP6" s="2152"/>
      <c r="GNQ6" s="2152"/>
      <c r="GNR6" s="2152"/>
      <c r="GNS6" s="2152"/>
      <c r="GNT6" s="2152"/>
      <c r="GNU6" s="2152"/>
      <c r="GNV6" s="2152"/>
      <c r="GNW6" s="2152"/>
      <c r="GNX6" s="2152"/>
      <c r="GNY6" s="2152"/>
      <c r="GNZ6" s="2152"/>
      <c r="GOA6" s="2152"/>
      <c r="GOB6" s="2152"/>
      <c r="GOC6" s="2152"/>
      <c r="GOD6" s="2152"/>
      <c r="GOE6" s="2152"/>
      <c r="GOF6" s="2152"/>
      <c r="GOG6" s="2152"/>
      <c r="GOH6" s="2152"/>
      <c r="GOI6" s="2152"/>
      <c r="GOJ6" s="2152"/>
      <c r="GOK6" s="2152"/>
      <c r="GOL6" s="2152"/>
      <c r="GOM6" s="2152"/>
      <c r="GON6" s="2152"/>
      <c r="GOO6" s="2152"/>
      <c r="GOP6" s="2152"/>
      <c r="GOQ6" s="2152"/>
      <c r="GOR6" s="2152"/>
      <c r="GOS6" s="2152"/>
      <c r="GOT6" s="2152"/>
      <c r="GOU6" s="2152"/>
      <c r="GOV6" s="2152"/>
      <c r="GOW6" s="2152"/>
      <c r="GOX6" s="2152"/>
      <c r="GOY6" s="2152"/>
      <c r="GOZ6" s="2152"/>
      <c r="GPA6" s="2152"/>
      <c r="GPB6" s="2152"/>
      <c r="GPC6" s="2152"/>
      <c r="GPD6" s="2152"/>
      <c r="GPE6" s="2152"/>
      <c r="GPF6" s="2152"/>
      <c r="GPG6" s="2152"/>
      <c r="GPH6" s="2152"/>
      <c r="GPI6" s="2152"/>
      <c r="GPJ6" s="2152"/>
      <c r="GPK6" s="2152"/>
      <c r="GPL6" s="2152"/>
      <c r="GPM6" s="2152"/>
      <c r="GPN6" s="2152"/>
      <c r="GPO6" s="2152"/>
      <c r="GPP6" s="2152"/>
      <c r="GPQ6" s="2152"/>
      <c r="GPR6" s="2152"/>
      <c r="GPS6" s="2152"/>
      <c r="GPT6" s="2152"/>
      <c r="GPU6" s="2152"/>
      <c r="GPV6" s="2152"/>
      <c r="GPW6" s="2152"/>
      <c r="GPX6" s="2152"/>
      <c r="GPY6" s="2152"/>
      <c r="GPZ6" s="2152"/>
      <c r="GQA6" s="2152"/>
      <c r="GQB6" s="2152"/>
      <c r="GQC6" s="2152"/>
      <c r="GQD6" s="2152"/>
      <c r="GQE6" s="2152"/>
      <c r="GQF6" s="2152"/>
      <c r="GQG6" s="2152"/>
      <c r="GQH6" s="2152"/>
      <c r="GQI6" s="2152"/>
      <c r="GQJ6" s="2152"/>
      <c r="GQK6" s="2152"/>
      <c r="GQL6" s="2152"/>
      <c r="GQM6" s="2152"/>
      <c r="GQN6" s="2152"/>
      <c r="GQO6" s="2152"/>
      <c r="GQP6" s="2152"/>
      <c r="GQQ6" s="2152"/>
      <c r="GQR6" s="2152"/>
      <c r="GQS6" s="2152"/>
      <c r="GQT6" s="2152"/>
      <c r="GQU6" s="2152"/>
      <c r="GQV6" s="2152"/>
      <c r="GQW6" s="2152"/>
      <c r="GQX6" s="2152"/>
      <c r="GQY6" s="2152"/>
      <c r="GQZ6" s="2152"/>
      <c r="GRA6" s="2152"/>
      <c r="GRB6" s="2152"/>
      <c r="GRC6" s="2152"/>
      <c r="GRD6" s="2152"/>
      <c r="GRE6" s="2152"/>
      <c r="GRF6" s="2152"/>
      <c r="GRG6" s="2152"/>
      <c r="GRH6" s="2152"/>
      <c r="GRI6" s="2152"/>
      <c r="GRJ6" s="2152"/>
      <c r="GRK6" s="2152"/>
      <c r="GRL6" s="2152"/>
      <c r="GRM6" s="2152"/>
      <c r="GRN6" s="2152"/>
      <c r="GRO6" s="2152"/>
      <c r="GRP6" s="2152"/>
      <c r="GRQ6" s="2152"/>
      <c r="GRR6" s="2152"/>
      <c r="GRS6" s="2152"/>
      <c r="GRT6" s="2152"/>
      <c r="GRU6" s="2152"/>
      <c r="GRV6" s="2152"/>
      <c r="GRW6" s="2152"/>
      <c r="GRX6" s="2152"/>
      <c r="GRY6" s="2152"/>
      <c r="GRZ6" s="2152"/>
      <c r="GSA6" s="2152"/>
      <c r="GSB6" s="2152"/>
      <c r="GSC6" s="2152"/>
      <c r="GSD6" s="2152"/>
      <c r="GSE6" s="2152"/>
      <c r="GSF6" s="2152"/>
      <c r="GSG6" s="2152"/>
      <c r="GSH6" s="2152"/>
      <c r="GSI6" s="2152"/>
      <c r="GSJ6" s="2152"/>
      <c r="GSK6" s="2152"/>
      <c r="GSL6" s="2152"/>
      <c r="GSM6" s="2152"/>
      <c r="GSN6" s="2152"/>
      <c r="GSO6" s="2152"/>
      <c r="GSP6" s="2152"/>
      <c r="GSQ6" s="2152"/>
      <c r="GSR6" s="2152"/>
      <c r="GSS6" s="2152"/>
      <c r="GST6" s="2152"/>
      <c r="GSU6" s="2152"/>
      <c r="GSV6" s="2152"/>
      <c r="GSW6" s="2152"/>
      <c r="GSX6" s="2152"/>
      <c r="GSY6" s="2152"/>
      <c r="GSZ6" s="2152"/>
      <c r="GTA6" s="2152"/>
      <c r="GTB6" s="2152"/>
      <c r="GTC6" s="2152"/>
      <c r="GTD6" s="2152"/>
      <c r="GTE6" s="2152"/>
      <c r="GTF6" s="2152"/>
      <c r="GTG6" s="2152"/>
      <c r="GTH6" s="2152"/>
      <c r="GTI6" s="2152"/>
      <c r="GTJ6" s="2152"/>
      <c r="GTK6" s="2152"/>
      <c r="GTL6" s="2152"/>
      <c r="GTM6" s="2152"/>
      <c r="GTN6" s="2152"/>
      <c r="GTO6" s="2152"/>
      <c r="GTP6" s="2152"/>
      <c r="GTQ6" s="2152"/>
      <c r="GTR6" s="2152"/>
      <c r="GTS6" s="2152"/>
      <c r="GTT6" s="2152"/>
      <c r="GTU6" s="2152"/>
      <c r="GTV6" s="2152"/>
      <c r="GTW6" s="2152"/>
      <c r="GTX6" s="2152"/>
      <c r="GTY6" s="2152"/>
      <c r="GTZ6" s="2152"/>
      <c r="GUA6" s="2152"/>
      <c r="GUB6" s="2152"/>
      <c r="GUC6" s="2152"/>
      <c r="GUD6" s="2152"/>
      <c r="GUE6" s="2152"/>
      <c r="GUF6" s="2152"/>
      <c r="GUG6" s="2152"/>
      <c r="GUH6" s="2152"/>
      <c r="GUI6" s="2152"/>
      <c r="GUJ6" s="2152"/>
      <c r="GUK6" s="2152"/>
      <c r="GUL6" s="2152"/>
      <c r="GUM6" s="2152"/>
      <c r="GUN6" s="2152"/>
      <c r="GUO6" s="2152"/>
      <c r="GUP6" s="2152"/>
      <c r="GUQ6" s="2152"/>
      <c r="GUR6" s="2152"/>
      <c r="GUS6" s="2152"/>
      <c r="GUT6" s="2152"/>
      <c r="GUU6" s="2152"/>
      <c r="GUV6" s="2152"/>
      <c r="GUW6" s="2152"/>
      <c r="GUX6" s="2152"/>
      <c r="GUY6" s="2152"/>
      <c r="GUZ6" s="2152"/>
      <c r="GVA6" s="2152"/>
      <c r="GVB6" s="2152"/>
      <c r="GVC6" s="2152"/>
      <c r="GVD6" s="2152"/>
      <c r="GVE6" s="2152"/>
      <c r="GVF6" s="2152"/>
      <c r="GVG6" s="2152"/>
      <c r="GVH6" s="2152"/>
      <c r="GVI6" s="2152"/>
      <c r="GVJ6" s="2152"/>
      <c r="GVK6" s="2152"/>
      <c r="GVL6" s="2152"/>
      <c r="GVM6" s="2152"/>
      <c r="GVN6" s="2152"/>
      <c r="GVO6" s="2152"/>
      <c r="GVP6" s="2152"/>
      <c r="GVQ6" s="2152"/>
      <c r="GVR6" s="2152"/>
      <c r="GVS6" s="2152"/>
      <c r="GVT6" s="2152"/>
      <c r="GVU6" s="2152"/>
      <c r="GVV6" s="2152"/>
      <c r="GVW6" s="2152"/>
      <c r="GVX6" s="2152"/>
      <c r="GVY6" s="2152"/>
      <c r="GVZ6" s="2152"/>
      <c r="GWA6" s="2152"/>
      <c r="GWB6" s="2152"/>
      <c r="GWC6" s="2152"/>
      <c r="GWD6" s="2152"/>
      <c r="GWE6" s="2152"/>
      <c r="GWF6" s="2152"/>
      <c r="GWG6" s="2152"/>
      <c r="GWH6" s="2152"/>
      <c r="GWI6" s="2152"/>
      <c r="GWJ6" s="2152"/>
      <c r="GWK6" s="2152"/>
      <c r="GWL6" s="2152"/>
      <c r="GWM6" s="2152"/>
      <c r="GWN6" s="2152"/>
      <c r="GWO6" s="2152"/>
      <c r="GWP6" s="2152"/>
      <c r="GWQ6" s="2152"/>
      <c r="GWR6" s="2152"/>
      <c r="GWS6" s="2152"/>
      <c r="GWT6" s="2152"/>
      <c r="GWU6" s="2152"/>
      <c r="GWV6" s="2152"/>
      <c r="GWW6" s="2152"/>
      <c r="GWX6" s="2152"/>
      <c r="GWY6" s="2152"/>
      <c r="GWZ6" s="2152"/>
      <c r="GXA6" s="2152"/>
      <c r="GXB6" s="2152"/>
      <c r="GXC6" s="2152"/>
      <c r="GXD6" s="2152"/>
      <c r="GXE6" s="2152"/>
      <c r="GXF6" s="2152"/>
      <c r="GXG6" s="2152"/>
      <c r="GXH6" s="2152"/>
      <c r="GXI6" s="2152"/>
      <c r="GXJ6" s="2152"/>
      <c r="GXK6" s="2152"/>
      <c r="GXL6" s="2152"/>
      <c r="GXM6" s="2152"/>
      <c r="GXN6" s="2152"/>
      <c r="GXO6" s="2152"/>
      <c r="GXP6" s="2152"/>
      <c r="GXQ6" s="2152"/>
      <c r="GXR6" s="2152"/>
      <c r="GXS6" s="2152"/>
      <c r="GXT6" s="2152"/>
      <c r="GXU6" s="2152"/>
      <c r="GXV6" s="2152"/>
      <c r="GXW6" s="2152"/>
      <c r="GXX6" s="2152"/>
      <c r="GXY6" s="2152"/>
      <c r="GXZ6" s="2152"/>
      <c r="GYA6" s="2152"/>
      <c r="GYB6" s="2152"/>
      <c r="GYC6" s="2152"/>
      <c r="GYD6" s="2152"/>
      <c r="GYE6" s="2152"/>
      <c r="GYF6" s="2152"/>
      <c r="GYG6" s="2152"/>
      <c r="GYH6" s="2152"/>
      <c r="GYI6" s="2152"/>
      <c r="GYJ6" s="2152"/>
      <c r="GYK6" s="2152"/>
      <c r="GYL6" s="2152"/>
      <c r="GYM6" s="2152"/>
      <c r="GYN6" s="2152"/>
      <c r="GYO6" s="2152"/>
      <c r="GYP6" s="2152"/>
      <c r="GYQ6" s="2152"/>
      <c r="GYR6" s="2152"/>
      <c r="GYS6" s="2152"/>
      <c r="GYT6" s="2152"/>
      <c r="GYU6" s="2152"/>
      <c r="GYV6" s="2152"/>
      <c r="GYW6" s="2152"/>
      <c r="GYX6" s="2152"/>
      <c r="GYY6" s="2152"/>
      <c r="GYZ6" s="2152"/>
      <c r="GZA6" s="2152"/>
      <c r="GZB6" s="2152"/>
      <c r="GZC6" s="2152"/>
      <c r="GZD6" s="2152"/>
      <c r="GZE6" s="2152"/>
      <c r="GZF6" s="2152"/>
      <c r="GZG6" s="2152"/>
      <c r="GZH6" s="2152"/>
      <c r="GZI6" s="2152"/>
      <c r="GZJ6" s="2152"/>
      <c r="GZK6" s="2152"/>
      <c r="GZL6" s="2152"/>
      <c r="GZM6" s="2152"/>
      <c r="GZN6" s="2152"/>
      <c r="GZO6" s="2152"/>
      <c r="GZP6" s="2152"/>
      <c r="GZQ6" s="2152"/>
      <c r="GZR6" s="2152"/>
      <c r="GZS6" s="2152"/>
      <c r="GZT6" s="2152"/>
      <c r="GZU6" s="2152"/>
      <c r="GZV6" s="2152"/>
      <c r="GZW6" s="2152"/>
      <c r="GZX6" s="2152"/>
      <c r="GZY6" s="2152"/>
      <c r="GZZ6" s="2152"/>
      <c r="HAA6" s="2152"/>
      <c r="HAB6" s="2152"/>
      <c r="HAC6" s="2152"/>
      <c r="HAD6" s="2152"/>
      <c r="HAE6" s="2152"/>
      <c r="HAF6" s="2152"/>
      <c r="HAG6" s="2152"/>
      <c r="HAH6" s="2152"/>
      <c r="HAI6" s="2152"/>
      <c r="HAJ6" s="2152"/>
      <c r="HAK6" s="2152"/>
      <c r="HAL6" s="2152"/>
      <c r="HAM6" s="2152"/>
      <c r="HAN6" s="2152"/>
      <c r="HAO6" s="2152"/>
      <c r="HAP6" s="2152"/>
      <c r="HAQ6" s="2152"/>
      <c r="HAR6" s="2152"/>
      <c r="HAS6" s="2152"/>
      <c r="HAT6" s="2152"/>
      <c r="HAU6" s="2152"/>
      <c r="HAV6" s="2152"/>
      <c r="HAW6" s="2152"/>
      <c r="HAX6" s="2152"/>
      <c r="HAY6" s="2152"/>
      <c r="HAZ6" s="2152"/>
      <c r="HBA6" s="2152"/>
      <c r="HBB6" s="2152"/>
      <c r="HBC6" s="2152"/>
      <c r="HBD6" s="2152"/>
      <c r="HBE6" s="2152"/>
      <c r="HBF6" s="2152"/>
      <c r="HBG6" s="2152"/>
      <c r="HBH6" s="2152"/>
      <c r="HBI6" s="2152"/>
      <c r="HBJ6" s="2152"/>
      <c r="HBK6" s="2152"/>
      <c r="HBL6" s="2152"/>
      <c r="HBM6" s="2152"/>
      <c r="HBN6" s="2152"/>
      <c r="HBO6" s="2152"/>
      <c r="HBP6" s="2152"/>
      <c r="HBQ6" s="2152"/>
      <c r="HBR6" s="2152"/>
      <c r="HBS6" s="2152"/>
      <c r="HBT6" s="2152"/>
      <c r="HBU6" s="2152"/>
      <c r="HBV6" s="2152"/>
      <c r="HBW6" s="2152"/>
      <c r="HBX6" s="2152"/>
      <c r="HBY6" s="2152"/>
      <c r="HBZ6" s="2152"/>
      <c r="HCA6" s="2152"/>
      <c r="HCB6" s="2152"/>
      <c r="HCC6" s="2152"/>
      <c r="HCD6" s="2152"/>
      <c r="HCE6" s="2152"/>
      <c r="HCF6" s="2152"/>
      <c r="HCG6" s="2152"/>
      <c r="HCH6" s="2152"/>
      <c r="HCI6" s="2152"/>
      <c r="HCJ6" s="2152"/>
      <c r="HCK6" s="2152"/>
      <c r="HCL6" s="2152"/>
      <c r="HCM6" s="2152"/>
      <c r="HCN6" s="2152"/>
      <c r="HCO6" s="2152"/>
      <c r="HCP6" s="2152"/>
      <c r="HCQ6" s="2152"/>
      <c r="HCR6" s="2152"/>
      <c r="HCS6" s="2152"/>
      <c r="HCT6" s="2152"/>
      <c r="HCU6" s="2152"/>
      <c r="HCV6" s="2152"/>
      <c r="HCW6" s="2152"/>
      <c r="HCX6" s="2152"/>
      <c r="HCY6" s="2152"/>
      <c r="HCZ6" s="2152"/>
      <c r="HDA6" s="2152"/>
      <c r="HDB6" s="2152"/>
      <c r="HDC6" s="2152"/>
      <c r="HDD6" s="2152"/>
      <c r="HDE6" s="2152"/>
      <c r="HDF6" s="2152"/>
      <c r="HDG6" s="2152"/>
      <c r="HDH6" s="2152"/>
      <c r="HDI6" s="2152"/>
      <c r="HDJ6" s="2152"/>
      <c r="HDK6" s="2152"/>
      <c r="HDL6" s="2152"/>
      <c r="HDM6" s="2152"/>
      <c r="HDN6" s="2152"/>
      <c r="HDO6" s="2152"/>
      <c r="HDP6" s="2152"/>
      <c r="HDQ6" s="2152"/>
      <c r="HDR6" s="2152"/>
      <c r="HDS6" s="2152"/>
      <c r="HDT6" s="2152"/>
      <c r="HDU6" s="2152"/>
      <c r="HDV6" s="2152"/>
      <c r="HDW6" s="2152"/>
      <c r="HDX6" s="2152"/>
      <c r="HDY6" s="2152"/>
      <c r="HDZ6" s="2152"/>
      <c r="HEA6" s="2152"/>
      <c r="HEB6" s="2152"/>
      <c r="HEC6" s="2152"/>
      <c r="HED6" s="2152"/>
      <c r="HEE6" s="2152"/>
      <c r="HEF6" s="2152"/>
      <c r="HEG6" s="2152"/>
      <c r="HEH6" s="2152"/>
      <c r="HEI6" s="2152"/>
      <c r="HEJ6" s="2152"/>
      <c r="HEK6" s="2152"/>
      <c r="HEL6" s="2152"/>
      <c r="HEM6" s="2152"/>
      <c r="HEN6" s="2152"/>
      <c r="HEO6" s="2152"/>
      <c r="HEP6" s="2152"/>
      <c r="HEQ6" s="2152"/>
      <c r="HER6" s="2152"/>
      <c r="HES6" s="2152"/>
      <c r="HET6" s="2152"/>
      <c r="HEU6" s="2152"/>
      <c r="HEV6" s="2152"/>
      <c r="HEW6" s="2152"/>
      <c r="HEX6" s="2152"/>
      <c r="HEY6" s="2152"/>
      <c r="HEZ6" s="2152"/>
      <c r="HFA6" s="2152"/>
      <c r="HFB6" s="2152"/>
      <c r="HFC6" s="2152"/>
      <c r="HFD6" s="2152"/>
      <c r="HFE6" s="2152"/>
      <c r="HFF6" s="2152"/>
      <c r="HFG6" s="2152"/>
      <c r="HFH6" s="2152"/>
      <c r="HFI6" s="2152"/>
      <c r="HFJ6" s="2152"/>
      <c r="HFK6" s="2152"/>
      <c r="HFL6" s="2152"/>
      <c r="HFM6" s="2152"/>
      <c r="HFN6" s="2152"/>
      <c r="HFO6" s="2152"/>
      <c r="HFP6" s="2152"/>
      <c r="HFQ6" s="2152"/>
      <c r="HFR6" s="2152"/>
      <c r="HFS6" s="2152"/>
      <c r="HFT6" s="2152"/>
      <c r="HFU6" s="2152"/>
      <c r="HFV6" s="2152"/>
      <c r="HFW6" s="2152"/>
      <c r="HFX6" s="2152"/>
      <c r="HFY6" s="2152"/>
      <c r="HFZ6" s="2152"/>
      <c r="HGA6" s="2152"/>
      <c r="HGB6" s="2152"/>
      <c r="HGC6" s="2152"/>
      <c r="HGD6" s="2152"/>
      <c r="HGE6" s="2152"/>
      <c r="HGF6" s="2152"/>
      <c r="HGG6" s="2152"/>
      <c r="HGH6" s="2152"/>
      <c r="HGI6" s="2152"/>
      <c r="HGJ6" s="2152"/>
      <c r="HGK6" s="2152"/>
      <c r="HGL6" s="2152"/>
      <c r="HGM6" s="2152"/>
      <c r="HGN6" s="2152"/>
      <c r="HGO6" s="2152"/>
      <c r="HGP6" s="2152"/>
      <c r="HGQ6" s="2152"/>
      <c r="HGR6" s="2152"/>
      <c r="HGS6" s="2152"/>
      <c r="HGT6" s="2152"/>
      <c r="HGU6" s="2152"/>
      <c r="HGV6" s="2152"/>
      <c r="HGW6" s="2152"/>
      <c r="HGX6" s="2152"/>
      <c r="HGY6" s="2152"/>
      <c r="HGZ6" s="2152"/>
      <c r="HHA6" s="2152"/>
      <c r="HHB6" s="2152"/>
      <c r="HHC6" s="2152"/>
      <c r="HHD6" s="2152"/>
      <c r="HHE6" s="2152"/>
      <c r="HHF6" s="2152"/>
      <c r="HHG6" s="2152"/>
      <c r="HHH6" s="2152"/>
      <c r="HHI6" s="2152"/>
      <c r="HHJ6" s="2152"/>
      <c r="HHK6" s="2152"/>
      <c r="HHL6" s="2152"/>
      <c r="HHM6" s="2152"/>
      <c r="HHN6" s="2152"/>
      <c r="HHO6" s="2152"/>
      <c r="HHP6" s="2152"/>
      <c r="HHQ6" s="2152"/>
      <c r="HHR6" s="2152"/>
      <c r="HHS6" s="2152"/>
      <c r="HHT6" s="2152"/>
      <c r="HHU6" s="2152"/>
      <c r="HHV6" s="2152"/>
      <c r="HHW6" s="2152"/>
      <c r="HHX6" s="2152"/>
      <c r="HHY6" s="2152"/>
      <c r="HHZ6" s="2152"/>
      <c r="HIA6" s="2152"/>
      <c r="HIB6" s="2152"/>
      <c r="HIC6" s="2152"/>
      <c r="HID6" s="2152"/>
      <c r="HIE6" s="2152"/>
      <c r="HIF6" s="2152"/>
      <c r="HIG6" s="2152"/>
      <c r="HIH6" s="2152"/>
      <c r="HII6" s="2152"/>
      <c r="HIJ6" s="2152"/>
      <c r="HIK6" s="2152"/>
      <c r="HIL6" s="2152"/>
      <c r="HIM6" s="2152"/>
      <c r="HIN6" s="2152"/>
      <c r="HIO6" s="2152"/>
      <c r="HIP6" s="2152"/>
      <c r="HIQ6" s="2152"/>
      <c r="HIR6" s="2152"/>
      <c r="HIS6" s="2152"/>
      <c r="HIT6" s="2152"/>
      <c r="HIU6" s="2152"/>
      <c r="HIV6" s="2152"/>
      <c r="HIW6" s="2152"/>
      <c r="HIX6" s="2152"/>
      <c r="HIY6" s="2152"/>
      <c r="HIZ6" s="2152"/>
      <c r="HJA6" s="2152"/>
      <c r="HJB6" s="2152"/>
      <c r="HJC6" s="2152"/>
      <c r="HJD6" s="2152"/>
      <c r="HJE6" s="2152"/>
      <c r="HJF6" s="2152"/>
      <c r="HJG6" s="2152"/>
      <c r="HJH6" s="2152"/>
      <c r="HJI6" s="2152"/>
      <c r="HJJ6" s="2152"/>
      <c r="HJK6" s="2152"/>
      <c r="HJL6" s="2152"/>
      <c r="HJM6" s="2152"/>
      <c r="HJN6" s="2152"/>
      <c r="HJO6" s="2152"/>
      <c r="HJP6" s="2152"/>
      <c r="HJQ6" s="2152"/>
      <c r="HJR6" s="2152"/>
      <c r="HJS6" s="2152"/>
      <c r="HJT6" s="2152"/>
      <c r="HJU6" s="2152"/>
      <c r="HJV6" s="2152"/>
      <c r="HJW6" s="2152"/>
      <c r="HJX6" s="2152"/>
      <c r="HJY6" s="2152"/>
      <c r="HJZ6" s="2152"/>
      <c r="HKA6" s="2152"/>
      <c r="HKB6" s="2152"/>
      <c r="HKC6" s="2152"/>
      <c r="HKD6" s="2152"/>
      <c r="HKE6" s="2152"/>
      <c r="HKF6" s="2152"/>
      <c r="HKG6" s="2152"/>
      <c r="HKH6" s="2152"/>
      <c r="HKI6" s="2152"/>
      <c r="HKJ6" s="2152"/>
      <c r="HKK6" s="2152"/>
      <c r="HKL6" s="2152"/>
      <c r="HKM6" s="2152"/>
      <c r="HKN6" s="2152"/>
      <c r="HKO6" s="2152"/>
      <c r="HKP6" s="2152"/>
      <c r="HKQ6" s="2152"/>
      <c r="HKR6" s="2152"/>
      <c r="HKS6" s="2152"/>
      <c r="HKT6" s="2152"/>
      <c r="HKU6" s="2152"/>
      <c r="HKV6" s="2152"/>
      <c r="HKW6" s="2152"/>
      <c r="HKX6" s="2152"/>
      <c r="HKY6" s="2152"/>
      <c r="HKZ6" s="2152"/>
      <c r="HLA6" s="2152"/>
      <c r="HLB6" s="2152"/>
      <c r="HLC6" s="2152"/>
      <c r="HLD6" s="2152"/>
      <c r="HLE6" s="2152"/>
      <c r="HLF6" s="2152"/>
      <c r="HLG6" s="2152"/>
      <c r="HLH6" s="2152"/>
      <c r="HLI6" s="2152"/>
      <c r="HLJ6" s="2152"/>
      <c r="HLK6" s="2152"/>
      <c r="HLL6" s="2152"/>
      <c r="HLM6" s="2152"/>
      <c r="HLN6" s="2152"/>
      <c r="HLO6" s="2152"/>
      <c r="HLP6" s="2152"/>
      <c r="HLQ6" s="2152"/>
      <c r="HLR6" s="2152"/>
      <c r="HLS6" s="2152"/>
      <c r="HLT6" s="2152"/>
      <c r="HLU6" s="2152"/>
      <c r="HLV6" s="2152"/>
      <c r="HLW6" s="2152"/>
      <c r="HLX6" s="2152"/>
      <c r="HLY6" s="2152"/>
      <c r="HLZ6" s="2152"/>
      <c r="HMA6" s="2152"/>
      <c r="HMB6" s="2152"/>
      <c r="HMC6" s="2152"/>
      <c r="HMD6" s="2152"/>
      <c r="HME6" s="2152"/>
      <c r="HMF6" s="2152"/>
      <c r="HMG6" s="2152"/>
      <c r="HMH6" s="2152"/>
      <c r="HMI6" s="2152"/>
      <c r="HMJ6" s="2152"/>
      <c r="HMK6" s="2152"/>
      <c r="HML6" s="2152"/>
      <c r="HMM6" s="2152"/>
      <c r="HMN6" s="2152"/>
      <c r="HMO6" s="2152"/>
      <c r="HMP6" s="2152"/>
      <c r="HMQ6" s="2152"/>
      <c r="HMR6" s="2152"/>
      <c r="HMS6" s="2152"/>
      <c r="HMT6" s="2152"/>
      <c r="HMU6" s="2152"/>
      <c r="HMV6" s="2152"/>
      <c r="HMW6" s="2152"/>
      <c r="HMX6" s="2152"/>
      <c r="HMY6" s="2152"/>
      <c r="HMZ6" s="2152"/>
      <c r="HNA6" s="2152"/>
      <c r="HNB6" s="2152"/>
      <c r="HNC6" s="2152"/>
      <c r="HND6" s="2152"/>
      <c r="HNE6" s="2152"/>
      <c r="HNF6" s="2152"/>
      <c r="HNG6" s="2152"/>
      <c r="HNH6" s="2152"/>
      <c r="HNI6" s="2152"/>
      <c r="HNJ6" s="2152"/>
      <c r="HNK6" s="2152"/>
      <c r="HNL6" s="2152"/>
      <c r="HNM6" s="2152"/>
      <c r="HNN6" s="2152"/>
      <c r="HNO6" s="2152"/>
      <c r="HNP6" s="2152"/>
      <c r="HNQ6" s="2152"/>
      <c r="HNR6" s="2152"/>
      <c r="HNS6" s="2152"/>
      <c r="HNT6" s="2152"/>
      <c r="HNU6" s="2152"/>
      <c r="HNV6" s="2152"/>
      <c r="HNW6" s="2152"/>
      <c r="HNX6" s="2152"/>
      <c r="HNY6" s="2152"/>
      <c r="HNZ6" s="2152"/>
      <c r="HOA6" s="2152"/>
      <c r="HOB6" s="2152"/>
      <c r="HOC6" s="2152"/>
      <c r="HOD6" s="2152"/>
      <c r="HOE6" s="2152"/>
      <c r="HOF6" s="2152"/>
      <c r="HOG6" s="2152"/>
      <c r="HOH6" s="2152"/>
      <c r="HOI6" s="2152"/>
      <c r="HOJ6" s="2152"/>
      <c r="HOK6" s="2152"/>
      <c r="HOL6" s="2152"/>
      <c r="HOM6" s="2152"/>
      <c r="HON6" s="2152"/>
      <c r="HOO6" s="2152"/>
      <c r="HOP6" s="2152"/>
      <c r="HOQ6" s="2152"/>
      <c r="HOR6" s="2152"/>
      <c r="HOS6" s="2152"/>
      <c r="HOT6" s="2152"/>
      <c r="HOU6" s="2152"/>
      <c r="HOV6" s="2152"/>
      <c r="HOW6" s="2152"/>
      <c r="HOX6" s="2152"/>
      <c r="HOY6" s="2152"/>
      <c r="HOZ6" s="2152"/>
      <c r="HPA6" s="2152"/>
      <c r="HPB6" s="2152"/>
      <c r="HPC6" s="2152"/>
      <c r="HPD6" s="2152"/>
      <c r="HPE6" s="2152"/>
      <c r="HPF6" s="2152"/>
      <c r="HPG6" s="2152"/>
      <c r="HPH6" s="2152"/>
      <c r="HPI6" s="2152"/>
      <c r="HPJ6" s="2152"/>
      <c r="HPK6" s="2152"/>
      <c r="HPL6" s="2152"/>
      <c r="HPM6" s="2152"/>
      <c r="HPN6" s="2152"/>
      <c r="HPO6" s="2152"/>
      <c r="HPP6" s="2152"/>
      <c r="HPQ6" s="2152"/>
      <c r="HPR6" s="2152"/>
      <c r="HPS6" s="2152"/>
      <c r="HPT6" s="2152"/>
      <c r="HPU6" s="2152"/>
      <c r="HPV6" s="2152"/>
      <c r="HPW6" s="2152"/>
      <c r="HPX6" s="2152"/>
      <c r="HPY6" s="2152"/>
      <c r="HPZ6" s="2152"/>
      <c r="HQA6" s="2152"/>
      <c r="HQB6" s="2152"/>
      <c r="HQC6" s="2152"/>
      <c r="HQD6" s="2152"/>
      <c r="HQE6" s="2152"/>
      <c r="HQF6" s="2152"/>
      <c r="HQG6" s="2152"/>
      <c r="HQH6" s="2152"/>
      <c r="HQI6" s="2152"/>
      <c r="HQJ6" s="2152"/>
      <c r="HQK6" s="2152"/>
      <c r="HQL6" s="2152"/>
      <c r="HQM6" s="2152"/>
      <c r="HQN6" s="2152"/>
      <c r="HQO6" s="2152"/>
      <c r="HQP6" s="2152"/>
      <c r="HQQ6" s="2152"/>
      <c r="HQR6" s="2152"/>
      <c r="HQS6" s="2152"/>
      <c r="HQT6" s="2152"/>
      <c r="HQU6" s="2152"/>
      <c r="HQV6" s="2152"/>
      <c r="HQW6" s="2152"/>
      <c r="HQX6" s="2152"/>
      <c r="HQY6" s="2152"/>
      <c r="HQZ6" s="2152"/>
      <c r="HRA6" s="2152"/>
      <c r="HRB6" s="2152"/>
      <c r="HRC6" s="2152"/>
      <c r="HRD6" s="2152"/>
      <c r="HRE6" s="2152"/>
      <c r="HRF6" s="2152"/>
      <c r="HRG6" s="2152"/>
      <c r="HRH6" s="2152"/>
      <c r="HRI6" s="2152"/>
      <c r="HRJ6" s="2152"/>
      <c r="HRK6" s="2152"/>
      <c r="HRL6" s="2152"/>
      <c r="HRM6" s="2152"/>
      <c r="HRN6" s="2152"/>
      <c r="HRO6" s="2152"/>
      <c r="HRP6" s="2152"/>
      <c r="HRQ6" s="2152"/>
      <c r="HRR6" s="2152"/>
      <c r="HRS6" s="2152"/>
      <c r="HRT6" s="2152"/>
      <c r="HRU6" s="2152"/>
      <c r="HRV6" s="2152"/>
      <c r="HRW6" s="2152"/>
      <c r="HRX6" s="2152"/>
      <c r="HRY6" s="2152"/>
      <c r="HRZ6" s="2152"/>
      <c r="HSA6" s="2152"/>
      <c r="HSB6" s="2152"/>
      <c r="HSC6" s="2152"/>
      <c r="HSD6" s="2152"/>
      <c r="HSE6" s="2152"/>
      <c r="HSF6" s="2152"/>
      <c r="HSG6" s="2152"/>
      <c r="HSH6" s="2152"/>
      <c r="HSI6" s="2152"/>
      <c r="HSJ6" s="2152"/>
      <c r="HSK6" s="2152"/>
      <c r="HSL6" s="2152"/>
      <c r="HSM6" s="2152"/>
      <c r="HSN6" s="2152"/>
      <c r="HSO6" s="2152"/>
      <c r="HSP6" s="2152"/>
      <c r="HSQ6" s="2152"/>
      <c r="HSR6" s="2152"/>
      <c r="HSS6" s="2152"/>
      <c r="HST6" s="2152"/>
      <c r="HSU6" s="2152"/>
      <c r="HSV6" s="2152"/>
      <c r="HSW6" s="2152"/>
      <c r="HSX6" s="2152"/>
      <c r="HSY6" s="2152"/>
      <c r="HSZ6" s="2152"/>
      <c r="HTA6" s="2152"/>
      <c r="HTB6" s="2152"/>
      <c r="HTC6" s="2152"/>
      <c r="HTD6" s="2152"/>
      <c r="HTE6" s="2152"/>
      <c r="HTF6" s="2152"/>
      <c r="HTG6" s="2152"/>
      <c r="HTH6" s="2152"/>
      <c r="HTI6" s="2152"/>
      <c r="HTJ6" s="2152"/>
      <c r="HTK6" s="2152"/>
      <c r="HTL6" s="2152"/>
      <c r="HTM6" s="2152"/>
      <c r="HTN6" s="2152"/>
      <c r="HTO6" s="2152"/>
      <c r="HTP6" s="2152"/>
      <c r="HTQ6" s="2152"/>
      <c r="HTR6" s="2152"/>
      <c r="HTS6" s="2152"/>
      <c r="HTT6" s="2152"/>
      <c r="HTU6" s="2152"/>
      <c r="HTV6" s="2152"/>
      <c r="HTW6" s="2152"/>
      <c r="HTX6" s="2152"/>
      <c r="HTY6" s="2152"/>
      <c r="HTZ6" s="2152"/>
      <c r="HUA6" s="2152"/>
      <c r="HUB6" s="2152"/>
      <c r="HUC6" s="2152"/>
      <c r="HUD6" s="2152"/>
      <c r="HUE6" s="2152"/>
      <c r="HUF6" s="2152"/>
      <c r="HUG6" s="2152"/>
      <c r="HUH6" s="2152"/>
      <c r="HUI6" s="2152"/>
      <c r="HUJ6" s="2152"/>
      <c r="HUK6" s="2152"/>
      <c r="HUL6" s="2152"/>
      <c r="HUM6" s="2152"/>
      <c r="HUN6" s="2152"/>
      <c r="HUO6" s="2152"/>
      <c r="HUP6" s="2152"/>
      <c r="HUQ6" s="2152"/>
      <c r="HUR6" s="2152"/>
      <c r="HUS6" s="2152"/>
      <c r="HUT6" s="2152"/>
      <c r="HUU6" s="2152"/>
      <c r="HUV6" s="2152"/>
      <c r="HUW6" s="2152"/>
      <c r="HUX6" s="2152"/>
      <c r="HUY6" s="2152"/>
      <c r="HUZ6" s="2152"/>
      <c r="HVA6" s="2152"/>
      <c r="HVB6" s="2152"/>
      <c r="HVC6" s="2152"/>
      <c r="HVD6" s="2152"/>
      <c r="HVE6" s="2152"/>
      <c r="HVF6" s="2152"/>
      <c r="HVG6" s="2152"/>
      <c r="HVH6" s="2152"/>
      <c r="HVI6" s="2152"/>
      <c r="HVJ6" s="2152"/>
      <c r="HVK6" s="2152"/>
      <c r="HVL6" s="2152"/>
      <c r="HVM6" s="2152"/>
      <c r="HVN6" s="2152"/>
      <c r="HVO6" s="2152"/>
      <c r="HVP6" s="2152"/>
      <c r="HVQ6" s="2152"/>
      <c r="HVR6" s="2152"/>
      <c r="HVS6" s="2152"/>
      <c r="HVT6" s="2152"/>
      <c r="HVU6" s="2152"/>
      <c r="HVV6" s="2152"/>
      <c r="HVW6" s="2152"/>
      <c r="HVX6" s="2152"/>
      <c r="HVY6" s="2152"/>
      <c r="HVZ6" s="2152"/>
      <c r="HWA6" s="2152"/>
      <c r="HWB6" s="2152"/>
      <c r="HWC6" s="2152"/>
      <c r="HWD6" s="2152"/>
      <c r="HWE6" s="2152"/>
      <c r="HWF6" s="2152"/>
      <c r="HWG6" s="2152"/>
      <c r="HWH6" s="2152"/>
      <c r="HWI6" s="2152"/>
      <c r="HWJ6" s="2152"/>
      <c r="HWK6" s="2152"/>
      <c r="HWL6" s="2152"/>
      <c r="HWM6" s="2152"/>
      <c r="HWN6" s="2152"/>
      <c r="HWO6" s="2152"/>
      <c r="HWP6" s="2152"/>
      <c r="HWQ6" s="2152"/>
      <c r="HWR6" s="2152"/>
      <c r="HWS6" s="2152"/>
      <c r="HWT6" s="2152"/>
      <c r="HWU6" s="2152"/>
      <c r="HWV6" s="2152"/>
      <c r="HWW6" s="2152"/>
      <c r="HWX6" s="2152"/>
      <c r="HWY6" s="2152"/>
      <c r="HWZ6" s="2152"/>
      <c r="HXA6" s="2152"/>
      <c r="HXB6" s="2152"/>
      <c r="HXC6" s="2152"/>
      <c r="HXD6" s="2152"/>
      <c r="HXE6" s="2152"/>
      <c r="HXF6" s="2152"/>
      <c r="HXG6" s="2152"/>
      <c r="HXH6" s="2152"/>
      <c r="HXI6" s="2152"/>
      <c r="HXJ6" s="2152"/>
      <c r="HXK6" s="2152"/>
      <c r="HXL6" s="2152"/>
      <c r="HXM6" s="2152"/>
      <c r="HXN6" s="2152"/>
      <c r="HXO6" s="2152"/>
      <c r="HXP6" s="2152"/>
      <c r="HXQ6" s="2152"/>
      <c r="HXR6" s="2152"/>
      <c r="HXS6" s="2152"/>
      <c r="HXT6" s="2152"/>
      <c r="HXU6" s="2152"/>
      <c r="HXV6" s="2152"/>
      <c r="HXW6" s="2152"/>
      <c r="HXX6" s="2152"/>
      <c r="HXY6" s="2152"/>
      <c r="HXZ6" s="2152"/>
      <c r="HYA6" s="2152"/>
      <c r="HYB6" s="2152"/>
      <c r="HYC6" s="2152"/>
      <c r="HYD6" s="2152"/>
      <c r="HYE6" s="2152"/>
      <c r="HYF6" s="2152"/>
      <c r="HYG6" s="2152"/>
      <c r="HYH6" s="2152"/>
      <c r="HYI6" s="2152"/>
      <c r="HYJ6" s="2152"/>
      <c r="HYK6" s="2152"/>
      <c r="HYL6" s="2152"/>
      <c r="HYM6" s="2152"/>
      <c r="HYN6" s="2152"/>
      <c r="HYO6" s="2152"/>
      <c r="HYP6" s="2152"/>
      <c r="HYQ6" s="2152"/>
      <c r="HYR6" s="2152"/>
      <c r="HYS6" s="2152"/>
      <c r="HYT6" s="2152"/>
      <c r="HYU6" s="2152"/>
      <c r="HYV6" s="2152"/>
      <c r="HYW6" s="2152"/>
      <c r="HYX6" s="2152"/>
      <c r="HYY6" s="2152"/>
      <c r="HYZ6" s="2152"/>
      <c r="HZA6" s="2152"/>
      <c r="HZB6" s="2152"/>
      <c r="HZC6" s="2152"/>
      <c r="HZD6" s="2152"/>
      <c r="HZE6" s="2152"/>
      <c r="HZF6" s="2152"/>
      <c r="HZG6" s="2152"/>
      <c r="HZH6" s="2152"/>
      <c r="HZI6" s="2152"/>
      <c r="HZJ6" s="2152"/>
      <c r="HZK6" s="2152"/>
      <c r="HZL6" s="2152"/>
      <c r="HZM6" s="2152"/>
      <c r="HZN6" s="2152"/>
      <c r="HZO6" s="2152"/>
      <c r="HZP6" s="2152"/>
      <c r="HZQ6" s="2152"/>
      <c r="HZR6" s="2152"/>
      <c r="HZS6" s="2152"/>
      <c r="HZT6" s="2152"/>
      <c r="HZU6" s="2152"/>
      <c r="HZV6" s="2152"/>
      <c r="HZW6" s="2152"/>
      <c r="HZX6" s="2152"/>
      <c r="HZY6" s="2152"/>
      <c r="HZZ6" s="2152"/>
      <c r="IAA6" s="2152"/>
      <c r="IAB6" s="2152"/>
      <c r="IAC6" s="2152"/>
      <c r="IAD6" s="2152"/>
      <c r="IAE6" s="2152"/>
      <c r="IAF6" s="2152"/>
      <c r="IAG6" s="2152"/>
      <c r="IAH6" s="2152"/>
      <c r="IAI6" s="2152"/>
      <c r="IAJ6" s="2152"/>
      <c r="IAK6" s="2152"/>
      <c r="IAL6" s="2152"/>
      <c r="IAM6" s="2152"/>
      <c r="IAN6" s="2152"/>
      <c r="IAO6" s="2152"/>
      <c r="IAP6" s="2152"/>
      <c r="IAQ6" s="2152"/>
      <c r="IAR6" s="2152"/>
      <c r="IAS6" s="2152"/>
      <c r="IAT6" s="2152"/>
      <c r="IAU6" s="2152"/>
      <c r="IAV6" s="2152"/>
      <c r="IAW6" s="2152"/>
      <c r="IAX6" s="2152"/>
      <c r="IAY6" s="2152"/>
      <c r="IAZ6" s="2152"/>
      <c r="IBA6" s="2152"/>
      <c r="IBB6" s="2152"/>
      <c r="IBC6" s="2152"/>
      <c r="IBD6" s="2152"/>
      <c r="IBE6" s="2152"/>
      <c r="IBF6" s="2152"/>
      <c r="IBG6" s="2152"/>
      <c r="IBH6" s="2152"/>
      <c r="IBI6" s="2152"/>
      <c r="IBJ6" s="2152"/>
      <c r="IBK6" s="2152"/>
      <c r="IBL6" s="2152"/>
      <c r="IBM6" s="2152"/>
      <c r="IBN6" s="2152"/>
      <c r="IBO6" s="2152"/>
      <c r="IBP6" s="2152"/>
      <c r="IBQ6" s="2152"/>
      <c r="IBR6" s="2152"/>
      <c r="IBS6" s="2152"/>
      <c r="IBT6" s="2152"/>
      <c r="IBU6" s="2152"/>
      <c r="IBV6" s="2152"/>
      <c r="IBW6" s="2152"/>
      <c r="IBX6" s="2152"/>
      <c r="IBY6" s="2152"/>
      <c r="IBZ6" s="2152"/>
      <c r="ICA6" s="2152"/>
      <c r="ICB6" s="2152"/>
      <c r="ICC6" s="2152"/>
      <c r="ICD6" s="2152"/>
      <c r="ICE6" s="2152"/>
      <c r="ICF6" s="2152"/>
      <c r="ICG6" s="2152"/>
      <c r="ICH6" s="2152"/>
      <c r="ICI6" s="2152"/>
      <c r="ICJ6" s="2152"/>
      <c r="ICK6" s="2152"/>
      <c r="ICL6" s="2152"/>
      <c r="ICM6" s="2152"/>
      <c r="ICN6" s="2152"/>
      <c r="ICO6" s="2152"/>
      <c r="ICP6" s="2152"/>
      <c r="ICQ6" s="2152"/>
      <c r="ICR6" s="2152"/>
      <c r="ICS6" s="2152"/>
      <c r="ICT6" s="2152"/>
      <c r="ICU6" s="2152"/>
      <c r="ICV6" s="2152"/>
      <c r="ICW6" s="2152"/>
      <c r="ICX6" s="2152"/>
      <c r="ICY6" s="2152"/>
      <c r="ICZ6" s="2152"/>
      <c r="IDA6" s="2152"/>
      <c r="IDB6" s="2152"/>
      <c r="IDC6" s="2152"/>
      <c r="IDD6" s="2152"/>
      <c r="IDE6" s="2152"/>
      <c r="IDF6" s="2152"/>
      <c r="IDG6" s="2152"/>
      <c r="IDH6" s="2152"/>
      <c r="IDI6" s="2152"/>
      <c r="IDJ6" s="2152"/>
      <c r="IDK6" s="2152"/>
      <c r="IDL6" s="2152"/>
      <c r="IDM6" s="2152"/>
      <c r="IDN6" s="2152"/>
      <c r="IDO6" s="2152"/>
      <c r="IDP6" s="2152"/>
      <c r="IDQ6" s="2152"/>
      <c r="IDR6" s="2152"/>
      <c r="IDS6" s="2152"/>
      <c r="IDT6" s="2152"/>
      <c r="IDU6" s="2152"/>
      <c r="IDV6" s="2152"/>
      <c r="IDW6" s="2152"/>
      <c r="IDX6" s="2152"/>
      <c r="IDY6" s="2152"/>
      <c r="IDZ6" s="2152"/>
      <c r="IEA6" s="2152"/>
      <c r="IEB6" s="2152"/>
      <c r="IEC6" s="2152"/>
      <c r="IED6" s="2152"/>
      <c r="IEE6" s="2152"/>
      <c r="IEF6" s="2152"/>
      <c r="IEG6" s="2152"/>
      <c r="IEH6" s="2152"/>
      <c r="IEI6" s="2152"/>
      <c r="IEJ6" s="2152"/>
      <c r="IEK6" s="2152"/>
      <c r="IEL6" s="2152"/>
      <c r="IEM6" s="2152"/>
      <c r="IEN6" s="2152"/>
      <c r="IEO6" s="2152"/>
      <c r="IEP6" s="2152"/>
      <c r="IEQ6" s="2152"/>
      <c r="IER6" s="2152"/>
      <c r="IES6" s="2152"/>
      <c r="IET6" s="2152"/>
      <c r="IEU6" s="2152"/>
      <c r="IEV6" s="2152"/>
      <c r="IEW6" s="2152"/>
      <c r="IEX6" s="2152"/>
      <c r="IEY6" s="2152"/>
      <c r="IEZ6" s="2152"/>
      <c r="IFA6" s="2152"/>
      <c r="IFB6" s="2152"/>
      <c r="IFC6" s="2152"/>
      <c r="IFD6" s="2152"/>
      <c r="IFE6" s="2152"/>
      <c r="IFF6" s="2152"/>
      <c r="IFG6" s="2152"/>
      <c r="IFH6" s="2152"/>
      <c r="IFI6" s="2152"/>
      <c r="IFJ6" s="2152"/>
      <c r="IFK6" s="2152"/>
      <c r="IFL6" s="2152"/>
      <c r="IFM6" s="2152"/>
      <c r="IFN6" s="2152"/>
      <c r="IFO6" s="2152"/>
      <c r="IFP6" s="2152"/>
      <c r="IFQ6" s="2152"/>
      <c r="IFR6" s="2152"/>
      <c r="IFS6" s="2152"/>
      <c r="IFT6" s="2152"/>
      <c r="IFU6" s="2152"/>
      <c r="IFV6" s="2152"/>
      <c r="IFW6" s="2152"/>
      <c r="IFX6" s="2152"/>
      <c r="IFY6" s="2152"/>
      <c r="IFZ6" s="2152"/>
      <c r="IGA6" s="2152"/>
      <c r="IGB6" s="2152"/>
      <c r="IGC6" s="2152"/>
      <c r="IGD6" s="2152"/>
      <c r="IGE6" s="2152"/>
      <c r="IGF6" s="2152"/>
      <c r="IGG6" s="2152"/>
      <c r="IGH6" s="2152"/>
      <c r="IGI6" s="2152"/>
      <c r="IGJ6" s="2152"/>
      <c r="IGK6" s="2152"/>
      <c r="IGL6" s="2152"/>
      <c r="IGM6" s="2152"/>
      <c r="IGN6" s="2152"/>
      <c r="IGO6" s="2152"/>
      <c r="IGP6" s="2152"/>
      <c r="IGQ6" s="2152"/>
      <c r="IGR6" s="2152"/>
      <c r="IGS6" s="2152"/>
      <c r="IGT6" s="2152"/>
      <c r="IGU6" s="2152"/>
      <c r="IGV6" s="2152"/>
      <c r="IGW6" s="2152"/>
      <c r="IGX6" s="2152"/>
      <c r="IGY6" s="2152"/>
      <c r="IGZ6" s="2152"/>
      <c r="IHA6" s="2152"/>
      <c r="IHB6" s="2152"/>
      <c r="IHC6" s="2152"/>
      <c r="IHD6" s="2152"/>
      <c r="IHE6" s="2152"/>
      <c r="IHF6" s="2152"/>
      <c r="IHG6" s="2152"/>
      <c r="IHH6" s="2152"/>
      <c r="IHI6" s="2152"/>
      <c r="IHJ6" s="2152"/>
      <c r="IHK6" s="2152"/>
      <c r="IHL6" s="2152"/>
      <c r="IHM6" s="2152"/>
      <c r="IHN6" s="2152"/>
      <c r="IHO6" s="2152"/>
      <c r="IHP6" s="2152"/>
      <c r="IHQ6" s="2152"/>
      <c r="IHR6" s="2152"/>
      <c r="IHS6" s="2152"/>
      <c r="IHT6" s="2152"/>
      <c r="IHU6" s="2152"/>
      <c r="IHV6" s="2152"/>
      <c r="IHW6" s="2152"/>
      <c r="IHX6" s="2152"/>
      <c r="IHY6" s="2152"/>
      <c r="IHZ6" s="2152"/>
      <c r="IIA6" s="2152"/>
      <c r="IIB6" s="2152"/>
      <c r="IIC6" s="2152"/>
      <c r="IID6" s="2152"/>
      <c r="IIE6" s="2152"/>
      <c r="IIF6" s="2152"/>
      <c r="IIG6" s="2152"/>
      <c r="IIH6" s="2152"/>
      <c r="III6" s="2152"/>
      <c r="IIJ6" s="2152"/>
      <c r="IIK6" s="2152"/>
      <c r="IIL6" s="2152"/>
      <c r="IIM6" s="2152"/>
      <c r="IIN6" s="2152"/>
      <c r="IIO6" s="2152"/>
      <c r="IIP6" s="2152"/>
      <c r="IIQ6" s="2152"/>
      <c r="IIR6" s="2152"/>
      <c r="IIS6" s="2152"/>
      <c r="IIT6" s="2152"/>
      <c r="IIU6" s="2152"/>
      <c r="IIV6" s="2152"/>
      <c r="IIW6" s="2152"/>
      <c r="IIX6" s="2152"/>
      <c r="IIY6" s="2152"/>
      <c r="IIZ6" s="2152"/>
      <c r="IJA6" s="2152"/>
      <c r="IJB6" s="2152"/>
      <c r="IJC6" s="2152"/>
      <c r="IJD6" s="2152"/>
      <c r="IJE6" s="2152"/>
      <c r="IJF6" s="2152"/>
      <c r="IJG6" s="2152"/>
      <c r="IJH6" s="2152"/>
      <c r="IJI6" s="2152"/>
      <c r="IJJ6" s="2152"/>
      <c r="IJK6" s="2152"/>
      <c r="IJL6" s="2152"/>
      <c r="IJM6" s="2152"/>
      <c r="IJN6" s="2152"/>
      <c r="IJO6" s="2152"/>
      <c r="IJP6" s="2152"/>
      <c r="IJQ6" s="2152"/>
      <c r="IJR6" s="2152"/>
      <c r="IJS6" s="2152"/>
      <c r="IJT6" s="2152"/>
      <c r="IJU6" s="2152"/>
      <c r="IJV6" s="2152"/>
      <c r="IJW6" s="2152"/>
      <c r="IJX6" s="2152"/>
      <c r="IJY6" s="2152"/>
      <c r="IJZ6" s="2152"/>
      <c r="IKA6" s="2152"/>
      <c r="IKB6" s="2152"/>
      <c r="IKC6" s="2152"/>
      <c r="IKD6" s="2152"/>
      <c r="IKE6" s="2152"/>
      <c r="IKF6" s="2152"/>
      <c r="IKG6" s="2152"/>
      <c r="IKH6" s="2152"/>
      <c r="IKI6" s="2152"/>
      <c r="IKJ6" s="2152"/>
      <c r="IKK6" s="2152"/>
      <c r="IKL6" s="2152"/>
      <c r="IKM6" s="2152"/>
      <c r="IKN6" s="2152"/>
      <c r="IKO6" s="2152"/>
      <c r="IKP6" s="2152"/>
      <c r="IKQ6" s="2152"/>
      <c r="IKR6" s="2152"/>
      <c r="IKS6" s="2152"/>
      <c r="IKT6" s="2152"/>
      <c r="IKU6" s="2152"/>
      <c r="IKV6" s="2152"/>
      <c r="IKW6" s="2152"/>
      <c r="IKX6" s="2152"/>
      <c r="IKY6" s="2152"/>
      <c r="IKZ6" s="2152"/>
      <c r="ILA6" s="2152"/>
      <c r="ILB6" s="2152"/>
      <c r="ILC6" s="2152"/>
      <c r="ILD6" s="2152"/>
      <c r="ILE6" s="2152"/>
      <c r="ILF6" s="2152"/>
      <c r="ILG6" s="2152"/>
      <c r="ILH6" s="2152"/>
      <c r="ILI6" s="2152"/>
      <c r="ILJ6" s="2152"/>
      <c r="ILK6" s="2152"/>
      <c r="ILL6" s="2152"/>
      <c r="ILM6" s="2152"/>
      <c r="ILN6" s="2152"/>
      <c r="ILO6" s="2152"/>
      <c r="ILP6" s="2152"/>
      <c r="ILQ6" s="2152"/>
      <c r="ILR6" s="2152"/>
      <c r="ILS6" s="2152"/>
      <c r="ILT6" s="2152"/>
      <c r="ILU6" s="2152"/>
      <c r="ILV6" s="2152"/>
      <c r="ILW6" s="2152"/>
      <c r="ILX6" s="2152"/>
      <c r="ILY6" s="2152"/>
      <c r="ILZ6" s="2152"/>
      <c r="IMA6" s="2152"/>
      <c r="IMB6" s="2152"/>
      <c r="IMC6" s="2152"/>
      <c r="IMD6" s="2152"/>
      <c r="IME6" s="2152"/>
      <c r="IMF6" s="2152"/>
      <c r="IMG6" s="2152"/>
      <c r="IMH6" s="2152"/>
      <c r="IMI6" s="2152"/>
      <c r="IMJ6" s="2152"/>
      <c r="IMK6" s="2152"/>
      <c r="IML6" s="2152"/>
      <c r="IMM6" s="2152"/>
      <c r="IMN6" s="2152"/>
      <c r="IMO6" s="2152"/>
      <c r="IMP6" s="2152"/>
      <c r="IMQ6" s="2152"/>
      <c r="IMR6" s="2152"/>
      <c r="IMS6" s="2152"/>
      <c r="IMT6" s="2152"/>
      <c r="IMU6" s="2152"/>
      <c r="IMV6" s="2152"/>
      <c r="IMW6" s="2152"/>
      <c r="IMX6" s="2152"/>
      <c r="IMY6" s="2152"/>
      <c r="IMZ6" s="2152"/>
      <c r="INA6" s="2152"/>
      <c r="INB6" s="2152"/>
      <c r="INC6" s="2152"/>
      <c r="IND6" s="2152"/>
      <c r="INE6" s="2152"/>
      <c r="INF6" s="2152"/>
      <c r="ING6" s="2152"/>
      <c r="INH6" s="2152"/>
      <c r="INI6" s="2152"/>
      <c r="INJ6" s="2152"/>
      <c r="INK6" s="2152"/>
      <c r="INL6" s="2152"/>
      <c r="INM6" s="2152"/>
      <c r="INN6" s="2152"/>
      <c r="INO6" s="2152"/>
      <c r="INP6" s="2152"/>
      <c r="INQ6" s="2152"/>
      <c r="INR6" s="2152"/>
      <c r="INS6" s="2152"/>
      <c r="INT6" s="2152"/>
      <c r="INU6" s="2152"/>
      <c r="INV6" s="2152"/>
      <c r="INW6" s="2152"/>
      <c r="INX6" s="2152"/>
      <c r="INY6" s="2152"/>
      <c r="INZ6" s="2152"/>
      <c r="IOA6" s="2152"/>
      <c r="IOB6" s="2152"/>
      <c r="IOC6" s="2152"/>
      <c r="IOD6" s="2152"/>
      <c r="IOE6" s="2152"/>
      <c r="IOF6" s="2152"/>
      <c r="IOG6" s="2152"/>
      <c r="IOH6" s="2152"/>
      <c r="IOI6" s="2152"/>
      <c r="IOJ6" s="2152"/>
      <c r="IOK6" s="2152"/>
      <c r="IOL6" s="2152"/>
      <c r="IOM6" s="2152"/>
      <c r="ION6" s="2152"/>
      <c r="IOO6" s="2152"/>
      <c r="IOP6" s="2152"/>
      <c r="IOQ6" s="2152"/>
      <c r="IOR6" s="2152"/>
      <c r="IOS6" s="2152"/>
      <c r="IOT6" s="2152"/>
      <c r="IOU6" s="2152"/>
      <c r="IOV6" s="2152"/>
      <c r="IOW6" s="2152"/>
      <c r="IOX6" s="2152"/>
      <c r="IOY6" s="2152"/>
      <c r="IOZ6" s="2152"/>
      <c r="IPA6" s="2152"/>
      <c r="IPB6" s="2152"/>
      <c r="IPC6" s="2152"/>
      <c r="IPD6" s="2152"/>
      <c r="IPE6" s="2152"/>
      <c r="IPF6" s="2152"/>
      <c r="IPG6" s="2152"/>
      <c r="IPH6" s="2152"/>
      <c r="IPI6" s="2152"/>
      <c r="IPJ6" s="2152"/>
      <c r="IPK6" s="2152"/>
      <c r="IPL6" s="2152"/>
      <c r="IPM6" s="2152"/>
      <c r="IPN6" s="2152"/>
      <c r="IPO6" s="2152"/>
      <c r="IPP6" s="2152"/>
      <c r="IPQ6" s="2152"/>
      <c r="IPR6" s="2152"/>
      <c r="IPS6" s="2152"/>
      <c r="IPT6" s="2152"/>
      <c r="IPU6" s="2152"/>
      <c r="IPV6" s="2152"/>
      <c r="IPW6" s="2152"/>
      <c r="IPX6" s="2152"/>
      <c r="IPY6" s="2152"/>
      <c r="IPZ6" s="2152"/>
      <c r="IQA6" s="2152"/>
      <c r="IQB6" s="2152"/>
      <c r="IQC6" s="2152"/>
      <c r="IQD6" s="2152"/>
      <c r="IQE6" s="2152"/>
      <c r="IQF6" s="2152"/>
      <c r="IQG6" s="2152"/>
      <c r="IQH6" s="2152"/>
      <c r="IQI6" s="2152"/>
      <c r="IQJ6" s="2152"/>
      <c r="IQK6" s="2152"/>
      <c r="IQL6" s="2152"/>
      <c r="IQM6" s="2152"/>
      <c r="IQN6" s="2152"/>
      <c r="IQO6" s="2152"/>
      <c r="IQP6" s="2152"/>
      <c r="IQQ6" s="2152"/>
      <c r="IQR6" s="2152"/>
      <c r="IQS6" s="2152"/>
      <c r="IQT6" s="2152"/>
      <c r="IQU6" s="2152"/>
      <c r="IQV6" s="2152"/>
      <c r="IQW6" s="2152"/>
      <c r="IQX6" s="2152"/>
      <c r="IQY6" s="2152"/>
      <c r="IQZ6" s="2152"/>
      <c r="IRA6" s="2152"/>
      <c r="IRB6" s="2152"/>
      <c r="IRC6" s="2152"/>
      <c r="IRD6" s="2152"/>
      <c r="IRE6" s="2152"/>
      <c r="IRF6" s="2152"/>
      <c r="IRG6" s="2152"/>
      <c r="IRH6" s="2152"/>
      <c r="IRI6" s="2152"/>
      <c r="IRJ6" s="2152"/>
      <c r="IRK6" s="2152"/>
      <c r="IRL6" s="2152"/>
      <c r="IRM6" s="2152"/>
      <c r="IRN6" s="2152"/>
      <c r="IRO6" s="2152"/>
      <c r="IRP6" s="2152"/>
      <c r="IRQ6" s="2152"/>
      <c r="IRR6" s="2152"/>
      <c r="IRS6" s="2152"/>
      <c r="IRT6" s="2152"/>
      <c r="IRU6" s="2152"/>
      <c r="IRV6" s="2152"/>
      <c r="IRW6" s="2152"/>
      <c r="IRX6" s="2152"/>
      <c r="IRY6" s="2152"/>
      <c r="IRZ6" s="2152"/>
      <c r="ISA6" s="2152"/>
      <c r="ISB6" s="2152"/>
      <c r="ISC6" s="2152"/>
      <c r="ISD6" s="2152"/>
      <c r="ISE6" s="2152"/>
      <c r="ISF6" s="2152"/>
      <c r="ISG6" s="2152"/>
      <c r="ISH6" s="2152"/>
      <c r="ISI6" s="2152"/>
      <c r="ISJ6" s="2152"/>
      <c r="ISK6" s="2152"/>
      <c r="ISL6" s="2152"/>
      <c r="ISM6" s="2152"/>
      <c r="ISN6" s="2152"/>
      <c r="ISO6" s="2152"/>
      <c r="ISP6" s="2152"/>
      <c r="ISQ6" s="2152"/>
      <c r="ISR6" s="2152"/>
      <c r="ISS6" s="2152"/>
      <c r="IST6" s="2152"/>
      <c r="ISU6" s="2152"/>
      <c r="ISV6" s="2152"/>
      <c r="ISW6" s="2152"/>
      <c r="ISX6" s="2152"/>
      <c r="ISY6" s="2152"/>
      <c r="ISZ6" s="2152"/>
      <c r="ITA6" s="2152"/>
      <c r="ITB6" s="2152"/>
      <c r="ITC6" s="2152"/>
      <c r="ITD6" s="2152"/>
      <c r="ITE6" s="2152"/>
      <c r="ITF6" s="2152"/>
      <c r="ITG6" s="2152"/>
      <c r="ITH6" s="2152"/>
      <c r="ITI6" s="2152"/>
      <c r="ITJ6" s="2152"/>
      <c r="ITK6" s="2152"/>
      <c r="ITL6" s="2152"/>
      <c r="ITM6" s="2152"/>
      <c r="ITN6" s="2152"/>
      <c r="ITO6" s="2152"/>
      <c r="ITP6" s="2152"/>
      <c r="ITQ6" s="2152"/>
      <c r="ITR6" s="2152"/>
      <c r="ITS6" s="2152"/>
      <c r="ITT6" s="2152"/>
      <c r="ITU6" s="2152"/>
      <c r="ITV6" s="2152"/>
      <c r="ITW6" s="2152"/>
      <c r="ITX6" s="2152"/>
      <c r="ITY6" s="2152"/>
      <c r="ITZ6" s="2152"/>
      <c r="IUA6" s="2152"/>
      <c r="IUB6" s="2152"/>
      <c r="IUC6" s="2152"/>
      <c r="IUD6" s="2152"/>
      <c r="IUE6" s="2152"/>
      <c r="IUF6" s="2152"/>
      <c r="IUG6" s="2152"/>
      <c r="IUH6" s="2152"/>
      <c r="IUI6" s="2152"/>
      <c r="IUJ6" s="2152"/>
      <c r="IUK6" s="2152"/>
      <c r="IUL6" s="2152"/>
      <c r="IUM6" s="2152"/>
      <c r="IUN6" s="2152"/>
      <c r="IUO6" s="2152"/>
      <c r="IUP6" s="2152"/>
      <c r="IUQ6" s="2152"/>
      <c r="IUR6" s="2152"/>
      <c r="IUS6" s="2152"/>
      <c r="IUT6" s="2152"/>
      <c r="IUU6" s="2152"/>
      <c r="IUV6" s="2152"/>
      <c r="IUW6" s="2152"/>
      <c r="IUX6" s="2152"/>
      <c r="IUY6" s="2152"/>
      <c r="IUZ6" s="2152"/>
      <c r="IVA6" s="2152"/>
      <c r="IVB6" s="2152"/>
      <c r="IVC6" s="2152"/>
      <c r="IVD6" s="2152"/>
      <c r="IVE6" s="2152"/>
      <c r="IVF6" s="2152"/>
      <c r="IVG6" s="2152"/>
      <c r="IVH6" s="2152"/>
      <c r="IVI6" s="2152"/>
      <c r="IVJ6" s="2152"/>
      <c r="IVK6" s="2152"/>
      <c r="IVL6" s="2152"/>
      <c r="IVM6" s="2152"/>
      <c r="IVN6" s="2152"/>
      <c r="IVO6" s="2152"/>
      <c r="IVP6" s="2152"/>
      <c r="IVQ6" s="2152"/>
      <c r="IVR6" s="2152"/>
      <c r="IVS6" s="2152"/>
      <c r="IVT6" s="2152"/>
      <c r="IVU6" s="2152"/>
      <c r="IVV6" s="2152"/>
      <c r="IVW6" s="2152"/>
      <c r="IVX6" s="2152"/>
      <c r="IVY6" s="2152"/>
      <c r="IVZ6" s="2152"/>
      <c r="IWA6" s="2152"/>
      <c r="IWB6" s="2152"/>
      <c r="IWC6" s="2152"/>
      <c r="IWD6" s="2152"/>
      <c r="IWE6" s="2152"/>
      <c r="IWF6" s="2152"/>
      <c r="IWG6" s="2152"/>
      <c r="IWH6" s="2152"/>
      <c r="IWI6" s="2152"/>
      <c r="IWJ6" s="2152"/>
      <c r="IWK6" s="2152"/>
      <c r="IWL6" s="2152"/>
      <c r="IWM6" s="2152"/>
      <c r="IWN6" s="2152"/>
      <c r="IWO6" s="2152"/>
      <c r="IWP6" s="2152"/>
      <c r="IWQ6" s="2152"/>
      <c r="IWR6" s="2152"/>
      <c r="IWS6" s="2152"/>
      <c r="IWT6" s="2152"/>
      <c r="IWU6" s="2152"/>
      <c r="IWV6" s="2152"/>
      <c r="IWW6" s="2152"/>
      <c r="IWX6" s="2152"/>
      <c r="IWY6" s="2152"/>
      <c r="IWZ6" s="2152"/>
      <c r="IXA6" s="2152"/>
      <c r="IXB6" s="2152"/>
      <c r="IXC6" s="2152"/>
      <c r="IXD6" s="2152"/>
      <c r="IXE6" s="2152"/>
      <c r="IXF6" s="2152"/>
      <c r="IXG6" s="2152"/>
      <c r="IXH6" s="2152"/>
      <c r="IXI6" s="2152"/>
      <c r="IXJ6" s="2152"/>
      <c r="IXK6" s="2152"/>
      <c r="IXL6" s="2152"/>
      <c r="IXM6" s="2152"/>
      <c r="IXN6" s="2152"/>
      <c r="IXO6" s="2152"/>
      <c r="IXP6" s="2152"/>
      <c r="IXQ6" s="2152"/>
      <c r="IXR6" s="2152"/>
      <c r="IXS6" s="2152"/>
      <c r="IXT6" s="2152"/>
      <c r="IXU6" s="2152"/>
      <c r="IXV6" s="2152"/>
      <c r="IXW6" s="2152"/>
      <c r="IXX6" s="2152"/>
      <c r="IXY6" s="2152"/>
      <c r="IXZ6" s="2152"/>
      <c r="IYA6" s="2152"/>
      <c r="IYB6" s="2152"/>
      <c r="IYC6" s="2152"/>
      <c r="IYD6" s="2152"/>
      <c r="IYE6" s="2152"/>
      <c r="IYF6" s="2152"/>
      <c r="IYG6" s="2152"/>
      <c r="IYH6" s="2152"/>
      <c r="IYI6" s="2152"/>
      <c r="IYJ6" s="2152"/>
      <c r="IYK6" s="2152"/>
      <c r="IYL6" s="2152"/>
      <c r="IYM6" s="2152"/>
      <c r="IYN6" s="2152"/>
      <c r="IYO6" s="2152"/>
      <c r="IYP6" s="2152"/>
      <c r="IYQ6" s="2152"/>
      <c r="IYR6" s="2152"/>
      <c r="IYS6" s="2152"/>
      <c r="IYT6" s="2152"/>
      <c r="IYU6" s="2152"/>
      <c r="IYV6" s="2152"/>
      <c r="IYW6" s="2152"/>
      <c r="IYX6" s="2152"/>
      <c r="IYY6" s="2152"/>
      <c r="IYZ6" s="2152"/>
      <c r="IZA6" s="2152"/>
      <c r="IZB6" s="2152"/>
      <c r="IZC6" s="2152"/>
      <c r="IZD6" s="2152"/>
      <c r="IZE6" s="2152"/>
      <c r="IZF6" s="2152"/>
      <c r="IZG6" s="2152"/>
      <c r="IZH6" s="2152"/>
      <c r="IZI6" s="2152"/>
      <c r="IZJ6" s="2152"/>
      <c r="IZK6" s="2152"/>
      <c r="IZL6" s="2152"/>
      <c r="IZM6" s="2152"/>
      <c r="IZN6" s="2152"/>
      <c r="IZO6" s="2152"/>
      <c r="IZP6" s="2152"/>
      <c r="IZQ6" s="2152"/>
      <c r="IZR6" s="2152"/>
      <c r="IZS6" s="2152"/>
      <c r="IZT6" s="2152"/>
      <c r="IZU6" s="2152"/>
      <c r="IZV6" s="2152"/>
      <c r="IZW6" s="2152"/>
      <c r="IZX6" s="2152"/>
      <c r="IZY6" s="2152"/>
      <c r="IZZ6" s="2152"/>
      <c r="JAA6" s="2152"/>
      <c r="JAB6" s="2152"/>
      <c r="JAC6" s="2152"/>
      <c r="JAD6" s="2152"/>
      <c r="JAE6" s="2152"/>
      <c r="JAF6" s="2152"/>
      <c r="JAG6" s="2152"/>
      <c r="JAH6" s="2152"/>
      <c r="JAI6" s="2152"/>
      <c r="JAJ6" s="2152"/>
      <c r="JAK6" s="2152"/>
      <c r="JAL6" s="2152"/>
      <c r="JAM6" s="2152"/>
      <c r="JAN6" s="2152"/>
      <c r="JAO6" s="2152"/>
      <c r="JAP6" s="2152"/>
      <c r="JAQ6" s="2152"/>
      <c r="JAR6" s="2152"/>
      <c r="JAS6" s="2152"/>
      <c r="JAT6" s="2152"/>
      <c r="JAU6" s="2152"/>
      <c r="JAV6" s="2152"/>
      <c r="JAW6" s="2152"/>
      <c r="JAX6" s="2152"/>
      <c r="JAY6" s="2152"/>
      <c r="JAZ6" s="2152"/>
      <c r="JBA6" s="2152"/>
      <c r="JBB6" s="2152"/>
      <c r="JBC6" s="2152"/>
      <c r="JBD6" s="2152"/>
      <c r="JBE6" s="2152"/>
      <c r="JBF6" s="2152"/>
      <c r="JBG6" s="2152"/>
      <c r="JBH6" s="2152"/>
      <c r="JBI6" s="2152"/>
      <c r="JBJ6" s="2152"/>
      <c r="JBK6" s="2152"/>
      <c r="JBL6" s="2152"/>
      <c r="JBM6" s="2152"/>
      <c r="JBN6" s="2152"/>
      <c r="JBO6" s="2152"/>
      <c r="JBP6" s="2152"/>
      <c r="JBQ6" s="2152"/>
      <c r="JBR6" s="2152"/>
      <c r="JBS6" s="2152"/>
      <c r="JBT6" s="2152"/>
      <c r="JBU6" s="2152"/>
      <c r="JBV6" s="2152"/>
      <c r="JBW6" s="2152"/>
      <c r="JBX6" s="2152"/>
      <c r="JBY6" s="2152"/>
      <c r="JBZ6" s="2152"/>
      <c r="JCA6" s="2152"/>
      <c r="JCB6" s="2152"/>
      <c r="JCC6" s="2152"/>
      <c r="JCD6" s="2152"/>
      <c r="JCE6" s="2152"/>
      <c r="JCF6" s="2152"/>
      <c r="JCG6" s="2152"/>
      <c r="JCH6" s="2152"/>
      <c r="JCI6" s="2152"/>
      <c r="JCJ6" s="2152"/>
      <c r="JCK6" s="2152"/>
      <c r="JCL6" s="2152"/>
      <c r="JCM6" s="2152"/>
      <c r="JCN6" s="2152"/>
      <c r="JCO6" s="2152"/>
      <c r="JCP6" s="2152"/>
      <c r="JCQ6" s="2152"/>
      <c r="JCR6" s="2152"/>
      <c r="JCS6" s="2152"/>
      <c r="JCT6" s="2152"/>
      <c r="JCU6" s="2152"/>
      <c r="JCV6" s="2152"/>
      <c r="JCW6" s="2152"/>
      <c r="JCX6" s="2152"/>
      <c r="JCY6" s="2152"/>
      <c r="JCZ6" s="2152"/>
      <c r="JDA6" s="2152"/>
      <c r="JDB6" s="2152"/>
      <c r="JDC6" s="2152"/>
      <c r="JDD6" s="2152"/>
      <c r="JDE6" s="2152"/>
      <c r="JDF6" s="2152"/>
      <c r="JDG6" s="2152"/>
      <c r="JDH6" s="2152"/>
      <c r="JDI6" s="2152"/>
      <c r="JDJ6" s="2152"/>
      <c r="JDK6" s="2152"/>
      <c r="JDL6" s="2152"/>
      <c r="JDM6" s="2152"/>
      <c r="JDN6" s="2152"/>
      <c r="JDO6" s="2152"/>
      <c r="JDP6" s="2152"/>
      <c r="JDQ6" s="2152"/>
      <c r="JDR6" s="2152"/>
      <c r="JDS6" s="2152"/>
      <c r="JDT6" s="2152"/>
      <c r="JDU6" s="2152"/>
      <c r="JDV6" s="2152"/>
      <c r="JDW6" s="2152"/>
      <c r="JDX6" s="2152"/>
      <c r="JDY6" s="2152"/>
      <c r="JDZ6" s="2152"/>
      <c r="JEA6" s="2152"/>
      <c r="JEB6" s="2152"/>
      <c r="JEC6" s="2152"/>
      <c r="JED6" s="2152"/>
      <c r="JEE6" s="2152"/>
      <c r="JEF6" s="2152"/>
      <c r="JEG6" s="2152"/>
      <c r="JEH6" s="2152"/>
      <c r="JEI6" s="2152"/>
      <c r="JEJ6" s="2152"/>
      <c r="JEK6" s="2152"/>
      <c r="JEL6" s="2152"/>
      <c r="JEM6" s="2152"/>
      <c r="JEN6" s="2152"/>
      <c r="JEO6" s="2152"/>
      <c r="JEP6" s="2152"/>
      <c r="JEQ6" s="2152"/>
      <c r="JER6" s="2152"/>
      <c r="JES6" s="2152"/>
      <c r="JET6" s="2152"/>
      <c r="JEU6" s="2152"/>
      <c r="JEV6" s="2152"/>
      <c r="JEW6" s="2152"/>
      <c r="JEX6" s="2152"/>
      <c r="JEY6" s="2152"/>
      <c r="JEZ6" s="2152"/>
      <c r="JFA6" s="2152"/>
      <c r="JFB6" s="2152"/>
      <c r="JFC6" s="2152"/>
      <c r="JFD6" s="2152"/>
      <c r="JFE6" s="2152"/>
      <c r="JFF6" s="2152"/>
      <c r="JFG6" s="2152"/>
      <c r="JFH6" s="2152"/>
      <c r="JFI6" s="2152"/>
      <c r="JFJ6" s="2152"/>
      <c r="JFK6" s="2152"/>
      <c r="JFL6" s="2152"/>
      <c r="JFM6" s="2152"/>
      <c r="JFN6" s="2152"/>
      <c r="JFO6" s="2152"/>
      <c r="JFP6" s="2152"/>
      <c r="JFQ6" s="2152"/>
      <c r="JFR6" s="2152"/>
      <c r="JFS6" s="2152"/>
      <c r="JFT6" s="2152"/>
      <c r="JFU6" s="2152"/>
      <c r="JFV6" s="2152"/>
      <c r="JFW6" s="2152"/>
      <c r="JFX6" s="2152"/>
      <c r="JFY6" s="2152"/>
      <c r="JFZ6" s="2152"/>
      <c r="JGA6" s="2152"/>
      <c r="JGB6" s="2152"/>
      <c r="JGC6" s="2152"/>
      <c r="JGD6" s="2152"/>
      <c r="JGE6" s="2152"/>
      <c r="JGF6" s="2152"/>
      <c r="JGG6" s="2152"/>
      <c r="JGH6" s="2152"/>
      <c r="JGI6" s="2152"/>
      <c r="JGJ6" s="2152"/>
      <c r="JGK6" s="2152"/>
      <c r="JGL6" s="2152"/>
      <c r="JGM6" s="2152"/>
      <c r="JGN6" s="2152"/>
      <c r="JGO6" s="2152"/>
      <c r="JGP6" s="2152"/>
      <c r="JGQ6" s="2152"/>
      <c r="JGR6" s="2152"/>
      <c r="JGS6" s="2152"/>
      <c r="JGT6" s="2152"/>
      <c r="JGU6" s="2152"/>
      <c r="JGV6" s="2152"/>
      <c r="JGW6" s="2152"/>
      <c r="JGX6" s="2152"/>
      <c r="JGY6" s="2152"/>
      <c r="JGZ6" s="2152"/>
      <c r="JHA6" s="2152"/>
      <c r="JHB6" s="2152"/>
      <c r="JHC6" s="2152"/>
      <c r="JHD6" s="2152"/>
      <c r="JHE6" s="2152"/>
      <c r="JHF6" s="2152"/>
      <c r="JHG6" s="2152"/>
      <c r="JHH6" s="2152"/>
      <c r="JHI6" s="2152"/>
      <c r="JHJ6" s="2152"/>
      <c r="JHK6" s="2152"/>
      <c r="JHL6" s="2152"/>
      <c r="JHM6" s="2152"/>
      <c r="JHN6" s="2152"/>
      <c r="JHO6" s="2152"/>
      <c r="JHP6" s="2152"/>
      <c r="JHQ6" s="2152"/>
      <c r="JHR6" s="2152"/>
      <c r="JHS6" s="2152"/>
      <c r="JHT6" s="2152"/>
      <c r="JHU6" s="2152"/>
      <c r="JHV6" s="2152"/>
      <c r="JHW6" s="2152"/>
      <c r="JHX6" s="2152"/>
      <c r="JHY6" s="2152"/>
      <c r="JHZ6" s="2152"/>
      <c r="JIA6" s="2152"/>
      <c r="JIB6" s="2152"/>
      <c r="JIC6" s="2152"/>
      <c r="JID6" s="2152"/>
      <c r="JIE6" s="2152"/>
      <c r="JIF6" s="2152"/>
      <c r="JIG6" s="2152"/>
      <c r="JIH6" s="2152"/>
      <c r="JII6" s="2152"/>
      <c r="JIJ6" s="2152"/>
      <c r="JIK6" s="2152"/>
      <c r="JIL6" s="2152"/>
      <c r="JIM6" s="2152"/>
      <c r="JIN6" s="2152"/>
      <c r="JIO6" s="2152"/>
      <c r="JIP6" s="2152"/>
      <c r="JIQ6" s="2152"/>
      <c r="JIR6" s="2152"/>
      <c r="JIS6" s="2152"/>
      <c r="JIT6" s="2152"/>
      <c r="JIU6" s="2152"/>
      <c r="JIV6" s="2152"/>
      <c r="JIW6" s="2152"/>
      <c r="JIX6" s="2152"/>
      <c r="JIY6" s="2152"/>
      <c r="JIZ6" s="2152"/>
      <c r="JJA6" s="2152"/>
      <c r="JJB6" s="2152"/>
      <c r="JJC6" s="2152"/>
      <c r="JJD6" s="2152"/>
      <c r="JJE6" s="2152"/>
      <c r="JJF6" s="2152"/>
      <c r="JJG6" s="2152"/>
      <c r="JJH6" s="2152"/>
      <c r="JJI6" s="2152"/>
      <c r="JJJ6" s="2152"/>
      <c r="JJK6" s="2152"/>
      <c r="JJL6" s="2152"/>
      <c r="JJM6" s="2152"/>
      <c r="JJN6" s="2152"/>
      <c r="JJO6" s="2152"/>
      <c r="JJP6" s="2152"/>
      <c r="JJQ6" s="2152"/>
      <c r="JJR6" s="2152"/>
      <c r="JJS6" s="2152"/>
      <c r="JJT6" s="2152"/>
      <c r="JJU6" s="2152"/>
      <c r="JJV6" s="2152"/>
      <c r="JJW6" s="2152"/>
      <c r="JJX6" s="2152"/>
      <c r="JJY6" s="2152"/>
      <c r="JJZ6" s="2152"/>
      <c r="JKA6" s="2152"/>
      <c r="JKB6" s="2152"/>
      <c r="JKC6" s="2152"/>
      <c r="JKD6" s="2152"/>
      <c r="JKE6" s="2152"/>
      <c r="JKF6" s="2152"/>
      <c r="JKG6" s="2152"/>
      <c r="JKH6" s="2152"/>
      <c r="JKI6" s="2152"/>
      <c r="JKJ6" s="2152"/>
      <c r="JKK6" s="2152"/>
      <c r="JKL6" s="2152"/>
      <c r="JKM6" s="2152"/>
      <c r="JKN6" s="2152"/>
      <c r="JKO6" s="2152"/>
      <c r="JKP6" s="2152"/>
      <c r="JKQ6" s="2152"/>
      <c r="JKR6" s="2152"/>
      <c r="JKS6" s="2152"/>
      <c r="JKT6" s="2152"/>
      <c r="JKU6" s="2152"/>
      <c r="JKV6" s="2152"/>
      <c r="JKW6" s="2152"/>
      <c r="JKX6" s="2152"/>
      <c r="JKY6" s="2152"/>
      <c r="JKZ6" s="2152"/>
      <c r="JLA6" s="2152"/>
      <c r="JLB6" s="2152"/>
      <c r="JLC6" s="2152"/>
      <c r="JLD6" s="2152"/>
      <c r="JLE6" s="2152"/>
      <c r="JLF6" s="2152"/>
      <c r="JLG6" s="2152"/>
      <c r="JLH6" s="2152"/>
      <c r="JLI6" s="2152"/>
      <c r="JLJ6" s="2152"/>
      <c r="JLK6" s="2152"/>
      <c r="JLL6" s="2152"/>
      <c r="JLM6" s="2152"/>
      <c r="JLN6" s="2152"/>
      <c r="JLO6" s="2152"/>
      <c r="JLP6" s="2152"/>
      <c r="JLQ6" s="2152"/>
      <c r="JLR6" s="2152"/>
      <c r="JLS6" s="2152"/>
      <c r="JLT6" s="2152"/>
      <c r="JLU6" s="2152"/>
      <c r="JLV6" s="2152"/>
      <c r="JLW6" s="2152"/>
      <c r="JLX6" s="2152"/>
      <c r="JLY6" s="2152"/>
      <c r="JLZ6" s="2152"/>
      <c r="JMA6" s="2152"/>
      <c r="JMB6" s="2152"/>
      <c r="JMC6" s="2152"/>
      <c r="JMD6" s="2152"/>
      <c r="JME6" s="2152"/>
      <c r="JMF6" s="2152"/>
      <c r="JMG6" s="2152"/>
      <c r="JMH6" s="2152"/>
      <c r="JMI6" s="2152"/>
      <c r="JMJ6" s="2152"/>
      <c r="JMK6" s="2152"/>
      <c r="JML6" s="2152"/>
      <c r="JMM6" s="2152"/>
      <c r="JMN6" s="2152"/>
      <c r="JMO6" s="2152"/>
      <c r="JMP6" s="2152"/>
      <c r="JMQ6" s="2152"/>
      <c r="JMR6" s="2152"/>
      <c r="JMS6" s="2152"/>
      <c r="JMT6" s="2152"/>
      <c r="JMU6" s="2152"/>
      <c r="JMV6" s="2152"/>
      <c r="JMW6" s="2152"/>
      <c r="JMX6" s="2152"/>
      <c r="JMY6" s="2152"/>
      <c r="JMZ6" s="2152"/>
      <c r="JNA6" s="2152"/>
      <c r="JNB6" s="2152"/>
      <c r="JNC6" s="2152"/>
      <c r="JND6" s="2152"/>
      <c r="JNE6" s="2152"/>
      <c r="JNF6" s="2152"/>
      <c r="JNG6" s="2152"/>
      <c r="JNH6" s="2152"/>
      <c r="JNI6" s="2152"/>
      <c r="JNJ6" s="2152"/>
      <c r="JNK6" s="2152"/>
      <c r="JNL6" s="2152"/>
      <c r="JNM6" s="2152"/>
      <c r="JNN6" s="2152"/>
      <c r="JNO6" s="2152"/>
      <c r="JNP6" s="2152"/>
      <c r="JNQ6" s="2152"/>
      <c r="JNR6" s="2152"/>
      <c r="JNS6" s="2152"/>
      <c r="JNT6" s="2152"/>
      <c r="JNU6" s="2152"/>
      <c r="JNV6" s="2152"/>
      <c r="JNW6" s="2152"/>
      <c r="JNX6" s="2152"/>
      <c r="JNY6" s="2152"/>
      <c r="JNZ6" s="2152"/>
      <c r="JOA6" s="2152"/>
      <c r="JOB6" s="2152"/>
      <c r="JOC6" s="2152"/>
      <c r="JOD6" s="2152"/>
      <c r="JOE6" s="2152"/>
      <c r="JOF6" s="2152"/>
      <c r="JOG6" s="2152"/>
      <c r="JOH6" s="2152"/>
      <c r="JOI6" s="2152"/>
      <c r="JOJ6" s="2152"/>
      <c r="JOK6" s="2152"/>
      <c r="JOL6" s="2152"/>
      <c r="JOM6" s="2152"/>
      <c r="JON6" s="2152"/>
      <c r="JOO6" s="2152"/>
      <c r="JOP6" s="2152"/>
      <c r="JOQ6" s="2152"/>
      <c r="JOR6" s="2152"/>
      <c r="JOS6" s="2152"/>
      <c r="JOT6" s="2152"/>
      <c r="JOU6" s="2152"/>
      <c r="JOV6" s="2152"/>
      <c r="JOW6" s="2152"/>
      <c r="JOX6" s="2152"/>
      <c r="JOY6" s="2152"/>
      <c r="JOZ6" s="2152"/>
      <c r="JPA6" s="2152"/>
      <c r="JPB6" s="2152"/>
      <c r="JPC6" s="2152"/>
      <c r="JPD6" s="2152"/>
      <c r="JPE6" s="2152"/>
      <c r="JPF6" s="2152"/>
      <c r="JPG6" s="2152"/>
      <c r="JPH6" s="2152"/>
      <c r="JPI6" s="2152"/>
      <c r="JPJ6" s="2152"/>
      <c r="JPK6" s="2152"/>
      <c r="JPL6" s="2152"/>
      <c r="JPM6" s="2152"/>
      <c r="JPN6" s="2152"/>
      <c r="JPO6" s="2152"/>
      <c r="JPP6" s="2152"/>
      <c r="JPQ6" s="2152"/>
      <c r="JPR6" s="2152"/>
      <c r="JPS6" s="2152"/>
      <c r="JPT6" s="2152"/>
      <c r="JPU6" s="2152"/>
      <c r="JPV6" s="2152"/>
      <c r="JPW6" s="2152"/>
      <c r="JPX6" s="2152"/>
      <c r="JPY6" s="2152"/>
      <c r="JPZ6" s="2152"/>
      <c r="JQA6" s="2152"/>
      <c r="JQB6" s="2152"/>
      <c r="JQC6" s="2152"/>
      <c r="JQD6" s="2152"/>
      <c r="JQE6" s="2152"/>
      <c r="JQF6" s="2152"/>
      <c r="JQG6" s="2152"/>
      <c r="JQH6" s="2152"/>
      <c r="JQI6" s="2152"/>
      <c r="JQJ6" s="2152"/>
      <c r="JQK6" s="2152"/>
      <c r="JQL6" s="2152"/>
      <c r="JQM6" s="2152"/>
      <c r="JQN6" s="2152"/>
      <c r="JQO6" s="2152"/>
      <c r="JQP6" s="2152"/>
      <c r="JQQ6" s="2152"/>
      <c r="JQR6" s="2152"/>
      <c r="JQS6" s="2152"/>
      <c r="JQT6" s="2152"/>
      <c r="JQU6" s="2152"/>
      <c r="JQV6" s="2152"/>
      <c r="JQW6" s="2152"/>
      <c r="JQX6" s="2152"/>
      <c r="JQY6" s="2152"/>
      <c r="JQZ6" s="2152"/>
      <c r="JRA6" s="2152"/>
      <c r="JRB6" s="2152"/>
      <c r="JRC6" s="2152"/>
      <c r="JRD6" s="2152"/>
      <c r="JRE6" s="2152"/>
      <c r="JRF6" s="2152"/>
      <c r="JRG6" s="2152"/>
      <c r="JRH6" s="2152"/>
      <c r="JRI6" s="2152"/>
      <c r="JRJ6" s="2152"/>
      <c r="JRK6" s="2152"/>
      <c r="JRL6" s="2152"/>
      <c r="JRM6" s="2152"/>
      <c r="JRN6" s="2152"/>
      <c r="JRO6" s="2152"/>
      <c r="JRP6" s="2152"/>
      <c r="JRQ6" s="2152"/>
      <c r="JRR6" s="2152"/>
      <c r="JRS6" s="2152"/>
      <c r="JRT6" s="2152"/>
      <c r="JRU6" s="2152"/>
      <c r="JRV6" s="2152"/>
      <c r="JRW6" s="2152"/>
      <c r="JRX6" s="2152"/>
      <c r="JRY6" s="2152"/>
      <c r="JRZ6" s="2152"/>
      <c r="JSA6" s="2152"/>
      <c r="JSB6" s="2152"/>
      <c r="JSC6" s="2152"/>
      <c r="JSD6" s="2152"/>
      <c r="JSE6" s="2152"/>
      <c r="JSF6" s="2152"/>
      <c r="JSG6" s="2152"/>
      <c r="JSH6" s="2152"/>
      <c r="JSI6" s="2152"/>
      <c r="JSJ6" s="2152"/>
      <c r="JSK6" s="2152"/>
      <c r="JSL6" s="2152"/>
      <c r="JSM6" s="2152"/>
      <c r="JSN6" s="2152"/>
      <c r="JSO6" s="2152"/>
      <c r="JSP6" s="2152"/>
      <c r="JSQ6" s="2152"/>
      <c r="JSR6" s="2152"/>
      <c r="JSS6" s="2152"/>
      <c r="JST6" s="2152"/>
      <c r="JSU6" s="2152"/>
      <c r="JSV6" s="2152"/>
      <c r="JSW6" s="2152"/>
      <c r="JSX6" s="2152"/>
      <c r="JSY6" s="2152"/>
      <c r="JSZ6" s="2152"/>
      <c r="JTA6" s="2152"/>
      <c r="JTB6" s="2152"/>
      <c r="JTC6" s="2152"/>
      <c r="JTD6" s="2152"/>
      <c r="JTE6" s="2152"/>
      <c r="JTF6" s="2152"/>
      <c r="JTG6" s="2152"/>
      <c r="JTH6" s="2152"/>
      <c r="JTI6" s="2152"/>
      <c r="JTJ6" s="2152"/>
      <c r="JTK6" s="2152"/>
      <c r="JTL6" s="2152"/>
      <c r="JTM6" s="2152"/>
      <c r="JTN6" s="2152"/>
      <c r="JTO6" s="2152"/>
      <c r="JTP6" s="2152"/>
      <c r="JTQ6" s="2152"/>
      <c r="JTR6" s="2152"/>
      <c r="JTS6" s="2152"/>
      <c r="JTT6" s="2152"/>
      <c r="JTU6" s="2152"/>
      <c r="JTV6" s="2152"/>
      <c r="JTW6" s="2152"/>
      <c r="JTX6" s="2152"/>
      <c r="JTY6" s="2152"/>
      <c r="JTZ6" s="2152"/>
      <c r="JUA6" s="2152"/>
      <c r="JUB6" s="2152"/>
      <c r="JUC6" s="2152"/>
      <c r="JUD6" s="2152"/>
      <c r="JUE6" s="2152"/>
      <c r="JUF6" s="2152"/>
      <c r="JUG6" s="2152"/>
      <c r="JUH6" s="2152"/>
      <c r="JUI6" s="2152"/>
      <c r="JUJ6" s="2152"/>
      <c r="JUK6" s="2152"/>
      <c r="JUL6" s="2152"/>
      <c r="JUM6" s="2152"/>
      <c r="JUN6" s="2152"/>
      <c r="JUO6" s="2152"/>
      <c r="JUP6" s="2152"/>
      <c r="JUQ6" s="2152"/>
      <c r="JUR6" s="2152"/>
      <c r="JUS6" s="2152"/>
      <c r="JUT6" s="2152"/>
      <c r="JUU6" s="2152"/>
      <c r="JUV6" s="2152"/>
      <c r="JUW6" s="2152"/>
      <c r="JUX6" s="2152"/>
      <c r="JUY6" s="2152"/>
      <c r="JUZ6" s="2152"/>
      <c r="JVA6" s="2152"/>
      <c r="JVB6" s="2152"/>
      <c r="JVC6" s="2152"/>
      <c r="JVD6" s="2152"/>
      <c r="JVE6" s="2152"/>
      <c r="JVF6" s="2152"/>
      <c r="JVG6" s="2152"/>
      <c r="JVH6" s="2152"/>
      <c r="JVI6" s="2152"/>
      <c r="JVJ6" s="2152"/>
      <c r="JVK6" s="2152"/>
      <c r="JVL6" s="2152"/>
      <c r="JVM6" s="2152"/>
      <c r="JVN6" s="2152"/>
      <c r="JVO6" s="2152"/>
      <c r="JVP6" s="2152"/>
      <c r="JVQ6" s="2152"/>
      <c r="JVR6" s="2152"/>
      <c r="JVS6" s="2152"/>
      <c r="JVT6" s="2152"/>
      <c r="JVU6" s="2152"/>
      <c r="JVV6" s="2152"/>
      <c r="JVW6" s="2152"/>
      <c r="JVX6" s="2152"/>
      <c r="JVY6" s="2152"/>
      <c r="JVZ6" s="2152"/>
      <c r="JWA6" s="2152"/>
      <c r="JWB6" s="2152"/>
      <c r="JWC6" s="2152"/>
      <c r="JWD6" s="2152"/>
      <c r="JWE6" s="2152"/>
      <c r="JWF6" s="2152"/>
      <c r="JWG6" s="2152"/>
      <c r="JWH6" s="2152"/>
      <c r="JWI6" s="2152"/>
      <c r="JWJ6" s="2152"/>
      <c r="JWK6" s="2152"/>
      <c r="JWL6" s="2152"/>
      <c r="JWM6" s="2152"/>
      <c r="JWN6" s="2152"/>
      <c r="JWO6" s="2152"/>
      <c r="JWP6" s="2152"/>
      <c r="JWQ6" s="2152"/>
      <c r="JWR6" s="2152"/>
      <c r="JWS6" s="2152"/>
      <c r="JWT6" s="2152"/>
      <c r="JWU6" s="2152"/>
      <c r="JWV6" s="2152"/>
      <c r="JWW6" s="2152"/>
      <c r="JWX6" s="2152"/>
      <c r="JWY6" s="2152"/>
      <c r="JWZ6" s="2152"/>
      <c r="JXA6" s="2152"/>
      <c r="JXB6" s="2152"/>
      <c r="JXC6" s="2152"/>
      <c r="JXD6" s="2152"/>
      <c r="JXE6" s="2152"/>
      <c r="JXF6" s="2152"/>
      <c r="JXG6" s="2152"/>
      <c r="JXH6" s="2152"/>
      <c r="JXI6" s="2152"/>
      <c r="JXJ6" s="2152"/>
      <c r="JXK6" s="2152"/>
      <c r="JXL6" s="2152"/>
      <c r="JXM6" s="2152"/>
      <c r="JXN6" s="2152"/>
      <c r="JXO6" s="2152"/>
      <c r="JXP6" s="2152"/>
      <c r="JXQ6" s="2152"/>
      <c r="JXR6" s="2152"/>
      <c r="JXS6" s="2152"/>
      <c r="JXT6" s="2152"/>
      <c r="JXU6" s="2152"/>
      <c r="JXV6" s="2152"/>
      <c r="JXW6" s="2152"/>
      <c r="JXX6" s="2152"/>
      <c r="JXY6" s="2152"/>
      <c r="JXZ6" s="2152"/>
      <c r="JYA6" s="2152"/>
      <c r="JYB6" s="2152"/>
      <c r="JYC6" s="2152"/>
      <c r="JYD6" s="2152"/>
      <c r="JYE6" s="2152"/>
      <c r="JYF6" s="2152"/>
      <c r="JYG6" s="2152"/>
      <c r="JYH6" s="2152"/>
      <c r="JYI6" s="2152"/>
      <c r="JYJ6" s="2152"/>
      <c r="JYK6" s="2152"/>
      <c r="JYL6" s="2152"/>
      <c r="JYM6" s="2152"/>
      <c r="JYN6" s="2152"/>
      <c r="JYO6" s="2152"/>
      <c r="JYP6" s="2152"/>
      <c r="JYQ6" s="2152"/>
      <c r="JYR6" s="2152"/>
      <c r="JYS6" s="2152"/>
      <c r="JYT6" s="2152"/>
      <c r="JYU6" s="2152"/>
      <c r="JYV6" s="2152"/>
      <c r="JYW6" s="2152"/>
      <c r="JYX6" s="2152"/>
      <c r="JYY6" s="2152"/>
      <c r="JYZ6" s="2152"/>
      <c r="JZA6" s="2152"/>
      <c r="JZB6" s="2152"/>
      <c r="JZC6" s="2152"/>
      <c r="JZD6" s="2152"/>
      <c r="JZE6" s="2152"/>
      <c r="JZF6" s="2152"/>
      <c r="JZG6" s="2152"/>
      <c r="JZH6" s="2152"/>
      <c r="JZI6" s="2152"/>
      <c r="JZJ6" s="2152"/>
      <c r="JZK6" s="2152"/>
      <c r="JZL6" s="2152"/>
      <c r="JZM6" s="2152"/>
      <c r="JZN6" s="2152"/>
      <c r="JZO6" s="2152"/>
      <c r="JZP6" s="2152"/>
      <c r="JZQ6" s="2152"/>
      <c r="JZR6" s="2152"/>
      <c r="JZS6" s="2152"/>
      <c r="JZT6" s="2152"/>
      <c r="JZU6" s="2152"/>
      <c r="JZV6" s="2152"/>
      <c r="JZW6" s="2152"/>
      <c r="JZX6" s="2152"/>
      <c r="JZY6" s="2152"/>
      <c r="JZZ6" s="2152"/>
      <c r="KAA6" s="2152"/>
      <c r="KAB6" s="2152"/>
      <c r="KAC6" s="2152"/>
      <c r="KAD6" s="2152"/>
      <c r="KAE6" s="2152"/>
      <c r="KAF6" s="2152"/>
      <c r="KAG6" s="2152"/>
      <c r="KAH6" s="2152"/>
      <c r="KAI6" s="2152"/>
      <c r="KAJ6" s="2152"/>
      <c r="KAK6" s="2152"/>
      <c r="KAL6" s="2152"/>
      <c r="KAM6" s="2152"/>
      <c r="KAN6" s="2152"/>
      <c r="KAO6" s="2152"/>
      <c r="KAP6" s="2152"/>
      <c r="KAQ6" s="2152"/>
      <c r="KAR6" s="2152"/>
      <c r="KAS6" s="2152"/>
      <c r="KAT6" s="2152"/>
      <c r="KAU6" s="2152"/>
      <c r="KAV6" s="2152"/>
      <c r="KAW6" s="2152"/>
      <c r="KAX6" s="2152"/>
      <c r="KAY6" s="2152"/>
      <c r="KAZ6" s="2152"/>
      <c r="KBA6" s="2152"/>
      <c r="KBB6" s="2152"/>
      <c r="KBC6" s="2152"/>
      <c r="KBD6" s="2152"/>
      <c r="KBE6" s="2152"/>
      <c r="KBF6" s="2152"/>
      <c r="KBG6" s="2152"/>
      <c r="KBH6" s="2152"/>
      <c r="KBI6" s="2152"/>
      <c r="KBJ6" s="2152"/>
      <c r="KBK6" s="2152"/>
      <c r="KBL6" s="2152"/>
      <c r="KBM6" s="2152"/>
      <c r="KBN6" s="2152"/>
      <c r="KBO6" s="2152"/>
      <c r="KBP6" s="2152"/>
      <c r="KBQ6" s="2152"/>
      <c r="KBR6" s="2152"/>
      <c r="KBS6" s="2152"/>
      <c r="KBT6" s="2152"/>
      <c r="KBU6" s="2152"/>
      <c r="KBV6" s="2152"/>
      <c r="KBW6" s="2152"/>
      <c r="KBX6" s="2152"/>
      <c r="KBY6" s="2152"/>
      <c r="KBZ6" s="2152"/>
      <c r="KCA6" s="2152"/>
      <c r="KCB6" s="2152"/>
      <c r="KCC6" s="2152"/>
      <c r="KCD6" s="2152"/>
      <c r="KCE6" s="2152"/>
      <c r="KCF6" s="2152"/>
      <c r="KCG6" s="2152"/>
      <c r="KCH6" s="2152"/>
      <c r="KCI6" s="2152"/>
      <c r="KCJ6" s="2152"/>
      <c r="KCK6" s="2152"/>
      <c r="KCL6" s="2152"/>
      <c r="KCM6" s="2152"/>
      <c r="KCN6" s="2152"/>
      <c r="KCO6" s="2152"/>
      <c r="KCP6" s="2152"/>
      <c r="KCQ6" s="2152"/>
      <c r="KCR6" s="2152"/>
      <c r="KCS6" s="2152"/>
      <c r="KCT6" s="2152"/>
      <c r="KCU6" s="2152"/>
      <c r="KCV6" s="2152"/>
      <c r="KCW6" s="2152"/>
      <c r="KCX6" s="2152"/>
      <c r="KCY6" s="2152"/>
      <c r="KCZ6" s="2152"/>
      <c r="KDA6" s="2152"/>
      <c r="KDB6" s="2152"/>
      <c r="KDC6" s="2152"/>
      <c r="KDD6" s="2152"/>
      <c r="KDE6" s="2152"/>
      <c r="KDF6" s="2152"/>
      <c r="KDG6" s="2152"/>
      <c r="KDH6" s="2152"/>
      <c r="KDI6" s="2152"/>
      <c r="KDJ6" s="2152"/>
      <c r="KDK6" s="2152"/>
      <c r="KDL6" s="2152"/>
      <c r="KDM6" s="2152"/>
      <c r="KDN6" s="2152"/>
      <c r="KDO6" s="2152"/>
      <c r="KDP6" s="2152"/>
      <c r="KDQ6" s="2152"/>
      <c r="KDR6" s="2152"/>
      <c r="KDS6" s="2152"/>
      <c r="KDT6" s="2152"/>
      <c r="KDU6" s="2152"/>
      <c r="KDV6" s="2152"/>
      <c r="KDW6" s="2152"/>
      <c r="KDX6" s="2152"/>
      <c r="KDY6" s="2152"/>
      <c r="KDZ6" s="2152"/>
      <c r="KEA6" s="2152"/>
      <c r="KEB6" s="2152"/>
      <c r="KEC6" s="2152"/>
      <c r="KED6" s="2152"/>
      <c r="KEE6" s="2152"/>
      <c r="KEF6" s="2152"/>
      <c r="KEG6" s="2152"/>
      <c r="KEH6" s="2152"/>
      <c r="KEI6" s="2152"/>
      <c r="KEJ6" s="2152"/>
      <c r="KEK6" s="2152"/>
      <c r="KEL6" s="2152"/>
      <c r="KEM6" s="2152"/>
      <c r="KEN6" s="2152"/>
      <c r="KEO6" s="2152"/>
      <c r="KEP6" s="2152"/>
      <c r="KEQ6" s="2152"/>
      <c r="KER6" s="2152"/>
      <c r="KES6" s="2152"/>
      <c r="KET6" s="2152"/>
      <c r="KEU6" s="2152"/>
      <c r="KEV6" s="2152"/>
      <c r="KEW6" s="2152"/>
      <c r="KEX6" s="2152"/>
      <c r="KEY6" s="2152"/>
      <c r="KEZ6" s="2152"/>
      <c r="KFA6" s="2152"/>
      <c r="KFB6" s="2152"/>
      <c r="KFC6" s="2152"/>
      <c r="KFD6" s="2152"/>
      <c r="KFE6" s="2152"/>
      <c r="KFF6" s="2152"/>
      <c r="KFG6" s="2152"/>
      <c r="KFH6" s="2152"/>
      <c r="KFI6" s="2152"/>
      <c r="KFJ6" s="2152"/>
      <c r="KFK6" s="2152"/>
      <c r="KFL6" s="2152"/>
      <c r="KFM6" s="2152"/>
      <c r="KFN6" s="2152"/>
      <c r="KFO6" s="2152"/>
      <c r="KFP6" s="2152"/>
      <c r="KFQ6" s="2152"/>
      <c r="KFR6" s="2152"/>
      <c r="KFS6" s="2152"/>
      <c r="KFT6" s="2152"/>
      <c r="KFU6" s="2152"/>
      <c r="KFV6" s="2152"/>
      <c r="KFW6" s="2152"/>
      <c r="KFX6" s="2152"/>
      <c r="KFY6" s="2152"/>
      <c r="KFZ6" s="2152"/>
      <c r="KGA6" s="2152"/>
      <c r="KGB6" s="2152"/>
      <c r="KGC6" s="2152"/>
      <c r="KGD6" s="2152"/>
      <c r="KGE6" s="2152"/>
      <c r="KGF6" s="2152"/>
      <c r="KGG6" s="2152"/>
      <c r="KGH6" s="2152"/>
      <c r="KGI6" s="2152"/>
      <c r="KGJ6" s="2152"/>
      <c r="KGK6" s="2152"/>
      <c r="KGL6" s="2152"/>
      <c r="KGM6" s="2152"/>
      <c r="KGN6" s="2152"/>
      <c r="KGO6" s="2152"/>
      <c r="KGP6" s="2152"/>
      <c r="KGQ6" s="2152"/>
      <c r="KGR6" s="2152"/>
      <c r="KGS6" s="2152"/>
      <c r="KGT6" s="2152"/>
      <c r="KGU6" s="2152"/>
      <c r="KGV6" s="2152"/>
      <c r="KGW6" s="2152"/>
      <c r="KGX6" s="2152"/>
      <c r="KGY6" s="2152"/>
      <c r="KGZ6" s="2152"/>
      <c r="KHA6" s="2152"/>
      <c r="KHB6" s="2152"/>
      <c r="KHC6" s="2152"/>
      <c r="KHD6" s="2152"/>
      <c r="KHE6" s="2152"/>
      <c r="KHF6" s="2152"/>
      <c r="KHG6" s="2152"/>
      <c r="KHH6" s="2152"/>
      <c r="KHI6" s="2152"/>
      <c r="KHJ6" s="2152"/>
      <c r="KHK6" s="2152"/>
      <c r="KHL6" s="2152"/>
      <c r="KHM6" s="2152"/>
      <c r="KHN6" s="2152"/>
      <c r="KHO6" s="2152"/>
      <c r="KHP6" s="2152"/>
      <c r="KHQ6" s="2152"/>
      <c r="KHR6" s="2152"/>
      <c r="KHS6" s="2152"/>
      <c r="KHT6" s="2152"/>
      <c r="KHU6" s="2152"/>
      <c r="KHV6" s="2152"/>
      <c r="KHW6" s="2152"/>
      <c r="KHX6" s="2152"/>
      <c r="KHY6" s="2152"/>
      <c r="KHZ6" s="2152"/>
      <c r="KIA6" s="2152"/>
      <c r="KIB6" s="2152"/>
      <c r="KIC6" s="2152"/>
      <c r="KID6" s="2152"/>
      <c r="KIE6" s="2152"/>
      <c r="KIF6" s="2152"/>
      <c r="KIG6" s="2152"/>
      <c r="KIH6" s="2152"/>
      <c r="KII6" s="2152"/>
      <c r="KIJ6" s="2152"/>
      <c r="KIK6" s="2152"/>
      <c r="KIL6" s="2152"/>
      <c r="KIM6" s="2152"/>
      <c r="KIN6" s="2152"/>
      <c r="KIO6" s="2152"/>
      <c r="KIP6" s="2152"/>
      <c r="KIQ6" s="2152"/>
      <c r="KIR6" s="2152"/>
      <c r="KIS6" s="2152"/>
      <c r="KIT6" s="2152"/>
      <c r="KIU6" s="2152"/>
      <c r="KIV6" s="2152"/>
      <c r="KIW6" s="2152"/>
      <c r="KIX6" s="2152"/>
      <c r="KIY6" s="2152"/>
      <c r="KIZ6" s="2152"/>
      <c r="KJA6" s="2152"/>
      <c r="KJB6" s="2152"/>
      <c r="KJC6" s="2152"/>
      <c r="KJD6" s="2152"/>
      <c r="KJE6" s="2152"/>
      <c r="KJF6" s="2152"/>
      <c r="KJG6" s="2152"/>
      <c r="KJH6" s="2152"/>
      <c r="KJI6" s="2152"/>
      <c r="KJJ6" s="2152"/>
      <c r="KJK6" s="2152"/>
      <c r="KJL6" s="2152"/>
      <c r="KJM6" s="2152"/>
      <c r="KJN6" s="2152"/>
      <c r="KJO6" s="2152"/>
      <c r="KJP6" s="2152"/>
      <c r="KJQ6" s="2152"/>
      <c r="KJR6" s="2152"/>
      <c r="KJS6" s="2152"/>
      <c r="KJT6" s="2152"/>
      <c r="KJU6" s="2152"/>
      <c r="KJV6" s="2152"/>
      <c r="KJW6" s="2152"/>
      <c r="KJX6" s="2152"/>
      <c r="KJY6" s="2152"/>
      <c r="KJZ6" s="2152"/>
      <c r="KKA6" s="2152"/>
      <c r="KKB6" s="2152"/>
      <c r="KKC6" s="2152"/>
      <c r="KKD6" s="2152"/>
      <c r="KKE6" s="2152"/>
      <c r="KKF6" s="2152"/>
      <c r="KKG6" s="2152"/>
      <c r="KKH6" s="2152"/>
      <c r="KKI6" s="2152"/>
      <c r="KKJ6" s="2152"/>
      <c r="KKK6" s="2152"/>
      <c r="KKL6" s="2152"/>
      <c r="KKM6" s="2152"/>
      <c r="KKN6" s="2152"/>
      <c r="KKO6" s="2152"/>
      <c r="KKP6" s="2152"/>
      <c r="KKQ6" s="2152"/>
      <c r="KKR6" s="2152"/>
      <c r="KKS6" s="2152"/>
      <c r="KKT6" s="2152"/>
      <c r="KKU6" s="2152"/>
      <c r="KKV6" s="2152"/>
      <c r="KKW6" s="2152"/>
      <c r="KKX6" s="2152"/>
      <c r="KKY6" s="2152"/>
      <c r="KKZ6" s="2152"/>
      <c r="KLA6" s="2152"/>
      <c r="KLB6" s="2152"/>
      <c r="KLC6" s="2152"/>
      <c r="KLD6" s="2152"/>
      <c r="KLE6" s="2152"/>
      <c r="KLF6" s="2152"/>
      <c r="KLG6" s="2152"/>
      <c r="KLH6" s="2152"/>
      <c r="KLI6" s="2152"/>
      <c r="KLJ6" s="2152"/>
      <c r="KLK6" s="2152"/>
      <c r="KLL6" s="2152"/>
      <c r="KLM6" s="2152"/>
      <c r="KLN6" s="2152"/>
      <c r="KLO6" s="2152"/>
      <c r="KLP6" s="2152"/>
      <c r="KLQ6" s="2152"/>
      <c r="KLR6" s="2152"/>
      <c r="KLS6" s="2152"/>
      <c r="KLT6" s="2152"/>
      <c r="KLU6" s="2152"/>
      <c r="KLV6" s="2152"/>
      <c r="KLW6" s="2152"/>
      <c r="KLX6" s="2152"/>
      <c r="KLY6" s="2152"/>
      <c r="KLZ6" s="2152"/>
      <c r="KMA6" s="2152"/>
      <c r="KMB6" s="2152"/>
      <c r="KMC6" s="2152"/>
      <c r="KMD6" s="2152"/>
      <c r="KME6" s="2152"/>
      <c r="KMF6" s="2152"/>
      <c r="KMG6" s="2152"/>
      <c r="KMH6" s="2152"/>
      <c r="KMI6" s="2152"/>
      <c r="KMJ6" s="2152"/>
      <c r="KMK6" s="2152"/>
      <c r="KML6" s="2152"/>
      <c r="KMM6" s="2152"/>
      <c r="KMN6" s="2152"/>
      <c r="KMO6" s="2152"/>
      <c r="KMP6" s="2152"/>
      <c r="KMQ6" s="2152"/>
      <c r="KMR6" s="2152"/>
      <c r="KMS6" s="2152"/>
      <c r="KMT6" s="2152"/>
      <c r="KMU6" s="2152"/>
      <c r="KMV6" s="2152"/>
      <c r="KMW6" s="2152"/>
      <c r="KMX6" s="2152"/>
      <c r="KMY6" s="2152"/>
      <c r="KMZ6" s="2152"/>
      <c r="KNA6" s="2152"/>
      <c r="KNB6" s="2152"/>
      <c r="KNC6" s="2152"/>
      <c r="KND6" s="2152"/>
      <c r="KNE6" s="2152"/>
      <c r="KNF6" s="2152"/>
      <c r="KNG6" s="2152"/>
      <c r="KNH6" s="2152"/>
      <c r="KNI6" s="2152"/>
      <c r="KNJ6" s="2152"/>
      <c r="KNK6" s="2152"/>
      <c r="KNL6" s="2152"/>
      <c r="KNM6" s="2152"/>
      <c r="KNN6" s="2152"/>
      <c r="KNO6" s="2152"/>
      <c r="KNP6" s="2152"/>
      <c r="KNQ6" s="2152"/>
      <c r="KNR6" s="2152"/>
      <c r="KNS6" s="2152"/>
      <c r="KNT6" s="2152"/>
      <c r="KNU6" s="2152"/>
      <c r="KNV6" s="2152"/>
      <c r="KNW6" s="2152"/>
      <c r="KNX6" s="2152"/>
      <c r="KNY6" s="2152"/>
      <c r="KNZ6" s="2152"/>
      <c r="KOA6" s="2152"/>
      <c r="KOB6" s="2152"/>
      <c r="KOC6" s="2152"/>
      <c r="KOD6" s="2152"/>
      <c r="KOE6" s="2152"/>
      <c r="KOF6" s="2152"/>
      <c r="KOG6" s="2152"/>
      <c r="KOH6" s="2152"/>
      <c r="KOI6" s="2152"/>
      <c r="KOJ6" s="2152"/>
      <c r="KOK6" s="2152"/>
      <c r="KOL6" s="2152"/>
      <c r="KOM6" s="2152"/>
      <c r="KON6" s="2152"/>
      <c r="KOO6" s="2152"/>
      <c r="KOP6" s="2152"/>
      <c r="KOQ6" s="2152"/>
      <c r="KOR6" s="2152"/>
      <c r="KOS6" s="2152"/>
      <c r="KOT6" s="2152"/>
      <c r="KOU6" s="2152"/>
      <c r="KOV6" s="2152"/>
      <c r="KOW6" s="2152"/>
      <c r="KOX6" s="2152"/>
      <c r="KOY6" s="2152"/>
      <c r="KOZ6" s="2152"/>
      <c r="KPA6" s="2152"/>
      <c r="KPB6" s="2152"/>
      <c r="KPC6" s="2152"/>
      <c r="KPD6" s="2152"/>
      <c r="KPE6" s="2152"/>
      <c r="KPF6" s="2152"/>
      <c r="KPG6" s="2152"/>
      <c r="KPH6" s="2152"/>
      <c r="KPI6" s="2152"/>
      <c r="KPJ6" s="2152"/>
      <c r="KPK6" s="2152"/>
      <c r="KPL6" s="2152"/>
      <c r="KPM6" s="2152"/>
      <c r="KPN6" s="2152"/>
      <c r="KPO6" s="2152"/>
      <c r="KPP6" s="2152"/>
      <c r="KPQ6" s="2152"/>
      <c r="KPR6" s="2152"/>
      <c r="KPS6" s="2152"/>
      <c r="KPT6" s="2152"/>
      <c r="KPU6" s="2152"/>
      <c r="KPV6" s="2152"/>
      <c r="KPW6" s="2152"/>
      <c r="KPX6" s="2152"/>
      <c r="KPY6" s="2152"/>
      <c r="KPZ6" s="2152"/>
      <c r="KQA6" s="2152"/>
      <c r="KQB6" s="2152"/>
      <c r="KQC6" s="2152"/>
      <c r="KQD6" s="2152"/>
      <c r="KQE6" s="2152"/>
      <c r="KQF6" s="2152"/>
      <c r="KQG6" s="2152"/>
      <c r="KQH6" s="2152"/>
      <c r="KQI6" s="2152"/>
      <c r="KQJ6" s="2152"/>
      <c r="KQK6" s="2152"/>
      <c r="KQL6" s="2152"/>
      <c r="KQM6" s="2152"/>
      <c r="KQN6" s="2152"/>
      <c r="KQO6" s="2152"/>
      <c r="KQP6" s="2152"/>
      <c r="KQQ6" s="2152"/>
      <c r="KQR6" s="2152"/>
      <c r="KQS6" s="2152"/>
      <c r="KQT6" s="2152"/>
      <c r="KQU6" s="2152"/>
      <c r="KQV6" s="2152"/>
      <c r="KQW6" s="2152"/>
      <c r="KQX6" s="2152"/>
      <c r="KQY6" s="2152"/>
      <c r="KQZ6" s="2152"/>
      <c r="KRA6" s="2152"/>
      <c r="KRB6" s="2152"/>
      <c r="KRC6" s="2152"/>
      <c r="KRD6" s="2152"/>
      <c r="KRE6" s="2152"/>
      <c r="KRF6" s="2152"/>
      <c r="KRG6" s="2152"/>
      <c r="KRH6" s="2152"/>
      <c r="KRI6" s="2152"/>
      <c r="KRJ6" s="2152"/>
      <c r="KRK6" s="2152"/>
      <c r="KRL6" s="2152"/>
      <c r="KRM6" s="2152"/>
      <c r="KRN6" s="2152"/>
      <c r="KRO6" s="2152"/>
      <c r="KRP6" s="2152"/>
      <c r="KRQ6" s="2152"/>
      <c r="KRR6" s="2152"/>
      <c r="KRS6" s="2152"/>
      <c r="KRT6" s="2152"/>
      <c r="KRU6" s="2152"/>
      <c r="KRV6" s="2152"/>
      <c r="KRW6" s="2152"/>
      <c r="KRX6" s="2152"/>
      <c r="KRY6" s="2152"/>
      <c r="KRZ6" s="2152"/>
      <c r="KSA6" s="2152"/>
      <c r="KSB6" s="2152"/>
      <c r="KSC6" s="2152"/>
      <c r="KSD6" s="2152"/>
      <c r="KSE6" s="2152"/>
      <c r="KSF6" s="2152"/>
      <c r="KSG6" s="2152"/>
      <c r="KSH6" s="2152"/>
      <c r="KSI6" s="2152"/>
      <c r="KSJ6" s="2152"/>
      <c r="KSK6" s="2152"/>
      <c r="KSL6" s="2152"/>
      <c r="KSM6" s="2152"/>
      <c r="KSN6" s="2152"/>
      <c r="KSO6" s="2152"/>
      <c r="KSP6" s="2152"/>
      <c r="KSQ6" s="2152"/>
      <c r="KSR6" s="2152"/>
      <c r="KSS6" s="2152"/>
      <c r="KST6" s="2152"/>
      <c r="KSU6" s="2152"/>
      <c r="KSV6" s="2152"/>
      <c r="KSW6" s="2152"/>
      <c r="KSX6" s="2152"/>
      <c r="KSY6" s="2152"/>
      <c r="KSZ6" s="2152"/>
      <c r="KTA6" s="2152"/>
      <c r="KTB6" s="2152"/>
      <c r="KTC6" s="2152"/>
      <c r="KTD6" s="2152"/>
      <c r="KTE6" s="2152"/>
      <c r="KTF6" s="2152"/>
      <c r="KTG6" s="2152"/>
      <c r="KTH6" s="2152"/>
      <c r="KTI6" s="2152"/>
      <c r="KTJ6" s="2152"/>
      <c r="KTK6" s="2152"/>
      <c r="KTL6" s="2152"/>
      <c r="KTM6" s="2152"/>
      <c r="KTN6" s="2152"/>
      <c r="KTO6" s="2152"/>
      <c r="KTP6" s="2152"/>
      <c r="KTQ6" s="2152"/>
      <c r="KTR6" s="2152"/>
      <c r="KTS6" s="2152"/>
      <c r="KTT6" s="2152"/>
      <c r="KTU6" s="2152"/>
      <c r="KTV6" s="2152"/>
      <c r="KTW6" s="2152"/>
      <c r="KTX6" s="2152"/>
      <c r="KTY6" s="2152"/>
      <c r="KTZ6" s="2152"/>
      <c r="KUA6" s="2152"/>
      <c r="KUB6" s="2152"/>
      <c r="KUC6" s="2152"/>
      <c r="KUD6" s="2152"/>
      <c r="KUE6" s="2152"/>
      <c r="KUF6" s="2152"/>
      <c r="KUG6" s="2152"/>
      <c r="KUH6" s="2152"/>
      <c r="KUI6" s="2152"/>
      <c r="KUJ6" s="2152"/>
      <c r="KUK6" s="2152"/>
      <c r="KUL6" s="2152"/>
      <c r="KUM6" s="2152"/>
      <c r="KUN6" s="2152"/>
      <c r="KUO6" s="2152"/>
      <c r="KUP6" s="2152"/>
      <c r="KUQ6" s="2152"/>
      <c r="KUR6" s="2152"/>
      <c r="KUS6" s="2152"/>
      <c r="KUT6" s="2152"/>
      <c r="KUU6" s="2152"/>
      <c r="KUV6" s="2152"/>
      <c r="KUW6" s="2152"/>
      <c r="KUX6" s="2152"/>
      <c r="KUY6" s="2152"/>
      <c r="KUZ6" s="2152"/>
      <c r="KVA6" s="2152"/>
      <c r="KVB6" s="2152"/>
      <c r="KVC6" s="2152"/>
      <c r="KVD6" s="2152"/>
      <c r="KVE6" s="2152"/>
      <c r="KVF6" s="2152"/>
      <c r="KVG6" s="2152"/>
      <c r="KVH6" s="2152"/>
      <c r="KVI6" s="2152"/>
      <c r="KVJ6" s="2152"/>
      <c r="KVK6" s="2152"/>
      <c r="KVL6" s="2152"/>
      <c r="KVM6" s="2152"/>
      <c r="KVN6" s="2152"/>
      <c r="KVO6" s="2152"/>
      <c r="KVP6" s="2152"/>
      <c r="KVQ6" s="2152"/>
      <c r="KVR6" s="2152"/>
      <c r="KVS6" s="2152"/>
      <c r="KVT6" s="2152"/>
      <c r="KVU6" s="2152"/>
      <c r="KVV6" s="2152"/>
      <c r="KVW6" s="2152"/>
      <c r="KVX6" s="2152"/>
      <c r="KVY6" s="2152"/>
      <c r="KVZ6" s="2152"/>
      <c r="KWA6" s="2152"/>
      <c r="KWB6" s="2152"/>
      <c r="KWC6" s="2152"/>
      <c r="KWD6" s="2152"/>
      <c r="KWE6" s="2152"/>
      <c r="KWF6" s="2152"/>
      <c r="KWG6" s="2152"/>
      <c r="KWH6" s="2152"/>
      <c r="KWI6" s="2152"/>
      <c r="KWJ6" s="2152"/>
      <c r="KWK6" s="2152"/>
      <c r="KWL6" s="2152"/>
      <c r="KWM6" s="2152"/>
      <c r="KWN6" s="2152"/>
      <c r="KWO6" s="2152"/>
      <c r="KWP6" s="2152"/>
      <c r="KWQ6" s="2152"/>
      <c r="KWR6" s="2152"/>
      <c r="KWS6" s="2152"/>
      <c r="KWT6" s="2152"/>
      <c r="KWU6" s="2152"/>
      <c r="KWV6" s="2152"/>
      <c r="KWW6" s="2152"/>
      <c r="KWX6" s="2152"/>
      <c r="KWY6" s="2152"/>
      <c r="KWZ6" s="2152"/>
      <c r="KXA6" s="2152"/>
      <c r="KXB6" s="2152"/>
      <c r="KXC6" s="2152"/>
      <c r="KXD6" s="2152"/>
      <c r="KXE6" s="2152"/>
      <c r="KXF6" s="2152"/>
      <c r="KXG6" s="2152"/>
      <c r="KXH6" s="2152"/>
      <c r="KXI6" s="2152"/>
      <c r="KXJ6" s="2152"/>
      <c r="KXK6" s="2152"/>
      <c r="KXL6" s="2152"/>
      <c r="KXM6" s="2152"/>
      <c r="KXN6" s="2152"/>
      <c r="KXO6" s="2152"/>
      <c r="KXP6" s="2152"/>
      <c r="KXQ6" s="2152"/>
      <c r="KXR6" s="2152"/>
      <c r="KXS6" s="2152"/>
      <c r="KXT6" s="2152"/>
      <c r="KXU6" s="2152"/>
      <c r="KXV6" s="2152"/>
      <c r="KXW6" s="2152"/>
      <c r="KXX6" s="2152"/>
      <c r="KXY6" s="2152"/>
      <c r="KXZ6" s="2152"/>
      <c r="KYA6" s="2152"/>
      <c r="KYB6" s="2152"/>
      <c r="KYC6" s="2152"/>
      <c r="KYD6" s="2152"/>
      <c r="KYE6" s="2152"/>
      <c r="KYF6" s="2152"/>
      <c r="KYG6" s="2152"/>
      <c r="KYH6" s="2152"/>
      <c r="KYI6" s="2152"/>
      <c r="KYJ6" s="2152"/>
      <c r="KYK6" s="2152"/>
      <c r="KYL6" s="2152"/>
      <c r="KYM6" s="2152"/>
      <c r="KYN6" s="2152"/>
      <c r="KYO6" s="2152"/>
      <c r="KYP6" s="2152"/>
      <c r="KYQ6" s="2152"/>
      <c r="KYR6" s="2152"/>
      <c r="KYS6" s="2152"/>
      <c r="KYT6" s="2152"/>
      <c r="KYU6" s="2152"/>
      <c r="KYV6" s="2152"/>
      <c r="KYW6" s="2152"/>
      <c r="KYX6" s="2152"/>
      <c r="KYY6" s="2152"/>
      <c r="KYZ6" s="2152"/>
      <c r="KZA6" s="2152"/>
      <c r="KZB6" s="2152"/>
      <c r="KZC6" s="2152"/>
      <c r="KZD6" s="2152"/>
      <c r="KZE6" s="2152"/>
      <c r="KZF6" s="2152"/>
      <c r="KZG6" s="2152"/>
      <c r="KZH6" s="2152"/>
      <c r="KZI6" s="2152"/>
      <c r="KZJ6" s="2152"/>
      <c r="KZK6" s="2152"/>
      <c r="KZL6" s="2152"/>
      <c r="KZM6" s="2152"/>
      <c r="KZN6" s="2152"/>
      <c r="KZO6" s="2152"/>
      <c r="KZP6" s="2152"/>
      <c r="KZQ6" s="2152"/>
      <c r="KZR6" s="2152"/>
      <c r="KZS6" s="2152"/>
      <c r="KZT6" s="2152"/>
      <c r="KZU6" s="2152"/>
      <c r="KZV6" s="2152"/>
      <c r="KZW6" s="2152"/>
      <c r="KZX6" s="2152"/>
      <c r="KZY6" s="2152"/>
      <c r="KZZ6" s="2152"/>
      <c r="LAA6" s="2152"/>
      <c r="LAB6" s="2152"/>
      <c r="LAC6" s="2152"/>
      <c r="LAD6" s="2152"/>
      <c r="LAE6" s="2152"/>
      <c r="LAF6" s="2152"/>
      <c r="LAG6" s="2152"/>
      <c r="LAH6" s="2152"/>
      <c r="LAI6" s="2152"/>
      <c r="LAJ6" s="2152"/>
      <c r="LAK6" s="2152"/>
      <c r="LAL6" s="2152"/>
      <c r="LAM6" s="2152"/>
      <c r="LAN6" s="2152"/>
      <c r="LAO6" s="2152"/>
      <c r="LAP6" s="2152"/>
      <c r="LAQ6" s="2152"/>
      <c r="LAR6" s="2152"/>
      <c r="LAS6" s="2152"/>
      <c r="LAT6" s="2152"/>
      <c r="LAU6" s="2152"/>
      <c r="LAV6" s="2152"/>
      <c r="LAW6" s="2152"/>
      <c r="LAX6" s="2152"/>
      <c r="LAY6" s="2152"/>
      <c r="LAZ6" s="2152"/>
      <c r="LBA6" s="2152"/>
      <c r="LBB6" s="2152"/>
      <c r="LBC6" s="2152"/>
      <c r="LBD6" s="2152"/>
      <c r="LBE6" s="2152"/>
      <c r="LBF6" s="2152"/>
      <c r="LBG6" s="2152"/>
      <c r="LBH6" s="2152"/>
      <c r="LBI6" s="2152"/>
      <c r="LBJ6" s="2152"/>
      <c r="LBK6" s="2152"/>
      <c r="LBL6" s="2152"/>
      <c r="LBM6" s="2152"/>
      <c r="LBN6" s="2152"/>
      <c r="LBO6" s="2152"/>
      <c r="LBP6" s="2152"/>
      <c r="LBQ6" s="2152"/>
      <c r="LBR6" s="2152"/>
      <c r="LBS6" s="2152"/>
      <c r="LBT6" s="2152"/>
      <c r="LBU6" s="2152"/>
      <c r="LBV6" s="2152"/>
      <c r="LBW6" s="2152"/>
      <c r="LBX6" s="2152"/>
      <c r="LBY6" s="2152"/>
      <c r="LBZ6" s="2152"/>
      <c r="LCA6" s="2152"/>
      <c r="LCB6" s="2152"/>
      <c r="LCC6" s="2152"/>
      <c r="LCD6" s="2152"/>
      <c r="LCE6" s="2152"/>
      <c r="LCF6" s="2152"/>
      <c r="LCG6" s="2152"/>
      <c r="LCH6" s="2152"/>
      <c r="LCI6" s="2152"/>
      <c r="LCJ6" s="2152"/>
      <c r="LCK6" s="2152"/>
      <c r="LCL6" s="2152"/>
      <c r="LCM6" s="2152"/>
      <c r="LCN6" s="2152"/>
      <c r="LCO6" s="2152"/>
      <c r="LCP6" s="2152"/>
      <c r="LCQ6" s="2152"/>
      <c r="LCR6" s="2152"/>
      <c r="LCS6" s="2152"/>
      <c r="LCT6" s="2152"/>
      <c r="LCU6" s="2152"/>
      <c r="LCV6" s="2152"/>
      <c r="LCW6" s="2152"/>
      <c r="LCX6" s="2152"/>
      <c r="LCY6" s="2152"/>
      <c r="LCZ6" s="2152"/>
      <c r="LDA6" s="2152"/>
      <c r="LDB6" s="2152"/>
      <c r="LDC6" s="2152"/>
      <c r="LDD6" s="2152"/>
      <c r="LDE6" s="2152"/>
      <c r="LDF6" s="2152"/>
      <c r="LDG6" s="2152"/>
      <c r="LDH6" s="2152"/>
      <c r="LDI6" s="2152"/>
      <c r="LDJ6" s="2152"/>
      <c r="LDK6" s="2152"/>
      <c r="LDL6" s="2152"/>
      <c r="LDM6" s="2152"/>
      <c r="LDN6" s="2152"/>
      <c r="LDO6" s="2152"/>
      <c r="LDP6" s="2152"/>
      <c r="LDQ6" s="2152"/>
      <c r="LDR6" s="2152"/>
      <c r="LDS6" s="2152"/>
      <c r="LDT6" s="2152"/>
      <c r="LDU6" s="2152"/>
      <c r="LDV6" s="2152"/>
      <c r="LDW6" s="2152"/>
      <c r="LDX6" s="2152"/>
      <c r="LDY6" s="2152"/>
      <c r="LDZ6" s="2152"/>
      <c r="LEA6" s="2152"/>
      <c r="LEB6" s="2152"/>
      <c r="LEC6" s="2152"/>
      <c r="LED6" s="2152"/>
      <c r="LEE6" s="2152"/>
      <c r="LEF6" s="2152"/>
      <c r="LEG6" s="2152"/>
      <c r="LEH6" s="2152"/>
      <c r="LEI6" s="2152"/>
      <c r="LEJ6" s="2152"/>
      <c r="LEK6" s="2152"/>
      <c r="LEL6" s="2152"/>
      <c r="LEM6" s="2152"/>
      <c r="LEN6" s="2152"/>
      <c r="LEO6" s="2152"/>
      <c r="LEP6" s="2152"/>
      <c r="LEQ6" s="2152"/>
      <c r="LER6" s="2152"/>
      <c r="LES6" s="2152"/>
      <c r="LET6" s="2152"/>
      <c r="LEU6" s="2152"/>
      <c r="LEV6" s="2152"/>
      <c r="LEW6" s="2152"/>
      <c r="LEX6" s="2152"/>
      <c r="LEY6" s="2152"/>
      <c r="LEZ6" s="2152"/>
      <c r="LFA6" s="2152"/>
      <c r="LFB6" s="2152"/>
      <c r="LFC6" s="2152"/>
      <c r="LFD6" s="2152"/>
      <c r="LFE6" s="2152"/>
      <c r="LFF6" s="2152"/>
      <c r="LFG6" s="2152"/>
      <c r="LFH6" s="2152"/>
      <c r="LFI6" s="2152"/>
      <c r="LFJ6" s="2152"/>
      <c r="LFK6" s="2152"/>
      <c r="LFL6" s="2152"/>
      <c r="LFM6" s="2152"/>
      <c r="LFN6" s="2152"/>
      <c r="LFO6" s="2152"/>
      <c r="LFP6" s="2152"/>
      <c r="LFQ6" s="2152"/>
      <c r="LFR6" s="2152"/>
      <c r="LFS6" s="2152"/>
      <c r="LFT6" s="2152"/>
      <c r="LFU6" s="2152"/>
      <c r="LFV6" s="2152"/>
      <c r="LFW6" s="2152"/>
      <c r="LFX6" s="2152"/>
      <c r="LFY6" s="2152"/>
      <c r="LFZ6" s="2152"/>
      <c r="LGA6" s="2152"/>
      <c r="LGB6" s="2152"/>
      <c r="LGC6" s="2152"/>
      <c r="LGD6" s="2152"/>
      <c r="LGE6" s="2152"/>
      <c r="LGF6" s="2152"/>
      <c r="LGG6" s="2152"/>
      <c r="LGH6" s="2152"/>
      <c r="LGI6" s="2152"/>
      <c r="LGJ6" s="2152"/>
      <c r="LGK6" s="2152"/>
      <c r="LGL6" s="2152"/>
      <c r="LGM6" s="2152"/>
      <c r="LGN6" s="2152"/>
      <c r="LGO6" s="2152"/>
      <c r="LGP6" s="2152"/>
      <c r="LGQ6" s="2152"/>
      <c r="LGR6" s="2152"/>
      <c r="LGS6" s="2152"/>
      <c r="LGT6" s="2152"/>
      <c r="LGU6" s="2152"/>
      <c r="LGV6" s="2152"/>
      <c r="LGW6" s="2152"/>
      <c r="LGX6" s="2152"/>
      <c r="LGY6" s="2152"/>
      <c r="LGZ6" s="2152"/>
      <c r="LHA6" s="2152"/>
      <c r="LHB6" s="2152"/>
      <c r="LHC6" s="2152"/>
      <c r="LHD6" s="2152"/>
      <c r="LHE6" s="2152"/>
      <c r="LHF6" s="2152"/>
      <c r="LHG6" s="2152"/>
      <c r="LHH6" s="2152"/>
      <c r="LHI6" s="2152"/>
      <c r="LHJ6" s="2152"/>
      <c r="LHK6" s="2152"/>
      <c r="LHL6" s="2152"/>
      <c r="LHM6" s="2152"/>
      <c r="LHN6" s="2152"/>
      <c r="LHO6" s="2152"/>
      <c r="LHP6" s="2152"/>
      <c r="LHQ6" s="2152"/>
      <c r="LHR6" s="2152"/>
      <c r="LHS6" s="2152"/>
      <c r="LHT6" s="2152"/>
      <c r="LHU6" s="2152"/>
      <c r="LHV6" s="2152"/>
      <c r="LHW6" s="2152"/>
      <c r="LHX6" s="2152"/>
      <c r="LHY6" s="2152"/>
      <c r="LHZ6" s="2152"/>
      <c r="LIA6" s="2152"/>
      <c r="LIB6" s="2152"/>
      <c r="LIC6" s="2152"/>
      <c r="LID6" s="2152"/>
      <c r="LIE6" s="2152"/>
      <c r="LIF6" s="2152"/>
      <c r="LIG6" s="2152"/>
      <c r="LIH6" s="2152"/>
      <c r="LII6" s="2152"/>
      <c r="LIJ6" s="2152"/>
      <c r="LIK6" s="2152"/>
      <c r="LIL6" s="2152"/>
      <c r="LIM6" s="2152"/>
      <c r="LIN6" s="2152"/>
      <c r="LIO6" s="2152"/>
      <c r="LIP6" s="2152"/>
      <c r="LIQ6" s="2152"/>
      <c r="LIR6" s="2152"/>
      <c r="LIS6" s="2152"/>
      <c r="LIT6" s="2152"/>
      <c r="LIU6" s="2152"/>
      <c r="LIV6" s="2152"/>
      <c r="LIW6" s="2152"/>
      <c r="LIX6" s="2152"/>
      <c r="LIY6" s="2152"/>
      <c r="LIZ6" s="2152"/>
      <c r="LJA6" s="2152"/>
      <c r="LJB6" s="2152"/>
      <c r="LJC6" s="2152"/>
      <c r="LJD6" s="2152"/>
      <c r="LJE6" s="2152"/>
      <c r="LJF6" s="2152"/>
      <c r="LJG6" s="2152"/>
      <c r="LJH6" s="2152"/>
      <c r="LJI6" s="2152"/>
      <c r="LJJ6" s="2152"/>
      <c r="LJK6" s="2152"/>
      <c r="LJL6" s="2152"/>
      <c r="LJM6" s="2152"/>
      <c r="LJN6" s="2152"/>
      <c r="LJO6" s="2152"/>
      <c r="LJP6" s="2152"/>
      <c r="LJQ6" s="2152"/>
      <c r="LJR6" s="2152"/>
      <c r="LJS6" s="2152"/>
      <c r="LJT6" s="2152"/>
      <c r="LJU6" s="2152"/>
      <c r="LJV6" s="2152"/>
      <c r="LJW6" s="2152"/>
      <c r="LJX6" s="2152"/>
      <c r="LJY6" s="2152"/>
      <c r="LJZ6" s="2152"/>
      <c r="LKA6" s="2152"/>
      <c r="LKB6" s="2152"/>
      <c r="LKC6" s="2152"/>
      <c r="LKD6" s="2152"/>
      <c r="LKE6" s="2152"/>
      <c r="LKF6" s="2152"/>
      <c r="LKG6" s="2152"/>
      <c r="LKH6" s="2152"/>
      <c r="LKI6" s="2152"/>
      <c r="LKJ6" s="2152"/>
      <c r="LKK6" s="2152"/>
      <c r="LKL6" s="2152"/>
      <c r="LKM6" s="2152"/>
      <c r="LKN6" s="2152"/>
      <c r="LKO6" s="2152"/>
      <c r="LKP6" s="2152"/>
      <c r="LKQ6" s="2152"/>
      <c r="LKR6" s="2152"/>
      <c r="LKS6" s="2152"/>
      <c r="LKT6" s="2152"/>
      <c r="LKU6" s="2152"/>
      <c r="LKV6" s="2152"/>
      <c r="LKW6" s="2152"/>
      <c r="LKX6" s="2152"/>
      <c r="LKY6" s="2152"/>
      <c r="LKZ6" s="2152"/>
      <c r="LLA6" s="2152"/>
      <c r="LLB6" s="2152"/>
      <c r="LLC6" s="2152"/>
      <c r="LLD6" s="2152"/>
      <c r="LLE6" s="2152"/>
      <c r="LLF6" s="2152"/>
      <c r="LLG6" s="2152"/>
      <c r="LLH6" s="2152"/>
      <c r="LLI6" s="2152"/>
      <c r="LLJ6" s="2152"/>
      <c r="LLK6" s="2152"/>
      <c r="LLL6" s="2152"/>
      <c r="LLM6" s="2152"/>
      <c r="LLN6" s="2152"/>
      <c r="LLO6" s="2152"/>
      <c r="LLP6" s="2152"/>
      <c r="LLQ6" s="2152"/>
      <c r="LLR6" s="2152"/>
      <c r="LLS6" s="2152"/>
      <c r="LLT6" s="2152"/>
      <c r="LLU6" s="2152"/>
      <c r="LLV6" s="2152"/>
      <c r="LLW6" s="2152"/>
      <c r="LLX6" s="2152"/>
      <c r="LLY6" s="2152"/>
      <c r="LLZ6" s="2152"/>
      <c r="LMA6" s="2152"/>
      <c r="LMB6" s="2152"/>
      <c r="LMC6" s="2152"/>
      <c r="LMD6" s="2152"/>
      <c r="LME6" s="2152"/>
      <c r="LMF6" s="2152"/>
      <c r="LMG6" s="2152"/>
      <c r="LMH6" s="2152"/>
      <c r="LMI6" s="2152"/>
      <c r="LMJ6" s="2152"/>
      <c r="LMK6" s="2152"/>
      <c r="LML6" s="2152"/>
      <c r="LMM6" s="2152"/>
      <c r="LMN6" s="2152"/>
      <c r="LMO6" s="2152"/>
      <c r="LMP6" s="2152"/>
      <c r="LMQ6" s="2152"/>
      <c r="LMR6" s="2152"/>
      <c r="LMS6" s="2152"/>
      <c r="LMT6" s="2152"/>
      <c r="LMU6" s="2152"/>
      <c r="LMV6" s="2152"/>
      <c r="LMW6" s="2152"/>
      <c r="LMX6" s="2152"/>
      <c r="LMY6" s="2152"/>
      <c r="LMZ6" s="2152"/>
      <c r="LNA6" s="2152"/>
      <c r="LNB6" s="2152"/>
      <c r="LNC6" s="2152"/>
      <c r="LND6" s="2152"/>
      <c r="LNE6" s="2152"/>
      <c r="LNF6" s="2152"/>
      <c r="LNG6" s="2152"/>
      <c r="LNH6" s="2152"/>
      <c r="LNI6" s="2152"/>
      <c r="LNJ6" s="2152"/>
      <c r="LNK6" s="2152"/>
      <c r="LNL6" s="2152"/>
      <c r="LNM6" s="2152"/>
      <c r="LNN6" s="2152"/>
      <c r="LNO6" s="2152"/>
      <c r="LNP6" s="2152"/>
      <c r="LNQ6" s="2152"/>
      <c r="LNR6" s="2152"/>
      <c r="LNS6" s="2152"/>
      <c r="LNT6" s="2152"/>
      <c r="LNU6" s="2152"/>
      <c r="LNV6" s="2152"/>
      <c r="LNW6" s="2152"/>
      <c r="LNX6" s="2152"/>
      <c r="LNY6" s="2152"/>
      <c r="LNZ6" s="2152"/>
      <c r="LOA6" s="2152"/>
      <c r="LOB6" s="2152"/>
      <c r="LOC6" s="2152"/>
      <c r="LOD6" s="2152"/>
      <c r="LOE6" s="2152"/>
      <c r="LOF6" s="2152"/>
      <c r="LOG6" s="2152"/>
      <c r="LOH6" s="2152"/>
      <c r="LOI6" s="2152"/>
      <c r="LOJ6" s="2152"/>
      <c r="LOK6" s="2152"/>
      <c r="LOL6" s="2152"/>
      <c r="LOM6" s="2152"/>
      <c r="LON6" s="2152"/>
      <c r="LOO6" s="2152"/>
      <c r="LOP6" s="2152"/>
      <c r="LOQ6" s="2152"/>
      <c r="LOR6" s="2152"/>
      <c r="LOS6" s="2152"/>
      <c r="LOT6" s="2152"/>
      <c r="LOU6" s="2152"/>
      <c r="LOV6" s="2152"/>
      <c r="LOW6" s="2152"/>
      <c r="LOX6" s="2152"/>
      <c r="LOY6" s="2152"/>
      <c r="LOZ6" s="2152"/>
      <c r="LPA6" s="2152"/>
      <c r="LPB6" s="2152"/>
      <c r="LPC6" s="2152"/>
      <c r="LPD6" s="2152"/>
      <c r="LPE6" s="2152"/>
      <c r="LPF6" s="2152"/>
      <c r="LPG6" s="2152"/>
      <c r="LPH6" s="2152"/>
      <c r="LPI6" s="2152"/>
      <c r="LPJ6" s="2152"/>
      <c r="LPK6" s="2152"/>
      <c r="LPL6" s="2152"/>
      <c r="LPM6" s="2152"/>
      <c r="LPN6" s="2152"/>
      <c r="LPO6" s="2152"/>
      <c r="LPP6" s="2152"/>
      <c r="LPQ6" s="2152"/>
      <c r="LPR6" s="2152"/>
      <c r="LPS6" s="2152"/>
      <c r="LPT6" s="2152"/>
      <c r="LPU6" s="2152"/>
      <c r="LPV6" s="2152"/>
      <c r="LPW6" s="2152"/>
      <c r="LPX6" s="2152"/>
      <c r="LPY6" s="2152"/>
      <c r="LPZ6" s="2152"/>
      <c r="LQA6" s="2152"/>
      <c r="LQB6" s="2152"/>
      <c r="LQC6" s="2152"/>
      <c r="LQD6" s="2152"/>
      <c r="LQE6" s="2152"/>
      <c r="LQF6" s="2152"/>
      <c r="LQG6" s="2152"/>
      <c r="LQH6" s="2152"/>
      <c r="LQI6" s="2152"/>
      <c r="LQJ6" s="2152"/>
      <c r="LQK6" s="2152"/>
      <c r="LQL6" s="2152"/>
      <c r="LQM6" s="2152"/>
      <c r="LQN6" s="2152"/>
      <c r="LQO6" s="2152"/>
      <c r="LQP6" s="2152"/>
      <c r="LQQ6" s="2152"/>
      <c r="LQR6" s="2152"/>
      <c r="LQS6" s="2152"/>
      <c r="LQT6" s="2152"/>
      <c r="LQU6" s="2152"/>
      <c r="LQV6" s="2152"/>
      <c r="LQW6" s="2152"/>
      <c r="LQX6" s="2152"/>
      <c r="LQY6" s="2152"/>
      <c r="LQZ6" s="2152"/>
      <c r="LRA6" s="2152"/>
      <c r="LRB6" s="2152"/>
      <c r="LRC6" s="2152"/>
      <c r="LRD6" s="2152"/>
      <c r="LRE6" s="2152"/>
      <c r="LRF6" s="2152"/>
      <c r="LRG6" s="2152"/>
      <c r="LRH6" s="2152"/>
      <c r="LRI6" s="2152"/>
      <c r="LRJ6" s="2152"/>
      <c r="LRK6" s="2152"/>
      <c r="LRL6" s="2152"/>
      <c r="LRM6" s="2152"/>
      <c r="LRN6" s="2152"/>
      <c r="LRO6" s="2152"/>
      <c r="LRP6" s="2152"/>
      <c r="LRQ6" s="2152"/>
      <c r="LRR6" s="2152"/>
      <c r="LRS6" s="2152"/>
      <c r="LRT6" s="2152"/>
      <c r="LRU6" s="2152"/>
      <c r="LRV6" s="2152"/>
      <c r="LRW6" s="2152"/>
      <c r="LRX6" s="2152"/>
      <c r="LRY6" s="2152"/>
      <c r="LRZ6" s="2152"/>
      <c r="LSA6" s="2152"/>
      <c r="LSB6" s="2152"/>
      <c r="LSC6" s="2152"/>
      <c r="LSD6" s="2152"/>
      <c r="LSE6" s="2152"/>
      <c r="LSF6" s="2152"/>
      <c r="LSG6" s="2152"/>
      <c r="LSH6" s="2152"/>
      <c r="LSI6" s="2152"/>
      <c r="LSJ6" s="2152"/>
      <c r="LSK6" s="2152"/>
      <c r="LSL6" s="2152"/>
      <c r="LSM6" s="2152"/>
      <c r="LSN6" s="2152"/>
      <c r="LSO6" s="2152"/>
      <c r="LSP6" s="2152"/>
      <c r="LSQ6" s="2152"/>
      <c r="LSR6" s="2152"/>
      <c r="LSS6" s="2152"/>
      <c r="LST6" s="2152"/>
      <c r="LSU6" s="2152"/>
      <c r="LSV6" s="2152"/>
      <c r="LSW6" s="2152"/>
      <c r="LSX6" s="2152"/>
      <c r="LSY6" s="2152"/>
      <c r="LSZ6" s="2152"/>
      <c r="LTA6" s="2152"/>
      <c r="LTB6" s="2152"/>
      <c r="LTC6" s="2152"/>
      <c r="LTD6" s="2152"/>
      <c r="LTE6" s="2152"/>
      <c r="LTF6" s="2152"/>
      <c r="LTG6" s="2152"/>
      <c r="LTH6" s="2152"/>
      <c r="LTI6" s="2152"/>
      <c r="LTJ6" s="2152"/>
      <c r="LTK6" s="2152"/>
      <c r="LTL6" s="2152"/>
      <c r="LTM6" s="2152"/>
      <c r="LTN6" s="2152"/>
      <c r="LTO6" s="2152"/>
      <c r="LTP6" s="2152"/>
      <c r="LTQ6" s="2152"/>
      <c r="LTR6" s="2152"/>
      <c r="LTS6" s="2152"/>
      <c r="LTT6" s="2152"/>
      <c r="LTU6" s="2152"/>
      <c r="LTV6" s="2152"/>
      <c r="LTW6" s="2152"/>
      <c r="LTX6" s="2152"/>
      <c r="LTY6" s="2152"/>
      <c r="LTZ6" s="2152"/>
      <c r="LUA6" s="2152"/>
      <c r="LUB6" s="2152"/>
      <c r="LUC6" s="2152"/>
      <c r="LUD6" s="2152"/>
      <c r="LUE6" s="2152"/>
      <c r="LUF6" s="2152"/>
      <c r="LUG6" s="2152"/>
      <c r="LUH6" s="2152"/>
      <c r="LUI6" s="2152"/>
      <c r="LUJ6" s="2152"/>
      <c r="LUK6" s="2152"/>
      <c r="LUL6" s="2152"/>
      <c r="LUM6" s="2152"/>
      <c r="LUN6" s="2152"/>
      <c r="LUO6" s="2152"/>
      <c r="LUP6" s="2152"/>
      <c r="LUQ6" s="2152"/>
      <c r="LUR6" s="2152"/>
      <c r="LUS6" s="2152"/>
      <c r="LUT6" s="2152"/>
      <c r="LUU6" s="2152"/>
      <c r="LUV6" s="2152"/>
      <c r="LUW6" s="2152"/>
      <c r="LUX6" s="2152"/>
      <c r="LUY6" s="2152"/>
      <c r="LUZ6" s="2152"/>
      <c r="LVA6" s="2152"/>
      <c r="LVB6" s="2152"/>
      <c r="LVC6" s="2152"/>
      <c r="LVD6" s="2152"/>
      <c r="LVE6" s="2152"/>
      <c r="LVF6" s="2152"/>
      <c r="LVG6" s="2152"/>
      <c r="LVH6" s="2152"/>
      <c r="LVI6" s="2152"/>
      <c r="LVJ6" s="2152"/>
      <c r="LVK6" s="2152"/>
      <c r="LVL6" s="2152"/>
      <c r="LVM6" s="2152"/>
      <c r="LVN6" s="2152"/>
      <c r="LVO6" s="2152"/>
      <c r="LVP6" s="2152"/>
      <c r="LVQ6" s="2152"/>
      <c r="LVR6" s="2152"/>
      <c r="LVS6" s="2152"/>
      <c r="LVT6" s="2152"/>
      <c r="LVU6" s="2152"/>
      <c r="LVV6" s="2152"/>
      <c r="LVW6" s="2152"/>
      <c r="LVX6" s="2152"/>
      <c r="LVY6" s="2152"/>
      <c r="LVZ6" s="2152"/>
      <c r="LWA6" s="2152"/>
      <c r="LWB6" s="2152"/>
      <c r="LWC6" s="2152"/>
      <c r="LWD6" s="2152"/>
      <c r="LWE6" s="2152"/>
      <c r="LWF6" s="2152"/>
      <c r="LWG6" s="2152"/>
      <c r="LWH6" s="2152"/>
      <c r="LWI6" s="2152"/>
      <c r="LWJ6" s="2152"/>
      <c r="LWK6" s="2152"/>
      <c r="LWL6" s="2152"/>
      <c r="LWM6" s="2152"/>
      <c r="LWN6" s="2152"/>
      <c r="LWO6" s="2152"/>
      <c r="LWP6" s="2152"/>
      <c r="LWQ6" s="2152"/>
      <c r="LWR6" s="2152"/>
      <c r="LWS6" s="2152"/>
      <c r="LWT6" s="2152"/>
      <c r="LWU6" s="2152"/>
      <c r="LWV6" s="2152"/>
      <c r="LWW6" s="2152"/>
      <c r="LWX6" s="2152"/>
      <c r="LWY6" s="2152"/>
      <c r="LWZ6" s="2152"/>
      <c r="LXA6" s="2152"/>
      <c r="LXB6" s="2152"/>
      <c r="LXC6" s="2152"/>
      <c r="LXD6" s="2152"/>
      <c r="LXE6" s="2152"/>
      <c r="LXF6" s="2152"/>
      <c r="LXG6" s="2152"/>
      <c r="LXH6" s="2152"/>
      <c r="LXI6" s="2152"/>
      <c r="LXJ6" s="2152"/>
      <c r="LXK6" s="2152"/>
      <c r="LXL6" s="2152"/>
      <c r="LXM6" s="2152"/>
      <c r="LXN6" s="2152"/>
      <c r="LXO6" s="2152"/>
      <c r="LXP6" s="2152"/>
      <c r="LXQ6" s="2152"/>
      <c r="LXR6" s="2152"/>
      <c r="LXS6" s="2152"/>
      <c r="LXT6" s="2152"/>
      <c r="LXU6" s="2152"/>
      <c r="LXV6" s="2152"/>
      <c r="LXW6" s="2152"/>
      <c r="LXX6" s="2152"/>
      <c r="LXY6" s="2152"/>
      <c r="LXZ6" s="2152"/>
      <c r="LYA6" s="2152"/>
      <c r="LYB6" s="2152"/>
      <c r="LYC6" s="2152"/>
      <c r="LYD6" s="2152"/>
      <c r="LYE6" s="2152"/>
      <c r="LYF6" s="2152"/>
      <c r="LYG6" s="2152"/>
      <c r="LYH6" s="2152"/>
      <c r="LYI6" s="2152"/>
      <c r="LYJ6" s="2152"/>
      <c r="LYK6" s="2152"/>
      <c r="LYL6" s="2152"/>
      <c r="LYM6" s="2152"/>
      <c r="LYN6" s="2152"/>
      <c r="LYO6" s="2152"/>
      <c r="LYP6" s="2152"/>
      <c r="LYQ6" s="2152"/>
      <c r="LYR6" s="2152"/>
      <c r="LYS6" s="2152"/>
      <c r="LYT6" s="2152"/>
      <c r="LYU6" s="2152"/>
      <c r="LYV6" s="2152"/>
      <c r="LYW6" s="2152"/>
      <c r="LYX6" s="2152"/>
      <c r="LYY6" s="2152"/>
      <c r="LYZ6" s="2152"/>
      <c r="LZA6" s="2152"/>
      <c r="LZB6" s="2152"/>
      <c r="LZC6" s="2152"/>
      <c r="LZD6" s="2152"/>
      <c r="LZE6" s="2152"/>
      <c r="LZF6" s="2152"/>
      <c r="LZG6" s="2152"/>
      <c r="LZH6" s="2152"/>
      <c r="LZI6" s="2152"/>
      <c r="LZJ6" s="2152"/>
      <c r="LZK6" s="2152"/>
      <c r="LZL6" s="2152"/>
      <c r="LZM6" s="2152"/>
      <c r="LZN6" s="2152"/>
      <c r="LZO6" s="2152"/>
      <c r="LZP6" s="2152"/>
      <c r="LZQ6" s="2152"/>
      <c r="LZR6" s="2152"/>
      <c r="LZS6" s="2152"/>
      <c r="LZT6" s="2152"/>
      <c r="LZU6" s="2152"/>
      <c r="LZV6" s="2152"/>
      <c r="LZW6" s="2152"/>
      <c r="LZX6" s="2152"/>
      <c r="LZY6" s="2152"/>
      <c r="LZZ6" s="2152"/>
      <c r="MAA6" s="2152"/>
      <c r="MAB6" s="2152"/>
      <c r="MAC6" s="2152"/>
      <c r="MAD6" s="2152"/>
      <c r="MAE6" s="2152"/>
      <c r="MAF6" s="2152"/>
      <c r="MAG6" s="2152"/>
      <c r="MAH6" s="2152"/>
      <c r="MAI6" s="2152"/>
      <c r="MAJ6" s="2152"/>
      <c r="MAK6" s="2152"/>
      <c r="MAL6" s="2152"/>
      <c r="MAM6" s="2152"/>
      <c r="MAN6" s="2152"/>
      <c r="MAO6" s="2152"/>
      <c r="MAP6" s="2152"/>
      <c r="MAQ6" s="2152"/>
      <c r="MAR6" s="2152"/>
      <c r="MAS6" s="2152"/>
      <c r="MAT6" s="2152"/>
      <c r="MAU6" s="2152"/>
      <c r="MAV6" s="2152"/>
      <c r="MAW6" s="2152"/>
      <c r="MAX6" s="2152"/>
      <c r="MAY6" s="2152"/>
      <c r="MAZ6" s="2152"/>
      <c r="MBA6" s="2152"/>
      <c r="MBB6" s="2152"/>
      <c r="MBC6" s="2152"/>
      <c r="MBD6" s="2152"/>
      <c r="MBE6" s="2152"/>
      <c r="MBF6" s="2152"/>
      <c r="MBG6" s="2152"/>
      <c r="MBH6" s="2152"/>
      <c r="MBI6" s="2152"/>
      <c r="MBJ6" s="2152"/>
      <c r="MBK6" s="2152"/>
      <c r="MBL6" s="2152"/>
      <c r="MBM6" s="2152"/>
      <c r="MBN6" s="2152"/>
      <c r="MBO6" s="2152"/>
      <c r="MBP6" s="2152"/>
      <c r="MBQ6" s="2152"/>
      <c r="MBR6" s="2152"/>
      <c r="MBS6" s="2152"/>
      <c r="MBT6" s="2152"/>
      <c r="MBU6" s="2152"/>
      <c r="MBV6" s="2152"/>
      <c r="MBW6" s="2152"/>
      <c r="MBX6" s="2152"/>
      <c r="MBY6" s="2152"/>
      <c r="MBZ6" s="2152"/>
      <c r="MCA6" s="2152"/>
      <c r="MCB6" s="2152"/>
      <c r="MCC6" s="2152"/>
      <c r="MCD6" s="2152"/>
      <c r="MCE6" s="2152"/>
      <c r="MCF6" s="2152"/>
      <c r="MCG6" s="2152"/>
      <c r="MCH6" s="2152"/>
      <c r="MCI6" s="2152"/>
      <c r="MCJ6" s="2152"/>
      <c r="MCK6" s="2152"/>
      <c r="MCL6" s="2152"/>
      <c r="MCM6" s="2152"/>
      <c r="MCN6" s="2152"/>
      <c r="MCO6" s="2152"/>
      <c r="MCP6" s="2152"/>
      <c r="MCQ6" s="2152"/>
      <c r="MCR6" s="2152"/>
      <c r="MCS6" s="2152"/>
      <c r="MCT6" s="2152"/>
      <c r="MCU6" s="2152"/>
      <c r="MCV6" s="2152"/>
      <c r="MCW6" s="2152"/>
      <c r="MCX6" s="2152"/>
      <c r="MCY6" s="2152"/>
      <c r="MCZ6" s="2152"/>
      <c r="MDA6" s="2152"/>
      <c r="MDB6" s="2152"/>
      <c r="MDC6" s="2152"/>
      <c r="MDD6" s="2152"/>
      <c r="MDE6" s="2152"/>
      <c r="MDF6" s="2152"/>
      <c r="MDG6" s="2152"/>
      <c r="MDH6" s="2152"/>
      <c r="MDI6" s="2152"/>
      <c r="MDJ6" s="2152"/>
      <c r="MDK6" s="2152"/>
      <c r="MDL6" s="2152"/>
      <c r="MDM6" s="2152"/>
      <c r="MDN6" s="2152"/>
      <c r="MDO6" s="2152"/>
      <c r="MDP6" s="2152"/>
      <c r="MDQ6" s="2152"/>
      <c r="MDR6" s="2152"/>
      <c r="MDS6" s="2152"/>
      <c r="MDT6" s="2152"/>
      <c r="MDU6" s="2152"/>
      <c r="MDV6" s="2152"/>
      <c r="MDW6" s="2152"/>
      <c r="MDX6" s="2152"/>
      <c r="MDY6" s="2152"/>
      <c r="MDZ6" s="2152"/>
      <c r="MEA6" s="2152"/>
      <c r="MEB6" s="2152"/>
      <c r="MEC6" s="2152"/>
      <c r="MED6" s="2152"/>
      <c r="MEE6" s="2152"/>
      <c r="MEF6" s="2152"/>
      <c r="MEG6" s="2152"/>
      <c r="MEH6" s="2152"/>
      <c r="MEI6" s="2152"/>
      <c r="MEJ6" s="2152"/>
      <c r="MEK6" s="2152"/>
      <c r="MEL6" s="2152"/>
      <c r="MEM6" s="2152"/>
      <c r="MEN6" s="2152"/>
      <c r="MEO6" s="2152"/>
      <c r="MEP6" s="2152"/>
      <c r="MEQ6" s="2152"/>
      <c r="MER6" s="2152"/>
      <c r="MES6" s="2152"/>
      <c r="MET6" s="2152"/>
      <c r="MEU6" s="2152"/>
      <c r="MEV6" s="2152"/>
      <c r="MEW6" s="2152"/>
      <c r="MEX6" s="2152"/>
      <c r="MEY6" s="2152"/>
      <c r="MEZ6" s="2152"/>
      <c r="MFA6" s="2152"/>
      <c r="MFB6" s="2152"/>
      <c r="MFC6" s="2152"/>
      <c r="MFD6" s="2152"/>
      <c r="MFE6" s="2152"/>
      <c r="MFF6" s="2152"/>
      <c r="MFG6" s="2152"/>
      <c r="MFH6" s="2152"/>
      <c r="MFI6" s="2152"/>
      <c r="MFJ6" s="2152"/>
      <c r="MFK6" s="2152"/>
      <c r="MFL6" s="2152"/>
      <c r="MFM6" s="2152"/>
      <c r="MFN6" s="2152"/>
      <c r="MFO6" s="2152"/>
      <c r="MFP6" s="2152"/>
      <c r="MFQ6" s="2152"/>
      <c r="MFR6" s="2152"/>
      <c r="MFS6" s="2152"/>
      <c r="MFT6" s="2152"/>
      <c r="MFU6" s="2152"/>
      <c r="MFV6" s="2152"/>
      <c r="MFW6" s="2152"/>
      <c r="MFX6" s="2152"/>
      <c r="MFY6" s="2152"/>
      <c r="MFZ6" s="2152"/>
      <c r="MGA6" s="2152"/>
      <c r="MGB6" s="2152"/>
      <c r="MGC6" s="2152"/>
      <c r="MGD6" s="2152"/>
      <c r="MGE6" s="2152"/>
      <c r="MGF6" s="2152"/>
      <c r="MGG6" s="2152"/>
      <c r="MGH6" s="2152"/>
      <c r="MGI6" s="2152"/>
      <c r="MGJ6" s="2152"/>
      <c r="MGK6" s="2152"/>
      <c r="MGL6" s="2152"/>
      <c r="MGM6" s="2152"/>
      <c r="MGN6" s="2152"/>
      <c r="MGO6" s="2152"/>
      <c r="MGP6" s="2152"/>
      <c r="MGQ6" s="2152"/>
      <c r="MGR6" s="2152"/>
      <c r="MGS6" s="2152"/>
      <c r="MGT6" s="2152"/>
      <c r="MGU6" s="2152"/>
      <c r="MGV6" s="2152"/>
      <c r="MGW6" s="2152"/>
      <c r="MGX6" s="2152"/>
      <c r="MGY6" s="2152"/>
      <c r="MGZ6" s="2152"/>
      <c r="MHA6" s="2152"/>
      <c r="MHB6" s="2152"/>
      <c r="MHC6" s="2152"/>
      <c r="MHD6" s="2152"/>
      <c r="MHE6" s="2152"/>
      <c r="MHF6" s="2152"/>
      <c r="MHG6" s="2152"/>
      <c r="MHH6" s="2152"/>
      <c r="MHI6" s="2152"/>
      <c r="MHJ6" s="2152"/>
      <c r="MHK6" s="2152"/>
      <c r="MHL6" s="2152"/>
      <c r="MHM6" s="2152"/>
      <c r="MHN6" s="2152"/>
      <c r="MHO6" s="2152"/>
      <c r="MHP6" s="2152"/>
      <c r="MHQ6" s="2152"/>
      <c r="MHR6" s="2152"/>
      <c r="MHS6" s="2152"/>
      <c r="MHT6" s="2152"/>
      <c r="MHU6" s="2152"/>
      <c r="MHV6" s="2152"/>
      <c r="MHW6" s="2152"/>
      <c r="MHX6" s="2152"/>
      <c r="MHY6" s="2152"/>
      <c r="MHZ6" s="2152"/>
      <c r="MIA6" s="2152"/>
      <c r="MIB6" s="2152"/>
      <c r="MIC6" s="2152"/>
      <c r="MID6" s="2152"/>
      <c r="MIE6" s="2152"/>
      <c r="MIF6" s="2152"/>
      <c r="MIG6" s="2152"/>
      <c r="MIH6" s="2152"/>
      <c r="MII6" s="2152"/>
      <c r="MIJ6" s="2152"/>
      <c r="MIK6" s="2152"/>
      <c r="MIL6" s="2152"/>
      <c r="MIM6" s="2152"/>
      <c r="MIN6" s="2152"/>
      <c r="MIO6" s="2152"/>
      <c r="MIP6" s="2152"/>
      <c r="MIQ6" s="2152"/>
      <c r="MIR6" s="2152"/>
      <c r="MIS6" s="2152"/>
      <c r="MIT6" s="2152"/>
      <c r="MIU6" s="2152"/>
      <c r="MIV6" s="2152"/>
      <c r="MIW6" s="2152"/>
      <c r="MIX6" s="2152"/>
      <c r="MIY6" s="2152"/>
      <c r="MIZ6" s="2152"/>
      <c r="MJA6" s="2152"/>
      <c r="MJB6" s="2152"/>
      <c r="MJC6" s="2152"/>
      <c r="MJD6" s="2152"/>
      <c r="MJE6" s="2152"/>
      <c r="MJF6" s="2152"/>
      <c r="MJG6" s="2152"/>
      <c r="MJH6" s="2152"/>
      <c r="MJI6" s="2152"/>
      <c r="MJJ6" s="2152"/>
      <c r="MJK6" s="2152"/>
      <c r="MJL6" s="2152"/>
      <c r="MJM6" s="2152"/>
      <c r="MJN6" s="2152"/>
      <c r="MJO6" s="2152"/>
      <c r="MJP6" s="2152"/>
      <c r="MJQ6" s="2152"/>
      <c r="MJR6" s="2152"/>
      <c r="MJS6" s="2152"/>
      <c r="MJT6" s="2152"/>
      <c r="MJU6" s="2152"/>
      <c r="MJV6" s="2152"/>
      <c r="MJW6" s="2152"/>
      <c r="MJX6" s="2152"/>
      <c r="MJY6" s="2152"/>
      <c r="MJZ6" s="2152"/>
      <c r="MKA6" s="2152"/>
      <c r="MKB6" s="2152"/>
      <c r="MKC6" s="2152"/>
      <c r="MKD6" s="2152"/>
      <c r="MKE6" s="2152"/>
      <c r="MKF6" s="2152"/>
      <c r="MKG6" s="2152"/>
      <c r="MKH6" s="2152"/>
      <c r="MKI6" s="2152"/>
      <c r="MKJ6" s="2152"/>
      <c r="MKK6" s="2152"/>
      <c r="MKL6" s="2152"/>
      <c r="MKM6" s="2152"/>
      <c r="MKN6" s="2152"/>
      <c r="MKO6" s="2152"/>
      <c r="MKP6" s="2152"/>
      <c r="MKQ6" s="2152"/>
      <c r="MKR6" s="2152"/>
      <c r="MKS6" s="2152"/>
      <c r="MKT6" s="2152"/>
      <c r="MKU6" s="2152"/>
      <c r="MKV6" s="2152"/>
      <c r="MKW6" s="2152"/>
      <c r="MKX6" s="2152"/>
      <c r="MKY6" s="2152"/>
      <c r="MKZ6" s="2152"/>
      <c r="MLA6" s="2152"/>
      <c r="MLB6" s="2152"/>
      <c r="MLC6" s="2152"/>
      <c r="MLD6" s="2152"/>
      <c r="MLE6" s="2152"/>
      <c r="MLF6" s="2152"/>
      <c r="MLG6" s="2152"/>
      <c r="MLH6" s="2152"/>
      <c r="MLI6" s="2152"/>
      <c r="MLJ6" s="2152"/>
      <c r="MLK6" s="2152"/>
      <c r="MLL6" s="2152"/>
      <c r="MLM6" s="2152"/>
      <c r="MLN6" s="2152"/>
      <c r="MLO6" s="2152"/>
      <c r="MLP6" s="2152"/>
      <c r="MLQ6" s="2152"/>
      <c r="MLR6" s="2152"/>
      <c r="MLS6" s="2152"/>
      <c r="MLT6" s="2152"/>
      <c r="MLU6" s="2152"/>
      <c r="MLV6" s="2152"/>
      <c r="MLW6" s="2152"/>
      <c r="MLX6" s="2152"/>
      <c r="MLY6" s="2152"/>
      <c r="MLZ6" s="2152"/>
      <c r="MMA6" s="2152"/>
      <c r="MMB6" s="2152"/>
      <c r="MMC6" s="2152"/>
      <c r="MMD6" s="2152"/>
      <c r="MME6" s="2152"/>
      <c r="MMF6" s="2152"/>
      <c r="MMG6" s="2152"/>
      <c r="MMH6" s="2152"/>
      <c r="MMI6" s="2152"/>
      <c r="MMJ6" s="2152"/>
      <c r="MMK6" s="2152"/>
      <c r="MML6" s="2152"/>
      <c r="MMM6" s="2152"/>
      <c r="MMN6" s="2152"/>
      <c r="MMO6" s="2152"/>
      <c r="MMP6" s="2152"/>
      <c r="MMQ6" s="2152"/>
      <c r="MMR6" s="2152"/>
      <c r="MMS6" s="2152"/>
      <c r="MMT6" s="2152"/>
      <c r="MMU6" s="2152"/>
      <c r="MMV6" s="2152"/>
      <c r="MMW6" s="2152"/>
      <c r="MMX6" s="2152"/>
      <c r="MMY6" s="2152"/>
      <c r="MMZ6" s="2152"/>
      <c r="MNA6" s="2152"/>
      <c r="MNB6" s="2152"/>
      <c r="MNC6" s="2152"/>
      <c r="MND6" s="2152"/>
      <c r="MNE6" s="2152"/>
      <c r="MNF6" s="2152"/>
      <c r="MNG6" s="2152"/>
      <c r="MNH6" s="2152"/>
      <c r="MNI6" s="2152"/>
      <c r="MNJ6" s="2152"/>
      <c r="MNK6" s="2152"/>
      <c r="MNL6" s="2152"/>
      <c r="MNM6" s="2152"/>
      <c r="MNN6" s="2152"/>
      <c r="MNO6" s="2152"/>
      <c r="MNP6" s="2152"/>
      <c r="MNQ6" s="2152"/>
      <c r="MNR6" s="2152"/>
      <c r="MNS6" s="2152"/>
      <c r="MNT6" s="2152"/>
      <c r="MNU6" s="2152"/>
      <c r="MNV6" s="2152"/>
      <c r="MNW6" s="2152"/>
      <c r="MNX6" s="2152"/>
      <c r="MNY6" s="2152"/>
      <c r="MNZ6" s="2152"/>
      <c r="MOA6" s="2152"/>
      <c r="MOB6" s="2152"/>
      <c r="MOC6" s="2152"/>
      <c r="MOD6" s="2152"/>
      <c r="MOE6" s="2152"/>
      <c r="MOF6" s="2152"/>
      <c r="MOG6" s="2152"/>
      <c r="MOH6" s="2152"/>
      <c r="MOI6" s="2152"/>
      <c r="MOJ6" s="2152"/>
      <c r="MOK6" s="2152"/>
      <c r="MOL6" s="2152"/>
      <c r="MOM6" s="2152"/>
      <c r="MON6" s="2152"/>
      <c r="MOO6" s="2152"/>
      <c r="MOP6" s="2152"/>
      <c r="MOQ6" s="2152"/>
      <c r="MOR6" s="2152"/>
      <c r="MOS6" s="2152"/>
      <c r="MOT6" s="2152"/>
      <c r="MOU6" s="2152"/>
      <c r="MOV6" s="2152"/>
      <c r="MOW6" s="2152"/>
      <c r="MOX6" s="2152"/>
      <c r="MOY6" s="2152"/>
      <c r="MOZ6" s="2152"/>
      <c r="MPA6" s="2152"/>
      <c r="MPB6" s="2152"/>
      <c r="MPC6" s="2152"/>
      <c r="MPD6" s="2152"/>
      <c r="MPE6" s="2152"/>
      <c r="MPF6" s="2152"/>
      <c r="MPG6" s="2152"/>
      <c r="MPH6" s="2152"/>
      <c r="MPI6" s="2152"/>
      <c r="MPJ6" s="2152"/>
      <c r="MPK6" s="2152"/>
      <c r="MPL6" s="2152"/>
      <c r="MPM6" s="2152"/>
      <c r="MPN6" s="2152"/>
      <c r="MPO6" s="2152"/>
      <c r="MPP6" s="2152"/>
      <c r="MPQ6" s="2152"/>
      <c r="MPR6" s="2152"/>
      <c r="MPS6" s="2152"/>
      <c r="MPT6" s="2152"/>
      <c r="MPU6" s="2152"/>
      <c r="MPV6" s="2152"/>
      <c r="MPW6" s="2152"/>
      <c r="MPX6" s="2152"/>
      <c r="MPY6" s="2152"/>
      <c r="MPZ6" s="2152"/>
      <c r="MQA6" s="2152"/>
      <c r="MQB6" s="2152"/>
      <c r="MQC6" s="2152"/>
      <c r="MQD6" s="2152"/>
      <c r="MQE6" s="2152"/>
      <c r="MQF6" s="2152"/>
      <c r="MQG6" s="2152"/>
      <c r="MQH6" s="2152"/>
      <c r="MQI6" s="2152"/>
      <c r="MQJ6" s="2152"/>
      <c r="MQK6" s="2152"/>
      <c r="MQL6" s="2152"/>
      <c r="MQM6" s="2152"/>
      <c r="MQN6" s="2152"/>
      <c r="MQO6" s="2152"/>
      <c r="MQP6" s="2152"/>
      <c r="MQQ6" s="2152"/>
      <c r="MQR6" s="2152"/>
      <c r="MQS6" s="2152"/>
      <c r="MQT6" s="2152"/>
      <c r="MQU6" s="2152"/>
      <c r="MQV6" s="2152"/>
      <c r="MQW6" s="2152"/>
      <c r="MQX6" s="2152"/>
      <c r="MQY6" s="2152"/>
      <c r="MQZ6" s="2152"/>
      <c r="MRA6" s="2152"/>
      <c r="MRB6" s="2152"/>
      <c r="MRC6" s="2152"/>
      <c r="MRD6" s="2152"/>
      <c r="MRE6" s="2152"/>
      <c r="MRF6" s="2152"/>
      <c r="MRG6" s="2152"/>
      <c r="MRH6" s="2152"/>
      <c r="MRI6" s="2152"/>
      <c r="MRJ6" s="2152"/>
      <c r="MRK6" s="2152"/>
      <c r="MRL6" s="2152"/>
      <c r="MRM6" s="2152"/>
      <c r="MRN6" s="2152"/>
      <c r="MRO6" s="2152"/>
      <c r="MRP6" s="2152"/>
      <c r="MRQ6" s="2152"/>
      <c r="MRR6" s="2152"/>
      <c r="MRS6" s="2152"/>
      <c r="MRT6" s="2152"/>
      <c r="MRU6" s="2152"/>
      <c r="MRV6" s="2152"/>
      <c r="MRW6" s="2152"/>
      <c r="MRX6" s="2152"/>
      <c r="MRY6" s="2152"/>
      <c r="MRZ6" s="2152"/>
      <c r="MSA6" s="2152"/>
      <c r="MSB6" s="2152"/>
      <c r="MSC6" s="2152"/>
      <c r="MSD6" s="2152"/>
      <c r="MSE6" s="2152"/>
      <c r="MSF6" s="2152"/>
      <c r="MSG6" s="2152"/>
      <c r="MSH6" s="2152"/>
      <c r="MSI6" s="2152"/>
      <c r="MSJ6" s="2152"/>
      <c r="MSK6" s="2152"/>
      <c r="MSL6" s="2152"/>
      <c r="MSM6" s="2152"/>
      <c r="MSN6" s="2152"/>
      <c r="MSO6" s="2152"/>
      <c r="MSP6" s="2152"/>
      <c r="MSQ6" s="2152"/>
      <c r="MSR6" s="2152"/>
      <c r="MSS6" s="2152"/>
      <c r="MST6" s="2152"/>
      <c r="MSU6" s="2152"/>
      <c r="MSV6" s="2152"/>
      <c r="MSW6" s="2152"/>
      <c r="MSX6" s="2152"/>
      <c r="MSY6" s="2152"/>
      <c r="MSZ6" s="2152"/>
      <c r="MTA6" s="2152"/>
      <c r="MTB6" s="2152"/>
      <c r="MTC6" s="2152"/>
      <c r="MTD6" s="2152"/>
      <c r="MTE6" s="2152"/>
      <c r="MTF6" s="2152"/>
      <c r="MTG6" s="2152"/>
      <c r="MTH6" s="2152"/>
      <c r="MTI6" s="2152"/>
      <c r="MTJ6" s="2152"/>
      <c r="MTK6" s="2152"/>
      <c r="MTL6" s="2152"/>
      <c r="MTM6" s="2152"/>
      <c r="MTN6" s="2152"/>
      <c r="MTO6" s="2152"/>
      <c r="MTP6" s="2152"/>
      <c r="MTQ6" s="2152"/>
      <c r="MTR6" s="2152"/>
      <c r="MTS6" s="2152"/>
      <c r="MTT6" s="2152"/>
      <c r="MTU6" s="2152"/>
      <c r="MTV6" s="2152"/>
      <c r="MTW6" s="2152"/>
      <c r="MTX6" s="2152"/>
      <c r="MTY6" s="2152"/>
      <c r="MTZ6" s="2152"/>
      <c r="MUA6" s="2152"/>
      <c r="MUB6" s="2152"/>
      <c r="MUC6" s="2152"/>
      <c r="MUD6" s="2152"/>
      <c r="MUE6" s="2152"/>
      <c r="MUF6" s="2152"/>
      <c r="MUG6" s="2152"/>
      <c r="MUH6" s="2152"/>
      <c r="MUI6" s="2152"/>
      <c r="MUJ6" s="2152"/>
      <c r="MUK6" s="2152"/>
      <c r="MUL6" s="2152"/>
      <c r="MUM6" s="2152"/>
      <c r="MUN6" s="2152"/>
      <c r="MUO6" s="2152"/>
      <c r="MUP6" s="2152"/>
      <c r="MUQ6" s="2152"/>
      <c r="MUR6" s="2152"/>
      <c r="MUS6" s="2152"/>
      <c r="MUT6" s="2152"/>
      <c r="MUU6" s="2152"/>
      <c r="MUV6" s="2152"/>
      <c r="MUW6" s="2152"/>
      <c r="MUX6" s="2152"/>
      <c r="MUY6" s="2152"/>
      <c r="MUZ6" s="2152"/>
      <c r="MVA6" s="2152"/>
      <c r="MVB6" s="2152"/>
      <c r="MVC6" s="2152"/>
      <c r="MVD6" s="2152"/>
      <c r="MVE6" s="2152"/>
      <c r="MVF6" s="2152"/>
      <c r="MVG6" s="2152"/>
      <c r="MVH6" s="2152"/>
      <c r="MVI6" s="2152"/>
      <c r="MVJ6" s="2152"/>
      <c r="MVK6" s="2152"/>
      <c r="MVL6" s="2152"/>
      <c r="MVM6" s="2152"/>
      <c r="MVN6" s="2152"/>
      <c r="MVO6" s="2152"/>
      <c r="MVP6" s="2152"/>
      <c r="MVQ6" s="2152"/>
      <c r="MVR6" s="2152"/>
      <c r="MVS6" s="2152"/>
      <c r="MVT6" s="2152"/>
      <c r="MVU6" s="2152"/>
      <c r="MVV6" s="2152"/>
      <c r="MVW6" s="2152"/>
      <c r="MVX6" s="2152"/>
      <c r="MVY6" s="2152"/>
      <c r="MVZ6" s="2152"/>
      <c r="MWA6" s="2152"/>
      <c r="MWB6" s="2152"/>
      <c r="MWC6" s="2152"/>
      <c r="MWD6" s="2152"/>
      <c r="MWE6" s="2152"/>
      <c r="MWF6" s="2152"/>
      <c r="MWG6" s="2152"/>
      <c r="MWH6" s="2152"/>
      <c r="MWI6" s="2152"/>
      <c r="MWJ6" s="2152"/>
      <c r="MWK6" s="2152"/>
      <c r="MWL6" s="2152"/>
      <c r="MWM6" s="2152"/>
      <c r="MWN6" s="2152"/>
      <c r="MWO6" s="2152"/>
      <c r="MWP6" s="2152"/>
      <c r="MWQ6" s="2152"/>
      <c r="MWR6" s="2152"/>
      <c r="MWS6" s="2152"/>
      <c r="MWT6" s="2152"/>
      <c r="MWU6" s="2152"/>
      <c r="MWV6" s="2152"/>
      <c r="MWW6" s="2152"/>
      <c r="MWX6" s="2152"/>
      <c r="MWY6" s="2152"/>
      <c r="MWZ6" s="2152"/>
      <c r="MXA6" s="2152"/>
      <c r="MXB6" s="2152"/>
      <c r="MXC6" s="2152"/>
      <c r="MXD6" s="2152"/>
      <c r="MXE6" s="2152"/>
      <c r="MXF6" s="2152"/>
      <c r="MXG6" s="2152"/>
      <c r="MXH6" s="2152"/>
      <c r="MXI6" s="2152"/>
      <c r="MXJ6" s="2152"/>
      <c r="MXK6" s="2152"/>
      <c r="MXL6" s="2152"/>
      <c r="MXM6" s="2152"/>
      <c r="MXN6" s="2152"/>
      <c r="MXO6" s="2152"/>
      <c r="MXP6" s="2152"/>
      <c r="MXQ6" s="2152"/>
      <c r="MXR6" s="2152"/>
      <c r="MXS6" s="2152"/>
      <c r="MXT6" s="2152"/>
      <c r="MXU6" s="2152"/>
      <c r="MXV6" s="2152"/>
      <c r="MXW6" s="2152"/>
      <c r="MXX6" s="2152"/>
      <c r="MXY6" s="2152"/>
      <c r="MXZ6" s="2152"/>
      <c r="MYA6" s="2152"/>
      <c r="MYB6" s="2152"/>
      <c r="MYC6" s="2152"/>
      <c r="MYD6" s="2152"/>
      <c r="MYE6" s="2152"/>
      <c r="MYF6" s="2152"/>
      <c r="MYG6" s="2152"/>
      <c r="MYH6" s="2152"/>
      <c r="MYI6" s="2152"/>
      <c r="MYJ6" s="2152"/>
      <c r="MYK6" s="2152"/>
      <c r="MYL6" s="2152"/>
      <c r="MYM6" s="2152"/>
      <c r="MYN6" s="2152"/>
      <c r="MYO6" s="2152"/>
      <c r="MYP6" s="2152"/>
      <c r="MYQ6" s="2152"/>
      <c r="MYR6" s="2152"/>
      <c r="MYS6" s="2152"/>
      <c r="MYT6" s="2152"/>
      <c r="MYU6" s="2152"/>
      <c r="MYV6" s="2152"/>
      <c r="MYW6" s="2152"/>
      <c r="MYX6" s="2152"/>
      <c r="MYY6" s="2152"/>
      <c r="MYZ6" s="2152"/>
      <c r="MZA6" s="2152"/>
      <c r="MZB6" s="2152"/>
      <c r="MZC6" s="2152"/>
      <c r="MZD6" s="2152"/>
      <c r="MZE6" s="2152"/>
      <c r="MZF6" s="2152"/>
      <c r="MZG6" s="2152"/>
      <c r="MZH6" s="2152"/>
      <c r="MZI6" s="2152"/>
      <c r="MZJ6" s="2152"/>
      <c r="MZK6" s="2152"/>
      <c r="MZL6" s="2152"/>
      <c r="MZM6" s="2152"/>
      <c r="MZN6" s="2152"/>
      <c r="MZO6" s="2152"/>
      <c r="MZP6" s="2152"/>
      <c r="MZQ6" s="2152"/>
      <c r="MZR6" s="2152"/>
      <c r="MZS6" s="2152"/>
      <c r="MZT6" s="2152"/>
      <c r="MZU6" s="2152"/>
      <c r="MZV6" s="2152"/>
      <c r="MZW6" s="2152"/>
      <c r="MZX6" s="2152"/>
      <c r="MZY6" s="2152"/>
      <c r="MZZ6" s="2152"/>
      <c r="NAA6" s="2152"/>
      <c r="NAB6" s="2152"/>
      <c r="NAC6" s="2152"/>
      <c r="NAD6" s="2152"/>
      <c r="NAE6" s="2152"/>
      <c r="NAF6" s="2152"/>
      <c r="NAG6" s="2152"/>
      <c r="NAH6" s="2152"/>
      <c r="NAI6" s="2152"/>
      <c r="NAJ6" s="2152"/>
      <c r="NAK6" s="2152"/>
      <c r="NAL6" s="2152"/>
      <c r="NAM6" s="2152"/>
      <c r="NAN6" s="2152"/>
      <c r="NAO6" s="2152"/>
      <c r="NAP6" s="2152"/>
      <c r="NAQ6" s="2152"/>
      <c r="NAR6" s="2152"/>
      <c r="NAS6" s="2152"/>
      <c r="NAT6" s="2152"/>
      <c r="NAU6" s="2152"/>
      <c r="NAV6" s="2152"/>
      <c r="NAW6" s="2152"/>
      <c r="NAX6" s="2152"/>
      <c r="NAY6" s="2152"/>
      <c r="NAZ6" s="2152"/>
      <c r="NBA6" s="2152"/>
      <c r="NBB6" s="2152"/>
      <c r="NBC6" s="2152"/>
      <c r="NBD6" s="2152"/>
      <c r="NBE6" s="2152"/>
      <c r="NBF6" s="2152"/>
      <c r="NBG6" s="2152"/>
      <c r="NBH6" s="2152"/>
      <c r="NBI6" s="2152"/>
      <c r="NBJ6" s="2152"/>
      <c r="NBK6" s="2152"/>
      <c r="NBL6" s="2152"/>
      <c r="NBM6" s="2152"/>
      <c r="NBN6" s="2152"/>
      <c r="NBO6" s="2152"/>
      <c r="NBP6" s="2152"/>
      <c r="NBQ6" s="2152"/>
      <c r="NBR6" s="2152"/>
      <c r="NBS6" s="2152"/>
      <c r="NBT6" s="2152"/>
      <c r="NBU6" s="2152"/>
      <c r="NBV6" s="2152"/>
      <c r="NBW6" s="2152"/>
      <c r="NBX6" s="2152"/>
      <c r="NBY6" s="2152"/>
      <c r="NBZ6" s="2152"/>
      <c r="NCA6" s="2152"/>
      <c r="NCB6" s="2152"/>
      <c r="NCC6" s="2152"/>
      <c r="NCD6" s="2152"/>
      <c r="NCE6" s="2152"/>
      <c r="NCF6" s="2152"/>
      <c r="NCG6" s="2152"/>
      <c r="NCH6" s="2152"/>
      <c r="NCI6" s="2152"/>
      <c r="NCJ6" s="2152"/>
      <c r="NCK6" s="2152"/>
      <c r="NCL6" s="2152"/>
      <c r="NCM6" s="2152"/>
      <c r="NCN6" s="2152"/>
      <c r="NCO6" s="2152"/>
      <c r="NCP6" s="2152"/>
      <c r="NCQ6" s="2152"/>
      <c r="NCR6" s="2152"/>
      <c r="NCS6" s="2152"/>
      <c r="NCT6" s="2152"/>
      <c r="NCU6" s="2152"/>
      <c r="NCV6" s="2152"/>
      <c r="NCW6" s="2152"/>
      <c r="NCX6" s="2152"/>
      <c r="NCY6" s="2152"/>
      <c r="NCZ6" s="2152"/>
      <c r="NDA6" s="2152"/>
      <c r="NDB6" s="2152"/>
      <c r="NDC6" s="2152"/>
      <c r="NDD6" s="2152"/>
      <c r="NDE6" s="2152"/>
      <c r="NDF6" s="2152"/>
      <c r="NDG6" s="2152"/>
      <c r="NDH6" s="2152"/>
      <c r="NDI6" s="2152"/>
      <c r="NDJ6" s="2152"/>
      <c r="NDK6" s="2152"/>
      <c r="NDL6" s="2152"/>
      <c r="NDM6" s="2152"/>
      <c r="NDN6" s="2152"/>
      <c r="NDO6" s="2152"/>
      <c r="NDP6" s="2152"/>
      <c r="NDQ6" s="2152"/>
      <c r="NDR6" s="2152"/>
      <c r="NDS6" s="2152"/>
      <c r="NDT6" s="2152"/>
      <c r="NDU6" s="2152"/>
      <c r="NDV6" s="2152"/>
      <c r="NDW6" s="2152"/>
      <c r="NDX6" s="2152"/>
      <c r="NDY6" s="2152"/>
      <c r="NDZ6" s="2152"/>
      <c r="NEA6" s="2152"/>
      <c r="NEB6" s="2152"/>
      <c r="NEC6" s="2152"/>
      <c r="NED6" s="2152"/>
      <c r="NEE6" s="2152"/>
      <c r="NEF6" s="2152"/>
      <c r="NEG6" s="2152"/>
      <c r="NEH6" s="2152"/>
      <c r="NEI6" s="2152"/>
      <c r="NEJ6" s="2152"/>
      <c r="NEK6" s="2152"/>
      <c r="NEL6" s="2152"/>
      <c r="NEM6" s="2152"/>
      <c r="NEN6" s="2152"/>
      <c r="NEO6" s="2152"/>
      <c r="NEP6" s="2152"/>
      <c r="NEQ6" s="2152"/>
      <c r="NER6" s="2152"/>
      <c r="NES6" s="2152"/>
      <c r="NET6" s="2152"/>
      <c r="NEU6" s="2152"/>
      <c r="NEV6" s="2152"/>
      <c r="NEW6" s="2152"/>
      <c r="NEX6" s="2152"/>
      <c r="NEY6" s="2152"/>
      <c r="NEZ6" s="2152"/>
      <c r="NFA6" s="2152"/>
      <c r="NFB6" s="2152"/>
      <c r="NFC6" s="2152"/>
      <c r="NFD6" s="2152"/>
      <c r="NFE6" s="2152"/>
      <c r="NFF6" s="2152"/>
      <c r="NFG6" s="2152"/>
      <c r="NFH6" s="2152"/>
      <c r="NFI6" s="2152"/>
      <c r="NFJ6" s="2152"/>
      <c r="NFK6" s="2152"/>
      <c r="NFL6" s="2152"/>
      <c r="NFM6" s="2152"/>
      <c r="NFN6" s="2152"/>
      <c r="NFO6" s="2152"/>
      <c r="NFP6" s="2152"/>
      <c r="NFQ6" s="2152"/>
      <c r="NFR6" s="2152"/>
      <c r="NFS6" s="2152"/>
      <c r="NFT6" s="2152"/>
      <c r="NFU6" s="2152"/>
      <c r="NFV6" s="2152"/>
      <c r="NFW6" s="2152"/>
      <c r="NFX6" s="2152"/>
      <c r="NFY6" s="2152"/>
      <c r="NFZ6" s="2152"/>
      <c r="NGA6" s="2152"/>
      <c r="NGB6" s="2152"/>
      <c r="NGC6" s="2152"/>
      <c r="NGD6" s="2152"/>
      <c r="NGE6" s="2152"/>
      <c r="NGF6" s="2152"/>
      <c r="NGG6" s="2152"/>
      <c r="NGH6" s="2152"/>
      <c r="NGI6" s="2152"/>
      <c r="NGJ6" s="2152"/>
      <c r="NGK6" s="2152"/>
      <c r="NGL6" s="2152"/>
      <c r="NGM6" s="2152"/>
      <c r="NGN6" s="2152"/>
      <c r="NGO6" s="2152"/>
      <c r="NGP6" s="2152"/>
      <c r="NGQ6" s="2152"/>
      <c r="NGR6" s="2152"/>
      <c r="NGS6" s="2152"/>
      <c r="NGT6" s="2152"/>
      <c r="NGU6" s="2152"/>
      <c r="NGV6" s="2152"/>
      <c r="NGW6" s="2152"/>
      <c r="NGX6" s="2152"/>
      <c r="NGY6" s="2152"/>
      <c r="NGZ6" s="2152"/>
      <c r="NHA6" s="2152"/>
      <c r="NHB6" s="2152"/>
      <c r="NHC6" s="2152"/>
      <c r="NHD6" s="2152"/>
      <c r="NHE6" s="2152"/>
      <c r="NHF6" s="2152"/>
      <c r="NHG6" s="2152"/>
      <c r="NHH6" s="2152"/>
      <c r="NHI6" s="2152"/>
      <c r="NHJ6" s="2152"/>
      <c r="NHK6" s="2152"/>
      <c r="NHL6" s="2152"/>
      <c r="NHM6" s="2152"/>
      <c r="NHN6" s="2152"/>
      <c r="NHO6" s="2152"/>
      <c r="NHP6" s="2152"/>
      <c r="NHQ6" s="2152"/>
      <c r="NHR6" s="2152"/>
      <c r="NHS6" s="2152"/>
      <c r="NHT6" s="2152"/>
      <c r="NHU6" s="2152"/>
      <c r="NHV6" s="2152"/>
      <c r="NHW6" s="2152"/>
      <c r="NHX6" s="2152"/>
      <c r="NHY6" s="2152"/>
      <c r="NHZ6" s="2152"/>
      <c r="NIA6" s="2152"/>
      <c r="NIB6" s="2152"/>
      <c r="NIC6" s="2152"/>
      <c r="NID6" s="2152"/>
      <c r="NIE6" s="2152"/>
      <c r="NIF6" s="2152"/>
      <c r="NIG6" s="2152"/>
      <c r="NIH6" s="2152"/>
      <c r="NII6" s="2152"/>
      <c r="NIJ6" s="2152"/>
      <c r="NIK6" s="2152"/>
      <c r="NIL6" s="2152"/>
      <c r="NIM6" s="2152"/>
      <c r="NIN6" s="2152"/>
      <c r="NIO6" s="2152"/>
      <c r="NIP6" s="2152"/>
      <c r="NIQ6" s="2152"/>
      <c r="NIR6" s="2152"/>
      <c r="NIS6" s="2152"/>
      <c r="NIT6" s="2152"/>
      <c r="NIU6" s="2152"/>
      <c r="NIV6" s="2152"/>
      <c r="NIW6" s="2152"/>
      <c r="NIX6" s="2152"/>
      <c r="NIY6" s="2152"/>
      <c r="NIZ6" s="2152"/>
      <c r="NJA6" s="2152"/>
      <c r="NJB6" s="2152"/>
      <c r="NJC6" s="2152"/>
      <c r="NJD6" s="2152"/>
      <c r="NJE6" s="2152"/>
      <c r="NJF6" s="2152"/>
      <c r="NJG6" s="2152"/>
      <c r="NJH6" s="2152"/>
      <c r="NJI6" s="2152"/>
      <c r="NJJ6" s="2152"/>
      <c r="NJK6" s="2152"/>
      <c r="NJL6" s="2152"/>
      <c r="NJM6" s="2152"/>
      <c r="NJN6" s="2152"/>
      <c r="NJO6" s="2152"/>
      <c r="NJP6" s="2152"/>
      <c r="NJQ6" s="2152"/>
      <c r="NJR6" s="2152"/>
      <c r="NJS6" s="2152"/>
      <c r="NJT6" s="2152"/>
      <c r="NJU6" s="2152"/>
      <c r="NJV6" s="2152"/>
      <c r="NJW6" s="2152"/>
      <c r="NJX6" s="2152"/>
      <c r="NJY6" s="2152"/>
      <c r="NJZ6" s="2152"/>
      <c r="NKA6" s="2152"/>
      <c r="NKB6" s="2152"/>
      <c r="NKC6" s="2152"/>
      <c r="NKD6" s="2152"/>
      <c r="NKE6" s="2152"/>
      <c r="NKF6" s="2152"/>
      <c r="NKG6" s="2152"/>
      <c r="NKH6" s="2152"/>
      <c r="NKI6" s="2152"/>
      <c r="NKJ6" s="2152"/>
      <c r="NKK6" s="2152"/>
      <c r="NKL6" s="2152"/>
      <c r="NKM6" s="2152"/>
      <c r="NKN6" s="2152"/>
      <c r="NKO6" s="2152"/>
      <c r="NKP6" s="2152"/>
      <c r="NKQ6" s="2152"/>
      <c r="NKR6" s="2152"/>
      <c r="NKS6" s="2152"/>
      <c r="NKT6" s="2152"/>
      <c r="NKU6" s="2152"/>
      <c r="NKV6" s="2152"/>
      <c r="NKW6" s="2152"/>
      <c r="NKX6" s="2152"/>
      <c r="NKY6" s="2152"/>
      <c r="NKZ6" s="2152"/>
      <c r="NLA6" s="2152"/>
      <c r="NLB6" s="2152"/>
      <c r="NLC6" s="2152"/>
      <c r="NLD6" s="2152"/>
      <c r="NLE6" s="2152"/>
      <c r="NLF6" s="2152"/>
      <c r="NLG6" s="2152"/>
      <c r="NLH6" s="2152"/>
      <c r="NLI6" s="2152"/>
      <c r="NLJ6" s="2152"/>
      <c r="NLK6" s="2152"/>
      <c r="NLL6" s="2152"/>
      <c r="NLM6" s="2152"/>
      <c r="NLN6" s="2152"/>
      <c r="NLO6" s="2152"/>
      <c r="NLP6" s="2152"/>
      <c r="NLQ6" s="2152"/>
      <c r="NLR6" s="2152"/>
      <c r="NLS6" s="2152"/>
      <c r="NLT6" s="2152"/>
      <c r="NLU6" s="2152"/>
      <c r="NLV6" s="2152"/>
      <c r="NLW6" s="2152"/>
      <c r="NLX6" s="2152"/>
      <c r="NLY6" s="2152"/>
      <c r="NLZ6" s="2152"/>
      <c r="NMA6" s="2152"/>
      <c r="NMB6" s="2152"/>
      <c r="NMC6" s="2152"/>
      <c r="NMD6" s="2152"/>
      <c r="NME6" s="2152"/>
      <c r="NMF6" s="2152"/>
      <c r="NMG6" s="2152"/>
      <c r="NMH6" s="2152"/>
      <c r="NMI6" s="2152"/>
      <c r="NMJ6" s="2152"/>
      <c r="NMK6" s="2152"/>
      <c r="NML6" s="2152"/>
      <c r="NMM6" s="2152"/>
      <c r="NMN6" s="2152"/>
      <c r="NMO6" s="2152"/>
      <c r="NMP6" s="2152"/>
      <c r="NMQ6" s="2152"/>
      <c r="NMR6" s="2152"/>
      <c r="NMS6" s="2152"/>
      <c r="NMT6" s="2152"/>
      <c r="NMU6" s="2152"/>
      <c r="NMV6" s="2152"/>
      <c r="NMW6" s="2152"/>
      <c r="NMX6" s="2152"/>
      <c r="NMY6" s="2152"/>
      <c r="NMZ6" s="2152"/>
      <c r="NNA6" s="2152"/>
      <c r="NNB6" s="2152"/>
      <c r="NNC6" s="2152"/>
      <c r="NND6" s="2152"/>
      <c r="NNE6" s="2152"/>
      <c r="NNF6" s="2152"/>
      <c r="NNG6" s="2152"/>
      <c r="NNH6" s="2152"/>
      <c r="NNI6" s="2152"/>
      <c r="NNJ6" s="2152"/>
      <c r="NNK6" s="2152"/>
      <c r="NNL6" s="2152"/>
      <c r="NNM6" s="2152"/>
      <c r="NNN6" s="2152"/>
      <c r="NNO6" s="2152"/>
      <c r="NNP6" s="2152"/>
      <c r="NNQ6" s="2152"/>
      <c r="NNR6" s="2152"/>
      <c r="NNS6" s="2152"/>
      <c r="NNT6" s="2152"/>
      <c r="NNU6" s="2152"/>
      <c r="NNV6" s="2152"/>
      <c r="NNW6" s="2152"/>
      <c r="NNX6" s="2152"/>
      <c r="NNY6" s="2152"/>
      <c r="NNZ6" s="2152"/>
      <c r="NOA6" s="2152"/>
      <c r="NOB6" s="2152"/>
      <c r="NOC6" s="2152"/>
      <c r="NOD6" s="2152"/>
      <c r="NOE6" s="2152"/>
      <c r="NOF6" s="2152"/>
      <c r="NOG6" s="2152"/>
      <c r="NOH6" s="2152"/>
      <c r="NOI6" s="2152"/>
      <c r="NOJ6" s="2152"/>
      <c r="NOK6" s="2152"/>
      <c r="NOL6" s="2152"/>
      <c r="NOM6" s="2152"/>
      <c r="NON6" s="2152"/>
      <c r="NOO6" s="2152"/>
      <c r="NOP6" s="2152"/>
      <c r="NOQ6" s="2152"/>
      <c r="NOR6" s="2152"/>
      <c r="NOS6" s="2152"/>
      <c r="NOT6" s="2152"/>
      <c r="NOU6" s="2152"/>
      <c r="NOV6" s="2152"/>
      <c r="NOW6" s="2152"/>
      <c r="NOX6" s="2152"/>
      <c r="NOY6" s="2152"/>
      <c r="NOZ6" s="2152"/>
      <c r="NPA6" s="2152"/>
      <c r="NPB6" s="2152"/>
      <c r="NPC6" s="2152"/>
      <c r="NPD6" s="2152"/>
      <c r="NPE6" s="2152"/>
      <c r="NPF6" s="2152"/>
      <c r="NPG6" s="2152"/>
      <c r="NPH6" s="2152"/>
      <c r="NPI6" s="2152"/>
      <c r="NPJ6" s="2152"/>
      <c r="NPK6" s="2152"/>
      <c r="NPL6" s="2152"/>
      <c r="NPM6" s="2152"/>
      <c r="NPN6" s="2152"/>
      <c r="NPO6" s="2152"/>
      <c r="NPP6" s="2152"/>
      <c r="NPQ6" s="2152"/>
      <c r="NPR6" s="2152"/>
      <c r="NPS6" s="2152"/>
      <c r="NPT6" s="2152"/>
      <c r="NPU6" s="2152"/>
      <c r="NPV6" s="2152"/>
      <c r="NPW6" s="2152"/>
      <c r="NPX6" s="2152"/>
      <c r="NPY6" s="2152"/>
      <c r="NPZ6" s="2152"/>
      <c r="NQA6" s="2152"/>
      <c r="NQB6" s="2152"/>
      <c r="NQC6" s="2152"/>
      <c r="NQD6" s="2152"/>
      <c r="NQE6" s="2152"/>
      <c r="NQF6" s="2152"/>
      <c r="NQG6" s="2152"/>
      <c r="NQH6" s="2152"/>
      <c r="NQI6" s="2152"/>
      <c r="NQJ6" s="2152"/>
      <c r="NQK6" s="2152"/>
      <c r="NQL6" s="2152"/>
      <c r="NQM6" s="2152"/>
      <c r="NQN6" s="2152"/>
      <c r="NQO6" s="2152"/>
      <c r="NQP6" s="2152"/>
      <c r="NQQ6" s="2152"/>
      <c r="NQR6" s="2152"/>
      <c r="NQS6" s="2152"/>
      <c r="NQT6" s="2152"/>
      <c r="NQU6" s="2152"/>
      <c r="NQV6" s="2152"/>
      <c r="NQW6" s="2152"/>
      <c r="NQX6" s="2152"/>
      <c r="NQY6" s="2152"/>
      <c r="NQZ6" s="2152"/>
      <c r="NRA6" s="2152"/>
      <c r="NRB6" s="2152"/>
      <c r="NRC6" s="2152"/>
      <c r="NRD6" s="2152"/>
      <c r="NRE6" s="2152"/>
      <c r="NRF6" s="2152"/>
      <c r="NRG6" s="2152"/>
      <c r="NRH6" s="2152"/>
      <c r="NRI6" s="2152"/>
      <c r="NRJ6" s="2152"/>
      <c r="NRK6" s="2152"/>
      <c r="NRL6" s="2152"/>
      <c r="NRM6" s="2152"/>
      <c r="NRN6" s="2152"/>
      <c r="NRO6" s="2152"/>
      <c r="NRP6" s="2152"/>
      <c r="NRQ6" s="2152"/>
      <c r="NRR6" s="2152"/>
      <c r="NRS6" s="2152"/>
      <c r="NRT6" s="2152"/>
      <c r="NRU6" s="2152"/>
      <c r="NRV6" s="2152"/>
      <c r="NRW6" s="2152"/>
      <c r="NRX6" s="2152"/>
      <c r="NRY6" s="2152"/>
      <c r="NRZ6" s="2152"/>
      <c r="NSA6" s="2152"/>
      <c r="NSB6" s="2152"/>
      <c r="NSC6" s="2152"/>
      <c r="NSD6" s="2152"/>
      <c r="NSE6" s="2152"/>
      <c r="NSF6" s="2152"/>
      <c r="NSG6" s="2152"/>
      <c r="NSH6" s="2152"/>
      <c r="NSI6" s="2152"/>
      <c r="NSJ6" s="2152"/>
      <c r="NSK6" s="2152"/>
      <c r="NSL6" s="2152"/>
      <c r="NSM6" s="2152"/>
      <c r="NSN6" s="2152"/>
      <c r="NSO6" s="2152"/>
      <c r="NSP6" s="2152"/>
      <c r="NSQ6" s="2152"/>
      <c r="NSR6" s="2152"/>
      <c r="NSS6" s="2152"/>
      <c r="NST6" s="2152"/>
      <c r="NSU6" s="2152"/>
      <c r="NSV6" s="2152"/>
      <c r="NSW6" s="2152"/>
      <c r="NSX6" s="2152"/>
      <c r="NSY6" s="2152"/>
      <c r="NSZ6" s="2152"/>
      <c r="NTA6" s="2152"/>
      <c r="NTB6" s="2152"/>
      <c r="NTC6" s="2152"/>
      <c r="NTD6" s="2152"/>
      <c r="NTE6" s="2152"/>
      <c r="NTF6" s="2152"/>
      <c r="NTG6" s="2152"/>
      <c r="NTH6" s="2152"/>
      <c r="NTI6" s="2152"/>
      <c r="NTJ6" s="2152"/>
      <c r="NTK6" s="2152"/>
      <c r="NTL6" s="2152"/>
      <c r="NTM6" s="2152"/>
      <c r="NTN6" s="2152"/>
      <c r="NTO6" s="2152"/>
      <c r="NTP6" s="2152"/>
      <c r="NTQ6" s="2152"/>
      <c r="NTR6" s="2152"/>
      <c r="NTS6" s="2152"/>
      <c r="NTT6" s="2152"/>
      <c r="NTU6" s="2152"/>
      <c r="NTV6" s="2152"/>
      <c r="NTW6" s="2152"/>
      <c r="NTX6" s="2152"/>
      <c r="NTY6" s="2152"/>
      <c r="NTZ6" s="2152"/>
      <c r="NUA6" s="2152"/>
      <c r="NUB6" s="2152"/>
      <c r="NUC6" s="2152"/>
      <c r="NUD6" s="2152"/>
      <c r="NUE6" s="2152"/>
      <c r="NUF6" s="2152"/>
      <c r="NUG6" s="2152"/>
      <c r="NUH6" s="2152"/>
      <c r="NUI6" s="2152"/>
      <c r="NUJ6" s="2152"/>
      <c r="NUK6" s="2152"/>
      <c r="NUL6" s="2152"/>
      <c r="NUM6" s="2152"/>
      <c r="NUN6" s="2152"/>
      <c r="NUO6" s="2152"/>
      <c r="NUP6" s="2152"/>
      <c r="NUQ6" s="2152"/>
      <c r="NUR6" s="2152"/>
      <c r="NUS6" s="2152"/>
      <c r="NUT6" s="2152"/>
      <c r="NUU6" s="2152"/>
      <c r="NUV6" s="2152"/>
      <c r="NUW6" s="2152"/>
      <c r="NUX6" s="2152"/>
      <c r="NUY6" s="2152"/>
      <c r="NUZ6" s="2152"/>
      <c r="NVA6" s="2152"/>
      <c r="NVB6" s="2152"/>
      <c r="NVC6" s="2152"/>
      <c r="NVD6" s="2152"/>
      <c r="NVE6" s="2152"/>
      <c r="NVF6" s="2152"/>
      <c r="NVG6" s="2152"/>
      <c r="NVH6" s="2152"/>
      <c r="NVI6" s="2152"/>
      <c r="NVJ6" s="2152"/>
      <c r="NVK6" s="2152"/>
      <c r="NVL6" s="2152"/>
      <c r="NVM6" s="2152"/>
      <c r="NVN6" s="2152"/>
      <c r="NVO6" s="2152"/>
      <c r="NVP6" s="2152"/>
      <c r="NVQ6" s="2152"/>
      <c r="NVR6" s="2152"/>
      <c r="NVS6" s="2152"/>
      <c r="NVT6" s="2152"/>
      <c r="NVU6" s="2152"/>
      <c r="NVV6" s="2152"/>
      <c r="NVW6" s="2152"/>
      <c r="NVX6" s="2152"/>
      <c r="NVY6" s="2152"/>
      <c r="NVZ6" s="2152"/>
      <c r="NWA6" s="2152"/>
      <c r="NWB6" s="2152"/>
      <c r="NWC6" s="2152"/>
      <c r="NWD6" s="2152"/>
      <c r="NWE6" s="2152"/>
      <c r="NWF6" s="2152"/>
      <c r="NWG6" s="2152"/>
      <c r="NWH6" s="2152"/>
      <c r="NWI6" s="2152"/>
      <c r="NWJ6" s="2152"/>
      <c r="NWK6" s="2152"/>
      <c r="NWL6" s="2152"/>
      <c r="NWM6" s="2152"/>
      <c r="NWN6" s="2152"/>
      <c r="NWO6" s="2152"/>
      <c r="NWP6" s="2152"/>
      <c r="NWQ6" s="2152"/>
      <c r="NWR6" s="2152"/>
      <c r="NWS6" s="2152"/>
      <c r="NWT6" s="2152"/>
      <c r="NWU6" s="2152"/>
      <c r="NWV6" s="2152"/>
      <c r="NWW6" s="2152"/>
      <c r="NWX6" s="2152"/>
      <c r="NWY6" s="2152"/>
      <c r="NWZ6" s="2152"/>
      <c r="NXA6" s="2152"/>
      <c r="NXB6" s="2152"/>
      <c r="NXC6" s="2152"/>
      <c r="NXD6" s="2152"/>
      <c r="NXE6" s="2152"/>
      <c r="NXF6" s="2152"/>
      <c r="NXG6" s="2152"/>
      <c r="NXH6" s="2152"/>
      <c r="NXI6" s="2152"/>
      <c r="NXJ6" s="2152"/>
      <c r="NXK6" s="2152"/>
      <c r="NXL6" s="2152"/>
      <c r="NXM6" s="2152"/>
      <c r="NXN6" s="2152"/>
      <c r="NXO6" s="2152"/>
      <c r="NXP6" s="2152"/>
      <c r="NXQ6" s="2152"/>
      <c r="NXR6" s="2152"/>
      <c r="NXS6" s="2152"/>
      <c r="NXT6" s="2152"/>
      <c r="NXU6" s="2152"/>
      <c r="NXV6" s="2152"/>
      <c r="NXW6" s="2152"/>
      <c r="NXX6" s="2152"/>
      <c r="NXY6" s="2152"/>
      <c r="NXZ6" s="2152"/>
      <c r="NYA6" s="2152"/>
      <c r="NYB6" s="2152"/>
      <c r="NYC6" s="2152"/>
      <c r="NYD6" s="2152"/>
      <c r="NYE6" s="2152"/>
      <c r="NYF6" s="2152"/>
      <c r="NYG6" s="2152"/>
      <c r="NYH6" s="2152"/>
      <c r="NYI6" s="2152"/>
      <c r="NYJ6" s="2152"/>
      <c r="NYK6" s="2152"/>
      <c r="NYL6" s="2152"/>
      <c r="NYM6" s="2152"/>
      <c r="NYN6" s="2152"/>
      <c r="NYO6" s="2152"/>
      <c r="NYP6" s="2152"/>
      <c r="NYQ6" s="2152"/>
      <c r="NYR6" s="2152"/>
      <c r="NYS6" s="2152"/>
      <c r="NYT6" s="2152"/>
      <c r="NYU6" s="2152"/>
      <c r="NYV6" s="2152"/>
      <c r="NYW6" s="2152"/>
      <c r="NYX6" s="2152"/>
      <c r="NYY6" s="2152"/>
      <c r="NYZ6" s="2152"/>
      <c r="NZA6" s="2152"/>
      <c r="NZB6" s="2152"/>
      <c r="NZC6" s="2152"/>
      <c r="NZD6" s="2152"/>
      <c r="NZE6" s="2152"/>
      <c r="NZF6" s="2152"/>
      <c r="NZG6" s="2152"/>
      <c r="NZH6" s="2152"/>
      <c r="NZI6" s="2152"/>
      <c r="NZJ6" s="2152"/>
      <c r="NZK6" s="2152"/>
      <c r="NZL6" s="2152"/>
      <c r="NZM6" s="2152"/>
      <c r="NZN6" s="2152"/>
      <c r="NZO6" s="2152"/>
      <c r="NZP6" s="2152"/>
      <c r="NZQ6" s="2152"/>
      <c r="NZR6" s="2152"/>
      <c r="NZS6" s="2152"/>
      <c r="NZT6" s="2152"/>
      <c r="NZU6" s="2152"/>
      <c r="NZV6" s="2152"/>
      <c r="NZW6" s="2152"/>
      <c r="NZX6" s="2152"/>
      <c r="NZY6" s="2152"/>
      <c r="NZZ6" s="2152"/>
      <c r="OAA6" s="2152"/>
      <c r="OAB6" s="2152"/>
      <c r="OAC6" s="2152"/>
      <c r="OAD6" s="2152"/>
      <c r="OAE6" s="2152"/>
      <c r="OAF6" s="2152"/>
      <c r="OAG6" s="2152"/>
      <c r="OAH6" s="2152"/>
      <c r="OAI6" s="2152"/>
      <c r="OAJ6" s="2152"/>
      <c r="OAK6" s="2152"/>
      <c r="OAL6" s="2152"/>
      <c r="OAM6" s="2152"/>
      <c r="OAN6" s="2152"/>
      <c r="OAO6" s="2152"/>
      <c r="OAP6" s="2152"/>
      <c r="OAQ6" s="2152"/>
      <c r="OAR6" s="2152"/>
      <c r="OAS6" s="2152"/>
      <c r="OAT6" s="2152"/>
      <c r="OAU6" s="2152"/>
      <c r="OAV6" s="2152"/>
      <c r="OAW6" s="2152"/>
      <c r="OAX6" s="2152"/>
      <c r="OAY6" s="2152"/>
      <c r="OAZ6" s="2152"/>
      <c r="OBA6" s="2152"/>
      <c r="OBB6" s="2152"/>
      <c r="OBC6" s="2152"/>
      <c r="OBD6" s="2152"/>
      <c r="OBE6" s="2152"/>
      <c r="OBF6" s="2152"/>
      <c r="OBG6" s="2152"/>
      <c r="OBH6" s="2152"/>
      <c r="OBI6" s="2152"/>
      <c r="OBJ6" s="2152"/>
      <c r="OBK6" s="2152"/>
      <c r="OBL6" s="2152"/>
      <c r="OBM6" s="2152"/>
      <c r="OBN6" s="2152"/>
      <c r="OBO6" s="2152"/>
      <c r="OBP6" s="2152"/>
      <c r="OBQ6" s="2152"/>
      <c r="OBR6" s="2152"/>
      <c r="OBS6" s="2152"/>
      <c r="OBT6" s="2152"/>
      <c r="OBU6" s="2152"/>
      <c r="OBV6" s="2152"/>
      <c r="OBW6" s="2152"/>
      <c r="OBX6" s="2152"/>
      <c r="OBY6" s="2152"/>
      <c r="OBZ6" s="2152"/>
      <c r="OCA6" s="2152"/>
      <c r="OCB6" s="2152"/>
      <c r="OCC6" s="2152"/>
      <c r="OCD6" s="2152"/>
      <c r="OCE6" s="2152"/>
      <c r="OCF6" s="2152"/>
      <c r="OCG6" s="2152"/>
      <c r="OCH6" s="2152"/>
      <c r="OCI6" s="2152"/>
      <c r="OCJ6" s="2152"/>
      <c r="OCK6" s="2152"/>
      <c r="OCL6" s="2152"/>
      <c r="OCM6" s="2152"/>
      <c r="OCN6" s="2152"/>
      <c r="OCO6" s="2152"/>
      <c r="OCP6" s="2152"/>
      <c r="OCQ6" s="2152"/>
      <c r="OCR6" s="2152"/>
      <c r="OCS6" s="2152"/>
      <c r="OCT6" s="2152"/>
      <c r="OCU6" s="2152"/>
      <c r="OCV6" s="2152"/>
      <c r="OCW6" s="2152"/>
      <c r="OCX6" s="2152"/>
      <c r="OCY6" s="2152"/>
      <c r="OCZ6" s="2152"/>
      <c r="ODA6" s="2152"/>
      <c r="ODB6" s="2152"/>
      <c r="ODC6" s="2152"/>
      <c r="ODD6" s="2152"/>
      <c r="ODE6" s="2152"/>
      <c r="ODF6" s="2152"/>
      <c r="ODG6" s="2152"/>
      <c r="ODH6" s="2152"/>
      <c r="ODI6" s="2152"/>
      <c r="ODJ6" s="2152"/>
      <c r="ODK6" s="2152"/>
      <c r="ODL6" s="2152"/>
      <c r="ODM6" s="2152"/>
      <c r="ODN6" s="2152"/>
      <c r="ODO6" s="2152"/>
      <c r="ODP6" s="2152"/>
      <c r="ODQ6" s="2152"/>
      <c r="ODR6" s="2152"/>
      <c r="ODS6" s="2152"/>
      <c r="ODT6" s="2152"/>
      <c r="ODU6" s="2152"/>
      <c r="ODV6" s="2152"/>
      <c r="ODW6" s="2152"/>
      <c r="ODX6" s="2152"/>
      <c r="ODY6" s="2152"/>
      <c r="ODZ6" s="2152"/>
      <c r="OEA6" s="2152"/>
      <c r="OEB6" s="2152"/>
      <c r="OEC6" s="2152"/>
      <c r="OED6" s="2152"/>
      <c r="OEE6" s="2152"/>
      <c r="OEF6" s="2152"/>
      <c r="OEG6" s="2152"/>
      <c r="OEH6" s="2152"/>
      <c r="OEI6" s="2152"/>
      <c r="OEJ6" s="2152"/>
      <c r="OEK6" s="2152"/>
      <c r="OEL6" s="2152"/>
      <c r="OEM6" s="2152"/>
      <c r="OEN6" s="2152"/>
      <c r="OEO6" s="2152"/>
      <c r="OEP6" s="2152"/>
      <c r="OEQ6" s="2152"/>
      <c r="OER6" s="2152"/>
      <c r="OES6" s="2152"/>
      <c r="OET6" s="2152"/>
      <c r="OEU6" s="2152"/>
      <c r="OEV6" s="2152"/>
      <c r="OEW6" s="2152"/>
      <c r="OEX6" s="2152"/>
      <c r="OEY6" s="2152"/>
      <c r="OEZ6" s="2152"/>
      <c r="OFA6" s="2152"/>
      <c r="OFB6" s="2152"/>
      <c r="OFC6" s="2152"/>
      <c r="OFD6" s="2152"/>
      <c r="OFE6" s="2152"/>
      <c r="OFF6" s="2152"/>
      <c r="OFG6" s="2152"/>
      <c r="OFH6" s="2152"/>
      <c r="OFI6" s="2152"/>
      <c r="OFJ6" s="2152"/>
      <c r="OFK6" s="2152"/>
      <c r="OFL6" s="2152"/>
      <c r="OFM6" s="2152"/>
      <c r="OFN6" s="2152"/>
      <c r="OFO6" s="2152"/>
      <c r="OFP6" s="2152"/>
      <c r="OFQ6" s="2152"/>
      <c r="OFR6" s="2152"/>
      <c r="OFS6" s="2152"/>
      <c r="OFT6" s="2152"/>
      <c r="OFU6" s="2152"/>
      <c r="OFV6" s="2152"/>
      <c r="OFW6" s="2152"/>
      <c r="OFX6" s="2152"/>
      <c r="OFY6" s="2152"/>
      <c r="OFZ6" s="2152"/>
      <c r="OGA6" s="2152"/>
      <c r="OGB6" s="2152"/>
      <c r="OGC6" s="2152"/>
      <c r="OGD6" s="2152"/>
      <c r="OGE6" s="2152"/>
      <c r="OGF6" s="2152"/>
      <c r="OGG6" s="2152"/>
      <c r="OGH6" s="2152"/>
      <c r="OGI6" s="2152"/>
      <c r="OGJ6" s="2152"/>
      <c r="OGK6" s="2152"/>
      <c r="OGL6" s="2152"/>
      <c r="OGM6" s="2152"/>
      <c r="OGN6" s="2152"/>
      <c r="OGO6" s="2152"/>
      <c r="OGP6" s="2152"/>
      <c r="OGQ6" s="2152"/>
      <c r="OGR6" s="2152"/>
      <c r="OGS6" s="2152"/>
      <c r="OGT6" s="2152"/>
      <c r="OGU6" s="2152"/>
      <c r="OGV6" s="2152"/>
      <c r="OGW6" s="2152"/>
      <c r="OGX6" s="2152"/>
      <c r="OGY6" s="2152"/>
      <c r="OGZ6" s="2152"/>
      <c r="OHA6" s="2152"/>
      <c r="OHB6" s="2152"/>
      <c r="OHC6" s="2152"/>
      <c r="OHD6" s="2152"/>
      <c r="OHE6" s="2152"/>
      <c r="OHF6" s="2152"/>
      <c r="OHG6" s="2152"/>
      <c r="OHH6" s="2152"/>
      <c r="OHI6" s="2152"/>
      <c r="OHJ6" s="2152"/>
      <c r="OHK6" s="2152"/>
      <c r="OHL6" s="2152"/>
      <c r="OHM6" s="2152"/>
      <c r="OHN6" s="2152"/>
      <c r="OHO6" s="2152"/>
      <c r="OHP6" s="2152"/>
      <c r="OHQ6" s="2152"/>
      <c r="OHR6" s="2152"/>
      <c r="OHS6" s="2152"/>
      <c r="OHT6" s="2152"/>
      <c r="OHU6" s="2152"/>
      <c r="OHV6" s="2152"/>
      <c r="OHW6" s="2152"/>
      <c r="OHX6" s="2152"/>
      <c r="OHY6" s="2152"/>
      <c r="OHZ6" s="2152"/>
      <c r="OIA6" s="2152"/>
      <c r="OIB6" s="2152"/>
      <c r="OIC6" s="2152"/>
      <c r="OID6" s="2152"/>
      <c r="OIE6" s="2152"/>
      <c r="OIF6" s="2152"/>
      <c r="OIG6" s="2152"/>
      <c r="OIH6" s="2152"/>
      <c r="OII6" s="2152"/>
      <c r="OIJ6" s="2152"/>
      <c r="OIK6" s="2152"/>
      <c r="OIL6" s="2152"/>
      <c r="OIM6" s="2152"/>
      <c r="OIN6" s="2152"/>
      <c r="OIO6" s="2152"/>
      <c r="OIP6" s="2152"/>
      <c r="OIQ6" s="2152"/>
      <c r="OIR6" s="2152"/>
      <c r="OIS6" s="2152"/>
      <c r="OIT6" s="2152"/>
      <c r="OIU6" s="2152"/>
      <c r="OIV6" s="2152"/>
      <c r="OIW6" s="2152"/>
      <c r="OIX6" s="2152"/>
      <c r="OIY6" s="2152"/>
      <c r="OIZ6" s="2152"/>
      <c r="OJA6" s="2152"/>
      <c r="OJB6" s="2152"/>
      <c r="OJC6" s="2152"/>
      <c r="OJD6" s="2152"/>
      <c r="OJE6" s="2152"/>
      <c r="OJF6" s="2152"/>
      <c r="OJG6" s="2152"/>
      <c r="OJH6" s="2152"/>
      <c r="OJI6" s="2152"/>
      <c r="OJJ6" s="2152"/>
      <c r="OJK6" s="2152"/>
      <c r="OJL6" s="2152"/>
      <c r="OJM6" s="2152"/>
      <c r="OJN6" s="2152"/>
      <c r="OJO6" s="2152"/>
      <c r="OJP6" s="2152"/>
      <c r="OJQ6" s="2152"/>
      <c r="OJR6" s="2152"/>
      <c r="OJS6" s="2152"/>
      <c r="OJT6" s="2152"/>
      <c r="OJU6" s="2152"/>
      <c r="OJV6" s="2152"/>
      <c r="OJW6" s="2152"/>
      <c r="OJX6" s="2152"/>
      <c r="OJY6" s="2152"/>
      <c r="OJZ6" s="2152"/>
      <c r="OKA6" s="2152"/>
      <c r="OKB6" s="2152"/>
      <c r="OKC6" s="2152"/>
      <c r="OKD6" s="2152"/>
      <c r="OKE6" s="2152"/>
      <c r="OKF6" s="2152"/>
      <c r="OKG6" s="2152"/>
      <c r="OKH6" s="2152"/>
      <c r="OKI6" s="2152"/>
      <c r="OKJ6" s="2152"/>
      <c r="OKK6" s="2152"/>
      <c r="OKL6" s="2152"/>
      <c r="OKM6" s="2152"/>
      <c r="OKN6" s="2152"/>
      <c r="OKO6" s="2152"/>
      <c r="OKP6" s="2152"/>
      <c r="OKQ6" s="2152"/>
      <c r="OKR6" s="2152"/>
      <c r="OKS6" s="2152"/>
      <c r="OKT6" s="2152"/>
      <c r="OKU6" s="2152"/>
      <c r="OKV6" s="2152"/>
      <c r="OKW6" s="2152"/>
      <c r="OKX6" s="2152"/>
      <c r="OKY6" s="2152"/>
      <c r="OKZ6" s="2152"/>
      <c r="OLA6" s="2152"/>
      <c r="OLB6" s="2152"/>
      <c r="OLC6" s="2152"/>
      <c r="OLD6" s="2152"/>
      <c r="OLE6" s="2152"/>
      <c r="OLF6" s="2152"/>
      <c r="OLG6" s="2152"/>
      <c r="OLH6" s="2152"/>
      <c r="OLI6" s="2152"/>
      <c r="OLJ6" s="2152"/>
      <c r="OLK6" s="2152"/>
      <c r="OLL6" s="2152"/>
      <c r="OLM6" s="2152"/>
      <c r="OLN6" s="2152"/>
      <c r="OLO6" s="2152"/>
      <c r="OLP6" s="2152"/>
      <c r="OLQ6" s="2152"/>
      <c r="OLR6" s="2152"/>
      <c r="OLS6" s="2152"/>
      <c r="OLT6" s="2152"/>
      <c r="OLU6" s="2152"/>
      <c r="OLV6" s="2152"/>
      <c r="OLW6" s="2152"/>
      <c r="OLX6" s="2152"/>
      <c r="OLY6" s="2152"/>
      <c r="OLZ6" s="2152"/>
      <c r="OMA6" s="2152"/>
      <c r="OMB6" s="2152"/>
      <c r="OMC6" s="2152"/>
      <c r="OMD6" s="2152"/>
      <c r="OME6" s="2152"/>
      <c r="OMF6" s="2152"/>
      <c r="OMG6" s="2152"/>
      <c r="OMH6" s="2152"/>
      <c r="OMI6" s="2152"/>
      <c r="OMJ6" s="2152"/>
      <c r="OMK6" s="2152"/>
      <c r="OML6" s="2152"/>
      <c r="OMM6" s="2152"/>
      <c r="OMN6" s="2152"/>
      <c r="OMO6" s="2152"/>
      <c r="OMP6" s="2152"/>
      <c r="OMQ6" s="2152"/>
      <c r="OMR6" s="2152"/>
      <c r="OMS6" s="2152"/>
      <c r="OMT6" s="2152"/>
      <c r="OMU6" s="2152"/>
      <c r="OMV6" s="2152"/>
      <c r="OMW6" s="2152"/>
      <c r="OMX6" s="2152"/>
      <c r="OMY6" s="2152"/>
      <c r="OMZ6" s="2152"/>
      <c r="ONA6" s="2152"/>
      <c r="ONB6" s="2152"/>
      <c r="ONC6" s="2152"/>
      <c r="OND6" s="2152"/>
      <c r="ONE6" s="2152"/>
      <c r="ONF6" s="2152"/>
      <c r="ONG6" s="2152"/>
      <c r="ONH6" s="2152"/>
      <c r="ONI6" s="2152"/>
      <c r="ONJ6" s="2152"/>
      <c r="ONK6" s="2152"/>
      <c r="ONL6" s="2152"/>
      <c r="ONM6" s="2152"/>
      <c r="ONN6" s="2152"/>
      <c r="ONO6" s="2152"/>
      <c r="ONP6" s="2152"/>
      <c r="ONQ6" s="2152"/>
      <c r="ONR6" s="2152"/>
      <c r="ONS6" s="2152"/>
      <c r="ONT6" s="2152"/>
      <c r="ONU6" s="2152"/>
      <c r="ONV6" s="2152"/>
      <c r="ONW6" s="2152"/>
      <c r="ONX6" s="2152"/>
      <c r="ONY6" s="2152"/>
      <c r="ONZ6" s="2152"/>
      <c r="OOA6" s="2152"/>
      <c r="OOB6" s="2152"/>
      <c r="OOC6" s="2152"/>
      <c r="OOD6" s="2152"/>
      <c r="OOE6" s="2152"/>
      <c r="OOF6" s="2152"/>
      <c r="OOG6" s="2152"/>
      <c r="OOH6" s="2152"/>
      <c r="OOI6" s="2152"/>
      <c r="OOJ6" s="2152"/>
      <c r="OOK6" s="2152"/>
      <c r="OOL6" s="2152"/>
      <c r="OOM6" s="2152"/>
      <c r="OON6" s="2152"/>
      <c r="OOO6" s="2152"/>
      <c r="OOP6" s="2152"/>
      <c r="OOQ6" s="2152"/>
      <c r="OOR6" s="2152"/>
      <c r="OOS6" s="2152"/>
      <c r="OOT6" s="2152"/>
      <c r="OOU6" s="2152"/>
      <c r="OOV6" s="2152"/>
      <c r="OOW6" s="2152"/>
      <c r="OOX6" s="2152"/>
      <c r="OOY6" s="2152"/>
      <c r="OOZ6" s="2152"/>
      <c r="OPA6" s="2152"/>
      <c r="OPB6" s="2152"/>
      <c r="OPC6" s="2152"/>
      <c r="OPD6" s="2152"/>
      <c r="OPE6" s="2152"/>
      <c r="OPF6" s="2152"/>
      <c r="OPG6" s="2152"/>
      <c r="OPH6" s="2152"/>
      <c r="OPI6" s="2152"/>
      <c r="OPJ6" s="2152"/>
      <c r="OPK6" s="2152"/>
      <c r="OPL6" s="2152"/>
      <c r="OPM6" s="2152"/>
      <c r="OPN6" s="2152"/>
      <c r="OPO6" s="2152"/>
      <c r="OPP6" s="2152"/>
      <c r="OPQ6" s="2152"/>
      <c r="OPR6" s="2152"/>
      <c r="OPS6" s="2152"/>
      <c r="OPT6" s="2152"/>
      <c r="OPU6" s="2152"/>
      <c r="OPV6" s="2152"/>
      <c r="OPW6" s="2152"/>
      <c r="OPX6" s="2152"/>
      <c r="OPY6" s="2152"/>
      <c r="OPZ6" s="2152"/>
      <c r="OQA6" s="2152"/>
      <c r="OQB6" s="2152"/>
      <c r="OQC6" s="2152"/>
      <c r="OQD6" s="2152"/>
      <c r="OQE6" s="2152"/>
      <c r="OQF6" s="2152"/>
      <c r="OQG6" s="2152"/>
      <c r="OQH6" s="2152"/>
      <c r="OQI6" s="2152"/>
      <c r="OQJ6" s="2152"/>
      <c r="OQK6" s="2152"/>
      <c r="OQL6" s="2152"/>
      <c r="OQM6" s="2152"/>
      <c r="OQN6" s="2152"/>
      <c r="OQO6" s="2152"/>
      <c r="OQP6" s="2152"/>
      <c r="OQQ6" s="2152"/>
      <c r="OQR6" s="2152"/>
      <c r="OQS6" s="2152"/>
      <c r="OQT6" s="2152"/>
      <c r="OQU6" s="2152"/>
      <c r="OQV6" s="2152"/>
      <c r="OQW6" s="2152"/>
      <c r="OQX6" s="2152"/>
      <c r="OQY6" s="2152"/>
      <c r="OQZ6" s="2152"/>
      <c r="ORA6" s="2152"/>
      <c r="ORB6" s="2152"/>
      <c r="ORC6" s="2152"/>
      <c r="ORD6" s="2152"/>
      <c r="ORE6" s="2152"/>
      <c r="ORF6" s="2152"/>
      <c r="ORG6" s="2152"/>
      <c r="ORH6" s="2152"/>
      <c r="ORI6" s="2152"/>
      <c r="ORJ6" s="2152"/>
      <c r="ORK6" s="2152"/>
      <c r="ORL6" s="2152"/>
      <c r="ORM6" s="2152"/>
      <c r="ORN6" s="2152"/>
      <c r="ORO6" s="2152"/>
      <c r="ORP6" s="2152"/>
      <c r="ORQ6" s="2152"/>
      <c r="ORR6" s="2152"/>
      <c r="ORS6" s="2152"/>
      <c r="ORT6" s="2152"/>
      <c r="ORU6" s="2152"/>
      <c r="ORV6" s="2152"/>
      <c r="ORW6" s="2152"/>
      <c r="ORX6" s="2152"/>
      <c r="ORY6" s="2152"/>
      <c r="ORZ6" s="2152"/>
      <c r="OSA6" s="2152"/>
      <c r="OSB6" s="2152"/>
      <c r="OSC6" s="2152"/>
      <c r="OSD6" s="2152"/>
      <c r="OSE6" s="2152"/>
      <c r="OSF6" s="2152"/>
      <c r="OSG6" s="2152"/>
      <c r="OSH6" s="2152"/>
      <c r="OSI6" s="2152"/>
      <c r="OSJ6" s="2152"/>
      <c r="OSK6" s="2152"/>
      <c r="OSL6" s="2152"/>
      <c r="OSM6" s="2152"/>
      <c r="OSN6" s="2152"/>
      <c r="OSO6" s="2152"/>
      <c r="OSP6" s="2152"/>
      <c r="OSQ6" s="2152"/>
      <c r="OSR6" s="2152"/>
      <c r="OSS6" s="2152"/>
      <c r="OST6" s="2152"/>
      <c r="OSU6" s="2152"/>
      <c r="OSV6" s="2152"/>
      <c r="OSW6" s="2152"/>
      <c r="OSX6" s="2152"/>
      <c r="OSY6" s="2152"/>
      <c r="OSZ6" s="2152"/>
      <c r="OTA6" s="2152"/>
      <c r="OTB6" s="2152"/>
      <c r="OTC6" s="2152"/>
      <c r="OTD6" s="2152"/>
      <c r="OTE6" s="2152"/>
      <c r="OTF6" s="2152"/>
      <c r="OTG6" s="2152"/>
      <c r="OTH6" s="2152"/>
      <c r="OTI6" s="2152"/>
      <c r="OTJ6" s="2152"/>
      <c r="OTK6" s="2152"/>
      <c r="OTL6" s="2152"/>
      <c r="OTM6" s="2152"/>
      <c r="OTN6" s="2152"/>
      <c r="OTO6" s="2152"/>
      <c r="OTP6" s="2152"/>
      <c r="OTQ6" s="2152"/>
      <c r="OTR6" s="2152"/>
      <c r="OTS6" s="2152"/>
      <c r="OTT6" s="2152"/>
      <c r="OTU6" s="2152"/>
      <c r="OTV6" s="2152"/>
      <c r="OTW6" s="2152"/>
      <c r="OTX6" s="2152"/>
      <c r="OTY6" s="2152"/>
      <c r="OTZ6" s="2152"/>
      <c r="OUA6" s="2152"/>
      <c r="OUB6" s="2152"/>
      <c r="OUC6" s="2152"/>
      <c r="OUD6" s="2152"/>
      <c r="OUE6" s="2152"/>
      <c r="OUF6" s="2152"/>
      <c r="OUG6" s="2152"/>
      <c r="OUH6" s="2152"/>
      <c r="OUI6" s="2152"/>
      <c r="OUJ6" s="2152"/>
      <c r="OUK6" s="2152"/>
      <c r="OUL6" s="2152"/>
      <c r="OUM6" s="2152"/>
      <c r="OUN6" s="2152"/>
      <c r="OUO6" s="2152"/>
      <c r="OUP6" s="2152"/>
      <c r="OUQ6" s="2152"/>
      <c r="OUR6" s="2152"/>
      <c r="OUS6" s="2152"/>
      <c r="OUT6" s="2152"/>
      <c r="OUU6" s="2152"/>
      <c r="OUV6" s="2152"/>
      <c r="OUW6" s="2152"/>
      <c r="OUX6" s="2152"/>
      <c r="OUY6" s="2152"/>
      <c r="OUZ6" s="2152"/>
      <c r="OVA6" s="2152"/>
      <c r="OVB6" s="2152"/>
      <c r="OVC6" s="2152"/>
      <c r="OVD6" s="2152"/>
      <c r="OVE6" s="2152"/>
      <c r="OVF6" s="2152"/>
      <c r="OVG6" s="2152"/>
      <c r="OVH6" s="2152"/>
      <c r="OVI6" s="2152"/>
      <c r="OVJ6" s="2152"/>
      <c r="OVK6" s="2152"/>
      <c r="OVL6" s="2152"/>
      <c r="OVM6" s="2152"/>
      <c r="OVN6" s="2152"/>
      <c r="OVO6" s="2152"/>
      <c r="OVP6" s="2152"/>
      <c r="OVQ6" s="2152"/>
      <c r="OVR6" s="2152"/>
      <c r="OVS6" s="2152"/>
      <c r="OVT6" s="2152"/>
      <c r="OVU6" s="2152"/>
      <c r="OVV6" s="2152"/>
      <c r="OVW6" s="2152"/>
      <c r="OVX6" s="2152"/>
      <c r="OVY6" s="2152"/>
      <c r="OVZ6" s="2152"/>
      <c r="OWA6" s="2152"/>
      <c r="OWB6" s="2152"/>
      <c r="OWC6" s="2152"/>
      <c r="OWD6" s="2152"/>
      <c r="OWE6" s="2152"/>
      <c r="OWF6" s="2152"/>
      <c r="OWG6" s="2152"/>
      <c r="OWH6" s="2152"/>
      <c r="OWI6" s="2152"/>
      <c r="OWJ6" s="2152"/>
      <c r="OWK6" s="2152"/>
      <c r="OWL6" s="2152"/>
      <c r="OWM6" s="2152"/>
      <c r="OWN6" s="2152"/>
      <c r="OWO6" s="2152"/>
      <c r="OWP6" s="2152"/>
      <c r="OWQ6" s="2152"/>
      <c r="OWR6" s="2152"/>
      <c r="OWS6" s="2152"/>
      <c r="OWT6" s="2152"/>
      <c r="OWU6" s="2152"/>
      <c r="OWV6" s="2152"/>
      <c r="OWW6" s="2152"/>
      <c r="OWX6" s="2152"/>
      <c r="OWY6" s="2152"/>
      <c r="OWZ6" s="2152"/>
      <c r="OXA6" s="2152"/>
      <c r="OXB6" s="2152"/>
      <c r="OXC6" s="2152"/>
      <c r="OXD6" s="2152"/>
      <c r="OXE6" s="2152"/>
      <c r="OXF6" s="2152"/>
      <c r="OXG6" s="2152"/>
      <c r="OXH6" s="2152"/>
      <c r="OXI6" s="2152"/>
      <c r="OXJ6" s="2152"/>
      <c r="OXK6" s="2152"/>
      <c r="OXL6" s="2152"/>
      <c r="OXM6" s="2152"/>
      <c r="OXN6" s="2152"/>
      <c r="OXO6" s="2152"/>
      <c r="OXP6" s="2152"/>
      <c r="OXQ6" s="2152"/>
      <c r="OXR6" s="2152"/>
      <c r="OXS6" s="2152"/>
      <c r="OXT6" s="2152"/>
      <c r="OXU6" s="2152"/>
      <c r="OXV6" s="2152"/>
      <c r="OXW6" s="2152"/>
      <c r="OXX6" s="2152"/>
      <c r="OXY6" s="2152"/>
      <c r="OXZ6" s="2152"/>
      <c r="OYA6" s="2152"/>
      <c r="OYB6" s="2152"/>
      <c r="OYC6" s="2152"/>
      <c r="OYD6" s="2152"/>
      <c r="OYE6" s="2152"/>
      <c r="OYF6" s="2152"/>
      <c r="OYG6" s="2152"/>
      <c r="OYH6" s="2152"/>
      <c r="OYI6" s="2152"/>
      <c r="OYJ6" s="2152"/>
      <c r="OYK6" s="2152"/>
      <c r="OYL6" s="2152"/>
      <c r="OYM6" s="2152"/>
      <c r="OYN6" s="2152"/>
      <c r="OYO6" s="2152"/>
      <c r="OYP6" s="2152"/>
      <c r="OYQ6" s="2152"/>
      <c r="OYR6" s="2152"/>
      <c r="OYS6" s="2152"/>
      <c r="OYT6" s="2152"/>
      <c r="OYU6" s="2152"/>
      <c r="OYV6" s="2152"/>
      <c r="OYW6" s="2152"/>
      <c r="OYX6" s="2152"/>
      <c r="OYY6" s="2152"/>
      <c r="OYZ6" s="2152"/>
      <c r="OZA6" s="2152"/>
      <c r="OZB6" s="2152"/>
      <c r="OZC6" s="2152"/>
      <c r="OZD6" s="2152"/>
      <c r="OZE6" s="2152"/>
      <c r="OZF6" s="2152"/>
      <c r="OZG6" s="2152"/>
      <c r="OZH6" s="2152"/>
      <c r="OZI6" s="2152"/>
      <c r="OZJ6" s="2152"/>
      <c r="OZK6" s="2152"/>
      <c r="OZL6" s="2152"/>
      <c r="OZM6" s="2152"/>
      <c r="OZN6" s="2152"/>
      <c r="OZO6" s="2152"/>
      <c r="OZP6" s="2152"/>
      <c r="OZQ6" s="2152"/>
      <c r="OZR6" s="2152"/>
      <c r="OZS6" s="2152"/>
      <c r="OZT6" s="2152"/>
      <c r="OZU6" s="2152"/>
      <c r="OZV6" s="2152"/>
      <c r="OZW6" s="2152"/>
      <c r="OZX6" s="2152"/>
      <c r="OZY6" s="2152"/>
      <c r="OZZ6" s="2152"/>
      <c r="PAA6" s="2152"/>
      <c r="PAB6" s="2152"/>
      <c r="PAC6" s="2152"/>
      <c r="PAD6" s="2152"/>
      <c r="PAE6" s="2152"/>
      <c r="PAF6" s="2152"/>
      <c r="PAG6" s="2152"/>
      <c r="PAH6" s="2152"/>
      <c r="PAI6" s="2152"/>
      <c r="PAJ6" s="2152"/>
      <c r="PAK6" s="2152"/>
      <c r="PAL6" s="2152"/>
      <c r="PAM6" s="2152"/>
      <c r="PAN6" s="2152"/>
      <c r="PAO6" s="2152"/>
      <c r="PAP6" s="2152"/>
      <c r="PAQ6" s="2152"/>
      <c r="PAR6" s="2152"/>
      <c r="PAS6" s="2152"/>
      <c r="PAT6" s="2152"/>
      <c r="PAU6" s="2152"/>
      <c r="PAV6" s="2152"/>
      <c r="PAW6" s="2152"/>
      <c r="PAX6" s="2152"/>
      <c r="PAY6" s="2152"/>
      <c r="PAZ6" s="2152"/>
      <c r="PBA6" s="2152"/>
      <c r="PBB6" s="2152"/>
      <c r="PBC6" s="2152"/>
      <c r="PBD6" s="2152"/>
      <c r="PBE6" s="2152"/>
      <c r="PBF6" s="2152"/>
      <c r="PBG6" s="2152"/>
      <c r="PBH6" s="2152"/>
      <c r="PBI6" s="2152"/>
      <c r="PBJ6" s="2152"/>
      <c r="PBK6" s="2152"/>
      <c r="PBL6" s="2152"/>
      <c r="PBM6" s="2152"/>
      <c r="PBN6" s="2152"/>
      <c r="PBO6" s="2152"/>
      <c r="PBP6" s="2152"/>
      <c r="PBQ6" s="2152"/>
      <c r="PBR6" s="2152"/>
      <c r="PBS6" s="2152"/>
      <c r="PBT6" s="2152"/>
      <c r="PBU6" s="2152"/>
      <c r="PBV6" s="2152"/>
      <c r="PBW6" s="2152"/>
      <c r="PBX6" s="2152"/>
      <c r="PBY6" s="2152"/>
      <c r="PBZ6" s="2152"/>
      <c r="PCA6" s="2152"/>
      <c r="PCB6" s="2152"/>
      <c r="PCC6" s="2152"/>
      <c r="PCD6" s="2152"/>
      <c r="PCE6" s="2152"/>
      <c r="PCF6" s="2152"/>
      <c r="PCG6" s="2152"/>
      <c r="PCH6" s="2152"/>
      <c r="PCI6" s="2152"/>
      <c r="PCJ6" s="2152"/>
      <c r="PCK6" s="2152"/>
      <c r="PCL6" s="2152"/>
      <c r="PCM6" s="2152"/>
      <c r="PCN6" s="2152"/>
      <c r="PCO6" s="2152"/>
      <c r="PCP6" s="2152"/>
      <c r="PCQ6" s="2152"/>
      <c r="PCR6" s="2152"/>
      <c r="PCS6" s="2152"/>
      <c r="PCT6" s="2152"/>
      <c r="PCU6" s="2152"/>
      <c r="PCV6" s="2152"/>
      <c r="PCW6" s="2152"/>
      <c r="PCX6" s="2152"/>
      <c r="PCY6" s="2152"/>
      <c r="PCZ6" s="2152"/>
      <c r="PDA6" s="2152"/>
      <c r="PDB6" s="2152"/>
      <c r="PDC6" s="2152"/>
      <c r="PDD6" s="2152"/>
      <c r="PDE6" s="2152"/>
      <c r="PDF6" s="2152"/>
      <c r="PDG6" s="2152"/>
      <c r="PDH6" s="2152"/>
      <c r="PDI6" s="2152"/>
      <c r="PDJ6" s="2152"/>
      <c r="PDK6" s="2152"/>
      <c r="PDL6" s="2152"/>
      <c r="PDM6" s="2152"/>
      <c r="PDN6" s="2152"/>
      <c r="PDO6" s="2152"/>
      <c r="PDP6" s="2152"/>
      <c r="PDQ6" s="2152"/>
      <c r="PDR6" s="2152"/>
      <c r="PDS6" s="2152"/>
      <c r="PDT6" s="2152"/>
      <c r="PDU6" s="2152"/>
      <c r="PDV6" s="2152"/>
      <c r="PDW6" s="2152"/>
      <c r="PDX6" s="2152"/>
      <c r="PDY6" s="2152"/>
      <c r="PDZ6" s="2152"/>
      <c r="PEA6" s="2152"/>
      <c r="PEB6" s="2152"/>
      <c r="PEC6" s="2152"/>
      <c r="PED6" s="2152"/>
      <c r="PEE6" s="2152"/>
      <c r="PEF6" s="2152"/>
      <c r="PEG6" s="2152"/>
      <c r="PEH6" s="2152"/>
      <c r="PEI6" s="2152"/>
      <c r="PEJ6" s="2152"/>
      <c r="PEK6" s="2152"/>
      <c r="PEL6" s="2152"/>
      <c r="PEM6" s="2152"/>
      <c r="PEN6" s="2152"/>
      <c r="PEO6" s="2152"/>
      <c r="PEP6" s="2152"/>
      <c r="PEQ6" s="2152"/>
      <c r="PER6" s="2152"/>
      <c r="PES6" s="2152"/>
      <c r="PET6" s="2152"/>
      <c r="PEU6" s="2152"/>
      <c r="PEV6" s="2152"/>
      <c r="PEW6" s="2152"/>
      <c r="PEX6" s="2152"/>
      <c r="PEY6" s="2152"/>
      <c r="PEZ6" s="2152"/>
      <c r="PFA6" s="2152"/>
      <c r="PFB6" s="2152"/>
      <c r="PFC6" s="2152"/>
      <c r="PFD6" s="2152"/>
      <c r="PFE6" s="2152"/>
      <c r="PFF6" s="2152"/>
      <c r="PFG6" s="2152"/>
      <c r="PFH6" s="2152"/>
      <c r="PFI6" s="2152"/>
      <c r="PFJ6" s="2152"/>
      <c r="PFK6" s="2152"/>
      <c r="PFL6" s="2152"/>
      <c r="PFM6" s="2152"/>
      <c r="PFN6" s="2152"/>
      <c r="PFO6" s="2152"/>
      <c r="PFP6" s="2152"/>
      <c r="PFQ6" s="2152"/>
      <c r="PFR6" s="2152"/>
      <c r="PFS6" s="2152"/>
      <c r="PFT6" s="2152"/>
      <c r="PFU6" s="2152"/>
      <c r="PFV6" s="2152"/>
      <c r="PFW6" s="2152"/>
      <c r="PFX6" s="2152"/>
      <c r="PFY6" s="2152"/>
      <c r="PFZ6" s="2152"/>
      <c r="PGA6" s="2152"/>
      <c r="PGB6" s="2152"/>
      <c r="PGC6" s="2152"/>
      <c r="PGD6" s="2152"/>
      <c r="PGE6" s="2152"/>
      <c r="PGF6" s="2152"/>
      <c r="PGG6" s="2152"/>
      <c r="PGH6" s="2152"/>
      <c r="PGI6" s="2152"/>
      <c r="PGJ6" s="2152"/>
      <c r="PGK6" s="2152"/>
      <c r="PGL6" s="2152"/>
      <c r="PGM6" s="2152"/>
      <c r="PGN6" s="2152"/>
      <c r="PGO6" s="2152"/>
      <c r="PGP6" s="2152"/>
      <c r="PGQ6" s="2152"/>
      <c r="PGR6" s="2152"/>
      <c r="PGS6" s="2152"/>
      <c r="PGT6" s="2152"/>
      <c r="PGU6" s="2152"/>
      <c r="PGV6" s="2152"/>
      <c r="PGW6" s="2152"/>
      <c r="PGX6" s="2152"/>
      <c r="PGY6" s="2152"/>
      <c r="PGZ6" s="2152"/>
      <c r="PHA6" s="2152"/>
      <c r="PHB6" s="2152"/>
      <c r="PHC6" s="2152"/>
      <c r="PHD6" s="2152"/>
      <c r="PHE6" s="2152"/>
      <c r="PHF6" s="2152"/>
      <c r="PHG6" s="2152"/>
      <c r="PHH6" s="2152"/>
      <c r="PHI6" s="2152"/>
      <c r="PHJ6" s="2152"/>
      <c r="PHK6" s="2152"/>
      <c r="PHL6" s="2152"/>
      <c r="PHM6" s="2152"/>
      <c r="PHN6" s="2152"/>
      <c r="PHO6" s="2152"/>
      <c r="PHP6" s="2152"/>
      <c r="PHQ6" s="2152"/>
      <c r="PHR6" s="2152"/>
      <c r="PHS6" s="2152"/>
      <c r="PHT6" s="2152"/>
      <c r="PHU6" s="2152"/>
      <c r="PHV6" s="2152"/>
      <c r="PHW6" s="2152"/>
      <c r="PHX6" s="2152"/>
      <c r="PHY6" s="2152"/>
      <c r="PHZ6" s="2152"/>
      <c r="PIA6" s="2152"/>
      <c r="PIB6" s="2152"/>
      <c r="PIC6" s="2152"/>
      <c r="PID6" s="2152"/>
      <c r="PIE6" s="2152"/>
      <c r="PIF6" s="2152"/>
      <c r="PIG6" s="2152"/>
      <c r="PIH6" s="2152"/>
      <c r="PII6" s="2152"/>
      <c r="PIJ6" s="2152"/>
      <c r="PIK6" s="2152"/>
      <c r="PIL6" s="2152"/>
      <c r="PIM6" s="2152"/>
      <c r="PIN6" s="2152"/>
      <c r="PIO6" s="2152"/>
      <c r="PIP6" s="2152"/>
      <c r="PIQ6" s="2152"/>
      <c r="PIR6" s="2152"/>
      <c r="PIS6" s="2152"/>
      <c r="PIT6" s="2152"/>
      <c r="PIU6" s="2152"/>
      <c r="PIV6" s="2152"/>
      <c r="PIW6" s="2152"/>
      <c r="PIX6" s="2152"/>
      <c r="PIY6" s="2152"/>
      <c r="PIZ6" s="2152"/>
      <c r="PJA6" s="2152"/>
      <c r="PJB6" s="2152"/>
      <c r="PJC6" s="2152"/>
      <c r="PJD6" s="2152"/>
      <c r="PJE6" s="2152"/>
      <c r="PJF6" s="2152"/>
      <c r="PJG6" s="2152"/>
      <c r="PJH6" s="2152"/>
      <c r="PJI6" s="2152"/>
      <c r="PJJ6" s="2152"/>
      <c r="PJK6" s="2152"/>
      <c r="PJL6" s="2152"/>
      <c r="PJM6" s="2152"/>
      <c r="PJN6" s="2152"/>
      <c r="PJO6" s="2152"/>
      <c r="PJP6" s="2152"/>
      <c r="PJQ6" s="2152"/>
      <c r="PJR6" s="2152"/>
      <c r="PJS6" s="2152"/>
      <c r="PJT6" s="2152"/>
      <c r="PJU6" s="2152"/>
      <c r="PJV6" s="2152"/>
      <c r="PJW6" s="2152"/>
      <c r="PJX6" s="2152"/>
      <c r="PJY6" s="2152"/>
      <c r="PJZ6" s="2152"/>
      <c r="PKA6" s="2152"/>
      <c r="PKB6" s="2152"/>
      <c r="PKC6" s="2152"/>
      <c r="PKD6" s="2152"/>
      <c r="PKE6" s="2152"/>
      <c r="PKF6" s="2152"/>
      <c r="PKG6" s="2152"/>
      <c r="PKH6" s="2152"/>
      <c r="PKI6" s="2152"/>
      <c r="PKJ6" s="2152"/>
      <c r="PKK6" s="2152"/>
      <c r="PKL6" s="2152"/>
      <c r="PKM6" s="2152"/>
      <c r="PKN6" s="2152"/>
      <c r="PKO6" s="2152"/>
      <c r="PKP6" s="2152"/>
      <c r="PKQ6" s="2152"/>
      <c r="PKR6" s="2152"/>
      <c r="PKS6" s="2152"/>
      <c r="PKT6" s="2152"/>
      <c r="PKU6" s="2152"/>
      <c r="PKV6" s="2152"/>
      <c r="PKW6" s="2152"/>
      <c r="PKX6" s="2152"/>
      <c r="PKY6" s="2152"/>
      <c r="PKZ6" s="2152"/>
      <c r="PLA6" s="2152"/>
      <c r="PLB6" s="2152"/>
      <c r="PLC6" s="2152"/>
      <c r="PLD6" s="2152"/>
      <c r="PLE6" s="2152"/>
      <c r="PLF6" s="2152"/>
      <c r="PLG6" s="2152"/>
      <c r="PLH6" s="2152"/>
      <c r="PLI6" s="2152"/>
      <c r="PLJ6" s="2152"/>
      <c r="PLK6" s="2152"/>
      <c r="PLL6" s="2152"/>
      <c r="PLM6" s="2152"/>
      <c r="PLN6" s="2152"/>
      <c r="PLO6" s="2152"/>
      <c r="PLP6" s="2152"/>
      <c r="PLQ6" s="2152"/>
      <c r="PLR6" s="2152"/>
      <c r="PLS6" s="2152"/>
      <c r="PLT6" s="2152"/>
      <c r="PLU6" s="2152"/>
      <c r="PLV6" s="2152"/>
      <c r="PLW6" s="2152"/>
      <c r="PLX6" s="2152"/>
      <c r="PLY6" s="2152"/>
      <c r="PLZ6" s="2152"/>
      <c r="PMA6" s="2152"/>
      <c r="PMB6" s="2152"/>
      <c r="PMC6" s="2152"/>
      <c r="PMD6" s="2152"/>
      <c r="PME6" s="2152"/>
      <c r="PMF6" s="2152"/>
      <c r="PMG6" s="2152"/>
      <c r="PMH6" s="2152"/>
      <c r="PMI6" s="2152"/>
      <c r="PMJ6" s="2152"/>
      <c r="PMK6" s="2152"/>
      <c r="PML6" s="2152"/>
      <c r="PMM6" s="2152"/>
      <c r="PMN6" s="2152"/>
      <c r="PMO6" s="2152"/>
      <c r="PMP6" s="2152"/>
      <c r="PMQ6" s="2152"/>
      <c r="PMR6" s="2152"/>
      <c r="PMS6" s="2152"/>
      <c r="PMT6" s="2152"/>
      <c r="PMU6" s="2152"/>
      <c r="PMV6" s="2152"/>
      <c r="PMW6" s="2152"/>
      <c r="PMX6" s="2152"/>
      <c r="PMY6" s="2152"/>
      <c r="PMZ6" s="2152"/>
      <c r="PNA6" s="2152"/>
      <c r="PNB6" s="2152"/>
      <c r="PNC6" s="2152"/>
      <c r="PND6" s="2152"/>
      <c r="PNE6" s="2152"/>
      <c r="PNF6" s="2152"/>
      <c r="PNG6" s="2152"/>
      <c r="PNH6" s="2152"/>
      <c r="PNI6" s="2152"/>
      <c r="PNJ6" s="2152"/>
      <c r="PNK6" s="2152"/>
      <c r="PNL6" s="2152"/>
      <c r="PNM6" s="2152"/>
      <c r="PNN6" s="2152"/>
      <c r="PNO6" s="2152"/>
      <c r="PNP6" s="2152"/>
      <c r="PNQ6" s="2152"/>
      <c r="PNR6" s="2152"/>
      <c r="PNS6" s="2152"/>
      <c r="PNT6" s="2152"/>
      <c r="PNU6" s="2152"/>
      <c r="PNV6" s="2152"/>
      <c r="PNW6" s="2152"/>
      <c r="PNX6" s="2152"/>
      <c r="PNY6" s="2152"/>
      <c r="PNZ6" s="2152"/>
      <c r="POA6" s="2152"/>
      <c r="POB6" s="2152"/>
      <c r="POC6" s="2152"/>
      <c r="POD6" s="2152"/>
      <c r="POE6" s="2152"/>
      <c r="POF6" s="2152"/>
      <c r="POG6" s="2152"/>
      <c r="POH6" s="2152"/>
      <c r="POI6" s="2152"/>
      <c r="POJ6" s="2152"/>
      <c r="POK6" s="2152"/>
      <c r="POL6" s="2152"/>
      <c r="POM6" s="2152"/>
      <c r="PON6" s="2152"/>
      <c r="POO6" s="2152"/>
      <c r="POP6" s="2152"/>
      <c r="POQ6" s="2152"/>
      <c r="POR6" s="2152"/>
      <c r="POS6" s="2152"/>
      <c r="POT6" s="2152"/>
      <c r="POU6" s="2152"/>
      <c r="POV6" s="2152"/>
      <c r="POW6" s="2152"/>
      <c r="POX6" s="2152"/>
      <c r="POY6" s="2152"/>
      <c r="POZ6" s="2152"/>
      <c r="PPA6" s="2152"/>
      <c r="PPB6" s="2152"/>
      <c r="PPC6" s="2152"/>
      <c r="PPD6" s="2152"/>
      <c r="PPE6" s="2152"/>
      <c r="PPF6" s="2152"/>
      <c r="PPG6" s="2152"/>
      <c r="PPH6" s="2152"/>
      <c r="PPI6" s="2152"/>
      <c r="PPJ6" s="2152"/>
      <c r="PPK6" s="2152"/>
      <c r="PPL6" s="2152"/>
      <c r="PPM6" s="2152"/>
      <c r="PPN6" s="2152"/>
      <c r="PPO6" s="2152"/>
      <c r="PPP6" s="2152"/>
      <c r="PPQ6" s="2152"/>
      <c r="PPR6" s="2152"/>
      <c r="PPS6" s="2152"/>
      <c r="PPT6" s="2152"/>
      <c r="PPU6" s="2152"/>
      <c r="PPV6" s="2152"/>
      <c r="PPW6" s="2152"/>
      <c r="PPX6" s="2152"/>
      <c r="PPY6" s="2152"/>
      <c r="PPZ6" s="2152"/>
      <c r="PQA6" s="2152"/>
      <c r="PQB6" s="2152"/>
      <c r="PQC6" s="2152"/>
      <c r="PQD6" s="2152"/>
      <c r="PQE6" s="2152"/>
      <c r="PQF6" s="2152"/>
      <c r="PQG6" s="2152"/>
      <c r="PQH6" s="2152"/>
      <c r="PQI6" s="2152"/>
      <c r="PQJ6" s="2152"/>
      <c r="PQK6" s="2152"/>
      <c r="PQL6" s="2152"/>
      <c r="PQM6" s="2152"/>
      <c r="PQN6" s="2152"/>
      <c r="PQO6" s="2152"/>
      <c r="PQP6" s="2152"/>
      <c r="PQQ6" s="2152"/>
      <c r="PQR6" s="2152"/>
      <c r="PQS6" s="2152"/>
      <c r="PQT6" s="2152"/>
      <c r="PQU6" s="2152"/>
      <c r="PQV6" s="2152"/>
      <c r="PQW6" s="2152"/>
      <c r="PQX6" s="2152"/>
      <c r="PQY6" s="2152"/>
      <c r="PQZ6" s="2152"/>
      <c r="PRA6" s="2152"/>
      <c r="PRB6" s="2152"/>
      <c r="PRC6" s="2152"/>
      <c r="PRD6" s="2152"/>
      <c r="PRE6" s="2152"/>
      <c r="PRF6" s="2152"/>
      <c r="PRG6" s="2152"/>
      <c r="PRH6" s="2152"/>
      <c r="PRI6" s="2152"/>
      <c r="PRJ6" s="2152"/>
      <c r="PRK6" s="2152"/>
      <c r="PRL6" s="2152"/>
      <c r="PRM6" s="2152"/>
      <c r="PRN6" s="2152"/>
      <c r="PRO6" s="2152"/>
      <c r="PRP6" s="2152"/>
      <c r="PRQ6" s="2152"/>
      <c r="PRR6" s="2152"/>
      <c r="PRS6" s="2152"/>
      <c r="PRT6" s="2152"/>
      <c r="PRU6" s="2152"/>
      <c r="PRV6" s="2152"/>
      <c r="PRW6" s="2152"/>
      <c r="PRX6" s="2152"/>
      <c r="PRY6" s="2152"/>
      <c r="PRZ6" s="2152"/>
      <c r="PSA6" s="2152"/>
      <c r="PSB6" s="2152"/>
      <c r="PSC6" s="2152"/>
      <c r="PSD6" s="2152"/>
      <c r="PSE6" s="2152"/>
      <c r="PSF6" s="2152"/>
      <c r="PSG6" s="2152"/>
      <c r="PSH6" s="2152"/>
      <c r="PSI6" s="2152"/>
      <c r="PSJ6" s="2152"/>
      <c r="PSK6" s="2152"/>
      <c r="PSL6" s="2152"/>
      <c r="PSM6" s="2152"/>
      <c r="PSN6" s="2152"/>
      <c r="PSO6" s="2152"/>
      <c r="PSP6" s="2152"/>
      <c r="PSQ6" s="2152"/>
      <c r="PSR6" s="2152"/>
      <c r="PSS6" s="2152"/>
      <c r="PST6" s="2152"/>
      <c r="PSU6" s="2152"/>
      <c r="PSV6" s="2152"/>
      <c r="PSW6" s="2152"/>
      <c r="PSX6" s="2152"/>
      <c r="PSY6" s="2152"/>
      <c r="PSZ6" s="2152"/>
      <c r="PTA6" s="2152"/>
      <c r="PTB6" s="2152"/>
      <c r="PTC6" s="2152"/>
      <c r="PTD6" s="2152"/>
      <c r="PTE6" s="2152"/>
      <c r="PTF6" s="2152"/>
      <c r="PTG6" s="2152"/>
      <c r="PTH6" s="2152"/>
      <c r="PTI6" s="2152"/>
      <c r="PTJ6" s="2152"/>
      <c r="PTK6" s="2152"/>
      <c r="PTL6" s="2152"/>
      <c r="PTM6" s="2152"/>
      <c r="PTN6" s="2152"/>
      <c r="PTO6" s="2152"/>
      <c r="PTP6" s="2152"/>
      <c r="PTQ6" s="2152"/>
      <c r="PTR6" s="2152"/>
      <c r="PTS6" s="2152"/>
      <c r="PTT6" s="2152"/>
      <c r="PTU6" s="2152"/>
      <c r="PTV6" s="2152"/>
      <c r="PTW6" s="2152"/>
      <c r="PTX6" s="2152"/>
      <c r="PTY6" s="2152"/>
      <c r="PTZ6" s="2152"/>
      <c r="PUA6" s="2152"/>
      <c r="PUB6" s="2152"/>
      <c r="PUC6" s="2152"/>
      <c r="PUD6" s="2152"/>
      <c r="PUE6" s="2152"/>
      <c r="PUF6" s="2152"/>
      <c r="PUG6" s="2152"/>
      <c r="PUH6" s="2152"/>
      <c r="PUI6" s="2152"/>
      <c r="PUJ6" s="2152"/>
      <c r="PUK6" s="2152"/>
      <c r="PUL6" s="2152"/>
      <c r="PUM6" s="2152"/>
      <c r="PUN6" s="2152"/>
      <c r="PUO6" s="2152"/>
      <c r="PUP6" s="2152"/>
      <c r="PUQ6" s="2152"/>
      <c r="PUR6" s="2152"/>
      <c r="PUS6" s="2152"/>
      <c r="PUT6" s="2152"/>
      <c r="PUU6" s="2152"/>
      <c r="PUV6" s="2152"/>
      <c r="PUW6" s="2152"/>
      <c r="PUX6" s="2152"/>
      <c r="PUY6" s="2152"/>
      <c r="PUZ6" s="2152"/>
      <c r="PVA6" s="2152"/>
      <c r="PVB6" s="2152"/>
      <c r="PVC6" s="2152"/>
      <c r="PVD6" s="2152"/>
      <c r="PVE6" s="2152"/>
      <c r="PVF6" s="2152"/>
      <c r="PVG6" s="2152"/>
      <c r="PVH6" s="2152"/>
      <c r="PVI6" s="2152"/>
      <c r="PVJ6" s="2152"/>
      <c r="PVK6" s="2152"/>
      <c r="PVL6" s="2152"/>
      <c r="PVM6" s="2152"/>
      <c r="PVN6" s="2152"/>
      <c r="PVO6" s="2152"/>
      <c r="PVP6" s="2152"/>
      <c r="PVQ6" s="2152"/>
      <c r="PVR6" s="2152"/>
      <c r="PVS6" s="2152"/>
      <c r="PVT6" s="2152"/>
      <c r="PVU6" s="2152"/>
      <c r="PVV6" s="2152"/>
      <c r="PVW6" s="2152"/>
      <c r="PVX6" s="2152"/>
      <c r="PVY6" s="2152"/>
      <c r="PVZ6" s="2152"/>
      <c r="PWA6" s="2152"/>
      <c r="PWB6" s="2152"/>
      <c r="PWC6" s="2152"/>
      <c r="PWD6" s="2152"/>
      <c r="PWE6" s="2152"/>
      <c r="PWF6" s="2152"/>
      <c r="PWG6" s="2152"/>
      <c r="PWH6" s="2152"/>
      <c r="PWI6" s="2152"/>
      <c r="PWJ6" s="2152"/>
      <c r="PWK6" s="2152"/>
      <c r="PWL6" s="2152"/>
      <c r="PWM6" s="2152"/>
      <c r="PWN6" s="2152"/>
      <c r="PWO6" s="2152"/>
      <c r="PWP6" s="2152"/>
      <c r="PWQ6" s="2152"/>
      <c r="PWR6" s="2152"/>
      <c r="PWS6" s="2152"/>
      <c r="PWT6" s="2152"/>
      <c r="PWU6" s="2152"/>
      <c r="PWV6" s="2152"/>
      <c r="PWW6" s="2152"/>
      <c r="PWX6" s="2152"/>
      <c r="PWY6" s="2152"/>
      <c r="PWZ6" s="2152"/>
      <c r="PXA6" s="2152"/>
      <c r="PXB6" s="2152"/>
      <c r="PXC6" s="2152"/>
      <c r="PXD6" s="2152"/>
      <c r="PXE6" s="2152"/>
      <c r="PXF6" s="2152"/>
      <c r="PXG6" s="2152"/>
      <c r="PXH6" s="2152"/>
      <c r="PXI6" s="2152"/>
      <c r="PXJ6" s="2152"/>
      <c r="PXK6" s="2152"/>
      <c r="PXL6" s="2152"/>
      <c r="PXM6" s="2152"/>
      <c r="PXN6" s="2152"/>
      <c r="PXO6" s="2152"/>
      <c r="PXP6" s="2152"/>
      <c r="PXQ6" s="2152"/>
      <c r="PXR6" s="2152"/>
      <c r="PXS6" s="2152"/>
      <c r="PXT6" s="2152"/>
      <c r="PXU6" s="2152"/>
      <c r="PXV6" s="2152"/>
      <c r="PXW6" s="2152"/>
      <c r="PXX6" s="2152"/>
      <c r="PXY6" s="2152"/>
      <c r="PXZ6" s="2152"/>
      <c r="PYA6" s="2152"/>
      <c r="PYB6" s="2152"/>
      <c r="PYC6" s="2152"/>
      <c r="PYD6" s="2152"/>
      <c r="PYE6" s="2152"/>
      <c r="PYF6" s="2152"/>
      <c r="PYG6" s="2152"/>
      <c r="PYH6" s="2152"/>
      <c r="PYI6" s="2152"/>
      <c r="PYJ6" s="2152"/>
      <c r="PYK6" s="2152"/>
      <c r="PYL6" s="2152"/>
      <c r="PYM6" s="2152"/>
      <c r="PYN6" s="2152"/>
      <c r="PYO6" s="2152"/>
      <c r="PYP6" s="2152"/>
      <c r="PYQ6" s="2152"/>
      <c r="PYR6" s="2152"/>
      <c r="PYS6" s="2152"/>
      <c r="PYT6" s="2152"/>
      <c r="PYU6" s="2152"/>
      <c r="PYV6" s="2152"/>
      <c r="PYW6" s="2152"/>
      <c r="PYX6" s="2152"/>
      <c r="PYY6" s="2152"/>
      <c r="PYZ6" s="2152"/>
      <c r="PZA6" s="2152"/>
      <c r="PZB6" s="2152"/>
      <c r="PZC6" s="2152"/>
      <c r="PZD6" s="2152"/>
      <c r="PZE6" s="2152"/>
      <c r="PZF6" s="2152"/>
      <c r="PZG6" s="2152"/>
      <c r="PZH6" s="2152"/>
      <c r="PZI6" s="2152"/>
      <c r="PZJ6" s="2152"/>
      <c r="PZK6" s="2152"/>
      <c r="PZL6" s="2152"/>
      <c r="PZM6" s="2152"/>
      <c r="PZN6" s="2152"/>
      <c r="PZO6" s="2152"/>
      <c r="PZP6" s="2152"/>
      <c r="PZQ6" s="2152"/>
      <c r="PZR6" s="2152"/>
      <c r="PZS6" s="2152"/>
      <c r="PZT6" s="2152"/>
      <c r="PZU6" s="2152"/>
      <c r="PZV6" s="2152"/>
      <c r="PZW6" s="2152"/>
      <c r="PZX6" s="2152"/>
      <c r="PZY6" s="2152"/>
      <c r="PZZ6" s="2152"/>
      <c r="QAA6" s="2152"/>
      <c r="QAB6" s="2152"/>
      <c r="QAC6" s="2152"/>
      <c r="QAD6" s="2152"/>
      <c r="QAE6" s="2152"/>
      <c r="QAF6" s="2152"/>
      <c r="QAG6" s="2152"/>
      <c r="QAH6" s="2152"/>
      <c r="QAI6" s="2152"/>
      <c r="QAJ6" s="2152"/>
      <c r="QAK6" s="2152"/>
      <c r="QAL6" s="2152"/>
      <c r="QAM6" s="2152"/>
      <c r="QAN6" s="2152"/>
      <c r="QAO6" s="2152"/>
      <c r="QAP6" s="2152"/>
      <c r="QAQ6" s="2152"/>
      <c r="QAR6" s="2152"/>
      <c r="QAS6" s="2152"/>
      <c r="QAT6" s="2152"/>
      <c r="QAU6" s="2152"/>
      <c r="QAV6" s="2152"/>
      <c r="QAW6" s="2152"/>
      <c r="QAX6" s="2152"/>
      <c r="QAY6" s="2152"/>
      <c r="QAZ6" s="2152"/>
      <c r="QBA6" s="2152"/>
      <c r="QBB6" s="2152"/>
      <c r="QBC6" s="2152"/>
      <c r="QBD6" s="2152"/>
      <c r="QBE6" s="2152"/>
      <c r="QBF6" s="2152"/>
      <c r="QBG6" s="2152"/>
      <c r="QBH6" s="2152"/>
      <c r="QBI6" s="2152"/>
      <c r="QBJ6" s="2152"/>
      <c r="QBK6" s="2152"/>
      <c r="QBL6" s="2152"/>
      <c r="QBM6" s="2152"/>
      <c r="QBN6" s="2152"/>
      <c r="QBO6" s="2152"/>
      <c r="QBP6" s="2152"/>
      <c r="QBQ6" s="2152"/>
      <c r="QBR6" s="2152"/>
      <c r="QBS6" s="2152"/>
      <c r="QBT6" s="2152"/>
      <c r="QBU6" s="2152"/>
      <c r="QBV6" s="2152"/>
      <c r="QBW6" s="2152"/>
      <c r="QBX6" s="2152"/>
      <c r="QBY6" s="2152"/>
      <c r="QBZ6" s="2152"/>
      <c r="QCA6" s="2152"/>
      <c r="QCB6" s="2152"/>
      <c r="QCC6" s="2152"/>
      <c r="QCD6" s="2152"/>
      <c r="QCE6" s="2152"/>
      <c r="QCF6" s="2152"/>
      <c r="QCG6" s="2152"/>
      <c r="QCH6" s="2152"/>
      <c r="QCI6" s="2152"/>
      <c r="QCJ6" s="2152"/>
      <c r="QCK6" s="2152"/>
      <c r="QCL6" s="2152"/>
      <c r="QCM6" s="2152"/>
      <c r="QCN6" s="2152"/>
      <c r="QCO6" s="2152"/>
      <c r="QCP6" s="2152"/>
      <c r="QCQ6" s="2152"/>
      <c r="QCR6" s="2152"/>
      <c r="QCS6" s="2152"/>
      <c r="QCT6" s="2152"/>
      <c r="QCU6" s="2152"/>
      <c r="QCV6" s="2152"/>
      <c r="QCW6" s="2152"/>
      <c r="QCX6" s="2152"/>
      <c r="QCY6" s="2152"/>
      <c r="QCZ6" s="2152"/>
      <c r="QDA6" s="2152"/>
      <c r="QDB6" s="2152"/>
      <c r="QDC6" s="2152"/>
      <c r="QDD6" s="2152"/>
      <c r="QDE6" s="2152"/>
      <c r="QDF6" s="2152"/>
      <c r="QDG6" s="2152"/>
      <c r="QDH6" s="2152"/>
      <c r="QDI6" s="2152"/>
      <c r="QDJ6" s="2152"/>
      <c r="QDK6" s="2152"/>
      <c r="QDL6" s="2152"/>
      <c r="QDM6" s="2152"/>
      <c r="QDN6" s="2152"/>
      <c r="QDO6" s="2152"/>
      <c r="QDP6" s="2152"/>
      <c r="QDQ6" s="2152"/>
      <c r="QDR6" s="2152"/>
      <c r="QDS6" s="2152"/>
      <c r="QDT6" s="2152"/>
      <c r="QDU6" s="2152"/>
      <c r="QDV6" s="2152"/>
      <c r="QDW6" s="2152"/>
      <c r="QDX6" s="2152"/>
      <c r="QDY6" s="2152"/>
      <c r="QDZ6" s="2152"/>
      <c r="QEA6" s="2152"/>
      <c r="QEB6" s="2152"/>
      <c r="QEC6" s="2152"/>
      <c r="QED6" s="2152"/>
      <c r="QEE6" s="2152"/>
      <c r="QEF6" s="2152"/>
      <c r="QEG6" s="2152"/>
      <c r="QEH6" s="2152"/>
      <c r="QEI6" s="2152"/>
      <c r="QEJ6" s="2152"/>
      <c r="QEK6" s="2152"/>
      <c r="QEL6" s="2152"/>
      <c r="QEM6" s="2152"/>
      <c r="QEN6" s="2152"/>
      <c r="QEO6" s="2152"/>
      <c r="QEP6" s="2152"/>
      <c r="QEQ6" s="2152"/>
      <c r="QER6" s="2152"/>
      <c r="QES6" s="2152"/>
      <c r="QET6" s="2152"/>
      <c r="QEU6" s="2152"/>
      <c r="QEV6" s="2152"/>
      <c r="QEW6" s="2152"/>
      <c r="QEX6" s="2152"/>
      <c r="QEY6" s="2152"/>
      <c r="QEZ6" s="2152"/>
      <c r="QFA6" s="2152"/>
      <c r="QFB6" s="2152"/>
      <c r="QFC6" s="2152"/>
      <c r="QFD6" s="2152"/>
      <c r="QFE6" s="2152"/>
      <c r="QFF6" s="2152"/>
      <c r="QFG6" s="2152"/>
      <c r="QFH6" s="2152"/>
      <c r="QFI6" s="2152"/>
      <c r="QFJ6" s="2152"/>
      <c r="QFK6" s="2152"/>
      <c r="QFL6" s="2152"/>
      <c r="QFM6" s="2152"/>
      <c r="QFN6" s="2152"/>
      <c r="QFO6" s="2152"/>
      <c r="QFP6" s="2152"/>
      <c r="QFQ6" s="2152"/>
      <c r="QFR6" s="2152"/>
      <c r="QFS6" s="2152"/>
      <c r="QFT6" s="2152"/>
      <c r="QFU6" s="2152"/>
      <c r="QFV6" s="2152"/>
      <c r="QFW6" s="2152"/>
      <c r="QFX6" s="2152"/>
      <c r="QFY6" s="2152"/>
      <c r="QFZ6" s="2152"/>
      <c r="QGA6" s="2152"/>
      <c r="QGB6" s="2152"/>
      <c r="QGC6" s="2152"/>
      <c r="QGD6" s="2152"/>
      <c r="QGE6" s="2152"/>
      <c r="QGF6" s="2152"/>
      <c r="QGG6" s="2152"/>
      <c r="QGH6" s="2152"/>
      <c r="QGI6" s="2152"/>
      <c r="QGJ6" s="2152"/>
      <c r="QGK6" s="2152"/>
      <c r="QGL6" s="2152"/>
      <c r="QGM6" s="2152"/>
      <c r="QGN6" s="2152"/>
      <c r="QGO6" s="2152"/>
      <c r="QGP6" s="2152"/>
      <c r="QGQ6" s="2152"/>
      <c r="QGR6" s="2152"/>
      <c r="QGS6" s="2152"/>
      <c r="QGT6" s="2152"/>
      <c r="QGU6" s="2152"/>
      <c r="QGV6" s="2152"/>
      <c r="QGW6" s="2152"/>
      <c r="QGX6" s="2152"/>
      <c r="QGY6" s="2152"/>
      <c r="QGZ6" s="2152"/>
      <c r="QHA6" s="2152"/>
      <c r="QHB6" s="2152"/>
      <c r="QHC6" s="2152"/>
      <c r="QHD6" s="2152"/>
      <c r="QHE6" s="2152"/>
      <c r="QHF6" s="2152"/>
      <c r="QHG6" s="2152"/>
      <c r="QHH6" s="2152"/>
      <c r="QHI6" s="2152"/>
      <c r="QHJ6" s="2152"/>
      <c r="QHK6" s="2152"/>
      <c r="QHL6" s="2152"/>
      <c r="QHM6" s="2152"/>
      <c r="QHN6" s="2152"/>
      <c r="QHO6" s="2152"/>
      <c r="QHP6" s="2152"/>
      <c r="QHQ6" s="2152"/>
      <c r="QHR6" s="2152"/>
      <c r="QHS6" s="2152"/>
      <c r="QHT6" s="2152"/>
      <c r="QHU6" s="2152"/>
      <c r="QHV6" s="2152"/>
      <c r="QHW6" s="2152"/>
      <c r="QHX6" s="2152"/>
      <c r="QHY6" s="2152"/>
      <c r="QHZ6" s="2152"/>
      <c r="QIA6" s="2152"/>
      <c r="QIB6" s="2152"/>
      <c r="QIC6" s="2152"/>
      <c r="QID6" s="2152"/>
      <c r="QIE6" s="2152"/>
      <c r="QIF6" s="2152"/>
      <c r="QIG6" s="2152"/>
      <c r="QIH6" s="2152"/>
      <c r="QII6" s="2152"/>
      <c r="QIJ6" s="2152"/>
      <c r="QIK6" s="2152"/>
      <c r="QIL6" s="2152"/>
      <c r="QIM6" s="2152"/>
      <c r="QIN6" s="2152"/>
      <c r="QIO6" s="2152"/>
      <c r="QIP6" s="2152"/>
      <c r="QIQ6" s="2152"/>
      <c r="QIR6" s="2152"/>
      <c r="QIS6" s="2152"/>
      <c r="QIT6" s="2152"/>
      <c r="QIU6" s="2152"/>
      <c r="QIV6" s="2152"/>
      <c r="QIW6" s="2152"/>
      <c r="QIX6" s="2152"/>
      <c r="QIY6" s="2152"/>
      <c r="QIZ6" s="2152"/>
      <c r="QJA6" s="2152"/>
      <c r="QJB6" s="2152"/>
      <c r="QJC6" s="2152"/>
      <c r="QJD6" s="2152"/>
      <c r="QJE6" s="2152"/>
      <c r="QJF6" s="2152"/>
      <c r="QJG6" s="2152"/>
      <c r="QJH6" s="2152"/>
      <c r="QJI6" s="2152"/>
      <c r="QJJ6" s="2152"/>
      <c r="QJK6" s="2152"/>
      <c r="QJL6" s="2152"/>
      <c r="QJM6" s="2152"/>
      <c r="QJN6" s="2152"/>
      <c r="QJO6" s="2152"/>
      <c r="QJP6" s="2152"/>
      <c r="QJQ6" s="2152"/>
      <c r="QJR6" s="2152"/>
      <c r="QJS6" s="2152"/>
      <c r="QJT6" s="2152"/>
      <c r="QJU6" s="2152"/>
      <c r="QJV6" s="2152"/>
      <c r="QJW6" s="2152"/>
      <c r="QJX6" s="2152"/>
      <c r="QJY6" s="2152"/>
      <c r="QJZ6" s="2152"/>
      <c r="QKA6" s="2152"/>
      <c r="QKB6" s="2152"/>
      <c r="QKC6" s="2152"/>
      <c r="QKD6" s="2152"/>
      <c r="QKE6" s="2152"/>
      <c r="QKF6" s="2152"/>
      <c r="QKG6" s="2152"/>
      <c r="QKH6" s="2152"/>
      <c r="QKI6" s="2152"/>
      <c r="QKJ6" s="2152"/>
      <c r="QKK6" s="2152"/>
      <c r="QKL6" s="2152"/>
      <c r="QKM6" s="2152"/>
      <c r="QKN6" s="2152"/>
      <c r="QKO6" s="2152"/>
      <c r="QKP6" s="2152"/>
      <c r="QKQ6" s="2152"/>
      <c r="QKR6" s="2152"/>
      <c r="QKS6" s="2152"/>
      <c r="QKT6" s="2152"/>
      <c r="QKU6" s="2152"/>
      <c r="QKV6" s="2152"/>
      <c r="QKW6" s="2152"/>
      <c r="QKX6" s="2152"/>
      <c r="QKY6" s="2152"/>
      <c r="QKZ6" s="2152"/>
      <c r="QLA6" s="2152"/>
      <c r="QLB6" s="2152"/>
      <c r="QLC6" s="2152"/>
      <c r="QLD6" s="2152"/>
      <c r="QLE6" s="2152"/>
      <c r="QLF6" s="2152"/>
      <c r="QLG6" s="2152"/>
      <c r="QLH6" s="2152"/>
      <c r="QLI6" s="2152"/>
      <c r="QLJ6" s="2152"/>
      <c r="QLK6" s="2152"/>
      <c r="QLL6" s="2152"/>
      <c r="QLM6" s="2152"/>
      <c r="QLN6" s="2152"/>
      <c r="QLO6" s="2152"/>
      <c r="QLP6" s="2152"/>
      <c r="QLQ6" s="2152"/>
      <c r="QLR6" s="2152"/>
      <c r="QLS6" s="2152"/>
      <c r="QLT6" s="2152"/>
      <c r="QLU6" s="2152"/>
      <c r="QLV6" s="2152"/>
      <c r="QLW6" s="2152"/>
      <c r="QLX6" s="2152"/>
      <c r="QLY6" s="2152"/>
      <c r="QLZ6" s="2152"/>
      <c r="QMA6" s="2152"/>
      <c r="QMB6" s="2152"/>
      <c r="QMC6" s="2152"/>
      <c r="QMD6" s="2152"/>
      <c r="QME6" s="2152"/>
      <c r="QMF6" s="2152"/>
      <c r="QMG6" s="2152"/>
      <c r="QMH6" s="2152"/>
      <c r="QMI6" s="2152"/>
      <c r="QMJ6" s="2152"/>
      <c r="QMK6" s="2152"/>
      <c r="QML6" s="2152"/>
      <c r="QMM6" s="2152"/>
      <c r="QMN6" s="2152"/>
      <c r="QMO6" s="2152"/>
      <c r="QMP6" s="2152"/>
      <c r="QMQ6" s="2152"/>
      <c r="QMR6" s="2152"/>
      <c r="QMS6" s="2152"/>
      <c r="QMT6" s="2152"/>
      <c r="QMU6" s="2152"/>
      <c r="QMV6" s="2152"/>
      <c r="QMW6" s="2152"/>
      <c r="QMX6" s="2152"/>
      <c r="QMY6" s="2152"/>
      <c r="QMZ6" s="2152"/>
      <c r="QNA6" s="2152"/>
      <c r="QNB6" s="2152"/>
      <c r="QNC6" s="2152"/>
      <c r="QND6" s="2152"/>
      <c r="QNE6" s="2152"/>
      <c r="QNF6" s="2152"/>
      <c r="QNG6" s="2152"/>
      <c r="QNH6" s="2152"/>
      <c r="QNI6" s="2152"/>
      <c r="QNJ6" s="2152"/>
      <c r="QNK6" s="2152"/>
      <c r="QNL6" s="2152"/>
      <c r="QNM6" s="2152"/>
      <c r="QNN6" s="2152"/>
      <c r="QNO6" s="2152"/>
      <c r="QNP6" s="2152"/>
      <c r="QNQ6" s="2152"/>
      <c r="QNR6" s="2152"/>
      <c r="QNS6" s="2152"/>
      <c r="QNT6" s="2152"/>
      <c r="QNU6" s="2152"/>
      <c r="QNV6" s="2152"/>
      <c r="QNW6" s="2152"/>
      <c r="QNX6" s="2152"/>
      <c r="QNY6" s="2152"/>
      <c r="QNZ6" s="2152"/>
      <c r="QOA6" s="2152"/>
      <c r="QOB6" s="2152"/>
      <c r="QOC6" s="2152"/>
      <c r="QOD6" s="2152"/>
      <c r="QOE6" s="2152"/>
      <c r="QOF6" s="2152"/>
      <c r="QOG6" s="2152"/>
      <c r="QOH6" s="2152"/>
      <c r="QOI6" s="2152"/>
      <c r="QOJ6" s="2152"/>
      <c r="QOK6" s="2152"/>
      <c r="QOL6" s="2152"/>
      <c r="QOM6" s="2152"/>
      <c r="QON6" s="2152"/>
      <c r="QOO6" s="2152"/>
      <c r="QOP6" s="2152"/>
      <c r="QOQ6" s="2152"/>
      <c r="QOR6" s="2152"/>
      <c r="QOS6" s="2152"/>
      <c r="QOT6" s="2152"/>
      <c r="QOU6" s="2152"/>
      <c r="QOV6" s="2152"/>
      <c r="QOW6" s="2152"/>
      <c r="QOX6" s="2152"/>
      <c r="QOY6" s="2152"/>
      <c r="QOZ6" s="2152"/>
      <c r="QPA6" s="2152"/>
      <c r="QPB6" s="2152"/>
      <c r="QPC6" s="2152"/>
      <c r="QPD6" s="2152"/>
      <c r="QPE6" s="2152"/>
      <c r="QPF6" s="2152"/>
      <c r="QPG6" s="2152"/>
      <c r="QPH6" s="2152"/>
      <c r="QPI6" s="2152"/>
      <c r="QPJ6" s="2152"/>
      <c r="QPK6" s="2152"/>
      <c r="QPL6" s="2152"/>
      <c r="QPM6" s="2152"/>
      <c r="QPN6" s="2152"/>
      <c r="QPO6" s="2152"/>
      <c r="QPP6" s="2152"/>
      <c r="QPQ6" s="2152"/>
      <c r="QPR6" s="2152"/>
      <c r="QPS6" s="2152"/>
      <c r="QPT6" s="2152"/>
      <c r="QPU6" s="2152"/>
      <c r="QPV6" s="2152"/>
      <c r="QPW6" s="2152"/>
      <c r="QPX6" s="2152"/>
      <c r="QPY6" s="2152"/>
      <c r="QPZ6" s="2152"/>
      <c r="QQA6" s="2152"/>
      <c r="QQB6" s="2152"/>
      <c r="QQC6" s="2152"/>
      <c r="QQD6" s="2152"/>
      <c r="QQE6" s="2152"/>
      <c r="QQF6" s="2152"/>
      <c r="QQG6" s="2152"/>
      <c r="QQH6" s="2152"/>
      <c r="QQI6" s="2152"/>
      <c r="QQJ6" s="2152"/>
      <c r="QQK6" s="2152"/>
      <c r="QQL6" s="2152"/>
      <c r="QQM6" s="2152"/>
      <c r="QQN6" s="2152"/>
      <c r="QQO6" s="2152"/>
      <c r="QQP6" s="2152"/>
      <c r="QQQ6" s="2152"/>
      <c r="QQR6" s="2152"/>
      <c r="QQS6" s="2152"/>
      <c r="QQT6" s="2152"/>
      <c r="QQU6" s="2152"/>
      <c r="QQV6" s="2152"/>
      <c r="QQW6" s="2152"/>
      <c r="QQX6" s="2152"/>
      <c r="QQY6" s="2152"/>
      <c r="QQZ6" s="2152"/>
      <c r="QRA6" s="2152"/>
      <c r="QRB6" s="2152"/>
      <c r="QRC6" s="2152"/>
      <c r="QRD6" s="2152"/>
      <c r="QRE6" s="2152"/>
      <c r="QRF6" s="2152"/>
      <c r="QRG6" s="2152"/>
      <c r="QRH6" s="2152"/>
      <c r="QRI6" s="2152"/>
      <c r="QRJ6" s="2152"/>
      <c r="QRK6" s="2152"/>
      <c r="QRL6" s="2152"/>
      <c r="QRM6" s="2152"/>
      <c r="QRN6" s="2152"/>
      <c r="QRO6" s="2152"/>
      <c r="QRP6" s="2152"/>
      <c r="QRQ6" s="2152"/>
      <c r="QRR6" s="2152"/>
      <c r="QRS6" s="2152"/>
      <c r="QRT6" s="2152"/>
      <c r="QRU6" s="2152"/>
      <c r="QRV6" s="2152"/>
      <c r="QRW6" s="2152"/>
      <c r="QRX6" s="2152"/>
      <c r="QRY6" s="2152"/>
      <c r="QRZ6" s="2152"/>
      <c r="QSA6" s="2152"/>
      <c r="QSB6" s="2152"/>
      <c r="QSC6" s="2152"/>
      <c r="QSD6" s="2152"/>
      <c r="QSE6" s="2152"/>
      <c r="QSF6" s="2152"/>
      <c r="QSG6" s="2152"/>
      <c r="QSH6" s="2152"/>
      <c r="QSI6" s="2152"/>
      <c r="QSJ6" s="2152"/>
      <c r="QSK6" s="2152"/>
      <c r="QSL6" s="2152"/>
      <c r="QSM6" s="2152"/>
      <c r="QSN6" s="2152"/>
      <c r="QSO6" s="2152"/>
      <c r="QSP6" s="2152"/>
      <c r="QSQ6" s="2152"/>
      <c r="QSR6" s="2152"/>
      <c r="QSS6" s="2152"/>
      <c r="QST6" s="2152"/>
      <c r="QSU6" s="2152"/>
      <c r="QSV6" s="2152"/>
      <c r="QSW6" s="2152"/>
      <c r="QSX6" s="2152"/>
      <c r="QSY6" s="2152"/>
      <c r="QSZ6" s="2152"/>
      <c r="QTA6" s="2152"/>
      <c r="QTB6" s="2152"/>
      <c r="QTC6" s="2152"/>
      <c r="QTD6" s="2152"/>
      <c r="QTE6" s="2152"/>
      <c r="QTF6" s="2152"/>
      <c r="QTG6" s="2152"/>
      <c r="QTH6" s="2152"/>
      <c r="QTI6" s="2152"/>
      <c r="QTJ6" s="2152"/>
      <c r="QTK6" s="2152"/>
      <c r="QTL6" s="2152"/>
      <c r="QTM6" s="2152"/>
      <c r="QTN6" s="2152"/>
      <c r="QTO6" s="2152"/>
      <c r="QTP6" s="2152"/>
      <c r="QTQ6" s="2152"/>
      <c r="QTR6" s="2152"/>
      <c r="QTS6" s="2152"/>
      <c r="QTT6" s="2152"/>
      <c r="QTU6" s="2152"/>
      <c r="QTV6" s="2152"/>
      <c r="QTW6" s="2152"/>
      <c r="QTX6" s="2152"/>
      <c r="QTY6" s="2152"/>
      <c r="QTZ6" s="2152"/>
      <c r="QUA6" s="2152"/>
      <c r="QUB6" s="2152"/>
      <c r="QUC6" s="2152"/>
      <c r="QUD6" s="2152"/>
      <c r="QUE6" s="2152"/>
      <c r="QUF6" s="2152"/>
      <c r="QUG6" s="2152"/>
      <c r="QUH6" s="2152"/>
      <c r="QUI6" s="2152"/>
      <c r="QUJ6" s="2152"/>
      <c r="QUK6" s="2152"/>
      <c r="QUL6" s="2152"/>
      <c r="QUM6" s="2152"/>
      <c r="QUN6" s="2152"/>
      <c r="QUO6" s="2152"/>
      <c r="QUP6" s="2152"/>
      <c r="QUQ6" s="2152"/>
      <c r="QUR6" s="2152"/>
      <c r="QUS6" s="2152"/>
      <c r="QUT6" s="2152"/>
      <c r="QUU6" s="2152"/>
      <c r="QUV6" s="2152"/>
      <c r="QUW6" s="2152"/>
      <c r="QUX6" s="2152"/>
      <c r="QUY6" s="2152"/>
      <c r="QUZ6" s="2152"/>
      <c r="QVA6" s="2152"/>
      <c r="QVB6" s="2152"/>
      <c r="QVC6" s="2152"/>
      <c r="QVD6" s="2152"/>
      <c r="QVE6" s="2152"/>
      <c r="QVF6" s="2152"/>
      <c r="QVG6" s="2152"/>
      <c r="QVH6" s="2152"/>
      <c r="QVI6" s="2152"/>
      <c r="QVJ6" s="2152"/>
      <c r="QVK6" s="2152"/>
      <c r="QVL6" s="2152"/>
      <c r="QVM6" s="2152"/>
      <c r="QVN6" s="2152"/>
      <c r="QVO6" s="2152"/>
      <c r="QVP6" s="2152"/>
      <c r="QVQ6" s="2152"/>
      <c r="QVR6" s="2152"/>
      <c r="QVS6" s="2152"/>
      <c r="QVT6" s="2152"/>
      <c r="QVU6" s="2152"/>
      <c r="QVV6" s="2152"/>
      <c r="QVW6" s="2152"/>
      <c r="QVX6" s="2152"/>
      <c r="QVY6" s="2152"/>
      <c r="QVZ6" s="2152"/>
      <c r="QWA6" s="2152"/>
      <c r="QWB6" s="2152"/>
      <c r="QWC6" s="2152"/>
      <c r="QWD6" s="2152"/>
      <c r="QWE6" s="2152"/>
      <c r="QWF6" s="2152"/>
      <c r="QWG6" s="2152"/>
      <c r="QWH6" s="2152"/>
      <c r="QWI6" s="2152"/>
      <c r="QWJ6" s="2152"/>
      <c r="QWK6" s="2152"/>
      <c r="QWL6" s="2152"/>
      <c r="QWM6" s="2152"/>
      <c r="QWN6" s="2152"/>
      <c r="QWO6" s="2152"/>
      <c r="QWP6" s="2152"/>
      <c r="QWQ6" s="2152"/>
      <c r="QWR6" s="2152"/>
      <c r="QWS6" s="2152"/>
      <c r="QWT6" s="2152"/>
      <c r="QWU6" s="2152"/>
      <c r="QWV6" s="2152"/>
      <c r="QWW6" s="2152"/>
      <c r="QWX6" s="2152"/>
      <c r="QWY6" s="2152"/>
      <c r="QWZ6" s="2152"/>
      <c r="QXA6" s="2152"/>
      <c r="QXB6" s="2152"/>
      <c r="QXC6" s="2152"/>
      <c r="QXD6" s="2152"/>
      <c r="QXE6" s="2152"/>
      <c r="QXF6" s="2152"/>
      <c r="QXG6" s="2152"/>
      <c r="QXH6" s="2152"/>
      <c r="QXI6" s="2152"/>
      <c r="QXJ6" s="2152"/>
      <c r="QXK6" s="2152"/>
      <c r="QXL6" s="2152"/>
      <c r="QXM6" s="2152"/>
      <c r="QXN6" s="2152"/>
      <c r="QXO6" s="2152"/>
      <c r="QXP6" s="2152"/>
      <c r="QXQ6" s="2152"/>
      <c r="QXR6" s="2152"/>
      <c r="QXS6" s="2152"/>
      <c r="QXT6" s="2152"/>
      <c r="QXU6" s="2152"/>
      <c r="QXV6" s="2152"/>
      <c r="QXW6" s="2152"/>
      <c r="QXX6" s="2152"/>
      <c r="QXY6" s="2152"/>
      <c r="QXZ6" s="2152"/>
      <c r="QYA6" s="2152"/>
      <c r="QYB6" s="2152"/>
      <c r="QYC6" s="2152"/>
      <c r="QYD6" s="2152"/>
      <c r="QYE6" s="2152"/>
      <c r="QYF6" s="2152"/>
      <c r="QYG6" s="2152"/>
      <c r="QYH6" s="2152"/>
      <c r="QYI6" s="2152"/>
      <c r="QYJ6" s="2152"/>
      <c r="QYK6" s="2152"/>
      <c r="QYL6" s="2152"/>
      <c r="QYM6" s="2152"/>
      <c r="QYN6" s="2152"/>
      <c r="QYO6" s="2152"/>
      <c r="QYP6" s="2152"/>
      <c r="QYQ6" s="2152"/>
      <c r="QYR6" s="2152"/>
      <c r="QYS6" s="2152"/>
      <c r="QYT6" s="2152"/>
      <c r="QYU6" s="2152"/>
      <c r="QYV6" s="2152"/>
      <c r="QYW6" s="2152"/>
      <c r="QYX6" s="2152"/>
      <c r="QYY6" s="2152"/>
      <c r="QYZ6" s="2152"/>
      <c r="QZA6" s="2152"/>
      <c r="QZB6" s="2152"/>
      <c r="QZC6" s="2152"/>
      <c r="QZD6" s="2152"/>
      <c r="QZE6" s="2152"/>
      <c r="QZF6" s="2152"/>
      <c r="QZG6" s="2152"/>
      <c r="QZH6" s="2152"/>
      <c r="QZI6" s="2152"/>
      <c r="QZJ6" s="2152"/>
      <c r="QZK6" s="2152"/>
      <c r="QZL6" s="2152"/>
      <c r="QZM6" s="2152"/>
      <c r="QZN6" s="2152"/>
      <c r="QZO6" s="2152"/>
      <c r="QZP6" s="2152"/>
      <c r="QZQ6" s="2152"/>
      <c r="QZR6" s="2152"/>
      <c r="QZS6" s="2152"/>
      <c r="QZT6" s="2152"/>
      <c r="QZU6" s="2152"/>
      <c r="QZV6" s="2152"/>
      <c r="QZW6" s="2152"/>
      <c r="QZX6" s="2152"/>
      <c r="QZY6" s="2152"/>
      <c r="QZZ6" s="2152"/>
      <c r="RAA6" s="2152"/>
      <c r="RAB6" s="2152"/>
      <c r="RAC6" s="2152"/>
      <c r="RAD6" s="2152"/>
      <c r="RAE6" s="2152"/>
      <c r="RAF6" s="2152"/>
      <c r="RAG6" s="2152"/>
      <c r="RAH6" s="2152"/>
      <c r="RAI6" s="2152"/>
      <c r="RAJ6" s="2152"/>
      <c r="RAK6" s="2152"/>
      <c r="RAL6" s="2152"/>
      <c r="RAM6" s="2152"/>
      <c r="RAN6" s="2152"/>
      <c r="RAO6" s="2152"/>
      <c r="RAP6" s="2152"/>
      <c r="RAQ6" s="2152"/>
      <c r="RAR6" s="2152"/>
      <c r="RAS6" s="2152"/>
      <c r="RAT6" s="2152"/>
      <c r="RAU6" s="2152"/>
      <c r="RAV6" s="2152"/>
      <c r="RAW6" s="2152"/>
      <c r="RAX6" s="2152"/>
      <c r="RAY6" s="2152"/>
      <c r="RAZ6" s="2152"/>
      <c r="RBA6" s="2152"/>
      <c r="RBB6" s="2152"/>
      <c r="RBC6" s="2152"/>
      <c r="RBD6" s="2152"/>
      <c r="RBE6" s="2152"/>
      <c r="RBF6" s="2152"/>
      <c r="RBG6" s="2152"/>
      <c r="RBH6" s="2152"/>
      <c r="RBI6" s="2152"/>
      <c r="RBJ6" s="2152"/>
      <c r="RBK6" s="2152"/>
      <c r="RBL6" s="2152"/>
      <c r="RBM6" s="2152"/>
      <c r="RBN6" s="2152"/>
      <c r="RBO6" s="2152"/>
      <c r="RBP6" s="2152"/>
      <c r="RBQ6" s="2152"/>
      <c r="RBR6" s="2152"/>
      <c r="RBS6" s="2152"/>
      <c r="RBT6" s="2152"/>
      <c r="RBU6" s="2152"/>
      <c r="RBV6" s="2152"/>
      <c r="RBW6" s="2152"/>
      <c r="RBX6" s="2152"/>
      <c r="RBY6" s="2152"/>
      <c r="RBZ6" s="2152"/>
      <c r="RCA6" s="2152"/>
      <c r="RCB6" s="2152"/>
      <c r="RCC6" s="2152"/>
      <c r="RCD6" s="2152"/>
      <c r="RCE6" s="2152"/>
      <c r="RCF6" s="2152"/>
      <c r="RCG6" s="2152"/>
      <c r="RCH6" s="2152"/>
      <c r="RCI6" s="2152"/>
      <c r="RCJ6" s="2152"/>
      <c r="RCK6" s="2152"/>
      <c r="RCL6" s="2152"/>
      <c r="RCM6" s="2152"/>
      <c r="RCN6" s="2152"/>
      <c r="RCO6" s="2152"/>
      <c r="RCP6" s="2152"/>
      <c r="RCQ6" s="2152"/>
      <c r="RCR6" s="2152"/>
      <c r="RCS6" s="2152"/>
      <c r="RCT6" s="2152"/>
      <c r="RCU6" s="2152"/>
      <c r="RCV6" s="2152"/>
      <c r="RCW6" s="2152"/>
      <c r="RCX6" s="2152"/>
      <c r="RCY6" s="2152"/>
      <c r="RCZ6" s="2152"/>
      <c r="RDA6" s="2152"/>
      <c r="RDB6" s="2152"/>
      <c r="RDC6" s="2152"/>
      <c r="RDD6" s="2152"/>
      <c r="RDE6" s="2152"/>
      <c r="RDF6" s="2152"/>
      <c r="RDG6" s="2152"/>
      <c r="RDH6" s="2152"/>
      <c r="RDI6" s="2152"/>
      <c r="RDJ6" s="2152"/>
      <c r="RDK6" s="2152"/>
      <c r="RDL6" s="2152"/>
      <c r="RDM6" s="2152"/>
      <c r="RDN6" s="2152"/>
      <c r="RDO6" s="2152"/>
      <c r="RDP6" s="2152"/>
      <c r="RDQ6" s="2152"/>
      <c r="RDR6" s="2152"/>
      <c r="RDS6" s="2152"/>
      <c r="RDT6" s="2152"/>
      <c r="RDU6" s="2152"/>
      <c r="RDV6" s="2152"/>
      <c r="RDW6" s="2152"/>
      <c r="RDX6" s="2152"/>
      <c r="RDY6" s="2152"/>
      <c r="RDZ6" s="2152"/>
      <c r="REA6" s="2152"/>
      <c r="REB6" s="2152"/>
      <c r="REC6" s="2152"/>
      <c r="RED6" s="2152"/>
      <c r="REE6" s="2152"/>
      <c r="REF6" s="2152"/>
      <c r="REG6" s="2152"/>
      <c r="REH6" s="2152"/>
      <c r="REI6" s="2152"/>
      <c r="REJ6" s="2152"/>
      <c r="REK6" s="2152"/>
      <c r="REL6" s="2152"/>
      <c r="REM6" s="2152"/>
      <c r="REN6" s="2152"/>
      <c r="REO6" s="2152"/>
      <c r="REP6" s="2152"/>
      <c r="REQ6" s="2152"/>
      <c r="RER6" s="2152"/>
      <c r="RES6" s="2152"/>
      <c r="RET6" s="2152"/>
      <c r="REU6" s="2152"/>
      <c r="REV6" s="2152"/>
      <c r="REW6" s="2152"/>
      <c r="REX6" s="2152"/>
      <c r="REY6" s="2152"/>
      <c r="REZ6" s="2152"/>
      <c r="RFA6" s="2152"/>
      <c r="RFB6" s="2152"/>
      <c r="RFC6" s="2152"/>
      <c r="RFD6" s="2152"/>
      <c r="RFE6" s="2152"/>
      <c r="RFF6" s="2152"/>
      <c r="RFG6" s="2152"/>
      <c r="RFH6" s="2152"/>
      <c r="RFI6" s="2152"/>
      <c r="RFJ6" s="2152"/>
      <c r="RFK6" s="2152"/>
      <c r="RFL6" s="2152"/>
      <c r="RFM6" s="2152"/>
      <c r="RFN6" s="2152"/>
      <c r="RFO6" s="2152"/>
      <c r="RFP6" s="2152"/>
      <c r="RFQ6" s="2152"/>
      <c r="RFR6" s="2152"/>
      <c r="RFS6" s="2152"/>
      <c r="RFT6" s="2152"/>
      <c r="RFU6" s="2152"/>
      <c r="RFV6" s="2152"/>
      <c r="RFW6" s="2152"/>
      <c r="RFX6" s="2152"/>
      <c r="RFY6" s="2152"/>
      <c r="RFZ6" s="2152"/>
      <c r="RGA6" s="2152"/>
      <c r="RGB6" s="2152"/>
      <c r="RGC6" s="2152"/>
      <c r="RGD6" s="2152"/>
      <c r="RGE6" s="2152"/>
      <c r="RGF6" s="2152"/>
      <c r="RGG6" s="2152"/>
      <c r="RGH6" s="2152"/>
      <c r="RGI6" s="2152"/>
      <c r="RGJ6" s="2152"/>
      <c r="RGK6" s="2152"/>
      <c r="RGL6" s="2152"/>
      <c r="RGM6" s="2152"/>
      <c r="RGN6" s="2152"/>
      <c r="RGO6" s="2152"/>
      <c r="RGP6" s="2152"/>
      <c r="RGQ6" s="2152"/>
      <c r="RGR6" s="2152"/>
      <c r="RGS6" s="2152"/>
      <c r="RGT6" s="2152"/>
      <c r="RGU6" s="2152"/>
      <c r="RGV6" s="2152"/>
      <c r="RGW6" s="2152"/>
      <c r="RGX6" s="2152"/>
      <c r="RGY6" s="2152"/>
      <c r="RGZ6" s="2152"/>
      <c r="RHA6" s="2152"/>
      <c r="RHB6" s="2152"/>
      <c r="RHC6" s="2152"/>
      <c r="RHD6" s="2152"/>
      <c r="RHE6" s="2152"/>
      <c r="RHF6" s="2152"/>
      <c r="RHG6" s="2152"/>
      <c r="RHH6" s="2152"/>
      <c r="RHI6" s="2152"/>
      <c r="RHJ6" s="2152"/>
      <c r="RHK6" s="2152"/>
      <c r="RHL6" s="2152"/>
      <c r="RHM6" s="2152"/>
      <c r="RHN6" s="2152"/>
      <c r="RHO6" s="2152"/>
      <c r="RHP6" s="2152"/>
      <c r="RHQ6" s="2152"/>
      <c r="RHR6" s="2152"/>
      <c r="RHS6" s="2152"/>
      <c r="RHT6" s="2152"/>
      <c r="RHU6" s="2152"/>
      <c r="RHV6" s="2152"/>
      <c r="RHW6" s="2152"/>
      <c r="RHX6" s="2152"/>
      <c r="RHY6" s="2152"/>
      <c r="RHZ6" s="2152"/>
      <c r="RIA6" s="2152"/>
      <c r="RIB6" s="2152"/>
      <c r="RIC6" s="2152"/>
      <c r="RID6" s="2152"/>
      <c r="RIE6" s="2152"/>
      <c r="RIF6" s="2152"/>
      <c r="RIG6" s="2152"/>
      <c r="RIH6" s="2152"/>
      <c r="RII6" s="2152"/>
      <c r="RIJ6" s="2152"/>
      <c r="RIK6" s="2152"/>
      <c r="RIL6" s="2152"/>
      <c r="RIM6" s="2152"/>
      <c r="RIN6" s="2152"/>
      <c r="RIO6" s="2152"/>
      <c r="RIP6" s="2152"/>
      <c r="RIQ6" s="2152"/>
      <c r="RIR6" s="2152"/>
      <c r="RIS6" s="2152"/>
      <c r="RIT6" s="2152"/>
      <c r="RIU6" s="2152"/>
      <c r="RIV6" s="2152"/>
      <c r="RIW6" s="2152"/>
      <c r="RIX6" s="2152"/>
      <c r="RIY6" s="2152"/>
      <c r="RIZ6" s="2152"/>
      <c r="RJA6" s="2152"/>
      <c r="RJB6" s="2152"/>
      <c r="RJC6" s="2152"/>
      <c r="RJD6" s="2152"/>
      <c r="RJE6" s="2152"/>
      <c r="RJF6" s="2152"/>
      <c r="RJG6" s="2152"/>
      <c r="RJH6" s="2152"/>
      <c r="RJI6" s="2152"/>
      <c r="RJJ6" s="2152"/>
      <c r="RJK6" s="2152"/>
      <c r="RJL6" s="2152"/>
      <c r="RJM6" s="2152"/>
      <c r="RJN6" s="2152"/>
      <c r="RJO6" s="2152"/>
      <c r="RJP6" s="2152"/>
      <c r="RJQ6" s="2152"/>
      <c r="RJR6" s="2152"/>
      <c r="RJS6" s="2152"/>
      <c r="RJT6" s="2152"/>
      <c r="RJU6" s="2152"/>
      <c r="RJV6" s="2152"/>
      <c r="RJW6" s="2152"/>
      <c r="RJX6" s="2152"/>
      <c r="RJY6" s="2152"/>
      <c r="RJZ6" s="2152"/>
      <c r="RKA6" s="2152"/>
      <c r="RKB6" s="2152"/>
      <c r="RKC6" s="2152"/>
      <c r="RKD6" s="2152"/>
      <c r="RKE6" s="2152"/>
      <c r="RKF6" s="2152"/>
      <c r="RKG6" s="2152"/>
      <c r="RKH6" s="2152"/>
      <c r="RKI6" s="2152"/>
      <c r="RKJ6" s="2152"/>
      <c r="RKK6" s="2152"/>
      <c r="RKL6" s="2152"/>
      <c r="RKM6" s="2152"/>
      <c r="RKN6" s="2152"/>
      <c r="RKO6" s="2152"/>
      <c r="RKP6" s="2152"/>
      <c r="RKQ6" s="2152"/>
      <c r="RKR6" s="2152"/>
      <c r="RKS6" s="2152"/>
      <c r="RKT6" s="2152"/>
      <c r="RKU6" s="2152"/>
      <c r="RKV6" s="2152"/>
      <c r="RKW6" s="2152"/>
      <c r="RKX6" s="2152"/>
      <c r="RKY6" s="2152"/>
      <c r="RKZ6" s="2152"/>
      <c r="RLA6" s="2152"/>
      <c r="RLB6" s="2152"/>
      <c r="RLC6" s="2152"/>
      <c r="RLD6" s="2152"/>
      <c r="RLE6" s="2152"/>
      <c r="RLF6" s="2152"/>
      <c r="RLG6" s="2152"/>
      <c r="RLH6" s="2152"/>
      <c r="RLI6" s="2152"/>
      <c r="RLJ6" s="2152"/>
      <c r="RLK6" s="2152"/>
      <c r="RLL6" s="2152"/>
      <c r="RLM6" s="2152"/>
      <c r="RLN6" s="2152"/>
      <c r="RLO6" s="2152"/>
      <c r="RLP6" s="2152"/>
      <c r="RLQ6" s="2152"/>
      <c r="RLR6" s="2152"/>
      <c r="RLS6" s="2152"/>
      <c r="RLT6" s="2152"/>
      <c r="RLU6" s="2152"/>
      <c r="RLV6" s="2152"/>
      <c r="RLW6" s="2152"/>
      <c r="RLX6" s="2152"/>
      <c r="RLY6" s="2152"/>
      <c r="RLZ6" s="2152"/>
      <c r="RMA6" s="2152"/>
      <c r="RMB6" s="2152"/>
      <c r="RMC6" s="2152"/>
      <c r="RMD6" s="2152"/>
      <c r="RME6" s="2152"/>
      <c r="RMF6" s="2152"/>
      <c r="RMG6" s="2152"/>
      <c r="RMH6" s="2152"/>
      <c r="RMI6" s="2152"/>
      <c r="RMJ6" s="2152"/>
      <c r="RMK6" s="2152"/>
      <c r="RML6" s="2152"/>
      <c r="RMM6" s="2152"/>
      <c r="RMN6" s="2152"/>
      <c r="RMO6" s="2152"/>
      <c r="RMP6" s="2152"/>
      <c r="RMQ6" s="2152"/>
      <c r="RMR6" s="2152"/>
      <c r="RMS6" s="2152"/>
      <c r="RMT6" s="2152"/>
      <c r="RMU6" s="2152"/>
      <c r="RMV6" s="2152"/>
      <c r="RMW6" s="2152"/>
      <c r="RMX6" s="2152"/>
      <c r="RMY6" s="2152"/>
      <c r="RMZ6" s="2152"/>
      <c r="RNA6" s="2152"/>
      <c r="RNB6" s="2152"/>
      <c r="RNC6" s="2152"/>
      <c r="RND6" s="2152"/>
      <c r="RNE6" s="2152"/>
      <c r="RNF6" s="2152"/>
      <c r="RNG6" s="2152"/>
      <c r="RNH6" s="2152"/>
      <c r="RNI6" s="2152"/>
      <c r="RNJ6" s="2152"/>
      <c r="RNK6" s="2152"/>
      <c r="RNL6" s="2152"/>
      <c r="RNM6" s="2152"/>
      <c r="RNN6" s="2152"/>
      <c r="RNO6" s="2152"/>
      <c r="RNP6" s="2152"/>
      <c r="RNQ6" s="2152"/>
      <c r="RNR6" s="2152"/>
      <c r="RNS6" s="2152"/>
      <c r="RNT6" s="2152"/>
      <c r="RNU6" s="2152"/>
      <c r="RNV6" s="2152"/>
      <c r="RNW6" s="2152"/>
      <c r="RNX6" s="2152"/>
      <c r="RNY6" s="2152"/>
      <c r="RNZ6" s="2152"/>
      <c r="ROA6" s="2152"/>
      <c r="ROB6" s="2152"/>
      <c r="ROC6" s="2152"/>
      <c r="ROD6" s="2152"/>
      <c r="ROE6" s="2152"/>
      <c r="ROF6" s="2152"/>
      <c r="ROG6" s="2152"/>
      <c r="ROH6" s="2152"/>
      <c r="ROI6" s="2152"/>
      <c r="ROJ6" s="2152"/>
      <c r="ROK6" s="2152"/>
      <c r="ROL6" s="2152"/>
      <c r="ROM6" s="2152"/>
      <c r="RON6" s="2152"/>
      <c r="ROO6" s="2152"/>
      <c r="ROP6" s="2152"/>
      <c r="ROQ6" s="2152"/>
      <c r="ROR6" s="2152"/>
      <c r="ROS6" s="2152"/>
      <c r="ROT6" s="2152"/>
      <c r="ROU6" s="2152"/>
      <c r="ROV6" s="2152"/>
      <c r="ROW6" s="2152"/>
      <c r="ROX6" s="2152"/>
      <c r="ROY6" s="2152"/>
      <c r="ROZ6" s="2152"/>
      <c r="RPA6" s="2152"/>
      <c r="RPB6" s="2152"/>
      <c r="RPC6" s="2152"/>
      <c r="RPD6" s="2152"/>
      <c r="RPE6" s="2152"/>
      <c r="RPF6" s="2152"/>
      <c r="RPG6" s="2152"/>
      <c r="RPH6" s="2152"/>
      <c r="RPI6" s="2152"/>
      <c r="RPJ6" s="2152"/>
      <c r="RPK6" s="2152"/>
      <c r="RPL6" s="2152"/>
      <c r="RPM6" s="2152"/>
      <c r="RPN6" s="2152"/>
      <c r="RPO6" s="2152"/>
      <c r="RPP6" s="2152"/>
      <c r="RPQ6" s="2152"/>
      <c r="RPR6" s="2152"/>
      <c r="RPS6" s="2152"/>
      <c r="RPT6" s="2152"/>
      <c r="RPU6" s="2152"/>
      <c r="RPV6" s="2152"/>
      <c r="RPW6" s="2152"/>
      <c r="RPX6" s="2152"/>
      <c r="RPY6" s="2152"/>
      <c r="RPZ6" s="2152"/>
      <c r="RQA6" s="2152"/>
      <c r="RQB6" s="2152"/>
      <c r="RQC6" s="2152"/>
      <c r="RQD6" s="2152"/>
      <c r="RQE6" s="2152"/>
      <c r="RQF6" s="2152"/>
      <c r="RQG6" s="2152"/>
      <c r="RQH6" s="2152"/>
      <c r="RQI6" s="2152"/>
      <c r="RQJ6" s="2152"/>
      <c r="RQK6" s="2152"/>
      <c r="RQL6" s="2152"/>
      <c r="RQM6" s="2152"/>
      <c r="RQN6" s="2152"/>
      <c r="RQO6" s="2152"/>
      <c r="RQP6" s="2152"/>
      <c r="RQQ6" s="2152"/>
      <c r="RQR6" s="2152"/>
      <c r="RQS6" s="2152"/>
      <c r="RQT6" s="2152"/>
      <c r="RQU6" s="2152"/>
      <c r="RQV6" s="2152"/>
      <c r="RQW6" s="2152"/>
      <c r="RQX6" s="2152"/>
      <c r="RQY6" s="2152"/>
      <c r="RQZ6" s="2152"/>
      <c r="RRA6" s="2152"/>
      <c r="RRB6" s="2152"/>
      <c r="RRC6" s="2152"/>
      <c r="RRD6" s="2152"/>
      <c r="RRE6" s="2152"/>
      <c r="RRF6" s="2152"/>
      <c r="RRG6" s="2152"/>
      <c r="RRH6" s="2152"/>
      <c r="RRI6" s="2152"/>
      <c r="RRJ6" s="2152"/>
      <c r="RRK6" s="2152"/>
      <c r="RRL6" s="2152"/>
      <c r="RRM6" s="2152"/>
      <c r="RRN6" s="2152"/>
      <c r="RRO6" s="2152"/>
      <c r="RRP6" s="2152"/>
      <c r="RRQ6" s="2152"/>
      <c r="RRR6" s="2152"/>
      <c r="RRS6" s="2152"/>
      <c r="RRT6" s="2152"/>
      <c r="RRU6" s="2152"/>
      <c r="RRV6" s="2152"/>
      <c r="RRW6" s="2152"/>
      <c r="RRX6" s="2152"/>
      <c r="RRY6" s="2152"/>
      <c r="RRZ6" s="2152"/>
      <c r="RSA6" s="2152"/>
      <c r="RSB6" s="2152"/>
      <c r="RSC6" s="2152"/>
      <c r="RSD6" s="2152"/>
      <c r="RSE6" s="2152"/>
      <c r="RSF6" s="2152"/>
      <c r="RSG6" s="2152"/>
      <c r="RSH6" s="2152"/>
      <c r="RSI6" s="2152"/>
      <c r="RSJ6" s="2152"/>
      <c r="RSK6" s="2152"/>
      <c r="RSL6" s="2152"/>
      <c r="RSM6" s="2152"/>
      <c r="RSN6" s="2152"/>
      <c r="RSO6" s="2152"/>
      <c r="RSP6" s="2152"/>
      <c r="RSQ6" s="2152"/>
      <c r="RSR6" s="2152"/>
      <c r="RSS6" s="2152"/>
      <c r="RST6" s="2152"/>
      <c r="RSU6" s="2152"/>
      <c r="RSV6" s="2152"/>
      <c r="RSW6" s="2152"/>
      <c r="RSX6" s="2152"/>
      <c r="RSY6" s="2152"/>
      <c r="RSZ6" s="2152"/>
      <c r="RTA6" s="2152"/>
      <c r="RTB6" s="2152"/>
      <c r="RTC6" s="2152"/>
      <c r="RTD6" s="2152"/>
      <c r="RTE6" s="2152"/>
      <c r="RTF6" s="2152"/>
      <c r="RTG6" s="2152"/>
      <c r="RTH6" s="2152"/>
      <c r="RTI6" s="2152"/>
      <c r="RTJ6" s="2152"/>
      <c r="RTK6" s="2152"/>
      <c r="RTL6" s="2152"/>
      <c r="RTM6" s="2152"/>
      <c r="RTN6" s="2152"/>
      <c r="RTO6" s="2152"/>
      <c r="RTP6" s="2152"/>
      <c r="RTQ6" s="2152"/>
      <c r="RTR6" s="2152"/>
      <c r="RTS6" s="2152"/>
      <c r="RTT6" s="2152"/>
      <c r="RTU6" s="2152"/>
      <c r="RTV6" s="2152"/>
      <c r="RTW6" s="2152"/>
      <c r="RTX6" s="2152"/>
      <c r="RTY6" s="2152"/>
      <c r="RTZ6" s="2152"/>
      <c r="RUA6" s="2152"/>
      <c r="RUB6" s="2152"/>
      <c r="RUC6" s="2152"/>
      <c r="RUD6" s="2152"/>
      <c r="RUE6" s="2152"/>
      <c r="RUF6" s="2152"/>
      <c r="RUG6" s="2152"/>
      <c r="RUH6" s="2152"/>
      <c r="RUI6" s="2152"/>
      <c r="RUJ6" s="2152"/>
      <c r="RUK6" s="2152"/>
      <c r="RUL6" s="2152"/>
      <c r="RUM6" s="2152"/>
      <c r="RUN6" s="2152"/>
      <c r="RUO6" s="2152"/>
      <c r="RUP6" s="2152"/>
      <c r="RUQ6" s="2152"/>
      <c r="RUR6" s="2152"/>
      <c r="RUS6" s="2152"/>
      <c r="RUT6" s="2152"/>
      <c r="RUU6" s="2152"/>
      <c r="RUV6" s="2152"/>
      <c r="RUW6" s="2152"/>
      <c r="RUX6" s="2152"/>
      <c r="RUY6" s="2152"/>
      <c r="RUZ6" s="2152"/>
      <c r="RVA6" s="2152"/>
      <c r="RVB6" s="2152"/>
      <c r="RVC6" s="2152"/>
      <c r="RVD6" s="2152"/>
      <c r="RVE6" s="2152"/>
      <c r="RVF6" s="2152"/>
      <c r="RVG6" s="2152"/>
      <c r="RVH6" s="2152"/>
      <c r="RVI6" s="2152"/>
      <c r="RVJ6" s="2152"/>
      <c r="RVK6" s="2152"/>
      <c r="RVL6" s="2152"/>
      <c r="RVM6" s="2152"/>
      <c r="RVN6" s="2152"/>
      <c r="RVO6" s="2152"/>
      <c r="RVP6" s="2152"/>
      <c r="RVQ6" s="2152"/>
      <c r="RVR6" s="2152"/>
      <c r="RVS6" s="2152"/>
      <c r="RVT6" s="2152"/>
      <c r="RVU6" s="2152"/>
      <c r="RVV6" s="2152"/>
      <c r="RVW6" s="2152"/>
      <c r="RVX6" s="2152"/>
      <c r="RVY6" s="2152"/>
      <c r="RVZ6" s="2152"/>
      <c r="RWA6" s="2152"/>
      <c r="RWB6" s="2152"/>
      <c r="RWC6" s="2152"/>
      <c r="RWD6" s="2152"/>
      <c r="RWE6" s="2152"/>
      <c r="RWF6" s="2152"/>
      <c r="RWG6" s="2152"/>
      <c r="RWH6" s="2152"/>
      <c r="RWI6" s="2152"/>
      <c r="RWJ6" s="2152"/>
      <c r="RWK6" s="2152"/>
      <c r="RWL6" s="2152"/>
      <c r="RWM6" s="2152"/>
      <c r="RWN6" s="2152"/>
      <c r="RWO6" s="2152"/>
      <c r="RWP6" s="2152"/>
      <c r="RWQ6" s="2152"/>
      <c r="RWR6" s="2152"/>
      <c r="RWS6" s="2152"/>
      <c r="RWT6" s="2152"/>
      <c r="RWU6" s="2152"/>
      <c r="RWV6" s="2152"/>
      <c r="RWW6" s="2152"/>
      <c r="RWX6" s="2152"/>
      <c r="RWY6" s="2152"/>
      <c r="RWZ6" s="2152"/>
      <c r="RXA6" s="2152"/>
      <c r="RXB6" s="2152"/>
      <c r="RXC6" s="2152"/>
      <c r="RXD6" s="2152"/>
      <c r="RXE6" s="2152"/>
      <c r="RXF6" s="2152"/>
      <c r="RXG6" s="2152"/>
      <c r="RXH6" s="2152"/>
      <c r="RXI6" s="2152"/>
      <c r="RXJ6" s="2152"/>
      <c r="RXK6" s="2152"/>
      <c r="RXL6" s="2152"/>
      <c r="RXM6" s="2152"/>
      <c r="RXN6" s="2152"/>
      <c r="RXO6" s="2152"/>
      <c r="RXP6" s="2152"/>
      <c r="RXQ6" s="2152"/>
      <c r="RXR6" s="2152"/>
      <c r="RXS6" s="2152"/>
      <c r="RXT6" s="2152"/>
      <c r="RXU6" s="2152"/>
      <c r="RXV6" s="2152"/>
      <c r="RXW6" s="2152"/>
      <c r="RXX6" s="2152"/>
      <c r="RXY6" s="2152"/>
      <c r="RXZ6" s="2152"/>
      <c r="RYA6" s="2152"/>
      <c r="RYB6" s="2152"/>
      <c r="RYC6" s="2152"/>
      <c r="RYD6" s="2152"/>
      <c r="RYE6" s="2152"/>
      <c r="RYF6" s="2152"/>
      <c r="RYG6" s="2152"/>
      <c r="RYH6" s="2152"/>
      <c r="RYI6" s="2152"/>
      <c r="RYJ6" s="2152"/>
      <c r="RYK6" s="2152"/>
      <c r="RYL6" s="2152"/>
      <c r="RYM6" s="2152"/>
      <c r="RYN6" s="2152"/>
      <c r="RYO6" s="2152"/>
      <c r="RYP6" s="2152"/>
      <c r="RYQ6" s="2152"/>
      <c r="RYR6" s="2152"/>
      <c r="RYS6" s="2152"/>
      <c r="RYT6" s="2152"/>
      <c r="RYU6" s="2152"/>
      <c r="RYV6" s="2152"/>
      <c r="RYW6" s="2152"/>
      <c r="RYX6" s="2152"/>
      <c r="RYY6" s="2152"/>
      <c r="RYZ6" s="2152"/>
      <c r="RZA6" s="2152"/>
      <c r="RZB6" s="2152"/>
      <c r="RZC6" s="2152"/>
      <c r="RZD6" s="2152"/>
      <c r="RZE6" s="2152"/>
      <c r="RZF6" s="2152"/>
      <c r="RZG6" s="2152"/>
      <c r="RZH6" s="2152"/>
      <c r="RZI6" s="2152"/>
      <c r="RZJ6" s="2152"/>
      <c r="RZK6" s="2152"/>
      <c r="RZL6" s="2152"/>
      <c r="RZM6" s="2152"/>
      <c r="RZN6" s="2152"/>
      <c r="RZO6" s="2152"/>
      <c r="RZP6" s="2152"/>
      <c r="RZQ6" s="2152"/>
      <c r="RZR6" s="2152"/>
      <c r="RZS6" s="2152"/>
      <c r="RZT6" s="2152"/>
      <c r="RZU6" s="2152"/>
      <c r="RZV6" s="2152"/>
      <c r="RZW6" s="2152"/>
      <c r="RZX6" s="2152"/>
      <c r="RZY6" s="2152"/>
      <c r="RZZ6" s="2152"/>
      <c r="SAA6" s="2152"/>
      <c r="SAB6" s="2152"/>
      <c r="SAC6" s="2152"/>
      <c r="SAD6" s="2152"/>
      <c r="SAE6" s="2152"/>
      <c r="SAF6" s="2152"/>
      <c r="SAG6" s="2152"/>
      <c r="SAH6" s="2152"/>
      <c r="SAI6" s="2152"/>
      <c r="SAJ6" s="2152"/>
      <c r="SAK6" s="2152"/>
      <c r="SAL6" s="2152"/>
      <c r="SAM6" s="2152"/>
      <c r="SAN6" s="2152"/>
      <c r="SAO6" s="2152"/>
      <c r="SAP6" s="2152"/>
      <c r="SAQ6" s="2152"/>
      <c r="SAR6" s="2152"/>
      <c r="SAS6" s="2152"/>
      <c r="SAT6" s="2152"/>
      <c r="SAU6" s="2152"/>
      <c r="SAV6" s="2152"/>
      <c r="SAW6" s="2152"/>
      <c r="SAX6" s="2152"/>
      <c r="SAY6" s="2152"/>
      <c r="SAZ6" s="2152"/>
      <c r="SBA6" s="2152"/>
      <c r="SBB6" s="2152"/>
      <c r="SBC6" s="2152"/>
      <c r="SBD6" s="2152"/>
      <c r="SBE6" s="2152"/>
      <c r="SBF6" s="2152"/>
      <c r="SBG6" s="2152"/>
      <c r="SBH6" s="2152"/>
      <c r="SBI6" s="2152"/>
      <c r="SBJ6" s="2152"/>
      <c r="SBK6" s="2152"/>
      <c r="SBL6" s="2152"/>
      <c r="SBM6" s="2152"/>
      <c r="SBN6" s="2152"/>
      <c r="SBO6" s="2152"/>
      <c r="SBP6" s="2152"/>
      <c r="SBQ6" s="2152"/>
      <c r="SBR6" s="2152"/>
      <c r="SBS6" s="2152"/>
      <c r="SBT6" s="2152"/>
      <c r="SBU6" s="2152"/>
      <c r="SBV6" s="2152"/>
      <c r="SBW6" s="2152"/>
      <c r="SBX6" s="2152"/>
      <c r="SBY6" s="2152"/>
      <c r="SBZ6" s="2152"/>
      <c r="SCA6" s="2152"/>
      <c r="SCB6" s="2152"/>
      <c r="SCC6" s="2152"/>
      <c r="SCD6" s="2152"/>
      <c r="SCE6" s="2152"/>
      <c r="SCF6" s="2152"/>
      <c r="SCG6" s="2152"/>
      <c r="SCH6" s="2152"/>
      <c r="SCI6" s="2152"/>
      <c r="SCJ6" s="2152"/>
      <c r="SCK6" s="2152"/>
      <c r="SCL6" s="2152"/>
      <c r="SCM6" s="2152"/>
      <c r="SCN6" s="2152"/>
      <c r="SCO6" s="2152"/>
      <c r="SCP6" s="2152"/>
      <c r="SCQ6" s="2152"/>
      <c r="SCR6" s="2152"/>
      <c r="SCS6" s="2152"/>
      <c r="SCT6" s="2152"/>
      <c r="SCU6" s="2152"/>
      <c r="SCV6" s="2152"/>
      <c r="SCW6" s="2152"/>
      <c r="SCX6" s="2152"/>
      <c r="SCY6" s="2152"/>
      <c r="SCZ6" s="2152"/>
      <c r="SDA6" s="2152"/>
      <c r="SDB6" s="2152"/>
      <c r="SDC6" s="2152"/>
      <c r="SDD6" s="2152"/>
      <c r="SDE6" s="2152"/>
      <c r="SDF6" s="2152"/>
      <c r="SDG6" s="2152"/>
      <c r="SDH6" s="2152"/>
      <c r="SDI6" s="2152"/>
      <c r="SDJ6" s="2152"/>
      <c r="SDK6" s="2152"/>
      <c r="SDL6" s="2152"/>
      <c r="SDM6" s="2152"/>
      <c r="SDN6" s="2152"/>
      <c r="SDO6" s="2152"/>
      <c r="SDP6" s="2152"/>
      <c r="SDQ6" s="2152"/>
      <c r="SDR6" s="2152"/>
      <c r="SDS6" s="2152"/>
      <c r="SDT6" s="2152"/>
      <c r="SDU6" s="2152"/>
      <c r="SDV6" s="2152"/>
      <c r="SDW6" s="2152"/>
      <c r="SDX6" s="2152"/>
      <c r="SDY6" s="2152"/>
      <c r="SDZ6" s="2152"/>
      <c r="SEA6" s="2152"/>
      <c r="SEB6" s="2152"/>
      <c r="SEC6" s="2152"/>
      <c r="SED6" s="2152"/>
      <c r="SEE6" s="2152"/>
      <c r="SEF6" s="2152"/>
      <c r="SEG6" s="2152"/>
      <c r="SEH6" s="2152"/>
      <c r="SEI6" s="2152"/>
      <c r="SEJ6" s="2152"/>
      <c r="SEK6" s="2152"/>
      <c r="SEL6" s="2152"/>
      <c r="SEM6" s="2152"/>
      <c r="SEN6" s="2152"/>
      <c r="SEO6" s="2152"/>
      <c r="SEP6" s="2152"/>
      <c r="SEQ6" s="2152"/>
      <c r="SER6" s="2152"/>
      <c r="SES6" s="2152"/>
      <c r="SET6" s="2152"/>
      <c r="SEU6" s="2152"/>
      <c r="SEV6" s="2152"/>
      <c r="SEW6" s="2152"/>
      <c r="SEX6" s="2152"/>
      <c r="SEY6" s="2152"/>
      <c r="SEZ6" s="2152"/>
      <c r="SFA6" s="2152"/>
      <c r="SFB6" s="2152"/>
      <c r="SFC6" s="2152"/>
      <c r="SFD6" s="2152"/>
      <c r="SFE6" s="2152"/>
      <c r="SFF6" s="2152"/>
      <c r="SFG6" s="2152"/>
      <c r="SFH6" s="2152"/>
      <c r="SFI6" s="2152"/>
      <c r="SFJ6" s="2152"/>
      <c r="SFK6" s="2152"/>
      <c r="SFL6" s="2152"/>
      <c r="SFM6" s="2152"/>
      <c r="SFN6" s="2152"/>
      <c r="SFO6" s="2152"/>
      <c r="SFP6" s="2152"/>
      <c r="SFQ6" s="2152"/>
      <c r="SFR6" s="2152"/>
      <c r="SFS6" s="2152"/>
      <c r="SFT6" s="2152"/>
      <c r="SFU6" s="2152"/>
      <c r="SFV6" s="2152"/>
      <c r="SFW6" s="2152"/>
      <c r="SFX6" s="2152"/>
      <c r="SFY6" s="2152"/>
      <c r="SFZ6" s="2152"/>
      <c r="SGA6" s="2152"/>
      <c r="SGB6" s="2152"/>
      <c r="SGC6" s="2152"/>
      <c r="SGD6" s="2152"/>
      <c r="SGE6" s="2152"/>
      <c r="SGF6" s="2152"/>
      <c r="SGG6" s="2152"/>
      <c r="SGH6" s="2152"/>
      <c r="SGI6" s="2152"/>
      <c r="SGJ6" s="2152"/>
      <c r="SGK6" s="2152"/>
      <c r="SGL6" s="2152"/>
      <c r="SGM6" s="2152"/>
      <c r="SGN6" s="2152"/>
      <c r="SGO6" s="2152"/>
      <c r="SGP6" s="2152"/>
      <c r="SGQ6" s="2152"/>
      <c r="SGR6" s="2152"/>
      <c r="SGS6" s="2152"/>
      <c r="SGT6" s="2152"/>
      <c r="SGU6" s="2152"/>
      <c r="SGV6" s="2152"/>
      <c r="SGW6" s="2152"/>
      <c r="SGX6" s="2152"/>
      <c r="SGY6" s="2152"/>
      <c r="SGZ6" s="2152"/>
      <c r="SHA6" s="2152"/>
      <c r="SHB6" s="2152"/>
      <c r="SHC6" s="2152"/>
      <c r="SHD6" s="2152"/>
      <c r="SHE6" s="2152"/>
      <c r="SHF6" s="2152"/>
      <c r="SHG6" s="2152"/>
      <c r="SHH6" s="2152"/>
      <c r="SHI6" s="2152"/>
      <c r="SHJ6" s="2152"/>
      <c r="SHK6" s="2152"/>
      <c r="SHL6" s="2152"/>
      <c r="SHM6" s="2152"/>
      <c r="SHN6" s="2152"/>
      <c r="SHO6" s="2152"/>
      <c r="SHP6" s="2152"/>
      <c r="SHQ6" s="2152"/>
      <c r="SHR6" s="2152"/>
      <c r="SHS6" s="2152"/>
      <c r="SHT6" s="2152"/>
      <c r="SHU6" s="2152"/>
      <c r="SHV6" s="2152"/>
      <c r="SHW6" s="2152"/>
      <c r="SHX6" s="2152"/>
      <c r="SHY6" s="2152"/>
      <c r="SHZ6" s="2152"/>
      <c r="SIA6" s="2152"/>
      <c r="SIB6" s="2152"/>
      <c r="SIC6" s="2152"/>
      <c r="SID6" s="2152"/>
      <c r="SIE6" s="2152"/>
      <c r="SIF6" s="2152"/>
      <c r="SIG6" s="2152"/>
      <c r="SIH6" s="2152"/>
      <c r="SII6" s="2152"/>
      <c r="SIJ6" s="2152"/>
      <c r="SIK6" s="2152"/>
      <c r="SIL6" s="2152"/>
      <c r="SIM6" s="2152"/>
      <c r="SIN6" s="2152"/>
      <c r="SIO6" s="2152"/>
      <c r="SIP6" s="2152"/>
      <c r="SIQ6" s="2152"/>
      <c r="SIR6" s="2152"/>
      <c r="SIS6" s="2152"/>
      <c r="SIT6" s="2152"/>
      <c r="SIU6" s="2152"/>
      <c r="SIV6" s="2152"/>
      <c r="SIW6" s="2152"/>
      <c r="SIX6" s="2152"/>
      <c r="SIY6" s="2152"/>
      <c r="SIZ6" s="2152"/>
      <c r="SJA6" s="2152"/>
      <c r="SJB6" s="2152"/>
      <c r="SJC6" s="2152"/>
      <c r="SJD6" s="2152"/>
      <c r="SJE6" s="2152"/>
      <c r="SJF6" s="2152"/>
      <c r="SJG6" s="2152"/>
      <c r="SJH6" s="2152"/>
      <c r="SJI6" s="2152"/>
      <c r="SJJ6" s="2152"/>
      <c r="SJK6" s="2152"/>
      <c r="SJL6" s="2152"/>
      <c r="SJM6" s="2152"/>
      <c r="SJN6" s="2152"/>
      <c r="SJO6" s="2152"/>
      <c r="SJP6" s="2152"/>
      <c r="SJQ6" s="2152"/>
      <c r="SJR6" s="2152"/>
      <c r="SJS6" s="2152"/>
      <c r="SJT6" s="2152"/>
      <c r="SJU6" s="2152"/>
      <c r="SJV6" s="2152"/>
      <c r="SJW6" s="2152"/>
      <c r="SJX6" s="2152"/>
      <c r="SJY6" s="2152"/>
      <c r="SJZ6" s="2152"/>
      <c r="SKA6" s="2152"/>
      <c r="SKB6" s="2152"/>
      <c r="SKC6" s="2152"/>
      <c r="SKD6" s="2152"/>
      <c r="SKE6" s="2152"/>
      <c r="SKF6" s="2152"/>
      <c r="SKG6" s="2152"/>
      <c r="SKH6" s="2152"/>
      <c r="SKI6" s="2152"/>
      <c r="SKJ6" s="2152"/>
      <c r="SKK6" s="2152"/>
      <c r="SKL6" s="2152"/>
      <c r="SKM6" s="2152"/>
      <c r="SKN6" s="2152"/>
      <c r="SKO6" s="2152"/>
      <c r="SKP6" s="2152"/>
      <c r="SKQ6" s="2152"/>
      <c r="SKR6" s="2152"/>
      <c r="SKS6" s="2152"/>
      <c r="SKT6" s="2152"/>
      <c r="SKU6" s="2152"/>
      <c r="SKV6" s="2152"/>
      <c r="SKW6" s="2152"/>
      <c r="SKX6" s="2152"/>
      <c r="SKY6" s="2152"/>
      <c r="SKZ6" s="2152"/>
      <c r="SLA6" s="2152"/>
      <c r="SLB6" s="2152"/>
      <c r="SLC6" s="2152"/>
      <c r="SLD6" s="2152"/>
      <c r="SLE6" s="2152"/>
      <c r="SLF6" s="2152"/>
      <c r="SLG6" s="2152"/>
      <c r="SLH6" s="2152"/>
      <c r="SLI6" s="2152"/>
      <c r="SLJ6" s="2152"/>
      <c r="SLK6" s="2152"/>
      <c r="SLL6" s="2152"/>
      <c r="SLM6" s="2152"/>
      <c r="SLN6" s="2152"/>
      <c r="SLO6" s="2152"/>
      <c r="SLP6" s="2152"/>
      <c r="SLQ6" s="2152"/>
      <c r="SLR6" s="2152"/>
      <c r="SLS6" s="2152"/>
      <c r="SLT6" s="2152"/>
      <c r="SLU6" s="2152"/>
      <c r="SLV6" s="2152"/>
      <c r="SLW6" s="2152"/>
      <c r="SLX6" s="2152"/>
      <c r="SLY6" s="2152"/>
      <c r="SLZ6" s="2152"/>
      <c r="SMA6" s="2152"/>
      <c r="SMB6" s="2152"/>
      <c r="SMC6" s="2152"/>
      <c r="SMD6" s="2152"/>
      <c r="SME6" s="2152"/>
      <c r="SMF6" s="2152"/>
      <c r="SMG6" s="2152"/>
      <c r="SMH6" s="2152"/>
      <c r="SMI6" s="2152"/>
      <c r="SMJ6" s="2152"/>
      <c r="SMK6" s="2152"/>
      <c r="SML6" s="2152"/>
      <c r="SMM6" s="2152"/>
      <c r="SMN6" s="2152"/>
      <c r="SMO6" s="2152"/>
      <c r="SMP6" s="2152"/>
      <c r="SMQ6" s="2152"/>
      <c r="SMR6" s="2152"/>
      <c r="SMS6" s="2152"/>
      <c r="SMT6" s="2152"/>
      <c r="SMU6" s="2152"/>
      <c r="SMV6" s="2152"/>
      <c r="SMW6" s="2152"/>
      <c r="SMX6" s="2152"/>
      <c r="SMY6" s="2152"/>
      <c r="SMZ6" s="2152"/>
      <c r="SNA6" s="2152"/>
      <c r="SNB6" s="2152"/>
      <c r="SNC6" s="2152"/>
      <c r="SND6" s="2152"/>
      <c r="SNE6" s="2152"/>
      <c r="SNF6" s="2152"/>
      <c r="SNG6" s="2152"/>
      <c r="SNH6" s="2152"/>
      <c r="SNI6" s="2152"/>
      <c r="SNJ6" s="2152"/>
      <c r="SNK6" s="2152"/>
      <c r="SNL6" s="2152"/>
      <c r="SNM6" s="2152"/>
      <c r="SNN6" s="2152"/>
      <c r="SNO6" s="2152"/>
      <c r="SNP6" s="2152"/>
      <c r="SNQ6" s="2152"/>
      <c r="SNR6" s="2152"/>
      <c r="SNS6" s="2152"/>
      <c r="SNT6" s="2152"/>
      <c r="SNU6" s="2152"/>
      <c r="SNV6" s="2152"/>
      <c r="SNW6" s="2152"/>
      <c r="SNX6" s="2152"/>
      <c r="SNY6" s="2152"/>
      <c r="SNZ6" s="2152"/>
      <c r="SOA6" s="2152"/>
      <c r="SOB6" s="2152"/>
      <c r="SOC6" s="2152"/>
      <c r="SOD6" s="2152"/>
      <c r="SOE6" s="2152"/>
      <c r="SOF6" s="2152"/>
      <c r="SOG6" s="2152"/>
      <c r="SOH6" s="2152"/>
      <c r="SOI6" s="2152"/>
      <c r="SOJ6" s="2152"/>
      <c r="SOK6" s="2152"/>
      <c r="SOL6" s="2152"/>
      <c r="SOM6" s="2152"/>
      <c r="SON6" s="2152"/>
      <c r="SOO6" s="2152"/>
      <c r="SOP6" s="2152"/>
      <c r="SOQ6" s="2152"/>
      <c r="SOR6" s="2152"/>
      <c r="SOS6" s="2152"/>
      <c r="SOT6" s="2152"/>
      <c r="SOU6" s="2152"/>
      <c r="SOV6" s="2152"/>
      <c r="SOW6" s="2152"/>
      <c r="SOX6" s="2152"/>
      <c r="SOY6" s="2152"/>
      <c r="SOZ6" s="2152"/>
      <c r="SPA6" s="2152"/>
      <c r="SPB6" s="2152"/>
      <c r="SPC6" s="2152"/>
      <c r="SPD6" s="2152"/>
      <c r="SPE6" s="2152"/>
      <c r="SPF6" s="2152"/>
      <c r="SPG6" s="2152"/>
      <c r="SPH6" s="2152"/>
      <c r="SPI6" s="2152"/>
      <c r="SPJ6" s="2152"/>
      <c r="SPK6" s="2152"/>
      <c r="SPL6" s="2152"/>
      <c r="SPM6" s="2152"/>
      <c r="SPN6" s="2152"/>
      <c r="SPO6" s="2152"/>
      <c r="SPP6" s="2152"/>
      <c r="SPQ6" s="2152"/>
      <c r="SPR6" s="2152"/>
      <c r="SPS6" s="2152"/>
      <c r="SPT6" s="2152"/>
      <c r="SPU6" s="2152"/>
      <c r="SPV6" s="2152"/>
      <c r="SPW6" s="2152"/>
      <c r="SPX6" s="2152"/>
      <c r="SPY6" s="2152"/>
      <c r="SPZ6" s="2152"/>
      <c r="SQA6" s="2152"/>
      <c r="SQB6" s="2152"/>
      <c r="SQC6" s="2152"/>
      <c r="SQD6" s="2152"/>
      <c r="SQE6" s="2152"/>
      <c r="SQF6" s="2152"/>
      <c r="SQG6" s="2152"/>
      <c r="SQH6" s="2152"/>
      <c r="SQI6" s="2152"/>
      <c r="SQJ6" s="2152"/>
      <c r="SQK6" s="2152"/>
      <c r="SQL6" s="2152"/>
      <c r="SQM6" s="2152"/>
      <c r="SQN6" s="2152"/>
      <c r="SQO6" s="2152"/>
      <c r="SQP6" s="2152"/>
      <c r="SQQ6" s="2152"/>
      <c r="SQR6" s="2152"/>
      <c r="SQS6" s="2152"/>
      <c r="SQT6" s="2152"/>
      <c r="SQU6" s="2152"/>
      <c r="SQV6" s="2152"/>
      <c r="SQW6" s="2152"/>
      <c r="SQX6" s="2152"/>
      <c r="SQY6" s="2152"/>
      <c r="SQZ6" s="2152"/>
      <c r="SRA6" s="2152"/>
      <c r="SRB6" s="2152"/>
      <c r="SRC6" s="2152"/>
      <c r="SRD6" s="2152"/>
      <c r="SRE6" s="2152"/>
      <c r="SRF6" s="2152"/>
      <c r="SRG6" s="2152"/>
      <c r="SRH6" s="2152"/>
      <c r="SRI6" s="2152"/>
      <c r="SRJ6" s="2152"/>
      <c r="SRK6" s="2152"/>
      <c r="SRL6" s="2152"/>
      <c r="SRM6" s="2152"/>
      <c r="SRN6" s="2152"/>
      <c r="SRO6" s="2152"/>
      <c r="SRP6" s="2152"/>
      <c r="SRQ6" s="2152"/>
      <c r="SRR6" s="2152"/>
      <c r="SRS6" s="2152"/>
      <c r="SRT6" s="2152"/>
      <c r="SRU6" s="2152"/>
      <c r="SRV6" s="2152"/>
      <c r="SRW6" s="2152"/>
      <c r="SRX6" s="2152"/>
      <c r="SRY6" s="2152"/>
      <c r="SRZ6" s="2152"/>
      <c r="SSA6" s="2152"/>
      <c r="SSB6" s="2152"/>
      <c r="SSC6" s="2152"/>
      <c r="SSD6" s="2152"/>
      <c r="SSE6" s="2152"/>
      <c r="SSF6" s="2152"/>
      <c r="SSG6" s="2152"/>
      <c r="SSH6" s="2152"/>
      <c r="SSI6" s="2152"/>
      <c r="SSJ6" s="2152"/>
      <c r="SSK6" s="2152"/>
      <c r="SSL6" s="2152"/>
      <c r="SSM6" s="2152"/>
      <c r="SSN6" s="2152"/>
      <c r="SSO6" s="2152"/>
      <c r="SSP6" s="2152"/>
      <c r="SSQ6" s="2152"/>
      <c r="SSR6" s="2152"/>
      <c r="SSS6" s="2152"/>
      <c r="SST6" s="2152"/>
      <c r="SSU6" s="2152"/>
      <c r="SSV6" s="2152"/>
      <c r="SSW6" s="2152"/>
      <c r="SSX6" s="2152"/>
      <c r="SSY6" s="2152"/>
      <c r="SSZ6" s="2152"/>
      <c r="STA6" s="2152"/>
      <c r="STB6" s="2152"/>
      <c r="STC6" s="2152"/>
      <c r="STD6" s="2152"/>
      <c r="STE6" s="2152"/>
      <c r="STF6" s="2152"/>
      <c r="STG6" s="2152"/>
      <c r="STH6" s="2152"/>
      <c r="STI6" s="2152"/>
      <c r="STJ6" s="2152"/>
      <c r="STK6" s="2152"/>
      <c r="STL6" s="2152"/>
      <c r="STM6" s="2152"/>
      <c r="STN6" s="2152"/>
      <c r="STO6" s="2152"/>
      <c r="STP6" s="2152"/>
      <c r="STQ6" s="2152"/>
      <c r="STR6" s="2152"/>
      <c r="STS6" s="2152"/>
      <c r="STT6" s="2152"/>
      <c r="STU6" s="2152"/>
      <c r="STV6" s="2152"/>
      <c r="STW6" s="2152"/>
      <c r="STX6" s="2152"/>
      <c r="STY6" s="2152"/>
      <c r="STZ6" s="2152"/>
      <c r="SUA6" s="2152"/>
      <c r="SUB6" s="2152"/>
      <c r="SUC6" s="2152"/>
      <c r="SUD6" s="2152"/>
      <c r="SUE6" s="2152"/>
      <c r="SUF6" s="2152"/>
      <c r="SUG6" s="2152"/>
      <c r="SUH6" s="2152"/>
      <c r="SUI6" s="2152"/>
      <c r="SUJ6" s="2152"/>
      <c r="SUK6" s="2152"/>
      <c r="SUL6" s="2152"/>
      <c r="SUM6" s="2152"/>
      <c r="SUN6" s="2152"/>
      <c r="SUO6" s="2152"/>
      <c r="SUP6" s="2152"/>
      <c r="SUQ6" s="2152"/>
      <c r="SUR6" s="2152"/>
      <c r="SUS6" s="2152"/>
      <c r="SUT6" s="2152"/>
      <c r="SUU6" s="2152"/>
      <c r="SUV6" s="2152"/>
      <c r="SUW6" s="2152"/>
      <c r="SUX6" s="2152"/>
      <c r="SUY6" s="2152"/>
      <c r="SUZ6" s="2152"/>
      <c r="SVA6" s="2152"/>
      <c r="SVB6" s="2152"/>
      <c r="SVC6" s="2152"/>
      <c r="SVD6" s="2152"/>
      <c r="SVE6" s="2152"/>
      <c r="SVF6" s="2152"/>
      <c r="SVG6" s="2152"/>
      <c r="SVH6" s="2152"/>
      <c r="SVI6" s="2152"/>
      <c r="SVJ6" s="2152"/>
      <c r="SVK6" s="2152"/>
      <c r="SVL6" s="2152"/>
      <c r="SVM6" s="2152"/>
      <c r="SVN6" s="2152"/>
      <c r="SVO6" s="2152"/>
      <c r="SVP6" s="2152"/>
      <c r="SVQ6" s="2152"/>
      <c r="SVR6" s="2152"/>
      <c r="SVS6" s="2152"/>
      <c r="SVT6" s="2152"/>
      <c r="SVU6" s="2152"/>
      <c r="SVV6" s="2152"/>
      <c r="SVW6" s="2152"/>
      <c r="SVX6" s="2152"/>
      <c r="SVY6" s="2152"/>
      <c r="SVZ6" s="2152"/>
      <c r="SWA6" s="2152"/>
      <c r="SWB6" s="2152"/>
      <c r="SWC6" s="2152"/>
      <c r="SWD6" s="2152"/>
      <c r="SWE6" s="2152"/>
      <c r="SWF6" s="2152"/>
      <c r="SWG6" s="2152"/>
      <c r="SWH6" s="2152"/>
      <c r="SWI6" s="2152"/>
      <c r="SWJ6" s="2152"/>
      <c r="SWK6" s="2152"/>
      <c r="SWL6" s="2152"/>
      <c r="SWM6" s="2152"/>
      <c r="SWN6" s="2152"/>
      <c r="SWO6" s="2152"/>
      <c r="SWP6" s="2152"/>
      <c r="SWQ6" s="2152"/>
      <c r="SWR6" s="2152"/>
      <c r="SWS6" s="2152"/>
      <c r="SWT6" s="2152"/>
      <c r="SWU6" s="2152"/>
      <c r="SWV6" s="2152"/>
      <c r="SWW6" s="2152"/>
      <c r="SWX6" s="2152"/>
      <c r="SWY6" s="2152"/>
      <c r="SWZ6" s="2152"/>
      <c r="SXA6" s="2152"/>
      <c r="SXB6" s="2152"/>
      <c r="SXC6" s="2152"/>
      <c r="SXD6" s="2152"/>
      <c r="SXE6" s="2152"/>
      <c r="SXF6" s="2152"/>
      <c r="SXG6" s="2152"/>
      <c r="SXH6" s="2152"/>
      <c r="SXI6" s="2152"/>
      <c r="SXJ6" s="2152"/>
      <c r="SXK6" s="2152"/>
      <c r="SXL6" s="2152"/>
      <c r="SXM6" s="2152"/>
      <c r="SXN6" s="2152"/>
      <c r="SXO6" s="2152"/>
      <c r="SXP6" s="2152"/>
      <c r="SXQ6" s="2152"/>
      <c r="SXR6" s="2152"/>
      <c r="SXS6" s="2152"/>
      <c r="SXT6" s="2152"/>
      <c r="SXU6" s="2152"/>
      <c r="SXV6" s="2152"/>
      <c r="SXW6" s="2152"/>
      <c r="SXX6" s="2152"/>
      <c r="SXY6" s="2152"/>
      <c r="SXZ6" s="2152"/>
      <c r="SYA6" s="2152"/>
      <c r="SYB6" s="2152"/>
      <c r="SYC6" s="2152"/>
      <c r="SYD6" s="2152"/>
      <c r="SYE6" s="2152"/>
      <c r="SYF6" s="2152"/>
      <c r="SYG6" s="2152"/>
      <c r="SYH6" s="2152"/>
      <c r="SYI6" s="2152"/>
      <c r="SYJ6" s="2152"/>
      <c r="SYK6" s="2152"/>
      <c r="SYL6" s="2152"/>
      <c r="SYM6" s="2152"/>
      <c r="SYN6" s="2152"/>
      <c r="SYO6" s="2152"/>
      <c r="SYP6" s="2152"/>
      <c r="SYQ6" s="2152"/>
      <c r="SYR6" s="2152"/>
      <c r="SYS6" s="2152"/>
      <c r="SYT6" s="2152"/>
      <c r="SYU6" s="2152"/>
      <c r="SYV6" s="2152"/>
      <c r="SYW6" s="2152"/>
      <c r="SYX6" s="2152"/>
      <c r="SYY6" s="2152"/>
      <c r="SYZ6" s="2152"/>
      <c r="SZA6" s="2152"/>
      <c r="SZB6" s="2152"/>
      <c r="SZC6" s="2152"/>
      <c r="SZD6" s="2152"/>
      <c r="SZE6" s="2152"/>
      <c r="SZF6" s="2152"/>
      <c r="SZG6" s="2152"/>
      <c r="SZH6" s="2152"/>
      <c r="SZI6" s="2152"/>
      <c r="SZJ6" s="2152"/>
      <c r="SZK6" s="2152"/>
      <c r="SZL6" s="2152"/>
      <c r="SZM6" s="2152"/>
      <c r="SZN6" s="2152"/>
      <c r="SZO6" s="2152"/>
      <c r="SZP6" s="2152"/>
      <c r="SZQ6" s="2152"/>
      <c r="SZR6" s="2152"/>
      <c r="SZS6" s="2152"/>
      <c r="SZT6" s="2152"/>
      <c r="SZU6" s="2152"/>
      <c r="SZV6" s="2152"/>
      <c r="SZW6" s="2152"/>
      <c r="SZX6" s="2152"/>
      <c r="SZY6" s="2152"/>
      <c r="SZZ6" s="2152"/>
      <c r="TAA6" s="2152"/>
      <c r="TAB6" s="2152"/>
      <c r="TAC6" s="2152"/>
      <c r="TAD6" s="2152"/>
      <c r="TAE6" s="2152"/>
      <c r="TAF6" s="2152"/>
      <c r="TAG6" s="2152"/>
      <c r="TAH6" s="2152"/>
      <c r="TAI6" s="2152"/>
      <c r="TAJ6" s="2152"/>
      <c r="TAK6" s="2152"/>
      <c r="TAL6" s="2152"/>
      <c r="TAM6" s="2152"/>
      <c r="TAN6" s="2152"/>
      <c r="TAO6" s="2152"/>
      <c r="TAP6" s="2152"/>
      <c r="TAQ6" s="2152"/>
      <c r="TAR6" s="2152"/>
      <c r="TAS6" s="2152"/>
      <c r="TAT6" s="2152"/>
      <c r="TAU6" s="2152"/>
      <c r="TAV6" s="2152"/>
      <c r="TAW6" s="2152"/>
      <c r="TAX6" s="2152"/>
      <c r="TAY6" s="2152"/>
      <c r="TAZ6" s="2152"/>
      <c r="TBA6" s="2152"/>
      <c r="TBB6" s="2152"/>
      <c r="TBC6" s="2152"/>
      <c r="TBD6" s="2152"/>
      <c r="TBE6" s="2152"/>
      <c r="TBF6" s="2152"/>
      <c r="TBG6" s="2152"/>
      <c r="TBH6" s="2152"/>
      <c r="TBI6" s="2152"/>
      <c r="TBJ6" s="2152"/>
      <c r="TBK6" s="2152"/>
      <c r="TBL6" s="2152"/>
      <c r="TBM6" s="2152"/>
      <c r="TBN6" s="2152"/>
      <c r="TBO6" s="2152"/>
      <c r="TBP6" s="2152"/>
      <c r="TBQ6" s="2152"/>
      <c r="TBR6" s="2152"/>
      <c r="TBS6" s="2152"/>
      <c r="TBT6" s="2152"/>
      <c r="TBU6" s="2152"/>
      <c r="TBV6" s="2152"/>
      <c r="TBW6" s="2152"/>
      <c r="TBX6" s="2152"/>
      <c r="TBY6" s="2152"/>
      <c r="TBZ6" s="2152"/>
      <c r="TCA6" s="2152"/>
      <c r="TCB6" s="2152"/>
      <c r="TCC6" s="2152"/>
      <c r="TCD6" s="2152"/>
      <c r="TCE6" s="2152"/>
      <c r="TCF6" s="2152"/>
      <c r="TCG6" s="2152"/>
      <c r="TCH6" s="2152"/>
      <c r="TCI6" s="2152"/>
      <c r="TCJ6" s="2152"/>
      <c r="TCK6" s="2152"/>
      <c r="TCL6" s="2152"/>
      <c r="TCM6" s="2152"/>
      <c r="TCN6" s="2152"/>
      <c r="TCO6" s="2152"/>
      <c r="TCP6" s="2152"/>
      <c r="TCQ6" s="2152"/>
      <c r="TCR6" s="2152"/>
      <c r="TCS6" s="2152"/>
      <c r="TCT6" s="2152"/>
      <c r="TCU6" s="2152"/>
      <c r="TCV6" s="2152"/>
      <c r="TCW6" s="2152"/>
      <c r="TCX6" s="2152"/>
      <c r="TCY6" s="2152"/>
      <c r="TCZ6" s="2152"/>
      <c r="TDA6" s="2152"/>
      <c r="TDB6" s="2152"/>
      <c r="TDC6" s="2152"/>
      <c r="TDD6" s="2152"/>
      <c r="TDE6" s="2152"/>
      <c r="TDF6" s="2152"/>
      <c r="TDG6" s="2152"/>
      <c r="TDH6" s="2152"/>
      <c r="TDI6" s="2152"/>
      <c r="TDJ6" s="2152"/>
      <c r="TDK6" s="2152"/>
      <c r="TDL6" s="2152"/>
      <c r="TDM6" s="2152"/>
      <c r="TDN6" s="2152"/>
      <c r="TDO6" s="2152"/>
      <c r="TDP6" s="2152"/>
      <c r="TDQ6" s="2152"/>
      <c r="TDR6" s="2152"/>
      <c r="TDS6" s="2152"/>
      <c r="TDT6" s="2152"/>
      <c r="TDU6" s="2152"/>
      <c r="TDV6" s="2152"/>
      <c r="TDW6" s="2152"/>
      <c r="TDX6" s="2152"/>
      <c r="TDY6" s="2152"/>
      <c r="TDZ6" s="2152"/>
      <c r="TEA6" s="2152"/>
      <c r="TEB6" s="2152"/>
      <c r="TEC6" s="2152"/>
      <c r="TED6" s="2152"/>
      <c r="TEE6" s="2152"/>
      <c r="TEF6" s="2152"/>
      <c r="TEG6" s="2152"/>
      <c r="TEH6" s="2152"/>
      <c r="TEI6" s="2152"/>
      <c r="TEJ6" s="2152"/>
      <c r="TEK6" s="2152"/>
      <c r="TEL6" s="2152"/>
      <c r="TEM6" s="2152"/>
      <c r="TEN6" s="2152"/>
      <c r="TEO6" s="2152"/>
      <c r="TEP6" s="2152"/>
      <c r="TEQ6" s="2152"/>
      <c r="TER6" s="2152"/>
      <c r="TES6" s="2152"/>
      <c r="TET6" s="2152"/>
      <c r="TEU6" s="2152"/>
      <c r="TEV6" s="2152"/>
      <c r="TEW6" s="2152"/>
      <c r="TEX6" s="2152"/>
      <c r="TEY6" s="2152"/>
      <c r="TEZ6" s="2152"/>
      <c r="TFA6" s="2152"/>
      <c r="TFB6" s="2152"/>
      <c r="TFC6" s="2152"/>
      <c r="TFD6" s="2152"/>
      <c r="TFE6" s="2152"/>
      <c r="TFF6" s="2152"/>
      <c r="TFG6" s="2152"/>
      <c r="TFH6" s="2152"/>
      <c r="TFI6" s="2152"/>
      <c r="TFJ6" s="2152"/>
      <c r="TFK6" s="2152"/>
      <c r="TFL6" s="2152"/>
      <c r="TFM6" s="2152"/>
      <c r="TFN6" s="2152"/>
      <c r="TFO6" s="2152"/>
      <c r="TFP6" s="2152"/>
      <c r="TFQ6" s="2152"/>
      <c r="TFR6" s="2152"/>
      <c r="TFS6" s="2152"/>
      <c r="TFT6" s="2152"/>
      <c r="TFU6" s="2152"/>
      <c r="TFV6" s="2152"/>
      <c r="TFW6" s="2152"/>
      <c r="TFX6" s="2152"/>
      <c r="TFY6" s="2152"/>
      <c r="TFZ6" s="2152"/>
      <c r="TGA6" s="2152"/>
      <c r="TGB6" s="2152"/>
      <c r="TGC6" s="2152"/>
      <c r="TGD6" s="2152"/>
      <c r="TGE6" s="2152"/>
      <c r="TGF6" s="2152"/>
      <c r="TGG6" s="2152"/>
      <c r="TGH6" s="2152"/>
      <c r="TGI6" s="2152"/>
      <c r="TGJ6" s="2152"/>
      <c r="TGK6" s="2152"/>
      <c r="TGL6" s="2152"/>
      <c r="TGM6" s="2152"/>
      <c r="TGN6" s="2152"/>
      <c r="TGO6" s="2152"/>
      <c r="TGP6" s="2152"/>
      <c r="TGQ6" s="2152"/>
      <c r="TGR6" s="2152"/>
      <c r="TGS6" s="2152"/>
      <c r="TGT6" s="2152"/>
      <c r="TGU6" s="2152"/>
      <c r="TGV6" s="2152"/>
      <c r="TGW6" s="2152"/>
      <c r="TGX6" s="2152"/>
      <c r="TGY6" s="2152"/>
      <c r="TGZ6" s="2152"/>
      <c r="THA6" s="2152"/>
      <c r="THB6" s="2152"/>
      <c r="THC6" s="2152"/>
      <c r="THD6" s="2152"/>
      <c r="THE6" s="2152"/>
      <c r="THF6" s="2152"/>
      <c r="THG6" s="2152"/>
      <c r="THH6" s="2152"/>
      <c r="THI6" s="2152"/>
      <c r="THJ6" s="2152"/>
      <c r="THK6" s="2152"/>
      <c r="THL6" s="2152"/>
      <c r="THM6" s="2152"/>
      <c r="THN6" s="2152"/>
      <c r="THO6" s="2152"/>
      <c r="THP6" s="2152"/>
      <c r="THQ6" s="2152"/>
      <c r="THR6" s="2152"/>
      <c r="THS6" s="2152"/>
      <c r="THT6" s="2152"/>
      <c r="THU6" s="2152"/>
      <c r="THV6" s="2152"/>
      <c r="THW6" s="2152"/>
      <c r="THX6" s="2152"/>
      <c r="THY6" s="2152"/>
      <c r="THZ6" s="2152"/>
      <c r="TIA6" s="2152"/>
      <c r="TIB6" s="2152"/>
      <c r="TIC6" s="2152"/>
      <c r="TID6" s="2152"/>
      <c r="TIE6" s="2152"/>
      <c r="TIF6" s="2152"/>
      <c r="TIG6" s="2152"/>
      <c r="TIH6" s="2152"/>
      <c r="TII6" s="2152"/>
      <c r="TIJ6" s="2152"/>
      <c r="TIK6" s="2152"/>
      <c r="TIL6" s="2152"/>
      <c r="TIM6" s="2152"/>
      <c r="TIN6" s="2152"/>
      <c r="TIO6" s="2152"/>
      <c r="TIP6" s="2152"/>
      <c r="TIQ6" s="2152"/>
      <c r="TIR6" s="2152"/>
      <c r="TIS6" s="2152"/>
      <c r="TIT6" s="2152"/>
      <c r="TIU6" s="2152"/>
      <c r="TIV6" s="2152"/>
      <c r="TIW6" s="2152"/>
      <c r="TIX6" s="2152"/>
      <c r="TIY6" s="2152"/>
      <c r="TIZ6" s="2152"/>
      <c r="TJA6" s="2152"/>
      <c r="TJB6" s="2152"/>
      <c r="TJC6" s="2152"/>
      <c r="TJD6" s="2152"/>
      <c r="TJE6" s="2152"/>
      <c r="TJF6" s="2152"/>
      <c r="TJG6" s="2152"/>
      <c r="TJH6" s="2152"/>
      <c r="TJI6" s="2152"/>
      <c r="TJJ6" s="2152"/>
      <c r="TJK6" s="2152"/>
      <c r="TJL6" s="2152"/>
      <c r="TJM6" s="2152"/>
      <c r="TJN6" s="2152"/>
      <c r="TJO6" s="2152"/>
      <c r="TJP6" s="2152"/>
      <c r="TJQ6" s="2152"/>
      <c r="TJR6" s="2152"/>
      <c r="TJS6" s="2152"/>
      <c r="TJT6" s="2152"/>
      <c r="TJU6" s="2152"/>
      <c r="TJV6" s="2152"/>
      <c r="TJW6" s="2152"/>
      <c r="TJX6" s="2152"/>
      <c r="TJY6" s="2152"/>
      <c r="TJZ6" s="2152"/>
      <c r="TKA6" s="2152"/>
      <c r="TKB6" s="2152"/>
      <c r="TKC6" s="2152"/>
      <c r="TKD6" s="2152"/>
      <c r="TKE6" s="2152"/>
      <c r="TKF6" s="2152"/>
      <c r="TKG6" s="2152"/>
      <c r="TKH6" s="2152"/>
      <c r="TKI6" s="2152"/>
      <c r="TKJ6" s="2152"/>
      <c r="TKK6" s="2152"/>
      <c r="TKL6" s="2152"/>
      <c r="TKM6" s="2152"/>
      <c r="TKN6" s="2152"/>
      <c r="TKO6" s="2152"/>
      <c r="TKP6" s="2152"/>
      <c r="TKQ6" s="2152"/>
      <c r="TKR6" s="2152"/>
      <c r="TKS6" s="2152"/>
      <c r="TKT6" s="2152"/>
      <c r="TKU6" s="2152"/>
      <c r="TKV6" s="2152"/>
      <c r="TKW6" s="2152"/>
      <c r="TKX6" s="2152"/>
      <c r="TKY6" s="2152"/>
      <c r="TKZ6" s="2152"/>
      <c r="TLA6" s="2152"/>
      <c r="TLB6" s="2152"/>
      <c r="TLC6" s="2152"/>
      <c r="TLD6" s="2152"/>
      <c r="TLE6" s="2152"/>
      <c r="TLF6" s="2152"/>
      <c r="TLG6" s="2152"/>
      <c r="TLH6" s="2152"/>
      <c r="TLI6" s="2152"/>
      <c r="TLJ6" s="2152"/>
      <c r="TLK6" s="2152"/>
      <c r="TLL6" s="2152"/>
      <c r="TLM6" s="2152"/>
      <c r="TLN6" s="2152"/>
      <c r="TLO6" s="2152"/>
      <c r="TLP6" s="2152"/>
      <c r="TLQ6" s="2152"/>
      <c r="TLR6" s="2152"/>
      <c r="TLS6" s="2152"/>
      <c r="TLT6" s="2152"/>
      <c r="TLU6" s="2152"/>
      <c r="TLV6" s="2152"/>
      <c r="TLW6" s="2152"/>
      <c r="TLX6" s="2152"/>
      <c r="TLY6" s="2152"/>
      <c r="TLZ6" s="2152"/>
      <c r="TMA6" s="2152"/>
      <c r="TMB6" s="2152"/>
      <c r="TMC6" s="2152"/>
      <c r="TMD6" s="2152"/>
      <c r="TME6" s="2152"/>
      <c r="TMF6" s="2152"/>
      <c r="TMG6" s="2152"/>
      <c r="TMH6" s="2152"/>
      <c r="TMI6" s="2152"/>
      <c r="TMJ6" s="2152"/>
      <c r="TMK6" s="2152"/>
      <c r="TML6" s="2152"/>
      <c r="TMM6" s="2152"/>
      <c r="TMN6" s="2152"/>
      <c r="TMO6" s="2152"/>
      <c r="TMP6" s="2152"/>
      <c r="TMQ6" s="2152"/>
      <c r="TMR6" s="2152"/>
      <c r="TMS6" s="2152"/>
      <c r="TMT6" s="2152"/>
      <c r="TMU6" s="2152"/>
      <c r="TMV6" s="2152"/>
      <c r="TMW6" s="2152"/>
      <c r="TMX6" s="2152"/>
      <c r="TMY6" s="2152"/>
      <c r="TMZ6" s="2152"/>
      <c r="TNA6" s="2152"/>
      <c r="TNB6" s="2152"/>
      <c r="TNC6" s="2152"/>
      <c r="TND6" s="2152"/>
      <c r="TNE6" s="2152"/>
      <c r="TNF6" s="2152"/>
      <c r="TNG6" s="2152"/>
      <c r="TNH6" s="2152"/>
      <c r="TNI6" s="2152"/>
      <c r="TNJ6" s="2152"/>
      <c r="TNK6" s="2152"/>
      <c r="TNL6" s="2152"/>
      <c r="TNM6" s="2152"/>
      <c r="TNN6" s="2152"/>
      <c r="TNO6" s="2152"/>
      <c r="TNP6" s="2152"/>
      <c r="TNQ6" s="2152"/>
      <c r="TNR6" s="2152"/>
      <c r="TNS6" s="2152"/>
      <c r="TNT6" s="2152"/>
      <c r="TNU6" s="2152"/>
      <c r="TNV6" s="2152"/>
      <c r="TNW6" s="2152"/>
      <c r="TNX6" s="2152"/>
      <c r="TNY6" s="2152"/>
      <c r="TNZ6" s="2152"/>
      <c r="TOA6" s="2152"/>
      <c r="TOB6" s="2152"/>
      <c r="TOC6" s="2152"/>
      <c r="TOD6" s="2152"/>
      <c r="TOE6" s="2152"/>
      <c r="TOF6" s="2152"/>
      <c r="TOG6" s="2152"/>
      <c r="TOH6" s="2152"/>
      <c r="TOI6" s="2152"/>
      <c r="TOJ6" s="2152"/>
      <c r="TOK6" s="2152"/>
      <c r="TOL6" s="2152"/>
      <c r="TOM6" s="2152"/>
      <c r="TON6" s="2152"/>
      <c r="TOO6" s="2152"/>
      <c r="TOP6" s="2152"/>
      <c r="TOQ6" s="2152"/>
      <c r="TOR6" s="2152"/>
      <c r="TOS6" s="2152"/>
      <c r="TOT6" s="2152"/>
      <c r="TOU6" s="2152"/>
      <c r="TOV6" s="2152"/>
      <c r="TOW6" s="2152"/>
      <c r="TOX6" s="2152"/>
      <c r="TOY6" s="2152"/>
      <c r="TOZ6" s="2152"/>
      <c r="TPA6" s="2152"/>
      <c r="TPB6" s="2152"/>
      <c r="TPC6" s="2152"/>
      <c r="TPD6" s="2152"/>
      <c r="TPE6" s="2152"/>
      <c r="TPF6" s="2152"/>
      <c r="TPG6" s="2152"/>
      <c r="TPH6" s="2152"/>
      <c r="TPI6" s="2152"/>
      <c r="TPJ6" s="2152"/>
      <c r="TPK6" s="2152"/>
      <c r="TPL6" s="2152"/>
      <c r="TPM6" s="2152"/>
      <c r="TPN6" s="2152"/>
      <c r="TPO6" s="2152"/>
      <c r="TPP6" s="2152"/>
      <c r="TPQ6" s="2152"/>
      <c r="TPR6" s="2152"/>
      <c r="TPS6" s="2152"/>
      <c r="TPT6" s="2152"/>
      <c r="TPU6" s="2152"/>
      <c r="TPV6" s="2152"/>
      <c r="TPW6" s="2152"/>
      <c r="TPX6" s="2152"/>
      <c r="TPY6" s="2152"/>
      <c r="TPZ6" s="2152"/>
      <c r="TQA6" s="2152"/>
      <c r="TQB6" s="2152"/>
      <c r="TQC6" s="2152"/>
      <c r="TQD6" s="2152"/>
      <c r="TQE6" s="2152"/>
      <c r="TQF6" s="2152"/>
      <c r="TQG6" s="2152"/>
      <c r="TQH6" s="2152"/>
      <c r="TQI6" s="2152"/>
      <c r="TQJ6" s="2152"/>
      <c r="TQK6" s="2152"/>
      <c r="TQL6" s="2152"/>
      <c r="TQM6" s="2152"/>
      <c r="TQN6" s="2152"/>
      <c r="TQO6" s="2152"/>
      <c r="TQP6" s="2152"/>
      <c r="TQQ6" s="2152"/>
      <c r="TQR6" s="2152"/>
      <c r="TQS6" s="2152"/>
      <c r="TQT6" s="2152"/>
      <c r="TQU6" s="2152"/>
      <c r="TQV6" s="2152"/>
      <c r="TQW6" s="2152"/>
      <c r="TQX6" s="2152"/>
      <c r="TQY6" s="2152"/>
      <c r="TQZ6" s="2152"/>
      <c r="TRA6" s="2152"/>
      <c r="TRB6" s="2152"/>
      <c r="TRC6" s="2152"/>
      <c r="TRD6" s="2152"/>
      <c r="TRE6" s="2152"/>
      <c r="TRF6" s="2152"/>
      <c r="TRG6" s="2152"/>
      <c r="TRH6" s="2152"/>
      <c r="TRI6" s="2152"/>
      <c r="TRJ6" s="2152"/>
      <c r="TRK6" s="2152"/>
      <c r="TRL6" s="2152"/>
      <c r="TRM6" s="2152"/>
      <c r="TRN6" s="2152"/>
      <c r="TRO6" s="2152"/>
      <c r="TRP6" s="2152"/>
      <c r="TRQ6" s="2152"/>
      <c r="TRR6" s="2152"/>
      <c r="TRS6" s="2152"/>
      <c r="TRT6" s="2152"/>
      <c r="TRU6" s="2152"/>
      <c r="TRV6" s="2152"/>
      <c r="TRW6" s="2152"/>
      <c r="TRX6" s="2152"/>
      <c r="TRY6" s="2152"/>
      <c r="TRZ6" s="2152"/>
      <c r="TSA6" s="2152"/>
      <c r="TSB6" s="2152"/>
      <c r="TSC6" s="2152"/>
      <c r="TSD6" s="2152"/>
      <c r="TSE6" s="2152"/>
      <c r="TSF6" s="2152"/>
      <c r="TSG6" s="2152"/>
      <c r="TSH6" s="2152"/>
      <c r="TSI6" s="2152"/>
      <c r="TSJ6" s="2152"/>
      <c r="TSK6" s="2152"/>
      <c r="TSL6" s="2152"/>
      <c r="TSM6" s="2152"/>
      <c r="TSN6" s="2152"/>
      <c r="TSO6" s="2152"/>
      <c r="TSP6" s="2152"/>
      <c r="TSQ6" s="2152"/>
      <c r="TSR6" s="2152"/>
      <c r="TSS6" s="2152"/>
      <c r="TST6" s="2152"/>
      <c r="TSU6" s="2152"/>
      <c r="TSV6" s="2152"/>
      <c r="TSW6" s="2152"/>
      <c r="TSX6" s="2152"/>
      <c r="TSY6" s="2152"/>
      <c r="TSZ6" s="2152"/>
      <c r="TTA6" s="2152"/>
      <c r="TTB6" s="2152"/>
      <c r="TTC6" s="2152"/>
      <c r="TTD6" s="2152"/>
      <c r="TTE6" s="2152"/>
      <c r="TTF6" s="2152"/>
      <c r="TTG6" s="2152"/>
      <c r="TTH6" s="2152"/>
      <c r="TTI6" s="2152"/>
      <c r="TTJ6" s="2152"/>
      <c r="TTK6" s="2152"/>
      <c r="TTL6" s="2152"/>
      <c r="TTM6" s="2152"/>
      <c r="TTN6" s="2152"/>
      <c r="TTO6" s="2152"/>
      <c r="TTP6" s="2152"/>
      <c r="TTQ6" s="2152"/>
      <c r="TTR6" s="2152"/>
      <c r="TTS6" s="2152"/>
      <c r="TTT6" s="2152"/>
      <c r="TTU6" s="2152"/>
      <c r="TTV6" s="2152"/>
      <c r="TTW6" s="2152"/>
      <c r="TTX6" s="2152"/>
      <c r="TTY6" s="2152"/>
      <c r="TTZ6" s="2152"/>
      <c r="TUA6" s="2152"/>
      <c r="TUB6" s="2152"/>
      <c r="TUC6" s="2152"/>
      <c r="TUD6" s="2152"/>
      <c r="TUE6" s="2152"/>
      <c r="TUF6" s="2152"/>
      <c r="TUG6" s="2152"/>
      <c r="TUH6" s="2152"/>
      <c r="TUI6" s="2152"/>
      <c r="TUJ6" s="2152"/>
      <c r="TUK6" s="2152"/>
      <c r="TUL6" s="2152"/>
      <c r="TUM6" s="2152"/>
      <c r="TUN6" s="2152"/>
      <c r="TUO6" s="2152"/>
      <c r="TUP6" s="2152"/>
      <c r="TUQ6" s="2152"/>
      <c r="TUR6" s="2152"/>
      <c r="TUS6" s="2152"/>
      <c r="TUT6" s="2152"/>
      <c r="TUU6" s="2152"/>
      <c r="TUV6" s="2152"/>
      <c r="TUW6" s="2152"/>
      <c r="TUX6" s="2152"/>
      <c r="TUY6" s="2152"/>
      <c r="TUZ6" s="2152"/>
      <c r="TVA6" s="2152"/>
      <c r="TVB6" s="2152"/>
      <c r="TVC6" s="2152"/>
      <c r="TVD6" s="2152"/>
      <c r="TVE6" s="2152"/>
      <c r="TVF6" s="2152"/>
      <c r="TVG6" s="2152"/>
      <c r="TVH6" s="2152"/>
      <c r="TVI6" s="2152"/>
      <c r="TVJ6" s="2152"/>
      <c r="TVK6" s="2152"/>
      <c r="TVL6" s="2152"/>
      <c r="TVM6" s="2152"/>
      <c r="TVN6" s="2152"/>
      <c r="TVO6" s="2152"/>
      <c r="TVP6" s="2152"/>
      <c r="TVQ6" s="2152"/>
      <c r="TVR6" s="2152"/>
      <c r="TVS6" s="2152"/>
      <c r="TVT6" s="2152"/>
      <c r="TVU6" s="2152"/>
      <c r="TVV6" s="2152"/>
      <c r="TVW6" s="2152"/>
      <c r="TVX6" s="2152"/>
      <c r="TVY6" s="2152"/>
      <c r="TVZ6" s="2152"/>
      <c r="TWA6" s="2152"/>
      <c r="TWB6" s="2152"/>
      <c r="TWC6" s="2152"/>
      <c r="TWD6" s="2152"/>
      <c r="TWE6" s="2152"/>
      <c r="TWF6" s="2152"/>
      <c r="TWG6" s="2152"/>
      <c r="TWH6" s="2152"/>
      <c r="TWI6" s="2152"/>
      <c r="TWJ6" s="2152"/>
      <c r="TWK6" s="2152"/>
      <c r="TWL6" s="2152"/>
      <c r="TWM6" s="2152"/>
      <c r="TWN6" s="2152"/>
      <c r="TWO6" s="2152"/>
      <c r="TWP6" s="2152"/>
      <c r="TWQ6" s="2152"/>
      <c r="TWR6" s="2152"/>
      <c r="TWS6" s="2152"/>
      <c r="TWT6" s="2152"/>
      <c r="TWU6" s="2152"/>
      <c r="TWV6" s="2152"/>
      <c r="TWW6" s="2152"/>
      <c r="TWX6" s="2152"/>
      <c r="TWY6" s="2152"/>
      <c r="TWZ6" s="2152"/>
      <c r="TXA6" s="2152"/>
      <c r="TXB6" s="2152"/>
      <c r="TXC6" s="2152"/>
      <c r="TXD6" s="2152"/>
      <c r="TXE6" s="2152"/>
      <c r="TXF6" s="2152"/>
      <c r="TXG6" s="2152"/>
      <c r="TXH6" s="2152"/>
      <c r="TXI6" s="2152"/>
      <c r="TXJ6" s="2152"/>
      <c r="TXK6" s="2152"/>
      <c r="TXL6" s="2152"/>
      <c r="TXM6" s="2152"/>
      <c r="TXN6" s="2152"/>
      <c r="TXO6" s="2152"/>
      <c r="TXP6" s="2152"/>
      <c r="TXQ6" s="2152"/>
      <c r="TXR6" s="2152"/>
      <c r="TXS6" s="2152"/>
      <c r="TXT6" s="2152"/>
      <c r="TXU6" s="2152"/>
      <c r="TXV6" s="2152"/>
      <c r="TXW6" s="2152"/>
      <c r="TXX6" s="2152"/>
      <c r="TXY6" s="2152"/>
      <c r="TXZ6" s="2152"/>
      <c r="TYA6" s="2152"/>
      <c r="TYB6" s="2152"/>
      <c r="TYC6" s="2152"/>
      <c r="TYD6" s="2152"/>
      <c r="TYE6" s="2152"/>
      <c r="TYF6" s="2152"/>
      <c r="TYG6" s="2152"/>
      <c r="TYH6" s="2152"/>
      <c r="TYI6" s="2152"/>
      <c r="TYJ6" s="2152"/>
      <c r="TYK6" s="2152"/>
      <c r="TYL6" s="2152"/>
      <c r="TYM6" s="2152"/>
      <c r="TYN6" s="2152"/>
      <c r="TYO6" s="2152"/>
      <c r="TYP6" s="2152"/>
      <c r="TYQ6" s="2152"/>
      <c r="TYR6" s="2152"/>
      <c r="TYS6" s="2152"/>
      <c r="TYT6" s="2152"/>
      <c r="TYU6" s="2152"/>
      <c r="TYV6" s="2152"/>
      <c r="TYW6" s="2152"/>
      <c r="TYX6" s="2152"/>
      <c r="TYY6" s="2152"/>
      <c r="TYZ6" s="2152"/>
      <c r="TZA6" s="2152"/>
      <c r="TZB6" s="2152"/>
      <c r="TZC6" s="2152"/>
      <c r="TZD6" s="2152"/>
      <c r="TZE6" s="2152"/>
      <c r="TZF6" s="2152"/>
      <c r="TZG6" s="2152"/>
      <c r="TZH6" s="2152"/>
      <c r="TZI6" s="2152"/>
      <c r="TZJ6" s="2152"/>
      <c r="TZK6" s="2152"/>
      <c r="TZL6" s="2152"/>
      <c r="TZM6" s="2152"/>
      <c r="TZN6" s="2152"/>
      <c r="TZO6" s="2152"/>
      <c r="TZP6" s="2152"/>
      <c r="TZQ6" s="2152"/>
      <c r="TZR6" s="2152"/>
      <c r="TZS6" s="2152"/>
      <c r="TZT6" s="2152"/>
      <c r="TZU6" s="2152"/>
      <c r="TZV6" s="2152"/>
      <c r="TZW6" s="2152"/>
      <c r="TZX6" s="2152"/>
      <c r="TZY6" s="2152"/>
      <c r="TZZ6" s="2152"/>
      <c r="UAA6" s="2152"/>
      <c r="UAB6" s="2152"/>
      <c r="UAC6" s="2152"/>
      <c r="UAD6" s="2152"/>
      <c r="UAE6" s="2152"/>
      <c r="UAF6" s="2152"/>
      <c r="UAG6" s="2152"/>
      <c r="UAH6" s="2152"/>
      <c r="UAI6" s="2152"/>
      <c r="UAJ6" s="2152"/>
      <c r="UAK6" s="2152"/>
      <c r="UAL6" s="2152"/>
      <c r="UAM6" s="2152"/>
      <c r="UAN6" s="2152"/>
      <c r="UAO6" s="2152"/>
      <c r="UAP6" s="2152"/>
      <c r="UAQ6" s="2152"/>
      <c r="UAR6" s="2152"/>
      <c r="UAS6" s="2152"/>
      <c r="UAT6" s="2152"/>
      <c r="UAU6" s="2152"/>
      <c r="UAV6" s="2152"/>
      <c r="UAW6" s="2152"/>
      <c r="UAX6" s="2152"/>
      <c r="UAY6" s="2152"/>
      <c r="UAZ6" s="2152"/>
      <c r="UBA6" s="2152"/>
      <c r="UBB6" s="2152"/>
      <c r="UBC6" s="2152"/>
      <c r="UBD6" s="2152"/>
      <c r="UBE6" s="2152"/>
      <c r="UBF6" s="2152"/>
      <c r="UBG6" s="2152"/>
      <c r="UBH6" s="2152"/>
      <c r="UBI6" s="2152"/>
      <c r="UBJ6" s="2152"/>
      <c r="UBK6" s="2152"/>
      <c r="UBL6" s="2152"/>
      <c r="UBM6" s="2152"/>
      <c r="UBN6" s="2152"/>
      <c r="UBO6" s="2152"/>
      <c r="UBP6" s="2152"/>
      <c r="UBQ6" s="2152"/>
      <c r="UBR6" s="2152"/>
      <c r="UBS6" s="2152"/>
      <c r="UBT6" s="2152"/>
      <c r="UBU6" s="2152"/>
      <c r="UBV6" s="2152"/>
      <c r="UBW6" s="2152"/>
      <c r="UBX6" s="2152"/>
      <c r="UBY6" s="2152"/>
      <c r="UBZ6" s="2152"/>
      <c r="UCA6" s="2152"/>
      <c r="UCB6" s="2152"/>
      <c r="UCC6" s="2152"/>
      <c r="UCD6" s="2152"/>
      <c r="UCE6" s="2152"/>
      <c r="UCF6" s="2152"/>
      <c r="UCG6" s="2152"/>
      <c r="UCH6" s="2152"/>
      <c r="UCI6" s="2152"/>
      <c r="UCJ6" s="2152"/>
      <c r="UCK6" s="2152"/>
      <c r="UCL6" s="2152"/>
      <c r="UCM6" s="2152"/>
      <c r="UCN6" s="2152"/>
      <c r="UCO6" s="2152"/>
      <c r="UCP6" s="2152"/>
      <c r="UCQ6" s="2152"/>
      <c r="UCR6" s="2152"/>
      <c r="UCS6" s="2152"/>
      <c r="UCT6" s="2152"/>
      <c r="UCU6" s="2152"/>
      <c r="UCV6" s="2152"/>
      <c r="UCW6" s="2152"/>
      <c r="UCX6" s="2152"/>
      <c r="UCY6" s="2152"/>
      <c r="UCZ6" s="2152"/>
      <c r="UDA6" s="2152"/>
      <c r="UDB6" s="2152"/>
      <c r="UDC6" s="2152"/>
      <c r="UDD6" s="2152"/>
      <c r="UDE6" s="2152"/>
      <c r="UDF6" s="2152"/>
      <c r="UDG6" s="2152"/>
      <c r="UDH6" s="2152"/>
      <c r="UDI6" s="2152"/>
      <c r="UDJ6" s="2152"/>
      <c r="UDK6" s="2152"/>
      <c r="UDL6" s="2152"/>
      <c r="UDM6" s="2152"/>
      <c r="UDN6" s="2152"/>
      <c r="UDO6" s="2152"/>
      <c r="UDP6" s="2152"/>
      <c r="UDQ6" s="2152"/>
      <c r="UDR6" s="2152"/>
      <c r="UDS6" s="2152"/>
      <c r="UDT6" s="2152"/>
      <c r="UDU6" s="2152"/>
      <c r="UDV6" s="2152"/>
      <c r="UDW6" s="2152"/>
      <c r="UDX6" s="2152"/>
      <c r="UDY6" s="2152"/>
      <c r="UDZ6" s="2152"/>
      <c r="UEA6" s="2152"/>
      <c r="UEB6" s="2152"/>
      <c r="UEC6" s="2152"/>
      <c r="UED6" s="2152"/>
      <c r="UEE6" s="2152"/>
      <c r="UEF6" s="2152"/>
      <c r="UEG6" s="2152"/>
      <c r="UEH6" s="2152"/>
      <c r="UEI6" s="2152"/>
      <c r="UEJ6" s="2152"/>
      <c r="UEK6" s="2152"/>
      <c r="UEL6" s="2152"/>
      <c r="UEM6" s="2152"/>
      <c r="UEN6" s="2152"/>
      <c r="UEO6" s="2152"/>
      <c r="UEP6" s="2152"/>
      <c r="UEQ6" s="2152"/>
      <c r="UER6" s="2152"/>
      <c r="UES6" s="2152"/>
      <c r="UET6" s="2152"/>
      <c r="UEU6" s="2152"/>
      <c r="UEV6" s="2152"/>
      <c r="UEW6" s="2152"/>
      <c r="UEX6" s="2152"/>
      <c r="UEY6" s="2152"/>
      <c r="UEZ6" s="2152"/>
      <c r="UFA6" s="2152"/>
      <c r="UFB6" s="2152"/>
      <c r="UFC6" s="2152"/>
      <c r="UFD6" s="2152"/>
      <c r="UFE6" s="2152"/>
      <c r="UFF6" s="2152"/>
      <c r="UFG6" s="2152"/>
      <c r="UFH6" s="2152"/>
      <c r="UFI6" s="2152"/>
      <c r="UFJ6" s="2152"/>
      <c r="UFK6" s="2152"/>
      <c r="UFL6" s="2152"/>
      <c r="UFM6" s="2152"/>
      <c r="UFN6" s="2152"/>
      <c r="UFO6" s="2152"/>
      <c r="UFP6" s="2152"/>
      <c r="UFQ6" s="2152"/>
      <c r="UFR6" s="2152"/>
      <c r="UFS6" s="2152"/>
      <c r="UFT6" s="2152"/>
      <c r="UFU6" s="2152"/>
      <c r="UFV6" s="2152"/>
      <c r="UFW6" s="2152"/>
      <c r="UFX6" s="2152"/>
      <c r="UFY6" s="2152"/>
      <c r="UFZ6" s="2152"/>
      <c r="UGA6" s="2152"/>
      <c r="UGB6" s="2152"/>
      <c r="UGC6" s="2152"/>
      <c r="UGD6" s="2152"/>
      <c r="UGE6" s="2152"/>
      <c r="UGF6" s="2152"/>
      <c r="UGG6" s="2152"/>
      <c r="UGH6" s="2152"/>
      <c r="UGI6" s="2152"/>
      <c r="UGJ6" s="2152"/>
      <c r="UGK6" s="2152"/>
      <c r="UGL6" s="2152"/>
      <c r="UGM6" s="2152"/>
      <c r="UGN6" s="2152"/>
      <c r="UGO6" s="2152"/>
      <c r="UGP6" s="2152"/>
      <c r="UGQ6" s="2152"/>
      <c r="UGR6" s="2152"/>
      <c r="UGS6" s="2152"/>
      <c r="UGT6" s="2152"/>
      <c r="UGU6" s="2152"/>
      <c r="UGV6" s="2152"/>
      <c r="UGW6" s="2152"/>
      <c r="UGX6" s="2152"/>
      <c r="UGY6" s="2152"/>
      <c r="UGZ6" s="2152"/>
      <c r="UHA6" s="2152"/>
      <c r="UHB6" s="2152"/>
      <c r="UHC6" s="2152"/>
      <c r="UHD6" s="2152"/>
      <c r="UHE6" s="2152"/>
      <c r="UHF6" s="2152"/>
      <c r="UHG6" s="2152"/>
      <c r="UHH6" s="2152"/>
      <c r="UHI6" s="2152"/>
      <c r="UHJ6" s="2152"/>
      <c r="UHK6" s="2152"/>
      <c r="UHL6" s="2152"/>
      <c r="UHM6" s="2152"/>
      <c r="UHN6" s="2152"/>
      <c r="UHO6" s="2152"/>
      <c r="UHP6" s="2152"/>
      <c r="UHQ6" s="2152"/>
      <c r="UHR6" s="2152"/>
      <c r="UHS6" s="2152"/>
      <c r="UHT6" s="2152"/>
      <c r="UHU6" s="2152"/>
      <c r="UHV6" s="2152"/>
      <c r="UHW6" s="2152"/>
      <c r="UHX6" s="2152"/>
      <c r="UHY6" s="2152"/>
      <c r="UHZ6" s="2152"/>
      <c r="UIA6" s="2152"/>
      <c r="UIB6" s="2152"/>
      <c r="UIC6" s="2152"/>
      <c r="UID6" s="2152"/>
      <c r="UIE6" s="2152"/>
      <c r="UIF6" s="2152"/>
      <c r="UIG6" s="2152"/>
      <c r="UIH6" s="2152"/>
      <c r="UII6" s="2152"/>
      <c r="UIJ6" s="2152"/>
      <c r="UIK6" s="2152"/>
      <c r="UIL6" s="2152"/>
      <c r="UIM6" s="2152"/>
      <c r="UIN6" s="2152"/>
      <c r="UIO6" s="2152"/>
      <c r="UIP6" s="2152"/>
      <c r="UIQ6" s="2152"/>
      <c r="UIR6" s="2152"/>
      <c r="UIS6" s="2152"/>
      <c r="UIT6" s="2152"/>
      <c r="UIU6" s="2152"/>
      <c r="UIV6" s="2152"/>
      <c r="UIW6" s="2152"/>
      <c r="UIX6" s="2152"/>
      <c r="UIY6" s="2152"/>
      <c r="UIZ6" s="2152"/>
      <c r="UJA6" s="2152"/>
      <c r="UJB6" s="2152"/>
      <c r="UJC6" s="2152"/>
      <c r="UJD6" s="2152"/>
      <c r="UJE6" s="2152"/>
      <c r="UJF6" s="2152"/>
      <c r="UJG6" s="2152"/>
      <c r="UJH6" s="2152"/>
      <c r="UJI6" s="2152"/>
      <c r="UJJ6" s="2152"/>
      <c r="UJK6" s="2152"/>
      <c r="UJL6" s="2152"/>
      <c r="UJM6" s="2152"/>
      <c r="UJN6" s="2152"/>
      <c r="UJO6" s="2152"/>
      <c r="UJP6" s="2152"/>
      <c r="UJQ6" s="2152"/>
      <c r="UJR6" s="2152"/>
      <c r="UJS6" s="2152"/>
      <c r="UJT6" s="2152"/>
      <c r="UJU6" s="2152"/>
      <c r="UJV6" s="2152"/>
      <c r="UJW6" s="2152"/>
      <c r="UJX6" s="2152"/>
      <c r="UJY6" s="2152"/>
      <c r="UJZ6" s="2152"/>
      <c r="UKA6" s="2152"/>
      <c r="UKB6" s="2152"/>
      <c r="UKC6" s="2152"/>
      <c r="UKD6" s="2152"/>
      <c r="UKE6" s="2152"/>
      <c r="UKF6" s="2152"/>
      <c r="UKG6" s="2152"/>
      <c r="UKH6" s="2152"/>
      <c r="UKI6" s="2152"/>
      <c r="UKJ6" s="2152"/>
      <c r="UKK6" s="2152"/>
      <c r="UKL6" s="2152"/>
      <c r="UKM6" s="2152"/>
      <c r="UKN6" s="2152"/>
      <c r="UKO6" s="2152"/>
      <c r="UKP6" s="2152"/>
      <c r="UKQ6" s="2152"/>
      <c r="UKR6" s="2152"/>
      <c r="UKS6" s="2152"/>
      <c r="UKT6" s="2152"/>
      <c r="UKU6" s="2152"/>
      <c r="UKV6" s="2152"/>
      <c r="UKW6" s="2152"/>
      <c r="UKX6" s="2152"/>
      <c r="UKY6" s="2152"/>
      <c r="UKZ6" s="2152"/>
      <c r="ULA6" s="2152"/>
      <c r="ULB6" s="2152"/>
      <c r="ULC6" s="2152"/>
      <c r="ULD6" s="2152"/>
      <c r="ULE6" s="2152"/>
      <c r="ULF6" s="2152"/>
      <c r="ULG6" s="2152"/>
      <c r="ULH6" s="2152"/>
      <c r="ULI6" s="2152"/>
      <c r="ULJ6" s="2152"/>
      <c r="ULK6" s="2152"/>
      <c r="ULL6" s="2152"/>
      <c r="ULM6" s="2152"/>
      <c r="ULN6" s="2152"/>
      <c r="ULO6" s="2152"/>
      <c r="ULP6" s="2152"/>
      <c r="ULQ6" s="2152"/>
      <c r="ULR6" s="2152"/>
      <c r="ULS6" s="2152"/>
      <c r="ULT6" s="2152"/>
      <c r="ULU6" s="2152"/>
      <c r="ULV6" s="2152"/>
      <c r="ULW6" s="2152"/>
      <c r="ULX6" s="2152"/>
      <c r="ULY6" s="2152"/>
      <c r="ULZ6" s="2152"/>
      <c r="UMA6" s="2152"/>
      <c r="UMB6" s="2152"/>
      <c r="UMC6" s="2152"/>
      <c r="UMD6" s="2152"/>
      <c r="UME6" s="2152"/>
      <c r="UMF6" s="2152"/>
      <c r="UMG6" s="2152"/>
      <c r="UMH6" s="2152"/>
      <c r="UMI6" s="2152"/>
      <c r="UMJ6" s="2152"/>
      <c r="UMK6" s="2152"/>
      <c r="UML6" s="2152"/>
      <c r="UMM6" s="2152"/>
      <c r="UMN6" s="2152"/>
      <c r="UMO6" s="2152"/>
      <c r="UMP6" s="2152"/>
      <c r="UMQ6" s="2152"/>
      <c r="UMR6" s="2152"/>
      <c r="UMS6" s="2152"/>
      <c r="UMT6" s="2152"/>
      <c r="UMU6" s="2152"/>
      <c r="UMV6" s="2152"/>
      <c r="UMW6" s="2152"/>
      <c r="UMX6" s="2152"/>
      <c r="UMY6" s="2152"/>
      <c r="UMZ6" s="2152"/>
      <c r="UNA6" s="2152"/>
      <c r="UNB6" s="2152"/>
      <c r="UNC6" s="2152"/>
      <c r="UND6" s="2152"/>
      <c r="UNE6" s="2152"/>
      <c r="UNF6" s="2152"/>
      <c r="UNG6" s="2152"/>
      <c r="UNH6" s="2152"/>
      <c r="UNI6" s="2152"/>
      <c r="UNJ6" s="2152"/>
      <c r="UNK6" s="2152"/>
      <c r="UNL6" s="2152"/>
      <c r="UNM6" s="2152"/>
      <c r="UNN6" s="2152"/>
      <c r="UNO6" s="2152"/>
      <c r="UNP6" s="2152"/>
      <c r="UNQ6" s="2152"/>
      <c r="UNR6" s="2152"/>
      <c r="UNS6" s="2152"/>
      <c r="UNT6" s="2152"/>
      <c r="UNU6" s="2152"/>
      <c r="UNV6" s="2152"/>
      <c r="UNW6" s="2152"/>
      <c r="UNX6" s="2152"/>
      <c r="UNY6" s="2152"/>
      <c r="UNZ6" s="2152"/>
      <c r="UOA6" s="2152"/>
      <c r="UOB6" s="2152"/>
      <c r="UOC6" s="2152"/>
      <c r="UOD6" s="2152"/>
      <c r="UOE6" s="2152"/>
      <c r="UOF6" s="2152"/>
      <c r="UOG6" s="2152"/>
      <c r="UOH6" s="2152"/>
      <c r="UOI6" s="2152"/>
      <c r="UOJ6" s="2152"/>
      <c r="UOK6" s="2152"/>
      <c r="UOL6" s="2152"/>
      <c r="UOM6" s="2152"/>
      <c r="UON6" s="2152"/>
      <c r="UOO6" s="2152"/>
      <c r="UOP6" s="2152"/>
      <c r="UOQ6" s="2152"/>
      <c r="UOR6" s="2152"/>
      <c r="UOS6" s="2152"/>
      <c r="UOT6" s="2152"/>
      <c r="UOU6" s="2152"/>
      <c r="UOV6" s="2152"/>
      <c r="UOW6" s="2152"/>
      <c r="UOX6" s="2152"/>
      <c r="UOY6" s="2152"/>
      <c r="UOZ6" s="2152"/>
      <c r="UPA6" s="2152"/>
      <c r="UPB6" s="2152"/>
      <c r="UPC6" s="2152"/>
      <c r="UPD6" s="2152"/>
      <c r="UPE6" s="2152"/>
      <c r="UPF6" s="2152"/>
      <c r="UPG6" s="2152"/>
      <c r="UPH6" s="2152"/>
      <c r="UPI6" s="2152"/>
      <c r="UPJ6" s="2152"/>
      <c r="UPK6" s="2152"/>
      <c r="UPL6" s="2152"/>
      <c r="UPM6" s="2152"/>
      <c r="UPN6" s="2152"/>
      <c r="UPO6" s="2152"/>
      <c r="UPP6" s="2152"/>
      <c r="UPQ6" s="2152"/>
      <c r="UPR6" s="2152"/>
      <c r="UPS6" s="2152"/>
      <c r="UPT6" s="2152"/>
      <c r="UPU6" s="2152"/>
      <c r="UPV6" s="2152"/>
      <c r="UPW6" s="2152"/>
      <c r="UPX6" s="2152"/>
      <c r="UPY6" s="2152"/>
      <c r="UPZ6" s="2152"/>
      <c r="UQA6" s="2152"/>
      <c r="UQB6" s="2152"/>
      <c r="UQC6" s="2152"/>
      <c r="UQD6" s="2152"/>
      <c r="UQE6" s="2152"/>
      <c r="UQF6" s="2152"/>
      <c r="UQG6" s="2152"/>
      <c r="UQH6" s="2152"/>
      <c r="UQI6" s="2152"/>
      <c r="UQJ6" s="2152"/>
      <c r="UQK6" s="2152"/>
      <c r="UQL6" s="2152"/>
      <c r="UQM6" s="2152"/>
      <c r="UQN6" s="2152"/>
      <c r="UQO6" s="2152"/>
      <c r="UQP6" s="2152"/>
      <c r="UQQ6" s="2152"/>
      <c r="UQR6" s="2152"/>
      <c r="UQS6" s="2152"/>
      <c r="UQT6" s="2152"/>
      <c r="UQU6" s="2152"/>
      <c r="UQV6" s="2152"/>
      <c r="UQW6" s="2152"/>
      <c r="UQX6" s="2152"/>
      <c r="UQY6" s="2152"/>
      <c r="UQZ6" s="2152"/>
      <c r="URA6" s="2152"/>
      <c r="URB6" s="2152"/>
      <c r="URC6" s="2152"/>
      <c r="URD6" s="2152"/>
      <c r="URE6" s="2152"/>
      <c r="URF6" s="2152"/>
      <c r="URG6" s="2152"/>
      <c r="URH6" s="2152"/>
      <c r="URI6" s="2152"/>
      <c r="URJ6" s="2152"/>
      <c r="URK6" s="2152"/>
      <c r="URL6" s="2152"/>
      <c r="URM6" s="2152"/>
      <c r="URN6" s="2152"/>
      <c r="URO6" s="2152"/>
      <c r="URP6" s="2152"/>
      <c r="URQ6" s="2152"/>
      <c r="URR6" s="2152"/>
      <c r="URS6" s="2152"/>
      <c r="URT6" s="2152"/>
      <c r="URU6" s="2152"/>
      <c r="URV6" s="2152"/>
      <c r="URW6" s="2152"/>
      <c r="URX6" s="2152"/>
      <c r="URY6" s="2152"/>
      <c r="URZ6" s="2152"/>
      <c r="USA6" s="2152"/>
      <c r="USB6" s="2152"/>
      <c r="USC6" s="2152"/>
      <c r="USD6" s="2152"/>
      <c r="USE6" s="2152"/>
      <c r="USF6" s="2152"/>
      <c r="USG6" s="2152"/>
      <c r="USH6" s="2152"/>
      <c r="USI6" s="2152"/>
      <c r="USJ6" s="2152"/>
      <c r="USK6" s="2152"/>
      <c r="USL6" s="2152"/>
      <c r="USM6" s="2152"/>
      <c r="USN6" s="2152"/>
      <c r="USO6" s="2152"/>
      <c r="USP6" s="2152"/>
      <c r="USQ6" s="2152"/>
      <c r="USR6" s="2152"/>
      <c r="USS6" s="2152"/>
      <c r="UST6" s="2152"/>
      <c r="USU6" s="2152"/>
      <c r="USV6" s="2152"/>
      <c r="USW6" s="2152"/>
      <c r="USX6" s="2152"/>
      <c r="USY6" s="2152"/>
      <c r="USZ6" s="2152"/>
      <c r="UTA6" s="2152"/>
      <c r="UTB6" s="2152"/>
      <c r="UTC6" s="2152"/>
      <c r="UTD6" s="2152"/>
      <c r="UTE6" s="2152"/>
      <c r="UTF6" s="2152"/>
      <c r="UTG6" s="2152"/>
      <c r="UTH6" s="2152"/>
      <c r="UTI6" s="2152"/>
      <c r="UTJ6" s="2152"/>
      <c r="UTK6" s="2152"/>
      <c r="UTL6" s="2152"/>
      <c r="UTM6" s="2152"/>
      <c r="UTN6" s="2152"/>
      <c r="UTO6" s="2152"/>
      <c r="UTP6" s="2152"/>
      <c r="UTQ6" s="2152"/>
      <c r="UTR6" s="2152"/>
      <c r="UTS6" s="2152"/>
      <c r="UTT6" s="2152"/>
      <c r="UTU6" s="2152"/>
      <c r="UTV6" s="2152"/>
      <c r="UTW6" s="2152"/>
      <c r="UTX6" s="2152"/>
      <c r="UTY6" s="2152"/>
      <c r="UTZ6" s="2152"/>
      <c r="UUA6" s="2152"/>
      <c r="UUB6" s="2152"/>
      <c r="UUC6" s="2152"/>
      <c r="UUD6" s="2152"/>
      <c r="UUE6" s="2152"/>
      <c r="UUF6" s="2152"/>
      <c r="UUG6" s="2152"/>
      <c r="UUH6" s="2152"/>
      <c r="UUI6" s="2152"/>
      <c r="UUJ6" s="2152"/>
      <c r="UUK6" s="2152"/>
      <c r="UUL6" s="2152"/>
      <c r="UUM6" s="2152"/>
      <c r="UUN6" s="2152"/>
      <c r="UUO6" s="2152"/>
      <c r="UUP6" s="2152"/>
      <c r="UUQ6" s="2152"/>
      <c r="UUR6" s="2152"/>
      <c r="UUS6" s="2152"/>
      <c r="UUT6" s="2152"/>
      <c r="UUU6" s="2152"/>
      <c r="UUV6" s="2152"/>
      <c r="UUW6" s="2152"/>
      <c r="UUX6" s="2152"/>
      <c r="UUY6" s="2152"/>
      <c r="UUZ6" s="2152"/>
      <c r="UVA6" s="2152"/>
      <c r="UVB6" s="2152"/>
      <c r="UVC6" s="2152"/>
      <c r="UVD6" s="2152"/>
      <c r="UVE6" s="2152"/>
      <c r="UVF6" s="2152"/>
      <c r="UVG6" s="2152"/>
      <c r="UVH6" s="2152"/>
      <c r="UVI6" s="2152"/>
      <c r="UVJ6" s="2152"/>
      <c r="UVK6" s="2152"/>
      <c r="UVL6" s="2152"/>
      <c r="UVM6" s="2152"/>
      <c r="UVN6" s="2152"/>
      <c r="UVO6" s="2152"/>
      <c r="UVP6" s="2152"/>
      <c r="UVQ6" s="2152"/>
      <c r="UVR6" s="2152"/>
      <c r="UVS6" s="2152"/>
      <c r="UVT6" s="2152"/>
      <c r="UVU6" s="2152"/>
      <c r="UVV6" s="2152"/>
      <c r="UVW6" s="2152"/>
      <c r="UVX6" s="2152"/>
      <c r="UVY6" s="2152"/>
      <c r="UVZ6" s="2152"/>
      <c r="UWA6" s="2152"/>
      <c r="UWB6" s="2152"/>
      <c r="UWC6" s="2152"/>
      <c r="UWD6" s="2152"/>
      <c r="UWE6" s="2152"/>
      <c r="UWF6" s="2152"/>
      <c r="UWG6" s="2152"/>
      <c r="UWH6" s="2152"/>
      <c r="UWI6" s="2152"/>
      <c r="UWJ6" s="2152"/>
      <c r="UWK6" s="2152"/>
      <c r="UWL6" s="2152"/>
      <c r="UWM6" s="2152"/>
      <c r="UWN6" s="2152"/>
      <c r="UWO6" s="2152"/>
      <c r="UWP6" s="2152"/>
      <c r="UWQ6" s="2152"/>
      <c r="UWR6" s="2152"/>
      <c r="UWS6" s="2152"/>
      <c r="UWT6" s="2152"/>
      <c r="UWU6" s="2152"/>
      <c r="UWV6" s="2152"/>
      <c r="UWW6" s="2152"/>
      <c r="UWX6" s="2152"/>
      <c r="UWY6" s="2152"/>
      <c r="UWZ6" s="2152"/>
      <c r="UXA6" s="2152"/>
      <c r="UXB6" s="2152"/>
      <c r="UXC6" s="2152"/>
      <c r="UXD6" s="2152"/>
      <c r="UXE6" s="2152"/>
      <c r="UXF6" s="2152"/>
      <c r="UXG6" s="2152"/>
      <c r="UXH6" s="2152"/>
      <c r="UXI6" s="2152"/>
      <c r="UXJ6" s="2152"/>
      <c r="UXK6" s="2152"/>
      <c r="UXL6" s="2152"/>
      <c r="UXM6" s="2152"/>
      <c r="UXN6" s="2152"/>
      <c r="UXO6" s="2152"/>
      <c r="UXP6" s="2152"/>
      <c r="UXQ6" s="2152"/>
      <c r="UXR6" s="2152"/>
      <c r="UXS6" s="2152"/>
      <c r="UXT6" s="2152"/>
      <c r="UXU6" s="2152"/>
      <c r="UXV6" s="2152"/>
      <c r="UXW6" s="2152"/>
      <c r="UXX6" s="2152"/>
      <c r="UXY6" s="2152"/>
      <c r="UXZ6" s="2152"/>
      <c r="UYA6" s="2152"/>
      <c r="UYB6" s="2152"/>
      <c r="UYC6" s="2152"/>
      <c r="UYD6" s="2152"/>
      <c r="UYE6" s="2152"/>
      <c r="UYF6" s="2152"/>
      <c r="UYG6" s="2152"/>
      <c r="UYH6" s="2152"/>
      <c r="UYI6" s="2152"/>
      <c r="UYJ6" s="2152"/>
      <c r="UYK6" s="2152"/>
      <c r="UYL6" s="2152"/>
      <c r="UYM6" s="2152"/>
      <c r="UYN6" s="2152"/>
      <c r="UYO6" s="2152"/>
      <c r="UYP6" s="2152"/>
      <c r="UYQ6" s="2152"/>
      <c r="UYR6" s="2152"/>
      <c r="UYS6" s="2152"/>
      <c r="UYT6" s="2152"/>
      <c r="UYU6" s="2152"/>
      <c r="UYV6" s="2152"/>
      <c r="UYW6" s="2152"/>
      <c r="UYX6" s="2152"/>
      <c r="UYY6" s="2152"/>
      <c r="UYZ6" s="2152"/>
      <c r="UZA6" s="2152"/>
      <c r="UZB6" s="2152"/>
      <c r="UZC6" s="2152"/>
      <c r="UZD6" s="2152"/>
      <c r="UZE6" s="2152"/>
      <c r="UZF6" s="2152"/>
      <c r="UZG6" s="2152"/>
      <c r="UZH6" s="2152"/>
      <c r="UZI6" s="2152"/>
      <c r="UZJ6" s="2152"/>
      <c r="UZK6" s="2152"/>
      <c r="UZL6" s="2152"/>
      <c r="UZM6" s="2152"/>
      <c r="UZN6" s="2152"/>
      <c r="UZO6" s="2152"/>
      <c r="UZP6" s="2152"/>
      <c r="UZQ6" s="2152"/>
      <c r="UZR6" s="2152"/>
      <c r="UZS6" s="2152"/>
      <c r="UZT6" s="2152"/>
      <c r="UZU6" s="2152"/>
      <c r="UZV6" s="2152"/>
      <c r="UZW6" s="2152"/>
      <c r="UZX6" s="2152"/>
      <c r="UZY6" s="2152"/>
      <c r="UZZ6" s="2152"/>
      <c r="VAA6" s="2152"/>
      <c r="VAB6" s="2152"/>
      <c r="VAC6" s="2152"/>
      <c r="VAD6" s="2152"/>
      <c r="VAE6" s="2152"/>
      <c r="VAF6" s="2152"/>
      <c r="VAG6" s="2152"/>
      <c r="VAH6" s="2152"/>
      <c r="VAI6" s="2152"/>
      <c r="VAJ6" s="2152"/>
      <c r="VAK6" s="2152"/>
      <c r="VAL6" s="2152"/>
      <c r="VAM6" s="2152"/>
      <c r="VAN6" s="2152"/>
      <c r="VAO6" s="2152"/>
      <c r="VAP6" s="2152"/>
      <c r="VAQ6" s="2152"/>
      <c r="VAR6" s="2152"/>
      <c r="VAS6" s="2152"/>
      <c r="VAT6" s="2152"/>
      <c r="VAU6" s="2152"/>
      <c r="VAV6" s="2152"/>
      <c r="VAW6" s="2152"/>
      <c r="VAX6" s="2152"/>
      <c r="VAY6" s="2152"/>
      <c r="VAZ6" s="2152"/>
      <c r="VBA6" s="2152"/>
      <c r="VBB6" s="2152"/>
      <c r="VBC6" s="2152"/>
      <c r="VBD6" s="2152"/>
      <c r="VBE6" s="2152"/>
      <c r="VBF6" s="2152"/>
      <c r="VBG6" s="2152"/>
      <c r="VBH6" s="2152"/>
      <c r="VBI6" s="2152"/>
      <c r="VBJ6" s="2152"/>
      <c r="VBK6" s="2152"/>
      <c r="VBL6" s="2152"/>
      <c r="VBM6" s="2152"/>
      <c r="VBN6" s="2152"/>
      <c r="VBO6" s="2152"/>
      <c r="VBP6" s="2152"/>
      <c r="VBQ6" s="2152"/>
      <c r="VBR6" s="2152"/>
      <c r="VBS6" s="2152"/>
      <c r="VBT6" s="2152"/>
      <c r="VBU6" s="2152"/>
      <c r="VBV6" s="2152"/>
      <c r="VBW6" s="2152"/>
      <c r="VBX6" s="2152"/>
      <c r="VBY6" s="2152"/>
      <c r="VBZ6" s="2152"/>
      <c r="VCA6" s="2152"/>
      <c r="VCB6" s="2152"/>
      <c r="VCC6" s="2152"/>
      <c r="VCD6" s="2152"/>
      <c r="VCE6" s="2152"/>
      <c r="VCF6" s="2152"/>
      <c r="VCG6" s="2152"/>
      <c r="VCH6" s="2152"/>
      <c r="VCI6" s="2152"/>
      <c r="VCJ6" s="2152"/>
      <c r="VCK6" s="2152"/>
      <c r="VCL6" s="2152"/>
      <c r="VCM6" s="2152"/>
      <c r="VCN6" s="2152"/>
      <c r="VCO6" s="2152"/>
      <c r="VCP6" s="2152"/>
      <c r="VCQ6" s="2152"/>
      <c r="VCR6" s="2152"/>
      <c r="VCS6" s="2152"/>
      <c r="VCT6" s="2152"/>
      <c r="VCU6" s="2152"/>
      <c r="VCV6" s="2152"/>
      <c r="VCW6" s="2152"/>
      <c r="VCX6" s="2152"/>
      <c r="VCY6" s="2152"/>
      <c r="VCZ6" s="2152"/>
      <c r="VDA6" s="2152"/>
      <c r="VDB6" s="2152"/>
      <c r="VDC6" s="2152"/>
      <c r="VDD6" s="2152"/>
      <c r="VDE6" s="2152"/>
      <c r="VDF6" s="2152"/>
      <c r="VDG6" s="2152"/>
      <c r="VDH6" s="2152"/>
      <c r="VDI6" s="2152"/>
      <c r="VDJ6" s="2152"/>
      <c r="VDK6" s="2152"/>
      <c r="VDL6" s="2152"/>
      <c r="VDM6" s="2152"/>
      <c r="VDN6" s="2152"/>
      <c r="VDO6" s="2152"/>
      <c r="VDP6" s="2152"/>
      <c r="VDQ6" s="2152"/>
      <c r="VDR6" s="2152"/>
      <c r="VDS6" s="2152"/>
      <c r="VDT6" s="2152"/>
      <c r="VDU6" s="2152"/>
      <c r="VDV6" s="2152"/>
      <c r="VDW6" s="2152"/>
      <c r="VDX6" s="2152"/>
      <c r="VDY6" s="2152"/>
      <c r="VDZ6" s="2152"/>
      <c r="VEA6" s="2152"/>
      <c r="VEB6" s="2152"/>
      <c r="VEC6" s="2152"/>
      <c r="VED6" s="2152"/>
      <c r="VEE6" s="2152"/>
      <c r="VEF6" s="2152"/>
      <c r="VEG6" s="2152"/>
      <c r="VEH6" s="2152"/>
      <c r="VEI6" s="2152"/>
      <c r="VEJ6" s="2152"/>
      <c r="VEK6" s="2152"/>
      <c r="VEL6" s="2152"/>
      <c r="VEM6" s="2152"/>
      <c r="VEN6" s="2152"/>
      <c r="VEO6" s="2152"/>
      <c r="VEP6" s="2152"/>
      <c r="VEQ6" s="2152"/>
      <c r="VER6" s="2152"/>
      <c r="VES6" s="2152"/>
      <c r="VET6" s="2152"/>
      <c r="VEU6" s="2152"/>
      <c r="VEV6" s="2152"/>
      <c r="VEW6" s="2152"/>
      <c r="VEX6" s="2152"/>
      <c r="VEY6" s="2152"/>
      <c r="VEZ6" s="2152"/>
      <c r="VFA6" s="2152"/>
      <c r="VFB6" s="2152"/>
      <c r="VFC6" s="2152"/>
      <c r="VFD6" s="2152"/>
      <c r="VFE6" s="2152"/>
      <c r="VFF6" s="2152"/>
      <c r="VFG6" s="2152"/>
      <c r="VFH6" s="2152"/>
      <c r="VFI6" s="2152"/>
      <c r="VFJ6" s="2152"/>
      <c r="VFK6" s="2152"/>
      <c r="VFL6" s="2152"/>
      <c r="VFM6" s="2152"/>
      <c r="VFN6" s="2152"/>
      <c r="VFO6" s="2152"/>
      <c r="VFP6" s="2152"/>
      <c r="VFQ6" s="2152"/>
      <c r="VFR6" s="2152"/>
      <c r="VFS6" s="2152"/>
      <c r="VFT6" s="2152"/>
      <c r="VFU6" s="2152"/>
      <c r="VFV6" s="2152"/>
      <c r="VFW6" s="2152"/>
      <c r="VFX6" s="2152"/>
      <c r="VFY6" s="2152"/>
      <c r="VFZ6" s="2152"/>
      <c r="VGA6" s="2152"/>
      <c r="VGB6" s="2152"/>
      <c r="VGC6" s="2152"/>
      <c r="VGD6" s="2152"/>
      <c r="VGE6" s="2152"/>
      <c r="VGF6" s="2152"/>
      <c r="VGG6" s="2152"/>
      <c r="VGH6" s="2152"/>
      <c r="VGI6" s="2152"/>
      <c r="VGJ6" s="2152"/>
      <c r="VGK6" s="2152"/>
      <c r="VGL6" s="2152"/>
      <c r="VGM6" s="2152"/>
      <c r="VGN6" s="2152"/>
      <c r="VGO6" s="2152"/>
      <c r="VGP6" s="2152"/>
      <c r="VGQ6" s="2152"/>
      <c r="VGR6" s="2152"/>
      <c r="VGS6" s="2152"/>
      <c r="VGT6" s="2152"/>
      <c r="VGU6" s="2152"/>
      <c r="VGV6" s="2152"/>
      <c r="VGW6" s="2152"/>
      <c r="VGX6" s="2152"/>
      <c r="VGY6" s="2152"/>
      <c r="VGZ6" s="2152"/>
      <c r="VHA6" s="2152"/>
      <c r="VHB6" s="2152"/>
      <c r="VHC6" s="2152"/>
      <c r="VHD6" s="2152"/>
      <c r="VHE6" s="2152"/>
      <c r="VHF6" s="2152"/>
      <c r="VHG6" s="2152"/>
      <c r="VHH6" s="2152"/>
      <c r="VHI6" s="2152"/>
      <c r="VHJ6" s="2152"/>
      <c r="VHK6" s="2152"/>
      <c r="VHL6" s="2152"/>
      <c r="VHM6" s="2152"/>
      <c r="VHN6" s="2152"/>
      <c r="VHO6" s="2152"/>
      <c r="VHP6" s="2152"/>
      <c r="VHQ6" s="2152"/>
      <c r="VHR6" s="2152"/>
      <c r="VHS6" s="2152"/>
      <c r="VHT6" s="2152"/>
      <c r="VHU6" s="2152"/>
      <c r="VHV6" s="2152"/>
      <c r="VHW6" s="2152"/>
      <c r="VHX6" s="2152"/>
      <c r="VHY6" s="2152"/>
      <c r="VHZ6" s="2152"/>
      <c r="VIA6" s="2152"/>
      <c r="VIB6" s="2152"/>
      <c r="VIC6" s="2152"/>
      <c r="VID6" s="2152"/>
      <c r="VIE6" s="2152"/>
      <c r="VIF6" s="2152"/>
      <c r="VIG6" s="2152"/>
      <c r="VIH6" s="2152"/>
      <c r="VII6" s="2152"/>
      <c r="VIJ6" s="2152"/>
      <c r="VIK6" s="2152"/>
      <c r="VIL6" s="2152"/>
      <c r="VIM6" s="2152"/>
      <c r="VIN6" s="2152"/>
      <c r="VIO6" s="2152"/>
      <c r="VIP6" s="2152"/>
      <c r="VIQ6" s="2152"/>
      <c r="VIR6" s="2152"/>
      <c r="VIS6" s="2152"/>
      <c r="VIT6" s="2152"/>
      <c r="VIU6" s="2152"/>
      <c r="VIV6" s="2152"/>
      <c r="VIW6" s="2152"/>
      <c r="VIX6" s="2152"/>
      <c r="VIY6" s="2152"/>
      <c r="VIZ6" s="2152"/>
      <c r="VJA6" s="2152"/>
      <c r="VJB6" s="2152"/>
      <c r="VJC6" s="2152"/>
      <c r="VJD6" s="2152"/>
      <c r="VJE6" s="2152"/>
      <c r="VJF6" s="2152"/>
      <c r="VJG6" s="2152"/>
      <c r="VJH6" s="2152"/>
      <c r="VJI6" s="2152"/>
      <c r="VJJ6" s="2152"/>
      <c r="VJK6" s="2152"/>
      <c r="VJL6" s="2152"/>
      <c r="VJM6" s="2152"/>
      <c r="VJN6" s="2152"/>
      <c r="VJO6" s="2152"/>
      <c r="VJP6" s="2152"/>
      <c r="VJQ6" s="2152"/>
      <c r="VJR6" s="2152"/>
      <c r="VJS6" s="2152"/>
      <c r="VJT6" s="2152"/>
      <c r="VJU6" s="2152"/>
      <c r="VJV6" s="2152"/>
      <c r="VJW6" s="2152"/>
      <c r="VJX6" s="2152"/>
      <c r="VJY6" s="2152"/>
      <c r="VJZ6" s="2152"/>
      <c r="VKA6" s="2152"/>
      <c r="VKB6" s="2152"/>
      <c r="VKC6" s="2152"/>
      <c r="VKD6" s="2152"/>
      <c r="VKE6" s="2152"/>
      <c r="VKF6" s="2152"/>
      <c r="VKG6" s="2152"/>
      <c r="VKH6" s="2152"/>
      <c r="VKI6" s="2152"/>
      <c r="VKJ6" s="2152"/>
      <c r="VKK6" s="2152"/>
      <c r="VKL6" s="2152"/>
      <c r="VKM6" s="2152"/>
      <c r="VKN6" s="2152"/>
      <c r="VKO6" s="2152"/>
      <c r="VKP6" s="2152"/>
      <c r="VKQ6" s="2152"/>
      <c r="VKR6" s="2152"/>
      <c r="VKS6" s="2152"/>
      <c r="VKT6" s="2152"/>
      <c r="VKU6" s="2152"/>
      <c r="VKV6" s="2152"/>
      <c r="VKW6" s="2152"/>
      <c r="VKX6" s="2152"/>
      <c r="VKY6" s="2152"/>
      <c r="VKZ6" s="2152"/>
      <c r="VLA6" s="2152"/>
      <c r="VLB6" s="2152"/>
      <c r="VLC6" s="2152"/>
      <c r="VLD6" s="2152"/>
      <c r="VLE6" s="2152"/>
      <c r="VLF6" s="2152"/>
      <c r="VLG6" s="2152"/>
      <c r="VLH6" s="2152"/>
      <c r="VLI6" s="2152"/>
      <c r="VLJ6" s="2152"/>
      <c r="VLK6" s="2152"/>
      <c r="VLL6" s="2152"/>
      <c r="VLM6" s="2152"/>
      <c r="VLN6" s="2152"/>
      <c r="VLO6" s="2152"/>
      <c r="VLP6" s="2152"/>
      <c r="VLQ6" s="2152"/>
      <c r="VLR6" s="2152"/>
      <c r="VLS6" s="2152"/>
      <c r="VLT6" s="2152"/>
      <c r="VLU6" s="2152"/>
      <c r="VLV6" s="2152"/>
      <c r="VLW6" s="2152"/>
      <c r="VLX6" s="2152"/>
      <c r="VLY6" s="2152"/>
      <c r="VLZ6" s="2152"/>
      <c r="VMA6" s="2152"/>
      <c r="VMB6" s="2152"/>
      <c r="VMC6" s="2152"/>
      <c r="VMD6" s="2152"/>
      <c r="VME6" s="2152"/>
      <c r="VMF6" s="2152"/>
      <c r="VMG6" s="2152"/>
      <c r="VMH6" s="2152"/>
      <c r="VMI6" s="2152"/>
      <c r="VMJ6" s="2152"/>
      <c r="VMK6" s="2152"/>
      <c r="VML6" s="2152"/>
      <c r="VMM6" s="2152"/>
      <c r="VMN6" s="2152"/>
      <c r="VMO6" s="2152"/>
      <c r="VMP6" s="2152"/>
      <c r="VMQ6" s="2152"/>
      <c r="VMR6" s="2152"/>
      <c r="VMS6" s="2152"/>
      <c r="VMT6" s="2152"/>
      <c r="VMU6" s="2152"/>
      <c r="VMV6" s="2152"/>
      <c r="VMW6" s="2152"/>
      <c r="VMX6" s="2152"/>
      <c r="VMY6" s="2152"/>
      <c r="VMZ6" s="2152"/>
      <c r="VNA6" s="2152"/>
      <c r="VNB6" s="2152"/>
      <c r="VNC6" s="2152"/>
      <c r="VND6" s="2152"/>
      <c r="VNE6" s="2152"/>
      <c r="VNF6" s="2152"/>
      <c r="VNG6" s="2152"/>
      <c r="VNH6" s="2152"/>
      <c r="VNI6" s="2152"/>
      <c r="VNJ6" s="2152"/>
      <c r="VNK6" s="2152"/>
      <c r="VNL6" s="2152"/>
      <c r="VNM6" s="2152"/>
      <c r="VNN6" s="2152"/>
      <c r="VNO6" s="2152"/>
      <c r="VNP6" s="2152"/>
      <c r="VNQ6" s="2152"/>
      <c r="VNR6" s="2152"/>
      <c r="VNS6" s="2152"/>
      <c r="VNT6" s="2152"/>
      <c r="VNU6" s="2152"/>
      <c r="VNV6" s="2152"/>
      <c r="VNW6" s="2152"/>
      <c r="VNX6" s="2152"/>
      <c r="VNY6" s="2152"/>
      <c r="VNZ6" s="2152"/>
      <c r="VOA6" s="2152"/>
      <c r="VOB6" s="2152"/>
      <c r="VOC6" s="2152"/>
      <c r="VOD6" s="2152"/>
      <c r="VOE6" s="2152"/>
      <c r="VOF6" s="2152"/>
      <c r="VOG6" s="2152"/>
      <c r="VOH6" s="2152"/>
      <c r="VOI6" s="2152"/>
      <c r="VOJ6" s="2152"/>
      <c r="VOK6" s="2152"/>
      <c r="VOL6" s="2152"/>
      <c r="VOM6" s="2152"/>
      <c r="VON6" s="2152"/>
      <c r="VOO6" s="2152"/>
      <c r="VOP6" s="2152"/>
      <c r="VOQ6" s="2152"/>
      <c r="VOR6" s="2152"/>
      <c r="VOS6" s="2152"/>
      <c r="VOT6" s="2152"/>
      <c r="VOU6" s="2152"/>
      <c r="VOV6" s="2152"/>
      <c r="VOW6" s="2152"/>
      <c r="VOX6" s="2152"/>
      <c r="VOY6" s="2152"/>
      <c r="VOZ6" s="2152"/>
      <c r="VPA6" s="2152"/>
      <c r="VPB6" s="2152"/>
      <c r="VPC6" s="2152"/>
      <c r="VPD6" s="2152"/>
      <c r="VPE6" s="2152"/>
      <c r="VPF6" s="2152"/>
      <c r="VPG6" s="2152"/>
      <c r="VPH6" s="2152"/>
      <c r="VPI6" s="2152"/>
      <c r="VPJ6" s="2152"/>
      <c r="VPK6" s="2152"/>
      <c r="VPL6" s="2152"/>
      <c r="VPM6" s="2152"/>
      <c r="VPN6" s="2152"/>
      <c r="VPO6" s="2152"/>
      <c r="VPP6" s="2152"/>
      <c r="VPQ6" s="2152"/>
      <c r="VPR6" s="2152"/>
      <c r="VPS6" s="2152"/>
      <c r="VPT6" s="2152"/>
      <c r="VPU6" s="2152"/>
      <c r="VPV6" s="2152"/>
      <c r="VPW6" s="2152"/>
      <c r="VPX6" s="2152"/>
      <c r="VPY6" s="2152"/>
      <c r="VPZ6" s="2152"/>
      <c r="VQA6" s="2152"/>
      <c r="VQB6" s="2152"/>
      <c r="VQC6" s="2152"/>
      <c r="VQD6" s="2152"/>
      <c r="VQE6" s="2152"/>
      <c r="VQF6" s="2152"/>
      <c r="VQG6" s="2152"/>
      <c r="VQH6" s="2152"/>
      <c r="VQI6" s="2152"/>
      <c r="VQJ6" s="2152"/>
      <c r="VQK6" s="2152"/>
      <c r="VQL6" s="2152"/>
      <c r="VQM6" s="2152"/>
      <c r="VQN6" s="2152"/>
      <c r="VQO6" s="2152"/>
      <c r="VQP6" s="2152"/>
      <c r="VQQ6" s="2152"/>
      <c r="VQR6" s="2152"/>
      <c r="VQS6" s="2152"/>
      <c r="VQT6" s="2152"/>
      <c r="VQU6" s="2152"/>
      <c r="VQV6" s="2152"/>
      <c r="VQW6" s="2152"/>
      <c r="VQX6" s="2152"/>
      <c r="VQY6" s="2152"/>
      <c r="VQZ6" s="2152"/>
      <c r="VRA6" s="2152"/>
      <c r="VRB6" s="2152"/>
      <c r="VRC6" s="2152"/>
      <c r="VRD6" s="2152"/>
      <c r="VRE6" s="2152"/>
      <c r="VRF6" s="2152"/>
      <c r="VRG6" s="2152"/>
      <c r="VRH6" s="2152"/>
      <c r="VRI6" s="2152"/>
      <c r="VRJ6" s="2152"/>
      <c r="VRK6" s="2152"/>
      <c r="VRL6" s="2152"/>
      <c r="VRM6" s="2152"/>
      <c r="VRN6" s="2152"/>
      <c r="VRO6" s="2152"/>
      <c r="VRP6" s="2152"/>
      <c r="VRQ6" s="2152"/>
      <c r="VRR6" s="2152"/>
      <c r="VRS6" s="2152"/>
      <c r="VRT6" s="2152"/>
      <c r="VRU6" s="2152"/>
      <c r="VRV6" s="2152"/>
      <c r="VRW6" s="2152"/>
      <c r="VRX6" s="2152"/>
      <c r="VRY6" s="2152"/>
      <c r="VRZ6" s="2152"/>
      <c r="VSA6" s="2152"/>
      <c r="VSB6" s="2152"/>
      <c r="VSC6" s="2152"/>
      <c r="VSD6" s="2152"/>
      <c r="VSE6" s="2152"/>
      <c r="VSF6" s="2152"/>
      <c r="VSG6" s="2152"/>
      <c r="VSH6" s="2152"/>
      <c r="VSI6" s="2152"/>
      <c r="VSJ6" s="2152"/>
      <c r="VSK6" s="2152"/>
      <c r="VSL6" s="2152"/>
      <c r="VSM6" s="2152"/>
      <c r="VSN6" s="2152"/>
      <c r="VSO6" s="2152"/>
      <c r="VSP6" s="2152"/>
      <c r="VSQ6" s="2152"/>
      <c r="VSR6" s="2152"/>
      <c r="VSS6" s="2152"/>
      <c r="VST6" s="2152"/>
      <c r="VSU6" s="2152"/>
      <c r="VSV6" s="2152"/>
      <c r="VSW6" s="2152"/>
      <c r="VSX6" s="2152"/>
      <c r="VSY6" s="2152"/>
      <c r="VSZ6" s="2152"/>
      <c r="VTA6" s="2152"/>
      <c r="VTB6" s="2152"/>
      <c r="VTC6" s="2152"/>
      <c r="VTD6" s="2152"/>
      <c r="VTE6" s="2152"/>
      <c r="VTF6" s="2152"/>
      <c r="VTG6" s="2152"/>
      <c r="VTH6" s="2152"/>
      <c r="VTI6" s="2152"/>
      <c r="VTJ6" s="2152"/>
      <c r="VTK6" s="2152"/>
      <c r="VTL6" s="2152"/>
      <c r="VTM6" s="2152"/>
      <c r="VTN6" s="2152"/>
      <c r="VTO6" s="2152"/>
      <c r="VTP6" s="2152"/>
      <c r="VTQ6" s="2152"/>
      <c r="VTR6" s="2152"/>
      <c r="VTS6" s="2152"/>
      <c r="VTT6" s="2152"/>
      <c r="VTU6" s="2152"/>
      <c r="VTV6" s="2152"/>
      <c r="VTW6" s="2152"/>
      <c r="VTX6" s="2152"/>
      <c r="VTY6" s="2152"/>
      <c r="VTZ6" s="2152"/>
      <c r="VUA6" s="2152"/>
      <c r="VUB6" s="2152"/>
      <c r="VUC6" s="2152"/>
      <c r="VUD6" s="2152"/>
      <c r="VUE6" s="2152"/>
      <c r="VUF6" s="2152"/>
      <c r="VUG6" s="2152"/>
      <c r="VUH6" s="2152"/>
      <c r="VUI6" s="2152"/>
      <c r="VUJ6" s="2152"/>
      <c r="VUK6" s="2152"/>
      <c r="VUL6" s="2152"/>
      <c r="VUM6" s="2152"/>
      <c r="VUN6" s="2152"/>
      <c r="VUO6" s="2152"/>
      <c r="VUP6" s="2152"/>
      <c r="VUQ6" s="2152"/>
      <c r="VUR6" s="2152"/>
      <c r="VUS6" s="2152"/>
      <c r="VUT6" s="2152"/>
      <c r="VUU6" s="2152"/>
      <c r="VUV6" s="2152"/>
      <c r="VUW6" s="2152"/>
      <c r="VUX6" s="2152"/>
      <c r="VUY6" s="2152"/>
      <c r="VUZ6" s="2152"/>
      <c r="VVA6" s="2152"/>
      <c r="VVB6" s="2152"/>
      <c r="VVC6" s="2152"/>
      <c r="VVD6" s="2152"/>
      <c r="VVE6" s="2152"/>
      <c r="VVF6" s="2152"/>
      <c r="VVG6" s="2152"/>
      <c r="VVH6" s="2152"/>
      <c r="VVI6" s="2152"/>
      <c r="VVJ6" s="2152"/>
      <c r="VVK6" s="2152"/>
      <c r="VVL6" s="2152"/>
      <c r="VVM6" s="2152"/>
      <c r="VVN6" s="2152"/>
      <c r="VVO6" s="2152"/>
      <c r="VVP6" s="2152"/>
      <c r="VVQ6" s="2152"/>
      <c r="VVR6" s="2152"/>
      <c r="VVS6" s="2152"/>
      <c r="VVT6" s="2152"/>
      <c r="VVU6" s="2152"/>
      <c r="VVV6" s="2152"/>
      <c r="VVW6" s="2152"/>
      <c r="VVX6" s="2152"/>
      <c r="VVY6" s="2152"/>
      <c r="VVZ6" s="2152"/>
      <c r="VWA6" s="2152"/>
      <c r="VWB6" s="2152"/>
      <c r="VWC6" s="2152"/>
      <c r="VWD6" s="2152"/>
      <c r="VWE6" s="2152"/>
      <c r="VWF6" s="2152"/>
      <c r="VWG6" s="2152"/>
      <c r="VWH6" s="2152"/>
      <c r="VWI6" s="2152"/>
      <c r="VWJ6" s="2152"/>
      <c r="VWK6" s="2152"/>
      <c r="VWL6" s="2152"/>
      <c r="VWM6" s="2152"/>
      <c r="VWN6" s="2152"/>
      <c r="VWO6" s="2152"/>
      <c r="VWP6" s="2152"/>
      <c r="VWQ6" s="2152"/>
      <c r="VWR6" s="2152"/>
      <c r="VWS6" s="2152"/>
      <c r="VWT6" s="2152"/>
      <c r="VWU6" s="2152"/>
      <c r="VWV6" s="2152"/>
      <c r="VWW6" s="2152"/>
      <c r="VWX6" s="2152"/>
      <c r="VWY6" s="2152"/>
      <c r="VWZ6" s="2152"/>
      <c r="VXA6" s="2152"/>
      <c r="VXB6" s="2152"/>
      <c r="VXC6" s="2152"/>
      <c r="VXD6" s="2152"/>
      <c r="VXE6" s="2152"/>
      <c r="VXF6" s="2152"/>
      <c r="VXG6" s="2152"/>
      <c r="VXH6" s="2152"/>
      <c r="VXI6" s="2152"/>
      <c r="VXJ6" s="2152"/>
      <c r="VXK6" s="2152"/>
      <c r="VXL6" s="2152"/>
      <c r="VXM6" s="2152"/>
      <c r="VXN6" s="2152"/>
      <c r="VXO6" s="2152"/>
      <c r="VXP6" s="2152"/>
      <c r="VXQ6" s="2152"/>
      <c r="VXR6" s="2152"/>
      <c r="VXS6" s="2152"/>
      <c r="VXT6" s="2152"/>
      <c r="VXU6" s="2152"/>
      <c r="VXV6" s="2152"/>
      <c r="VXW6" s="2152"/>
      <c r="VXX6" s="2152"/>
      <c r="VXY6" s="2152"/>
      <c r="VXZ6" s="2152"/>
      <c r="VYA6" s="2152"/>
      <c r="VYB6" s="2152"/>
      <c r="VYC6" s="2152"/>
      <c r="VYD6" s="2152"/>
      <c r="VYE6" s="2152"/>
      <c r="VYF6" s="2152"/>
      <c r="VYG6" s="2152"/>
      <c r="VYH6" s="2152"/>
      <c r="VYI6" s="2152"/>
      <c r="VYJ6" s="2152"/>
      <c r="VYK6" s="2152"/>
      <c r="VYL6" s="2152"/>
      <c r="VYM6" s="2152"/>
      <c r="VYN6" s="2152"/>
      <c r="VYO6" s="2152"/>
      <c r="VYP6" s="2152"/>
      <c r="VYQ6" s="2152"/>
      <c r="VYR6" s="2152"/>
      <c r="VYS6" s="2152"/>
      <c r="VYT6" s="2152"/>
      <c r="VYU6" s="2152"/>
      <c r="VYV6" s="2152"/>
      <c r="VYW6" s="2152"/>
      <c r="VYX6" s="2152"/>
      <c r="VYY6" s="2152"/>
      <c r="VYZ6" s="2152"/>
      <c r="VZA6" s="2152"/>
      <c r="VZB6" s="2152"/>
      <c r="VZC6" s="2152"/>
      <c r="VZD6" s="2152"/>
      <c r="VZE6" s="2152"/>
      <c r="VZF6" s="2152"/>
      <c r="VZG6" s="2152"/>
      <c r="VZH6" s="2152"/>
      <c r="VZI6" s="2152"/>
      <c r="VZJ6" s="2152"/>
      <c r="VZK6" s="2152"/>
      <c r="VZL6" s="2152"/>
      <c r="VZM6" s="2152"/>
      <c r="VZN6" s="2152"/>
      <c r="VZO6" s="2152"/>
      <c r="VZP6" s="2152"/>
      <c r="VZQ6" s="2152"/>
      <c r="VZR6" s="2152"/>
      <c r="VZS6" s="2152"/>
      <c r="VZT6" s="2152"/>
      <c r="VZU6" s="2152"/>
      <c r="VZV6" s="2152"/>
      <c r="VZW6" s="2152"/>
      <c r="VZX6" s="2152"/>
      <c r="VZY6" s="2152"/>
      <c r="VZZ6" s="2152"/>
      <c r="WAA6" s="2152"/>
      <c r="WAB6" s="2152"/>
      <c r="WAC6" s="2152"/>
      <c r="WAD6" s="2152"/>
      <c r="WAE6" s="2152"/>
      <c r="WAF6" s="2152"/>
      <c r="WAG6" s="2152"/>
      <c r="WAH6" s="2152"/>
      <c r="WAI6" s="2152"/>
      <c r="WAJ6" s="2152"/>
      <c r="WAK6" s="2152"/>
      <c r="WAL6" s="2152"/>
      <c r="WAM6" s="2152"/>
      <c r="WAN6" s="2152"/>
      <c r="WAO6" s="2152"/>
      <c r="WAP6" s="2152"/>
      <c r="WAQ6" s="2152"/>
      <c r="WAR6" s="2152"/>
      <c r="WAS6" s="2152"/>
      <c r="WAT6" s="2152"/>
      <c r="WAU6" s="2152"/>
      <c r="WAV6" s="2152"/>
      <c r="WAW6" s="2152"/>
      <c r="WAX6" s="2152"/>
      <c r="WAY6" s="2152"/>
      <c r="WAZ6" s="2152"/>
      <c r="WBA6" s="2152"/>
      <c r="WBB6" s="2152"/>
      <c r="WBC6" s="2152"/>
      <c r="WBD6" s="2152"/>
      <c r="WBE6" s="2152"/>
      <c r="WBF6" s="2152"/>
      <c r="WBG6" s="2152"/>
      <c r="WBH6" s="2152"/>
      <c r="WBI6" s="2152"/>
      <c r="WBJ6" s="2152"/>
      <c r="WBK6" s="2152"/>
      <c r="WBL6" s="2152"/>
      <c r="WBM6" s="2152"/>
      <c r="WBN6" s="2152"/>
      <c r="WBO6" s="2152"/>
      <c r="WBP6" s="2152"/>
      <c r="WBQ6" s="2152"/>
      <c r="WBR6" s="2152"/>
      <c r="WBS6" s="2152"/>
      <c r="WBT6" s="2152"/>
      <c r="WBU6" s="2152"/>
      <c r="WBV6" s="2152"/>
      <c r="WBW6" s="2152"/>
      <c r="WBX6" s="2152"/>
      <c r="WBY6" s="2152"/>
      <c r="WBZ6" s="2152"/>
      <c r="WCA6" s="2152"/>
      <c r="WCB6" s="2152"/>
      <c r="WCC6" s="2152"/>
      <c r="WCD6" s="2152"/>
      <c r="WCE6" s="2152"/>
      <c r="WCF6" s="2152"/>
      <c r="WCG6" s="2152"/>
      <c r="WCH6" s="2152"/>
      <c r="WCI6" s="2152"/>
      <c r="WCJ6" s="2152"/>
      <c r="WCK6" s="2152"/>
      <c r="WCL6" s="2152"/>
      <c r="WCM6" s="2152"/>
      <c r="WCN6" s="2152"/>
      <c r="WCO6" s="2152"/>
      <c r="WCP6" s="2152"/>
      <c r="WCQ6" s="2152"/>
      <c r="WCR6" s="2152"/>
      <c r="WCS6" s="2152"/>
      <c r="WCT6" s="2152"/>
      <c r="WCU6" s="2152"/>
      <c r="WCV6" s="2152"/>
      <c r="WCW6" s="2152"/>
      <c r="WCX6" s="2152"/>
      <c r="WCY6" s="2152"/>
      <c r="WCZ6" s="2152"/>
      <c r="WDA6" s="2152"/>
      <c r="WDB6" s="2152"/>
      <c r="WDC6" s="2152"/>
      <c r="WDD6" s="2152"/>
      <c r="WDE6" s="2152"/>
      <c r="WDF6" s="2152"/>
      <c r="WDG6" s="2152"/>
      <c r="WDH6" s="2152"/>
      <c r="WDI6" s="2152"/>
      <c r="WDJ6" s="2152"/>
      <c r="WDK6" s="2152"/>
      <c r="WDL6" s="2152"/>
      <c r="WDM6" s="2152"/>
      <c r="WDN6" s="2152"/>
      <c r="WDO6" s="2152"/>
      <c r="WDP6" s="2152"/>
      <c r="WDQ6" s="2152"/>
      <c r="WDR6" s="2152"/>
      <c r="WDS6" s="2152"/>
      <c r="WDT6" s="2152"/>
      <c r="WDU6" s="2152"/>
      <c r="WDV6" s="2152"/>
      <c r="WDW6" s="2152"/>
      <c r="WDX6" s="2152"/>
      <c r="WDY6" s="2152"/>
      <c r="WDZ6" s="2152"/>
      <c r="WEA6" s="2152"/>
      <c r="WEB6" s="2152"/>
      <c r="WEC6" s="2152"/>
      <c r="WED6" s="2152"/>
      <c r="WEE6" s="2152"/>
      <c r="WEF6" s="2152"/>
      <c r="WEG6" s="2152"/>
      <c r="WEH6" s="2152"/>
      <c r="WEI6" s="2152"/>
      <c r="WEJ6" s="2152"/>
      <c r="WEK6" s="2152"/>
      <c r="WEL6" s="2152"/>
      <c r="WEM6" s="2152"/>
      <c r="WEN6" s="2152"/>
      <c r="WEO6" s="2152"/>
      <c r="WEP6" s="2152"/>
      <c r="WEQ6" s="2152"/>
      <c r="WER6" s="2152"/>
      <c r="WES6" s="2152"/>
      <c r="WET6" s="2152"/>
      <c r="WEU6" s="2152"/>
      <c r="WEV6" s="2152"/>
      <c r="WEW6" s="2152"/>
      <c r="WEX6" s="2152"/>
      <c r="WEY6" s="2152"/>
      <c r="WEZ6" s="2152"/>
      <c r="WFA6" s="2152"/>
      <c r="WFB6" s="2152"/>
      <c r="WFC6" s="2152"/>
      <c r="WFD6" s="2152"/>
      <c r="WFE6" s="2152"/>
      <c r="WFF6" s="2152"/>
      <c r="WFG6" s="2152"/>
      <c r="WFH6" s="2152"/>
      <c r="WFI6" s="2152"/>
      <c r="WFJ6" s="2152"/>
      <c r="WFK6" s="2152"/>
      <c r="WFL6" s="2152"/>
      <c r="WFM6" s="2152"/>
      <c r="WFN6" s="2152"/>
      <c r="WFO6" s="2152"/>
      <c r="WFP6" s="2152"/>
      <c r="WFQ6" s="2152"/>
      <c r="WFR6" s="2152"/>
      <c r="WFS6" s="2152"/>
      <c r="WFT6" s="2152"/>
      <c r="WFU6" s="2152"/>
      <c r="WFV6" s="2152"/>
      <c r="WFW6" s="2152"/>
      <c r="WFX6" s="2152"/>
      <c r="WFY6" s="2152"/>
      <c r="WFZ6" s="2152"/>
      <c r="WGA6" s="2152"/>
      <c r="WGB6" s="2152"/>
      <c r="WGC6" s="2152"/>
      <c r="WGD6" s="2152"/>
      <c r="WGE6" s="2152"/>
      <c r="WGF6" s="2152"/>
      <c r="WGG6" s="2152"/>
      <c r="WGH6" s="2152"/>
      <c r="WGI6" s="2152"/>
      <c r="WGJ6" s="2152"/>
      <c r="WGK6" s="2152"/>
      <c r="WGL6" s="2152"/>
      <c r="WGM6" s="2152"/>
      <c r="WGN6" s="2152"/>
      <c r="WGO6" s="2152"/>
      <c r="WGP6" s="2152"/>
      <c r="WGQ6" s="2152"/>
      <c r="WGR6" s="2152"/>
      <c r="WGS6" s="2152"/>
      <c r="WGT6" s="2152"/>
      <c r="WGU6" s="2152"/>
      <c r="WGV6" s="2152"/>
      <c r="WGW6" s="2152"/>
      <c r="WGX6" s="2152"/>
      <c r="WGY6" s="2152"/>
      <c r="WGZ6" s="2152"/>
      <c r="WHA6" s="2152"/>
      <c r="WHB6" s="2152"/>
      <c r="WHC6" s="2152"/>
      <c r="WHD6" s="2152"/>
      <c r="WHE6" s="2152"/>
      <c r="WHF6" s="2152"/>
      <c r="WHG6" s="2152"/>
      <c r="WHH6" s="2152"/>
      <c r="WHI6" s="2152"/>
      <c r="WHJ6" s="2152"/>
      <c r="WHK6" s="2152"/>
      <c r="WHL6" s="2152"/>
      <c r="WHM6" s="2152"/>
      <c r="WHN6" s="2152"/>
      <c r="WHO6" s="2152"/>
      <c r="WHP6" s="2152"/>
      <c r="WHQ6" s="2152"/>
      <c r="WHR6" s="2152"/>
      <c r="WHS6" s="2152"/>
      <c r="WHT6" s="2152"/>
      <c r="WHU6" s="2152"/>
      <c r="WHV6" s="2152"/>
      <c r="WHW6" s="2152"/>
      <c r="WHX6" s="2152"/>
      <c r="WHY6" s="2152"/>
      <c r="WHZ6" s="2152"/>
      <c r="WIA6" s="2152"/>
      <c r="WIB6" s="2152"/>
      <c r="WIC6" s="2152"/>
      <c r="WID6" s="2152"/>
      <c r="WIE6" s="2152"/>
      <c r="WIF6" s="2152"/>
      <c r="WIG6" s="2152"/>
      <c r="WIH6" s="2152"/>
      <c r="WII6" s="2152"/>
      <c r="WIJ6" s="2152"/>
      <c r="WIK6" s="2152"/>
      <c r="WIL6" s="2152"/>
      <c r="WIM6" s="2152"/>
      <c r="WIN6" s="2152"/>
      <c r="WIO6" s="2152"/>
      <c r="WIP6" s="2152"/>
      <c r="WIQ6" s="2152"/>
      <c r="WIR6" s="2152"/>
      <c r="WIS6" s="2152"/>
      <c r="WIT6" s="2152"/>
      <c r="WIU6" s="2152"/>
      <c r="WIV6" s="2152"/>
      <c r="WIW6" s="2152"/>
      <c r="WIX6" s="2152"/>
      <c r="WIY6" s="2152"/>
      <c r="WIZ6" s="2152"/>
      <c r="WJA6" s="2152"/>
      <c r="WJB6" s="2152"/>
      <c r="WJC6" s="2152"/>
      <c r="WJD6" s="2152"/>
      <c r="WJE6" s="2152"/>
      <c r="WJF6" s="2152"/>
      <c r="WJG6" s="2152"/>
      <c r="WJH6" s="2152"/>
      <c r="WJI6" s="2152"/>
      <c r="WJJ6" s="2152"/>
      <c r="WJK6" s="2152"/>
      <c r="WJL6" s="2152"/>
      <c r="WJM6" s="2152"/>
      <c r="WJN6" s="2152"/>
      <c r="WJO6" s="2152"/>
      <c r="WJP6" s="2152"/>
      <c r="WJQ6" s="2152"/>
      <c r="WJR6" s="2152"/>
      <c r="WJS6" s="2152"/>
      <c r="WJT6" s="2152"/>
      <c r="WJU6" s="2152"/>
      <c r="WJV6" s="2152"/>
      <c r="WJW6" s="2152"/>
      <c r="WJX6" s="2152"/>
      <c r="WJY6" s="2152"/>
      <c r="WJZ6" s="2152"/>
      <c r="WKA6" s="2152"/>
      <c r="WKB6" s="2152"/>
      <c r="WKC6" s="2152"/>
      <c r="WKD6" s="2152"/>
      <c r="WKE6" s="2152"/>
      <c r="WKF6" s="2152"/>
      <c r="WKG6" s="2152"/>
      <c r="WKH6" s="2152"/>
      <c r="WKI6" s="2152"/>
      <c r="WKJ6" s="2152"/>
      <c r="WKK6" s="2152"/>
      <c r="WKL6" s="2152"/>
      <c r="WKM6" s="2152"/>
      <c r="WKN6" s="2152"/>
      <c r="WKO6" s="2152"/>
      <c r="WKP6" s="2152"/>
      <c r="WKQ6" s="2152"/>
      <c r="WKR6" s="2152"/>
      <c r="WKS6" s="2152"/>
      <c r="WKT6" s="2152"/>
      <c r="WKU6" s="2152"/>
      <c r="WKV6" s="2152"/>
      <c r="WKW6" s="2152"/>
      <c r="WKX6" s="2152"/>
      <c r="WKY6" s="2152"/>
      <c r="WKZ6" s="2152"/>
      <c r="WLA6" s="2152"/>
      <c r="WLB6" s="2152"/>
      <c r="WLC6" s="2152"/>
      <c r="WLD6" s="2152"/>
      <c r="WLE6" s="2152"/>
      <c r="WLF6" s="2152"/>
      <c r="WLG6" s="2152"/>
      <c r="WLH6" s="2152"/>
      <c r="WLI6" s="2152"/>
      <c r="WLJ6" s="2152"/>
      <c r="WLK6" s="2152"/>
      <c r="WLL6" s="2152"/>
      <c r="WLM6" s="2152"/>
      <c r="WLN6" s="2152"/>
      <c r="WLO6" s="2152"/>
      <c r="WLP6" s="2152"/>
      <c r="WLQ6" s="2152"/>
      <c r="WLR6" s="2152"/>
      <c r="WLS6" s="2152"/>
      <c r="WLT6" s="2152"/>
      <c r="WLU6" s="2152"/>
      <c r="WLV6" s="2152"/>
      <c r="WLW6" s="2152"/>
      <c r="WLX6" s="2152"/>
      <c r="WLY6" s="2152"/>
      <c r="WLZ6" s="2152"/>
      <c r="WMA6" s="2152"/>
      <c r="WMB6" s="2152"/>
      <c r="WMC6" s="2152"/>
      <c r="WMD6" s="2152"/>
      <c r="WME6" s="2152"/>
      <c r="WMF6" s="2152"/>
      <c r="WMG6" s="2152"/>
      <c r="WMH6" s="2152"/>
      <c r="WMI6" s="2152"/>
      <c r="WMJ6" s="2152"/>
      <c r="WMK6" s="2152"/>
      <c r="WML6" s="2152"/>
      <c r="WMM6" s="2152"/>
      <c r="WMN6" s="2152"/>
      <c r="WMO6" s="2152"/>
      <c r="WMP6" s="2152"/>
      <c r="WMQ6" s="2152"/>
      <c r="WMR6" s="2152"/>
      <c r="WMS6" s="2152"/>
      <c r="WMT6" s="2152"/>
      <c r="WMU6" s="2152"/>
      <c r="WMV6" s="2152"/>
      <c r="WMW6" s="2152"/>
      <c r="WMX6" s="2152"/>
      <c r="WMY6" s="2152"/>
      <c r="WMZ6" s="2152"/>
      <c r="WNA6" s="2152"/>
      <c r="WNB6" s="2152"/>
      <c r="WNC6" s="2152"/>
      <c r="WND6" s="2152"/>
      <c r="WNE6" s="2152"/>
      <c r="WNF6" s="2152"/>
      <c r="WNG6" s="2152"/>
      <c r="WNH6" s="2152"/>
      <c r="WNI6" s="2152"/>
      <c r="WNJ6" s="2152"/>
      <c r="WNK6" s="2152"/>
      <c r="WNL6" s="2152"/>
      <c r="WNM6" s="2152"/>
      <c r="WNN6" s="2152"/>
      <c r="WNO6" s="2152"/>
      <c r="WNP6" s="2152"/>
      <c r="WNQ6" s="2152"/>
      <c r="WNR6" s="2152"/>
      <c r="WNS6" s="2152"/>
      <c r="WNT6" s="2152"/>
      <c r="WNU6" s="2152"/>
      <c r="WNV6" s="2152"/>
      <c r="WNW6" s="2152"/>
      <c r="WNX6" s="2152"/>
      <c r="WNY6" s="2152"/>
      <c r="WNZ6" s="2152"/>
      <c r="WOA6" s="2152"/>
      <c r="WOB6" s="2152"/>
      <c r="WOC6" s="2152"/>
      <c r="WOD6" s="2152"/>
      <c r="WOE6" s="2152"/>
      <c r="WOF6" s="2152"/>
      <c r="WOG6" s="2152"/>
      <c r="WOH6" s="2152"/>
      <c r="WOI6" s="2152"/>
      <c r="WOJ6" s="2152"/>
      <c r="WOK6" s="2152"/>
      <c r="WOL6" s="2152"/>
      <c r="WOM6" s="2152"/>
      <c r="WON6" s="2152"/>
      <c r="WOO6" s="2152"/>
      <c r="WOP6" s="2152"/>
      <c r="WOQ6" s="2152"/>
      <c r="WOR6" s="2152"/>
      <c r="WOS6" s="2152"/>
      <c r="WOT6" s="2152"/>
      <c r="WOU6" s="2152"/>
      <c r="WOV6" s="2152"/>
      <c r="WOW6" s="2152"/>
      <c r="WOX6" s="2152"/>
      <c r="WOY6" s="2152"/>
      <c r="WOZ6" s="2152"/>
      <c r="WPA6" s="2152"/>
      <c r="WPB6" s="2152"/>
      <c r="WPC6" s="2152"/>
      <c r="WPD6" s="2152"/>
      <c r="WPE6" s="2152"/>
      <c r="WPF6" s="2152"/>
      <c r="WPG6" s="2152"/>
      <c r="WPH6" s="2152"/>
      <c r="WPI6" s="2152"/>
      <c r="WPJ6" s="2152"/>
      <c r="WPK6" s="2152"/>
      <c r="WPL6" s="2152"/>
      <c r="WPM6" s="2152"/>
      <c r="WPN6" s="2152"/>
      <c r="WPO6" s="2152"/>
      <c r="WPP6" s="2152"/>
      <c r="WPQ6" s="2152"/>
      <c r="WPR6" s="2152"/>
      <c r="WPS6" s="2152"/>
      <c r="WPT6" s="2152"/>
      <c r="WPU6" s="2152"/>
      <c r="WPV6" s="2152"/>
      <c r="WPW6" s="2152"/>
      <c r="WPX6" s="2152"/>
      <c r="WPY6" s="2152"/>
      <c r="WPZ6" s="2152"/>
      <c r="WQA6" s="2152"/>
      <c r="WQB6" s="2152"/>
      <c r="WQC6" s="2152"/>
      <c r="WQD6" s="2152"/>
      <c r="WQE6" s="2152"/>
      <c r="WQF6" s="2152"/>
      <c r="WQG6" s="2152"/>
      <c r="WQH6" s="2152"/>
      <c r="WQI6" s="2152"/>
      <c r="WQJ6" s="2152"/>
      <c r="WQK6" s="2152"/>
      <c r="WQL6" s="2152"/>
      <c r="WQM6" s="2152"/>
      <c r="WQN6" s="2152"/>
      <c r="WQO6" s="2152"/>
      <c r="WQP6" s="2152"/>
      <c r="WQQ6" s="2152"/>
      <c r="WQR6" s="2152"/>
      <c r="WQS6" s="2152"/>
      <c r="WQT6" s="2152"/>
      <c r="WQU6" s="2152"/>
      <c r="WQV6" s="2152"/>
      <c r="WQW6" s="2152"/>
      <c r="WQX6" s="2152"/>
      <c r="WQY6" s="2152"/>
      <c r="WQZ6" s="2152"/>
      <c r="WRA6" s="2152"/>
      <c r="WRB6" s="2152"/>
      <c r="WRC6" s="2152"/>
      <c r="WRD6" s="2152"/>
      <c r="WRE6" s="2152"/>
      <c r="WRF6" s="2152"/>
      <c r="WRG6" s="2152"/>
      <c r="WRH6" s="2152"/>
      <c r="WRI6" s="2152"/>
      <c r="WRJ6" s="2152"/>
      <c r="WRK6" s="2152"/>
      <c r="WRL6" s="2152"/>
      <c r="WRM6" s="2152"/>
      <c r="WRN6" s="2152"/>
      <c r="WRO6" s="2152"/>
      <c r="WRP6" s="2152"/>
      <c r="WRQ6" s="2152"/>
      <c r="WRR6" s="2152"/>
      <c r="WRS6" s="2152"/>
      <c r="WRT6" s="2152"/>
      <c r="WRU6" s="2152"/>
      <c r="WRV6" s="2152"/>
      <c r="WRW6" s="2152"/>
      <c r="WRX6" s="2152"/>
      <c r="WRY6" s="2152"/>
      <c r="WRZ6" s="2152"/>
      <c r="WSA6" s="2152"/>
      <c r="WSB6" s="2152"/>
      <c r="WSC6" s="2152"/>
      <c r="WSD6" s="2152"/>
      <c r="WSE6" s="2152"/>
      <c r="WSF6" s="2152"/>
      <c r="WSG6" s="2152"/>
      <c r="WSH6" s="2152"/>
      <c r="WSI6" s="2152"/>
      <c r="WSJ6" s="2152"/>
      <c r="WSK6" s="2152"/>
      <c r="WSL6" s="2152"/>
      <c r="WSM6" s="2152"/>
      <c r="WSN6" s="2152"/>
      <c r="WSO6" s="2152"/>
      <c r="WSP6" s="2152"/>
      <c r="WSQ6" s="2152"/>
      <c r="WSR6" s="2152"/>
      <c r="WSS6" s="2152"/>
      <c r="WST6" s="2152"/>
      <c r="WSU6" s="2152"/>
      <c r="WSV6" s="2152"/>
      <c r="WSW6" s="2152"/>
      <c r="WSX6" s="2152"/>
      <c r="WSY6" s="2152"/>
      <c r="WSZ6" s="2152"/>
      <c r="WTA6" s="2152"/>
      <c r="WTB6" s="2152"/>
      <c r="WTC6" s="2152"/>
      <c r="WTD6" s="2152"/>
      <c r="WTE6" s="2152"/>
      <c r="WTF6" s="2152"/>
      <c r="WTG6" s="2152"/>
      <c r="WTH6" s="2152"/>
      <c r="WTI6" s="2152"/>
      <c r="WTJ6" s="2152"/>
      <c r="WTK6" s="2152"/>
      <c r="WTL6" s="2152"/>
      <c r="WTM6" s="2152"/>
      <c r="WTN6" s="2152"/>
      <c r="WTO6" s="2152"/>
      <c r="WTP6" s="2152"/>
      <c r="WTQ6" s="2152"/>
      <c r="WTR6" s="2152"/>
      <c r="WTS6" s="2152"/>
      <c r="WTT6" s="2152"/>
      <c r="WTU6" s="2152"/>
      <c r="WTV6" s="2152"/>
      <c r="WTW6" s="2152"/>
      <c r="WTX6" s="2152"/>
      <c r="WTY6" s="2152"/>
      <c r="WTZ6" s="2152"/>
      <c r="WUA6" s="2152"/>
      <c r="WUB6" s="2152"/>
      <c r="WUC6" s="2152"/>
      <c r="WUD6" s="2152"/>
      <c r="WUE6" s="2152"/>
      <c r="WUF6" s="2152"/>
      <c r="WUG6" s="2152"/>
      <c r="WUH6" s="2152"/>
      <c r="WUI6" s="2152"/>
      <c r="WUJ6" s="2152"/>
      <c r="WUK6" s="2152"/>
      <c r="WUL6" s="2152"/>
      <c r="WUM6" s="2152"/>
      <c r="WUN6" s="2152"/>
      <c r="WUO6" s="2152"/>
      <c r="WUP6" s="2152"/>
      <c r="WUQ6" s="2152"/>
      <c r="WUR6" s="2152"/>
      <c r="WUS6" s="2152"/>
      <c r="WUT6" s="2152"/>
      <c r="WUU6" s="2152"/>
      <c r="WUV6" s="2152"/>
      <c r="WUW6" s="2152"/>
      <c r="WUX6" s="2152"/>
      <c r="WUY6" s="2152"/>
      <c r="WUZ6" s="2152"/>
      <c r="WVA6" s="2152"/>
      <c r="WVB6" s="2152"/>
      <c r="WVC6" s="2152"/>
      <c r="WVD6" s="2152"/>
      <c r="WVE6" s="2152"/>
      <c r="WVF6" s="2152"/>
      <c r="WVG6" s="2152"/>
      <c r="WVH6" s="2152"/>
      <c r="WVI6" s="2152"/>
      <c r="WVJ6" s="2152"/>
      <c r="WVK6" s="2152"/>
      <c r="WVL6" s="2152"/>
      <c r="WVM6" s="2152"/>
      <c r="WVN6" s="2152"/>
      <c r="WVO6" s="2152"/>
      <c r="WVP6" s="2152"/>
      <c r="WVQ6" s="2152"/>
      <c r="WVR6" s="2152"/>
      <c r="WVS6" s="2152"/>
      <c r="WVT6" s="2152"/>
      <c r="WVU6" s="2152"/>
      <c r="WVV6" s="2152"/>
      <c r="WVW6" s="2152"/>
      <c r="WVX6" s="2152"/>
      <c r="WVY6" s="2152"/>
      <c r="WVZ6" s="2152"/>
      <c r="WWA6" s="2152"/>
      <c r="WWB6" s="2152"/>
      <c r="WWC6" s="2152"/>
      <c r="WWD6" s="2152"/>
      <c r="WWE6" s="2152"/>
      <c r="WWF6" s="2152"/>
      <c r="WWG6" s="2152"/>
      <c r="WWH6" s="2152"/>
      <c r="WWI6" s="2152"/>
      <c r="WWJ6" s="2152"/>
      <c r="WWK6" s="2152"/>
      <c r="WWL6" s="2152"/>
      <c r="WWM6" s="2152"/>
      <c r="WWN6" s="2152"/>
      <c r="WWO6" s="2152"/>
      <c r="WWP6" s="2152"/>
      <c r="WWQ6" s="2152"/>
      <c r="WWR6" s="2152"/>
      <c r="WWS6" s="2152"/>
      <c r="WWT6" s="2152"/>
      <c r="WWU6" s="2152"/>
      <c r="WWV6" s="2152"/>
      <c r="WWW6" s="2152"/>
      <c r="WWX6" s="2152"/>
      <c r="WWY6" s="2152"/>
      <c r="WWZ6" s="2152"/>
      <c r="WXA6" s="2152"/>
      <c r="WXB6" s="2152"/>
      <c r="WXC6" s="2152"/>
      <c r="WXD6" s="2152"/>
      <c r="WXE6" s="2152"/>
      <c r="WXF6" s="2152"/>
      <c r="WXG6" s="2152"/>
      <c r="WXH6" s="2152"/>
      <c r="WXI6" s="2152"/>
      <c r="WXJ6" s="2152"/>
      <c r="WXK6" s="2152"/>
      <c r="WXL6" s="2152"/>
      <c r="WXM6" s="2152"/>
      <c r="WXN6" s="2152"/>
      <c r="WXO6" s="2152"/>
      <c r="WXP6" s="2152"/>
      <c r="WXQ6" s="2152"/>
      <c r="WXR6" s="2152"/>
      <c r="WXS6" s="2152"/>
      <c r="WXT6" s="2152"/>
      <c r="WXU6" s="2152"/>
      <c r="WXV6" s="2152"/>
      <c r="WXW6" s="2152"/>
      <c r="WXX6" s="2152"/>
      <c r="WXY6" s="2152"/>
      <c r="WXZ6" s="2152"/>
      <c r="WYA6" s="2152"/>
      <c r="WYB6" s="2152"/>
      <c r="WYC6" s="2152"/>
      <c r="WYD6" s="2152"/>
      <c r="WYE6" s="2152"/>
      <c r="WYF6" s="2152"/>
      <c r="WYG6" s="2152"/>
      <c r="WYH6" s="2152"/>
      <c r="WYI6" s="2152"/>
      <c r="WYJ6" s="2152"/>
      <c r="WYK6" s="2152"/>
      <c r="WYL6" s="2152"/>
      <c r="WYM6" s="2152"/>
      <c r="WYN6" s="2152"/>
      <c r="WYO6" s="2152"/>
      <c r="WYP6" s="2152"/>
      <c r="WYQ6" s="2152"/>
      <c r="WYR6" s="2152"/>
      <c r="WYS6" s="2152"/>
      <c r="WYT6" s="2152"/>
      <c r="WYU6" s="2152"/>
      <c r="WYV6" s="2152"/>
      <c r="WYW6" s="2152"/>
      <c r="WYX6" s="2152"/>
      <c r="WYY6" s="2152"/>
      <c r="WYZ6" s="2152"/>
      <c r="WZA6" s="2152"/>
      <c r="WZB6" s="2152"/>
      <c r="WZC6" s="2152"/>
      <c r="WZD6" s="2152"/>
      <c r="WZE6" s="2152"/>
      <c r="WZF6" s="2152"/>
      <c r="WZG6" s="2152"/>
      <c r="WZH6" s="2152"/>
      <c r="WZI6" s="2152"/>
      <c r="WZJ6" s="2152"/>
      <c r="WZK6" s="2152"/>
      <c r="WZL6" s="2152"/>
      <c r="WZM6" s="2152"/>
      <c r="WZN6" s="2152"/>
      <c r="WZO6" s="2152"/>
      <c r="WZP6" s="2152"/>
      <c r="WZQ6" s="2152"/>
      <c r="WZR6" s="2152"/>
      <c r="WZS6" s="2152"/>
      <c r="WZT6" s="2152"/>
      <c r="WZU6" s="2152"/>
      <c r="WZV6" s="2152"/>
      <c r="WZW6" s="2152"/>
      <c r="WZX6" s="2152"/>
      <c r="WZY6" s="2152"/>
      <c r="WZZ6" s="2152"/>
      <c r="XAA6" s="2152"/>
      <c r="XAB6" s="2152"/>
      <c r="XAC6" s="2152"/>
      <c r="XAD6" s="2152"/>
      <c r="XAE6" s="2152"/>
      <c r="XAF6" s="2152"/>
      <c r="XAG6" s="2152"/>
      <c r="XAH6" s="2152"/>
      <c r="XAI6" s="2152"/>
      <c r="XAJ6" s="2152"/>
      <c r="XAK6" s="2152"/>
      <c r="XAL6" s="2152"/>
      <c r="XAM6" s="2152"/>
      <c r="XAN6" s="2152"/>
      <c r="XAO6" s="2152"/>
      <c r="XAP6" s="2152"/>
      <c r="XAQ6" s="2152"/>
      <c r="XAR6" s="2152"/>
      <c r="XAS6" s="2152"/>
      <c r="XAT6" s="2152"/>
      <c r="XAU6" s="2152"/>
      <c r="XAV6" s="2152"/>
      <c r="XAW6" s="2152"/>
      <c r="XAX6" s="2152"/>
      <c r="XAY6" s="2152"/>
      <c r="XAZ6" s="2152"/>
      <c r="XBA6" s="2152"/>
      <c r="XBB6" s="2152"/>
      <c r="XBC6" s="2152"/>
      <c r="XBD6" s="2152"/>
      <c r="XBE6" s="2152"/>
      <c r="XBF6" s="2152"/>
      <c r="XBG6" s="2152"/>
      <c r="XBH6" s="2152"/>
      <c r="XBI6" s="2152"/>
      <c r="XBJ6" s="2152"/>
      <c r="XBK6" s="2152"/>
      <c r="XBL6" s="2152"/>
      <c r="XBM6" s="2152"/>
      <c r="XBN6" s="2152"/>
      <c r="XBO6" s="2152"/>
      <c r="XBP6" s="2152"/>
      <c r="XBQ6" s="2152"/>
      <c r="XBR6" s="2152"/>
      <c r="XBS6" s="2152"/>
      <c r="XBT6" s="2152"/>
      <c r="XBU6" s="2152"/>
      <c r="XBV6" s="2152"/>
      <c r="XBW6" s="2152"/>
      <c r="XBX6" s="2152"/>
      <c r="XBY6" s="2152"/>
      <c r="XBZ6" s="2152"/>
      <c r="XCA6" s="2152"/>
      <c r="XCB6" s="2152"/>
      <c r="XCC6" s="2152"/>
      <c r="XCD6" s="2152"/>
      <c r="XCE6" s="2152"/>
      <c r="XCF6" s="2152"/>
      <c r="XCG6" s="2152"/>
      <c r="XCH6" s="2152"/>
      <c r="XCI6" s="2152"/>
      <c r="XCJ6" s="2152"/>
      <c r="XCK6" s="2152"/>
      <c r="XCL6" s="2152"/>
      <c r="XCM6" s="2152"/>
      <c r="XCN6" s="2152"/>
      <c r="XCO6" s="2152"/>
      <c r="XCP6" s="2152"/>
      <c r="XCQ6" s="2152"/>
      <c r="XCR6" s="2152"/>
      <c r="XCS6" s="2152"/>
      <c r="XCT6" s="2152"/>
      <c r="XCU6" s="2152"/>
      <c r="XCV6" s="2152"/>
      <c r="XCW6" s="2152"/>
      <c r="XCX6" s="2152"/>
      <c r="XCY6" s="2152"/>
      <c r="XCZ6" s="2152"/>
      <c r="XDA6" s="2152"/>
      <c r="XDB6" s="2152"/>
      <c r="XDC6" s="2152"/>
      <c r="XDD6" s="2152"/>
      <c r="XDE6" s="2152"/>
      <c r="XDF6" s="2152"/>
      <c r="XDG6" s="2152"/>
      <c r="XDH6" s="2152"/>
      <c r="XDI6" s="2152"/>
      <c r="XDJ6" s="2152"/>
      <c r="XDK6" s="2152"/>
      <c r="XDL6" s="2152"/>
      <c r="XDM6" s="2152"/>
      <c r="XDN6" s="2152"/>
      <c r="XDO6" s="2152"/>
      <c r="XDP6" s="2152"/>
      <c r="XDQ6" s="2152"/>
      <c r="XDR6" s="2152"/>
      <c r="XDS6" s="2152"/>
      <c r="XDT6" s="2152"/>
      <c r="XDU6" s="2152"/>
      <c r="XDV6" s="2152"/>
      <c r="XDW6" s="2152"/>
      <c r="XDX6" s="2152"/>
      <c r="XDY6" s="2152"/>
      <c r="XDZ6" s="2152"/>
      <c r="XEA6" s="2152"/>
      <c r="XEB6" s="2152"/>
      <c r="XEC6" s="2152"/>
      <c r="XED6" s="2152"/>
      <c r="XEE6" s="2152"/>
      <c r="XEF6" s="2152"/>
      <c r="XEG6" s="2152"/>
      <c r="XEH6" s="2152"/>
      <c r="XEI6" s="2152"/>
      <c r="XEJ6" s="2152"/>
      <c r="XEK6" s="2152"/>
      <c r="XEL6" s="2152"/>
      <c r="XEM6" s="2152"/>
      <c r="XEN6" s="2152"/>
      <c r="XEO6" s="2152"/>
      <c r="XEP6" s="2152"/>
      <c r="XEQ6" s="2152"/>
      <c r="XER6" s="2152"/>
      <c r="XES6" s="2152"/>
      <c r="XET6" s="2152"/>
      <c r="XEU6" s="2152"/>
      <c r="XEV6" s="2152"/>
      <c r="XEW6" s="2152"/>
      <c r="XEX6" s="2152"/>
      <c r="XEY6" s="2152"/>
      <c r="XEZ6" s="2152"/>
      <c r="XFA6" s="2152"/>
      <c r="XFB6" s="2152"/>
      <c r="XFC6" s="2152"/>
      <c r="XFD6" s="2152"/>
    </row>
    <row r="7" spans="1:16384" s="77" customFormat="1" ht="15.75" x14ac:dyDescent="0.2">
      <c r="A7" s="609"/>
      <c r="B7" s="609"/>
      <c r="C7" s="609"/>
      <c r="D7" s="609"/>
      <c r="E7" s="659"/>
      <c r="F7" s="659"/>
      <c r="G7" s="659"/>
      <c r="H7" s="609"/>
      <c r="I7" s="712"/>
      <c r="J7" s="712"/>
      <c r="K7" s="712"/>
      <c r="L7" s="712"/>
    </row>
    <row r="8" spans="1:16384" ht="14.25" thickBot="1" x14ac:dyDescent="0.3">
      <c r="A8" s="2183" t="s">
        <v>366</v>
      </c>
      <c r="B8" s="2183"/>
      <c r="C8" s="2183"/>
      <c r="D8" s="2183"/>
      <c r="E8" s="2183"/>
      <c r="F8" s="2183"/>
      <c r="G8" s="2183"/>
      <c r="H8" s="2183"/>
      <c r="I8" s="2183"/>
      <c r="J8" s="2183"/>
      <c r="K8" s="2183"/>
      <c r="L8" s="2183"/>
    </row>
    <row r="9" spans="1:16384" s="79" customFormat="1" ht="52.5" customHeight="1" thickBot="1" x14ac:dyDescent="0.25">
      <c r="A9" s="51" t="s">
        <v>132</v>
      </c>
      <c r="B9" s="733" t="s">
        <v>34</v>
      </c>
      <c r="C9" s="117" t="str">
        <f>'21._önként_össz_bev'!C10</f>
        <v xml:space="preserve">2022. évi eredeti előirányzat
2/2022. (II.14.) </v>
      </c>
      <c r="D9" s="250" t="str">
        <f>'21._önként_össz_bev'!D10</f>
        <v>Módosított előirányzat a 17/2022.  (VI.30.)  rendelet szerint</v>
      </c>
      <c r="E9" s="117" t="str">
        <f>'21._önként_össz_bev'!E10</f>
        <v>Módosított előirányzat a 18/2022. (IX.29.)  rendelet szerint</v>
      </c>
      <c r="F9" s="117" t="str">
        <f>'21._önként_össz_bev'!F10</f>
        <v>Módosított előirányzat a 23/2022. (XII.16.)  rendelet szerint</v>
      </c>
      <c r="G9" s="117" t="str">
        <f>'21._önként_össz_bev'!G10</f>
        <v>Módosított előirányzat a 1/2023. (II.13.)  rendelet szerint</v>
      </c>
      <c r="H9" s="138" t="str">
        <f>'21._önként_össz_bev'!H10</f>
        <v>Változás a 2022. 23/2022. (XII.16.) rendelethez képest</v>
      </c>
      <c r="I9" s="250" t="str">
        <f>'21._önként_össz_bev'!I10</f>
        <v>2022. évi teljesítés              2022.06.30-ig</v>
      </c>
      <c r="J9" s="117" t="str">
        <f>'21._önként_össz_bev'!J10</f>
        <v>2022. évi teljesítés              2022.09.30-ig</v>
      </c>
      <c r="K9" s="117" t="str">
        <f>'21._önként_össz_bev'!K10</f>
        <v>2022. évi teljesítés              2022.12.31-ig</v>
      </c>
      <c r="L9" s="1396" t="str">
        <f>'21._önként_össz_bev'!L10</f>
        <v>Teljesítés %-a</v>
      </c>
    </row>
    <row r="10" spans="1:16384" s="79" customFormat="1" ht="14.25" customHeight="1" thickBot="1" x14ac:dyDescent="0.25">
      <c r="A10" s="51" t="s">
        <v>302</v>
      </c>
      <c r="B10" s="52" t="s">
        <v>303</v>
      </c>
      <c r="C10" s="1042" t="s">
        <v>304</v>
      </c>
      <c r="D10" s="52" t="s">
        <v>305</v>
      </c>
      <c r="E10" s="52" t="s">
        <v>305</v>
      </c>
      <c r="F10" s="52" t="s">
        <v>305</v>
      </c>
      <c r="G10" s="52" t="s">
        <v>305</v>
      </c>
      <c r="H10" s="248" t="s">
        <v>392</v>
      </c>
      <c r="I10" s="248"/>
      <c r="J10" s="53"/>
      <c r="K10" s="52" t="s">
        <v>306</v>
      </c>
      <c r="L10" s="248" t="s">
        <v>392</v>
      </c>
    </row>
    <row r="11" spans="1:16384" s="38" customFormat="1" ht="12" customHeight="1" thickBot="1" x14ac:dyDescent="0.25">
      <c r="A11" s="85" t="s">
        <v>12</v>
      </c>
      <c r="B11" s="1027" t="s">
        <v>553</v>
      </c>
      <c r="C11" s="1072">
        <f>C12+C14+C15+C16+C17</f>
        <v>2847774076</v>
      </c>
      <c r="D11" s="252">
        <f t="shared" ref="D11:K11" si="0">D12+D14+D15+D16+D17+D24</f>
        <v>2837522037</v>
      </c>
      <c r="E11" s="670">
        <f t="shared" si="0"/>
        <v>2913620881</v>
      </c>
      <c r="F11" s="670">
        <f t="shared" si="0"/>
        <v>2898937290</v>
      </c>
      <c r="G11" s="670">
        <f t="shared" si="0"/>
        <v>2885299628</v>
      </c>
      <c r="H11" s="86">
        <f>G11-F11</f>
        <v>-13637662</v>
      </c>
      <c r="I11" s="767">
        <f t="shared" si="0"/>
        <v>0</v>
      </c>
      <c r="J11" s="86">
        <f t="shared" si="0"/>
        <v>0</v>
      </c>
      <c r="K11" s="670">
        <f t="shared" si="0"/>
        <v>2805242952</v>
      </c>
      <c r="L11" s="1518">
        <f t="shared" ref="L11:L58" si="1">IF(G11=0,"",K11/G11*100)</f>
        <v>97.225360055395953</v>
      </c>
    </row>
    <row r="12" spans="1:16384" ht="12" customHeight="1" x14ac:dyDescent="0.2">
      <c r="A12" s="119" t="s">
        <v>91</v>
      </c>
      <c r="B12" s="59" t="s">
        <v>68</v>
      </c>
      <c r="C12" s="143">
        <f>'22._önkorm_önként'!C89+'23._Int össz_önk'!C53</f>
        <v>1320435711</v>
      </c>
      <c r="D12" s="253">
        <f>'22._önkorm_önként'!D89+'23._Int össz_önk'!D53</f>
        <v>1345175305</v>
      </c>
      <c r="E12" s="671">
        <f>'22._önkorm_önként'!E89+'23._Int össz_önk'!E53</f>
        <v>1347046762</v>
      </c>
      <c r="F12" s="671">
        <f>'22._önkorm_önként'!F89+'23._Int össz_önk'!F53</f>
        <v>1347046762</v>
      </c>
      <c r="G12" s="671">
        <f>'22._önkorm_önként'!G89+'23._Int össz_önk'!G53</f>
        <v>1329365048</v>
      </c>
      <c r="H12" s="87">
        <f t="shared" ref="H12:H58" si="2">G12-F12</f>
        <v>-17681714</v>
      </c>
      <c r="I12" s="768">
        <f>'22._önkorm_önként'!I89+'23._Int össz_önk'!I53</f>
        <v>0</v>
      </c>
      <c r="J12" s="87">
        <f>'22._önkorm_önként'!J89+'23._Int össz_önk'!J53</f>
        <v>0</v>
      </c>
      <c r="K12" s="671">
        <f>'22._önkorm_önként'!K89+'23._Int össz_önk'!K53</f>
        <v>1305663745</v>
      </c>
      <c r="L12" s="1519">
        <f t="shared" si="1"/>
        <v>98.217095971068431</v>
      </c>
    </row>
    <row r="13" spans="1:16384" ht="12" customHeight="1" x14ac:dyDescent="0.2">
      <c r="A13" s="366" t="s">
        <v>310</v>
      </c>
      <c r="B13" s="374" t="s">
        <v>273</v>
      </c>
      <c r="C13" s="140">
        <f>'22._önkorm_önként'!C90+'23._Int össz_önk'!C54</f>
        <v>0</v>
      </c>
      <c r="D13" s="254">
        <f>'22._önkorm_önként'!D90+'23._Int össz_önk'!D54</f>
        <v>0</v>
      </c>
      <c r="E13" s="663">
        <f>'22._önkorm_önként'!E90+'23._Int össz_önk'!E54</f>
        <v>0</v>
      </c>
      <c r="F13" s="663">
        <f>'22._önkorm_önként'!F90+'23._Int össz_önk'!F54</f>
        <v>0</v>
      </c>
      <c r="G13" s="663">
        <f>'22._önkorm_önként'!G90+'23._Int össz_önk'!G54</f>
        <v>45248301</v>
      </c>
      <c r="H13" s="17">
        <f t="shared" si="2"/>
        <v>45248301</v>
      </c>
      <c r="I13" s="723">
        <f>'22._önkorm_önként'!I90+'23._Int össz_önk'!I54</f>
        <v>0</v>
      </c>
      <c r="J13" s="17">
        <f>'22._önkorm_önként'!J90+'23._Int össz_önk'!J54</f>
        <v>0</v>
      </c>
      <c r="K13" s="663">
        <f>'22._önkorm_önként'!K90+'23._Int össz_önk'!K54</f>
        <v>45248301</v>
      </c>
      <c r="L13" s="1510">
        <f t="shared" si="1"/>
        <v>100</v>
      </c>
    </row>
    <row r="14" spans="1:16384" ht="12" customHeight="1" x14ac:dyDescent="0.2">
      <c r="A14" s="366" t="s">
        <v>92</v>
      </c>
      <c r="B14" s="371" t="s">
        <v>87</v>
      </c>
      <c r="C14" s="436">
        <f>'22._önkorm_önként'!C91+'23._Int össz_önk'!C55</f>
        <v>187181792</v>
      </c>
      <c r="D14" s="364">
        <f>'22._önkorm_önként'!D91+'23._Int össz_önk'!D55</f>
        <v>192393271</v>
      </c>
      <c r="E14" s="664">
        <f>'22._önkorm_önként'!E91+'23._Int össz_önk'!E55</f>
        <v>192393271</v>
      </c>
      <c r="F14" s="664">
        <f>'22._önkorm_önként'!F91+'23._Int össz_önk'!F55</f>
        <v>192393271</v>
      </c>
      <c r="G14" s="664">
        <f>'22._önkorm_önként'!G91+'23._Int össz_önk'!G55</f>
        <v>190336366</v>
      </c>
      <c r="H14" s="368">
        <f t="shared" si="2"/>
        <v>-2056905</v>
      </c>
      <c r="I14" s="724">
        <f>'22._önkorm_önként'!I91+'23._Int össz_önk'!I55</f>
        <v>0</v>
      </c>
      <c r="J14" s="368">
        <f>'22._önkorm_önként'!J91+'23._Int össz_önk'!J55</f>
        <v>0</v>
      </c>
      <c r="K14" s="664">
        <f>'22._önkorm_önként'!K91+'23._Int össz_önk'!K55</f>
        <v>180119444</v>
      </c>
      <c r="L14" s="1511">
        <f t="shared" si="1"/>
        <v>94.632175545476159</v>
      </c>
    </row>
    <row r="15" spans="1:16384" ht="12" customHeight="1" x14ac:dyDescent="0.2">
      <c r="A15" s="366" t="s">
        <v>93</v>
      </c>
      <c r="B15" s="371" t="s">
        <v>69</v>
      </c>
      <c r="C15" s="578">
        <f>'22._önkorm_önként'!C92+'23._Int össz_önk'!C56</f>
        <v>690712282</v>
      </c>
      <c r="D15" s="722">
        <f>'22._önkorm_önként'!D92+'23._Int össz_önk'!D56</f>
        <v>696663662</v>
      </c>
      <c r="E15" s="665">
        <f>'22._önkorm_önként'!E92+'23._Int össz_önk'!E56</f>
        <v>696772105</v>
      </c>
      <c r="F15" s="665">
        <f>'22._önkorm_önként'!F92+'23._Int össz_önk'!F56</f>
        <v>690283707</v>
      </c>
      <c r="G15" s="665">
        <f>'22._önkorm_önként'!G92+'23._Int össz_önk'!G56</f>
        <v>696484664</v>
      </c>
      <c r="H15" s="617">
        <f t="shared" si="2"/>
        <v>6200957</v>
      </c>
      <c r="I15" s="726">
        <f>'22._önkorm_önként'!I92+'23._Int össz_önk'!I56</f>
        <v>0</v>
      </c>
      <c r="J15" s="617">
        <f>'22._önkorm_önként'!J92+'23._Int össz_önk'!J56</f>
        <v>0</v>
      </c>
      <c r="K15" s="665">
        <f>'22._önkorm_önként'!K92+'23._Int össz_önk'!K56</f>
        <v>668675793</v>
      </c>
      <c r="L15" s="1512">
        <f t="shared" si="1"/>
        <v>96.007252932133483</v>
      </c>
    </row>
    <row r="16" spans="1:16384" ht="12" customHeight="1" x14ac:dyDescent="0.2">
      <c r="A16" s="366" t="s">
        <v>90</v>
      </c>
      <c r="B16" s="371" t="s">
        <v>80</v>
      </c>
      <c r="C16" s="578">
        <f>'22._önkorm_önként'!C93+'23._Int össz_önk'!C57</f>
        <v>34771000</v>
      </c>
      <c r="D16" s="722">
        <f>'22._önkorm_önként'!D93+'23._Int össz_önk'!D57</f>
        <v>34771000</v>
      </c>
      <c r="E16" s="665">
        <f>'22._önkorm_önként'!E93+'23._Int össz_önk'!E57</f>
        <v>34771000</v>
      </c>
      <c r="F16" s="665">
        <f>'22._önkorm_önként'!F93+'23._Int össz_önk'!F57</f>
        <v>34771000</v>
      </c>
      <c r="G16" s="665">
        <f>'22._önkorm_önként'!G93+'23._Int össz_önk'!G57</f>
        <v>34771000</v>
      </c>
      <c r="H16" s="617">
        <f t="shared" si="2"/>
        <v>0</v>
      </c>
      <c r="I16" s="726">
        <f>'22._önkorm_önként'!I93+'23._Int össz_önk'!I57</f>
        <v>0</v>
      </c>
      <c r="J16" s="617">
        <f>'22._önkorm_önként'!J93+'23._Int össz_önk'!J57</f>
        <v>0</v>
      </c>
      <c r="K16" s="665">
        <f>'22._önkorm_önként'!K93+'23._Int össz_önk'!K57</f>
        <v>34771000</v>
      </c>
      <c r="L16" s="1512">
        <f t="shared" si="1"/>
        <v>100</v>
      </c>
    </row>
    <row r="17" spans="1:12" ht="12" customHeight="1" x14ac:dyDescent="0.2">
      <c r="A17" s="366" t="s">
        <v>150</v>
      </c>
      <c r="B17" s="60" t="s">
        <v>88</v>
      </c>
      <c r="C17" s="578">
        <f>SUM(C18:C25)</f>
        <v>614673291</v>
      </c>
      <c r="D17" s="722">
        <f t="shared" ref="D17:K17" si="3">SUM(D18:D23)</f>
        <v>568518799</v>
      </c>
      <c r="E17" s="665">
        <f t="shared" si="3"/>
        <v>642637743</v>
      </c>
      <c r="F17" s="665">
        <f t="shared" si="3"/>
        <v>634442550</v>
      </c>
      <c r="G17" s="665">
        <f t="shared" si="3"/>
        <v>634342550</v>
      </c>
      <c r="H17" s="617">
        <f t="shared" si="2"/>
        <v>-100000</v>
      </c>
      <c r="I17" s="726">
        <f t="shared" si="3"/>
        <v>0</v>
      </c>
      <c r="J17" s="617">
        <f t="shared" si="3"/>
        <v>0</v>
      </c>
      <c r="K17" s="665">
        <f t="shared" si="3"/>
        <v>616012970</v>
      </c>
      <c r="L17" s="1512">
        <f t="shared" si="1"/>
        <v>97.110460271031798</v>
      </c>
    </row>
    <row r="18" spans="1:12" ht="12" customHeight="1" x14ac:dyDescent="0.2">
      <c r="A18" s="366" t="s">
        <v>311</v>
      </c>
      <c r="B18" s="828" t="s">
        <v>563</v>
      </c>
      <c r="C18" s="578">
        <f>'22._önkorm_önként'!C95</f>
        <v>0</v>
      </c>
      <c r="D18" s="722">
        <f>'22._önkorm_önként'!D95</f>
        <v>0</v>
      </c>
      <c r="E18" s="665">
        <f>'22._önkorm_önként'!E95</f>
        <v>0</v>
      </c>
      <c r="F18" s="665">
        <f>'22._önkorm_önként'!F95</f>
        <v>0</v>
      </c>
      <c r="G18" s="665">
        <f>'22._önkorm_önként'!G95</f>
        <v>0</v>
      </c>
      <c r="H18" s="617">
        <f t="shared" si="2"/>
        <v>0</v>
      </c>
      <c r="I18" s="726">
        <f>'22._önkorm_önként'!I95</f>
        <v>0</v>
      </c>
      <c r="J18" s="617">
        <f>'22._önkorm_önként'!J95</f>
        <v>0</v>
      </c>
      <c r="K18" s="665">
        <f>'22._önkorm_önként'!K95</f>
        <v>0</v>
      </c>
      <c r="L18" s="1512" t="str">
        <f t="shared" si="1"/>
        <v/>
      </c>
    </row>
    <row r="19" spans="1:12" ht="12" customHeight="1" x14ac:dyDescent="0.2">
      <c r="A19" s="366" t="s">
        <v>312</v>
      </c>
      <c r="B19" s="1028" t="s">
        <v>698</v>
      </c>
      <c r="C19" s="578">
        <f>'22._önkorm_önként'!C97</f>
        <v>0</v>
      </c>
      <c r="D19" s="722">
        <f>'22._önkorm_önként'!D97</f>
        <v>0</v>
      </c>
      <c r="E19" s="665">
        <f>'22._önkorm_önként'!E97</f>
        <v>0</v>
      </c>
      <c r="F19" s="665">
        <f>'22._önkorm_önként'!F97</f>
        <v>0</v>
      </c>
      <c r="G19" s="665">
        <f>'22._önkorm_önként'!G97</f>
        <v>0</v>
      </c>
      <c r="H19" s="617">
        <f t="shared" si="2"/>
        <v>0</v>
      </c>
      <c r="I19" s="726">
        <f>'22._önkorm_önként'!I97</f>
        <v>0</v>
      </c>
      <c r="J19" s="617">
        <f>'22._önkorm_önként'!J97</f>
        <v>0</v>
      </c>
      <c r="K19" s="665">
        <f>'22._önkorm_önként'!K97</f>
        <v>0</v>
      </c>
      <c r="L19" s="1512" t="str">
        <f t="shared" si="1"/>
        <v/>
      </c>
    </row>
    <row r="20" spans="1:12" ht="12" customHeight="1" x14ac:dyDescent="0.2">
      <c r="A20" s="366" t="s">
        <v>313</v>
      </c>
      <c r="B20" s="1028" t="s">
        <v>697</v>
      </c>
      <c r="C20" s="578"/>
      <c r="D20" s="722"/>
      <c r="E20" s="665"/>
      <c r="F20" s="665"/>
      <c r="G20" s="665"/>
      <c r="H20" s="617">
        <f t="shared" si="2"/>
        <v>0</v>
      </c>
      <c r="I20" s="726"/>
      <c r="J20" s="617"/>
      <c r="K20" s="665"/>
      <c r="L20" s="1512" t="str">
        <f t="shared" si="1"/>
        <v/>
      </c>
    </row>
    <row r="21" spans="1:12" ht="12" customHeight="1" x14ac:dyDescent="0.2">
      <c r="A21" s="366" t="s">
        <v>314</v>
      </c>
      <c r="B21" s="1028" t="s">
        <v>696</v>
      </c>
      <c r="C21" s="578">
        <f>'22._önkorm_önként'!C98</f>
        <v>40031734</v>
      </c>
      <c r="D21" s="722">
        <f>'22._önkorm_önként'!D98</f>
        <v>331734</v>
      </c>
      <c r="E21" s="665">
        <f>'22._önkorm_önként'!E98</f>
        <v>46027734</v>
      </c>
      <c r="F21" s="665">
        <f>'22._önkorm_önként'!F98</f>
        <v>46027734</v>
      </c>
      <c r="G21" s="665">
        <f>'22._önkorm_önként'!G98</f>
        <v>46027734</v>
      </c>
      <c r="H21" s="617">
        <f t="shared" si="2"/>
        <v>0</v>
      </c>
      <c r="I21" s="726">
        <f>'22._önkorm_önként'!I98</f>
        <v>0</v>
      </c>
      <c r="J21" s="617">
        <f>'22._önkorm_önként'!J98</f>
        <v>0</v>
      </c>
      <c r="K21" s="665">
        <f>'22._önkorm_önként'!K98+'23._Int össz_önk'!K58</f>
        <v>42818432</v>
      </c>
      <c r="L21" s="1512">
        <f t="shared" si="1"/>
        <v>93.027460356836173</v>
      </c>
    </row>
    <row r="22" spans="1:12" ht="12" customHeight="1" x14ac:dyDescent="0.2">
      <c r="A22" s="366" t="s">
        <v>315</v>
      </c>
      <c r="B22" s="1028" t="s">
        <v>701</v>
      </c>
      <c r="C22" s="578">
        <f>'22._önkorm_önként'!C99</f>
        <v>0</v>
      </c>
      <c r="D22" s="722">
        <f>'22._önkorm_önként'!D99</f>
        <v>0</v>
      </c>
      <c r="E22" s="665">
        <f>'22._önkorm_önként'!E99</f>
        <v>0</v>
      </c>
      <c r="F22" s="665">
        <f>'22._önkorm_önként'!F99</f>
        <v>0</v>
      </c>
      <c r="G22" s="665">
        <f>'22._önkorm_önként'!G99</f>
        <v>0</v>
      </c>
      <c r="H22" s="617">
        <f t="shared" si="2"/>
        <v>0</v>
      </c>
      <c r="I22" s="726">
        <f>'22._önkorm_önként'!I99</f>
        <v>0</v>
      </c>
      <c r="J22" s="617">
        <f>'22._önkorm_önként'!J99</f>
        <v>0</v>
      </c>
      <c r="K22" s="665">
        <f>'22._önkorm_önként'!K99</f>
        <v>0</v>
      </c>
      <c r="L22" s="1512" t="str">
        <f t="shared" si="1"/>
        <v/>
      </c>
    </row>
    <row r="23" spans="1:12" ht="12" customHeight="1" x14ac:dyDescent="0.2">
      <c r="A23" s="366" t="s">
        <v>365</v>
      </c>
      <c r="B23" s="1028" t="s">
        <v>695</v>
      </c>
      <c r="C23" s="578">
        <f>'22._önkorm_önként'!C100+'23._Int össz_önk'!C60</f>
        <v>574641557</v>
      </c>
      <c r="D23" s="722">
        <f>'22._önkorm_önként'!D100+'23._Int össz_önk'!D60</f>
        <v>568187065</v>
      </c>
      <c r="E23" s="665">
        <f>'22._önkorm_önként'!E100+'23._Int össz_önk'!E60</f>
        <v>596610009</v>
      </c>
      <c r="F23" s="665">
        <f>'22._önkorm_önként'!F100+'23._Int össz_önk'!F60</f>
        <v>588414816</v>
      </c>
      <c r="G23" s="665">
        <f>'22._önkorm_önként'!G100+'23._Int össz_önk'!G60</f>
        <v>588314816</v>
      </c>
      <c r="H23" s="617">
        <f t="shared" si="2"/>
        <v>-100000</v>
      </c>
      <c r="I23" s="726">
        <f>'22._önkorm_önként'!I100+'23._Int össz_önk'!I60</f>
        <v>0</v>
      </c>
      <c r="J23" s="617">
        <f>'22._önkorm_önként'!J100+'23._Int össz_önk'!J60</f>
        <v>0</v>
      </c>
      <c r="K23" s="665">
        <f>'22._önkorm_önként'!K100+'23._Int össz_önk'!K60</f>
        <v>573194538</v>
      </c>
      <c r="L23" s="1512">
        <f t="shared" si="1"/>
        <v>97.429900184597756</v>
      </c>
    </row>
    <row r="24" spans="1:12" ht="12" customHeight="1" x14ac:dyDescent="0.2">
      <c r="A24" s="366" t="s">
        <v>657</v>
      </c>
      <c r="B24" s="1029" t="s">
        <v>700</v>
      </c>
      <c r="C24" s="1106">
        <f>+C25+C26</f>
        <v>0</v>
      </c>
      <c r="D24" s="759">
        <f t="shared" ref="D24:K24" si="4">+D25+D26</f>
        <v>0</v>
      </c>
      <c r="E24" s="672">
        <f t="shared" si="4"/>
        <v>0</v>
      </c>
      <c r="F24" s="672">
        <f t="shared" si="4"/>
        <v>0</v>
      </c>
      <c r="G24" s="672">
        <f t="shared" si="4"/>
        <v>0</v>
      </c>
      <c r="H24" s="619">
        <f t="shared" si="2"/>
        <v>0</v>
      </c>
      <c r="I24" s="1104">
        <f t="shared" si="4"/>
        <v>0</v>
      </c>
      <c r="J24" s="619">
        <f t="shared" si="4"/>
        <v>0</v>
      </c>
      <c r="K24" s="672">
        <f t="shared" si="4"/>
        <v>0</v>
      </c>
      <c r="L24" s="1504" t="str">
        <f t="shared" si="1"/>
        <v/>
      </c>
    </row>
    <row r="25" spans="1:12" ht="12.75" customHeight="1" x14ac:dyDescent="0.2">
      <c r="A25" s="13" t="s">
        <v>658</v>
      </c>
      <c r="B25" s="1030" t="s">
        <v>659</v>
      </c>
      <c r="C25" s="140">
        <f>'22._önkorm_önként'!C102</f>
        <v>0</v>
      </c>
      <c r="D25" s="254">
        <f>'22._önkorm_önként'!D102</f>
        <v>0</v>
      </c>
      <c r="E25" s="663">
        <f>'22._önkorm_önként'!E102</f>
        <v>0</v>
      </c>
      <c r="F25" s="663">
        <f>'22._önkorm_önként'!F102</f>
        <v>0</v>
      </c>
      <c r="G25" s="663">
        <f>'22._önkorm_önként'!G102</f>
        <v>0</v>
      </c>
      <c r="H25" s="17">
        <f t="shared" si="2"/>
        <v>0</v>
      </c>
      <c r="I25" s="723">
        <f>'22._önkorm_önként'!I102</f>
        <v>0</v>
      </c>
      <c r="J25" s="17">
        <f>'22._önkorm_önként'!J102</f>
        <v>0</v>
      </c>
      <c r="K25" s="663">
        <f>'22._önkorm_önként'!K102</f>
        <v>0</v>
      </c>
      <c r="L25" s="1510" t="str">
        <f t="shared" si="1"/>
        <v/>
      </c>
    </row>
    <row r="26" spans="1:12" ht="12.75" customHeight="1" x14ac:dyDescent="0.2">
      <c r="A26" s="367" t="s">
        <v>660</v>
      </c>
      <c r="B26" s="1031" t="s">
        <v>661</v>
      </c>
      <c r="C26" s="436">
        <f>SUM(C27:C28)</f>
        <v>0</v>
      </c>
      <c r="D26" s="364">
        <f t="shared" ref="D26:K26" si="5">SUM(D27:D28)</f>
        <v>0</v>
      </c>
      <c r="E26" s="664">
        <f t="shared" si="5"/>
        <v>0</v>
      </c>
      <c r="F26" s="664">
        <f t="shared" si="5"/>
        <v>0</v>
      </c>
      <c r="G26" s="664">
        <f t="shared" si="5"/>
        <v>0</v>
      </c>
      <c r="H26" s="368">
        <f t="shared" si="2"/>
        <v>0</v>
      </c>
      <c r="I26" s="724">
        <f t="shared" si="5"/>
        <v>0</v>
      </c>
      <c r="J26" s="368">
        <f t="shared" si="5"/>
        <v>0</v>
      </c>
      <c r="K26" s="664">
        <f t="shared" si="5"/>
        <v>0</v>
      </c>
      <c r="L26" s="1511" t="str">
        <f t="shared" si="1"/>
        <v/>
      </c>
    </row>
    <row r="27" spans="1:12" ht="12.75" customHeight="1" x14ac:dyDescent="0.2">
      <c r="A27" s="367" t="s">
        <v>662</v>
      </c>
      <c r="B27" s="1032" t="s">
        <v>699</v>
      </c>
      <c r="C27" s="436">
        <f>'22._önkorm_önként'!C104</f>
        <v>0</v>
      </c>
      <c r="D27" s="364">
        <f>'22._önkorm_önként'!D104</f>
        <v>0</v>
      </c>
      <c r="E27" s="664">
        <f>'22._önkorm_önként'!E104</f>
        <v>0</v>
      </c>
      <c r="F27" s="664">
        <f>'22._önkorm_önként'!F104</f>
        <v>0</v>
      </c>
      <c r="G27" s="664">
        <f>'22._önkorm_önként'!G104</f>
        <v>0</v>
      </c>
      <c r="H27" s="368">
        <f t="shared" si="2"/>
        <v>0</v>
      </c>
      <c r="I27" s="724">
        <f>'22._önkorm_önként'!I104</f>
        <v>0</v>
      </c>
      <c r="J27" s="368">
        <f>'22._önkorm_önként'!J104</f>
        <v>0</v>
      </c>
      <c r="K27" s="664">
        <f>'22._önkorm_önként'!K104</f>
        <v>0</v>
      </c>
      <c r="L27" s="1511" t="str">
        <f t="shared" si="1"/>
        <v/>
      </c>
    </row>
    <row r="28" spans="1:12" ht="12.75" customHeight="1" thickBot="1" x14ac:dyDescent="0.25">
      <c r="A28" s="367" t="s">
        <v>663</v>
      </c>
      <c r="B28" s="1032" t="s">
        <v>683</v>
      </c>
      <c r="C28" s="436">
        <f>'22._önkorm_önként'!C105</f>
        <v>0</v>
      </c>
      <c r="D28" s="364">
        <f>'22._önkorm_önként'!D105</f>
        <v>0</v>
      </c>
      <c r="E28" s="664">
        <f>'22._önkorm_önként'!E105</f>
        <v>0</v>
      </c>
      <c r="F28" s="664">
        <f>'22._önkorm_önként'!F105</f>
        <v>0</v>
      </c>
      <c r="G28" s="664">
        <f>'22._önkorm_önként'!G105</f>
        <v>0</v>
      </c>
      <c r="H28" s="368">
        <f t="shared" si="2"/>
        <v>0</v>
      </c>
      <c r="I28" s="724">
        <f>'22._önkorm_önként'!I105</f>
        <v>0</v>
      </c>
      <c r="J28" s="368">
        <f>'22._önkorm_önként'!J105</f>
        <v>0</v>
      </c>
      <c r="K28" s="664">
        <f>'22._önkorm_önként'!K105</f>
        <v>0</v>
      </c>
      <c r="L28" s="1511" t="str">
        <f t="shared" si="1"/>
        <v/>
      </c>
    </row>
    <row r="29" spans="1:12" ht="12" customHeight="1" thickBot="1" x14ac:dyDescent="0.25">
      <c r="A29" s="15" t="s">
        <v>13</v>
      </c>
      <c r="B29" s="120" t="s">
        <v>399</v>
      </c>
      <c r="C29" s="139">
        <f>+C30+C32+C34</f>
        <v>233284087</v>
      </c>
      <c r="D29" s="255">
        <f t="shared" ref="D29:K29" si="6">+D30+D32+D34</f>
        <v>305805554</v>
      </c>
      <c r="E29" s="662">
        <f t="shared" si="6"/>
        <v>432805554</v>
      </c>
      <c r="F29" s="662">
        <f t="shared" si="6"/>
        <v>448660523</v>
      </c>
      <c r="G29" s="662">
        <f t="shared" si="6"/>
        <v>437803436</v>
      </c>
      <c r="H29" s="34">
        <f t="shared" si="2"/>
        <v>-10857087</v>
      </c>
      <c r="I29" s="725">
        <f t="shared" si="6"/>
        <v>0</v>
      </c>
      <c r="J29" s="34">
        <f t="shared" si="6"/>
        <v>0</v>
      </c>
      <c r="K29" s="662">
        <f t="shared" si="6"/>
        <v>299026504</v>
      </c>
      <c r="L29" s="1509">
        <f t="shared" si="1"/>
        <v>68.301543435122795</v>
      </c>
    </row>
    <row r="30" spans="1:12" ht="12" customHeight="1" x14ac:dyDescent="0.2">
      <c r="A30" s="13"/>
      <c r="B30" s="371" t="s">
        <v>122</v>
      </c>
      <c r="C30" s="140">
        <f>'22._önkorm_önként'!C107+'23._Int össz_önk'!C62</f>
        <v>75692267</v>
      </c>
      <c r="D30" s="254">
        <f>'22._önkorm_önként'!D107+'23._Int össz_önk'!D62</f>
        <v>91788734</v>
      </c>
      <c r="E30" s="663">
        <f>'22._önkorm_önként'!E107+'23._Int össz_önk'!E62</f>
        <v>91788734</v>
      </c>
      <c r="F30" s="663">
        <f>'22._önkorm_önként'!F107+'23._Int össz_önk'!F62</f>
        <v>91788734</v>
      </c>
      <c r="G30" s="663">
        <f>'22._önkorm_önként'!G107+'23._Int össz_önk'!G62</f>
        <v>66431647</v>
      </c>
      <c r="H30" s="17">
        <f t="shared" si="2"/>
        <v>-25357087</v>
      </c>
      <c r="I30" s="723">
        <f>'22._önkorm_önként'!I107+'23._Int össz_önk'!I62</f>
        <v>0</v>
      </c>
      <c r="J30" s="17">
        <f>'22._önkorm_önként'!J107+'23._Int össz_önk'!J62</f>
        <v>0</v>
      </c>
      <c r="K30" s="663">
        <f>'22._önkorm_önként'!K107+'23._Int össz_önk'!K62</f>
        <v>17866290</v>
      </c>
      <c r="L30" s="1510">
        <f t="shared" si="1"/>
        <v>26.894245147948837</v>
      </c>
    </row>
    <row r="31" spans="1:12" ht="12" customHeight="1" x14ac:dyDescent="0.2">
      <c r="A31" s="13" t="s">
        <v>321</v>
      </c>
      <c r="B31" s="396" t="s">
        <v>228</v>
      </c>
      <c r="C31" s="140">
        <f>'22._önkorm_önként'!C108+'23._Int össz_önk'!C63</f>
        <v>0</v>
      </c>
      <c r="D31" s="254">
        <f>'22._önkorm_önként'!D108+'23._Int össz_önk'!D63</f>
        <v>0</v>
      </c>
      <c r="E31" s="663">
        <f>'22._önkorm_önként'!E108+'23._Int össz_önk'!E63</f>
        <v>0</v>
      </c>
      <c r="F31" s="663">
        <f>'22._önkorm_önként'!F108+'23._Int össz_önk'!F63</f>
        <v>0</v>
      </c>
      <c r="G31" s="663">
        <f>'22._önkorm_önként'!G108+'23._Int össz_önk'!G63</f>
        <v>0</v>
      </c>
      <c r="H31" s="17">
        <f t="shared" si="2"/>
        <v>0</v>
      </c>
      <c r="I31" s="723">
        <f>'22._önkorm_önként'!I108+'23._Int össz_önk'!I63</f>
        <v>0</v>
      </c>
      <c r="J31" s="17">
        <f>'22._önkorm_önként'!J108+'23._Int össz_önk'!J63</f>
        <v>0</v>
      </c>
      <c r="K31" s="663">
        <f>'22._önkorm_önként'!K108+'23._Int össz_önk'!K63</f>
        <v>0</v>
      </c>
      <c r="L31" s="1510" t="str">
        <f t="shared" si="1"/>
        <v/>
      </c>
    </row>
    <row r="32" spans="1:12" ht="12" customHeight="1" x14ac:dyDescent="0.2">
      <c r="A32" s="13" t="s">
        <v>95</v>
      </c>
      <c r="B32" s="396" t="s">
        <v>2</v>
      </c>
      <c r="C32" s="436">
        <f>'22._önkorm_önként'!C109+'23._Int össz_önk'!C64</f>
        <v>0</v>
      </c>
      <c r="D32" s="364">
        <f>'22._önkorm_önként'!D109+'23._Int össz_önk'!D64</f>
        <v>0</v>
      </c>
      <c r="E32" s="664">
        <f>'22._önkorm_önként'!E109+'23._Int össz_önk'!E64</f>
        <v>0</v>
      </c>
      <c r="F32" s="664">
        <f>'22._önkorm_önként'!F109+'23._Int össz_önk'!F64</f>
        <v>0</v>
      </c>
      <c r="G32" s="664">
        <f>'22._önkorm_önként'!G109+'23._Int össz_önk'!G64</f>
        <v>0</v>
      </c>
      <c r="H32" s="368">
        <f t="shared" si="2"/>
        <v>0</v>
      </c>
      <c r="I32" s="724">
        <f>'22._önkorm_önként'!I109+'23._Int össz_önk'!I64</f>
        <v>0</v>
      </c>
      <c r="J32" s="368">
        <f>'22._önkorm_önként'!J109+'23._Int össz_önk'!J64</f>
        <v>0</v>
      </c>
      <c r="K32" s="664">
        <f>'22._önkorm_önként'!K109+'23._Int össz_önk'!K64</f>
        <v>0</v>
      </c>
      <c r="L32" s="1511" t="str">
        <f t="shared" si="1"/>
        <v/>
      </c>
    </row>
    <row r="33" spans="1:15" ht="12" customHeight="1" x14ac:dyDescent="0.2">
      <c r="A33" s="13" t="s">
        <v>320</v>
      </c>
      <c r="B33" s="396" t="s">
        <v>562</v>
      </c>
      <c r="C33" s="436">
        <f>'22._önkorm_önként'!C110+'23._Int össz_önk'!C65</f>
        <v>0</v>
      </c>
      <c r="D33" s="364">
        <f>'22._önkorm_önként'!D110+'23._Int össz_önk'!D65</f>
        <v>0</v>
      </c>
      <c r="E33" s="664">
        <f>'22._önkorm_önként'!E110+'23._Int össz_önk'!E65</f>
        <v>0</v>
      </c>
      <c r="F33" s="664">
        <f>'22._önkorm_önként'!F110+'23._Int össz_önk'!F65</f>
        <v>0</v>
      </c>
      <c r="G33" s="664">
        <f>'22._önkorm_önként'!G110+'23._Int össz_önk'!G65</f>
        <v>0</v>
      </c>
      <c r="H33" s="368">
        <f t="shared" si="2"/>
        <v>0</v>
      </c>
      <c r="I33" s="724">
        <f>'22._önkorm_önként'!I110+'23._Int össz_önk'!I65</f>
        <v>0</v>
      </c>
      <c r="J33" s="368">
        <f>'22._önkorm_önként'!J110+'23._Int össz_önk'!J65</f>
        <v>0</v>
      </c>
      <c r="K33" s="664">
        <f>'22._önkorm_önként'!K110+'23._Int össz_önk'!K65</f>
        <v>0</v>
      </c>
      <c r="L33" s="1511" t="str">
        <f t="shared" si="1"/>
        <v/>
      </c>
    </row>
    <row r="34" spans="1:15" ht="12" customHeight="1" x14ac:dyDescent="0.2">
      <c r="A34" s="13" t="s">
        <v>96</v>
      </c>
      <c r="B34" s="620" t="s">
        <v>271</v>
      </c>
      <c r="C34" s="436">
        <f>SUM(C35:C38)</f>
        <v>157591820</v>
      </c>
      <c r="D34" s="364">
        <f t="shared" ref="D34:K34" si="7">SUM(D35:D38)</f>
        <v>214016820</v>
      </c>
      <c r="E34" s="664">
        <f t="shared" si="7"/>
        <v>341016820</v>
      </c>
      <c r="F34" s="664">
        <f t="shared" si="7"/>
        <v>356871789</v>
      </c>
      <c r="G34" s="664">
        <f t="shared" si="7"/>
        <v>371371789</v>
      </c>
      <c r="H34" s="368">
        <f t="shared" si="2"/>
        <v>14500000</v>
      </c>
      <c r="I34" s="724">
        <f t="shared" si="7"/>
        <v>0</v>
      </c>
      <c r="J34" s="368">
        <f t="shared" si="7"/>
        <v>0</v>
      </c>
      <c r="K34" s="664">
        <f t="shared" si="7"/>
        <v>281160214</v>
      </c>
      <c r="L34" s="1511">
        <f t="shared" si="1"/>
        <v>75.708554695844171</v>
      </c>
    </row>
    <row r="35" spans="1:15" ht="12" customHeight="1" x14ac:dyDescent="0.2">
      <c r="A35" s="13" t="s">
        <v>322</v>
      </c>
      <c r="B35" s="393" t="s">
        <v>229</v>
      </c>
      <c r="C35" s="436">
        <f>'22._önkorm_önként'!C112</f>
        <v>0</v>
      </c>
      <c r="D35" s="364">
        <f>'22._önkorm_önként'!D112</f>
        <v>0</v>
      </c>
      <c r="E35" s="664">
        <f>'22._önkorm_önként'!E112</f>
        <v>0</v>
      </c>
      <c r="F35" s="664">
        <f>'22._önkorm_önként'!F112</f>
        <v>0</v>
      </c>
      <c r="G35" s="664">
        <f>'22._önkorm_önként'!G112</f>
        <v>0</v>
      </c>
      <c r="H35" s="368">
        <f t="shared" si="2"/>
        <v>0</v>
      </c>
      <c r="I35" s="724">
        <f>'22._önkorm_önként'!I112</f>
        <v>0</v>
      </c>
      <c r="J35" s="368">
        <f>'22._önkorm_önként'!J112</f>
        <v>0</v>
      </c>
      <c r="K35" s="664">
        <f>'22._önkorm_önként'!K112</f>
        <v>0</v>
      </c>
      <c r="L35" s="1511" t="str">
        <f t="shared" si="1"/>
        <v/>
      </c>
    </row>
    <row r="36" spans="1:15" ht="12" customHeight="1" x14ac:dyDescent="0.2">
      <c r="A36" s="13" t="s">
        <v>323</v>
      </c>
      <c r="B36" s="393" t="s">
        <v>230</v>
      </c>
      <c r="C36" s="436">
        <f>'22._önkorm_önként'!C113+'23._Int össz_önk'!C67</f>
        <v>0</v>
      </c>
      <c r="D36" s="364">
        <f>'22._önkorm_önként'!D113+'23._Int össz_önk'!D67</f>
        <v>40000000</v>
      </c>
      <c r="E36" s="664">
        <f>'22._önkorm_önként'!E113+'23._Int össz_önk'!E67</f>
        <v>40000000</v>
      </c>
      <c r="F36" s="664">
        <f>'22._önkorm_önként'!F113+'23._Int össz_önk'!F67</f>
        <v>40000000</v>
      </c>
      <c r="G36" s="664">
        <f>'22._önkorm_önként'!G113+'23._Int össz_önk'!G67</f>
        <v>40000000</v>
      </c>
      <c r="H36" s="368">
        <f t="shared" si="2"/>
        <v>0</v>
      </c>
      <c r="I36" s="724">
        <f>'22._önkorm_önként'!I113+'23._Int össz_önk'!I67</f>
        <v>0</v>
      </c>
      <c r="J36" s="368">
        <f>'22._önkorm_önként'!J113+'23._Int össz_önk'!J67</f>
        <v>0</v>
      </c>
      <c r="K36" s="664">
        <f>'22._önkorm_önként'!K113+'23._Int össz_önk'!K67</f>
        <v>40000000</v>
      </c>
      <c r="L36" s="1511">
        <f t="shared" si="1"/>
        <v>100</v>
      </c>
    </row>
    <row r="37" spans="1:15" ht="12" customHeight="1" x14ac:dyDescent="0.2">
      <c r="A37" s="13" t="s">
        <v>324</v>
      </c>
      <c r="B37" s="393" t="s">
        <v>227</v>
      </c>
      <c r="C37" s="436">
        <f>'22._önkorm_önként'!C114</f>
        <v>63100000</v>
      </c>
      <c r="D37" s="364">
        <f>'22._önkorm_önként'!D114</f>
        <v>83100000</v>
      </c>
      <c r="E37" s="664">
        <f>'22._önkorm_önként'!E114</f>
        <v>171600000</v>
      </c>
      <c r="F37" s="664">
        <f>'22._önkorm_önként'!F114</f>
        <v>171600000</v>
      </c>
      <c r="G37" s="664">
        <f>'22._önkorm_önként'!G114</f>
        <v>180600000</v>
      </c>
      <c r="H37" s="368">
        <f t="shared" si="2"/>
        <v>9000000</v>
      </c>
      <c r="I37" s="724">
        <f>'22._önkorm_önként'!I114</f>
        <v>0</v>
      </c>
      <c r="J37" s="368">
        <f>'22._önkorm_önként'!J114</f>
        <v>0</v>
      </c>
      <c r="K37" s="664">
        <f>'22._önkorm_önként'!K114</f>
        <v>138573335</v>
      </c>
      <c r="L37" s="1511">
        <f t="shared" si="1"/>
        <v>76.729421373200452</v>
      </c>
    </row>
    <row r="38" spans="1:15" ht="12" customHeight="1" thickBot="1" x14ac:dyDescent="0.25">
      <c r="A38" s="13" t="s">
        <v>325</v>
      </c>
      <c r="B38" s="393" t="s">
        <v>231</v>
      </c>
      <c r="C38" s="436">
        <f>'22._önkorm_önként'!C115+'23._Int össz_önk'!C68</f>
        <v>94491820</v>
      </c>
      <c r="D38" s="364">
        <f>'22._önkorm_önként'!D115+'23._Int össz_önk'!D68</f>
        <v>90916820</v>
      </c>
      <c r="E38" s="664">
        <f>'22._önkorm_önként'!E115+'23._Int össz_önk'!E68</f>
        <v>129416820</v>
      </c>
      <c r="F38" s="664">
        <f>'22._önkorm_önként'!F115+'23._Int össz_önk'!F68</f>
        <v>145271789</v>
      </c>
      <c r="G38" s="664">
        <f>'22._önkorm_önként'!G115+'23._Int össz_önk'!G68</f>
        <v>150771789</v>
      </c>
      <c r="H38" s="368">
        <f t="shared" si="2"/>
        <v>5500000</v>
      </c>
      <c r="I38" s="724">
        <f>'22._önkorm_önként'!I115+'23._Int össz_önk'!I68</f>
        <v>0</v>
      </c>
      <c r="J38" s="368">
        <f>'22._önkorm_önként'!J115+'23._Int össz_önk'!J68</f>
        <v>0</v>
      </c>
      <c r="K38" s="664">
        <f>'22._önkorm_önként'!K115+'23._Int össz_önk'!K68</f>
        <v>102586879</v>
      </c>
      <c r="L38" s="1511">
        <f t="shared" si="1"/>
        <v>68.041163191344765</v>
      </c>
    </row>
    <row r="39" spans="1:15" ht="12" customHeight="1" thickBot="1" x14ac:dyDescent="0.25">
      <c r="A39" s="15" t="s">
        <v>14</v>
      </c>
      <c r="B39" s="63" t="s">
        <v>546</v>
      </c>
      <c r="C39" s="1101">
        <f>+C11+C29</f>
        <v>3081058163</v>
      </c>
      <c r="D39" s="760">
        <f t="shared" ref="D39:K39" si="8">+D11+D29</f>
        <v>3143327591</v>
      </c>
      <c r="E39" s="673">
        <f t="shared" si="8"/>
        <v>3346426435</v>
      </c>
      <c r="F39" s="673">
        <f t="shared" si="8"/>
        <v>3347597813</v>
      </c>
      <c r="G39" s="673">
        <f t="shared" si="8"/>
        <v>3323103064</v>
      </c>
      <c r="H39" s="326">
        <f>G39-F39</f>
        <v>-24494749</v>
      </c>
      <c r="I39" s="1105">
        <f t="shared" si="8"/>
        <v>0</v>
      </c>
      <c r="J39" s="326">
        <f t="shared" si="8"/>
        <v>0</v>
      </c>
      <c r="K39" s="673">
        <f t="shared" si="8"/>
        <v>3104269456</v>
      </c>
      <c r="L39" s="1520">
        <f t="shared" si="1"/>
        <v>93.414781191390688</v>
      </c>
    </row>
    <row r="40" spans="1:15" ht="12" customHeight="1" thickBot="1" x14ac:dyDescent="0.25">
      <c r="A40" s="15" t="s">
        <v>15</v>
      </c>
      <c r="B40" s="63" t="s">
        <v>547</v>
      </c>
      <c r="C40" s="139">
        <f>+C41+C42+C43</f>
        <v>0</v>
      </c>
      <c r="D40" s="255">
        <f t="shared" ref="D40:K40" si="9">+D41+D42+D43</f>
        <v>0</v>
      </c>
      <c r="E40" s="662">
        <f t="shared" si="9"/>
        <v>0</v>
      </c>
      <c r="F40" s="662">
        <f t="shared" si="9"/>
        <v>0</v>
      </c>
      <c r="G40" s="662">
        <f t="shared" si="9"/>
        <v>0</v>
      </c>
      <c r="H40" s="34">
        <f t="shared" si="2"/>
        <v>0</v>
      </c>
      <c r="I40" s="725">
        <f t="shared" si="9"/>
        <v>0</v>
      </c>
      <c r="J40" s="34">
        <f t="shared" si="9"/>
        <v>0</v>
      </c>
      <c r="K40" s="662">
        <f t="shared" si="9"/>
        <v>0</v>
      </c>
      <c r="L40" s="1509" t="str">
        <f t="shared" si="1"/>
        <v/>
      </c>
    </row>
    <row r="41" spans="1:15" s="38" customFormat="1" ht="12" customHeight="1" x14ac:dyDescent="0.2">
      <c r="A41" s="13" t="s">
        <v>100</v>
      </c>
      <c r="B41" s="18" t="s">
        <v>706</v>
      </c>
      <c r="C41" s="436">
        <f>'22._önkorm_önként'!C118</f>
        <v>0</v>
      </c>
      <c r="D41" s="364">
        <f>'22._önkorm_önként'!D118</f>
        <v>0</v>
      </c>
      <c r="E41" s="664">
        <f>'22._önkorm_önként'!E118</f>
        <v>0</v>
      </c>
      <c r="F41" s="664">
        <f>'22._önkorm_önként'!F118</f>
        <v>0</v>
      </c>
      <c r="G41" s="664">
        <f>'22._önkorm_önként'!G118</f>
        <v>0</v>
      </c>
      <c r="H41" s="368">
        <f t="shared" si="2"/>
        <v>0</v>
      </c>
      <c r="I41" s="724">
        <f>'22._önkorm_önként'!I118</f>
        <v>0</v>
      </c>
      <c r="J41" s="368">
        <f>'22._önkorm_önként'!J118</f>
        <v>0</v>
      </c>
      <c r="K41" s="664">
        <f>'22._önkorm_önként'!K118</f>
        <v>0</v>
      </c>
      <c r="L41" s="1511" t="str">
        <f t="shared" si="1"/>
        <v/>
      </c>
    </row>
    <row r="42" spans="1:15" ht="12" customHeight="1" x14ac:dyDescent="0.2">
      <c r="A42" s="13" t="s">
        <v>101</v>
      </c>
      <c r="B42" s="18" t="s">
        <v>707</v>
      </c>
      <c r="C42" s="436">
        <f>'22._önkorm_önként'!C119</f>
        <v>0</v>
      </c>
      <c r="D42" s="364">
        <f>'22._önkorm_önként'!D119</f>
        <v>0</v>
      </c>
      <c r="E42" s="664">
        <f>'22._önkorm_önként'!E119</f>
        <v>0</v>
      </c>
      <c r="F42" s="664">
        <f>'22._önkorm_önként'!F119</f>
        <v>0</v>
      </c>
      <c r="G42" s="664">
        <f>'22._önkorm_önként'!G119</f>
        <v>0</v>
      </c>
      <c r="H42" s="368">
        <f t="shared" si="2"/>
        <v>0</v>
      </c>
      <c r="I42" s="724">
        <f>'22._önkorm_önként'!I119</f>
        <v>0</v>
      </c>
      <c r="J42" s="368">
        <f>'22._önkorm_önként'!J119</f>
        <v>0</v>
      </c>
      <c r="K42" s="664">
        <f>'22._önkorm_önként'!K119</f>
        <v>0</v>
      </c>
      <c r="L42" s="1511" t="str">
        <f t="shared" si="1"/>
        <v/>
      </c>
    </row>
    <row r="43" spans="1:15" ht="12" customHeight="1" thickBot="1" x14ac:dyDescent="0.25">
      <c r="A43" s="14" t="s">
        <v>167</v>
      </c>
      <c r="B43" s="60" t="s">
        <v>708</v>
      </c>
      <c r="C43" s="436">
        <f>'22._önkorm_önként'!C120</f>
        <v>0</v>
      </c>
      <c r="D43" s="364">
        <f>'22._önkorm_önként'!D120</f>
        <v>0</v>
      </c>
      <c r="E43" s="664">
        <f>'22._önkorm_önként'!E120</f>
        <v>0</v>
      </c>
      <c r="F43" s="664">
        <f>'22._önkorm_önként'!F120</f>
        <v>0</v>
      </c>
      <c r="G43" s="664">
        <f>'22._önkorm_önként'!G120</f>
        <v>0</v>
      </c>
      <c r="H43" s="368">
        <f t="shared" si="2"/>
        <v>0</v>
      </c>
      <c r="I43" s="724">
        <f>'22._önkorm_önként'!I120</f>
        <v>0</v>
      </c>
      <c r="J43" s="368">
        <f>'22._önkorm_önként'!J120</f>
        <v>0</v>
      </c>
      <c r="K43" s="664">
        <f>'22._önkorm_önként'!K120</f>
        <v>0</v>
      </c>
      <c r="L43" s="1511" t="str">
        <f t="shared" si="1"/>
        <v/>
      </c>
    </row>
    <row r="44" spans="1:15" ht="12" customHeight="1" thickBot="1" x14ac:dyDescent="0.25">
      <c r="A44" s="15" t="s">
        <v>16</v>
      </c>
      <c r="B44" s="63" t="s">
        <v>551</v>
      </c>
      <c r="C44" s="139">
        <f>+C45+C47</f>
        <v>300000000</v>
      </c>
      <c r="D44" s="255">
        <f t="shared" ref="D44:K44" si="10">+D45+D47</f>
        <v>2223200000</v>
      </c>
      <c r="E44" s="662">
        <f t="shared" si="10"/>
        <v>3632749000</v>
      </c>
      <c r="F44" s="662">
        <f t="shared" si="10"/>
        <v>5794519000</v>
      </c>
      <c r="G44" s="662">
        <f t="shared" si="10"/>
        <v>5794519000</v>
      </c>
      <c r="H44" s="34">
        <f t="shared" si="2"/>
        <v>0</v>
      </c>
      <c r="I44" s="725">
        <f t="shared" si="10"/>
        <v>0</v>
      </c>
      <c r="J44" s="34">
        <f t="shared" si="10"/>
        <v>0</v>
      </c>
      <c r="K44" s="662">
        <f t="shared" si="10"/>
        <v>5783389000</v>
      </c>
      <c r="L44" s="1509">
        <f t="shared" si="1"/>
        <v>99.80792193450398</v>
      </c>
    </row>
    <row r="45" spans="1:15" ht="12" customHeight="1" x14ac:dyDescent="0.2">
      <c r="A45" s="13" t="s">
        <v>89</v>
      </c>
      <c r="B45" s="18" t="s">
        <v>363</v>
      </c>
      <c r="C45" s="436">
        <f>'22._önkorm_önként'!C122</f>
        <v>0</v>
      </c>
      <c r="D45" s="364">
        <f>'22._önkorm_önként'!D122</f>
        <v>2223200000</v>
      </c>
      <c r="E45" s="664">
        <f>'22._önkorm_önként'!E122</f>
        <v>3429360000</v>
      </c>
      <c r="F45" s="664">
        <f>'22._önkorm_önként'!F122</f>
        <v>5591130000</v>
      </c>
      <c r="G45" s="664">
        <f>'22._önkorm_önként'!G122</f>
        <v>5591130000</v>
      </c>
      <c r="H45" s="368">
        <f t="shared" si="2"/>
        <v>0</v>
      </c>
      <c r="I45" s="724">
        <f>'22._önkorm_önként'!I122</f>
        <v>0</v>
      </c>
      <c r="J45" s="368">
        <f>'22._önkorm_önként'!J122</f>
        <v>0</v>
      </c>
      <c r="K45" s="664">
        <f>'22._önkorm_önként'!K122</f>
        <v>5580000000</v>
      </c>
      <c r="L45" s="1511">
        <f t="shared" si="1"/>
        <v>99.800934694775478</v>
      </c>
    </row>
    <row r="46" spans="1:15" ht="12" customHeight="1" x14ac:dyDescent="0.2">
      <c r="A46" s="13" t="s">
        <v>102</v>
      </c>
      <c r="B46" s="18" t="s">
        <v>589</v>
      </c>
      <c r="C46" s="436">
        <f>'22._önkorm_önként'!C123</f>
        <v>0</v>
      </c>
      <c r="D46" s="364">
        <f>'22._önkorm_önként'!D123</f>
        <v>0</v>
      </c>
      <c r="E46" s="664">
        <f>'22._önkorm_önként'!E123</f>
        <v>0</v>
      </c>
      <c r="F46" s="664">
        <f>'22._önkorm_önként'!F123</f>
        <v>0</v>
      </c>
      <c r="G46" s="664">
        <f>'22._önkorm_önként'!G123</f>
        <v>0</v>
      </c>
      <c r="H46" s="368">
        <f t="shared" si="2"/>
        <v>0</v>
      </c>
      <c r="I46" s="724">
        <f>'22._önkorm_önként'!I123</f>
        <v>0</v>
      </c>
      <c r="J46" s="368">
        <f>'22._önkorm_önként'!J123</f>
        <v>0</v>
      </c>
      <c r="K46" s="664">
        <f>'22._önkorm_önként'!K123</f>
        <v>0</v>
      </c>
      <c r="L46" s="1511" t="str">
        <f t="shared" si="1"/>
        <v/>
      </c>
    </row>
    <row r="47" spans="1:15" ht="12" customHeight="1" thickBot="1" x14ac:dyDescent="0.25">
      <c r="A47" s="13" t="s">
        <v>103</v>
      </c>
      <c r="B47" s="851" t="s">
        <v>590</v>
      </c>
      <c r="C47" s="436">
        <f>'22._önkorm_önként'!C124</f>
        <v>300000000</v>
      </c>
      <c r="D47" s="364">
        <f>'22._önkorm_önként'!D124</f>
        <v>0</v>
      </c>
      <c r="E47" s="664">
        <f>'22._önkorm_önként'!E124</f>
        <v>203389000</v>
      </c>
      <c r="F47" s="664">
        <f>'22._önkorm_önként'!F124</f>
        <v>203389000</v>
      </c>
      <c r="G47" s="664">
        <f>'22._önkorm_önként'!G124</f>
        <v>203389000</v>
      </c>
      <c r="H47" s="368">
        <f t="shared" si="2"/>
        <v>0</v>
      </c>
      <c r="I47" s="724">
        <f>'22._önkorm_önként'!I124</f>
        <v>0</v>
      </c>
      <c r="J47" s="368">
        <f>'22._önkorm_önként'!J124</f>
        <v>0</v>
      </c>
      <c r="K47" s="664">
        <f>'22._önkorm_önként'!K124</f>
        <v>203389000</v>
      </c>
      <c r="L47" s="1511">
        <f t="shared" si="1"/>
        <v>100</v>
      </c>
    </row>
    <row r="48" spans="1:15" ht="12" customHeight="1" thickBot="1" x14ac:dyDescent="0.25">
      <c r="A48" s="15" t="s">
        <v>17</v>
      </c>
      <c r="B48" s="63" t="s">
        <v>548</v>
      </c>
      <c r="C48" s="1069">
        <f>+C49+C50+C51+C52+C53</f>
        <v>0</v>
      </c>
      <c r="D48" s="256">
        <f t="shared" ref="D48:K48" si="11">+D49+D50+D51+D52+D53</f>
        <v>0</v>
      </c>
      <c r="E48" s="625">
        <f t="shared" si="11"/>
        <v>0</v>
      </c>
      <c r="F48" s="625">
        <f t="shared" si="11"/>
        <v>0</v>
      </c>
      <c r="G48" s="625">
        <f t="shared" si="11"/>
        <v>0</v>
      </c>
      <c r="H48" s="83">
        <f t="shared" si="2"/>
        <v>0</v>
      </c>
      <c r="I48" s="730">
        <f t="shared" si="11"/>
        <v>0</v>
      </c>
      <c r="J48" s="83">
        <f t="shared" si="11"/>
        <v>0</v>
      </c>
      <c r="K48" s="625">
        <f t="shared" si="11"/>
        <v>0</v>
      </c>
      <c r="L48" s="1513" t="str">
        <f t="shared" si="1"/>
        <v/>
      </c>
      <c r="O48" s="88"/>
    </row>
    <row r="49" spans="1:12" x14ac:dyDescent="0.2">
      <c r="A49" s="13" t="s">
        <v>104</v>
      </c>
      <c r="B49" s="18" t="s">
        <v>243</v>
      </c>
      <c r="C49" s="436">
        <f>'22._önkorm_önként'!C126-'23._Int össz_önk'!C46</f>
        <v>0</v>
      </c>
      <c r="D49" s="364">
        <f>'22._önkorm_önként'!D126-'23._Int össz_önk'!D46</f>
        <v>0</v>
      </c>
      <c r="E49" s="664">
        <f>'22._önkorm_önként'!E126-'23._Int össz_önk'!E46</f>
        <v>0</v>
      </c>
      <c r="F49" s="664">
        <f>'22._önkorm_önként'!F126-'23._Int össz_önk'!F46</f>
        <v>0</v>
      </c>
      <c r="G49" s="664">
        <f>'22._önkorm_önként'!G126-'23._Int össz_önk'!G46</f>
        <v>0</v>
      </c>
      <c r="H49" s="368">
        <f t="shared" si="2"/>
        <v>0</v>
      </c>
      <c r="I49" s="724">
        <f>'22._önkorm_önként'!I126-'23._Int össz_önk'!I46</f>
        <v>0</v>
      </c>
      <c r="J49" s="368">
        <f>'22._önkorm_önként'!J126-'23._Int össz_önk'!J46</f>
        <v>0</v>
      </c>
      <c r="K49" s="664">
        <f>'22._önkorm_önként'!K126-'23._Int össz_önk'!K46</f>
        <v>0</v>
      </c>
      <c r="L49" s="1511" t="str">
        <f t="shared" si="1"/>
        <v/>
      </c>
    </row>
    <row r="50" spans="1:12" ht="12" customHeight="1" x14ac:dyDescent="0.2">
      <c r="A50" s="13" t="s">
        <v>105</v>
      </c>
      <c r="B50" s="18" t="s">
        <v>244</v>
      </c>
      <c r="C50" s="436">
        <f>'22._önkorm_önként'!C127-'23._Int össz_önk'!C47</f>
        <v>0</v>
      </c>
      <c r="D50" s="364">
        <f>'22._önkorm_önként'!D127-'23._Int össz_önk'!D47</f>
        <v>0</v>
      </c>
      <c r="E50" s="664">
        <f>'22._önkorm_önként'!E127-'23._Int össz_önk'!E47</f>
        <v>0</v>
      </c>
      <c r="F50" s="664">
        <f>'22._önkorm_önként'!F127-'23._Int össz_önk'!F47</f>
        <v>0</v>
      </c>
      <c r="G50" s="664">
        <f>'22._önkorm_önként'!G127-'23._Int össz_önk'!G47</f>
        <v>0</v>
      </c>
      <c r="H50" s="368">
        <f t="shared" si="2"/>
        <v>0</v>
      </c>
      <c r="I50" s="724">
        <f>'22._önkorm_önként'!I127-'23._Int össz_önk'!I47</f>
        <v>0</v>
      </c>
      <c r="J50" s="368">
        <f>'22._önkorm_önként'!J127-'23._Int össz_önk'!J47</f>
        <v>0</v>
      </c>
      <c r="K50" s="664">
        <f>'22._önkorm_önként'!K127-'23._Int össz_önk'!K47</f>
        <v>0</v>
      </c>
      <c r="L50" s="1511" t="str">
        <f t="shared" si="1"/>
        <v/>
      </c>
    </row>
    <row r="51" spans="1:12" s="38" customFormat="1" ht="12" customHeight="1" x14ac:dyDescent="0.2">
      <c r="A51" s="13" t="s">
        <v>208</v>
      </c>
      <c r="B51" s="18" t="s">
        <v>402</v>
      </c>
      <c r="C51" s="436">
        <f>'22._önkorm_önként'!C128</f>
        <v>0</v>
      </c>
      <c r="D51" s="364">
        <f>'22._önkorm_önként'!D128</f>
        <v>0</v>
      </c>
      <c r="E51" s="664">
        <f>'22._önkorm_önként'!E128</f>
        <v>0</v>
      </c>
      <c r="F51" s="664">
        <f>'22._önkorm_önként'!F128</f>
        <v>0</v>
      </c>
      <c r="G51" s="664">
        <f>'22._önkorm_önként'!G128</f>
        <v>0</v>
      </c>
      <c r="H51" s="368">
        <f t="shared" si="2"/>
        <v>0</v>
      </c>
      <c r="I51" s="724">
        <f>'22._önkorm_önként'!I128</f>
        <v>0</v>
      </c>
      <c r="J51" s="368">
        <f>'22._önkorm_önként'!J128</f>
        <v>0</v>
      </c>
      <c r="K51" s="664">
        <f>'22._önkorm_önként'!K128</f>
        <v>0</v>
      </c>
      <c r="L51" s="1511" t="str">
        <f t="shared" si="1"/>
        <v/>
      </c>
    </row>
    <row r="52" spans="1:12" s="38" customFormat="1" ht="12" customHeight="1" x14ac:dyDescent="0.2">
      <c r="A52" s="14" t="s">
        <v>209</v>
      </c>
      <c r="B52" s="60" t="s">
        <v>232</v>
      </c>
      <c r="C52" s="436">
        <f>'22._önkorm_önként'!C129</f>
        <v>0</v>
      </c>
      <c r="D52" s="364">
        <f>'22._önkorm_önként'!D129</f>
        <v>0</v>
      </c>
      <c r="E52" s="664">
        <f>'22._önkorm_önként'!E129</f>
        <v>0</v>
      </c>
      <c r="F52" s="664">
        <f>'22._önkorm_önként'!F129</f>
        <v>0</v>
      </c>
      <c r="G52" s="664">
        <f>'22._önkorm_önként'!G129</f>
        <v>0</v>
      </c>
      <c r="H52" s="368">
        <f t="shared" si="2"/>
        <v>0</v>
      </c>
      <c r="I52" s="724">
        <f>'22._önkorm_önként'!I129</f>
        <v>0</v>
      </c>
      <c r="J52" s="368">
        <f>'22._önkorm_önként'!J129</f>
        <v>0</v>
      </c>
      <c r="K52" s="664">
        <f>'22._önkorm_önként'!K129</f>
        <v>0</v>
      </c>
      <c r="L52" s="1511" t="str">
        <f t="shared" si="1"/>
        <v/>
      </c>
    </row>
    <row r="53" spans="1:12" s="38" customFormat="1" ht="12" customHeight="1" thickBot="1" x14ac:dyDescent="0.25">
      <c r="A53" s="231" t="s">
        <v>211</v>
      </c>
      <c r="B53" s="232" t="s">
        <v>403</v>
      </c>
      <c r="C53" s="1102">
        <f>'22._önkorm_önként'!C130</f>
        <v>0</v>
      </c>
      <c r="D53" s="761">
        <f>'22._önkorm_önként'!D130</f>
        <v>0</v>
      </c>
      <c r="E53" s="674">
        <f>'22._önkorm_önként'!E130</f>
        <v>0</v>
      </c>
      <c r="F53" s="674">
        <f>'22._önkorm_önként'!F130</f>
        <v>0</v>
      </c>
      <c r="G53" s="674">
        <f>'22._önkorm_önként'!G130</f>
        <v>0</v>
      </c>
      <c r="H53" s="621">
        <f t="shared" si="2"/>
        <v>0</v>
      </c>
      <c r="I53" s="769">
        <f>'22._önkorm_önként'!I130</f>
        <v>0</v>
      </c>
      <c r="J53" s="621">
        <f>'22._önkorm_önként'!J130</f>
        <v>0</v>
      </c>
      <c r="K53" s="674">
        <f>'22._önkorm_önként'!K130</f>
        <v>0</v>
      </c>
      <c r="L53" s="1521" t="str">
        <f t="shared" si="1"/>
        <v/>
      </c>
    </row>
    <row r="54" spans="1:12" s="655" customFormat="1" ht="12" customHeight="1" thickBot="1" x14ac:dyDescent="0.25">
      <c r="A54" s="15" t="s">
        <v>18</v>
      </c>
      <c r="B54" s="63" t="s">
        <v>550</v>
      </c>
      <c r="C54" s="1103">
        <f>+C40+C44+C48</f>
        <v>300000000</v>
      </c>
      <c r="D54" s="391">
        <f t="shared" ref="D54:K54" si="12">+D40+D44+D48</f>
        <v>2223200000</v>
      </c>
      <c r="E54" s="675">
        <f t="shared" si="12"/>
        <v>3632749000</v>
      </c>
      <c r="F54" s="675">
        <f t="shared" si="12"/>
        <v>5794519000</v>
      </c>
      <c r="G54" s="675">
        <f t="shared" si="12"/>
        <v>5794519000</v>
      </c>
      <c r="H54" s="653">
        <f t="shared" si="2"/>
        <v>0</v>
      </c>
      <c r="I54" s="770">
        <f t="shared" si="12"/>
        <v>0</v>
      </c>
      <c r="J54" s="653">
        <f t="shared" si="12"/>
        <v>0</v>
      </c>
      <c r="K54" s="675">
        <f t="shared" si="12"/>
        <v>5783389000</v>
      </c>
      <c r="L54" s="1522">
        <f t="shared" si="1"/>
        <v>99.80792193450398</v>
      </c>
    </row>
    <row r="55" spans="1:12" s="655" customFormat="1" ht="15" customHeight="1" thickBot="1" x14ac:dyDescent="0.25">
      <c r="A55" s="89" t="s">
        <v>19</v>
      </c>
      <c r="B55" s="654" t="s">
        <v>549</v>
      </c>
      <c r="C55" s="1103">
        <f>+C39+C54</f>
        <v>3381058163</v>
      </c>
      <c r="D55" s="391">
        <f t="shared" ref="D55:K55" si="13">+D39+D54</f>
        <v>5366527591</v>
      </c>
      <c r="E55" s="675">
        <f t="shared" si="13"/>
        <v>6979175435</v>
      </c>
      <c r="F55" s="675">
        <f t="shared" si="13"/>
        <v>9142116813</v>
      </c>
      <c r="G55" s="675">
        <f t="shared" si="13"/>
        <v>9117622064</v>
      </c>
      <c r="H55" s="653">
        <f>G55-F55</f>
        <v>-24494749</v>
      </c>
      <c r="I55" s="770">
        <f t="shared" si="13"/>
        <v>0</v>
      </c>
      <c r="J55" s="653">
        <f t="shared" si="13"/>
        <v>0</v>
      </c>
      <c r="K55" s="675">
        <f t="shared" si="13"/>
        <v>8887658456</v>
      </c>
      <c r="L55" s="1522">
        <f t="shared" si="1"/>
        <v>97.477811578657253</v>
      </c>
    </row>
    <row r="56" spans="1:12" ht="13.5" thickBot="1" x14ac:dyDescent="0.25">
      <c r="A56" s="622"/>
      <c r="B56" s="325"/>
      <c r="C56" s="327"/>
      <c r="D56" s="624"/>
      <c r="E56" s="327"/>
      <c r="F56" s="327"/>
      <c r="G56" s="327"/>
      <c r="H56" s="223"/>
      <c r="I56" s="223"/>
      <c r="J56" s="223"/>
      <c r="K56" s="327"/>
      <c r="L56" s="1524" t="str">
        <f t="shared" si="1"/>
        <v/>
      </c>
    </row>
    <row r="57" spans="1:12" s="1723" customFormat="1" ht="15" customHeight="1" thickBot="1" x14ac:dyDescent="0.25">
      <c r="A57" s="1743" t="s">
        <v>296</v>
      </c>
      <c r="B57" s="1744"/>
      <c r="C57" s="1705">
        <f>'22._önkorm_önként'!C134+'23._Int össz_önk'!C71</f>
        <v>182</v>
      </c>
      <c r="D57" s="1706">
        <f>'22._önkorm_önként'!D134+'23._Int össz_önk'!D71</f>
        <v>182</v>
      </c>
      <c r="E57" s="1719">
        <f>'22._önkorm_önként'!E134+'23._Int össz_önk'!E71</f>
        <v>182</v>
      </c>
      <c r="F57" s="1719">
        <f>'22._önkorm_önként'!F134+'23._Int össz_önk'!F71</f>
        <v>182</v>
      </c>
      <c r="G57" s="1719">
        <f>'22._önkorm_önként'!G134+'23._Int össz_önk'!G71</f>
        <v>182</v>
      </c>
      <c r="H57" s="1741">
        <f t="shared" si="2"/>
        <v>0</v>
      </c>
      <c r="I57" s="1741">
        <f>'22._önkorm_önként'!I134+'23._Int össz_önk'!I71</f>
        <v>2</v>
      </c>
      <c r="J57" s="1719">
        <f>'22._önkorm_önként'!J134+'23._Int össz_önk'!J71</f>
        <v>2</v>
      </c>
      <c r="K57" s="1719">
        <f>'22._önkorm_önként'!K134+'23._Int össz_önk'!K71</f>
        <v>167</v>
      </c>
      <c r="L57" s="1745">
        <f t="shared" si="1"/>
        <v>91.758241758241752</v>
      </c>
    </row>
    <row r="58" spans="1:12" s="1723" customFormat="1" ht="14.25" customHeight="1" thickBot="1" x14ac:dyDescent="0.25">
      <c r="A58" s="1743" t="s">
        <v>295</v>
      </c>
      <c r="B58" s="1744"/>
      <c r="C58" s="1711">
        <f>'22._önkorm_önként'!C135+'23._Int össz_önk'!C72</f>
        <v>0</v>
      </c>
      <c r="D58" s="1712">
        <f>'22._önkorm_önként'!D135+'23._Int össz_önk'!D72</f>
        <v>0</v>
      </c>
      <c r="E58" s="1721">
        <f>'22._önkorm_önként'!E135+'23._Int össz_önk'!E72</f>
        <v>0</v>
      </c>
      <c r="F58" s="1721">
        <f>'22._önkorm_önként'!F135+'23._Int össz_önk'!F72</f>
        <v>0</v>
      </c>
      <c r="G58" s="1721">
        <f>'22._önkorm_önként'!G135+'23._Int össz_önk'!G72</f>
        <v>0</v>
      </c>
      <c r="H58" s="1713">
        <f t="shared" si="2"/>
        <v>0</v>
      </c>
      <c r="I58" s="1713">
        <f>'22._önkorm_önként'!I135+'23._Int össz_önk'!I72</f>
        <v>0</v>
      </c>
      <c r="J58" s="1721">
        <f>'22._önkorm_önként'!J135+'23._Int össz_önk'!J72</f>
        <v>0</v>
      </c>
      <c r="K58" s="1721">
        <f>'22._önkorm_önként'!K135+'23._Int össz_önk'!K72</f>
        <v>0</v>
      </c>
      <c r="L58" s="1745" t="str">
        <f t="shared" si="1"/>
        <v/>
      </c>
    </row>
    <row r="59" spans="1:12" x14ac:dyDescent="0.2">
      <c r="H59" s="223"/>
      <c r="I59" s="223"/>
      <c r="J59" s="223"/>
      <c r="K59" s="223"/>
      <c r="L59" s="223"/>
    </row>
  </sheetData>
  <sheetProtection formatCells="0"/>
  <mergeCells count="2736">
    <mergeCell ref="B1:H1"/>
    <mergeCell ref="A2:L2"/>
    <mergeCell ref="A4:L4"/>
    <mergeCell ref="A5:L5"/>
    <mergeCell ref="A6:L6"/>
    <mergeCell ref="A8:L8"/>
    <mergeCell ref="GK5:GV5"/>
    <mergeCell ref="GW5:HH5"/>
    <mergeCell ref="HI5:HT5"/>
    <mergeCell ref="HU5:IF5"/>
    <mergeCell ref="IG5:IR5"/>
    <mergeCell ref="EC5:EN5"/>
    <mergeCell ref="EO5:EZ5"/>
    <mergeCell ref="FA5:FL5"/>
    <mergeCell ref="FM5:FX5"/>
    <mergeCell ref="FY5:GJ5"/>
    <mergeCell ref="BU5:CF5"/>
    <mergeCell ref="CG5:CR5"/>
    <mergeCell ref="CS5:DD5"/>
    <mergeCell ref="DE5:DP5"/>
    <mergeCell ref="DQ5:EB5"/>
    <mergeCell ref="M5:X5"/>
    <mergeCell ref="Y5:AJ5"/>
    <mergeCell ref="AK5:AV5"/>
    <mergeCell ref="AW5:BH5"/>
    <mergeCell ref="BI5:BT5"/>
    <mergeCell ref="M6:X6"/>
    <mergeCell ref="Y6:AJ6"/>
    <mergeCell ref="AK6:AV6"/>
    <mergeCell ref="AW6:BH6"/>
    <mergeCell ref="BI6:BT6"/>
    <mergeCell ref="EC6:EN6"/>
    <mergeCell ref="PQ5:QB5"/>
    <mergeCell ref="QC5:QN5"/>
    <mergeCell ref="QO5:QZ5"/>
    <mergeCell ref="RA5:RL5"/>
    <mergeCell ref="RM5:RX5"/>
    <mergeCell ref="NI5:NT5"/>
    <mergeCell ref="NU5:OF5"/>
    <mergeCell ref="OG5:OR5"/>
    <mergeCell ref="OS5:PD5"/>
    <mergeCell ref="PE5:PP5"/>
    <mergeCell ref="LA5:LL5"/>
    <mergeCell ref="LM5:LX5"/>
    <mergeCell ref="LY5:MJ5"/>
    <mergeCell ref="MK5:MV5"/>
    <mergeCell ref="MW5:NH5"/>
    <mergeCell ref="IS5:JD5"/>
    <mergeCell ref="JE5:JP5"/>
    <mergeCell ref="JQ5:KB5"/>
    <mergeCell ref="KC5:KN5"/>
    <mergeCell ref="KO5:KZ5"/>
    <mergeCell ref="YW5:ZH5"/>
    <mergeCell ref="ZI5:ZT5"/>
    <mergeCell ref="ZU5:AAF5"/>
    <mergeCell ref="AAG5:AAR5"/>
    <mergeCell ref="AAS5:ABD5"/>
    <mergeCell ref="WO5:WZ5"/>
    <mergeCell ref="XA5:XL5"/>
    <mergeCell ref="XM5:XX5"/>
    <mergeCell ref="XY5:YJ5"/>
    <mergeCell ref="YK5:YV5"/>
    <mergeCell ref="UG5:UR5"/>
    <mergeCell ref="US5:VD5"/>
    <mergeCell ref="VE5:VP5"/>
    <mergeCell ref="VQ5:WB5"/>
    <mergeCell ref="WC5:WN5"/>
    <mergeCell ref="RY5:SJ5"/>
    <mergeCell ref="SK5:SV5"/>
    <mergeCell ref="SW5:TH5"/>
    <mergeCell ref="TI5:TT5"/>
    <mergeCell ref="TU5:UF5"/>
    <mergeCell ref="AIC5:AIN5"/>
    <mergeCell ref="AIO5:AIZ5"/>
    <mergeCell ref="AJA5:AJL5"/>
    <mergeCell ref="AJM5:AJX5"/>
    <mergeCell ref="AJY5:AKJ5"/>
    <mergeCell ref="AFU5:AGF5"/>
    <mergeCell ref="AGG5:AGR5"/>
    <mergeCell ref="AGS5:AHD5"/>
    <mergeCell ref="AHE5:AHP5"/>
    <mergeCell ref="AHQ5:AIB5"/>
    <mergeCell ref="ADM5:ADX5"/>
    <mergeCell ref="ADY5:AEJ5"/>
    <mergeCell ref="AEK5:AEV5"/>
    <mergeCell ref="AEW5:AFH5"/>
    <mergeCell ref="AFI5:AFT5"/>
    <mergeCell ref="ABE5:ABP5"/>
    <mergeCell ref="ABQ5:ACB5"/>
    <mergeCell ref="ACC5:ACN5"/>
    <mergeCell ref="ACO5:ACZ5"/>
    <mergeCell ref="ADA5:ADL5"/>
    <mergeCell ref="ARI5:ART5"/>
    <mergeCell ref="ARU5:ASF5"/>
    <mergeCell ref="ASG5:ASR5"/>
    <mergeCell ref="ASS5:ATD5"/>
    <mergeCell ref="ATE5:ATP5"/>
    <mergeCell ref="APA5:APL5"/>
    <mergeCell ref="APM5:APX5"/>
    <mergeCell ref="APY5:AQJ5"/>
    <mergeCell ref="AQK5:AQV5"/>
    <mergeCell ref="AQW5:ARH5"/>
    <mergeCell ref="AMS5:AND5"/>
    <mergeCell ref="ANE5:ANP5"/>
    <mergeCell ref="ANQ5:AOB5"/>
    <mergeCell ref="AOC5:AON5"/>
    <mergeCell ref="AOO5:AOZ5"/>
    <mergeCell ref="AKK5:AKV5"/>
    <mergeCell ref="AKW5:ALH5"/>
    <mergeCell ref="ALI5:ALT5"/>
    <mergeCell ref="ALU5:AMF5"/>
    <mergeCell ref="AMG5:AMR5"/>
    <mergeCell ref="BAO5:BAZ5"/>
    <mergeCell ref="BBA5:BBL5"/>
    <mergeCell ref="BBM5:BBX5"/>
    <mergeCell ref="BBY5:BCJ5"/>
    <mergeCell ref="BCK5:BCV5"/>
    <mergeCell ref="AYG5:AYR5"/>
    <mergeCell ref="AYS5:AZD5"/>
    <mergeCell ref="AZE5:AZP5"/>
    <mergeCell ref="AZQ5:BAB5"/>
    <mergeCell ref="BAC5:BAN5"/>
    <mergeCell ref="AVY5:AWJ5"/>
    <mergeCell ref="AWK5:AWV5"/>
    <mergeCell ref="AWW5:AXH5"/>
    <mergeCell ref="AXI5:AXT5"/>
    <mergeCell ref="AXU5:AYF5"/>
    <mergeCell ref="ATQ5:AUB5"/>
    <mergeCell ref="AUC5:AUN5"/>
    <mergeCell ref="AUO5:AUZ5"/>
    <mergeCell ref="AVA5:AVL5"/>
    <mergeCell ref="AVM5:AVX5"/>
    <mergeCell ref="BJU5:BKF5"/>
    <mergeCell ref="BKG5:BKR5"/>
    <mergeCell ref="BKS5:BLD5"/>
    <mergeCell ref="BLE5:BLP5"/>
    <mergeCell ref="BLQ5:BMB5"/>
    <mergeCell ref="BHM5:BHX5"/>
    <mergeCell ref="BHY5:BIJ5"/>
    <mergeCell ref="BIK5:BIV5"/>
    <mergeCell ref="BIW5:BJH5"/>
    <mergeCell ref="BJI5:BJT5"/>
    <mergeCell ref="BFE5:BFP5"/>
    <mergeCell ref="BFQ5:BGB5"/>
    <mergeCell ref="BGC5:BGN5"/>
    <mergeCell ref="BGO5:BGZ5"/>
    <mergeCell ref="BHA5:BHL5"/>
    <mergeCell ref="BCW5:BDH5"/>
    <mergeCell ref="BDI5:BDT5"/>
    <mergeCell ref="BDU5:BEF5"/>
    <mergeCell ref="BEG5:BER5"/>
    <mergeCell ref="BES5:BFD5"/>
    <mergeCell ref="BTA5:BTL5"/>
    <mergeCell ref="BTM5:BTX5"/>
    <mergeCell ref="BTY5:BUJ5"/>
    <mergeCell ref="BUK5:BUV5"/>
    <mergeCell ref="BUW5:BVH5"/>
    <mergeCell ref="BQS5:BRD5"/>
    <mergeCell ref="BRE5:BRP5"/>
    <mergeCell ref="BRQ5:BSB5"/>
    <mergeCell ref="BSC5:BSN5"/>
    <mergeCell ref="BSO5:BSZ5"/>
    <mergeCell ref="BOK5:BOV5"/>
    <mergeCell ref="BOW5:BPH5"/>
    <mergeCell ref="BPI5:BPT5"/>
    <mergeCell ref="BPU5:BQF5"/>
    <mergeCell ref="BQG5:BQR5"/>
    <mergeCell ref="BMC5:BMN5"/>
    <mergeCell ref="BMO5:BMZ5"/>
    <mergeCell ref="BNA5:BNL5"/>
    <mergeCell ref="BNM5:BNX5"/>
    <mergeCell ref="BNY5:BOJ5"/>
    <mergeCell ref="CCG5:CCR5"/>
    <mergeCell ref="CCS5:CDD5"/>
    <mergeCell ref="CDE5:CDP5"/>
    <mergeCell ref="CDQ5:CEB5"/>
    <mergeCell ref="CEC5:CEN5"/>
    <mergeCell ref="BZY5:CAJ5"/>
    <mergeCell ref="CAK5:CAV5"/>
    <mergeCell ref="CAW5:CBH5"/>
    <mergeCell ref="CBI5:CBT5"/>
    <mergeCell ref="CBU5:CCF5"/>
    <mergeCell ref="BXQ5:BYB5"/>
    <mergeCell ref="BYC5:BYN5"/>
    <mergeCell ref="BYO5:BYZ5"/>
    <mergeCell ref="BZA5:BZL5"/>
    <mergeCell ref="BZM5:BZX5"/>
    <mergeCell ref="BVI5:BVT5"/>
    <mergeCell ref="BVU5:BWF5"/>
    <mergeCell ref="BWG5:BWR5"/>
    <mergeCell ref="BWS5:BXD5"/>
    <mergeCell ref="BXE5:BXP5"/>
    <mergeCell ref="CLM5:CLX5"/>
    <mergeCell ref="CLY5:CMJ5"/>
    <mergeCell ref="CMK5:CMV5"/>
    <mergeCell ref="CMW5:CNH5"/>
    <mergeCell ref="CNI5:CNT5"/>
    <mergeCell ref="CJE5:CJP5"/>
    <mergeCell ref="CJQ5:CKB5"/>
    <mergeCell ref="CKC5:CKN5"/>
    <mergeCell ref="CKO5:CKZ5"/>
    <mergeCell ref="CLA5:CLL5"/>
    <mergeCell ref="CGW5:CHH5"/>
    <mergeCell ref="CHI5:CHT5"/>
    <mergeCell ref="CHU5:CIF5"/>
    <mergeCell ref="CIG5:CIR5"/>
    <mergeCell ref="CIS5:CJD5"/>
    <mergeCell ref="CEO5:CEZ5"/>
    <mergeCell ref="CFA5:CFL5"/>
    <mergeCell ref="CFM5:CFX5"/>
    <mergeCell ref="CFY5:CGJ5"/>
    <mergeCell ref="CGK5:CGV5"/>
    <mergeCell ref="CUS5:CVD5"/>
    <mergeCell ref="CVE5:CVP5"/>
    <mergeCell ref="CVQ5:CWB5"/>
    <mergeCell ref="CWC5:CWN5"/>
    <mergeCell ref="CWO5:CWZ5"/>
    <mergeCell ref="CSK5:CSV5"/>
    <mergeCell ref="CSW5:CTH5"/>
    <mergeCell ref="CTI5:CTT5"/>
    <mergeCell ref="CTU5:CUF5"/>
    <mergeCell ref="CUG5:CUR5"/>
    <mergeCell ref="CQC5:CQN5"/>
    <mergeCell ref="CQO5:CQZ5"/>
    <mergeCell ref="CRA5:CRL5"/>
    <mergeCell ref="CRM5:CRX5"/>
    <mergeCell ref="CRY5:CSJ5"/>
    <mergeCell ref="CNU5:COF5"/>
    <mergeCell ref="COG5:COR5"/>
    <mergeCell ref="COS5:CPD5"/>
    <mergeCell ref="CPE5:CPP5"/>
    <mergeCell ref="CPQ5:CQB5"/>
    <mergeCell ref="DDY5:DEJ5"/>
    <mergeCell ref="DEK5:DEV5"/>
    <mergeCell ref="DEW5:DFH5"/>
    <mergeCell ref="DFI5:DFT5"/>
    <mergeCell ref="DFU5:DGF5"/>
    <mergeCell ref="DBQ5:DCB5"/>
    <mergeCell ref="DCC5:DCN5"/>
    <mergeCell ref="DCO5:DCZ5"/>
    <mergeCell ref="DDA5:DDL5"/>
    <mergeCell ref="DDM5:DDX5"/>
    <mergeCell ref="CZI5:CZT5"/>
    <mergeCell ref="CZU5:DAF5"/>
    <mergeCell ref="DAG5:DAR5"/>
    <mergeCell ref="DAS5:DBD5"/>
    <mergeCell ref="DBE5:DBP5"/>
    <mergeCell ref="CXA5:CXL5"/>
    <mergeCell ref="CXM5:CXX5"/>
    <mergeCell ref="CXY5:CYJ5"/>
    <mergeCell ref="CYK5:CYV5"/>
    <mergeCell ref="CYW5:CZH5"/>
    <mergeCell ref="DNE5:DNP5"/>
    <mergeCell ref="DNQ5:DOB5"/>
    <mergeCell ref="DOC5:DON5"/>
    <mergeCell ref="DOO5:DOZ5"/>
    <mergeCell ref="DPA5:DPL5"/>
    <mergeCell ref="DKW5:DLH5"/>
    <mergeCell ref="DLI5:DLT5"/>
    <mergeCell ref="DLU5:DMF5"/>
    <mergeCell ref="DMG5:DMR5"/>
    <mergeCell ref="DMS5:DND5"/>
    <mergeCell ref="DIO5:DIZ5"/>
    <mergeCell ref="DJA5:DJL5"/>
    <mergeCell ref="DJM5:DJX5"/>
    <mergeCell ref="DJY5:DKJ5"/>
    <mergeCell ref="DKK5:DKV5"/>
    <mergeCell ref="DGG5:DGR5"/>
    <mergeCell ref="DGS5:DHD5"/>
    <mergeCell ref="DHE5:DHP5"/>
    <mergeCell ref="DHQ5:DIB5"/>
    <mergeCell ref="DIC5:DIN5"/>
    <mergeCell ref="DWK5:DWV5"/>
    <mergeCell ref="DWW5:DXH5"/>
    <mergeCell ref="DXI5:DXT5"/>
    <mergeCell ref="DXU5:DYF5"/>
    <mergeCell ref="DYG5:DYR5"/>
    <mergeCell ref="DUC5:DUN5"/>
    <mergeCell ref="DUO5:DUZ5"/>
    <mergeCell ref="DVA5:DVL5"/>
    <mergeCell ref="DVM5:DVX5"/>
    <mergeCell ref="DVY5:DWJ5"/>
    <mergeCell ref="DRU5:DSF5"/>
    <mergeCell ref="DSG5:DSR5"/>
    <mergeCell ref="DSS5:DTD5"/>
    <mergeCell ref="DTE5:DTP5"/>
    <mergeCell ref="DTQ5:DUB5"/>
    <mergeCell ref="DPM5:DPX5"/>
    <mergeCell ref="DPY5:DQJ5"/>
    <mergeCell ref="DQK5:DQV5"/>
    <mergeCell ref="DQW5:DRH5"/>
    <mergeCell ref="DRI5:DRT5"/>
    <mergeCell ref="EFQ5:EGB5"/>
    <mergeCell ref="EGC5:EGN5"/>
    <mergeCell ref="EGO5:EGZ5"/>
    <mergeCell ref="EHA5:EHL5"/>
    <mergeCell ref="EHM5:EHX5"/>
    <mergeCell ref="EDI5:EDT5"/>
    <mergeCell ref="EDU5:EEF5"/>
    <mergeCell ref="EEG5:EER5"/>
    <mergeCell ref="EES5:EFD5"/>
    <mergeCell ref="EFE5:EFP5"/>
    <mergeCell ref="EBA5:EBL5"/>
    <mergeCell ref="EBM5:EBX5"/>
    <mergeCell ref="EBY5:ECJ5"/>
    <mergeCell ref="ECK5:ECV5"/>
    <mergeCell ref="ECW5:EDH5"/>
    <mergeCell ref="DYS5:DZD5"/>
    <mergeCell ref="DZE5:DZP5"/>
    <mergeCell ref="DZQ5:EAB5"/>
    <mergeCell ref="EAC5:EAN5"/>
    <mergeCell ref="EAO5:EAZ5"/>
    <mergeCell ref="EOW5:EPH5"/>
    <mergeCell ref="EPI5:EPT5"/>
    <mergeCell ref="EPU5:EQF5"/>
    <mergeCell ref="EQG5:EQR5"/>
    <mergeCell ref="EQS5:ERD5"/>
    <mergeCell ref="EMO5:EMZ5"/>
    <mergeCell ref="ENA5:ENL5"/>
    <mergeCell ref="ENM5:ENX5"/>
    <mergeCell ref="ENY5:EOJ5"/>
    <mergeCell ref="EOK5:EOV5"/>
    <mergeCell ref="EKG5:EKR5"/>
    <mergeCell ref="EKS5:ELD5"/>
    <mergeCell ref="ELE5:ELP5"/>
    <mergeCell ref="ELQ5:EMB5"/>
    <mergeCell ref="EMC5:EMN5"/>
    <mergeCell ref="EHY5:EIJ5"/>
    <mergeCell ref="EIK5:EIV5"/>
    <mergeCell ref="EIW5:EJH5"/>
    <mergeCell ref="EJI5:EJT5"/>
    <mergeCell ref="EJU5:EKF5"/>
    <mergeCell ref="EYC5:EYN5"/>
    <mergeCell ref="EYO5:EYZ5"/>
    <mergeCell ref="EZA5:EZL5"/>
    <mergeCell ref="EZM5:EZX5"/>
    <mergeCell ref="EZY5:FAJ5"/>
    <mergeCell ref="EVU5:EWF5"/>
    <mergeCell ref="EWG5:EWR5"/>
    <mergeCell ref="EWS5:EXD5"/>
    <mergeCell ref="EXE5:EXP5"/>
    <mergeCell ref="EXQ5:EYB5"/>
    <mergeCell ref="ETM5:ETX5"/>
    <mergeCell ref="ETY5:EUJ5"/>
    <mergeCell ref="EUK5:EUV5"/>
    <mergeCell ref="EUW5:EVH5"/>
    <mergeCell ref="EVI5:EVT5"/>
    <mergeCell ref="ERE5:ERP5"/>
    <mergeCell ref="ERQ5:ESB5"/>
    <mergeCell ref="ESC5:ESN5"/>
    <mergeCell ref="ESO5:ESZ5"/>
    <mergeCell ref="ETA5:ETL5"/>
    <mergeCell ref="FHI5:FHT5"/>
    <mergeCell ref="FHU5:FIF5"/>
    <mergeCell ref="FIG5:FIR5"/>
    <mergeCell ref="FIS5:FJD5"/>
    <mergeCell ref="FJE5:FJP5"/>
    <mergeCell ref="FFA5:FFL5"/>
    <mergeCell ref="FFM5:FFX5"/>
    <mergeCell ref="FFY5:FGJ5"/>
    <mergeCell ref="FGK5:FGV5"/>
    <mergeCell ref="FGW5:FHH5"/>
    <mergeCell ref="FCS5:FDD5"/>
    <mergeCell ref="FDE5:FDP5"/>
    <mergeCell ref="FDQ5:FEB5"/>
    <mergeCell ref="FEC5:FEN5"/>
    <mergeCell ref="FEO5:FEZ5"/>
    <mergeCell ref="FAK5:FAV5"/>
    <mergeCell ref="FAW5:FBH5"/>
    <mergeCell ref="FBI5:FBT5"/>
    <mergeCell ref="FBU5:FCF5"/>
    <mergeCell ref="FCG5:FCR5"/>
    <mergeCell ref="FQO5:FQZ5"/>
    <mergeCell ref="FRA5:FRL5"/>
    <mergeCell ref="FRM5:FRX5"/>
    <mergeCell ref="FRY5:FSJ5"/>
    <mergeCell ref="FSK5:FSV5"/>
    <mergeCell ref="FOG5:FOR5"/>
    <mergeCell ref="FOS5:FPD5"/>
    <mergeCell ref="FPE5:FPP5"/>
    <mergeCell ref="FPQ5:FQB5"/>
    <mergeCell ref="FQC5:FQN5"/>
    <mergeCell ref="FLY5:FMJ5"/>
    <mergeCell ref="FMK5:FMV5"/>
    <mergeCell ref="FMW5:FNH5"/>
    <mergeCell ref="FNI5:FNT5"/>
    <mergeCell ref="FNU5:FOF5"/>
    <mergeCell ref="FJQ5:FKB5"/>
    <mergeCell ref="FKC5:FKN5"/>
    <mergeCell ref="FKO5:FKZ5"/>
    <mergeCell ref="FLA5:FLL5"/>
    <mergeCell ref="FLM5:FLX5"/>
    <mergeCell ref="FZU5:GAF5"/>
    <mergeCell ref="GAG5:GAR5"/>
    <mergeCell ref="GAS5:GBD5"/>
    <mergeCell ref="GBE5:GBP5"/>
    <mergeCell ref="GBQ5:GCB5"/>
    <mergeCell ref="FXM5:FXX5"/>
    <mergeCell ref="FXY5:FYJ5"/>
    <mergeCell ref="FYK5:FYV5"/>
    <mergeCell ref="FYW5:FZH5"/>
    <mergeCell ref="FZI5:FZT5"/>
    <mergeCell ref="FVE5:FVP5"/>
    <mergeCell ref="FVQ5:FWB5"/>
    <mergeCell ref="FWC5:FWN5"/>
    <mergeCell ref="FWO5:FWZ5"/>
    <mergeCell ref="FXA5:FXL5"/>
    <mergeCell ref="FSW5:FTH5"/>
    <mergeCell ref="FTI5:FTT5"/>
    <mergeCell ref="FTU5:FUF5"/>
    <mergeCell ref="FUG5:FUR5"/>
    <mergeCell ref="FUS5:FVD5"/>
    <mergeCell ref="GJA5:GJL5"/>
    <mergeCell ref="GJM5:GJX5"/>
    <mergeCell ref="GJY5:GKJ5"/>
    <mergeCell ref="GKK5:GKV5"/>
    <mergeCell ref="GKW5:GLH5"/>
    <mergeCell ref="GGS5:GHD5"/>
    <mergeCell ref="GHE5:GHP5"/>
    <mergeCell ref="GHQ5:GIB5"/>
    <mergeCell ref="GIC5:GIN5"/>
    <mergeCell ref="GIO5:GIZ5"/>
    <mergeCell ref="GEK5:GEV5"/>
    <mergeCell ref="GEW5:GFH5"/>
    <mergeCell ref="GFI5:GFT5"/>
    <mergeCell ref="GFU5:GGF5"/>
    <mergeCell ref="GGG5:GGR5"/>
    <mergeCell ref="GCC5:GCN5"/>
    <mergeCell ref="GCO5:GCZ5"/>
    <mergeCell ref="GDA5:GDL5"/>
    <mergeCell ref="GDM5:GDX5"/>
    <mergeCell ref="GDY5:GEJ5"/>
    <mergeCell ref="GSG5:GSR5"/>
    <mergeCell ref="GSS5:GTD5"/>
    <mergeCell ref="GTE5:GTP5"/>
    <mergeCell ref="GTQ5:GUB5"/>
    <mergeCell ref="GUC5:GUN5"/>
    <mergeCell ref="GPY5:GQJ5"/>
    <mergeCell ref="GQK5:GQV5"/>
    <mergeCell ref="GQW5:GRH5"/>
    <mergeCell ref="GRI5:GRT5"/>
    <mergeCell ref="GRU5:GSF5"/>
    <mergeCell ref="GNQ5:GOB5"/>
    <mergeCell ref="GOC5:GON5"/>
    <mergeCell ref="GOO5:GOZ5"/>
    <mergeCell ref="GPA5:GPL5"/>
    <mergeCell ref="GPM5:GPX5"/>
    <mergeCell ref="GLI5:GLT5"/>
    <mergeCell ref="GLU5:GMF5"/>
    <mergeCell ref="GMG5:GMR5"/>
    <mergeCell ref="GMS5:GND5"/>
    <mergeCell ref="GNE5:GNP5"/>
    <mergeCell ref="HBM5:HBX5"/>
    <mergeCell ref="HBY5:HCJ5"/>
    <mergeCell ref="HCK5:HCV5"/>
    <mergeCell ref="HCW5:HDH5"/>
    <mergeCell ref="HDI5:HDT5"/>
    <mergeCell ref="GZE5:GZP5"/>
    <mergeCell ref="GZQ5:HAB5"/>
    <mergeCell ref="HAC5:HAN5"/>
    <mergeCell ref="HAO5:HAZ5"/>
    <mergeCell ref="HBA5:HBL5"/>
    <mergeCell ref="GWW5:GXH5"/>
    <mergeCell ref="GXI5:GXT5"/>
    <mergeCell ref="GXU5:GYF5"/>
    <mergeCell ref="GYG5:GYR5"/>
    <mergeCell ref="GYS5:GZD5"/>
    <mergeCell ref="GUO5:GUZ5"/>
    <mergeCell ref="GVA5:GVL5"/>
    <mergeCell ref="GVM5:GVX5"/>
    <mergeCell ref="GVY5:GWJ5"/>
    <mergeCell ref="GWK5:GWV5"/>
    <mergeCell ref="HKS5:HLD5"/>
    <mergeCell ref="HLE5:HLP5"/>
    <mergeCell ref="HLQ5:HMB5"/>
    <mergeCell ref="HMC5:HMN5"/>
    <mergeCell ref="HMO5:HMZ5"/>
    <mergeCell ref="HIK5:HIV5"/>
    <mergeCell ref="HIW5:HJH5"/>
    <mergeCell ref="HJI5:HJT5"/>
    <mergeCell ref="HJU5:HKF5"/>
    <mergeCell ref="HKG5:HKR5"/>
    <mergeCell ref="HGC5:HGN5"/>
    <mergeCell ref="HGO5:HGZ5"/>
    <mergeCell ref="HHA5:HHL5"/>
    <mergeCell ref="HHM5:HHX5"/>
    <mergeCell ref="HHY5:HIJ5"/>
    <mergeCell ref="HDU5:HEF5"/>
    <mergeCell ref="HEG5:HER5"/>
    <mergeCell ref="HES5:HFD5"/>
    <mergeCell ref="HFE5:HFP5"/>
    <mergeCell ref="HFQ5:HGB5"/>
    <mergeCell ref="HTY5:HUJ5"/>
    <mergeCell ref="HUK5:HUV5"/>
    <mergeCell ref="HUW5:HVH5"/>
    <mergeCell ref="HVI5:HVT5"/>
    <mergeCell ref="HVU5:HWF5"/>
    <mergeCell ref="HRQ5:HSB5"/>
    <mergeCell ref="HSC5:HSN5"/>
    <mergeCell ref="HSO5:HSZ5"/>
    <mergeCell ref="HTA5:HTL5"/>
    <mergeCell ref="HTM5:HTX5"/>
    <mergeCell ref="HPI5:HPT5"/>
    <mergeCell ref="HPU5:HQF5"/>
    <mergeCell ref="HQG5:HQR5"/>
    <mergeCell ref="HQS5:HRD5"/>
    <mergeCell ref="HRE5:HRP5"/>
    <mergeCell ref="HNA5:HNL5"/>
    <mergeCell ref="HNM5:HNX5"/>
    <mergeCell ref="HNY5:HOJ5"/>
    <mergeCell ref="HOK5:HOV5"/>
    <mergeCell ref="HOW5:HPH5"/>
    <mergeCell ref="IDE5:IDP5"/>
    <mergeCell ref="IDQ5:IEB5"/>
    <mergeCell ref="IEC5:IEN5"/>
    <mergeCell ref="IEO5:IEZ5"/>
    <mergeCell ref="IFA5:IFL5"/>
    <mergeCell ref="IAW5:IBH5"/>
    <mergeCell ref="IBI5:IBT5"/>
    <mergeCell ref="IBU5:ICF5"/>
    <mergeCell ref="ICG5:ICR5"/>
    <mergeCell ref="ICS5:IDD5"/>
    <mergeCell ref="HYO5:HYZ5"/>
    <mergeCell ref="HZA5:HZL5"/>
    <mergeCell ref="HZM5:HZX5"/>
    <mergeCell ref="HZY5:IAJ5"/>
    <mergeCell ref="IAK5:IAV5"/>
    <mergeCell ref="HWG5:HWR5"/>
    <mergeCell ref="HWS5:HXD5"/>
    <mergeCell ref="HXE5:HXP5"/>
    <mergeCell ref="HXQ5:HYB5"/>
    <mergeCell ref="HYC5:HYN5"/>
    <mergeCell ref="IMK5:IMV5"/>
    <mergeCell ref="IMW5:INH5"/>
    <mergeCell ref="INI5:INT5"/>
    <mergeCell ref="INU5:IOF5"/>
    <mergeCell ref="IOG5:IOR5"/>
    <mergeCell ref="IKC5:IKN5"/>
    <mergeCell ref="IKO5:IKZ5"/>
    <mergeCell ref="ILA5:ILL5"/>
    <mergeCell ref="ILM5:ILX5"/>
    <mergeCell ref="ILY5:IMJ5"/>
    <mergeCell ref="IHU5:IIF5"/>
    <mergeCell ref="IIG5:IIR5"/>
    <mergeCell ref="IIS5:IJD5"/>
    <mergeCell ref="IJE5:IJP5"/>
    <mergeCell ref="IJQ5:IKB5"/>
    <mergeCell ref="IFM5:IFX5"/>
    <mergeCell ref="IFY5:IGJ5"/>
    <mergeCell ref="IGK5:IGV5"/>
    <mergeCell ref="IGW5:IHH5"/>
    <mergeCell ref="IHI5:IHT5"/>
    <mergeCell ref="IVQ5:IWB5"/>
    <mergeCell ref="IWC5:IWN5"/>
    <mergeCell ref="IWO5:IWZ5"/>
    <mergeCell ref="IXA5:IXL5"/>
    <mergeCell ref="IXM5:IXX5"/>
    <mergeCell ref="ITI5:ITT5"/>
    <mergeCell ref="ITU5:IUF5"/>
    <mergeCell ref="IUG5:IUR5"/>
    <mergeCell ref="IUS5:IVD5"/>
    <mergeCell ref="IVE5:IVP5"/>
    <mergeCell ref="IRA5:IRL5"/>
    <mergeCell ref="IRM5:IRX5"/>
    <mergeCell ref="IRY5:ISJ5"/>
    <mergeCell ref="ISK5:ISV5"/>
    <mergeCell ref="ISW5:ITH5"/>
    <mergeCell ref="IOS5:IPD5"/>
    <mergeCell ref="IPE5:IPP5"/>
    <mergeCell ref="IPQ5:IQB5"/>
    <mergeCell ref="IQC5:IQN5"/>
    <mergeCell ref="IQO5:IQZ5"/>
    <mergeCell ref="JEW5:JFH5"/>
    <mergeCell ref="JFI5:JFT5"/>
    <mergeCell ref="JFU5:JGF5"/>
    <mergeCell ref="JGG5:JGR5"/>
    <mergeCell ref="JGS5:JHD5"/>
    <mergeCell ref="JCO5:JCZ5"/>
    <mergeCell ref="JDA5:JDL5"/>
    <mergeCell ref="JDM5:JDX5"/>
    <mergeCell ref="JDY5:JEJ5"/>
    <mergeCell ref="JEK5:JEV5"/>
    <mergeCell ref="JAG5:JAR5"/>
    <mergeCell ref="JAS5:JBD5"/>
    <mergeCell ref="JBE5:JBP5"/>
    <mergeCell ref="JBQ5:JCB5"/>
    <mergeCell ref="JCC5:JCN5"/>
    <mergeCell ref="IXY5:IYJ5"/>
    <mergeCell ref="IYK5:IYV5"/>
    <mergeCell ref="IYW5:IZH5"/>
    <mergeCell ref="IZI5:IZT5"/>
    <mergeCell ref="IZU5:JAF5"/>
    <mergeCell ref="JOC5:JON5"/>
    <mergeCell ref="JOO5:JOZ5"/>
    <mergeCell ref="JPA5:JPL5"/>
    <mergeCell ref="JPM5:JPX5"/>
    <mergeCell ref="JPY5:JQJ5"/>
    <mergeCell ref="JLU5:JMF5"/>
    <mergeCell ref="JMG5:JMR5"/>
    <mergeCell ref="JMS5:JND5"/>
    <mergeCell ref="JNE5:JNP5"/>
    <mergeCell ref="JNQ5:JOB5"/>
    <mergeCell ref="JJM5:JJX5"/>
    <mergeCell ref="JJY5:JKJ5"/>
    <mergeCell ref="JKK5:JKV5"/>
    <mergeCell ref="JKW5:JLH5"/>
    <mergeCell ref="JLI5:JLT5"/>
    <mergeCell ref="JHE5:JHP5"/>
    <mergeCell ref="JHQ5:JIB5"/>
    <mergeCell ref="JIC5:JIN5"/>
    <mergeCell ref="JIO5:JIZ5"/>
    <mergeCell ref="JJA5:JJL5"/>
    <mergeCell ref="JXI5:JXT5"/>
    <mergeCell ref="JXU5:JYF5"/>
    <mergeCell ref="JYG5:JYR5"/>
    <mergeCell ref="JYS5:JZD5"/>
    <mergeCell ref="JZE5:JZP5"/>
    <mergeCell ref="JVA5:JVL5"/>
    <mergeCell ref="JVM5:JVX5"/>
    <mergeCell ref="JVY5:JWJ5"/>
    <mergeCell ref="JWK5:JWV5"/>
    <mergeCell ref="JWW5:JXH5"/>
    <mergeCell ref="JSS5:JTD5"/>
    <mergeCell ref="JTE5:JTP5"/>
    <mergeCell ref="JTQ5:JUB5"/>
    <mergeCell ref="JUC5:JUN5"/>
    <mergeCell ref="JUO5:JUZ5"/>
    <mergeCell ref="JQK5:JQV5"/>
    <mergeCell ref="JQW5:JRH5"/>
    <mergeCell ref="JRI5:JRT5"/>
    <mergeCell ref="JRU5:JSF5"/>
    <mergeCell ref="JSG5:JSR5"/>
    <mergeCell ref="KGO5:KGZ5"/>
    <mergeCell ref="KHA5:KHL5"/>
    <mergeCell ref="KHM5:KHX5"/>
    <mergeCell ref="KHY5:KIJ5"/>
    <mergeCell ref="KIK5:KIV5"/>
    <mergeCell ref="KEG5:KER5"/>
    <mergeCell ref="KES5:KFD5"/>
    <mergeCell ref="KFE5:KFP5"/>
    <mergeCell ref="KFQ5:KGB5"/>
    <mergeCell ref="KGC5:KGN5"/>
    <mergeCell ref="KBY5:KCJ5"/>
    <mergeCell ref="KCK5:KCV5"/>
    <mergeCell ref="KCW5:KDH5"/>
    <mergeCell ref="KDI5:KDT5"/>
    <mergeCell ref="KDU5:KEF5"/>
    <mergeCell ref="JZQ5:KAB5"/>
    <mergeCell ref="KAC5:KAN5"/>
    <mergeCell ref="KAO5:KAZ5"/>
    <mergeCell ref="KBA5:KBL5"/>
    <mergeCell ref="KBM5:KBX5"/>
    <mergeCell ref="KPU5:KQF5"/>
    <mergeCell ref="KQG5:KQR5"/>
    <mergeCell ref="KQS5:KRD5"/>
    <mergeCell ref="KRE5:KRP5"/>
    <mergeCell ref="KRQ5:KSB5"/>
    <mergeCell ref="KNM5:KNX5"/>
    <mergeCell ref="KNY5:KOJ5"/>
    <mergeCell ref="KOK5:KOV5"/>
    <mergeCell ref="KOW5:KPH5"/>
    <mergeCell ref="KPI5:KPT5"/>
    <mergeCell ref="KLE5:KLP5"/>
    <mergeCell ref="KLQ5:KMB5"/>
    <mergeCell ref="KMC5:KMN5"/>
    <mergeCell ref="KMO5:KMZ5"/>
    <mergeCell ref="KNA5:KNL5"/>
    <mergeCell ref="KIW5:KJH5"/>
    <mergeCell ref="KJI5:KJT5"/>
    <mergeCell ref="KJU5:KKF5"/>
    <mergeCell ref="KKG5:KKR5"/>
    <mergeCell ref="KKS5:KLD5"/>
    <mergeCell ref="KZA5:KZL5"/>
    <mergeCell ref="KZM5:KZX5"/>
    <mergeCell ref="KZY5:LAJ5"/>
    <mergeCell ref="LAK5:LAV5"/>
    <mergeCell ref="LAW5:LBH5"/>
    <mergeCell ref="KWS5:KXD5"/>
    <mergeCell ref="KXE5:KXP5"/>
    <mergeCell ref="KXQ5:KYB5"/>
    <mergeCell ref="KYC5:KYN5"/>
    <mergeCell ref="KYO5:KYZ5"/>
    <mergeCell ref="KUK5:KUV5"/>
    <mergeCell ref="KUW5:KVH5"/>
    <mergeCell ref="KVI5:KVT5"/>
    <mergeCell ref="KVU5:KWF5"/>
    <mergeCell ref="KWG5:KWR5"/>
    <mergeCell ref="KSC5:KSN5"/>
    <mergeCell ref="KSO5:KSZ5"/>
    <mergeCell ref="KTA5:KTL5"/>
    <mergeCell ref="KTM5:KTX5"/>
    <mergeCell ref="KTY5:KUJ5"/>
    <mergeCell ref="LIG5:LIR5"/>
    <mergeCell ref="LIS5:LJD5"/>
    <mergeCell ref="LJE5:LJP5"/>
    <mergeCell ref="LJQ5:LKB5"/>
    <mergeCell ref="LKC5:LKN5"/>
    <mergeCell ref="LFY5:LGJ5"/>
    <mergeCell ref="LGK5:LGV5"/>
    <mergeCell ref="LGW5:LHH5"/>
    <mergeCell ref="LHI5:LHT5"/>
    <mergeCell ref="LHU5:LIF5"/>
    <mergeCell ref="LDQ5:LEB5"/>
    <mergeCell ref="LEC5:LEN5"/>
    <mergeCell ref="LEO5:LEZ5"/>
    <mergeCell ref="LFA5:LFL5"/>
    <mergeCell ref="LFM5:LFX5"/>
    <mergeCell ref="LBI5:LBT5"/>
    <mergeCell ref="LBU5:LCF5"/>
    <mergeCell ref="LCG5:LCR5"/>
    <mergeCell ref="LCS5:LDD5"/>
    <mergeCell ref="LDE5:LDP5"/>
    <mergeCell ref="LRM5:LRX5"/>
    <mergeCell ref="LRY5:LSJ5"/>
    <mergeCell ref="LSK5:LSV5"/>
    <mergeCell ref="LSW5:LTH5"/>
    <mergeCell ref="LTI5:LTT5"/>
    <mergeCell ref="LPE5:LPP5"/>
    <mergeCell ref="LPQ5:LQB5"/>
    <mergeCell ref="LQC5:LQN5"/>
    <mergeCell ref="LQO5:LQZ5"/>
    <mergeCell ref="LRA5:LRL5"/>
    <mergeCell ref="LMW5:LNH5"/>
    <mergeCell ref="LNI5:LNT5"/>
    <mergeCell ref="LNU5:LOF5"/>
    <mergeCell ref="LOG5:LOR5"/>
    <mergeCell ref="LOS5:LPD5"/>
    <mergeCell ref="LKO5:LKZ5"/>
    <mergeCell ref="LLA5:LLL5"/>
    <mergeCell ref="LLM5:LLX5"/>
    <mergeCell ref="LLY5:LMJ5"/>
    <mergeCell ref="LMK5:LMV5"/>
    <mergeCell ref="MAS5:MBD5"/>
    <mergeCell ref="MBE5:MBP5"/>
    <mergeCell ref="MBQ5:MCB5"/>
    <mergeCell ref="MCC5:MCN5"/>
    <mergeCell ref="MCO5:MCZ5"/>
    <mergeCell ref="LYK5:LYV5"/>
    <mergeCell ref="LYW5:LZH5"/>
    <mergeCell ref="LZI5:LZT5"/>
    <mergeCell ref="LZU5:MAF5"/>
    <mergeCell ref="MAG5:MAR5"/>
    <mergeCell ref="LWC5:LWN5"/>
    <mergeCell ref="LWO5:LWZ5"/>
    <mergeCell ref="LXA5:LXL5"/>
    <mergeCell ref="LXM5:LXX5"/>
    <mergeCell ref="LXY5:LYJ5"/>
    <mergeCell ref="LTU5:LUF5"/>
    <mergeCell ref="LUG5:LUR5"/>
    <mergeCell ref="LUS5:LVD5"/>
    <mergeCell ref="LVE5:LVP5"/>
    <mergeCell ref="LVQ5:LWB5"/>
    <mergeCell ref="MJY5:MKJ5"/>
    <mergeCell ref="MKK5:MKV5"/>
    <mergeCell ref="MKW5:MLH5"/>
    <mergeCell ref="MLI5:MLT5"/>
    <mergeCell ref="MLU5:MMF5"/>
    <mergeCell ref="MHQ5:MIB5"/>
    <mergeCell ref="MIC5:MIN5"/>
    <mergeCell ref="MIO5:MIZ5"/>
    <mergeCell ref="MJA5:MJL5"/>
    <mergeCell ref="MJM5:MJX5"/>
    <mergeCell ref="MFI5:MFT5"/>
    <mergeCell ref="MFU5:MGF5"/>
    <mergeCell ref="MGG5:MGR5"/>
    <mergeCell ref="MGS5:MHD5"/>
    <mergeCell ref="MHE5:MHP5"/>
    <mergeCell ref="MDA5:MDL5"/>
    <mergeCell ref="MDM5:MDX5"/>
    <mergeCell ref="MDY5:MEJ5"/>
    <mergeCell ref="MEK5:MEV5"/>
    <mergeCell ref="MEW5:MFH5"/>
    <mergeCell ref="MTE5:MTP5"/>
    <mergeCell ref="MTQ5:MUB5"/>
    <mergeCell ref="MUC5:MUN5"/>
    <mergeCell ref="MUO5:MUZ5"/>
    <mergeCell ref="MVA5:MVL5"/>
    <mergeCell ref="MQW5:MRH5"/>
    <mergeCell ref="MRI5:MRT5"/>
    <mergeCell ref="MRU5:MSF5"/>
    <mergeCell ref="MSG5:MSR5"/>
    <mergeCell ref="MSS5:MTD5"/>
    <mergeCell ref="MOO5:MOZ5"/>
    <mergeCell ref="MPA5:MPL5"/>
    <mergeCell ref="MPM5:MPX5"/>
    <mergeCell ref="MPY5:MQJ5"/>
    <mergeCell ref="MQK5:MQV5"/>
    <mergeCell ref="MMG5:MMR5"/>
    <mergeCell ref="MMS5:MND5"/>
    <mergeCell ref="MNE5:MNP5"/>
    <mergeCell ref="MNQ5:MOB5"/>
    <mergeCell ref="MOC5:MON5"/>
    <mergeCell ref="NCK5:NCV5"/>
    <mergeCell ref="NCW5:NDH5"/>
    <mergeCell ref="NDI5:NDT5"/>
    <mergeCell ref="NDU5:NEF5"/>
    <mergeCell ref="NEG5:NER5"/>
    <mergeCell ref="NAC5:NAN5"/>
    <mergeCell ref="NAO5:NAZ5"/>
    <mergeCell ref="NBA5:NBL5"/>
    <mergeCell ref="NBM5:NBX5"/>
    <mergeCell ref="NBY5:NCJ5"/>
    <mergeCell ref="MXU5:MYF5"/>
    <mergeCell ref="MYG5:MYR5"/>
    <mergeCell ref="MYS5:MZD5"/>
    <mergeCell ref="MZE5:MZP5"/>
    <mergeCell ref="MZQ5:NAB5"/>
    <mergeCell ref="MVM5:MVX5"/>
    <mergeCell ref="MVY5:MWJ5"/>
    <mergeCell ref="MWK5:MWV5"/>
    <mergeCell ref="MWW5:MXH5"/>
    <mergeCell ref="MXI5:MXT5"/>
    <mergeCell ref="NLQ5:NMB5"/>
    <mergeCell ref="NMC5:NMN5"/>
    <mergeCell ref="NMO5:NMZ5"/>
    <mergeCell ref="NNA5:NNL5"/>
    <mergeCell ref="NNM5:NNX5"/>
    <mergeCell ref="NJI5:NJT5"/>
    <mergeCell ref="NJU5:NKF5"/>
    <mergeCell ref="NKG5:NKR5"/>
    <mergeCell ref="NKS5:NLD5"/>
    <mergeCell ref="NLE5:NLP5"/>
    <mergeCell ref="NHA5:NHL5"/>
    <mergeCell ref="NHM5:NHX5"/>
    <mergeCell ref="NHY5:NIJ5"/>
    <mergeCell ref="NIK5:NIV5"/>
    <mergeCell ref="NIW5:NJH5"/>
    <mergeCell ref="NES5:NFD5"/>
    <mergeCell ref="NFE5:NFP5"/>
    <mergeCell ref="NFQ5:NGB5"/>
    <mergeCell ref="NGC5:NGN5"/>
    <mergeCell ref="NGO5:NGZ5"/>
    <mergeCell ref="NUW5:NVH5"/>
    <mergeCell ref="NVI5:NVT5"/>
    <mergeCell ref="NVU5:NWF5"/>
    <mergeCell ref="NWG5:NWR5"/>
    <mergeCell ref="NWS5:NXD5"/>
    <mergeCell ref="NSO5:NSZ5"/>
    <mergeCell ref="NTA5:NTL5"/>
    <mergeCell ref="NTM5:NTX5"/>
    <mergeCell ref="NTY5:NUJ5"/>
    <mergeCell ref="NUK5:NUV5"/>
    <mergeCell ref="NQG5:NQR5"/>
    <mergeCell ref="NQS5:NRD5"/>
    <mergeCell ref="NRE5:NRP5"/>
    <mergeCell ref="NRQ5:NSB5"/>
    <mergeCell ref="NSC5:NSN5"/>
    <mergeCell ref="NNY5:NOJ5"/>
    <mergeCell ref="NOK5:NOV5"/>
    <mergeCell ref="NOW5:NPH5"/>
    <mergeCell ref="NPI5:NPT5"/>
    <mergeCell ref="NPU5:NQF5"/>
    <mergeCell ref="OEC5:OEN5"/>
    <mergeCell ref="OEO5:OEZ5"/>
    <mergeCell ref="OFA5:OFL5"/>
    <mergeCell ref="OFM5:OFX5"/>
    <mergeCell ref="OFY5:OGJ5"/>
    <mergeCell ref="OBU5:OCF5"/>
    <mergeCell ref="OCG5:OCR5"/>
    <mergeCell ref="OCS5:ODD5"/>
    <mergeCell ref="ODE5:ODP5"/>
    <mergeCell ref="ODQ5:OEB5"/>
    <mergeCell ref="NZM5:NZX5"/>
    <mergeCell ref="NZY5:OAJ5"/>
    <mergeCell ref="OAK5:OAV5"/>
    <mergeCell ref="OAW5:OBH5"/>
    <mergeCell ref="OBI5:OBT5"/>
    <mergeCell ref="NXE5:NXP5"/>
    <mergeCell ref="NXQ5:NYB5"/>
    <mergeCell ref="NYC5:NYN5"/>
    <mergeCell ref="NYO5:NYZ5"/>
    <mergeCell ref="NZA5:NZL5"/>
    <mergeCell ref="ONI5:ONT5"/>
    <mergeCell ref="ONU5:OOF5"/>
    <mergeCell ref="OOG5:OOR5"/>
    <mergeCell ref="OOS5:OPD5"/>
    <mergeCell ref="OPE5:OPP5"/>
    <mergeCell ref="OLA5:OLL5"/>
    <mergeCell ref="OLM5:OLX5"/>
    <mergeCell ref="OLY5:OMJ5"/>
    <mergeCell ref="OMK5:OMV5"/>
    <mergeCell ref="OMW5:ONH5"/>
    <mergeCell ref="OIS5:OJD5"/>
    <mergeCell ref="OJE5:OJP5"/>
    <mergeCell ref="OJQ5:OKB5"/>
    <mergeCell ref="OKC5:OKN5"/>
    <mergeCell ref="OKO5:OKZ5"/>
    <mergeCell ref="OGK5:OGV5"/>
    <mergeCell ref="OGW5:OHH5"/>
    <mergeCell ref="OHI5:OHT5"/>
    <mergeCell ref="OHU5:OIF5"/>
    <mergeCell ref="OIG5:OIR5"/>
    <mergeCell ref="OWO5:OWZ5"/>
    <mergeCell ref="OXA5:OXL5"/>
    <mergeCell ref="OXM5:OXX5"/>
    <mergeCell ref="OXY5:OYJ5"/>
    <mergeCell ref="OYK5:OYV5"/>
    <mergeCell ref="OUG5:OUR5"/>
    <mergeCell ref="OUS5:OVD5"/>
    <mergeCell ref="OVE5:OVP5"/>
    <mergeCell ref="OVQ5:OWB5"/>
    <mergeCell ref="OWC5:OWN5"/>
    <mergeCell ref="ORY5:OSJ5"/>
    <mergeCell ref="OSK5:OSV5"/>
    <mergeCell ref="OSW5:OTH5"/>
    <mergeCell ref="OTI5:OTT5"/>
    <mergeCell ref="OTU5:OUF5"/>
    <mergeCell ref="OPQ5:OQB5"/>
    <mergeCell ref="OQC5:OQN5"/>
    <mergeCell ref="OQO5:OQZ5"/>
    <mergeCell ref="ORA5:ORL5"/>
    <mergeCell ref="ORM5:ORX5"/>
    <mergeCell ref="PFU5:PGF5"/>
    <mergeCell ref="PGG5:PGR5"/>
    <mergeCell ref="PGS5:PHD5"/>
    <mergeCell ref="PHE5:PHP5"/>
    <mergeCell ref="PHQ5:PIB5"/>
    <mergeCell ref="PDM5:PDX5"/>
    <mergeCell ref="PDY5:PEJ5"/>
    <mergeCell ref="PEK5:PEV5"/>
    <mergeCell ref="PEW5:PFH5"/>
    <mergeCell ref="PFI5:PFT5"/>
    <mergeCell ref="PBE5:PBP5"/>
    <mergeCell ref="PBQ5:PCB5"/>
    <mergeCell ref="PCC5:PCN5"/>
    <mergeCell ref="PCO5:PCZ5"/>
    <mergeCell ref="PDA5:PDL5"/>
    <mergeCell ref="OYW5:OZH5"/>
    <mergeCell ref="OZI5:OZT5"/>
    <mergeCell ref="OZU5:PAF5"/>
    <mergeCell ref="PAG5:PAR5"/>
    <mergeCell ref="PAS5:PBD5"/>
    <mergeCell ref="PPA5:PPL5"/>
    <mergeCell ref="PPM5:PPX5"/>
    <mergeCell ref="PPY5:PQJ5"/>
    <mergeCell ref="PQK5:PQV5"/>
    <mergeCell ref="PQW5:PRH5"/>
    <mergeCell ref="PMS5:PND5"/>
    <mergeCell ref="PNE5:PNP5"/>
    <mergeCell ref="PNQ5:POB5"/>
    <mergeCell ref="POC5:PON5"/>
    <mergeCell ref="POO5:POZ5"/>
    <mergeCell ref="PKK5:PKV5"/>
    <mergeCell ref="PKW5:PLH5"/>
    <mergeCell ref="PLI5:PLT5"/>
    <mergeCell ref="PLU5:PMF5"/>
    <mergeCell ref="PMG5:PMR5"/>
    <mergeCell ref="PIC5:PIN5"/>
    <mergeCell ref="PIO5:PIZ5"/>
    <mergeCell ref="PJA5:PJL5"/>
    <mergeCell ref="PJM5:PJX5"/>
    <mergeCell ref="PJY5:PKJ5"/>
    <mergeCell ref="PYG5:PYR5"/>
    <mergeCell ref="PYS5:PZD5"/>
    <mergeCell ref="PZE5:PZP5"/>
    <mergeCell ref="PZQ5:QAB5"/>
    <mergeCell ref="QAC5:QAN5"/>
    <mergeCell ref="PVY5:PWJ5"/>
    <mergeCell ref="PWK5:PWV5"/>
    <mergeCell ref="PWW5:PXH5"/>
    <mergeCell ref="PXI5:PXT5"/>
    <mergeCell ref="PXU5:PYF5"/>
    <mergeCell ref="PTQ5:PUB5"/>
    <mergeCell ref="PUC5:PUN5"/>
    <mergeCell ref="PUO5:PUZ5"/>
    <mergeCell ref="PVA5:PVL5"/>
    <mergeCell ref="PVM5:PVX5"/>
    <mergeCell ref="PRI5:PRT5"/>
    <mergeCell ref="PRU5:PSF5"/>
    <mergeCell ref="PSG5:PSR5"/>
    <mergeCell ref="PSS5:PTD5"/>
    <mergeCell ref="PTE5:PTP5"/>
    <mergeCell ref="QHM5:QHX5"/>
    <mergeCell ref="QHY5:QIJ5"/>
    <mergeCell ref="QIK5:QIV5"/>
    <mergeCell ref="QIW5:QJH5"/>
    <mergeCell ref="QJI5:QJT5"/>
    <mergeCell ref="QFE5:QFP5"/>
    <mergeCell ref="QFQ5:QGB5"/>
    <mergeCell ref="QGC5:QGN5"/>
    <mergeCell ref="QGO5:QGZ5"/>
    <mergeCell ref="QHA5:QHL5"/>
    <mergeCell ref="QCW5:QDH5"/>
    <mergeCell ref="QDI5:QDT5"/>
    <mergeCell ref="QDU5:QEF5"/>
    <mergeCell ref="QEG5:QER5"/>
    <mergeCell ref="QES5:QFD5"/>
    <mergeCell ref="QAO5:QAZ5"/>
    <mergeCell ref="QBA5:QBL5"/>
    <mergeCell ref="QBM5:QBX5"/>
    <mergeCell ref="QBY5:QCJ5"/>
    <mergeCell ref="QCK5:QCV5"/>
    <mergeCell ref="QQS5:QRD5"/>
    <mergeCell ref="QRE5:QRP5"/>
    <mergeCell ref="QRQ5:QSB5"/>
    <mergeCell ref="QSC5:QSN5"/>
    <mergeCell ref="QSO5:QSZ5"/>
    <mergeCell ref="QOK5:QOV5"/>
    <mergeCell ref="QOW5:QPH5"/>
    <mergeCell ref="QPI5:QPT5"/>
    <mergeCell ref="QPU5:QQF5"/>
    <mergeCell ref="QQG5:QQR5"/>
    <mergeCell ref="QMC5:QMN5"/>
    <mergeCell ref="QMO5:QMZ5"/>
    <mergeCell ref="QNA5:QNL5"/>
    <mergeCell ref="QNM5:QNX5"/>
    <mergeCell ref="QNY5:QOJ5"/>
    <mergeCell ref="QJU5:QKF5"/>
    <mergeCell ref="QKG5:QKR5"/>
    <mergeCell ref="QKS5:QLD5"/>
    <mergeCell ref="QLE5:QLP5"/>
    <mergeCell ref="QLQ5:QMB5"/>
    <mergeCell ref="QZY5:RAJ5"/>
    <mergeCell ref="RAK5:RAV5"/>
    <mergeCell ref="RAW5:RBH5"/>
    <mergeCell ref="RBI5:RBT5"/>
    <mergeCell ref="RBU5:RCF5"/>
    <mergeCell ref="QXQ5:QYB5"/>
    <mergeCell ref="QYC5:QYN5"/>
    <mergeCell ref="QYO5:QYZ5"/>
    <mergeCell ref="QZA5:QZL5"/>
    <mergeCell ref="QZM5:QZX5"/>
    <mergeCell ref="QVI5:QVT5"/>
    <mergeCell ref="QVU5:QWF5"/>
    <mergeCell ref="QWG5:QWR5"/>
    <mergeCell ref="QWS5:QXD5"/>
    <mergeCell ref="QXE5:QXP5"/>
    <mergeCell ref="QTA5:QTL5"/>
    <mergeCell ref="QTM5:QTX5"/>
    <mergeCell ref="QTY5:QUJ5"/>
    <mergeCell ref="QUK5:QUV5"/>
    <mergeCell ref="QUW5:QVH5"/>
    <mergeCell ref="RJE5:RJP5"/>
    <mergeCell ref="RJQ5:RKB5"/>
    <mergeCell ref="RKC5:RKN5"/>
    <mergeCell ref="RKO5:RKZ5"/>
    <mergeCell ref="RLA5:RLL5"/>
    <mergeCell ref="RGW5:RHH5"/>
    <mergeCell ref="RHI5:RHT5"/>
    <mergeCell ref="RHU5:RIF5"/>
    <mergeCell ref="RIG5:RIR5"/>
    <mergeCell ref="RIS5:RJD5"/>
    <mergeCell ref="REO5:REZ5"/>
    <mergeCell ref="RFA5:RFL5"/>
    <mergeCell ref="RFM5:RFX5"/>
    <mergeCell ref="RFY5:RGJ5"/>
    <mergeCell ref="RGK5:RGV5"/>
    <mergeCell ref="RCG5:RCR5"/>
    <mergeCell ref="RCS5:RDD5"/>
    <mergeCell ref="RDE5:RDP5"/>
    <mergeCell ref="RDQ5:REB5"/>
    <mergeCell ref="REC5:REN5"/>
    <mergeCell ref="RSK5:RSV5"/>
    <mergeCell ref="RSW5:RTH5"/>
    <mergeCell ref="RTI5:RTT5"/>
    <mergeCell ref="RTU5:RUF5"/>
    <mergeCell ref="RUG5:RUR5"/>
    <mergeCell ref="RQC5:RQN5"/>
    <mergeCell ref="RQO5:RQZ5"/>
    <mergeCell ref="RRA5:RRL5"/>
    <mergeCell ref="RRM5:RRX5"/>
    <mergeCell ref="RRY5:RSJ5"/>
    <mergeCell ref="RNU5:ROF5"/>
    <mergeCell ref="ROG5:ROR5"/>
    <mergeCell ref="ROS5:RPD5"/>
    <mergeCell ref="RPE5:RPP5"/>
    <mergeCell ref="RPQ5:RQB5"/>
    <mergeCell ref="RLM5:RLX5"/>
    <mergeCell ref="RLY5:RMJ5"/>
    <mergeCell ref="RMK5:RMV5"/>
    <mergeCell ref="RMW5:RNH5"/>
    <mergeCell ref="RNI5:RNT5"/>
    <mergeCell ref="SBQ5:SCB5"/>
    <mergeCell ref="SCC5:SCN5"/>
    <mergeCell ref="SCO5:SCZ5"/>
    <mergeCell ref="SDA5:SDL5"/>
    <mergeCell ref="SDM5:SDX5"/>
    <mergeCell ref="RZI5:RZT5"/>
    <mergeCell ref="RZU5:SAF5"/>
    <mergeCell ref="SAG5:SAR5"/>
    <mergeCell ref="SAS5:SBD5"/>
    <mergeCell ref="SBE5:SBP5"/>
    <mergeCell ref="RXA5:RXL5"/>
    <mergeCell ref="RXM5:RXX5"/>
    <mergeCell ref="RXY5:RYJ5"/>
    <mergeCell ref="RYK5:RYV5"/>
    <mergeCell ref="RYW5:RZH5"/>
    <mergeCell ref="RUS5:RVD5"/>
    <mergeCell ref="RVE5:RVP5"/>
    <mergeCell ref="RVQ5:RWB5"/>
    <mergeCell ref="RWC5:RWN5"/>
    <mergeCell ref="RWO5:RWZ5"/>
    <mergeCell ref="SKW5:SLH5"/>
    <mergeCell ref="SLI5:SLT5"/>
    <mergeCell ref="SLU5:SMF5"/>
    <mergeCell ref="SMG5:SMR5"/>
    <mergeCell ref="SMS5:SND5"/>
    <mergeCell ref="SIO5:SIZ5"/>
    <mergeCell ref="SJA5:SJL5"/>
    <mergeCell ref="SJM5:SJX5"/>
    <mergeCell ref="SJY5:SKJ5"/>
    <mergeCell ref="SKK5:SKV5"/>
    <mergeCell ref="SGG5:SGR5"/>
    <mergeCell ref="SGS5:SHD5"/>
    <mergeCell ref="SHE5:SHP5"/>
    <mergeCell ref="SHQ5:SIB5"/>
    <mergeCell ref="SIC5:SIN5"/>
    <mergeCell ref="SDY5:SEJ5"/>
    <mergeCell ref="SEK5:SEV5"/>
    <mergeCell ref="SEW5:SFH5"/>
    <mergeCell ref="SFI5:SFT5"/>
    <mergeCell ref="SFU5:SGF5"/>
    <mergeCell ref="SUC5:SUN5"/>
    <mergeCell ref="SUO5:SUZ5"/>
    <mergeCell ref="SVA5:SVL5"/>
    <mergeCell ref="SVM5:SVX5"/>
    <mergeCell ref="SVY5:SWJ5"/>
    <mergeCell ref="SRU5:SSF5"/>
    <mergeCell ref="SSG5:SSR5"/>
    <mergeCell ref="SSS5:STD5"/>
    <mergeCell ref="STE5:STP5"/>
    <mergeCell ref="STQ5:SUB5"/>
    <mergeCell ref="SPM5:SPX5"/>
    <mergeCell ref="SPY5:SQJ5"/>
    <mergeCell ref="SQK5:SQV5"/>
    <mergeCell ref="SQW5:SRH5"/>
    <mergeCell ref="SRI5:SRT5"/>
    <mergeCell ref="SNE5:SNP5"/>
    <mergeCell ref="SNQ5:SOB5"/>
    <mergeCell ref="SOC5:SON5"/>
    <mergeCell ref="SOO5:SOZ5"/>
    <mergeCell ref="SPA5:SPL5"/>
    <mergeCell ref="TDI5:TDT5"/>
    <mergeCell ref="TDU5:TEF5"/>
    <mergeCell ref="TEG5:TER5"/>
    <mergeCell ref="TES5:TFD5"/>
    <mergeCell ref="TFE5:TFP5"/>
    <mergeCell ref="TBA5:TBL5"/>
    <mergeCell ref="TBM5:TBX5"/>
    <mergeCell ref="TBY5:TCJ5"/>
    <mergeCell ref="TCK5:TCV5"/>
    <mergeCell ref="TCW5:TDH5"/>
    <mergeCell ref="SYS5:SZD5"/>
    <mergeCell ref="SZE5:SZP5"/>
    <mergeCell ref="SZQ5:TAB5"/>
    <mergeCell ref="TAC5:TAN5"/>
    <mergeCell ref="TAO5:TAZ5"/>
    <mergeCell ref="SWK5:SWV5"/>
    <mergeCell ref="SWW5:SXH5"/>
    <mergeCell ref="SXI5:SXT5"/>
    <mergeCell ref="SXU5:SYF5"/>
    <mergeCell ref="SYG5:SYR5"/>
    <mergeCell ref="TMO5:TMZ5"/>
    <mergeCell ref="TNA5:TNL5"/>
    <mergeCell ref="TNM5:TNX5"/>
    <mergeCell ref="TNY5:TOJ5"/>
    <mergeCell ref="TOK5:TOV5"/>
    <mergeCell ref="TKG5:TKR5"/>
    <mergeCell ref="TKS5:TLD5"/>
    <mergeCell ref="TLE5:TLP5"/>
    <mergeCell ref="TLQ5:TMB5"/>
    <mergeCell ref="TMC5:TMN5"/>
    <mergeCell ref="THY5:TIJ5"/>
    <mergeCell ref="TIK5:TIV5"/>
    <mergeCell ref="TIW5:TJH5"/>
    <mergeCell ref="TJI5:TJT5"/>
    <mergeCell ref="TJU5:TKF5"/>
    <mergeCell ref="TFQ5:TGB5"/>
    <mergeCell ref="TGC5:TGN5"/>
    <mergeCell ref="TGO5:TGZ5"/>
    <mergeCell ref="THA5:THL5"/>
    <mergeCell ref="THM5:THX5"/>
    <mergeCell ref="TVU5:TWF5"/>
    <mergeCell ref="TWG5:TWR5"/>
    <mergeCell ref="TWS5:TXD5"/>
    <mergeCell ref="TXE5:TXP5"/>
    <mergeCell ref="TXQ5:TYB5"/>
    <mergeCell ref="TTM5:TTX5"/>
    <mergeCell ref="TTY5:TUJ5"/>
    <mergeCell ref="TUK5:TUV5"/>
    <mergeCell ref="TUW5:TVH5"/>
    <mergeCell ref="TVI5:TVT5"/>
    <mergeCell ref="TRE5:TRP5"/>
    <mergeCell ref="TRQ5:TSB5"/>
    <mergeCell ref="TSC5:TSN5"/>
    <mergeCell ref="TSO5:TSZ5"/>
    <mergeCell ref="TTA5:TTL5"/>
    <mergeCell ref="TOW5:TPH5"/>
    <mergeCell ref="TPI5:TPT5"/>
    <mergeCell ref="TPU5:TQF5"/>
    <mergeCell ref="TQG5:TQR5"/>
    <mergeCell ref="TQS5:TRD5"/>
    <mergeCell ref="UFA5:UFL5"/>
    <mergeCell ref="UFM5:UFX5"/>
    <mergeCell ref="UFY5:UGJ5"/>
    <mergeCell ref="UGK5:UGV5"/>
    <mergeCell ref="UGW5:UHH5"/>
    <mergeCell ref="UCS5:UDD5"/>
    <mergeCell ref="UDE5:UDP5"/>
    <mergeCell ref="UDQ5:UEB5"/>
    <mergeCell ref="UEC5:UEN5"/>
    <mergeCell ref="UEO5:UEZ5"/>
    <mergeCell ref="UAK5:UAV5"/>
    <mergeCell ref="UAW5:UBH5"/>
    <mergeCell ref="UBI5:UBT5"/>
    <mergeCell ref="UBU5:UCF5"/>
    <mergeCell ref="UCG5:UCR5"/>
    <mergeCell ref="TYC5:TYN5"/>
    <mergeCell ref="TYO5:TYZ5"/>
    <mergeCell ref="TZA5:TZL5"/>
    <mergeCell ref="TZM5:TZX5"/>
    <mergeCell ref="TZY5:UAJ5"/>
    <mergeCell ref="UOG5:UOR5"/>
    <mergeCell ref="UOS5:UPD5"/>
    <mergeCell ref="UPE5:UPP5"/>
    <mergeCell ref="UPQ5:UQB5"/>
    <mergeCell ref="UQC5:UQN5"/>
    <mergeCell ref="ULY5:UMJ5"/>
    <mergeCell ref="UMK5:UMV5"/>
    <mergeCell ref="UMW5:UNH5"/>
    <mergeCell ref="UNI5:UNT5"/>
    <mergeCell ref="UNU5:UOF5"/>
    <mergeCell ref="UJQ5:UKB5"/>
    <mergeCell ref="UKC5:UKN5"/>
    <mergeCell ref="UKO5:UKZ5"/>
    <mergeCell ref="ULA5:ULL5"/>
    <mergeCell ref="ULM5:ULX5"/>
    <mergeCell ref="UHI5:UHT5"/>
    <mergeCell ref="UHU5:UIF5"/>
    <mergeCell ref="UIG5:UIR5"/>
    <mergeCell ref="UIS5:UJD5"/>
    <mergeCell ref="UJE5:UJP5"/>
    <mergeCell ref="UXM5:UXX5"/>
    <mergeCell ref="UXY5:UYJ5"/>
    <mergeCell ref="UYK5:UYV5"/>
    <mergeCell ref="UYW5:UZH5"/>
    <mergeCell ref="UZI5:UZT5"/>
    <mergeCell ref="UVE5:UVP5"/>
    <mergeCell ref="UVQ5:UWB5"/>
    <mergeCell ref="UWC5:UWN5"/>
    <mergeCell ref="UWO5:UWZ5"/>
    <mergeCell ref="UXA5:UXL5"/>
    <mergeCell ref="USW5:UTH5"/>
    <mergeCell ref="UTI5:UTT5"/>
    <mergeCell ref="UTU5:UUF5"/>
    <mergeCell ref="UUG5:UUR5"/>
    <mergeCell ref="UUS5:UVD5"/>
    <mergeCell ref="UQO5:UQZ5"/>
    <mergeCell ref="URA5:URL5"/>
    <mergeCell ref="URM5:URX5"/>
    <mergeCell ref="URY5:USJ5"/>
    <mergeCell ref="USK5:USV5"/>
    <mergeCell ref="VGS5:VHD5"/>
    <mergeCell ref="VHE5:VHP5"/>
    <mergeCell ref="VHQ5:VIB5"/>
    <mergeCell ref="VIC5:VIN5"/>
    <mergeCell ref="VIO5:VIZ5"/>
    <mergeCell ref="VEK5:VEV5"/>
    <mergeCell ref="VEW5:VFH5"/>
    <mergeCell ref="VFI5:VFT5"/>
    <mergeCell ref="VFU5:VGF5"/>
    <mergeCell ref="VGG5:VGR5"/>
    <mergeCell ref="VCC5:VCN5"/>
    <mergeCell ref="VCO5:VCZ5"/>
    <mergeCell ref="VDA5:VDL5"/>
    <mergeCell ref="VDM5:VDX5"/>
    <mergeCell ref="VDY5:VEJ5"/>
    <mergeCell ref="UZU5:VAF5"/>
    <mergeCell ref="VAG5:VAR5"/>
    <mergeCell ref="VAS5:VBD5"/>
    <mergeCell ref="VBE5:VBP5"/>
    <mergeCell ref="VBQ5:VCB5"/>
    <mergeCell ref="VPY5:VQJ5"/>
    <mergeCell ref="VQK5:VQV5"/>
    <mergeCell ref="VQW5:VRH5"/>
    <mergeCell ref="VRI5:VRT5"/>
    <mergeCell ref="VRU5:VSF5"/>
    <mergeCell ref="VNQ5:VOB5"/>
    <mergeCell ref="VOC5:VON5"/>
    <mergeCell ref="VOO5:VOZ5"/>
    <mergeCell ref="VPA5:VPL5"/>
    <mergeCell ref="VPM5:VPX5"/>
    <mergeCell ref="VLI5:VLT5"/>
    <mergeCell ref="VLU5:VMF5"/>
    <mergeCell ref="VMG5:VMR5"/>
    <mergeCell ref="VMS5:VND5"/>
    <mergeCell ref="VNE5:VNP5"/>
    <mergeCell ref="VJA5:VJL5"/>
    <mergeCell ref="VJM5:VJX5"/>
    <mergeCell ref="VJY5:VKJ5"/>
    <mergeCell ref="VKK5:VKV5"/>
    <mergeCell ref="VKW5:VLH5"/>
    <mergeCell ref="VZE5:VZP5"/>
    <mergeCell ref="VZQ5:WAB5"/>
    <mergeCell ref="WAC5:WAN5"/>
    <mergeCell ref="WAO5:WAZ5"/>
    <mergeCell ref="WBA5:WBL5"/>
    <mergeCell ref="VWW5:VXH5"/>
    <mergeCell ref="VXI5:VXT5"/>
    <mergeCell ref="VXU5:VYF5"/>
    <mergeCell ref="VYG5:VYR5"/>
    <mergeCell ref="VYS5:VZD5"/>
    <mergeCell ref="VUO5:VUZ5"/>
    <mergeCell ref="VVA5:VVL5"/>
    <mergeCell ref="VVM5:VVX5"/>
    <mergeCell ref="VVY5:VWJ5"/>
    <mergeCell ref="VWK5:VWV5"/>
    <mergeCell ref="VSG5:VSR5"/>
    <mergeCell ref="VSS5:VTD5"/>
    <mergeCell ref="VTE5:VTP5"/>
    <mergeCell ref="VTQ5:VUB5"/>
    <mergeCell ref="VUC5:VUN5"/>
    <mergeCell ref="WIK5:WIV5"/>
    <mergeCell ref="WIW5:WJH5"/>
    <mergeCell ref="WJI5:WJT5"/>
    <mergeCell ref="WJU5:WKF5"/>
    <mergeCell ref="WKG5:WKR5"/>
    <mergeCell ref="WGC5:WGN5"/>
    <mergeCell ref="WGO5:WGZ5"/>
    <mergeCell ref="WHA5:WHL5"/>
    <mergeCell ref="WHM5:WHX5"/>
    <mergeCell ref="WHY5:WIJ5"/>
    <mergeCell ref="WDU5:WEF5"/>
    <mergeCell ref="WEG5:WER5"/>
    <mergeCell ref="WES5:WFD5"/>
    <mergeCell ref="WFE5:WFP5"/>
    <mergeCell ref="WFQ5:WGB5"/>
    <mergeCell ref="WBM5:WBX5"/>
    <mergeCell ref="WBY5:WCJ5"/>
    <mergeCell ref="WCK5:WCV5"/>
    <mergeCell ref="WCW5:WDH5"/>
    <mergeCell ref="WDI5:WDT5"/>
    <mergeCell ref="WSO5:WSZ5"/>
    <mergeCell ref="WTA5:WTL5"/>
    <mergeCell ref="WTM5:WTX5"/>
    <mergeCell ref="WPI5:WPT5"/>
    <mergeCell ref="WPU5:WQF5"/>
    <mergeCell ref="WQG5:WQR5"/>
    <mergeCell ref="WQS5:WRD5"/>
    <mergeCell ref="WRE5:WRP5"/>
    <mergeCell ref="WNA5:WNL5"/>
    <mergeCell ref="WNM5:WNX5"/>
    <mergeCell ref="WNY5:WOJ5"/>
    <mergeCell ref="WOK5:WOV5"/>
    <mergeCell ref="WOW5:WPH5"/>
    <mergeCell ref="WKS5:WLD5"/>
    <mergeCell ref="WLE5:WLP5"/>
    <mergeCell ref="WLQ5:WMB5"/>
    <mergeCell ref="WMC5:WMN5"/>
    <mergeCell ref="WMO5:WMZ5"/>
    <mergeCell ref="XDE5:XDP5"/>
    <mergeCell ref="XDQ5:XEB5"/>
    <mergeCell ref="XEC5:XEN5"/>
    <mergeCell ref="XEO5:XEZ5"/>
    <mergeCell ref="XFA5:XFD5"/>
    <mergeCell ref="XAW5:XBH5"/>
    <mergeCell ref="XBI5:XBT5"/>
    <mergeCell ref="XBU5:XCF5"/>
    <mergeCell ref="XCG5:XCR5"/>
    <mergeCell ref="XCS5:XDD5"/>
    <mergeCell ref="WYO5:WYZ5"/>
    <mergeCell ref="WZA5:WZL5"/>
    <mergeCell ref="WZM5:WZX5"/>
    <mergeCell ref="WZY5:XAJ5"/>
    <mergeCell ref="XAK5:XAV5"/>
    <mergeCell ref="WWG5:WWR5"/>
    <mergeCell ref="WWS5:WXD5"/>
    <mergeCell ref="WXE5:WXP5"/>
    <mergeCell ref="WXQ5:WYB5"/>
    <mergeCell ref="WYC5:WYN5"/>
    <mergeCell ref="WTY5:WUJ5"/>
    <mergeCell ref="WUK5:WUV5"/>
    <mergeCell ref="WUW5:WVH5"/>
    <mergeCell ref="WVI5:WVT5"/>
    <mergeCell ref="WVU5:WWF5"/>
    <mergeCell ref="WRQ5:WSB5"/>
    <mergeCell ref="WSC5:WSN5"/>
    <mergeCell ref="IS6:JD6"/>
    <mergeCell ref="JE6:JP6"/>
    <mergeCell ref="JQ6:KB6"/>
    <mergeCell ref="KC6:KN6"/>
    <mergeCell ref="KO6:KZ6"/>
    <mergeCell ref="GK6:GV6"/>
    <mergeCell ref="GW6:HH6"/>
    <mergeCell ref="HI6:HT6"/>
    <mergeCell ref="HU6:IF6"/>
    <mergeCell ref="IG6:IR6"/>
    <mergeCell ref="ABE6:ABP6"/>
    <mergeCell ref="ABQ6:ACB6"/>
    <mergeCell ref="ACC6:ACN6"/>
    <mergeCell ref="ACO6:ACZ6"/>
    <mergeCell ref="ADA6:ADL6"/>
    <mergeCell ref="YW6:ZH6"/>
    <mergeCell ref="ZI6:ZT6"/>
    <mergeCell ref="ZU6:AAF6"/>
    <mergeCell ref="AAG6:AAR6"/>
    <mergeCell ref="AAS6:ABD6"/>
    <mergeCell ref="WO6:WZ6"/>
    <mergeCell ref="XA6:XL6"/>
    <mergeCell ref="XM6:XX6"/>
    <mergeCell ref="XY6:YJ6"/>
    <mergeCell ref="YK6:YV6"/>
    <mergeCell ref="EO6:EZ6"/>
    <mergeCell ref="FA6:FL6"/>
    <mergeCell ref="FM6:FX6"/>
    <mergeCell ref="FY6:GJ6"/>
    <mergeCell ref="BU6:CF6"/>
    <mergeCell ref="CG6:CR6"/>
    <mergeCell ref="CS6:DD6"/>
    <mergeCell ref="DE6:DP6"/>
    <mergeCell ref="DQ6:EB6"/>
    <mergeCell ref="RY6:SJ6"/>
    <mergeCell ref="SK6:SV6"/>
    <mergeCell ref="SW6:TH6"/>
    <mergeCell ref="TI6:TT6"/>
    <mergeCell ref="TU6:UF6"/>
    <mergeCell ref="PQ6:QB6"/>
    <mergeCell ref="QC6:QN6"/>
    <mergeCell ref="QO6:QZ6"/>
    <mergeCell ref="RA6:RL6"/>
    <mergeCell ref="RM6:RX6"/>
    <mergeCell ref="NI6:NT6"/>
    <mergeCell ref="NU6:OF6"/>
    <mergeCell ref="OG6:OR6"/>
    <mergeCell ref="OS6:PD6"/>
    <mergeCell ref="PE6:PP6"/>
    <mergeCell ref="LA6:LL6"/>
    <mergeCell ref="LM6:LX6"/>
    <mergeCell ref="LY6:MJ6"/>
    <mergeCell ref="MK6:MV6"/>
    <mergeCell ref="MW6:NH6"/>
    <mergeCell ref="UG6:UR6"/>
    <mergeCell ref="US6:VD6"/>
    <mergeCell ref="VE6:VP6"/>
    <mergeCell ref="VQ6:WB6"/>
    <mergeCell ref="WC6:WN6"/>
    <mergeCell ref="AKK6:AKV6"/>
    <mergeCell ref="AKW6:ALH6"/>
    <mergeCell ref="ALI6:ALT6"/>
    <mergeCell ref="ALU6:AMF6"/>
    <mergeCell ref="AMG6:AMR6"/>
    <mergeCell ref="AIC6:AIN6"/>
    <mergeCell ref="AIO6:AIZ6"/>
    <mergeCell ref="AJA6:AJL6"/>
    <mergeCell ref="AJM6:AJX6"/>
    <mergeCell ref="AJY6:AKJ6"/>
    <mergeCell ref="AFU6:AGF6"/>
    <mergeCell ref="AGG6:AGR6"/>
    <mergeCell ref="AGS6:AHD6"/>
    <mergeCell ref="AHE6:AHP6"/>
    <mergeCell ref="AHQ6:AIB6"/>
    <mergeCell ref="ADM6:ADX6"/>
    <mergeCell ref="ADY6:AEJ6"/>
    <mergeCell ref="AEK6:AEV6"/>
    <mergeCell ref="AEW6:AFH6"/>
    <mergeCell ref="AFI6:AFT6"/>
    <mergeCell ref="ATQ6:AUB6"/>
    <mergeCell ref="AUC6:AUN6"/>
    <mergeCell ref="AUO6:AUZ6"/>
    <mergeCell ref="AVA6:AVL6"/>
    <mergeCell ref="AVM6:AVX6"/>
    <mergeCell ref="ARI6:ART6"/>
    <mergeCell ref="ARU6:ASF6"/>
    <mergeCell ref="ASG6:ASR6"/>
    <mergeCell ref="ASS6:ATD6"/>
    <mergeCell ref="ATE6:ATP6"/>
    <mergeCell ref="APA6:APL6"/>
    <mergeCell ref="APM6:APX6"/>
    <mergeCell ref="APY6:AQJ6"/>
    <mergeCell ref="AQK6:AQV6"/>
    <mergeCell ref="AQW6:ARH6"/>
    <mergeCell ref="AMS6:AND6"/>
    <mergeCell ref="ANE6:ANP6"/>
    <mergeCell ref="ANQ6:AOB6"/>
    <mergeCell ref="AOC6:AON6"/>
    <mergeCell ref="AOO6:AOZ6"/>
    <mergeCell ref="BCW6:BDH6"/>
    <mergeCell ref="BDI6:BDT6"/>
    <mergeCell ref="BDU6:BEF6"/>
    <mergeCell ref="BEG6:BER6"/>
    <mergeCell ref="BES6:BFD6"/>
    <mergeCell ref="BAO6:BAZ6"/>
    <mergeCell ref="BBA6:BBL6"/>
    <mergeCell ref="BBM6:BBX6"/>
    <mergeCell ref="BBY6:BCJ6"/>
    <mergeCell ref="BCK6:BCV6"/>
    <mergeCell ref="AYG6:AYR6"/>
    <mergeCell ref="AYS6:AZD6"/>
    <mergeCell ref="AZE6:AZP6"/>
    <mergeCell ref="AZQ6:BAB6"/>
    <mergeCell ref="BAC6:BAN6"/>
    <mergeCell ref="AVY6:AWJ6"/>
    <mergeCell ref="AWK6:AWV6"/>
    <mergeCell ref="AWW6:AXH6"/>
    <mergeCell ref="AXI6:AXT6"/>
    <mergeCell ref="AXU6:AYF6"/>
    <mergeCell ref="BMC6:BMN6"/>
    <mergeCell ref="BMO6:BMZ6"/>
    <mergeCell ref="BNA6:BNL6"/>
    <mergeCell ref="BNM6:BNX6"/>
    <mergeCell ref="BNY6:BOJ6"/>
    <mergeCell ref="BJU6:BKF6"/>
    <mergeCell ref="BKG6:BKR6"/>
    <mergeCell ref="BKS6:BLD6"/>
    <mergeCell ref="BLE6:BLP6"/>
    <mergeCell ref="BLQ6:BMB6"/>
    <mergeCell ref="BHM6:BHX6"/>
    <mergeCell ref="BHY6:BIJ6"/>
    <mergeCell ref="BIK6:BIV6"/>
    <mergeCell ref="BIW6:BJH6"/>
    <mergeCell ref="BJI6:BJT6"/>
    <mergeCell ref="BFE6:BFP6"/>
    <mergeCell ref="BFQ6:BGB6"/>
    <mergeCell ref="BGC6:BGN6"/>
    <mergeCell ref="BGO6:BGZ6"/>
    <mergeCell ref="BHA6:BHL6"/>
    <mergeCell ref="BVI6:BVT6"/>
    <mergeCell ref="BVU6:BWF6"/>
    <mergeCell ref="BWG6:BWR6"/>
    <mergeCell ref="BWS6:BXD6"/>
    <mergeCell ref="BXE6:BXP6"/>
    <mergeCell ref="BTA6:BTL6"/>
    <mergeCell ref="BTM6:BTX6"/>
    <mergeCell ref="BTY6:BUJ6"/>
    <mergeCell ref="BUK6:BUV6"/>
    <mergeCell ref="BUW6:BVH6"/>
    <mergeCell ref="BQS6:BRD6"/>
    <mergeCell ref="BRE6:BRP6"/>
    <mergeCell ref="BRQ6:BSB6"/>
    <mergeCell ref="BSC6:BSN6"/>
    <mergeCell ref="BSO6:BSZ6"/>
    <mergeCell ref="BOK6:BOV6"/>
    <mergeCell ref="BOW6:BPH6"/>
    <mergeCell ref="BPI6:BPT6"/>
    <mergeCell ref="BPU6:BQF6"/>
    <mergeCell ref="BQG6:BQR6"/>
    <mergeCell ref="CEO6:CEZ6"/>
    <mergeCell ref="CFA6:CFL6"/>
    <mergeCell ref="CFM6:CFX6"/>
    <mergeCell ref="CFY6:CGJ6"/>
    <mergeCell ref="CGK6:CGV6"/>
    <mergeCell ref="CCG6:CCR6"/>
    <mergeCell ref="CCS6:CDD6"/>
    <mergeCell ref="CDE6:CDP6"/>
    <mergeCell ref="CDQ6:CEB6"/>
    <mergeCell ref="CEC6:CEN6"/>
    <mergeCell ref="BZY6:CAJ6"/>
    <mergeCell ref="CAK6:CAV6"/>
    <mergeCell ref="CAW6:CBH6"/>
    <mergeCell ref="CBI6:CBT6"/>
    <mergeCell ref="CBU6:CCF6"/>
    <mergeCell ref="BXQ6:BYB6"/>
    <mergeCell ref="BYC6:BYN6"/>
    <mergeCell ref="BYO6:BYZ6"/>
    <mergeCell ref="BZA6:BZL6"/>
    <mergeCell ref="BZM6:BZX6"/>
    <mergeCell ref="CNU6:COF6"/>
    <mergeCell ref="COG6:COR6"/>
    <mergeCell ref="COS6:CPD6"/>
    <mergeCell ref="CPE6:CPP6"/>
    <mergeCell ref="CPQ6:CQB6"/>
    <mergeCell ref="CLM6:CLX6"/>
    <mergeCell ref="CLY6:CMJ6"/>
    <mergeCell ref="CMK6:CMV6"/>
    <mergeCell ref="CMW6:CNH6"/>
    <mergeCell ref="CNI6:CNT6"/>
    <mergeCell ref="CJE6:CJP6"/>
    <mergeCell ref="CJQ6:CKB6"/>
    <mergeCell ref="CKC6:CKN6"/>
    <mergeCell ref="CKO6:CKZ6"/>
    <mergeCell ref="CLA6:CLL6"/>
    <mergeCell ref="CGW6:CHH6"/>
    <mergeCell ref="CHI6:CHT6"/>
    <mergeCell ref="CHU6:CIF6"/>
    <mergeCell ref="CIG6:CIR6"/>
    <mergeCell ref="CIS6:CJD6"/>
    <mergeCell ref="CXA6:CXL6"/>
    <mergeCell ref="CXM6:CXX6"/>
    <mergeCell ref="CXY6:CYJ6"/>
    <mergeCell ref="CYK6:CYV6"/>
    <mergeCell ref="CYW6:CZH6"/>
    <mergeCell ref="CUS6:CVD6"/>
    <mergeCell ref="CVE6:CVP6"/>
    <mergeCell ref="CVQ6:CWB6"/>
    <mergeCell ref="CWC6:CWN6"/>
    <mergeCell ref="CWO6:CWZ6"/>
    <mergeCell ref="CSK6:CSV6"/>
    <mergeCell ref="CSW6:CTH6"/>
    <mergeCell ref="CTI6:CTT6"/>
    <mergeCell ref="CTU6:CUF6"/>
    <mergeCell ref="CUG6:CUR6"/>
    <mergeCell ref="CQC6:CQN6"/>
    <mergeCell ref="CQO6:CQZ6"/>
    <mergeCell ref="CRA6:CRL6"/>
    <mergeCell ref="CRM6:CRX6"/>
    <mergeCell ref="CRY6:CSJ6"/>
    <mergeCell ref="DGG6:DGR6"/>
    <mergeCell ref="DGS6:DHD6"/>
    <mergeCell ref="DHE6:DHP6"/>
    <mergeCell ref="DHQ6:DIB6"/>
    <mergeCell ref="DIC6:DIN6"/>
    <mergeCell ref="DDY6:DEJ6"/>
    <mergeCell ref="DEK6:DEV6"/>
    <mergeCell ref="DEW6:DFH6"/>
    <mergeCell ref="DFI6:DFT6"/>
    <mergeCell ref="DFU6:DGF6"/>
    <mergeCell ref="DBQ6:DCB6"/>
    <mergeCell ref="DCC6:DCN6"/>
    <mergeCell ref="DCO6:DCZ6"/>
    <mergeCell ref="DDA6:DDL6"/>
    <mergeCell ref="DDM6:DDX6"/>
    <mergeCell ref="CZI6:CZT6"/>
    <mergeCell ref="CZU6:DAF6"/>
    <mergeCell ref="DAG6:DAR6"/>
    <mergeCell ref="DAS6:DBD6"/>
    <mergeCell ref="DBE6:DBP6"/>
    <mergeCell ref="DPM6:DPX6"/>
    <mergeCell ref="DPY6:DQJ6"/>
    <mergeCell ref="DQK6:DQV6"/>
    <mergeCell ref="DQW6:DRH6"/>
    <mergeCell ref="DRI6:DRT6"/>
    <mergeCell ref="DNE6:DNP6"/>
    <mergeCell ref="DNQ6:DOB6"/>
    <mergeCell ref="DOC6:DON6"/>
    <mergeCell ref="DOO6:DOZ6"/>
    <mergeCell ref="DPA6:DPL6"/>
    <mergeCell ref="DKW6:DLH6"/>
    <mergeCell ref="DLI6:DLT6"/>
    <mergeCell ref="DLU6:DMF6"/>
    <mergeCell ref="DMG6:DMR6"/>
    <mergeCell ref="DMS6:DND6"/>
    <mergeCell ref="DIO6:DIZ6"/>
    <mergeCell ref="DJA6:DJL6"/>
    <mergeCell ref="DJM6:DJX6"/>
    <mergeCell ref="DJY6:DKJ6"/>
    <mergeCell ref="DKK6:DKV6"/>
    <mergeCell ref="DYS6:DZD6"/>
    <mergeCell ref="DZE6:DZP6"/>
    <mergeCell ref="DZQ6:EAB6"/>
    <mergeCell ref="EAC6:EAN6"/>
    <mergeCell ref="EAO6:EAZ6"/>
    <mergeCell ref="DWK6:DWV6"/>
    <mergeCell ref="DWW6:DXH6"/>
    <mergeCell ref="DXI6:DXT6"/>
    <mergeCell ref="DXU6:DYF6"/>
    <mergeCell ref="DYG6:DYR6"/>
    <mergeCell ref="DUC6:DUN6"/>
    <mergeCell ref="DUO6:DUZ6"/>
    <mergeCell ref="DVA6:DVL6"/>
    <mergeCell ref="DVM6:DVX6"/>
    <mergeCell ref="DVY6:DWJ6"/>
    <mergeCell ref="DRU6:DSF6"/>
    <mergeCell ref="DSG6:DSR6"/>
    <mergeCell ref="DSS6:DTD6"/>
    <mergeCell ref="DTE6:DTP6"/>
    <mergeCell ref="DTQ6:DUB6"/>
    <mergeCell ref="EHY6:EIJ6"/>
    <mergeCell ref="EIK6:EIV6"/>
    <mergeCell ref="EIW6:EJH6"/>
    <mergeCell ref="EJI6:EJT6"/>
    <mergeCell ref="EJU6:EKF6"/>
    <mergeCell ref="EFQ6:EGB6"/>
    <mergeCell ref="EGC6:EGN6"/>
    <mergeCell ref="EGO6:EGZ6"/>
    <mergeCell ref="EHA6:EHL6"/>
    <mergeCell ref="EHM6:EHX6"/>
    <mergeCell ref="EDI6:EDT6"/>
    <mergeCell ref="EDU6:EEF6"/>
    <mergeCell ref="EEG6:EER6"/>
    <mergeCell ref="EES6:EFD6"/>
    <mergeCell ref="EFE6:EFP6"/>
    <mergeCell ref="EBA6:EBL6"/>
    <mergeCell ref="EBM6:EBX6"/>
    <mergeCell ref="EBY6:ECJ6"/>
    <mergeCell ref="ECK6:ECV6"/>
    <mergeCell ref="ECW6:EDH6"/>
    <mergeCell ref="ERE6:ERP6"/>
    <mergeCell ref="ERQ6:ESB6"/>
    <mergeCell ref="ESC6:ESN6"/>
    <mergeCell ref="ESO6:ESZ6"/>
    <mergeCell ref="ETA6:ETL6"/>
    <mergeCell ref="EOW6:EPH6"/>
    <mergeCell ref="EPI6:EPT6"/>
    <mergeCell ref="EPU6:EQF6"/>
    <mergeCell ref="EQG6:EQR6"/>
    <mergeCell ref="EQS6:ERD6"/>
    <mergeCell ref="EMO6:EMZ6"/>
    <mergeCell ref="ENA6:ENL6"/>
    <mergeCell ref="ENM6:ENX6"/>
    <mergeCell ref="ENY6:EOJ6"/>
    <mergeCell ref="EOK6:EOV6"/>
    <mergeCell ref="EKG6:EKR6"/>
    <mergeCell ref="EKS6:ELD6"/>
    <mergeCell ref="ELE6:ELP6"/>
    <mergeCell ref="ELQ6:EMB6"/>
    <mergeCell ref="EMC6:EMN6"/>
    <mergeCell ref="FAK6:FAV6"/>
    <mergeCell ref="FAW6:FBH6"/>
    <mergeCell ref="FBI6:FBT6"/>
    <mergeCell ref="FBU6:FCF6"/>
    <mergeCell ref="FCG6:FCR6"/>
    <mergeCell ref="EYC6:EYN6"/>
    <mergeCell ref="EYO6:EYZ6"/>
    <mergeCell ref="EZA6:EZL6"/>
    <mergeCell ref="EZM6:EZX6"/>
    <mergeCell ref="EZY6:FAJ6"/>
    <mergeCell ref="EVU6:EWF6"/>
    <mergeCell ref="EWG6:EWR6"/>
    <mergeCell ref="EWS6:EXD6"/>
    <mergeCell ref="EXE6:EXP6"/>
    <mergeCell ref="EXQ6:EYB6"/>
    <mergeCell ref="ETM6:ETX6"/>
    <mergeCell ref="ETY6:EUJ6"/>
    <mergeCell ref="EUK6:EUV6"/>
    <mergeCell ref="EUW6:EVH6"/>
    <mergeCell ref="EVI6:EVT6"/>
    <mergeCell ref="FJQ6:FKB6"/>
    <mergeCell ref="FKC6:FKN6"/>
    <mergeCell ref="FKO6:FKZ6"/>
    <mergeCell ref="FLA6:FLL6"/>
    <mergeCell ref="FLM6:FLX6"/>
    <mergeCell ref="FHI6:FHT6"/>
    <mergeCell ref="FHU6:FIF6"/>
    <mergeCell ref="FIG6:FIR6"/>
    <mergeCell ref="FIS6:FJD6"/>
    <mergeCell ref="FJE6:FJP6"/>
    <mergeCell ref="FFA6:FFL6"/>
    <mergeCell ref="FFM6:FFX6"/>
    <mergeCell ref="FFY6:FGJ6"/>
    <mergeCell ref="FGK6:FGV6"/>
    <mergeCell ref="FGW6:FHH6"/>
    <mergeCell ref="FCS6:FDD6"/>
    <mergeCell ref="FDE6:FDP6"/>
    <mergeCell ref="FDQ6:FEB6"/>
    <mergeCell ref="FEC6:FEN6"/>
    <mergeCell ref="FEO6:FEZ6"/>
    <mergeCell ref="FSW6:FTH6"/>
    <mergeCell ref="FTI6:FTT6"/>
    <mergeCell ref="FTU6:FUF6"/>
    <mergeCell ref="FUG6:FUR6"/>
    <mergeCell ref="FUS6:FVD6"/>
    <mergeCell ref="FQO6:FQZ6"/>
    <mergeCell ref="FRA6:FRL6"/>
    <mergeCell ref="FRM6:FRX6"/>
    <mergeCell ref="FRY6:FSJ6"/>
    <mergeCell ref="FSK6:FSV6"/>
    <mergeCell ref="FOG6:FOR6"/>
    <mergeCell ref="FOS6:FPD6"/>
    <mergeCell ref="FPE6:FPP6"/>
    <mergeCell ref="FPQ6:FQB6"/>
    <mergeCell ref="FQC6:FQN6"/>
    <mergeCell ref="FLY6:FMJ6"/>
    <mergeCell ref="FMK6:FMV6"/>
    <mergeCell ref="FMW6:FNH6"/>
    <mergeCell ref="FNI6:FNT6"/>
    <mergeCell ref="FNU6:FOF6"/>
    <mergeCell ref="GCC6:GCN6"/>
    <mergeCell ref="GCO6:GCZ6"/>
    <mergeCell ref="GDA6:GDL6"/>
    <mergeCell ref="GDM6:GDX6"/>
    <mergeCell ref="GDY6:GEJ6"/>
    <mergeCell ref="FZU6:GAF6"/>
    <mergeCell ref="GAG6:GAR6"/>
    <mergeCell ref="GAS6:GBD6"/>
    <mergeCell ref="GBE6:GBP6"/>
    <mergeCell ref="GBQ6:GCB6"/>
    <mergeCell ref="FXM6:FXX6"/>
    <mergeCell ref="FXY6:FYJ6"/>
    <mergeCell ref="FYK6:FYV6"/>
    <mergeCell ref="FYW6:FZH6"/>
    <mergeCell ref="FZI6:FZT6"/>
    <mergeCell ref="FVE6:FVP6"/>
    <mergeCell ref="FVQ6:FWB6"/>
    <mergeCell ref="FWC6:FWN6"/>
    <mergeCell ref="FWO6:FWZ6"/>
    <mergeCell ref="FXA6:FXL6"/>
    <mergeCell ref="GLI6:GLT6"/>
    <mergeCell ref="GLU6:GMF6"/>
    <mergeCell ref="GMG6:GMR6"/>
    <mergeCell ref="GMS6:GND6"/>
    <mergeCell ref="GNE6:GNP6"/>
    <mergeCell ref="GJA6:GJL6"/>
    <mergeCell ref="GJM6:GJX6"/>
    <mergeCell ref="GJY6:GKJ6"/>
    <mergeCell ref="GKK6:GKV6"/>
    <mergeCell ref="GKW6:GLH6"/>
    <mergeCell ref="GGS6:GHD6"/>
    <mergeCell ref="GHE6:GHP6"/>
    <mergeCell ref="GHQ6:GIB6"/>
    <mergeCell ref="GIC6:GIN6"/>
    <mergeCell ref="GIO6:GIZ6"/>
    <mergeCell ref="GEK6:GEV6"/>
    <mergeCell ref="GEW6:GFH6"/>
    <mergeCell ref="GFI6:GFT6"/>
    <mergeCell ref="GFU6:GGF6"/>
    <mergeCell ref="GGG6:GGR6"/>
    <mergeCell ref="GUO6:GUZ6"/>
    <mergeCell ref="GVA6:GVL6"/>
    <mergeCell ref="GVM6:GVX6"/>
    <mergeCell ref="GVY6:GWJ6"/>
    <mergeCell ref="GWK6:GWV6"/>
    <mergeCell ref="GSG6:GSR6"/>
    <mergeCell ref="GSS6:GTD6"/>
    <mergeCell ref="GTE6:GTP6"/>
    <mergeCell ref="GTQ6:GUB6"/>
    <mergeCell ref="GUC6:GUN6"/>
    <mergeCell ref="GPY6:GQJ6"/>
    <mergeCell ref="GQK6:GQV6"/>
    <mergeCell ref="GQW6:GRH6"/>
    <mergeCell ref="GRI6:GRT6"/>
    <mergeCell ref="GRU6:GSF6"/>
    <mergeCell ref="GNQ6:GOB6"/>
    <mergeCell ref="GOC6:GON6"/>
    <mergeCell ref="GOO6:GOZ6"/>
    <mergeCell ref="GPA6:GPL6"/>
    <mergeCell ref="GPM6:GPX6"/>
    <mergeCell ref="HDU6:HEF6"/>
    <mergeCell ref="HEG6:HER6"/>
    <mergeCell ref="HES6:HFD6"/>
    <mergeCell ref="HFE6:HFP6"/>
    <mergeCell ref="HFQ6:HGB6"/>
    <mergeCell ref="HBM6:HBX6"/>
    <mergeCell ref="HBY6:HCJ6"/>
    <mergeCell ref="HCK6:HCV6"/>
    <mergeCell ref="HCW6:HDH6"/>
    <mergeCell ref="HDI6:HDT6"/>
    <mergeCell ref="GZE6:GZP6"/>
    <mergeCell ref="GZQ6:HAB6"/>
    <mergeCell ref="HAC6:HAN6"/>
    <mergeCell ref="HAO6:HAZ6"/>
    <mergeCell ref="HBA6:HBL6"/>
    <mergeCell ref="GWW6:GXH6"/>
    <mergeCell ref="GXI6:GXT6"/>
    <mergeCell ref="GXU6:GYF6"/>
    <mergeCell ref="GYG6:GYR6"/>
    <mergeCell ref="GYS6:GZD6"/>
    <mergeCell ref="HNA6:HNL6"/>
    <mergeCell ref="HNM6:HNX6"/>
    <mergeCell ref="HNY6:HOJ6"/>
    <mergeCell ref="HOK6:HOV6"/>
    <mergeCell ref="HOW6:HPH6"/>
    <mergeCell ref="HKS6:HLD6"/>
    <mergeCell ref="HLE6:HLP6"/>
    <mergeCell ref="HLQ6:HMB6"/>
    <mergeCell ref="HMC6:HMN6"/>
    <mergeCell ref="HMO6:HMZ6"/>
    <mergeCell ref="HIK6:HIV6"/>
    <mergeCell ref="HIW6:HJH6"/>
    <mergeCell ref="HJI6:HJT6"/>
    <mergeCell ref="HJU6:HKF6"/>
    <mergeCell ref="HKG6:HKR6"/>
    <mergeCell ref="HGC6:HGN6"/>
    <mergeCell ref="HGO6:HGZ6"/>
    <mergeCell ref="HHA6:HHL6"/>
    <mergeCell ref="HHM6:HHX6"/>
    <mergeCell ref="HHY6:HIJ6"/>
    <mergeCell ref="HWG6:HWR6"/>
    <mergeCell ref="HWS6:HXD6"/>
    <mergeCell ref="HXE6:HXP6"/>
    <mergeCell ref="HXQ6:HYB6"/>
    <mergeCell ref="HYC6:HYN6"/>
    <mergeCell ref="HTY6:HUJ6"/>
    <mergeCell ref="HUK6:HUV6"/>
    <mergeCell ref="HUW6:HVH6"/>
    <mergeCell ref="HVI6:HVT6"/>
    <mergeCell ref="HVU6:HWF6"/>
    <mergeCell ref="HRQ6:HSB6"/>
    <mergeCell ref="HSC6:HSN6"/>
    <mergeCell ref="HSO6:HSZ6"/>
    <mergeCell ref="HTA6:HTL6"/>
    <mergeCell ref="HTM6:HTX6"/>
    <mergeCell ref="HPI6:HPT6"/>
    <mergeCell ref="HPU6:HQF6"/>
    <mergeCell ref="HQG6:HQR6"/>
    <mergeCell ref="HQS6:HRD6"/>
    <mergeCell ref="HRE6:HRP6"/>
    <mergeCell ref="IFM6:IFX6"/>
    <mergeCell ref="IFY6:IGJ6"/>
    <mergeCell ref="IGK6:IGV6"/>
    <mergeCell ref="IGW6:IHH6"/>
    <mergeCell ref="IHI6:IHT6"/>
    <mergeCell ref="IDE6:IDP6"/>
    <mergeCell ref="IDQ6:IEB6"/>
    <mergeCell ref="IEC6:IEN6"/>
    <mergeCell ref="IEO6:IEZ6"/>
    <mergeCell ref="IFA6:IFL6"/>
    <mergeCell ref="IAW6:IBH6"/>
    <mergeCell ref="IBI6:IBT6"/>
    <mergeCell ref="IBU6:ICF6"/>
    <mergeCell ref="ICG6:ICR6"/>
    <mergeCell ref="ICS6:IDD6"/>
    <mergeCell ref="HYO6:HYZ6"/>
    <mergeCell ref="HZA6:HZL6"/>
    <mergeCell ref="HZM6:HZX6"/>
    <mergeCell ref="HZY6:IAJ6"/>
    <mergeCell ref="IAK6:IAV6"/>
    <mergeCell ref="IOS6:IPD6"/>
    <mergeCell ref="IPE6:IPP6"/>
    <mergeCell ref="IPQ6:IQB6"/>
    <mergeCell ref="IQC6:IQN6"/>
    <mergeCell ref="IQO6:IQZ6"/>
    <mergeCell ref="IMK6:IMV6"/>
    <mergeCell ref="IMW6:INH6"/>
    <mergeCell ref="INI6:INT6"/>
    <mergeCell ref="INU6:IOF6"/>
    <mergeCell ref="IOG6:IOR6"/>
    <mergeCell ref="IKC6:IKN6"/>
    <mergeCell ref="IKO6:IKZ6"/>
    <mergeCell ref="ILA6:ILL6"/>
    <mergeCell ref="ILM6:ILX6"/>
    <mergeCell ref="ILY6:IMJ6"/>
    <mergeCell ref="IHU6:IIF6"/>
    <mergeCell ref="IIG6:IIR6"/>
    <mergeCell ref="IIS6:IJD6"/>
    <mergeCell ref="IJE6:IJP6"/>
    <mergeCell ref="IJQ6:IKB6"/>
    <mergeCell ref="IXY6:IYJ6"/>
    <mergeCell ref="IYK6:IYV6"/>
    <mergeCell ref="IYW6:IZH6"/>
    <mergeCell ref="IZI6:IZT6"/>
    <mergeCell ref="IZU6:JAF6"/>
    <mergeCell ref="IVQ6:IWB6"/>
    <mergeCell ref="IWC6:IWN6"/>
    <mergeCell ref="IWO6:IWZ6"/>
    <mergeCell ref="IXA6:IXL6"/>
    <mergeCell ref="IXM6:IXX6"/>
    <mergeCell ref="ITI6:ITT6"/>
    <mergeCell ref="ITU6:IUF6"/>
    <mergeCell ref="IUG6:IUR6"/>
    <mergeCell ref="IUS6:IVD6"/>
    <mergeCell ref="IVE6:IVP6"/>
    <mergeCell ref="IRA6:IRL6"/>
    <mergeCell ref="IRM6:IRX6"/>
    <mergeCell ref="IRY6:ISJ6"/>
    <mergeCell ref="ISK6:ISV6"/>
    <mergeCell ref="ISW6:ITH6"/>
    <mergeCell ref="JHE6:JHP6"/>
    <mergeCell ref="JHQ6:JIB6"/>
    <mergeCell ref="JIC6:JIN6"/>
    <mergeCell ref="JIO6:JIZ6"/>
    <mergeCell ref="JJA6:JJL6"/>
    <mergeCell ref="JEW6:JFH6"/>
    <mergeCell ref="JFI6:JFT6"/>
    <mergeCell ref="JFU6:JGF6"/>
    <mergeCell ref="JGG6:JGR6"/>
    <mergeCell ref="JGS6:JHD6"/>
    <mergeCell ref="JCO6:JCZ6"/>
    <mergeCell ref="JDA6:JDL6"/>
    <mergeCell ref="JDM6:JDX6"/>
    <mergeCell ref="JDY6:JEJ6"/>
    <mergeCell ref="JEK6:JEV6"/>
    <mergeCell ref="JAG6:JAR6"/>
    <mergeCell ref="JAS6:JBD6"/>
    <mergeCell ref="JBE6:JBP6"/>
    <mergeCell ref="JBQ6:JCB6"/>
    <mergeCell ref="JCC6:JCN6"/>
    <mergeCell ref="JQK6:JQV6"/>
    <mergeCell ref="JQW6:JRH6"/>
    <mergeCell ref="JRI6:JRT6"/>
    <mergeCell ref="JRU6:JSF6"/>
    <mergeCell ref="JSG6:JSR6"/>
    <mergeCell ref="JOC6:JON6"/>
    <mergeCell ref="JOO6:JOZ6"/>
    <mergeCell ref="JPA6:JPL6"/>
    <mergeCell ref="JPM6:JPX6"/>
    <mergeCell ref="JPY6:JQJ6"/>
    <mergeCell ref="JLU6:JMF6"/>
    <mergeCell ref="JMG6:JMR6"/>
    <mergeCell ref="JMS6:JND6"/>
    <mergeCell ref="JNE6:JNP6"/>
    <mergeCell ref="JNQ6:JOB6"/>
    <mergeCell ref="JJM6:JJX6"/>
    <mergeCell ref="JJY6:JKJ6"/>
    <mergeCell ref="JKK6:JKV6"/>
    <mergeCell ref="JKW6:JLH6"/>
    <mergeCell ref="JLI6:JLT6"/>
    <mergeCell ref="JZQ6:KAB6"/>
    <mergeCell ref="KAC6:KAN6"/>
    <mergeCell ref="KAO6:KAZ6"/>
    <mergeCell ref="KBA6:KBL6"/>
    <mergeCell ref="KBM6:KBX6"/>
    <mergeCell ref="JXI6:JXT6"/>
    <mergeCell ref="JXU6:JYF6"/>
    <mergeCell ref="JYG6:JYR6"/>
    <mergeCell ref="JYS6:JZD6"/>
    <mergeCell ref="JZE6:JZP6"/>
    <mergeCell ref="JVA6:JVL6"/>
    <mergeCell ref="JVM6:JVX6"/>
    <mergeCell ref="JVY6:JWJ6"/>
    <mergeCell ref="JWK6:JWV6"/>
    <mergeCell ref="JWW6:JXH6"/>
    <mergeCell ref="JSS6:JTD6"/>
    <mergeCell ref="JTE6:JTP6"/>
    <mergeCell ref="JTQ6:JUB6"/>
    <mergeCell ref="JUC6:JUN6"/>
    <mergeCell ref="JUO6:JUZ6"/>
    <mergeCell ref="KIW6:KJH6"/>
    <mergeCell ref="KJI6:KJT6"/>
    <mergeCell ref="KJU6:KKF6"/>
    <mergeCell ref="KKG6:KKR6"/>
    <mergeCell ref="KKS6:KLD6"/>
    <mergeCell ref="KGO6:KGZ6"/>
    <mergeCell ref="KHA6:KHL6"/>
    <mergeCell ref="KHM6:KHX6"/>
    <mergeCell ref="KHY6:KIJ6"/>
    <mergeCell ref="KIK6:KIV6"/>
    <mergeCell ref="KEG6:KER6"/>
    <mergeCell ref="KES6:KFD6"/>
    <mergeCell ref="KFE6:KFP6"/>
    <mergeCell ref="KFQ6:KGB6"/>
    <mergeCell ref="KGC6:KGN6"/>
    <mergeCell ref="KBY6:KCJ6"/>
    <mergeCell ref="KCK6:KCV6"/>
    <mergeCell ref="KCW6:KDH6"/>
    <mergeCell ref="KDI6:KDT6"/>
    <mergeCell ref="KDU6:KEF6"/>
    <mergeCell ref="KSC6:KSN6"/>
    <mergeCell ref="KSO6:KSZ6"/>
    <mergeCell ref="KTA6:KTL6"/>
    <mergeCell ref="KTM6:KTX6"/>
    <mergeCell ref="KTY6:KUJ6"/>
    <mergeCell ref="KPU6:KQF6"/>
    <mergeCell ref="KQG6:KQR6"/>
    <mergeCell ref="KQS6:KRD6"/>
    <mergeCell ref="KRE6:KRP6"/>
    <mergeCell ref="KRQ6:KSB6"/>
    <mergeCell ref="KNM6:KNX6"/>
    <mergeCell ref="KNY6:KOJ6"/>
    <mergeCell ref="KOK6:KOV6"/>
    <mergeCell ref="KOW6:KPH6"/>
    <mergeCell ref="KPI6:KPT6"/>
    <mergeCell ref="KLE6:KLP6"/>
    <mergeCell ref="KLQ6:KMB6"/>
    <mergeCell ref="KMC6:KMN6"/>
    <mergeCell ref="KMO6:KMZ6"/>
    <mergeCell ref="KNA6:KNL6"/>
    <mergeCell ref="LBI6:LBT6"/>
    <mergeCell ref="LBU6:LCF6"/>
    <mergeCell ref="LCG6:LCR6"/>
    <mergeCell ref="LCS6:LDD6"/>
    <mergeCell ref="LDE6:LDP6"/>
    <mergeCell ref="KZA6:KZL6"/>
    <mergeCell ref="KZM6:KZX6"/>
    <mergeCell ref="KZY6:LAJ6"/>
    <mergeCell ref="LAK6:LAV6"/>
    <mergeCell ref="LAW6:LBH6"/>
    <mergeCell ref="KWS6:KXD6"/>
    <mergeCell ref="KXE6:KXP6"/>
    <mergeCell ref="KXQ6:KYB6"/>
    <mergeCell ref="KYC6:KYN6"/>
    <mergeCell ref="KYO6:KYZ6"/>
    <mergeCell ref="KUK6:KUV6"/>
    <mergeCell ref="KUW6:KVH6"/>
    <mergeCell ref="KVI6:KVT6"/>
    <mergeCell ref="KVU6:KWF6"/>
    <mergeCell ref="KWG6:KWR6"/>
    <mergeCell ref="LKO6:LKZ6"/>
    <mergeCell ref="LLA6:LLL6"/>
    <mergeCell ref="LLM6:LLX6"/>
    <mergeCell ref="LLY6:LMJ6"/>
    <mergeCell ref="LMK6:LMV6"/>
    <mergeCell ref="LIG6:LIR6"/>
    <mergeCell ref="LIS6:LJD6"/>
    <mergeCell ref="LJE6:LJP6"/>
    <mergeCell ref="LJQ6:LKB6"/>
    <mergeCell ref="LKC6:LKN6"/>
    <mergeCell ref="LFY6:LGJ6"/>
    <mergeCell ref="LGK6:LGV6"/>
    <mergeCell ref="LGW6:LHH6"/>
    <mergeCell ref="LHI6:LHT6"/>
    <mergeCell ref="LHU6:LIF6"/>
    <mergeCell ref="LDQ6:LEB6"/>
    <mergeCell ref="LEC6:LEN6"/>
    <mergeCell ref="LEO6:LEZ6"/>
    <mergeCell ref="LFA6:LFL6"/>
    <mergeCell ref="LFM6:LFX6"/>
    <mergeCell ref="LTU6:LUF6"/>
    <mergeCell ref="LUG6:LUR6"/>
    <mergeCell ref="LUS6:LVD6"/>
    <mergeCell ref="LVE6:LVP6"/>
    <mergeCell ref="LVQ6:LWB6"/>
    <mergeCell ref="LRM6:LRX6"/>
    <mergeCell ref="LRY6:LSJ6"/>
    <mergeCell ref="LSK6:LSV6"/>
    <mergeCell ref="LSW6:LTH6"/>
    <mergeCell ref="LTI6:LTT6"/>
    <mergeCell ref="LPE6:LPP6"/>
    <mergeCell ref="LPQ6:LQB6"/>
    <mergeCell ref="LQC6:LQN6"/>
    <mergeCell ref="LQO6:LQZ6"/>
    <mergeCell ref="LRA6:LRL6"/>
    <mergeCell ref="LMW6:LNH6"/>
    <mergeCell ref="LNI6:LNT6"/>
    <mergeCell ref="LNU6:LOF6"/>
    <mergeCell ref="LOG6:LOR6"/>
    <mergeCell ref="LOS6:LPD6"/>
    <mergeCell ref="MDA6:MDL6"/>
    <mergeCell ref="MDM6:MDX6"/>
    <mergeCell ref="MDY6:MEJ6"/>
    <mergeCell ref="MEK6:MEV6"/>
    <mergeCell ref="MEW6:MFH6"/>
    <mergeCell ref="MAS6:MBD6"/>
    <mergeCell ref="MBE6:MBP6"/>
    <mergeCell ref="MBQ6:MCB6"/>
    <mergeCell ref="MCC6:MCN6"/>
    <mergeCell ref="MCO6:MCZ6"/>
    <mergeCell ref="LYK6:LYV6"/>
    <mergeCell ref="LYW6:LZH6"/>
    <mergeCell ref="LZI6:LZT6"/>
    <mergeCell ref="LZU6:MAF6"/>
    <mergeCell ref="MAG6:MAR6"/>
    <mergeCell ref="LWC6:LWN6"/>
    <mergeCell ref="LWO6:LWZ6"/>
    <mergeCell ref="LXA6:LXL6"/>
    <mergeCell ref="LXM6:LXX6"/>
    <mergeCell ref="LXY6:LYJ6"/>
    <mergeCell ref="MMG6:MMR6"/>
    <mergeCell ref="MMS6:MND6"/>
    <mergeCell ref="MNE6:MNP6"/>
    <mergeCell ref="MNQ6:MOB6"/>
    <mergeCell ref="MOC6:MON6"/>
    <mergeCell ref="MJY6:MKJ6"/>
    <mergeCell ref="MKK6:MKV6"/>
    <mergeCell ref="MKW6:MLH6"/>
    <mergeCell ref="MLI6:MLT6"/>
    <mergeCell ref="MLU6:MMF6"/>
    <mergeCell ref="MHQ6:MIB6"/>
    <mergeCell ref="MIC6:MIN6"/>
    <mergeCell ref="MIO6:MIZ6"/>
    <mergeCell ref="MJA6:MJL6"/>
    <mergeCell ref="MJM6:MJX6"/>
    <mergeCell ref="MFI6:MFT6"/>
    <mergeCell ref="MFU6:MGF6"/>
    <mergeCell ref="MGG6:MGR6"/>
    <mergeCell ref="MGS6:MHD6"/>
    <mergeCell ref="MHE6:MHP6"/>
    <mergeCell ref="MVM6:MVX6"/>
    <mergeCell ref="MVY6:MWJ6"/>
    <mergeCell ref="MWK6:MWV6"/>
    <mergeCell ref="MWW6:MXH6"/>
    <mergeCell ref="MXI6:MXT6"/>
    <mergeCell ref="MTE6:MTP6"/>
    <mergeCell ref="MTQ6:MUB6"/>
    <mergeCell ref="MUC6:MUN6"/>
    <mergeCell ref="MUO6:MUZ6"/>
    <mergeCell ref="MVA6:MVL6"/>
    <mergeCell ref="MQW6:MRH6"/>
    <mergeCell ref="MRI6:MRT6"/>
    <mergeCell ref="MRU6:MSF6"/>
    <mergeCell ref="MSG6:MSR6"/>
    <mergeCell ref="MSS6:MTD6"/>
    <mergeCell ref="MOO6:MOZ6"/>
    <mergeCell ref="MPA6:MPL6"/>
    <mergeCell ref="MPM6:MPX6"/>
    <mergeCell ref="MPY6:MQJ6"/>
    <mergeCell ref="MQK6:MQV6"/>
    <mergeCell ref="NES6:NFD6"/>
    <mergeCell ref="NFE6:NFP6"/>
    <mergeCell ref="NFQ6:NGB6"/>
    <mergeCell ref="NGC6:NGN6"/>
    <mergeCell ref="NGO6:NGZ6"/>
    <mergeCell ref="NCK6:NCV6"/>
    <mergeCell ref="NCW6:NDH6"/>
    <mergeCell ref="NDI6:NDT6"/>
    <mergeCell ref="NDU6:NEF6"/>
    <mergeCell ref="NEG6:NER6"/>
    <mergeCell ref="NAC6:NAN6"/>
    <mergeCell ref="NAO6:NAZ6"/>
    <mergeCell ref="NBA6:NBL6"/>
    <mergeCell ref="NBM6:NBX6"/>
    <mergeCell ref="NBY6:NCJ6"/>
    <mergeCell ref="MXU6:MYF6"/>
    <mergeCell ref="MYG6:MYR6"/>
    <mergeCell ref="MYS6:MZD6"/>
    <mergeCell ref="MZE6:MZP6"/>
    <mergeCell ref="MZQ6:NAB6"/>
    <mergeCell ref="NNY6:NOJ6"/>
    <mergeCell ref="NOK6:NOV6"/>
    <mergeCell ref="NOW6:NPH6"/>
    <mergeCell ref="NPI6:NPT6"/>
    <mergeCell ref="NPU6:NQF6"/>
    <mergeCell ref="NLQ6:NMB6"/>
    <mergeCell ref="NMC6:NMN6"/>
    <mergeCell ref="NMO6:NMZ6"/>
    <mergeCell ref="NNA6:NNL6"/>
    <mergeCell ref="NNM6:NNX6"/>
    <mergeCell ref="NJI6:NJT6"/>
    <mergeCell ref="NJU6:NKF6"/>
    <mergeCell ref="NKG6:NKR6"/>
    <mergeCell ref="NKS6:NLD6"/>
    <mergeCell ref="NLE6:NLP6"/>
    <mergeCell ref="NHA6:NHL6"/>
    <mergeCell ref="NHM6:NHX6"/>
    <mergeCell ref="NHY6:NIJ6"/>
    <mergeCell ref="NIK6:NIV6"/>
    <mergeCell ref="NIW6:NJH6"/>
    <mergeCell ref="NXE6:NXP6"/>
    <mergeCell ref="NXQ6:NYB6"/>
    <mergeCell ref="NYC6:NYN6"/>
    <mergeCell ref="NYO6:NYZ6"/>
    <mergeCell ref="NZA6:NZL6"/>
    <mergeCell ref="NUW6:NVH6"/>
    <mergeCell ref="NVI6:NVT6"/>
    <mergeCell ref="NVU6:NWF6"/>
    <mergeCell ref="NWG6:NWR6"/>
    <mergeCell ref="NWS6:NXD6"/>
    <mergeCell ref="NSO6:NSZ6"/>
    <mergeCell ref="NTA6:NTL6"/>
    <mergeCell ref="NTM6:NTX6"/>
    <mergeCell ref="NTY6:NUJ6"/>
    <mergeCell ref="NUK6:NUV6"/>
    <mergeCell ref="NQG6:NQR6"/>
    <mergeCell ref="NQS6:NRD6"/>
    <mergeCell ref="NRE6:NRP6"/>
    <mergeCell ref="NRQ6:NSB6"/>
    <mergeCell ref="NSC6:NSN6"/>
    <mergeCell ref="OGK6:OGV6"/>
    <mergeCell ref="OGW6:OHH6"/>
    <mergeCell ref="OHI6:OHT6"/>
    <mergeCell ref="OHU6:OIF6"/>
    <mergeCell ref="OIG6:OIR6"/>
    <mergeCell ref="OEC6:OEN6"/>
    <mergeCell ref="OEO6:OEZ6"/>
    <mergeCell ref="OFA6:OFL6"/>
    <mergeCell ref="OFM6:OFX6"/>
    <mergeCell ref="OFY6:OGJ6"/>
    <mergeCell ref="OBU6:OCF6"/>
    <mergeCell ref="OCG6:OCR6"/>
    <mergeCell ref="OCS6:ODD6"/>
    <mergeCell ref="ODE6:ODP6"/>
    <mergeCell ref="ODQ6:OEB6"/>
    <mergeCell ref="NZM6:NZX6"/>
    <mergeCell ref="NZY6:OAJ6"/>
    <mergeCell ref="OAK6:OAV6"/>
    <mergeCell ref="OAW6:OBH6"/>
    <mergeCell ref="OBI6:OBT6"/>
    <mergeCell ref="OPQ6:OQB6"/>
    <mergeCell ref="OQC6:OQN6"/>
    <mergeCell ref="OQO6:OQZ6"/>
    <mergeCell ref="ORA6:ORL6"/>
    <mergeCell ref="ORM6:ORX6"/>
    <mergeCell ref="ONI6:ONT6"/>
    <mergeCell ref="ONU6:OOF6"/>
    <mergeCell ref="OOG6:OOR6"/>
    <mergeCell ref="OOS6:OPD6"/>
    <mergeCell ref="OPE6:OPP6"/>
    <mergeCell ref="OLA6:OLL6"/>
    <mergeCell ref="OLM6:OLX6"/>
    <mergeCell ref="OLY6:OMJ6"/>
    <mergeCell ref="OMK6:OMV6"/>
    <mergeCell ref="OMW6:ONH6"/>
    <mergeCell ref="OIS6:OJD6"/>
    <mergeCell ref="OJE6:OJP6"/>
    <mergeCell ref="OJQ6:OKB6"/>
    <mergeCell ref="OKC6:OKN6"/>
    <mergeCell ref="OKO6:OKZ6"/>
    <mergeCell ref="OYW6:OZH6"/>
    <mergeCell ref="OZI6:OZT6"/>
    <mergeCell ref="OZU6:PAF6"/>
    <mergeCell ref="PAG6:PAR6"/>
    <mergeCell ref="PAS6:PBD6"/>
    <mergeCell ref="OWO6:OWZ6"/>
    <mergeCell ref="OXA6:OXL6"/>
    <mergeCell ref="OXM6:OXX6"/>
    <mergeCell ref="OXY6:OYJ6"/>
    <mergeCell ref="OYK6:OYV6"/>
    <mergeCell ref="OUG6:OUR6"/>
    <mergeCell ref="OUS6:OVD6"/>
    <mergeCell ref="OVE6:OVP6"/>
    <mergeCell ref="OVQ6:OWB6"/>
    <mergeCell ref="OWC6:OWN6"/>
    <mergeCell ref="ORY6:OSJ6"/>
    <mergeCell ref="OSK6:OSV6"/>
    <mergeCell ref="OSW6:OTH6"/>
    <mergeCell ref="OTI6:OTT6"/>
    <mergeCell ref="OTU6:OUF6"/>
    <mergeCell ref="PIC6:PIN6"/>
    <mergeCell ref="PIO6:PIZ6"/>
    <mergeCell ref="PJA6:PJL6"/>
    <mergeCell ref="PJM6:PJX6"/>
    <mergeCell ref="PJY6:PKJ6"/>
    <mergeCell ref="PFU6:PGF6"/>
    <mergeCell ref="PGG6:PGR6"/>
    <mergeCell ref="PGS6:PHD6"/>
    <mergeCell ref="PHE6:PHP6"/>
    <mergeCell ref="PHQ6:PIB6"/>
    <mergeCell ref="PDM6:PDX6"/>
    <mergeCell ref="PDY6:PEJ6"/>
    <mergeCell ref="PEK6:PEV6"/>
    <mergeCell ref="PEW6:PFH6"/>
    <mergeCell ref="PFI6:PFT6"/>
    <mergeCell ref="PBE6:PBP6"/>
    <mergeCell ref="PBQ6:PCB6"/>
    <mergeCell ref="PCC6:PCN6"/>
    <mergeCell ref="PCO6:PCZ6"/>
    <mergeCell ref="PDA6:PDL6"/>
    <mergeCell ref="PRI6:PRT6"/>
    <mergeCell ref="PRU6:PSF6"/>
    <mergeCell ref="PSG6:PSR6"/>
    <mergeCell ref="PSS6:PTD6"/>
    <mergeCell ref="PTE6:PTP6"/>
    <mergeCell ref="PPA6:PPL6"/>
    <mergeCell ref="PPM6:PPX6"/>
    <mergeCell ref="PPY6:PQJ6"/>
    <mergeCell ref="PQK6:PQV6"/>
    <mergeCell ref="PQW6:PRH6"/>
    <mergeCell ref="PMS6:PND6"/>
    <mergeCell ref="PNE6:PNP6"/>
    <mergeCell ref="PNQ6:POB6"/>
    <mergeCell ref="POC6:PON6"/>
    <mergeCell ref="POO6:POZ6"/>
    <mergeCell ref="PKK6:PKV6"/>
    <mergeCell ref="PKW6:PLH6"/>
    <mergeCell ref="PLI6:PLT6"/>
    <mergeCell ref="PLU6:PMF6"/>
    <mergeCell ref="PMG6:PMR6"/>
    <mergeCell ref="QAO6:QAZ6"/>
    <mergeCell ref="QBA6:QBL6"/>
    <mergeCell ref="QBM6:QBX6"/>
    <mergeCell ref="QBY6:QCJ6"/>
    <mergeCell ref="QCK6:QCV6"/>
    <mergeCell ref="PYG6:PYR6"/>
    <mergeCell ref="PYS6:PZD6"/>
    <mergeCell ref="PZE6:PZP6"/>
    <mergeCell ref="PZQ6:QAB6"/>
    <mergeCell ref="QAC6:QAN6"/>
    <mergeCell ref="PVY6:PWJ6"/>
    <mergeCell ref="PWK6:PWV6"/>
    <mergeCell ref="PWW6:PXH6"/>
    <mergeCell ref="PXI6:PXT6"/>
    <mergeCell ref="PXU6:PYF6"/>
    <mergeCell ref="PTQ6:PUB6"/>
    <mergeCell ref="PUC6:PUN6"/>
    <mergeCell ref="PUO6:PUZ6"/>
    <mergeCell ref="PVA6:PVL6"/>
    <mergeCell ref="PVM6:PVX6"/>
    <mergeCell ref="QJU6:QKF6"/>
    <mergeCell ref="QKG6:QKR6"/>
    <mergeCell ref="QKS6:QLD6"/>
    <mergeCell ref="QLE6:QLP6"/>
    <mergeCell ref="QLQ6:QMB6"/>
    <mergeCell ref="QHM6:QHX6"/>
    <mergeCell ref="QHY6:QIJ6"/>
    <mergeCell ref="QIK6:QIV6"/>
    <mergeCell ref="QIW6:QJH6"/>
    <mergeCell ref="QJI6:QJT6"/>
    <mergeCell ref="QFE6:QFP6"/>
    <mergeCell ref="QFQ6:QGB6"/>
    <mergeCell ref="QGC6:QGN6"/>
    <mergeCell ref="QGO6:QGZ6"/>
    <mergeCell ref="QHA6:QHL6"/>
    <mergeCell ref="QCW6:QDH6"/>
    <mergeCell ref="QDI6:QDT6"/>
    <mergeCell ref="QDU6:QEF6"/>
    <mergeCell ref="QEG6:QER6"/>
    <mergeCell ref="QES6:QFD6"/>
    <mergeCell ref="QTA6:QTL6"/>
    <mergeCell ref="QTM6:QTX6"/>
    <mergeCell ref="QTY6:QUJ6"/>
    <mergeCell ref="QUK6:QUV6"/>
    <mergeCell ref="QUW6:QVH6"/>
    <mergeCell ref="QQS6:QRD6"/>
    <mergeCell ref="QRE6:QRP6"/>
    <mergeCell ref="QRQ6:QSB6"/>
    <mergeCell ref="QSC6:QSN6"/>
    <mergeCell ref="QSO6:QSZ6"/>
    <mergeCell ref="QOK6:QOV6"/>
    <mergeCell ref="QOW6:QPH6"/>
    <mergeCell ref="QPI6:QPT6"/>
    <mergeCell ref="QPU6:QQF6"/>
    <mergeCell ref="QQG6:QQR6"/>
    <mergeCell ref="QMC6:QMN6"/>
    <mergeCell ref="QMO6:QMZ6"/>
    <mergeCell ref="QNA6:QNL6"/>
    <mergeCell ref="QNM6:QNX6"/>
    <mergeCell ref="QNY6:QOJ6"/>
    <mergeCell ref="RCG6:RCR6"/>
    <mergeCell ref="RCS6:RDD6"/>
    <mergeCell ref="RDE6:RDP6"/>
    <mergeCell ref="RDQ6:REB6"/>
    <mergeCell ref="REC6:REN6"/>
    <mergeCell ref="QZY6:RAJ6"/>
    <mergeCell ref="RAK6:RAV6"/>
    <mergeCell ref="RAW6:RBH6"/>
    <mergeCell ref="RBI6:RBT6"/>
    <mergeCell ref="RBU6:RCF6"/>
    <mergeCell ref="QXQ6:QYB6"/>
    <mergeCell ref="QYC6:QYN6"/>
    <mergeCell ref="QYO6:QYZ6"/>
    <mergeCell ref="QZA6:QZL6"/>
    <mergeCell ref="QZM6:QZX6"/>
    <mergeCell ref="QVI6:QVT6"/>
    <mergeCell ref="QVU6:QWF6"/>
    <mergeCell ref="QWG6:QWR6"/>
    <mergeCell ref="QWS6:QXD6"/>
    <mergeCell ref="QXE6:QXP6"/>
    <mergeCell ref="RLM6:RLX6"/>
    <mergeCell ref="RLY6:RMJ6"/>
    <mergeCell ref="RMK6:RMV6"/>
    <mergeCell ref="RMW6:RNH6"/>
    <mergeCell ref="RNI6:RNT6"/>
    <mergeCell ref="RJE6:RJP6"/>
    <mergeCell ref="RJQ6:RKB6"/>
    <mergeCell ref="RKC6:RKN6"/>
    <mergeCell ref="RKO6:RKZ6"/>
    <mergeCell ref="RLA6:RLL6"/>
    <mergeCell ref="RGW6:RHH6"/>
    <mergeCell ref="RHI6:RHT6"/>
    <mergeCell ref="RHU6:RIF6"/>
    <mergeCell ref="RIG6:RIR6"/>
    <mergeCell ref="RIS6:RJD6"/>
    <mergeCell ref="REO6:REZ6"/>
    <mergeCell ref="RFA6:RFL6"/>
    <mergeCell ref="RFM6:RFX6"/>
    <mergeCell ref="RFY6:RGJ6"/>
    <mergeCell ref="RGK6:RGV6"/>
    <mergeCell ref="RUS6:RVD6"/>
    <mergeCell ref="RVE6:RVP6"/>
    <mergeCell ref="RVQ6:RWB6"/>
    <mergeCell ref="RWC6:RWN6"/>
    <mergeCell ref="RWO6:RWZ6"/>
    <mergeCell ref="RSK6:RSV6"/>
    <mergeCell ref="RSW6:RTH6"/>
    <mergeCell ref="RTI6:RTT6"/>
    <mergeCell ref="RTU6:RUF6"/>
    <mergeCell ref="RUG6:RUR6"/>
    <mergeCell ref="RQC6:RQN6"/>
    <mergeCell ref="RQO6:RQZ6"/>
    <mergeCell ref="RRA6:RRL6"/>
    <mergeCell ref="RRM6:RRX6"/>
    <mergeCell ref="RRY6:RSJ6"/>
    <mergeCell ref="RNU6:ROF6"/>
    <mergeCell ref="ROG6:ROR6"/>
    <mergeCell ref="ROS6:RPD6"/>
    <mergeCell ref="RPE6:RPP6"/>
    <mergeCell ref="RPQ6:RQB6"/>
    <mergeCell ref="SDY6:SEJ6"/>
    <mergeCell ref="SEK6:SEV6"/>
    <mergeCell ref="SEW6:SFH6"/>
    <mergeCell ref="SFI6:SFT6"/>
    <mergeCell ref="SFU6:SGF6"/>
    <mergeCell ref="SBQ6:SCB6"/>
    <mergeCell ref="SCC6:SCN6"/>
    <mergeCell ref="SCO6:SCZ6"/>
    <mergeCell ref="SDA6:SDL6"/>
    <mergeCell ref="SDM6:SDX6"/>
    <mergeCell ref="RZI6:RZT6"/>
    <mergeCell ref="RZU6:SAF6"/>
    <mergeCell ref="SAG6:SAR6"/>
    <mergeCell ref="SAS6:SBD6"/>
    <mergeCell ref="SBE6:SBP6"/>
    <mergeCell ref="RXA6:RXL6"/>
    <mergeCell ref="RXM6:RXX6"/>
    <mergeCell ref="RXY6:RYJ6"/>
    <mergeCell ref="RYK6:RYV6"/>
    <mergeCell ref="RYW6:RZH6"/>
    <mergeCell ref="SNE6:SNP6"/>
    <mergeCell ref="SNQ6:SOB6"/>
    <mergeCell ref="SOC6:SON6"/>
    <mergeCell ref="SOO6:SOZ6"/>
    <mergeCell ref="SPA6:SPL6"/>
    <mergeCell ref="SKW6:SLH6"/>
    <mergeCell ref="SLI6:SLT6"/>
    <mergeCell ref="SLU6:SMF6"/>
    <mergeCell ref="SMG6:SMR6"/>
    <mergeCell ref="SMS6:SND6"/>
    <mergeCell ref="SIO6:SIZ6"/>
    <mergeCell ref="SJA6:SJL6"/>
    <mergeCell ref="SJM6:SJX6"/>
    <mergeCell ref="SJY6:SKJ6"/>
    <mergeCell ref="SKK6:SKV6"/>
    <mergeCell ref="SGG6:SGR6"/>
    <mergeCell ref="SGS6:SHD6"/>
    <mergeCell ref="SHE6:SHP6"/>
    <mergeCell ref="SHQ6:SIB6"/>
    <mergeCell ref="SIC6:SIN6"/>
    <mergeCell ref="SWK6:SWV6"/>
    <mergeCell ref="SWW6:SXH6"/>
    <mergeCell ref="SXI6:SXT6"/>
    <mergeCell ref="SXU6:SYF6"/>
    <mergeCell ref="SYG6:SYR6"/>
    <mergeCell ref="SUC6:SUN6"/>
    <mergeCell ref="SUO6:SUZ6"/>
    <mergeCell ref="SVA6:SVL6"/>
    <mergeCell ref="SVM6:SVX6"/>
    <mergeCell ref="SVY6:SWJ6"/>
    <mergeCell ref="SRU6:SSF6"/>
    <mergeCell ref="SSG6:SSR6"/>
    <mergeCell ref="SSS6:STD6"/>
    <mergeCell ref="STE6:STP6"/>
    <mergeCell ref="STQ6:SUB6"/>
    <mergeCell ref="SPM6:SPX6"/>
    <mergeCell ref="SPY6:SQJ6"/>
    <mergeCell ref="SQK6:SQV6"/>
    <mergeCell ref="SQW6:SRH6"/>
    <mergeCell ref="SRI6:SRT6"/>
    <mergeCell ref="TFQ6:TGB6"/>
    <mergeCell ref="TGC6:TGN6"/>
    <mergeCell ref="TGO6:TGZ6"/>
    <mergeCell ref="THA6:THL6"/>
    <mergeCell ref="THM6:THX6"/>
    <mergeCell ref="TDI6:TDT6"/>
    <mergeCell ref="TDU6:TEF6"/>
    <mergeCell ref="TEG6:TER6"/>
    <mergeCell ref="TES6:TFD6"/>
    <mergeCell ref="TFE6:TFP6"/>
    <mergeCell ref="TBA6:TBL6"/>
    <mergeCell ref="TBM6:TBX6"/>
    <mergeCell ref="TBY6:TCJ6"/>
    <mergeCell ref="TCK6:TCV6"/>
    <mergeCell ref="TCW6:TDH6"/>
    <mergeCell ref="SYS6:SZD6"/>
    <mergeCell ref="SZE6:SZP6"/>
    <mergeCell ref="SZQ6:TAB6"/>
    <mergeCell ref="TAC6:TAN6"/>
    <mergeCell ref="TAO6:TAZ6"/>
    <mergeCell ref="TOW6:TPH6"/>
    <mergeCell ref="TPI6:TPT6"/>
    <mergeCell ref="TPU6:TQF6"/>
    <mergeCell ref="TQG6:TQR6"/>
    <mergeCell ref="TQS6:TRD6"/>
    <mergeCell ref="TMO6:TMZ6"/>
    <mergeCell ref="TNA6:TNL6"/>
    <mergeCell ref="TNM6:TNX6"/>
    <mergeCell ref="TNY6:TOJ6"/>
    <mergeCell ref="TOK6:TOV6"/>
    <mergeCell ref="TKG6:TKR6"/>
    <mergeCell ref="TKS6:TLD6"/>
    <mergeCell ref="TLE6:TLP6"/>
    <mergeCell ref="TLQ6:TMB6"/>
    <mergeCell ref="TMC6:TMN6"/>
    <mergeCell ref="THY6:TIJ6"/>
    <mergeCell ref="TIK6:TIV6"/>
    <mergeCell ref="TIW6:TJH6"/>
    <mergeCell ref="TJI6:TJT6"/>
    <mergeCell ref="TJU6:TKF6"/>
    <mergeCell ref="TYC6:TYN6"/>
    <mergeCell ref="TYO6:TYZ6"/>
    <mergeCell ref="TZA6:TZL6"/>
    <mergeCell ref="TZM6:TZX6"/>
    <mergeCell ref="TZY6:UAJ6"/>
    <mergeCell ref="TVU6:TWF6"/>
    <mergeCell ref="TWG6:TWR6"/>
    <mergeCell ref="TWS6:TXD6"/>
    <mergeCell ref="TXE6:TXP6"/>
    <mergeCell ref="TXQ6:TYB6"/>
    <mergeCell ref="TTM6:TTX6"/>
    <mergeCell ref="TTY6:TUJ6"/>
    <mergeCell ref="TUK6:TUV6"/>
    <mergeCell ref="TUW6:TVH6"/>
    <mergeCell ref="TVI6:TVT6"/>
    <mergeCell ref="TRE6:TRP6"/>
    <mergeCell ref="TRQ6:TSB6"/>
    <mergeCell ref="TSC6:TSN6"/>
    <mergeCell ref="TSO6:TSZ6"/>
    <mergeCell ref="TTA6:TTL6"/>
    <mergeCell ref="UHI6:UHT6"/>
    <mergeCell ref="UHU6:UIF6"/>
    <mergeCell ref="UIG6:UIR6"/>
    <mergeCell ref="UIS6:UJD6"/>
    <mergeCell ref="UJE6:UJP6"/>
    <mergeCell ref="UFA6:UFL6"/>
    <mergeCell ref="UFM6:UFX6"/>
    <mergeCell ref="UFY6:UGJ6"/>
    <mergeCell ref="UGK6:UGV6"/>
    <mergeCell ref="UGW6:UHH6"/>
    <mergeCell ref="UCS6:UDD6"/>
    <mergeCell ref="UDE6:UDP6"/>
    <mergeCell ref="UDQ6:UEB6"/>
    <mergeCell ref="UEC6:UEN6"/>
    <mergeCell ref="UEO6:UEZ6"/>
    <mergeCell ref="UAK6:UAV6"/>
    <mergeCell ref="UAW6:UBH6"/>
    <mergeCell ref="UBI6:UBT6"/>
    <mergeCell ref="UBU6:UCF6"/>
    <mergeCell ref="UCG6:UCR6"/>
    <mergeCell ref="UQO6:UQZ6"/>
    <mergeCell ref="URA6:URL6"/>
    <mergeCell ref="URM6:URX6"/>
    <mergeCell ref="URY6:USJ6"/>
    <mergeCell ref="USK6:USV6"/>
    <mergeCell ref="UOG6:UOR6"/>
    <mergeCell ref="UOS6:UPD6"/>
    <mergeCell ref="UPE6:UPP6"/>
    <mergeCell ref="UPQ6:UQB6"/>
    <mergeCell ref="UQC6:UQN6"/>
    <mergeCell ref="ULY6:UMJ6"/>
    <mergeCell ref="UMK6:UMV6"/>
    <mergeCell ref="UMW6:UNH6"/>
    <mergeCell ref="UNI6:UNT6"/>
    <mergeCell ref="UNU6:UOF6"/>
    <mergeCell ref="UJQ6:UKB6"/>
    <mergeCell ref="UKC6:UKN6"/>
    <mergeCell ref="UKO6:UKZ6"/>
    <mergeCell ref="ULA6:ULL6"/>
    <mergeCell ref="ULM6:ULX6"/>
    <mergeCell ref="UZU6:VAF6"/>
    <mergeCell ref="VAG6:VAR6"/>
    <mergeCell ref="VAS6:VBD6"/>
    <mergeCell ref="VBE6:VBP6"/>
    <mergeCell ref="VBQ6:VCB6"/>
    <mergeCell ref="UXM6:UXX6"/>
    <mergeCell ref="UXY6:UYJ6"/>
    <mergeCell ref="UYK6:UYV6"/>
    <mergeCell ref="UYW6:UZH6"/>
    <mergeCell ref="UZI6:UZT6"/>
    <mergeCell ref="UVE6:UVP6"/>
    <mergeCell ref="UVQ6:UWB6"/>
    <mergeCell ref="UWC6:UWN6"/>
    <mergeCell ref="UWO6:UWZ6"/>
    <mergeCell ref="UXA6:UXL6"/>
    <mergeCell ref="USW6:UTH6"/>
    <mergeCell ref="UTI6:UTT6"/>
    <mergeCell ref="UTU6:UUF6"/>
    <mergeCell ref="UUG6:UUR6"/>
    <mergeCell ref="UUS6:UVD6"/>
    <mergeCell ref="VJA6:VJL6"/>
    <mergeCell ref="VJM6:VJX6"/>
    <mergeCell ref="VJY6:VKJ6"/>
    <mergeCell ref="VKK6:VKV6"/>
    <mergeCell ref="VKW6:VLH6"/>
    <mergeCell ref="VGS6:VHD6"/>
    <mergeCell ref="VHE6:VHP6"/>
    <mergeCell ref="VHQ6:VIB6"/>
    <mergeCell ref="VIC6:VIN6"/>
    <mergeCell ref="VIO6:VIZ6"/>
    <mergeCell ref="VEK6:VEV6"/>
    <mergeCell ref="VEW6:VFH6"/>
    <mergeCell ref="VFI6:VFT6"/>
    <mergeCell ref="VFU6:VGF6"/>
    <mergeCell ref="VGG6:VGR6"/>
    <mergeCell ref="VCC6:VCN6"/>
    <mergeCell ref="VCO6:VCZ6"/>
    <mergeCell ref="VDA6:VDL6"/>
    <mergeCell ref="VDM6:VDX6"/>
    <mergeCell ref="VDY6:VEJ6"/>
    <mergeCell ref="VSG6:VSR6"/>
    <mergeCell ref="VSS6:VTD6"/>
    <mergeCell ref="VTE6:VTP6"/>
    <mergeCell ref="VTQ6:VUB6"/>
    <mergeCell ref="VUC6:VUN6"/>
    <mergeCell ref="VPY6:VQJ6"/>
    <mergeCell ref="VQK6:VQV6"/>
    <mergeCell ref="VQW6:VRH6"/>
    <mergeCell ref="VRI6:VRT6"/>
    <mergeCell ref="VRU6:VSF6"/>
    <mergeCell ref="VNQ6:VOB6"/>
    <mergeCell ref="VOC6:VON6"/>
    <mergeCell ref="VOO6:VOZ6"/>
    <mergeCell ref="VPA6:VPL6"/>
    <mergeCell ref="VPM6:VPX6"/>
    <mergeCell ref="VLI6:VLT6"/>
    <mergeCell ref="VLU6:VMF6"/>
    <mergeCell ref="VMG6:VMR6"/>
    <mergeCell ref="VMS6:VND6"/>
    <mergeCell ref="VNE6:VNP6"/>
    <mergeCell ref="WBM6:WBX6"/>
    <mergeCell ref="WBY6:WCJ6"/>
    <mergeCell ref="WCK6:WCV6"/>
    <mergeCell ref="WCW6:WDH6"/>
    <mergeCell ref="WDI6:WDT6"/>
    <mergeCell ref="VZE6:VZP6"/>
    <mergeCell ref="VZQ6:WAB6"/>
    <mergeCell ref="WAC6:WAN6"/>
    <mergeCell ref="WAO6:WAZ6"/>
    <mergeCell ref="WBA6:WBL6"/>
    <mergeCell ref="VWW6:VXH6"/>
    <mergeCell ref="VXI6:VXT6"/>
    <mergeCell ref="VXU6:VYF6"/>
    <mergeCell ref="VYG6:VYR6"/>
    <mergeCell ref="VYS6:VZD6"/>
    <mergeCell ref="VUO6:VUZ6"/>
    <mergeCell ref="VVA6:VVL6"/>
    <mergeCell ref="VVM6:VVX6"/>
    <mergeCell ref="VVY6:VWJ6"/>
    <mergeCell ref="VWK6:VWV6"/>
    <mergeCell ref="WKS6:WLD6"/>
    <mergeCell ref="WLE6:WLP6"/>
    <mergeCell ref="WLQ6:WMB6"/>
    <mergeCell ref="WMC6:WMN6"/>
    <mergeCell ref="WMO6:WMZ6"/>
    <mergeCell ref="WIK6:WIV6"/>
    <mergeCell ref="WIW6:WJH6"/>
    <mergeCell ref="WJI6:WJT6"/>
    <mergeCell ref="WJU6:WKF6"/>
    <mergeCell ref="WKG6:WKR6"/>
    <mergeCell ref="WGC6:WGN6"/>
    <mergeCell ref="WGO6:WGZ6"/>
    <mergeCell ref="WHA6:WHL6"/>
    <mergeCell ref="WHM6:WHX6"/>
    <mergeCell ref="WHY6:WIJ6"/>
    <mergeCell ref="WDU6:WEF6"/>
    <mergeCell ref="WEG6:WER6"/>
    <mergeCell ref="WES6:WFD6"/>
    <mergeCell ref="WFE6:WFP6"/>
    <mergeCell ref="WFQ6:WGB6"/>
    <mergeCell ref="WTY6:WUJ6"/>
    <mergeCell ref="WUK6:WUV6"/>
    <mergeCell ref="WUW6:WVH6"/>
    <mergeCell ref="WVI6:WVT6"/>
    <mergeCell ref="WVU6:WWF6"/>
    <mergeCell ref="WRQ6:WSB6"/>
    <mergeCell ref="WSC6:WSN6"/>
    <mergeCell ref="WSO6:WSZ6"/>
    <mergeCell ref="WTA6:WTL6"/>
    <mergeCell ref="WTM6:WTX6"/>
    <mergeCell ref="WPI6:WPT6"/>
    <mergeCell ref="WPU6:WQF6"/>
    <mergeCell ref="WQG6:WQR6"/>
    <mergeCell ref="WQS6:WRD6"/>
    <mergeCell ref="WRE6:WRP6"/>
    <mergeCell ref="WNA6:WNL6"/>
    <mergeCell ref="WNM6:WNX6"/>
    <mergeCell ref="WNY6:WOJ6"/>
    <mergeCell ref="WOK6:WOV6"/>
    <mergeCell ref="WOW6:WPH6"/>
    <mergeCell ref="XDE6:XDP6"/>
    <mergeCell ref="XDQ6:XEB6"/>
    <mergeCell ref="XEC6:XEN6"/>
    <mergeCell ref="XEO6:XEZ6"/>
    <mergeCell ref="XFA6:XFD6"/>
    <mergeCell ref="XAW6:XBH6"/>
    <mergeCell ref="XBI6:XBT6"/>
    <mergeCell ref="XBU6:XCF6"/>
    <mergeCell ref="XCG6:XCR6"/>
    <mergeCell ref="XCS6:XDD6"/>
    <mergeCell ref="WYO6:WYZ6"/>
    <mergeCell ref="WZA6:WZL6"/>
    <mergeCell ref="WZM6:WZX6"/>
    <mergeCell ref="WZY6:XAJ6"/>
    <mergeCell ref="XAK6:XAV6"/>
    <mergeCell ref="WWG6:WWR6"/>
    <mergeCell ref="WWS6:WXD6"/>
    <mergeCell ref="WXE6:WXP6"/>
    <mergeCell ref="WXQ6:WYB6"/>
    <mergeCell ref="WYC6:WYN6"/>
  </mergeCells>
  <printOptions horizontalCentered="1"/>
  <pageMargins left="0.39370078740157483" right="0.39370078740157483" top="0.59055118110236227" bottom="0.39370078740157483" header="0.78740157480314965" footer="0.78740157480314965"/>
  <pageSetup paperSize="9" scale="8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85"/>
  <sheetViews>
    <sheetView view="pageBreakPreview" zoomScale="160" zoomScaleNormal="124" zoomScaleSheetLayoutView="160" workbookViewId="0">
      <selection activeCell="G14" sqref="G14"/>
    </sheetView>
  </sheetViews>
  <sheetFormatPr defaultRowHeight="12.75" x14ac:dyDescent="0.2"/>
  <cols>
    <col min="1" max="1" width="9" style="90" customWidth="1"/>
    <col min="2" max="2" width="62.1640625" style="91" customWidth="1"/>
    <col min="3" max="3" width="13.5" style="92" customWidth="1"/>
    <col min="4" max="4" width="15" style="92" hidden="1" customWidth="1"/>
    <col min="5" max="5" width="15.83203125" style="92" hidden="1" customWidth="1"/>
    <col min="6" max="6" width="15.33203125" style="92" hidden="1" customWidth="1"/>
    <col min="7" max="7" width="14.5" style="92" customWidth="1"/>
    <col min="8" max="8" width="14.83203125" style="92" hidden="1" customWidth="1"/>
    <col min="9" max="10" width="14.6640625" style="92" hidden="1" customWidth="1"/>
    <col min="11" max="11" width="12.33203125" style="92" customWidth="1"/>
    <col min="12" max="12" width="8.1640625" style="92" customWidth="1"/>
    <col min="13" max="13" width="8.1640625" style="31" customWidth="1"/>
    <col min="14" max="261" width="9.33203125" style="31"/>
    <col min="262" max="262" width="19.5" style="31" customWidth="1"/>
    <col min="263" max="263" width="69.33203125" style="31" customWidth="1"/>
    <col min="264" max="264" width="21.5" style="31" customWidth="1"/>
    <col min="265" max="517" width="9.33203125" style="31"/>
    <col min="518" max="518" width="19.5" style="31" customWidth="1"/>
    <col min="519" max="519" width="69.33203125" style="31" customWidth="1"/>
    <col min="520" max="520" width="21.5" style="31" customWidth="1"/>
    <col min="521" max="773" width="9.33203125" style="31"/>
    <col min="774" max="774" width="19.5" style="31" customWidth="1"/>
    <col min="775" max="775" width="69.33203125" style="31" customWidth="1"/>
    <col min="776" max="776" width="21.5" style="31" customWidth="1"/>
    <col min="777" max="1029" width="9.33203125" style="31"/>
    <col min="1030" max="1030" width="19.5" style="31" customWidth="1"/>
    <col min="1031" max="1031" width="69.33203125" style="31" customWidth="1"/>
    <col min="1032" max="1032" width="21.5" style="31" customWidth="1"/>
    <col min="1033" max="1285" width="9.33203125" style="31"/>
    <col min="1286" max="1286" width="19.5" style="31" customWidth="1"/>
    <col min="1287" max="1287" width="69.33203125" style="31" customWidth="1"/>
    <col min="1288" max="1288" width="21.5" style="31" customWidth="1"/>
    <col min="1289" max="1541" width="9.33203125" style="31"/>
    <col min="1542" max="1542" width="19.5" style="31" customWidth="1"/>
    <col min="1543" max="1543" width="69.33203125" style="31" customWidth="1"/>
    <col min="1544" max="1544" width="21.5" style="31" customWidth="1"/>
    <col min="1545" max="1797" width="9.33203125" style="31"/>
    <col min="1798" max="1798" width="19.5" style="31" customWidth="1"/>
    <col min="1799" max="1799" width="69.33203125" style="31" customWidth="1"/>
    <col min="1800" max="1800" width="21.5" style="31" customWidth="1"/>
    <col min="1801" max="2053" width="9.33203125" style="31"/>
    <col min="2054" max="2054" width="19.5" style="31" customWidth="1"/>
    <col min="2055" max="2055" width="69.33203125" style="31" customWidth="1"/>
    <col min="2056" max="2056" width="21.5" style="31" customWidth="1"/>
    <col min="2057" max="2309" width="9.33203125" style="31"/>
    <col min="2310" max="2310" width="19.5" style="31" customWidth="1"/>
    <col min="2311" max="2311" width="69.33203125" style="31" customWidth="1"/>
    <col min="2312" max="2312" width="21.5" style="31" customWidth="1"/>
    <col min="2313" max="2565" width="9.33203125" style="31"/>
    <col min="2566" max="2566" width="19.5" style="31" customWidth="1"/>
    <col min="2567" max="2567" width="69.33203125" style="31" customWidth="1"/>
    <col min="2568" max="2568" width="21.5" style="31" customWidth="1"/>
    <col min="2569" max="2821" width="9.33203125" style="31"/>
    <col min="2822" max="2822" width="19.5" style="31" customWidth="1"/>
    <col min="2823" max="2823" width="69.33203125" style="31" customWidth="1"/>
    <col min="2824" max="2824" width="21.5" style="31" customWidth="1"/>
    <col min="2825" max="3077" width="9.33203125" style="31"/>
    <col min="3078" max="3078" width="19.5" style="31" customWidth="1"/>
    <col min="3079" max="3079" width="69.33203125" style="31" customWidth="1"/>
    <col min="3080" max="3080" width="21.5" style="31" customWidth="1"/>
    <col min="3081" max="3333" width="9.33203125" style="31"/>
    <col min="3334" max="3334" width="19.5" style="31" customWidth="1"/>
    <col min="3335" max="3335" width="69.33203125" style="31" customWidth="1"/>
    <col min="3336" max="3336" width="21.5" style="31" customWidth="1"/>
    <col min="3337" max="3589" width="9.33203125" style="31"/>
    <col min="3590" max="3590" width="19.5" style="31" customWidth="1"/>
    <col min="3591" max="3591" width="69.33203125" style="31" customWidth="1"/>
    <col min="3592" max="3592" width="21.5" style="31" customWidth="1"/>
    <col min="3593" max="3845" width="9.33203125" style="31"/>
    <col min="3846" max="3846" width="19.5" style="31" customWidth="1"/>
    <col min="3847" max="3847" width="69.33203125" style="31" customWidth="1"/>
    <col min="3848" max="3848" width="21.5" style="31" customWidth="1"/>
    <col min="3849" max="4101" width="9.33203125" style="31"/>
    <col min="4102" max="4102" width="19.5" style="31" customWidth="1"/>
    <col min="4103" max="4103" width="69.33203125" style="31" customWidth="1"/>
    <col min="4104" max="4104" width="21.5" style="31" customWidth="1"/>
    <col min="4105" max="4357" width="9.33203125" style="31"/>
    <col min="4358" max="4358" width="19.5" style="31" customWidth="1"/>
    <col min="4359" max="4359" width="69.33203125" style="31" customWidth="1"/>
    <col min="4360" max="4360" width="21.5" style="31" customWidth="1"/>
    <col min="4361" max="4613" width="9.33203125" style="31"/>
    <col min="4614" max="4614" width="19.5" style="31" customWidth="1"/>
    <col min="4615" max="4615" width="69.33203125" style="31" customWidth="1"/>
    <col min="4616" max="4616" width="21.5" style="31" customWidth="1"/>
    <col min="4617" max="4869" width="9.33203125" style="31"/>
    <col min="4870" max="4870" width="19.5" style="31" customWidth="1"/>
    <col min="4871" max="4871" width="69.33203125" style="31" customWidth="1"/>
    <col min="4872" max="4872" width="21.5" style="31" customWidth="1"/>
    <col min="4873" max="5125" width="9.33203125" style="31"/>
    <col min="5126" max="5126" width="19.5" style="31" customWidth="1"/>
    <col min="5127" max="5127" width="69.33203125" style="31" customWidth="1"/>
    <col min="5128" max="5128" width="21.5" style="31" customWidth="1"/>
    <col min="5129" max="5381" width="9.33203125" style="31"/>
    <col min="5382" max="5382" width="19.5" style="31" customWidth="1"/>
    <col min="5383" max="5383" width="69.33203125" style="31" customWidth="1"/>
    <col min="5384" max="5384" width="21.5" style="31" customWidth="1"/>
    <col min="5385" max="5637" width="9.33203125" style="31"/>
    <col min="5638" max="5638" width="19.5" style="31" customWidth="1"/>
    <col min="5639" max="5639" width="69.33203125" style="31" customWidth="1"/>
    <col min="5640" max="5640" width="21.5" style="31" customWidth="1"/>
    <col min="5641" max="5893" width="9.33203125" style="31"/>
    <col min="5894" max="5894" width="19.5" style="31" customWidth="1"/>
    <col min="5895" max="5895" width="69.33203125" style="31" customWidth="1"/>
    <col min="5896" max="5896" width="21.5" style="31" customWidth="1"/>
    <col min="5897" max="6149" width="9.33203125" style="31"/>
    <col min="6150" max="6150" width="19.5" style="31" customWidth="1"/>
    <col min="6151" max="6151" width="69.33203125" style="31" customWidth="1"/>
    <col min="6152" max="6152" width="21.5" style="31" customWidth="1"/>
    <col min="6153" max="6405" width="9.33203125" style="31"/>
    <col min="6406" max="6406" width="19.5" style="31" customWidth="1"/>
    <col min="6407" max="6407" width="69.33203125" style="31" customWidth="1"/>
    <col min="6408" max="6408" width="21.5" style="31" customWidth="1"/>
    <col min="6409" max="6661" width="9.33203125" style="31"/>
    <col min="6662" max="6662" width="19.5" style="31" customWidth="1"/>
    <col min="6663" max="6663" width="69.33203125" style="31" customWidth="1"/>
    <col min="6664" max="6664" width="21.5" style="31" customWidth="1"/>
    <col min="6665" max="6917" width="9.33203125" style="31"/>
    <col min="6918" max="6918" width="19.5" style="31" customWidth="1"/>
    <col min="6919" max="6919" width="69.33203125" style="31" customWidth="1"/>
    <col min="6920" max="6920" width="21.5" style="31" customWidth="1"/>
    <col min="6921" max="7173" width="9.33203125" style="31"/>
    <col min="7174" max="7174" width="19.5" style="31" customWidth="1"/>
    <col min="7175" max="7175" width="69.33203125" style="31" customWidth="1"/>
    <col min="7176" max="7176" width="21.5" style="31" customWidth="1"/>
    <col min="7177" max="7429" width="9.33203125" style="31"/>
    <col min="7430" max="7430" width="19.5" style="31" customWidth="1"/>
    <col min="7431" max="7431" width="69.33203125" style="31" customWidth="1"/>
    <col min="7432" max="7432" width="21.5" style="31" customWidth="1"/>
    <col min="7433" max="7685" width="9.33203125" style="31"/>
    <col min="7686" max="7686" width="19.5" style="31" customWidth="1"/>
    <col min="7687" max="7687" width="69.33203125" style="31" customWidth="1"/>
    <col min="7688" max="7688" width="21.5" style="31" customWidth="1"/>
    <col min="7689" max="7941" width="9.33203125" style="31"/>
    <col min="7942" max="7942" width="19.5" style="31" customWidth="1"/>
    <col min="7943" max="7943" width="69.33203125" style="31" customWidth="1"/>
    <col min="7944" max="7944" width="21.5" style="31" customWidth="1"/>
    <col min="7945" max="8197" width="9.33203125" style="31"/>
    <col min="8198" max="8198" width="19.5" style="31" customWidth="1"/>
    <col min="8199" max="8199" width="69.33203125" style="31" customWidth="1"/>
    <col min="8200" max="8200" width="21.5" style="31" customWidth="1"/>
    <col min="8201" max="8453" width="9.33203125" style="31"/>
    <col min="8454" max="8454" width="19.5" style="31" customWidth="1"/>
    <col min="8455" max="8455" width="69.33203125" style="31" customWidth="1"/>
    <col min="8456" max="8456" width="21.5" style="31" customWidth="1"/>
    <col min="8457" max="8709" width="9.33203125" style="31"/>
    <col min="8710" max="8710" width="19.5" style="31" customWidth="1"/>
    <col min="8711" max="8711" width="69.33203125" style="31" customWidth="1"/>
    <col min="8712" max="8712" width="21.5" style="31" customWidth="1"/>
    <col min="8713" max="8965" width="9.33203125" style="31"/>
    <col min="8966" max="8966" width="19.5" style="31" customWidth="1"/>
    <col min="8967" max="8967" width="69.33203125" style="31" customWidth="1"/>
    <col min="8968" max="8968" width="21.5" style="31" customWidth="1"/>
    <col min="8969" max="9221" width="9.33203125" style="31"/>
    <col min="9222" max="9222" width="19.5" style="31" customWidth="1"/>
    <col min="9223" max="9223" width="69.33203125" style="31" customWidth="1"/>
    <col min="9224" max="9224" width="21.5" style="31" customWidth="1"/>
    <col min="9225" max="9477" width="9.33203125" style="31"/>
    <col min="9478" max="9478" width="19.5" style="31" customWidth="1"/>
    <col min="9479" max="9479" width="69.33203125" style="31" customWidth="1"/>
    <col min="9480" max="9480" width="21.5" style="31" customWidth="1"/>
    <col min="9481" max="9733" width="9.33203125" style="31"/>
    <col min="9734" max="9734" width="19.5" style="31" customWidth="1"/>
    <col min="9735" max="9735" width="69.33203125" style="31" customWidth="1"/>
    <col min="9736" max="9736" width="21.5" style="31" customWidth="1"/>
    <col min="9737" max="9989" width="9.33203125" style="31"/>
    <col min="9990" max="9990" width="19.5" style="31" customWidth="1"/>
    <col min="9991" max="9991" width="69.33203125" style="31" customWidth="1"/>
    <col min="9992" max="9992" width="21.5" style="31" customWidth="1"/>
    <col min="9993" max="10245" width="9.33203125" style="31"/>
    <col min="10246" max="10246" width="19.5" style="31" customWidth="1"/>
    <col min="10247" max="10247" width="69.33203125" style="31" customWidth="1"/>
    <col min="10248" max="10248" width="21.5" style="31" customWidth="1"/>
    <col min="10249" max="10501" width="9.33203125" style="31"/>
    <col min="10502" max="10502" width="19.5" style="31" customWidth="1"/>
    <col min="10503" max="10503" width="69.33203125" style="31" customWidth="1"/>
    <col min="10504" max="10504" width="21.5" style="31" customWidth="1"/>
    <col min="10505" max="10757" width="9.33203125" style="31"/>
    <col min="10758" max="10758" width="19.5" style="31" customWidth="1"/>
    <col min="10759" max="10759" width="69.33203125" style="31" customWidth="1"/>
    <col min="10760" max="10760" width="21.5" style="31" customWidth="1"/>
    <col min="10761" max="11013" width="9.33203125" style="31"/>
    <col min="11014" max="11014" width="19.5" style="31" customWidth="1"/>
    <col min="11015" max="11015" width="69.33203125" style="31" customWidth="1"/>
    <col min="11016" max="11016" width="21.5" style="31" customWidth="1"/>
    <col min="11017" max="11269" width="9.33203125" style="31"/>
    <col min="11270" max="11270" width="19.5" style="31" customWidth="1"/>
    <col min="11271" max="11271" width="69.33203125" style="31" customWidth="1"/>
    <col min="11272" max="11272" width="21.5" style="31" customWidth="1"/>
    <col min="11273" max="11525" width="9.33203125" style="31"/>
    <col min="11526" max="11526" width="19.5" style="31" customWidth="1"/>
    <col min="11527" max="11527" width="69.33203125" style="31" customWidth="1"/>
    <col min="11528" max="11528" width="21.5" style="31" customWidth="1"/>
    <col min="11529" max="11781" width="9.33203125" style="31"/>
    <col min="11782" max="11782" width="19.5" style="31" customWidth="1"/>
    <col min="11783" max="11783" width="69.33203125" style="31" customWidth="1"/>
    <col min="11784" max="11784" width="21.5" style="31" customWidth="1"/>
    <col min="11785" max="12037" width="9.33203125" style="31"/>
    <col min="12038" max="12038" width="19.5" style="31" customWidth="1"/>
    <col min="12039" max="12039" width="69.33203125" style="31" customWidth="1"/>
    <col min="12040" max="12040" width="21.5" style="31" customWidth="1"/>
    <col min="12041" max="12293" width="9.33203125" style="31"/>
    <col min="12294" max="12294" width="19.5" style="31" customWidth="1"/>
    <col min="12295" max="12295" width="69.33203125" style="31" customWidth="1"/>
    <col min="12296" max="12296" width="21.5" style="31" customWidth="1"/>
    <col min="12297" max="12549" width="9.33203125" style="31"/>
    <col min="12550" max="12550" width="19.5" style="31" customWidth="1"/>
    <col min="12551" max="12551" width="69.33203125" style="31" customWidth="1"/>
    <col min="12552" max="12552" width="21.5" style="31" customWidth="1"/>
    <col min="12553" max="12805" width="9.33203125" style="31"/>
    <col min="12806" max="12806" width="19.5" style="31" customWidth="1"/>
    <col min="12807" max="12807" width="69.33203125" style="31" customWidth="1"/>
    <col min="12808" max="12808" width="21.5" style="31" customWidth="1"/>
    <col min="12809" max="13061" width="9.33203125" style="31"/>
    <col min="13062" max="13062" width="19.5" style="31" customWidth="1"/>
    <col min="13063" max="13063" width="69.33203125" style="31" customWidth="1"/>
    <col min="13064" max="13064" width="21.5" style="31" customWidth="1"/>
    <col min="13065" max="13317" width="9.33203125" style="31"/>
    <col min="13318" max="13318" width="19.5" style="31" customWidth="1"/>
    <col min="13319" max="13319" width="69.33203125" style="31" customWidth="1"/>
    <col min="13320" max="13320" width="21.5" style="31" customWidth="1"/>
    <col min="13321" max="13573" width="9.33203125" style="31"/>
    <col min="13574" max="13574" width="19.5" style="31" customWidth="1"/>
    <col min="13575" max="13575" width="69.33203125" style="31" customWidth="1"/>
    <col min="13576" max="13576" width="21.5" style="31" customWidth="1"/>
    <col min="13577" max="13829" width="9.33203125" style="31"/>
    <col min="13830" max="13830" width="19.5" style="31" customWidth="1"/>
    <col min="13831" max="13831" width="69.33203125" style="31" customWidth="1"/>
    <col min="13832" max="13832" width="21.5" style="31" customWidth="1"/>
    <col min="13833" max="14085" width="9.33203125" style="31"/>
    <col min="14086" max="14086" width="19.5" style="31" customWidth="1"/>
    <col min="14087" max="14087" width="69.33203125" style="31" customWidth="1"/>
    <col min="14088" max="14088" width="21.5" style="31" customWidth="1"/>
    <col min="14089" max="14341" width="9.33203125" style="31"/>
    <col min="14342" max="14342" width="19.5" style="31" customWidth="1"/>
    <col min="14343" max="14343" width="69.33203125" style="31" customWidth="1"/>
    <col min="14344" max="14344" width="21.5" style="31" customWidth="1"/>
    <col min="14345" max="14597" width="9.33203125" style="31"/>
    <col min="14598" max="14598" width="19.5" style="31" customWidth="1"/>
    <col min="14599" max="14599" width="69.33203125" style="31" customWidth="1"/>
    <col min="14600" max="14600" width="21.5" style="31" customWidth="1"/>
    <col min="14601" max="14853" width="9.33203125" style="31"/>
    <col min="14854" max="14854" width="19.5" style="31" customWidth="1"/>
    <col min="14855" max="14855" width="69.33203125" style="31" customWidth="1"/>
    <col min="14856" max="14856" width="21.5" style="31" customWidth="1"/>
    <col min="14857" max="15109" width="9.33203125" style="31"/>
    <col min="15110" max="15110" width="19.5" style="31" customWidth="1"/>
    <col min="15111" max="15111" width="69.33203125" style="31" customWidth="1"/>
    <col min="15112" max="15112" width="21.5" style="31" customWidth="1"/>
    <col min="15113" max="15365" width="9.33203125" style="31"/>
    <col min="15366" max="15366" width="19.5" style="31" customWidth="1"/>
    <col min="15367" max="15367" width="69.33203125" style="31" customWidth="1"/>
    <col min="15368" max="15368" width="21.5" style="31" customWidth="1"/>
    <col min="15369" max="15621" width="9.33203125" style="31"/>
    <col min="15622" max="15622" width="19.5" style="31" customWidth="1"/>
    <col min="15623" max="15623" width="69.33203125" style="31" customWidth="1"/>
    <col min="15624" max="15624" width="21.5" style="31" customWidth="1"/>
    <col min="15625" max="15877" width="9.33203125" style="31"/>
    <col min="15878" max="15878" width="19.5" style="31" customWidth="1"/>
    <col min="15879" max="15879" width="69.33203125" style="31" customWidth="1"/>
    <col min="15880" max="15880" width="21.5" style="31" customWidth="1"/>
    <col min="15881" max="16133" width="9.33203125" style="31"/>
    <col min="16134" max="16134" width="19.5" style="31" customWidth="1"/>
    <col min="16135" max="16135" width="69.33203125" style="31" customWidth="1"/>
    <col min="16136" max="16136" width="21.5" style="31" customWidth="1"/>
    <col min="16137" max="16384" width="9.33203125" style="31"/>
  </cols>
  <sheetData>
    <row r="1" spans="1:16384" s="50" customFormat="1" x14ac:dyDescent="0.2">
      <c r="B1" s="2151"/>
      <c r="C1" s="2151"/>
      <c r="D1" s="2151"/>
      <c r="E1" s="2151"/>
      <c r="F1" s="2151"/>
      <c r="G1" s="2151"/>
      <c r="H1" s="2151"/>
    </row>
    <row r="2" spans="1:16384" s="50" customFormat="1" x14ac:dyDescent="0.2">
      <c r="A2" s="2151" t="s">
        <v>1074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6384" s="30" customFormat="1" ht="16.5" customHeight="1" x14ac:dyDescent="0.2">
      <c r="A3" s="229"/>
      <c r="B3" s="230"/>
      <c r="C3" s="1257"/>
      <c r="D3" s="1255"/>
      <c r="E3" s="1255"/>
      <c r="F3" s="1255"/>
      <c r="G3" s="1255"/>
      <c r="H3" s="1257"/>
      <c r="I3" s="1257"/>
      <c r="J3" s="1257"/>
      <c r="K3" s="1257"/>
      <c r="L3" s="1257"/>
    </row>
    <row r="4" spans="1:16384" s="77" customFormat="1" ht="21" customHeight="1" x14ac:dyDescent="0.2">
      <c r="A4" s="2152" t="s">
        <v>235</v>
      </c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</row>
    <row r="5" spans="1:16384" s="77" customFormat="1" ht="21" customHeight="1" x14ac:dyDescent="0.2">
      <c r="A5" s="2152" t="str">
        <f>'21._önként_össz_kiad'!A5:C5</f>
        <v>2022. ÉVI ZÁRSZÁMADÁS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  <c r="M5" s="2152"/>
      <c r="N5" s="2152"/>
      <c r="O5" s="2152"/>
      <c r="P5" s="2152"/>
      <c r="Q5" s="2152"/>
      <c r="R5" s="2152"/>
      <c r="S5" s="2152"/>
      <c r="T5" s="2152"/>
      <c r="U5" s="2152"/>
      <c r="V5" s="2152"/>
      <c r="W5" s="2152"/>
      <c r="X5" s="2152"/>
      <c r="Y5" s="2152"/>
      <c r="Z5" s="2152"/>
      <c r="AA5" s="2152"/>
      <c r="AB5" s="2152"/>
      <c r="AC5" s="2152"/>
      <c r="AD5" s="2152"/>
      <c r="AE5" s="2152"/>
      <c r="AF5" s="2152"/>
      <c r="AG5" s="2152"/>
      <c r="AH5" s="2152"/>
      <c r="AI5" s="2152"/>
      <c r="AJ5" s="2152"/>
      <c r="AK5" s="2152"/>
      <c r="AL5" s="2152"/>
      <c r="AM5" s="2152"/>
      <c r="AN5" s="2152"/>
      <c r="AO5" s="2152"/>
      <c r="AP5" s="2152"/>
      <c r="AQ5" s="2152"/>
      <c r="AR5" s="2152"/>
      <c r="AS5" s="2152"/>
      <c r="AT5" s="2152"/>
      <c r="AU5" s="2152"/>
      <c r="AV5" s="2152"/>
      <c r="AW5" s="2152"/>
      <c r="AX5" s="2152"/>
      <c r="AY5" s="2152"/>
      <c r="AZ5" s="2152"/>
      <c r="BA5" s="2152"/>
      <c r="BB5" s="2152"/>
      <c r="BC5" s="2152"/>
      <c r="BD5" s="2152"/>
      <c r="BE5" s="2152"/>
      <c r="BF5" s="2152"/>
      <c r="BG5" s="2152"/>
      <c r="BH5" s="2152"/>
      <c r="BI5" s="2152"/>
      <c r="BJ5" s="2152"/>
      <c r="BK5" s="2152"/>
      <c r="BL5" s="2152"/>
      <c r="BM5" s="2152"/>
      <c r="BN5" s="2152"/>
      <c r="BO5" s="2152"/>
      <c r="BP5" s="2152"/>
      <c r="BQ5" s="2152"/>
      <c r="BR5" s="2152"/>
      <c r="BS5" s="2152"/>
      <c r="BT5" s="2152"/>
      <c r="BU5" s="2152"/>
      <c r="BV5" s="2152"/>
      <c r="BW5" s="2152"/>
      <c r="BX5" s="2152"/>
      <c r="BY5" s="2152"/>
      <c r="BZ5" s="2152"/>
      <c r="CA5" s="2152"/>
      <c r="CB5" s="2152"/>
      <c r="CC5" s="2152"/>
      <c r="CD5" s="2152"/>
      <c r="CE5" s="2152"/>
      <c r="CF5" s="2152"/>
      <c r="CG5" s="2152"/>
      <c r="CH5" s="2152"/>
      <c r="CI5" s="2152"/>
      <c r="CJ5" s="2152"/>
      <c r="CK5" s="2152"/>
      <c r="CL5" s="2152"/>
      <c r="CM5" s="2152"/>
      <c r="CN5" s="2152"/>
      <c r="CO5" s="2152"/>
      <c r="CP5" s="2152"/>
      <c r="CQ5" s="2152"/>
      <c r="CR5" s="2152"/>
      <c r="CS5" s="2152"/>
      <c r="CT5" s="2152"/>
      <c r="CU5" s="2152"/>
      <c r="CV5" s="2152"/>
      <c r="CW5" s="2152"/>
      <c r="CX5" s="2152"/>
      <c r="CY5" s="2152"/>
      <c r="CZ5" s="2152"/>
      <c r="DA5" s="2152"/>
      <c r="DB5" s="2152"/>
      <c r="DC5" s="2152"/>
      <c r="DD5" s="2152"/>
      <c r="DE5" s="2152"/>
      <c r="DF5" s="2152"/>
      <c r="DG5" s="2152"/>
      <c r="DH5" s="2152"/>
      <c r="DI5" s="2152"/>
      <c r="DJ5" s="2152"/>
      <c r="DK5" s="2152"/>
      <c r="DL5" s="2152"/>
      <c r="DM5" s="2152"/>
      <c r="DN5" s="2152"/>
      <c r="DO5" s="2152"/>
      <c r="DP5" s="2152"/>
      <c r="DQ5" s="2152"/>
      <c r="DR5" s="2152"/>
      <c r="DS5" s="2152"/>
      <c r="DT5" s="2152"/>
      <c r="DU5" s="2152"/>
      <c r="DV5" s="2152"/>
      <c r="DW5" s="2152"/>
      <c r="DX5" s="2152"/>
      <c r="DY5" s="2152"/>
      <c r="DZ5" s="2152"/>
      <c r="EA5" s="2152"/>
      <c r="EB5" s="2152"/>
      <c r="EC5" s="2152"/>
      <c r="ED5" s="2152"/>
      <c r="EE5" s="2152"/>
      <c r="EF5" s="2152"/>
      <c r="EG5" s="2152"/>
      <c r="EH5" s="2152"/>
      <c r="EI5" s="2152"/>
      <c r="EJ5" s="2152"/>
      <c r="EK5" s="2152"/>
      <c r="EL5" s="2152"/>
      <c r="EM5" s="2152"/>
      <c r="EN5" s="2152"/>
      <c r="EO5" s="2152"/>
      <c r="EP5" s="2152"/>
      <c r="EQ5" s="2152"/>
      <c r="ER5" s="2152"/>
      <c r="ES5" s="2152"/>
      <c r="ET5" s="2152"/>
      <c r="EU5" s="2152"/>
      <c r="EV5" s="2152"/>
      <c r="EW5" s="2152"/>
      <c r="EX5" s="2152"/>
      <c r="EY5" s="2152"/>
      <c r="EZ5" s="2152"/>
      <c r="FA5" s="2152"/>
      <c r="FB5" s="2152"/>
      <c r="FC5" s="2152"/>
      <c r="FD5" s="2152"/>
      <c r="FE5" s="2152"/>
      <c r="FF5" s="2152"/>
      <c r="FG5" s="2152"/>
      <c r="FH5" s="2152"/>
      <c r="FI5" s="2152"/>
      <c r="FJ5" s="2152"/>
      <c r="FK5" s="2152"/>
      <c r="FL5" s="2152"/>
      <c r="FM5" s="2152"/>
      <c r="FN5" s="2152"/>
      <c r="FO5" s="2152"/>
      <c r="FP5" s="2152"/>
      <c r="FQ5" s="2152"/>
      <c r="FR5" s="2152"/>
      <c r="FS5" s="2152"/>
      <c r="FT5" s="2152"/>
      <c r="FU5" s="2152"/>
      <c r="FV5" s="2152"/>
      <c r="FW5" s="2152"/>
      <c r="FX5" s="2152"/>
      <c r="FY5" s="2152"/>
      <c r="FZ5" s="2152"/>
      <c r="GA5" s="2152"/>
      <c r="GB5" s="2152"/>
      <c r="GC5" s="2152"/>
      <c r="GD5" s="2152"/>
      <c r="GE5" s="2152"/>
      <c r="GF5" s="2152"/>
      <c r="GG5" s="2152"/>
      <c r="GH5" s="2152"/>
      <c r="GI5" s="2152"/>
      <c r="GJ5" s="2152"/>
      <c r="GK5" s="2152"/>
      <c r="GL5" s="2152"/>
      <c r="GM5" s="2152"/>
      <c r="GN5" s="2152"/>
      <c r="GO5" s="2152"/>
      <c r="GP5" s="2152"/>
      <c r="GQ5" s="2152"/>
      <c r="GR5" s="2152"/>
      <c r="GS5" s="2152"/>
      <c r="GT5" s="2152"/>
      <c r="GU5" s="2152"/>
      <c r="GV5" s="2152"/>
      <c r="GW5" s="2152"/>
      <c r="GX5" s="2152"/>
      <c r="GY5" s="2152"/>
      <c r="GZ5" s="2152"/>
      <c r="HA5" s="2152"/>
      <c r="HB5" s="2152"/>
      <c r="HC5" s="2152"/>
      <c r="HD5" s="2152"/>
      <c r="HE5" s="2152"/>
      <c r="HF5" s="2152"/>
      <c r="HG5" s="2152"/>
      <c r="HH5" s="2152"/>
      <c r="HI5" s="2152"/>
      <c r="HJ5" s="2152"/>
      <c r="HK5" s="2152"/>
      <c r="HL5" s="2152"/>
      <c r="HM5" s="2152"/>
      <c r="HN5" s="2152"/>
      <c r="HO5" s="2152"/>
      <c r="HP5" s="2152"/>
      <c r="HQ5" s="2152"/>
      <c r="HR5" s="2152"/>
      <c r="HS5" s="2152"/>
      <c r="HT5" s="2152"/>
      <c r="HU5" s="2152"/>
      <c r="HV5" s="2152"/>
      <c r="HW5" s="2152"/>
      <c r="HX5" s="2152"/>
      <c r="HY5" s="2152"/>
      <c r="HZ5" s="2152"/>
      <c r="IA5" s="2152"/>
      <c r="IB5" s="2152"/>
      <c r="IC5" s="2152"/>
      <c r="ID5" s="2152"/>
      <c r="IE5" s="2152"/>
      <c r="IF5" s="2152"/>
      <c r="IG5" s="2152"/>
      <c r="IH5" s="2152"/>
      <c r="II5" s="2152"/>
      <c r="IJ5" s="2152"/>
      <c r="IK5" s="2152"/>
      <c r="IL5" s="2152"/>
      <c r="IM5" s="2152"/>
      <c r="IN5" s="2152"/>
      <c r="IO5" s="2152"/>
      <c r="IP5" s="2152"/>
      <c r="IQ5" s="2152"/>
      <c r="IR5" s="2152"/>
      <c r="IS5" s="2152"/>
      <c r="IT5" s="2152"/>
      <c r="IU5" s="2152"/>
      <c r="IV5" s="2152"/>
      <c r="IW5" s="2152"/>
      <c r="IX5" s="2152"/>
      <c r="IY5" s="2152"/>
      <c r="IZ5" s="2152"/>
      <c r="JA5" s="2152"/>
      <c r="JB5" s="2152"/>
      <c r="JC5" s="2152"/>
      <c r="JD5" s="2152"/>
      <c r="JE5" s="2152"/>
      <c r="JF5" s="2152"/>
      <c r="JG5" s="2152"/>
      <c r="JH5" s="2152"/>
      <c r="JI5" s="2152"/>
      <c r="JJ5" s="2152"/>
      <c r="JK5" s="2152"/>
      <c r="JL5" s="2152"/>
      <c r="JM5" s="2152"/>
      <c r="JN5" s="2152"/>
      <c r="JO5" s="2152"/>
      <c r="JP5" s="2152"/>
      <c r="JQ5" s="2152"/>
      <c r="JR5" s="2152"/>
      <c r="JS5" s="2152"/>
      <c r="JT5" s="2152"/>
      <c r="JU5" s="2152"/>
      <c r="JV5" s="2152"/>
      <c r="JW5" s="2152"/>
      <c r="JX5" s="2152"/>
      <c r="JY5" s="2152"/>
      <c r="JZ5" s="2152"/>
      <c r="KA5" s="2152"/>
      <c r="KB5" s="2152"/>
      <c r="KC5" s="2152"/>
      <c r="KD5" s="2152"/>
      <c r="KE5" s="2152"/>
      <c r="KF5" s="2152"/>
      <c r="KG5" s="2152"/>
      <c r="KH5" s="2152"/>
      <c r="KI5" s="2152"/>
      <c r="KJ5" s="2152"/>
      <c r="KK5" s="2152"/>
      <c r="KL5" s="2152"/>
      <c r="KM5" s="2152"/>
      <c r="KN5" s="2152"/>
      <c r="KO5" s="2152"/>
      <c r="KP5" s="2152"/>
      <c r="KQ5" s="2152"/>
      <c r="KR5" s="2152"/>
      <c r="KS5" s="2152"/>
      <c r="KT5" s="2152"/>
      <c r="KU5" s="2152"/>
      <c r="KV5" s="2152"/>
      <c r="KW5" s="2152"/>
      <c r="KX5" s="2152"/>
      <c r="KY5" s="2152"/>
      <c r="KZ5" s="2152"/>
      <c r="LA5" s="2152"/>
      <c r="LB5" s="2152"/>
      <c r="LC5" s="2152"/>
      <c r="LD5" s="2152"/>
      <c r="LE5" s="2152"/>
      <c r="LF5" s="2152"/>
      <c r="LG5" s="2152"/>
      <c r="LH5" s="2152"/>
      <c r="LI5" s="2152"/>
      <c r="LJ5" s="2152"/>
      <c r="LK5" s="2152"/>
      <c r="LL5" s="2152"/>
      <c r="LM5" s="2152"/>
      <c r="LN5" s="2152"/>
      <c r="LO5" s="2152"/>
      <c r="LP5" s="2152"/>
      <c r="LQ5" s="2152"/>
      <c r="LR5" s="2152"/>
      <c r="LS5" s="2152"/>
      <c r="LT5" s="2152"/>
      <c r="LU5" s="2152"/>
      <c r="LV5" s="2152"/>
      <c r="LW5" s="2152"/>
      <c r="LX5" s="2152"/>
      <c r="LY5" s="2152"/>
      <c r="LZ5" s="2152"/>
      <c r="MA5" s="2152"/>
      <c r="MB5" s="2152"/>
      <c r="MC5" s="2152"/>
      <c r="MD5" s="2152"/>
      <c r="ME5" s="2152"/>
      <c r="MF5" s="2152"/>
      <c r="MG5" s="2152"/>
      <c r="MH5" s="2152"/>
      <c r="MI5" s="2152"/>
      <c r="MJ5" s="2152"/>
      <c r="MK5" s="2152"/>
      <c r="ML5" s="2152"/>
      <c r="MM5" s="2152"/>
      <c r="MN5" s="2152"/>
      <c r="MO5" s="2152"/>
      <c r="MP5" s="2152"/>
      <c r="MQ5" s="2152"/>
      <c r="MR5" s="2152"/>
      <c r="MS5" s="2152"/>
      <c r="MT5" s="2152"/>
      <c r="MU5" s="2152"/>
      <c r="MV5" s="2152"/>
      <c r="MW5" s="2152"/>
      <c r="MX5" s="2152"/>
      <c r="MY5" s="2152"/>
      <c r="MZ5" s="2152"/>
      <c r="NA5" s="2152"/>
      <c r="NB5" s="2152"/>
      <c r="NC5" s="2152"/>
      <c r="ND5" s="2152"/>
      <c r="NE5" s="2152"/>
      <c r="NF5" s="2152"/>
      <c r="NG5" s="2152"/>
      <c r="NH5" s="2152"/>
      <c r="NI5" s="2152"/>
      <c r="NJ5" s="2152"/>
      <c r="NK5" s="2152"/>
      <c r="NL5" s="2152"/>
      <c r="NM5" s="2152"/>
      <c r="NN5" s="2152"/>
      <c r="NO5" s="2152"/>
      <c r="NP5" s="2152"/>
      <c r="NQ5" s="2152"/>
      <c r="NR5" s="2152"/>
      <c r="NS5" s="2152"/>
      <c r="NT5" s="2152"/>
      <c r="NU5" s="2152"/>
      <c r="NV5" s="2152"/>
      <c r="NW5" s="2152"/>
      <c r="NX5" s="2152"/>
      <c r="NY5" s="2152"/>
      <c r="NZ5" s="2152"/>
      <c r="OA5" s="2152"/>
      <c r="OB5" s="2152"/>
      <c r="OC5" s="2152"/>
      <c r="OD5" s="2152"/>
      <c r="OE5" s="2152"/>
      <c r="OF5" s="2152"/>
      <c r="OG5" s="2152"/>
      <c r="OH5" s="2152"/>
      <c r="OI5" s="2152"/>
      <c r="OJ5" s="2152"/>
      <c r="OK5" s="2152"/>
      <c r="OL5" s="2152"/>
      <c r="OM5" s="2152"/>
      <c r="ON5" s="2152"/>
      <c r="OO5" s="2152"/>
      <c r="OP5" s="2152"/>
      <c r="OQ5" s="2152"/>
      <c r="OR5" s="2152"/>
      <c r="OS5" s="2152"/>
      <c r="OT5" s="2152"/>
      <c r="OU5" s="2152"/>
      <c r="OV5" s="2152"/>
      <c r="OW5" s="2152"/>
      <c r="OX5" s="2152"/>
      <c r="OY5" s="2152"/>
      <c r="OZ5" s="2152"/>
      <c r="PA5" s="2152"/>
      <c r="PB5" s="2152"/>
      <c r="PC5" s="2152"/>
      <c r="PD5" s="2152"/>
      <c r="PE5" s="2152"/>
      <c r="PF5" s="2152"/>
      <c r="PG5" s="2152"/>
      <c r="PH5" s="2152"/>
      <c r="PI5" s="2152"/>
      <c r="PJ5" s="2152"/>
      <c r="PK5" s="2152"/>
      <c r="PL5" s="2152"/>
      <c r="PM5" s="2152"/>
      <c r="PN5" s="2152"/>
      <c r="PO5" s="2152"/>
      <c r="PP5" s="2152"/>
      <c r="PQ5" s="2152"/>
      <c r="PR5" s="2152"/>
      <c r="PS5" s="2152"/>
      <c r="PT5" s="2152"/>
      <c r="PU5" s="2152"/>
      <c r="PV5" s="2152"/>
      <c r="PW5" s="2152"/>
      <c r="PX5" s="2152"/>
      <c r="PY5" s="2152"/>
      <c r="PZ5" s="2152"/>
      <c r="QA5" s="2152"/>
      <c r="QB5" s="2152"/>
      <c r="QC5" s="2152"/>
      <c r="QD5" s="2152"/>
      <c r="QE5" s="2152"/>
      <c r="QF5" s="2152"/>
      <c r="QG5" s="2152"/>
      <c r="QH5" s="2152"/>
      <c r="QI5" s="2152"/>
      <c r="QJ5" s="2152"/>
      <c r="QK5" s="2152"/>
      <c r="QL5" s="2152"/>
      <c r="QM5" s="2152"/>
      <c r="QN5" s="2152"/>
      <c r="QO5" s="2152"/>
      <c r="QP5" s="2152"/>
      <c r="QQ5" s="2152"/>
      <c r="QR5" s="2152"/>
      <c r="QS5" s="2152"/>
      <c r="QT5" s="2152"/>
      <c r="QU5" s="2152"/>
      <c r="QV5" s="2152"/>
      <c r="QW5" s="2152"/>
      <c r="QX5" s="2152"/>
      <c r="QY5" s="2152"/>
      <c r="QZ5" s="2152"/>
      <c r="RA5" s="2152"/>
      <c r="RB5" s="2152"/>
      <c r="RC5" s="2152"/>
      <c r="RD5" s="2152"/>
      <c r="RE5" s="2152"/>
      <c r="RF5" s="2152"/>
      <c r="RG5" s="2152"/>
      <c r="RH5" s="2152"/>
      <c r="RI5" s="2152"/>
      <c r="RJ5" s="2152"/>
      <c r="RK5" s="2152"/>
      <c r="RL5" s="2152"/>
      <c r="RM5" s="2152"/>
      <c r="RN5" s="2152"/>
      <c r="RO5" s="2152"/>
      <c r="RP5" s="2152"/>
      <c r="RQ5" s="2152"/>
      <c r="RR5" s="2152"/>
      <c r="RS5" s="2152"/>
      <c r="RT5" s="2152"/>
      <c r="RU5" s="2152"/>
      <c r="RV5" s="2152"/>
      <c r="RW5" s="2152"/>
      <c r="RX5" s="2152"/>
      <c r="RY5" s="2152"/>
      <c r="RZ5" s="2152"/>
      <c r="SA5" s="2152"/>
      <c r="SB5" s="2152"/>
      <c r="SC5" s="2152"/>
      <c r="SD5" s="2152"/>
      <c r="SE5" s="2152"/>
      <c r="SF5" s="2152"/>
      <c r="SG5" s="2152"/>
      <c r="SH5" s="2152"/>
      <c r="SI5" s="2152"/>
      <c r="SJ5" s="2152"/>
      <c r="SK5" s="2152"/>
      <c r="SL5" s="2152"/>
      <c r="SM5" s="2152"/>
      <c r="SN5" s="2152"/>
      <c r="SO5" s="2152"/>
      <c r="SP5" s="2152"/>
      <c r="SQ5" s="2152"/>
      <c r="SR5" s="2152"/>
      <c r="SS5" s="2152"/>
      <c r="ST5" s="2152"/>
      <c r="SU5" s="2152"/>
      <c r="SV5" s="2152"/>
      <c r="SW5" s="2152"/>
      <c r="SX5" s="2152"/>
      <c r="SY5" s="2152"/>
      <c r="SZ5" s="2152"/>
      <c r="TA5" s="2152"/>
      <c r="TB5" s="2152"/>
      <c r="TC5" s="2152"/>
      <c r="TD5" s="2152"/>
      <c r="TE5" s="2152"/>
      <c r="TF5" s="2152"/>
      <c r="TG5" s="2152"/>
      <c r="TH5" s="2152"/>
      <c r="TI5" s="2152"/>
      <c r="TJ5" s="2152"/>
      <c r="TK5" s="2152"/>
      <c r="TL5" s="2152"/>
      <c r="TM5" s="2152"/>
      <c r="TN5" s="2152"/>
      <c r="TO5" s="2152"/>
      <c r="TP5" s="2152"/>
      <c r="TQ5" s="2152"/>
      <c r="TR5" s="2152"/>
      <c r="TS5" s="2152"/>
      <c r="TT5" s="2152"/>
      <c r="TU5" s="2152"/>
      <c r="TV5" s="2152"/>
      <c r="TW5" s="2152"/>
      <c r="TX5" s="2152"/>
      <c r="TY5" s="2152"/>
      <c r="TZ5" s="2152"/>
      <c r="UA5" s="2152"/>
      <c r="UB5" s="2152"/>
      <c r="UC5" s="2152"/>
      <c r="UD5" s="2152"/>
      <c r="UE5" s="2152"/>
      <c r="UF5" s="2152"/>
      <c r="UG5" s="2152"/>
      <c r="UH5" s="2152"/>
      <c r="UI5" s="2152"/>
      <c r="UJ5" s="2152"/>
      <c r="UK5" s="2152"/>
      <c r="UL5" s="2152"/>
      <c r="UM5" s="2152"/>
      <c r="UN5" s="2152"/>
      <c r="UO5" s="2152"/>
      <c r="UP5" s="2152"/>
      <c r="UQ5" s="2152"/>
      <c r="UR5" s="2152"/>
      <c r="US5" s="2152"/>
      <c r="UT5" s="2152"/>
      <c r="UU5" s="2152"/>
      <c r="UV5" s="2152"/>
      <c r="UW5" s="2152"/>
      <c r="UX5" s="2152"/>
      <c r="UY5" s="2152"/>
      <c r="UZ5" s="2152"/>
      <c r="VA5" s="2152"/>
      <c r="VB5" s="2152"/>
      <c r="VC5" s="2152"/>
      <c r="VD5" s="2152"/>
      <c r="VE5" s="2152"/>
      <c r="VF5" s="2152"/>
      <c r="VG5" s="2152"/>
      <c r="VH5" s="2152"/>
      <c r="VI5" s="2152"/>
      <c r="VJ5" s="2152"/>
      <c r="VK5" s="2152"/>
      <c r="VL5" s="2152"/>
      <c r="VM5" s="2152"/>
      <c r="VN5" s="2152"/>
      <c r="VO5" s="2152"/>
      <c r="VP5" s="2152"/>
      <c r="VQ5" s="2152"/>
      <c r="VR5" s="2152"/>
      <c r="VS5" s="2152"/>
      <c r="VT5" s="2152"/>
      <c r="VU5" s="2152"/>
      <c r="VV5" s="2152"/>
      <c r="VW5" s="2152"/>
      <c r="VX5" s="2152"/>
      <c r="VY5" s="2152"/>
      <c r="VZ5" s="2152"/>
      <c r="WA5" s="2152"/>
      <c r="WB5" s="2152"/>
      <c r="WC5" s="2152"/>
      <c r="WD5" s="2152"/>
      <c r="WE5" s="2152"/>
      <c r="WF5" s="2152"/>
      <c r="WG5" s="2152"/>
      <c r="WH5" s="2152"/>
      <c r="WI5" s="2152"/>
      <c r="WJ5" s="2152"/>
      <c r="WK5" s="2152"/>
      <c r="WL5" s="2152"/>
      <c r="WM5" s="2152"/>
      <c r="WN5" s="2152"/>
      <c r="WO5" s="2152"/>
      <c r="WP5" s="2152"/>
      <c r="WQ5" s="2152"/>
      <c r="WR5" s="2152"/>
      <c r="WS5" s="2152"/>
      <c r="WT5" s="2152"/>
      <c r="WU5" s="2152"/>
      <c r="WV5" s="2152"/>
      <c r="WW5" s="2152"/>
      <c r="WX5" s="2152"/>
      <c r="WY5" s="2152"/>
      <c r="WZ5" s="2152"/>
      <c r="XA5" s="2152"/>
      <c r="XB5" s="2152"/>
      <c r="XC5" s="2152"/>
      <c r="XD5" s="2152"/>
      <c r="XE5" s="2152"/>
      <c r="XF5" s="2152"/>
      <c r="XG5" s="2152"/>
      <c r="XH5" s="2152"/>
      <c r="XI5" s="2152"/>
      <c r="XJ5" s="2152"/>
      <c r="XK5" s="2152"/>
      <c r="XL5" s="2152"/>
      <c r="XM5" s="2152"/>
      <c r="XN5" s="2152"/>
      <c r="XO5" s="2152"/>
      <c r="XP5" s="2152"/>
      <c r="XQ5" s="2152"/>
      <c r="XR5" s="2152"/>
      <c r="XS5" s="2152"/>
      <c r="XT5" s="2152"/>
      <c r="XU5" s="2152"/>
      <c r="XV5" s="2152"/>
      <c r="XW5" s="2152"/>
      <c r="XX5" s="2152"/>
      <c r="XY5" s="2152"/>
      <c r="XZ5" s="2152"/>
      <c r="YA5" s="2152"/>
      <c r="YB5" s="2152"/>
      <c r="YC5" s="2152"/>
      <c r="YD5" s="2152"/>
      <c r="YE5" s="2152"/>
      <c r="YF5" s="2152"/>
      <c r="YG5" s="2152"/>
      <c r="YH5" s="2152"/>
      <c r="YI5" s="2152"/>
      <c r="YJ5" s="2152"/>
      <c r="YK5" s="2152"/>
      <c r="YL5" s="2152"/>
      <c r="YM5" s="2152"/>
      <c r="YN5" s="2152"/>
      <c r="YO5" s="2152"/>
      <c r="YP5" s="2152"/>
      <c r="YQ5" s="2152"/>
      <c r="YR5" s="2152"/>
      <c r="YS5" s="2152"/>
      <c r="YT5" s="2152"/>
      <c r="YU5" s="2152"/>
      <c r="YV5" s="2152"/>
      <c r="YW5" s="2152"/>
      <c r="YX5" s="2152"/>
      <c r="YY5" s="2152"/>
      <c r="YZ5" s="2152"/>
      <c r="ZA5" s="2152"/>
      <c r="ZB5" s="2152"/>
      <c r="ZC5" s="2152"/>
      <c r="ZD5" s="2152"/>
      <c r="ZE5" s="2152"/>
      <c r="ZF5" s="2152"/>
      <c r="ZG5" s="2152"/>
      <c r="ZH5" s="2152"/>
      <c r="ZI5" s="2152"/>
      <c r="ZJ5" s="2152"/>
      <c r="ZK5" s="2152"/>
      <c r="ZL5" s="2152"/>
      <c r="ZM5" s="2152"/>
      <c r="ZN5" s="2152"/>
      <c r="ZO5" s="2152"/>
      <c r="ZP5" s="2152"/>
      <c r="ZQ5" s="2152"/>
      <c r="ZR5" s="2152"/>
      <c r="ZS5" s="2152"/>
      <c r="ZT5" s="2152"/>
      <c r="ZU5" s="2152"/>
      <c r="ZV5" s="2152"/>
      <c r="ZW5" s="2152"/>
      <c r="ZX5" s="2152"/>
      <c r="ZY5" s="2152"/>
      <c r="ZZ5" s="2152"/>
      <c r="AAA5" s="2152"/>
      <c r="AAB5" s="2152"/>
      <c r="AAC5" s="2152"/>
      <c r="AAD5" s="2152"/>
      <c r="AAE5" s="2152"/>
      <c r="AAF5" s="2152"/>
      <c r="AAG5" s="2152"/>
      <c r="AAH5" s="2152"/>
      <c r="AAI5" s="2152"/>
      <c r="AAJ5" s="2152"/>
      <c r="AAK5" s="2152"/>
      <c r="AAL5" s="2152"/>
      <c r="AAM5" s="2152"/>
      <c r="AAN5" s="2152"/>
      <c r="AAO5" s="2152"/>
      <c r="AAP5" s="2152"/>
      <c r="AAQ5" s="2152"/>
      <c r="AAR5" s="2152"/>
      <c r="AAS5" s="2152"/>
      <c r="AAT5" s="2152"/>
      <c r="AAU5" s="2152"/>
      <c r="AAV5" s="2152"/>
      <c r="AAW5" s="2152"/>
      <c r="AAX5" s="2152"/>
      <c r="AAY5" s="2152"/>
      <c r="AAZ5" s="2152"/>
      <c r="ABA5" s="2152"/>
      <c r="ABB5" s="2152"/>
      <c r="ABC5" s="2152"/>
      <c r="ABD5" s="2152"/>
      <c r="ABE5" s="2152"/>
      <c r="ABF5" s="2152"/>
      <c r="ABG5" s="2152"/>
      <c r="ABH5" s="2152"/>
      <c r="ABI5" s="2152"/>
      <c r="ABJ5" s="2152"/>
      <c r="ABK5" s="2152"/>
      <c r="ABL5" s="2152"/>
      <c r="ABM5" s="2152"/>
      <c r="ABN5" s="2152"/>
      <c r="ABO5" s="2152"/>
      <c r="ABP5" s="2152"/>
      <c r="ABQ5" s="2152"/>
      <c r="ABR5" s="2152"/>
      <c r="ABS5" s="2152"/>
      <c r="ABT5" s="2152"/>
      <c r="ABU5" s="2152"/>
      <c r="ABV5" s="2152"/>
      <c r="ABW5" s="2152"/>
      <c r="ABX5" s="2152"/>
      <c r="ABY5" s="2152"/>
      <c r="ABZ5" s="2152"/>
      <c r="ACA5" s="2152"/>
      <c r="ACB5" s="2152"/>
      <c r="ACC5" s="2152"/>
      <c r="ACD5" s="2152"/>
      <c r="ACE5" s="2152"/>
      <c r="ACF5" s="2152"/>
      <c r="ACG5" s="2152"/>
      <c r="ACH5" s="2152"/>
      <c r="ACI5" s="2152"/>
      <c r="ACJ5" s="2152"/>
      <c r="ACK5" s="2152"/>
      <c r="ACL5" s="2152"/>
      <c r="ACM5" s="2152"/>
      <c r="ACN5" s="2152"/>
      <c r="ACO5" s="2152"/>
      <c r="ACP5" s="2152"/>
      <c r="ACQ5" s="2152"/>
      <c r="ACR5" s="2152"/>
      <c r="ACS5" s="2152"/>
      <c r="ACT5" s="2152"/>
      <c r="ACU5" s="2152"/>
      <c r="ACV5" s="2152"/>
      <c r="ACW5" s="2152"/>
      <c r="ACX5" s="2152"/>
      <c r="ACY5" s="2152"/>
      <c r="ACZ5" s="2152"/>
      <c r="ADA5" s="2152"/>
      <c r="ADB5" s="2152"/>
      <c r="ADC5" s="2152"/>
      <c r="ADD5" s="2152"/>
      <c r="ADE5" s="2152"/>
      <c r="ADF5" s="2152"/>
      <c r="ADG5" s="2152"/>
      <c r="ADH5" s="2152"/>
      <c r="ADI5" s="2152"/>
      <c r="ADJ5" s="2152"/>
      <c r="ADK5" s="2152"/>
      <c r="ADL5" s="2152"/>
      <c r="ADM5" s="2152"/>
      <c r="ADN5" s="2152"/>
      <c r="ADO5" s="2152"/>
      <c r="ADP5" s="2152"/>
      <c r="ADQ5" s="2152"/>
      <c r="ADR5" s="2152"/>
      <c r="ADS5" s="2152"/>
      <c r="ADT5" s="2152"/>
      <c r="ADU5" s="2152"/>
      <c r="ADV5" s="2152"/>
      <c r="ADW5" s="2152"/>
      <c r="ADX5" s="2152"/>
      <c r="ADY5" s="2152"/>
      <c r="ADZ5" s="2152"/>
      <c r="AEA5" s="2152"/>
      <c r="AEB5" s="2152"/>
      <c r="AEC5" s="2152"/>
      <c r="AED5" s="2152"/>
      <c r="AEE5" s="2152"/>
      <c r="AEF5" s="2152"/>
      <c r="AEG5" s="2152"/>
      <c r="AEH5" s="2152"/>
      <c r="AEI5" s="2152"/>
      <c r="AEJ5" s="2152"/>
      <c r="AEK5" s="2152"/>
      <c r="AEL5" s="2152"/>
      <c r="AEM5" s="2152"/>
      <c r="AEN5" s="2152"/>
      <c r="AEO5" s="2152"/>
      <c r="AEP5" s="2152"/>
      <c r="AEQ5" s="2152"/>
      <c r="AER5" s="2152"/>
      <c r="AES5" s="2152"/>
      <c r="AET5" s="2152"/>
      <c r="AEU5" s="2152"/>
      <c r="AEV5" s="2152"/>
      <c r="AEW5" s="2152"/>
      <c r="AEX5" s="2152"/>
      <c r="AEY5" s="2152"/>
      <c r="AEZ5" s="2152"/>
      <c r="AFA5" s="2152"/>
      <c r="AFB5" s="2152"/>
      <c r="AFC5" s="2152"/>
      <c r="AFD5" s="2152"/>
      <c r="AFE5" s="2152"/>
      <c r="AFF5" s="2152"/>
      <c r="AFG5" s="2152"/>
      <c r="AFH5" s="2152"/>
      <c r="AFI5" s="2152"/>
      <c r="AFJ5" s="2152"/>
      <c r="AFK5" s="2152"/>
      <c r="AFL5" s="2152"/>
      <c r="AFM5" s="2152"/>
      <c r="AFN5" s="2152"/>
      <c r="AFO5" s="2152"/>
      <c r="AFP5" s="2152"/>
      <c r="AFQ5" s="2152"/>
      <c r="AFR5" s="2152"/>
      <c r="AFS5" s="2152"/>
      <c r="AFT5" s="2152"/>
      <c r="AFU5" s="2152"/>
      <c r="AFV5" s="2152"/>
      <c r="AFW5" s="2152"/>
      <c r="AFX5" s="2152"/>
      <c r="AFY5" s="2152"/>
      <c r="AFZ5" s="2152"/>
      <c r="AGA5" s="2152"/>
      <c r="AGB5" s="2152"/>
      <c r="AGC5" s="2152"/>
      <c r="AGD5" s="2152"/>
      <c r="AGE5" s="2152"/>
      <c r="AGF5" s="2152"/>
      <c r="AGG5" s="2152"/>
      <c r="AGH5" s="2152"/>
      <c r="AGI5" s="2152"/>
      <c r="AGJ5" s="2152"/>
      <c r="AGK5" s="2152"/>
      <c r="AGL5" s="2152"/>
      <c r="AGM5" s="2152"/>
      <c r="AGN5" s="2152"/>
      <c r="AGO5" s="2152"/>
      <c r="AGP5" s="2152"/>
      <c r="AGQ5" s="2152"/>
      <c r="AGR5" s="2152"/>
      <c r="AGS5" s="2152"/>
      <c r="AGT5" s="2152"/>
      <c r="AGU5" s="2152"/>
      <c r="AGV5" s="2152"/>
      <c r="AGW5" s="2152"/>
      <c r="AGX5" s="2152"/>
      <c r="AGY5" s="2152"/>
      <c r="AGZ5" s="2152"/>
      <c r="AHA5" s="2152"/>
      <c r="AHB5" s="2152"/>
      <c r="AHC5" s="2152"/>
      <c r="AHD5" s="2152"/>
      <c r="AHE5" s="2152"/>
      <c r="AHF5" s="2152"/>
      <c r="AHG5" s="2152"/>
      <c r="AHH5" s="2152"/>
      <c r="AHI5" s="2152"/>
      <c r="AHJ5" s="2152"/>
      <c r="AHK5" s="2152"/>
      <c r="AHL5" s="2152"/>
      <c r="AHM5" s="2152"/>
      <c r="AHN5" s="2152"/>
      <c r="AHO5" s="2152"/>
      <c r="AHP5" s="2152"/>
      <c r="AHQ5" s="2152"/>
      <c r="AHR5" s="2152"/>
      <c r="AHS5" s="2152"/>
      <c r="AHT5" s="2152"/>
      <c r="AHU5" s="2152"/>
      <c r="AHV5" s="2152"/>
      <c r="AHW5" s="2152"/>
      <c r="AHX5" s="2152"/>
      <c r="AHY5" s="2152"/>
      <c r="AHZ5" s="2152"/>
      <c r="AIA5" s="2152"/>
      <c r="AIB5" s="2152"/>
      <c r="AIC5" s="2152"/>
      <c r="AID5" s="2152"/>
      <c r="AIE5" s="2152"/>
      <c r="AIF5" s="2152"/>
      <c r="AIG5" s="2152"/>
      <c r="AIH5" s="2152"/>
      <c r="AII5" s="2152"/>
      <c r="AIJ5" s="2152"/>
      <c r="AIK5" s="2152"/>
      <c r="AIL5" s="2152"/>
      <c r="AIM5" s="2152"/>
      <c r="AIN5" s="2152"/>
      <c r="AIO5" s="2152"/>
      <c r="AIP5" s="2152"/>
      <c r="AIQ5" s="2152"/>
      <c r="AIR5" s="2152"/>
      <c r="AIS5" s="2152"/>
      <c r="AIT5" s="2152"/>
      <c r="AIU5" s="2152"/>
      <c r="AIV5" s="2152"/>
      <c r="AIW5" s="2152"/>
      <c r="AIX5" s="2152"/>
      <c r="AIY5" s="2152"/>
      <c r="AIZ5" s="2152"/>
      <c r="AJA5" s="2152"/>
      <c r="AJB5" s="2152"/>
      <c r="AJC5" s="2152"/>
      <c r="AJD5" s="2152"/>
      <c r="AJE5" s="2152"/>
      <c r="AJF5" s="2152"/>
      <c r="AJG5" s="2152"/>
      <c r="AJH5" s="2152"/>
      <c r="AJI5" s="2152"/>
      <c r="AJJ5" s="2152"/>
      <c r="AJK5" s="2152"/>
      <c r="AJL5" s="2152"/>
      <c r="AJM5" s="2152"/>
      <c r="AJN5" s="2152"/>
      <c r="AJO5" s="2152"/>
      <c r="AJP5" s="2152"/>
      <c r="AJQ5" s="2152"/>
      <c r="AJR5" s="2152"/>
      <c r="AJS5" s="2152"/>
      <c r="AJT5" s="2152"/>
      <c r="AJU5" s="2152"/>
      <c r="AJV5" s="2152"/>
      <c r="AJW5" s="2152"/>
      <c r="AJX5" s="2152"/>
      <c r="AJY5" s="2152"/>
      <c r="AJZ5" s="2152"/>
      <c r="AKA5" s="2152"/>
      <c r="AKB5" s="2152"/>
      <c r="AKC5" s="2152"/>
      <c r="AKD5" s="2152"/>
      <c r="AKE5" s="2152"/>
      <c r="AKF5" s="2152"/>
      <c r="AKG5" s="2152"/>
      <c r="AKH5" s="2152"/>
      <c r="AKI5" s="2152"/>
      <c r="AKJ5" s="2152"/>
      <c r="AKK5" s="2152"/>
      <c r="AKL5" s="2152"/>
      <c r="AKM5" s="2152"/>
      <c r="AKN5" s="2152"/>
      <c r="AKO5" s="2152"/>
      <c r="AKP5" s="2152"/>
      <c r="AKQ5" s="2152"/>
      <c r="AKR5" s="2152"/>
      <c r="AKS5" s="2152"/>
      <c r="AKT5" s="2152"/>
      <c r="AKU5" s="2152"/>
      <c r="AKV5" s="2152"/>
      <c r="AKW5" s="2152"/>
      <c r="AKX5" s="2152"/>
      <c r="AKY5" s="2152"/>
      <c r="AKZ5" s="2152"/>
      <c r="ALA5" s="2152"/>
      <c r="ALB5" s="2152"/>
      <c r="ALC5" s="2152"/>
      <c r="ALD5" s="2152"/>
      <c r="ALE5" s="2152"/>
      <c r="ALF5" s="2152"/>
      <c r="ALG5" s="2152"/>
      <c r="ALH5" s="2152"/>
      <c r="ALI5" s="2152"/>
      <c r="ALJ5" s="2152"/>
      <c r="ALK5" s="2152"/>
      <c r="ALL5" s="2152"/>
      <c r="ALM5" s="2152"/>
      <c r="ALN5" s="2152"/>
      <c r="ALO5" s="2152"/>
      <c r="ALP5" s="2152"/>
      <c r="ALQ5" s="2152"/>
      <c r="ALR5" s="2152"/>
      <c r="ALS5" s="2152"/>
      <c r="ALT5" s="2152"/>
      <c r="ALU5" s="2152"/>
      <c r="ALV5" s="2152"/>
      <c r="ALW5" s="2152"/>
      <c r="ALX5" s="2152"/>
      <c r="ALY5" s="2152"/>
      <c r="ALZ5" s="2152"/>
      <c r="AMA5" s="2152"/>
      <c r="AMB5" s="2152"/>
      <c r="AMC5" s="2152"/>
      <c r="AMD5" s="2152"/>
      <c r="AME5" s="2152"/>
      <c r="AMF5" s="2152"/>
      <c r="AMG5" s="2152"/>
      <c r="AMH5" s="2152"/>
      <c r="AMI5" s="2152"/>
      <c r="AMJ5" s="2152"/>
      <c r="AMK5" s="2152"/>
      <c r="AML5" s="2152"/>
      <c r="AMM5" s="2152"/>
      <c r="AMN5" s="2152"/>
      <c r="AMO5" s="2152"/>
      <c r="AMP5" s="2152"/>
      <c r="AMQ5" s="2152"/>
      <c r="AMR5" s="2152"/>
      <c r="AMS5" s="2152"/>
      <c r="AMT5" s="2152"/>
      <c r="AMU5" s="2152"/>
      <c r="AMV5" s="2152"/>
      <c r="AMW5" s="2152"/>
      <c r="AMX5" s="2152"/>
      <c r="AMY5" s="2152"/>
      <c r="AMZ5" s="2152"/>
      <c r="ANA5" s="2152"/>
      <c r="ANB5" s="2152"/>
      <c r="ANC5" s="2152"/>
      <c r="AND5" s="2152"/>
      <c r="ANE5" s="2152"/>
      <c r="ANF5" s="2152"/>
      <c r="ANG5" s="2152"/>
      <c r="ANH5" s="2152"/>
      <c r="ANI5" s="2152"/>
      <c r="ANJ5" s="2152"/>
      <c r="ANK5" s="2152"/>
      <c r="ANL5" s="2152"/>
      <c r="ANM5" s="2152"/>
      <c r="ANN5" s="2152"/>
      <c r="ANO5" s="2152"/>
      <c r="ANP5" s="2152"/>
      <c r="ANQ5" s="2152"/>
      <c r="ANR5" s="2152"/>
      <c r="ANS5" s="2152"/>
      <c r="ANT5" s="2152"/>
      <c r="ANU5" s="2152"/>
      <c r="ANV5" s="2152"/>
      <c r="ANW5" s="2152"/>
      <c r="ANX5" s="2152"/>
      <c r="ANY5" s="2152"/>
      <c r="ANZ5" s="2152"/>
      <c r="AOA5" s="2152"/>
      <c r="AOB5" s="2152"/>
      <c r="AOC5" s="2152"/>
      <c r="AOD5" s="2152"/>
      <c r="AOE5" s="2152"/>
      <c r="AOF5" s="2152"/>
      <c r="AOG5" s="2152"/>
      <c r="AOH5" s="2152"/>
      <c r="AOI5" s="2152"/>
      <c r="AOJ5" s="2152"/>
      <c r="AOK5" s="2152"/>
      <c r="AOL5" s="2152"/>
      <c r="AOM5" s="2152"/>
      <c r="AON5" s="2152"/>
      <c r="AOO5" s="2152"/>
      <c r="AOP5" s="2152"/>
      <c r="AOQ5" s="2152"/>
      <c r="AOR5" s="2152"/>
      <c r="AOS5" s="2152"/>
      <c r="AOT5" s="2152"/>
      <c r="AOU5" s="2152"/>
      <c r="AOV5" s="2152"/>
      <c r="AOW5" s="2152"/>
      <c r="AOX5" s="2152"/>
      <c r="AOY5" s="2152"/>
      <c r="AOZ5" s="2152"/>
      <c r="APA5" s="2152"/>
      <c r="APB5" s="2152"/>
      <c r="APC5" s="2152"/>
      <c r="APD5" s="2152"/>
      <c r="APE5" s="2152"/>
      <c r="APF5" s="2152"/>
      <c r="APG5" s="2152"/>
      <c r="APH5" s="2152"/>
      <c r="API5" s="2152"/>
      <c r="APJ5" s="2152"/>
      <c r="APK5" s="2152"/>
      <c r="APL5" s="2152"/>
      <c r="APM5" s="2152"/>
      <c r="APN5" s="2152"/>
      <c r="APO5" s="2152"/>
      <c r="APP5" s="2152"/>
      <c r="APQ5" s="2152"/>
      <c r="APR5" s="2152"/>
      <c r="APS5" s="2152"/>
      <c r="APT5" s="2152"/>
      <c r="APU5" s="2152"/>
      <c r="APV5" s="2152"/>
      <c r="APW5" s="2152"/>
      <c r="APX5" s="2152"/>
      <c r="APY5" s="2152"/>
      <c r="APZ5" s="2152"/>
      <c r="AQA5" s="2152"/>
      <c r="AQB5" s="2152"/>
      <c r="AQC5" s="2152"/>
      <c r="AQD5" s="2152"/>
      <c r="AQE5" s="2152"/>
      <c r="AQF5" s="2152"/>
      <c r="AQG5" s="2152"/>
      <c r="AQH5" s="2152"/>
      <c r="AQI5" s="2152"/>
      <c r="AQJ5" s="2152"/>
      <c r="AQK5" s="2152"/>
      <c r="AQL5" s="2152"/>
      <c r="AQM5" s="2152"/>
      <c r="AQN5" s="2152"/>
      <c r="AQO5" s="2152"/>
      <c r="AQP5" s="2152"/>
      <c r="AQQ5" s="2152"/>
      <c r="AQR5" s="2152"/>
      <c r="AQS5" s="2152"/>
      <c r="AQT5" s="2152"/>
      <c r="AQU5" s="2152"/>
      <c r="AQV5" s="2152"/>
      <c r="AQW5" s="2152"/>
      <c r="AQX5" s="2152"/>
      <c r="AQY5" s="2152"/>
      <c r="AQZ5" s="2152"/>
      <c r="ARA5" s="2152"/>
      <c r="ARB5" s="2152"/>
      <c r="ARC5" s="2152"/>
      <c r="ARD5" s="2152"/>
      <c r="ARE5" s="2152"/>
      <c r="ARF5" s="2152"/>
      <c r="ARG5" s="2152"/>
      <c r="ARH5" s="2152"/>
      <c r="ARI5" s="2152"/>
      <c r="ARJ5" s="2152"/>
      <c r="ARK5" s="2152"/>
      <c r="ARL5" s="2152"/>
      <c r="ARM5" s="2152"/>
      <c r="ARN5" s="2152"/>
      <c r="ARO5" s="2152"/>
      <c r="ARP5" s="2152"/>
      <c r="ARQ5" s="2152"/>
      <c r="ARR5" s="2152"/>
      <c r="ARS5" s="2152"/>
      <c r="ART5" s="2152"/>
      <c r="ARU5" s="2152"/>
      <c r="ARV5" s="2152"/>
      <c r="ARW5" s="2152"/>
      <c r="ARX5" s="2152"/>
      <c r="ARY5" s="2152"/>
      <c r="ARZ5" s="2152"/>
      <c r="ASA5" s="2152"/>
      <c r="ASB5" s="2152"/>
      <c r="ASC5" s="2152"/>
      <c r="ASD5" s="2152"/>
      <c r="ASE5" s="2152"/>
      <c r="ASF5" s="2152"/>
      <c r="ASG5" s="2152"/>
      <c r="ASH5" s="2152"/>
      <c r="ASI5" s="2152"/>
      <c r="ASJ5" s="2152"/>
      <c r="ASK5" s="2152"/>
      <c r="ASL5" s="2152"/>
      <c r="ASM5" s="2152"/>
      <c r="ASN5" s="2152"/>
      <c r="ASO5" s="2152"/>
      <c r="ASP5" s="2152"/>
      <c r="ASQ5" s="2152"/>
      <c r="ASR5" s="2152"/>
      <c r="ASS5" s="2152"/>
      <c r="AST5" s="2152"/>
      <c r="ASU5" s="2152"/>
      <c r="ASV5" s="2152"/>
      <c r="ASW5" s="2152"/>
      <c r="ASX5" s="2152"/>
      <c r="ASY5" s="2152"/>
      <c r="ASZ5" s="2152"/>
      <c r="ATA5" s="2152"/>
      <c r="ATB5" s="2152"/>
      <c r="ATC5" s="2152"/>
      <c r="ATD5" s="2152"/>
      <c r="ATE5" s="2152"/>
      <c r="ATF5" s="2152"/>
      <c r="ATG5" s="2152"/>
      <c r="ATH5" s="2152"/>
      <c r="ATI5" s="2152"/>
      <c r="ATJ5" s="2152"/>
      <c r="ATK5" s="2152"/>
      <c r="ATL5" s="2152"/>
      <c r="ATM5" s="2152"/>
      <c r="ATN5" s="2152"/>
      <c r="ATO5" s="2152"/>
      <c r="ATP5" s="2152"/>
      <c r="ATQ5" s="2152"/>
      <c r="ATR5" s="2152"/>
      <c r="ATS5" s="2152"/>
      <c r="ATT5" s="2152"/>
      <c r="ATU5" s="2152"/>
      <c r="ATV5" s="2152"/>
      <c r="ATW5" s="2152"/>
      <c r="ATX5" s="2152"/>
      <c r="ATY5" s="2152"/>
      <c r="ATZ5" s="2152"/>
      <c r="AUA5" s="2152"/>
      <c r="AUB5" s="2152"/>
      <c r="AUC5" s="2152"/>
      <c r="AUD5" s="2152"/>
      <c r="AUE5" s="2152"/>
      <c r="AUF5" s="2152"/>
      <c r="AUG5" s="2152"/>
      <c r="AUH5" s="2152"/>
      <c r="AUI5" s="2152"/>
      <c r="AUJ5" s="2152"/>
      <c r="AUK5" s="2152"/>
      <c r="AUL5" s="2152"/>
      <c r="AUM5" s="2152"/>
      <c r="AUN5" s="2152"/>
      <c r="AUO5" s="2152"/>
      <c r="AUP5" s="2152"/>
      <c r="AUQ5" s="2152"/>
      <c r="AUR5" s="2152"/>
      <c r="AUS5" s="2152"/>
      <c r="AUT5" s="2152"/>
      <c r="AUU5" s="2152"/>
      <c r="AUV5" s="2152"/>
      <c r="AUW5" s="2152"/>
      <c r="AUX5" s="2152"/>
      <c r="AUY5" s="2152"/>
      <c r="AUZ5" s="2152"/>
      <c r="AVA5" s="2152"/>
      <c r="AVB5" s="2152"/>
      <c r="AVC5" s="2152"/>
      <c r="AVD5" s="2152"/>
      <c r="AVE5" s="2152"/>
      <c r="AVF5" s="2152"/>
      <c r="AVG5" s="2152"/>
      <c r="AVH5" s="2152"/>
      <c r="AVI5" s="2152"/>
      <c r="AVJ5" s="2152"/>
      <c r="AVK5" s="2152"/>
      <c r="AVL5" s="2152"/>
      <c r="AVM5" s="2152"/>
      <c r="AVN5" s="2152"/>
      <c r="AVO5" s="2152"/>
      <c r="AVP5" s="2152"/>
      <c r="AVQ5" s="2152"/>
      <c r="AVR5" s="2152"/>
      <c r="AVS5" s="2152"/>
      <c r="AVT5" s="2152"/>
      <c r="AVU5" s="2152"/>
      <c r="AVV5" s="2152"/>
      <c r="AVW5" s="2152"/>
      <c r="AVX5" s="2152"/>
      <c r="AVY5" s="2152"/>
      <c r="AVZ5" s="2152"/>
      <c r="AWA5" s="2152"/>
      <c r="AWB5" s="2152"/>
      <c r="AWC5" s="2152"/>
      <c r="AWD5" s="2152"/>
      <c r="AWE5" s="2152"/>
      <c r="AWF5" s="2152"/>
      <c r="AWG5" s="2152"/>
      <c r="AWH5" s="2152"/>
      <c r="AWI5" s="2152"/>
      <c r="AWJ5" s="2152"/>
      <c r="AWK5" s="2152"/>
      <c r="AWL5" s="2152"/>
      <c r="AWM5" s="2152"/>
      <c r="AWN5" s="2152"/>
      <c r="AWO5" s="2152"/>
      <c r="AWP5" s="2152"/>
      <c r="AWQ5" s="2152"/>
      <c r="AWR5" s="2152"/>
      <c r="AWS5" s="2152"/>
      <c r="AWT5" s="2152"/>
      <c r="AWU5" s="2152"/>
      <c r="AWV5" s="2152"/>
      <c r="AWW5" s="2152"/>
      <c r="AWX5" s="2152"/>
      <c r="AWY5" s="2152"/>
      <c r="AWZ5" s="2152"/>
      <c r="AXA5" s="2152"/>
      <c r="AXB5" s="2152"/>
      <c r="AXC5" s="2152"/>
      <c r="AXD5" s="2152"/>
      <c r="AXE5" s="2152"/>
      <c r="AXF5" s="2152"/>
      <c r="AXG5" s="2152"/>
      <c r="AXH5" s="2152"/>
      <c r="AXI5" s="2152"/>
      <c r="AXJ5" s="2152"/>
      <c r="AXK5" s="2152"/>
      <c r="AXL5" s="2152"/>
      <c r="AXM5" s="2152"/>
      <c r="AXN5" s="2152"/>
      <c r="AXO5" s="2152"/>
      <c r="AXP5" s="2152"/>
      <c r="AXQ5" s="2152"/>
      <c r="AXR5" s="2152"/>
      <c r="AXS5" s="2152"/>
      <c r="AXT5" s="2152"/>
      <c r="AXU5" s="2152"/>
      <c r="AXV5" s="2152"/>
      <c r="AXW5" s="2152"/>
      <c r="AXX5" s="2152"/>
      <c r="AXY5" s="2152"/>
      <c r="AXZ5" s="2152"/>
      <c r="AYA5" s="2152"/>
      <c r="AYB5" s="2152"/>
      <c r="AYC5" s="2152"/>
      <c r="AYD5" s="2152"/>
      <c r="AYE5" s="2152"/>
      <c r="AYF5" s="2152"/>
      <c r="AYG5" s="2152"/>
      <c r="AYH5" s="2152"/>
      <c r="AYI5" s="2152"/>
      <c r="AYJ5" s="2152"/>
      <c r="AYK5" s="2152"/>
      <c r="AYL5" s="2152"/>
      <c r="AYM5" s="2152"/>
      <c r="AYN5" s="2152"/>
      <c r="AYO5" s="2152"/>
      <c r="AYP5" s="2152"/>
      <c r="AYQ5" s="2152"/>
      <c r="AYR5" s="2152"/>
      <c r="AYS5" s="2152"/>
      <c r="AYT5" s="2152"/>
      <c r="AYU5" s="2152"/>
      <c r="AYV5" s="2152"/>
      <c r="AYW5" s="2152"/>
      <c r="AYX5" s="2152"/>
      <c r="AYY5" s="2152"/>
      <c r="AYZ5" s="2152"/>
      <c r="AZA5" s="2152"/>
      <c r="AZB5" s="2152"/>
      <c r="AZC5" s="2152"/>
      <c r="AZD5" s="2152"/>
      <c r="AZE5" s="2152"/>
      <c r="AZF5" s="2152"/>
      <c r="AZG5" s="2152"/>
      <c r="AZH5" s="2152"/>
      <c r="AZI5" s="2152"/>
      <c r="AZJ5" s="2152"/>
      <c r="AZK5" s="2152"/>
      <c r="AZL5" s="2152"/>
      <c r="AZM5" s="2152"/>
      <c r="AZN5" s="2152"/>
      <c r="AZO5" s="2152"/>
      <c r="AZP5" s="2152"/>
      <c r="AZQ5" s="2152"/>
      <c r="AZR5" s="2152"/>
      <c r="AZS5" s="2152"/>
      <c r="AZT5" s="2152"/>
      <c r="AZU5" s="2152"/>
      <c r="AZV5" s="2152"/>
      <c r="AZW5" s="2152"/>
      <c r="AZX5" s="2152"/>
      <c r="AZY5" s="2152"/>
      <c r="AZZ5" s="2152"/>
      <c r="BAA5" s="2152"/>
      <c r="BAB5" s="2152"/>
      <c r="BAC5" s="2152"/>
      <c r="BAD5" s="2152"/>
      <c r="BAE5" s="2152"/>
      <c r="BAF5" s="2152"/>
      <c r="BAG5" s="2152"/>
      <c r="BAH5" s="2152"/>
      <c r="BAI5" s="2152"/>
      <c r="BAJ5" s="2152"/>
      <c r="BAK5" s="2152"/>
      <c r="BAL5" s="2152"/>
      <c r="BAM5" s="2152"/>
      <c r="BAN5" s="2152"/>
      <c r="BAO5" s="2152"/>
      <c r="BAP5" s="2152"/>
      <c r="BAQ5" s="2152"/>
      <c r="BAR5" s="2152"/>
      <c r="BAS5" s="2152"/>
      <c r="BAT5" s="2152"/>
      <c r="BAU5" s="2152"/>
      <c r="BAV5" s="2152"/>
      <c r="BAW5" s="2152"/>
      <c r="BAX5" s="2152"/>
      <c r="BAY5" s="2152"/>
      <c r="BAZ5" s="2152"/>
      <c r="BBA5" s="2152"/>
      <c r="BBB5" s="2152"/>
      <c r="BBC5" s="2152"/>
      <c r="BBD5" s="2152"/>
      <c r="BBE5" s="2152"/>
      <c r="BBF5" s="2152"/>
      <c r="BBG5" s="2152"/>
      <c r="BBH5" s="2152"/>
      <c r="BBI5" s="2152"/>
      <c r="BBJ5" s="2152"/>
      <c r="BBK5" s="2152"/>
      <c r="BBL5" s="2152"/>
      <c r="BBM5" s="2152"/>
      <c r="BBN5" s="2152"/>
      <c r="BBO5" s="2152"/>
      <c r="BBP5" s="2152"/>
      <c r="BBQ5" s="2152"/>
      <c r="BBR5" s="2152"/>
      <c r="BBS5" s="2152"/>
      <c r="BBT5" s="2152"/>
      <c r="BBU5" s="2152"/>
      <c r="BBV5" s="2152"/>
      <c r="BBW5" s="2152"/>
      <c r="BBX5" s="2152"/>
      <c r="BBY5" s="2152"/>
      <c r="BBZ5" s="2152"/>
      <c r="BCA5" s="2152"/>
      <c r="BCB5" s="2152"/>
      <c r="BCC5" s="2152"/>
      <c r="BCD5" s="2152"/>
      <c r="BCE5" s="2152"/>
      <c r="BCF5" s="2152"/>
      <c r="BCG5" s="2152"/>
      <c r="BCH5" s="2152"/>
      <c r="BCI5" s="2152"/>
      <c r="BCJ5" s="2152"/>
      <c r="BCK5" s="2152"/>
      <c r="BCL5" s="2152"/>
      <c r="BCM5" s="2152"/>
      <c r="BCN5" s="2152"/>
      <c r="BCO5" s="2152"/>
      <c r="BCP5" s="2152"/>
      <c r="BCQ5" s="2152"/>
      <c r="BCR5" s="2152"/>
      <c r="BCS5" s="2152"/>
      <c r="BCT5" s="2152"/>
      <c r="BCU5" s="2152"/>
      <c r="BCV5" s="2152"/>
      <c r="BCW5" s="2152"/>
      <c r="BCX5" s="2152"/>
      <c r="BCY5" s="2152"/>
      <c r="BCZ5" s="2152"/>
      <c r="BDA5" s="2152"/>
      <c r="BDB5" s="2152"/>
      <c r="BDC5" s="2152"/>
      <c r="BDD5" s="2152"/>
      <c r="BDE5" s="2152"/>
      <c r="BDF5" s="2152"/>
      <c r="BDG5" s="2152"/>
      <c r="BDH5" s="2152"/>
      <c r="BDI5" s="2152"/>
      <c r="BDJ5" s="2152"/>
      <c r="BDK5" s="2152"/>
      <c r="BDL5" s="2152"/>
      <c r="BDM5" s="2152"/>
      <c r="BDN5" s="2152"/>
      <c r="BDO5" s="2152"/>
      <c r="BDP5" s="2152"/>
      <c r="BDQ5" s="2152"/>
      <c r="BDR5" s="2152"/>
      <c r="BDS5" s="2152"/>
      <c r="BDT5" s="2152"/>
      <c r="BDU5" s="2152"/>
      <c r="BDV5" s="2152"/>
      <c r="BDW5" s="2152"/>
      <c r="BDX5" s="2152"/>
      <c r="BDY5" s="2152"/>
      <c r="BDZ5" s="2152"/>
      <c r="BEA5" s="2152"/>
      <c r="BEB5" s="2152"/>
      <c r="BEC5" s="2152"/>
      <c r="BED5" s="2152"/>
      <c r="BEE5" s="2152"/>
      <c r="BEF5" s="2152"/>
      <c r="BEG5" s="2152"/>
      <c r="BEH5" s="2152"/>
      <c r="BEI5" s="2152"/>
      <c r="BEJ5" s="2152"/>
      <c r="BEK5" s="2152"/>
      <c r="BEL5" s="2152"/>
      <c r="BEM5" s="2152"/>
      <c r="BEN5" s="2152"/>
      <c r="BEO5" s="2152"/>
      <c r="BEP5" s="2152"/>
      <c r="BEQ5" s="2152"/>
      <c r="BER5" s="2152"/>
      <c r="BES5" s="2152"/>
      <c r="BET5" s="2152"/>
      <c r="BEU5" s="2152"/>
      <c r="BEV5" s="2152"/>
      <c r="BEW5" s="2152"/>
      <c r="BEX5" s="2152"/>
      <c r="BEY5" s="2152"/>
      <c r="BEZ5" s="2152"/>
      <c r="BFA5" s="2152"/>
      <c r="BFB5" s="2152"/>
      <c r="BFC5" s="2152"/>
      <c r="BFD5" s="2152"/>
      <c r="BFE5" s="2152"/>
      <c r="BFF5" s="2152"/>
      <c r="BFG5" s="2152"/>
      <c r="BFH5" s="2152"/>
      <c r="BFI5" s="2152"/>
      <c r="BFJ5" s="2152"/>
      <c r="BFK5" s="2152"/>
      <c r="BFL5" s="2152"/>
      <c r="BFM5" s="2152"/>
      <c r="BFN5" s="2152"/>
      <c r="BFO5" s="2152"/>
      <c r="BFP5" s="2152"/>
      <c r="BFQ5" s="2152"/>
      <c r="BFR5" s="2152"/>
      <c r="BFS5" s="2152"/>
      <c r="BFT5" s="2152"/>
      <c r="BFU5" s="2152"/>
      <c r="BFV5" s="2152"/>
      <c r="BFW5" s="2152"/>
      <c r="BFX5" s="2152"/>
      <c r="BFY5" s="2152"/>
      <c r="BFZ5" s="2152"/>
      <c r="BGA5" s="2152"/>
      <c r="BGB5" s="2152"/>
      <c r="BGC5" s="2152"/>
      <c r="BGD5" s="2152"/>
      <c r="BGE5" s="2152"/>
      <c r="BGF5" s="2152"/>
      <c r="BGG5" s="2152"/>
      <c r="BGH5" s="2152"/>
      <c r="BGI5" s="2152"/>
      <c r="BGJ5" s="2152"/>
      <c r="BGK5" s="2152"/>
      <c r="BGL5" s="2152"/>
      <c r="BGM5" s="2152"/>
      <c r="BGN5" s="2152"/>
      <c r="BGO5" s="2152"/>
      <c r="BGP5" s="2152"/>
      <c r="BGQ5" s="2152"/>
      <c r="BGR5" s="2152"/>
      <c r="BGS5" s="2152"/>
      <c r="BGT5" s="2152"/>
      <c r="BGU5" s="2152"/>
      <c r="BGV5" s="2152"/>
      <c r="BGW5" s="2152"/>
      <c r="BGX5" s="2152"/>
      <c r="BGY5" s="2152"/>
      <c r="BGZ5" s="2152"/>
      <c r="BHA5" s="2152"/>
      <c r="BHB5" s="2152"/>
      <c r="BHC5" s="2152"/>
      <c r="BHD5" s="2152"/>
      <c r="BHE5" s="2152"/>
      <c r="BHF5" s="2152"/>
      <c r="BHG5" s="2152"/>
      <c r="BHH5" s="2152"/>
      <c r="BHI5" s="2152"/>
      <c r="BHJ5" s="2152"/>
      <c r="BHK5" s="2152"/>
      <c r="BHL5" s="2152"/>
      <c r="BHM5" s="2152"/>
      <c r="BHN5" s="2152"/>
      <c r="BHO5" s="2152"/>
      <c r="BHP5" s="2152"/>
      <c r="BHQ5" s="2152"/>
      <c r="BHR5" s="2152"/>
      <c r="BHS5" s="2152"/>
      <c r="BHT5" s="2152"/>
      <c r="BHU5" s="2152"/>
      <c r="BHV5" s="2152"/>
      <c r="BHW5" s="2152"/>
      <c r="BHX5" s="2152"/>
      <c r="BHY5" s="2152"/>
      <c r="BHZ5" s="2152"/>
      <c r="BIA5" s="2152"/>
      <c r="BIB5" s="2152"/>
      <c r="BIC5" s="2152"/>
      <c r="BID5" s="2152"/>
      <c r="BIE5" s="2152"/>
      <c r="BIF5" s="2152"/>
      <c r="BIG5" s="2152"/>
      <c r="BIH5" s="2152"/>
      <c r="BII5" s="2152"/>
      <c r="BIJ5" s="2152"/>
      <c r="BIK5" s="2152"/>
      <c r="BIL5" s="2152"/>
      <c r="BIM5" s="2152"/>
      <c r="BIN5" s="2152"/>
      <c r="BIO5" s="2152"/>
      <c r="BIP5" s="2152"/>
      <c r="BIQ5" s="2152"/>
      <c r="BIR5" s="2152"/>
      <c r="BIS5" s="2152"/>
      <c r="BIT5" s="2152"/>
      <c r="BIU5" s="2152"/>
      <c r="BIV5" s="2152"/>
      <c r="BIW5" s="2152"/>
      <c r="BIX5" s="2152"/>
      <c r="BIY5" s="2152"/>
      <c r="BIZ5" s="2152"/>
      <c r="BJA5" s="2152"/>
      <c r="BJB5" s="2152"/>
      <c r="BJC5" s="2152"/>
      <c r="BJD5" s="2152"/>
      <c r="BJE5" s="2152"/>
      <c r="BJF5" s="2152"/>
      <c r="BJG5" s="2152"/>
      <c r="BJH5" s="2152"/>
      <c r="BJI5" s="2152"/>
      <c r="BJJ5" s="2152"/>
      <c r="BJK5" s="2152"/>
      <c r="BJL5" s="2152"/>
      <c r="BJM5" s="2152"/>
      <c r="BJN5" s="2152"/>
      <c r="BJO5" s="2152"/>
      <c r="BJP5" s="2152"/>
      <c r="BJQ5" s="2152"/>
      <c r="BJR5" s="2152"/>
      <c r="BJS5" s="2152"/>
      <c r="BJT5" s="2152"/>
      <c r="BJU5" s="2152"/>
      <c r="BJV5" s="2152"/>
      <c r="BJW5" s="2152"/>
      <c r="BJX5" s="2152"/>
      <c r="BJY5" s="2152"/>
      <c r="BJZ5" s="2152"/>
      <c r="BKA5" s="2152"/>
      <c r="BKB5" s="2152"/>
      <c r="BKC5" s="2152"/>
      <c r="BKD5" s="2152"/>
      <c r="BKE5" s="2152"/>
      <c r="BKF5" s="2152"/>
      <c r="BKG5" s="2152"/>
      <c r="BKH5" s="2152"/>
      <c r="BKI5" s="2152"/>
      <c r="BKJ5" s="2152"/>
      <c r="BKK5" s="2152"/>
      <c r="BKL5" s="2152"/>
      <c r="BKM5" s="2152"/>
      <c r="BKN5" s="2152"/>
      <c r="BKO5" s="2152"/>
      <c r="BKP5" s="2152"/>
      <c r="BKQ5" s="2152"/>
      <c r="BKR5" s="2152"/>
      <c r="BKS5" s="2152"/>
      <c r="BKT5" s="2152"/>
      <c r="BKU5" s="2152"/>
      <c r="BKV5" s="2152"/>
      <c r="BKW5" s="2152"/>
      <c r="BKX5" s="2152"/>
      <c r="BKY5" s="2152"/>
      <c r="BKZ5" s="2152"/>
      <c r="BLA5" s="2152"/>
      <c r="BLB5" s="2152"/>
      <c r="BLC5" s="2152"/>
      <c r="BLD5" s="2152"/>
      <c r="BLE5" s="2152"/>
      <c r="BLF5" s="2152"/>
      <c r="BLG5" s="2152"/>
      <c r="BLH5" s="2152"/>
      <c r="BLI5" s="2152"/>
      <c r="BLJ5" s="2152"/>
      <c r="BLK5" s="2152"/>
      <c r="BLL5" s="2152"/>
      <c r="BLM5" s="2152"/>
      <c r="BLN5" s="2152"/>
      <c r="BLO5" s="2152"/>
      <c r="BLP5" s="2152"/>
      <c r="BLQ5" s="2152"/>
      <c r="BLR5" s="2152"/>
      <c r="BLS5" s="2152"/>
      <c r="BLT5" s="2152"/>
      <c r="BLU5" s="2152"/>
      <c r="BLV5" s="2152"/>
      <c r="BLW5" s="2152"/>
      <c r="BLX5" s="2152"/>
      <c r="BLY5" s="2152"/>
      <c r="BLZ5" s="2152"/>
      <c r="BMA5" s="2152"/>
      <c r="BMB5" s="2152"/>
      <c r="BMC5" s="2152"/>
      <c r="BMD5" s="2152"/>
      <c r="BME5" s="2152"/>
      <c r="BMF5" s="2152"/>
      <c r="BMG5" s="2152"/>
      <c r="BMH5" s="2152"/>
      <c r="BMI5" s="2152"/>
      <c r="BMJ5" s="2152"/>
      <c r="BMK5" s="2152"/>
      <c r="BML5" s="2152"/>
      <c r="BMM5" s="2152"/>
      <c r="BMN5" s="2152"/>
      <c r="BMO5" s="2152"/>
      <c r="BMP5" s="2152"/>
      <c r="BMQ5" s="2152"/>
      <c r="BMR5" s="2152"/>
      <c r="BMS5" s="2152"/>
      <c r="BMT5" s="2152"/>
      <c r="BMU5" s="2152"/>
      <c r="BMV5" s="2152"/>
      <c r="BMW5" s="2152"/>
      <c r="BMX5" s="2152"/>
      <c r="BMY5" s="2152"/>
      <c r="BMZ5" s="2152"/>
      <c r="BNA5" s="2152"/>
      <c r="BNB5" s="2152"/>
      <c r="BNC5" s="2152"/>
      <c r="BND5" s="2152"/>
      <c r="BNE5" s="2152"/>
      <c r="BNF5" s="2152"/>
      <c r="BNG5" s="2152"/>
      <c r="BNH5" s="2152"/>
      <c r="BNI5" s="2152"/>
      <c r="BNJ5" s="2152"/>
      <c r="BNK5" s="2152"/>
      <c r="BNL5" s="2152"/>
      <c r="BNM5" s="2152"/>
      <c r="BNN5" s="2152"/>
      <c r="BNO5" s="2152"/>
      <c r="BNP5" s="2152"/>
      <c r="BNQ5" s="2152"/>
      <c r="BNR5" s="2152"/>
      <c r="BNS5" s="2152"/>
      <c r="BNT5" s="2152"/>
      <c r="BNU5" s="2152"/>
      <c r="BNV5" s="2152"/>
      <c r="BNW5" s="2152"/>
      <c r="BNX5" s="2152"/>
      <c r="BNY5" s="2152"/>
      <c r="BNZ5" s="2152"/>
      <c r="BOA5" s="2152"/>
      <c r="BOB5" s="2152"/>
      <c r="BOC5" s="2152"/>
      <c r="BOD5" s="2152"/>
      <c r="BOE5" s="2152"/>
      <c r="BOF5" s="2152"/>
      <c r="BOG5" s="2152"/>
      <c r="BOH5" s="2152"/>
      <c r="BOI5" s="2152"/>
      <c r="BOJ5" s="2152"/>
      <c r="BOK5" s="2152"/>
      <c r="BOL5" s="2152"/>
      <c r="BOM5" s="2152"/>
      <c r="BON5" s="2152"/>
      <c r="BOO5" s="2152"/>
      <c r="BOP5" s="2152"/>
      <c r="BOQ5" s="2152"/>
      <c r="BOR5" s="2152"/>
      <c r="BOS5" s="2152"/>
      <c r="BOT5" s="2152"/>
      <c r="BOU5" s="2152"/>
      <c r="BOV5" s="2152"/>
      <c r="BOW5" s="2152"/>
      <c r="BOX5" s="2152"/>
      <c r="BOY5" s="2152"/>
      <c r="BOZ5" s="2152"/>
      <c r="BPA5" s="2152"/>
      <c r="BPB5" s="2152"/>
      <c r="BPC5" s="2152"/>
      <c r="BPD5" s="2152"/>
      <c r="BPE5" s="2152"/>
      <c r="BPF5" s="2152"/>
      <c r="BPG5" s="2152"/>
      <c r="BPH5" s="2152"/>
      <c r="BPI5" s="2152"/>
      <c r="BPJ5" s="2152"/>
      <c r="BPK5" s="2152"/>
      <c r="BPL5" s="2152"/>
      <c r="BPM5" s="2152"/>
      <c r="BPN5" s="2152"/>
      <c r="BPO5" s="2152"/>
      <c r="BPP5" s="2152"/>
      <c r="BPQ5" s="2152"/>
      <c r="BPR5" s="2152"/>
      <c r="BPS5" s="2152"/>
      <c r="BPT5" s="2152"/>
      <c r="BPU5" s="2152"/>
      <c r="BPV5" s="2152"/>
      <c r="BPW5" s="2152"/>
      <c r="BPX5" s="2152"/>
      <c r="BPY5" s="2152"/>
      <c r="BPZ5" s="2152"/>
      <c r="BQA5" s="2152"/>
      <c r="BQB5" s="2152"/>
      <c r="BQC5" s="2152"/>
      <c r="BQD5" s="2152"/>
      <c r="BQE5" s="2152"/>
      <c r="BQF5" s="2152"/>
      <c r="BQG5" s="2152"/>
      <c r="BQH5" s="2152"/>
      <c r="BQI5" s="2152"/>
      <c r="BQJ5" s="2152"/>
      <c r="BQK5" s="2152"/>
      <c r="BQL5" s="2152"/>
      <c r="BQM5" s="2152"/>
      <c r="BQN5" s="2152"/>
      <c r="BQO5" s="2152"/>
      <c r="BQP5" s="2152"/>
      <c r="BQQ5" s="2152"/>
      <c r="BQR5" s="2152"/>
      <c r="BQS5" s="2152"/>
      <c r="BQT5" s="2152"/>
      <c r="BQU5" s="2152"/>
      <c r="BQV5" s="2152"/>
      <c r="BQW5" s="2152"/>
      <c r="BQX5" s="2152"/>
      <c r="BQY5" s="2152"/>
      <c r="BQZ5" s="2152"/>
      <c r="BRA5" s="2152"/>
      <c r="BRB5" s="2152"/>
      <c r="BRC5" s="2152"/>
      <c r="BRD5" s="2152"/>
      <c r="BRE5" s="2152"/>
      <c r="BRF5" s="2152"/>
      <c r="BRG5" s="2152"/>
      <c r="BRH5" s="2152"/>
      <c r="BRI5" s="2152"/>
      <c r="BRJ5" s="2152"/>
      <c r="BRK5" s="2152"/>
      <c r="BRL5" s="2152"/>
      <c r="BRM5" s="2152"/>
      <c r="BRN5" s="2152"/>
      <c r="BRO5" s="2152"/>
      <c r="BRP5" s="2152"/>
      <c r="BRQ5" s="2152"/>
      <c r="BRR5" s="2152"/>
      <c r="BRS5" s="2152"/>
      <c r="BRT5" s="2152"/>
      <c r="BRU5" s="2152"/>
      <c r="BRV5" s="2152"/>
      <c r="BRW5" s="2152"/>
      <c r="BRX5" s="2152"/>
      <c r="BRY5" s="2152"/>
      <c r="BRZ5" s="2152"/>
      <c r="BSA5" s="2152"/>
      <c r="BSB5" s="2152"/>
      <c r="BSC5" s="2152"/>
      <c r="BSD5" s="2152"/>
      <c r="BSE5" s="2152"/>
      <c r="BSF5" s="2152"/>
      <c r="BSG5" s="2152"/>
      <c r="BSH5" s="2152"/>
      <c r="BSI5" s="2152"/>
      <c r="BSJ5" s="2152"/>
      <c r="BSK5" s="2152"/>
      <c r="BSL5" s="2152"/>
      <c r="BSM5" s="2152"/>
      <c r="BSN5" s="2152"/>
      <c r="BSO5" s="2152"/>
      <c r="BSP5" s="2152"/>
      <c r="BSQ5" s="2152"/>
      <c r="BSR5" s="2152"/>
      <c r="BSS5" s="2152"/>
      <c r="BST5" s="2152"/>
      <c r="BSU5" s="2152"/>
      <c r="BSV5" s="2152"/>
      <c r="BSW5" s="2152"/>
      <c r="BSX5" s="2152"/>
      <c r="BSY5" s="2152"/>
      <c r="BSZ5" s="2152"/>
      <c r="BTA5" s="2152"/>
      <c r="BTB5" s="2152"/>
      <c r="BTC5" s="2152"/>
      <c r="BTD5" s="2152"/>
      <c r="BTE5" s="2152"/>
      <c r="BTF5" s="2152"/>
      <c r="BTG5" s="2152"/>
      <c r="BTH5" s="2152"/>
      <c r="BTI5" s="2152"/>
      <c r="BTJ5" s="2152"/>
      <c r="BTK5" s="2152"/>
      <c r="BTL5" s="2152"/>
      <c r="BTM5" s="2152"/>
      <c r="BTN5" s="2152"/>
      <c r="BTO5" s="2152"/>
      <c r="BTP5" s="2152"/>
      <c r="BTQ5" s="2152"/>
      <c r="BTR5" s="2152"/>
      <c r="BTS5" s="2152"/>
      <c r="BTT5" s="2152"/>
      <c r="BTU5" s="2152"/>
      <c r="BTV5" s="2152"/>
      <c r="BTW5" s="2152"/>
      <c r="BTX5" s="2152"/>
      <c r="BTY5" s="2152"/>
      <c r="BTZ5" s="2152"/>
      <c r="BUA5" s="2152"/>
      <c r="BUB5" s="2152"/>
      <c r="BUC5" s="2152"/>
      <c r="BUD5" s="2152"/>
      <c r="BUE5" s="2152"/>
      <c r="BUF5" s="2152"/>
      <c r="BUG5" s="2152"/>
      <c r="BUH5" s="2152"/>
      <c r="BUI5" s="2152"/>
      <c r="BUJ5" s="2152"/>
      <c r="BUK5" s="2152"/>
      <c r="BUL5" s="2152"/>
      <c r="BUM5" s="2152"/>
      <c r="BUN5" s="2152"/>
      <c r="BUO5" s="2152"/>
      <c r="BUP5" s="2152"/>
      <c r="BUQ5" s="2152"/>
      <c r="BUR5" s="2152"/>
      <c r="BUS5" s="2152"/>
      <c r="BUT5" s="2152"/>
      <c r="BUU5" s="2152"/>
      <c r="BUV5" s="2152"/>
      <c r="BUW5" s="2152"/>
      <c r="BUX5" s="2152"/>
      <c r="BUY5" s="2152"/>
      <c r="BUZ5" s="2152"/>
      <c r="BVA5" s="2152"/>
      <c r="BVB5" s="2152"/>
      <c r="BVC5" s="2152"/>
      <c r="BVD5" s="2152"/>
      <c r="BVE5" s="2152"/>
      <c r="BVF5" s="2152"/>
      <c r="BVG5" s="2152"/>
      <c r="BVH5" s="2152"/>
      <c r="BVI5" s="2152"/>
      <c r="BVJ5" s="2152"/>
      <c r="BVK5" s="2152"/>
      <c r="BVL5" s="2152"/>
      <c r="BVM5" s="2152"/>
      <c r="BVN5" s="2152"/>
      <c r="BVO5" s="2152"/>
      <c r="BVP5" s="2152"/>
      <c r="BVQ5" s="2152"/>
      <c r="BVR5" s="2152"/>
      <c r="BVS5" s="2152"/>
      <c r="BVT5" s="2152"/>
      <c r="BVU5" s="2152"/>
      <c r="BVV5" s="2152"/>
      <c r="BVW5" s="2152"/>
      <c r="BVX5" s="2152"/>
      <c r="BVY5" s="2152"/>
      <c r="BVZ5" s="2152"/>
      <c r="BWA5" s="2152"/>
      <c r="BWB5" s="2152"/>
      <c r="BWC5" s="2152"/>
      <c r="BWD5" s="2152"/>
      <c r="BWE5" s="2152"/>
      <c r="BWF5" s="2152"/>
      <c r="BWG5" s="2152"/>
      <c r="BWH5" s="2152"/>
      <c r="BWI5" s="2152"/>
      <c r="BWJ5" s="2152"/>
      <c r="BWK5" s="2152"/>
      <c r="BWL5" s="2152"/>
      <c r="BWM5" s="2152"/>
      <c r="BWN5" s="2152"/>
      <c r="BWO5" s="2152"/>
      <c r="BWP5" s="2152"/>
      <c r="BWQ5" s="2152"/>
      <c r="BWR5" s="2152"/>
      <c r="BWS5" s="2152"/>
      <c r="BWT5" s="2152"/>
      <c r="BWU5" s="2152"/>
      <c r="BWV5" s="2152"/>
      <c r="BWW5" s="2152"/>
      <c r="BWX5" s="2152"/>
      <c r="BWY5" s="2152"/>
      <c r="BWZ5" s="2152"/>
      <c r="BXA5" s="2152"/>
      <c r="BXB5" s="2152"/>
      <c r="BXC5" s="2152"/>
      <c r="BXD5" s="2152"/>
      <c r="BXE5" s="2152"/>
      <c r="BXF5" s="2152"/>
      <c r="BXG5" s="2152"/>
      <c r="BXH5" s="2152"/>
      <c r="BXI5" s="2152"/>
      <c r="BXJ5" s="2152"/>
      <c r="BXK5" s="2152"/>
      <c r="BXL5" s="2152"/>
      <c r="BXM5" s="2152"/>
      <c r="BXN5" s="2152"/>
      <c r="BXO5" s="2152"/>
      <c r="BXP5" s="2152"/>
      <c r="BXQ5" s="2152"/>
      <c r="BXR5" s="2152"/>
      <c r="BXS5" s="2152"/>
      <c r="BXT5" s="2152"/>
      <c r="BXU5" s="2152"/>
      <c r="BXV5" s="2152"/>
      <c r="BXW5" s="2152"/>
      <c r="BXX5" s="2152"/>
      <c r="BXY5" s="2152"/>
      <c r="BXZ5" s="2152"/>
      <c r="BYA5" s="2152"/>
      <c r="BYB5" s="2152"/>
      <c r="BYC5" s="2152"/>
      <c r="BYD5" s="2152"/>
      <c r="BYE5" s="2152"/>
      <c r="BYF5" s="2152"/>
      <c r="BYG5" s="2152"/>
      <c r="BYH5" s="2152"/>
      <c r="BYI5" s="2152"/>
      <c r="BYJ5" s="2152"/>
      <c r="BYK5" s="2152"/>
      <c r="BYL5" s="2152"/>
      <c r="BYM5" s="2152"/>
      <c r="BYN5" s="2152"/>
      <c r="BYO5" s="2152"/>
      <c r="BYP5" s="2152"/>
      <c r="BYQ5" s="2152"/>
      <c r="BYR5" s="2152"/>
      <c r="BYS5" s="2152"/>
      <c r="BYT5" s="2152"/>
      <c r="BYU5" s="2152"/>
      <c r="BYV5" s="2152"/>
      <c r="BYW5" s="2152"/>
      <c r="BYX5" s="2152"/>
      <c r="BYY5" s="2152"/>
      <c r="BYZ5" s="2152"/>
      <c r="BZA5" s="2152"/>
      <c r="BZB5" s="2152"/>
      <c r="BZC5" s="2152"/>
      <c r="BZD5" s="2152"/>
      <c r="BZE5" s="2152"/>
      <c r="BZF5" s="2152"/>
      <c r="BZG5" s="2152"/>
      <c r="BZH5" s="2152"/>
      <c r="BZI5" s="2152"/>
      <c r="BZJ5" s="2152"/>
      <c r="BZK5" s="2152"/>
      <c r="BZL5" s="2152"/>
      <c r="BZM5" s="2152"/>
      <c r="BZN5" s="2152"/>
      <c r="BZO5" s="2152"/>
      <c r="BZP5" s="2152"/>
      <c r="BZQ5" s="2152"/>
      <c r="BZR5" s="2152"/>
      <c r="BZS5" s="2152"/>
      <c r="BZT5" s="2152"/>
      <c r="BZU5" s="2152"/>
      <c r="BZV5" s="2152"/>
      <c r="BZW5" s="2152"/>
      <c r="BZX5" s="2152"/>
      <c r="BZY5" s="2152"/>
      <c r="BZZ5" s="2152"/>
      <c r="CAA5" s="2152"/>
      <c r="CAB5" s="2152"/>
      <c r="CAC5" s="2152"/>
      <c r="CAD5" s="2152"/>
      <c r="CAE5" s="2152"/>
      <c r="CAF5" s="2152"/>
      <c r="CAG5" s="2152"/>
      <c r="CAH5" s="2152"/>
      <c r="CAI5" s="2152"/>
      <c r="CAJ5" s="2152"/>
      <c r="CAK5" s="2152"/>
      <c r="CAL5" s="2152"/>
      <c r="CAM5" s="2152"/>
      <c r="CAN5" s="2152"/>
      <c r="CAO5" s="2152"/>
      <c r="CAP5" s="2152"/>
      <c r="CAQ5" s="2152"/>
      <c r="CAR5" s="2152"/>
      <c r="CAS5" s="2152"/>
      <c r="CAT5" s="2152"/>
      <c r="CAU5" s="2152"/>
      <c r="CAV5" s="2152"/>
      <c r="CAW5" s="2152"/>
      <c r="CAX5" s="2152"/>
      <c r="CAY5" s="2152"/>
      <c r="CAZ5" s="2152"/>
      <c r="CBA5" s="2152"/>
      <c r="CBB5" s="2152"/>
      <c r="CBC5" s="2152"/>
      <c r="CBD5" s="2152"/>
      <c r="CBE5" s="2152"/>
      <c r="CBF5" s="2152"/>
      <c r="CBG5" s="2152"/>
      <c r="CBH5" s="2152"/>
      <c r="CBI5" s="2152"/>
      <c r="CBJ5" s="2152"/>
      <c r="CBK5" s="2152"/>
      <c r="CBL5" s="2152"/>
      <c r="CBM5" s="2152"/>
      <c r="CBN5" s="2152"/>
      <c r="CBO5" s="2152"/>
      <c r="CBP5" s="2152"/>
      <c r="CBQ5" s="2152"/>
      <c r="CBR5" s="2152"/>
      <c r="CBS5" s="2152"/>
      <c r="CBT5" s="2152"/>
      <c r="CBU5" s="2152"/>
      <c r="CBV5" s="2152"/>
      <c r="CBW5" s="2152"/>
      <c r="CBX5" s="2152"/>
      <c r="CBY5" s="2152"/>
      <c r="CBZ5" s="2152"/>
      <c r="CCA5" s="2152"/>
      <c r="CCB5" s="2152"/>
      <c r="CCC5" s="2152"/>
      <c r="CCD5" s="2152"/>
      <c r="CCE5" s="2152"/>
      <c r="CCF5" s="2152"/>
      <c r="CCG5" s="2152"/>
      <c r="CCH5" s="2152"/>
      <c r="CCI5" s="2152"/>
      <c r="CCJ5" s="2152"/>
      <c r="CCK5" s="2152"/>
      <c r="CCL5" s="2152"/>
      <c r="CCM5" s="2152"/>
      <c r="CCN5" s="2152"/>
      <c r="CCO5" s="2152"/>
      <c r="CCP5" s="2152"/>
      <c r="CCQ5" s="2152"/>
      <c r="CCR5" s="2152"/>
      <c r="CCS5" s="2152"/>
      <c r="CCT5" s="2152"/>
      <c r="CCU5" s="2152"/>
      <c r="CCV5" s="2152"/>
      <c r="CCW5" s="2152"/>
      <c r="CCX5" s="2152"/>
      <c r="CCY5" s="2152"/>
      <c r="CCZ5" s="2152"/>
      <c r="CDA5" s="2152"/>
      <c r="CDB5" s="2152"/>
      <c r="CDC5" s="2152"/>
      <c r="CDD5" s="2152"/>
      <c r="CDE5" s="2152"/>
      <c r="CDF5" s="2152"/>
      <c r="CDG5" s="2152"/>
      <c r="CDH5" s="2152"/>
      <c r="CDI5" s="2152"/>
      <c r="CDJ5" s="2152"/>
      <c r="CDK5" s="2152"/>
      <c r="CDL5" s="2152"/>
      <c r="CDM5" s="2152"/>
      <c r="CDN5" s="2152"/>
      <c r="CDO5" s="2152"/>
      <c r="CDP5" s="2152"/>
      <c r="CDQ5" s="2152"/>
      <c r="CDR5" s="2152"/>
      <c r="CDS5" s="2152"/>
      <c r="CDT5" s="2152"/>
      <c r="CDU5" s="2152"/>
      <c r="CDV5" s="2152"/>
      <c r="CDW5" s="2152"/>
      <c r="CDX5" s="2152"/>
      <c r="CDY5" s="2152"/>
      <c r="CDZ5" s="2152"/>
      <c r="CEA5" s="2152"/>
      <c r="CEB5" s="2152"/>
      <c r="CEC5" s="2152"/>
      <c r="CED5" s="2152"/>
      <c r="CEE5" s="2152"/>
      <c r="CEF5" s="2152"/>
      <c r="CEG5" s="2152"/>
      <c r="CEH5" s="2152"/>
      <c r="CEI5" s="2152"/>
      <c r="CEJ5" s="2152"/>
      <c r="CEK5" s="2152"/>
      <c r="CEL5" s="2152"/>
      <c r="CEM5" s="2152"/>
      <c r="CEN5" s="2152"/>
      <c r="CEO5" s="2152"/>
      <c r="CEP5" s="2152"/>
      <c r="CEQ5" s="2152"/>
      <c r="CER5" s="2152"/>
      <c r="CES5" s="2152"/>
      <c r="CET5" s="2152"/>
      <c r="CEU5" s="2152"/>
      <c r="CEV5" s="2152"/>
      <c r="CEW5" s="2152"/>
      <c r="CEX5" s="2152"/>
      <c r="CEY5" s="2152"/>
      <c r="CEZ5" s="2152"/>
      <c r="CFA5" s="2152"/>
      <c r="CFB5" s="2152"/>
      <c r="CFC5" s="2152"/>
      <c r="CFD5" s="2152"/>
      <c r="CFE5" s="2152"/>
      <c r="CFF5" s="2152"/>
      <c r="CFG5" s="2152"/>
      <c r="CFH5" s="2152"/>
      <c r="CFI5" s="2152"/>
      <c r="CFJ5" s="2152"/>
      <c r="CFK5" s="2152"/>
      <c r="CFL5" s="2152"/>
      <c r="CFM5" s="2152"/>
      <c r="CFN5" s="2152"/>
      <c r="CFO5" s="2152"/>
      <c r="CFP5" s="2152"/>
      <c r="CFQ5" s="2152"/>
      <c r="CFR5" s="2152"/>
      <c r="CFS5" s="2152"/>
      <c r="CFT5" s="2152"/>
      <c r="CFU5" s="2152"/>
      <c r="CFV5" s="2152"/>
      <c r="CFW5" s="2152"/>
      <c r="CFX5" s="2152"/>
      <c r="CFY5" s="2152"/>
      <c r="CFZ5" s="2152"/>
      <c r="CGA5" s="2152"/>
      <c r="CGB5" s="2152"/>
      <c r="CGC5" s="2152"/>
      <c r="CGD5" s="2152"/>
      <c r="CGE5" s="2152"/>
      <c r="CGF5" s="2152"/>
      <c r="CGG5" s="2152"/>
      <c r="CGH5" s="2152"/>
      <c r="CGI5" s="2152"/>
      <c r="CGJ5" s="2152"/>
      <c r="CGK5" s="2152"/>
      <c r="CGL5" s="2152"/>
      <c r="CGM5" s="2152"/>
      <c r="CGN5" s="2152"/>
      <c r="CGO5" s="2152"/>
      <c r="CGP5" s="2152"/>
      <c r="CGQ5" s="2152"/>
      <c r="CGR5" s="2152"/>
      <c r="CGS5" s="2152"/>
      <c r="CGT5" s="2152"/>
      <c r="CGU5" s="2152"/>
      <c r="CGV5" s="2152"/>
      <c r="CGW5" s="2152"/>
      <c r="CGX5" s="2152"/>
      <c r="CGY5" s="2152"/>
      <c r="CGZ5" s="2152"/>
      <c r="CHA5" s="2152"/>
      <c r="CHB5" s="2152"/>
      <c r="CHC5" s="2152"/>
      <c r="CHD5" s="2152"/>
      <c r="CHE5" s="2152"/>
      <c r="CHF5" s="2152"/>
      <c r="CHG5" s="2152"/>
      <c r="CHH5" s="2152"/>
      <c r="CHI5" s="2152"/>
      <c r="CHJ5" s="2152"/>
      <c r="CHK5" s="2152"/>
      <c r="CHL5" s="2152"/>
      <c r="CHM5" s="2152"/>
      <c r="CHN5" s="2152"/>
      <c r="CHO5" s="2152"/>
      <c r="CHP5" s="2152"/>
      <c r="CHQ5" s="2152"/>
      <c r="CHR5" s="2152"/>
      <c r="CHS5" s="2152"/>
      <c r="CHT5" s="2152"/>
      <c r="CHU5" s="2152"/>
      <c r="CHV5" s="2152"/>
      <c r="CHW5" s="2152"/>
      <c r="CHX5" s="2152"/>
      <c r="CHY5" s="2152"/>
      <c r="CHZ5" s="2152"/>
      <c r="CIA5" s="2152"/>
      <c r="CIB5" s="2152"/>
      <c r="CIC5" s="2152"/>
      <c r="CID5" s="2152"/>
      <c r="CIE5" s="2152"/>
      <c r="CIF5" s="2152"/>
      <c r="CIG5" s="2152"/>
      <c r="CIH5" s="2152"/>
      <c r="CII5" s="2152"/>
      <c r="CIJ5" s="2152"/>
      <c r="CIK5" s="2152"/>
      <c r="CIL5" s="2152"/>
      <c r="CIM5" s="2152"/>
      <c r="CIN5" s="2152"/>
      <c r="CIO5" s="2152"/>
      <c r="CIP5" s="2152"/>
      <c r="CIQ5" s="2152"/>
      <c r="CIR5" s="2152"/>
      <c r="CIS5" s="2152"/>
      <c r="CIT5" s="2152"/>
      <c r="CIU5" s="2152"/>
      <c r="CIV5" s="2152"/>
      <c r="CIW5" s="2152"/>
      <c r="CIX5" s="2152"/>
      <c r="CIY5" s="2152"/>
      <c r="CIZ5" s="2152"/>
      <c r="CJA5" s="2152"/>
      <c r="CJB5" s="2152"/>
      <c r="CJC5" s="2152"/>
      <c r="CJD5" s="2152"/>
      <c r="CJE5" s="2152"/>
      <c r="CJF5" s="2152"/>
      <c r="CJG5" s="2152"/>
      <c r="CJH5" s="2152"/>
      <c r="CJI5" s="2152"/>
      <c r="CJJ5" s="2152"/>
      <c r="CJK5" s="2152"/>
      <c r="CJL5" s="2152"/>
      <c r="CJM5" s="2152"/>
      <c r="CJN5" s="2152"/>
      <c r="CJO5" s="2152"/>
      <c r="CJP5" s="2152"/>
      <c r="CJQ5" s="2152"/>
      <c r="CJR5" s="2152"/>
      <c r="CJS5" s="2152"/>
      <c r="CJT5" s="2152"/>
      <c r="CJU5" s="2152"/>
      <c r="CJV5" s="2152"/>
      <c r="CJW5" s="2152"/>
      <c r="CJX5" s="2152"/>
      <c r="CJY5" s="2152"/>
      <c r="CJZ5" s="2152"/>
      <c r="CKA5" s="2152"/>
      <c r="CKB5" s="2152"/>
      <c r="CKC5" s="2152"/>
      <c r="CKD5" s="2152"/>
      <c r="CKE5" s="2152"/>
      <c r="CKF5" s="2152"/>
      <c r="CKG5" s="2152"/>
      <c r="CKH5" s="2152"/>
      <c r="CKI5" s="2152"/>
      <c r="CKJ5" s="2152"/>
      <c r="CKK5" s="2152"/>
      <c r="CKL5" s="2152"/>
      <c r="CKM5" s="2152"/>
      <c r="CKN5" s="2152"/>
      <c r="CKO5" s="2152"/>
      <c r="CKP5" s="2152"/>
      <c r="CKQ5" s="2152"/>
      <c r="CKR5" s="2152"/>
      <c r="CKS5" s="2152"/>
      <c r="CKT5" s="2152"/>
      <c r="CKU5" s="2152"/>
      <c r="CKV5" s="2152"/>
      <c r="CKW5" s="2152"/>
      <c r="CKX5" s="2152"/>
      <c r="CKY5" s="2152"/>
      <c r="CKZ5" s="2152"/>
      <c r="CLA5" s="2152"/>
      <c r="CLB5" s="2152"/>
      <c r="CLC5" s="2152"/>
      <c r="CLD5" s="2152"/>
      <c r="CLE5" s="2152"/>
      <c r="CLF5" s="2152"/>
      <c r="CLG5" s="2152"/>
      <c r="CLH5" s="2152"/>
      <c r="CLI5" s="2152"/>
      <c r="CLJ5" s="2152"/>
      <c r="CLK5" s="2152"/>
      <c r="CLL5" s="2152"/>
      <c r="CLM5" s="2152"/>
      <c r="CLN5" s="2152"/>
      <c r="CLO5" s="2152"/>
      <c r="CLP5" s="2152"/>
      <c r="CLQ5" s="2152"/>
      <c r="CLR5" s="2152"/>
      <c r="CLS5" s="2152"/>
      <c r="CLT5" s="2152"/>
      <c r="CLU5" s="2152"/>
      <c r="CLV5" s="2152"/>
      <c r="CLW5" s="2152"/>
      <c r="CLX5" s="2152"/>
      <c r="CLY5" s="2152"/>
      <c r="CLZ5" s="2152"/>
      <c r="CMA5" s="2152"/>
      <c r="CMB5" s="2152"/>
      <c r="CMC5" s="2152"/>
      <c r="CMD5" s="2152"/>
      <c r="CME5" s="2152"/>
      <c r="CMF5" s="2152"/>
      <c r="CMG5" s="2152"/>
      <c r="CMH5" s="2152"/>
      <c r="CMI5" s="2152"/>
      <c r="CMJ5" s="2152"/>
      <c r="CMK5" s="2152"/>
      <c r="CML5" s="2152"/>
      <c r="CMM5" s="2152"/>
      <c r="CMN5" s="2152"/>
      <c r="CMO5" s="2152"/>
      <c r="CMP5" s="2152"/>
      <c r="CMQ5" s="2152"/>
      <c r="CMR5" s="2152"/>
      <c r="CMS5" s="2152"/>
      <c r="CMT5" s="2152"/>
      <c r="CMU5" s="2152"/>
      <c r="CMV5" s="2152"/>
      <c r="CMW5" s="2152"/>
      <c r="CMX5" s="2152"/>
      <c r="CMY5" s="2152"/>
      <c r="CMZ5" s="2152"/>
      <c r="CNA5" s="2152"/>
      <c r="CNB5" s="2152"/>
      <c r="CNC5" s="2152"/>
      <c r="CND5" s="2152"/>
      <c r="CNE5" s="2152"/>
      <c r="CNF5" s="2152"/>
      <c r="CNG5" s="2152"/>
      <c r="CNH5" s="2152"/>
      <c r="CNI5" s="2152"/>
      <c r="CNJ5" s="2152"/>
      <c r="CNK5" s="2152"/>
      <c r="CNL5" s="2152"/>
      <c r="CNM5" s="2152"/>
      <c r="CNN5" s="2152"/>
      <c r="CNO5" s="2152"/>
      <c r="CNP5" s="2152"/>
      <c r="CNQ5" s="2152"/>
      <c r="CNR5" s="2152"/>
      <c r="CNS5" s="2152"/>
      <c r="CNT5" s="2152"/>
      <c r="CNU5" s="2152"/>
      <c r="CNV5" s="2152"/>
      <c r="CNW5" s="2152"/>
      <c r="CNX5" s="2152"/>
      <c r="CNY5" s="2152"/>
      <c r="CNZ5" s="2152"/>
      <c r="COA5" s="2152"/>
      <c r="COB5" s="2152"/>
      <c r="COC5" s="2152"/>
      <c r="COD5" s="2152"/>
      <c r="COE5" s="2152"/>
      <c r="COF5" s="2152"/>
      <c r="COG5" s="2152"/>
      <c r="COH5" s="2152"/>
      <c r="COI5" s="2152"/>
      <c r="COJ5" s="2152"/>
      <c r="COK5" s="2152"/>
      <c r="COL5" s="2152"/>
      <c r="COM5" s="2152"/>
      <c r="CON5" s="2152"/>
      <c r="COO5" s="2152"/>
      <c r="COP5" s="2152"/>
      <c r="COQ5" s="2152"/>
      <c r="COR5" s="2152"/>
      <c r="COS5" s="2152"/>
      <c r="COT5" s="2152"/>
      <c r="COU5" s="2152"/>
      <c r="COV5" s="2152"/>
      <c r="COW5" s="2152"/>
      <c r="COX5" s="2152"/>
      <c r="COY5" s="2152"/>
      <c r="COZ5" s="2152"/>
      <c r="CPA5" s="2152"/>
      <c r="CPB5" s="2152"/>
      <c r="CPC5" s="2152"/>
      <c r="CPD5" s="2152"/>
      <c r="CPE5" s="2152"/>
      <c r="CPF5" s="2152"/>
      <c r="CPG5" s="2152"/>
      <c r="CPH5" s="2152"/>
      <c r="CPI5" s="2152"/>
      <c r="CPJ5" s="2152"/>
      <c r="CPK5" s="2152"/>
      <c r="CPL5" s="2152"/>
      <c r="CPM5" s="2152"/>
      <c r="CPN5" s="2152"/>
      <c r="CPO5" s="2152"/>
      <c r="CPP5" s="2152"/>
      <c r="CPQ5" s="2152"/>
      <c r="CPR5" s="2152"/>
      <c r="CPS5" s="2152"/>
      <c r="CPT5" s="2152"/>
      <c r="CPU5" s="2152"/>
      <c r="CPV5" s="2152"/>
      <c r="CPW5" s="2152"/>
      <c r="CPX5" s="2152"/>
      <c r="CPY5" s="2152"/>
      <c r="CPZ5" s="2152"/>
      <c r="CQA5" s="2152"/>
      <c r="CQB5" s="2152"/>
      <c r="CQC5" s="2152"/>
      <c r="CQD5" s="2152"/>
      <c r="CQE5" s="2152"/>
      <c r="CQF5" s="2152"/>
      <c r="CQG5" s="2152"/>
      <c r="CQH5" s="2152"/>
      <c r="CQI5" s="2152"/>
      <c r="CQJ5" s="2152"/>
      <c r="CQK5" s="2152"/>
      <c r="CQL5" s="2152"/>
      <c r="CQM5" s="2152"/>
      <c r="CQN5" s="2152"/>
      <c r="CQO5" s="2152"/>
      <c r="CQP5" s="2152"/>
      <c r="CQQ5" s="2152"/>
      <c r="CQR5" s="2152"/>
      <c r="CQS5" s="2152"/>
      <c r="CQT5" s="2152"/>
      <c r="CQU5" s="2152"/>
      <c r="CQV5" s="2152"/>
      <c r="CQW5" s="2152"/>
      <c r="CQX5" s="2152"/>
      <c r="CQY5" s="2152"/>
      <c r="CQZ5" s="2152"/>
      <c r="CRA5" s="2152"/>
      <c r="CRB5" s="2152"/>
      <c r="CRC5" s="2152"/>
      <c r="CRD5" s="2152"/>
      <c r="CRE5" s="2152"/>
      <c r="CRF5" s="2152"/>
      <c r="CRG5" s="2152"/>
      <c r="CRH5" s="2152"/>
      <c r="CRI5" s="2152"/>
      <c r="CRJ5" s="2152"/>
      <c r="CRK5" s="2152"/>
      <c r="CRL5" s="2152"/>
      <c r="CRM5" s="2152"/>
      <c r="CRN5" s="2152"/>
      <c r="CRO5" s="2152"/>
      <c r="CRP5" s="2152"/>
      <c r="CRQ5" s="2152"/>
      <c r="CRR5" s="2152"/>
      <c r="CRS5" s="2152"/>
      <c r="CRT5" s="2152"/>
      <c r="CRU5" s="2152"/>
      <c r="CRV5" s="2152"/>
      <c r="CRW5" s="2152"/>
      <c r="CRX5" s="2152"/>
      <c r="CRY5" s="2152"/>
      <c r="CRZ5" s="2152"/>
      <c r="CSA5" s="2152"/>
      <c r="CSB5" s="2152"/>
      <c r="CSC5" s="2152"/>
      <c r="CSD5" s="2152"/>
      <c r="CSE5" s="2152"/>
      <c r="CSF5" s="2152"/>
      <c r="CSG5" s="2152"/>
      <c r="CSH5" s="2152"/>
      <c r="CSI5" s="2152"/>
      <c r="CSJ5" s="2152"/>
      <c r="CSK5" s="2152"/>
      <c r="CSL5" s="2152"/>
      <c r="CSM5" s="2152"/>
      <c r="CSN5" s="2152"/>
      <c r="CSO5" s="2152"/>
      <c r="CSP5" s="2152"/>
      <c r="CSQ5" s="2152"/>
      <c r="CSR5" s="2152"/>
      <c r="CSS5" s="2152"/>
      <c r="CST5" s="2152"/>
      <c r="CSU5" s="2152"/>
      <c r="CSV5" s="2152"/>
      <c r="CSW5" s="2152"/>
      <c r="CSX5" s="2152"/>
      <c r="CSY5" s="2152"/>
      <c r="CSZ5" s="2152"/>
      <c r="CTA5" s="2152"/>
      <c r="CTB5" s="2152"/>
      <c r="CTC5" s="2152"/>
      <c r="CTD5" s="2152"/>
      <c r="CTE5" s="2152"/>
      <c r="CTF5" s="2152"/>
      <c r="CTG5" s="2152"/>
      <c r="CTH5" s="2152"/>
      <c r="CTI5" s="2152"/>
      <c r="CTJ5" s="2152"/>
      <c r="CTK5" s="2152"/>
      <c r="CTL5" s="2152"/>
      <c r="CTM5" s="2152"/>
      <c r="CTN5" s="2152"/>
      <c r="CTO5" s="2152"/>
      <c r="CTP5" s="2152"/>
      <c r="CTQ5" s="2152"/>
      <c r="CTR5" s="2152"/>
      <c r="CTS5" s="2152"/>
      <c r="CTT5" s="2152"/>
      <c r="CTU5" s="2152"/>
      <c r="CTV5" s="2152"/>
      <c r="CTW5" s="2152"/>
      <c r="CTX5" s="2152"/>
      <c r="CTY5" s="2152"/>
      <c r="CTZ5" s="2152"/>
      <c r="CUA5" s="2152"/>
      <c r="CUB5" s="2152"/>
      <c r="CUC5" s="2152"/>
      <c r="CUD5" s="2152"/>
      <c r="CUE5" s="2152"/>
      <c r="CUF5" s="2152"/>
      <c r="CUG5" s="2152"/>
      <c r="CUH5" s="2152"/>
      <c r="CUI5" s="2152"/>
      <c r="CUJ5" s="2152"/>
      <c r="CUK5" s="2152"/>
      <c r="CUL5" s="2152"/>
      <c r="CUM5" s="2152"/>
      <c r="CUN5" s="2152"/>
      <c r="CUO5" s="2152"/>
      <c r="CUP5" s="2152"/>
      <c r="CUQ5" s="2152"/>
      <c r="CUR5" s="2152"/>
      <c r="CUS5" s="2152"/>
      <c r="CUT5" s="2152"/>
      <c r="CUU5" s="2152"/>
      <c r="CUV5" s="2152"/>
      <c r="CUW5" s="2152"/>
      <c r="CUX5" s="2152"/>
      <c r="CUY5" s="2152"/>
      <c r="CUZ5" s="2152"/>
      <c r="CVA5" s="2152"/>
      <c r="CVB5" s="2152"/>
      <c r="CVC5" s="2152"/>
      <c r="CVD5" s="2152"/>
      <c r="CVE5" s="2152"/>
      <c r="CVF5" s="2152"/>
      <c r="CVG5" s="2152"/>
      <c r="CVH5" s="2152"/>
      <c r="CVI5" s="2152"/>
      <c r="CVJ5" s="2152"/>
      <c r="CVK5" s="2152"/>
      <c r="CVL5" s="2152"/>
      <c r="CVM5" s="2152"/>
      <c r="CVN5" s="2152"/>
      <c r="CVO5" s="2152"/>
      <c r="CVP5" s="2152"/>
      <c r="CVQ5" s="2152"/>
      <c r="CVR5" s="2152"/>
      <c r="CVS5" s="2152"/>
      <c r="CVT5" s="2152"/>
      <c r="CVU5" s="2152"/>
      <c r="CVV5" s="2152"/>
      <c r="CVW5" s="2152"/>
      <c r="CVX5" s="2152"/>
      <c r="CVY5" s="2152"/>
      <c r="CVZ5" s="2152"/>
      <c r="CWA5" s="2152"/>
      <c r="CWB5" s="2152"/>
      <c r="CWC5" s="2152"/>
      <c r="CWD5" s="2152"/>
      <c r="CWE5" s="2152"/>
      <c r="CWF5" s="2152"/>
      <c r="CWG5" s="2152"/>
      <c r="CWH5" s="2152"/>
      <c r="CWI5" s="2152"/>
      <c r="CWJ5" s="2152"/>
      <c r="CWK5" s="2152"/>
      <c r="CWL5" s="2152"/>
      <c r="CWM5" s="2152"/>
      <c r="CWN5" s="2152"/>
      <c r="CWO5" s="2152"/>
      <c r="CWP5" s="2152"/>
      <c r="CWQ5" s="2152"/>
      <c r="CWR5" s="2152"/>
      <c r="CWS5" s="2152"/>
      <c r="CWT5" s="2152"/>
      <c r="CWU5" s="2152"/>
      <c r="CWV5" s="2152"/>
      <c r="CWW5" s="2152"/>
      <c r="CWX5" s="2152"/>
      <c r="CWY5" s="2152"/>
      <c r="CWZ5" s="2152"/>
      <c r="CXA5" s="2152"/>
      <c r="CXB5" s="2152"/>
      <c r="CXC5" s="2152"/>
      <c r="CXD5" s="2152"/>
      <c r="CXE5" s="2152"/>
      <c r="CXF5" s="2152"/>
      <c r="CXG5" s="2152"/>
      <c r="CXH5" s="2152"/>
      <c r="CXI5" s="2152"/>
      <c r="CXJ5" s="2152"/>
      <c r="CXK5" s="2152"/>
      <c r="CXL5" s="2152"/>
      <c r="CXM5" s="2152"/>
      <c r="CXN5" s="2152"/>
      <c r="CXO5" s="2152"/>
      <c r="CXP5" s="2152"/>
      <c r="CXQ5" s="2152"/>
      <c r="CXR5" s="2152"/>
      <c r="CXS5" s="2152"/>
      <c r="CXT5" s="2152"/>
      <c r="CXU5" s="2152"/>
      <c r="CXV5" s="2152"/>
      <c r="CXW5" s="2152"/>
      <c r="CXX5" s="2152"/>
      <c r="CXY5" s="2152"/>
      <c r="CXZ5" s="2152"/>
      <c r="CYA5" s="2152"/>
      <c r="CYB5" s="2152"/>
      <c r="CYC5" s="2152"/>
      <c r="CYD5" s="2152"/>
      <c r="CYE5" s="2152"/>
      <c r="CYF5" s="2152"/>
      <c r="CYG5" s="2152"/>
      <c r="CYH5" s="2152"/>
      <c r="CYI5" s="2152"/>
      <c r="CYJ5" s="2152"/>
      <c r="CYK5" s="2152"/>
      <c r="CYL5" s="2152"/>
      <c r="CYM5" s="2152"/>
      <c r="CYN5" s="2152"/>
      <c r="CYO5" s="2152"/>
      <c r="CYP5" s="2152"/>
      <c r="CYQ5" s="2152"/>
      <c r="CYR5" s="2152"/>
      <c r="CYS5" s="2152"/>
      <c r="CYT5" s="2152"/>
      <c r="CYU5" s="2152"/>
      <c r="CYV5" s="2152"/>
      <c r="CYW5" s="2152"/>
      <c r="CYX5" s="2152"/>
      <c r="CYY5" s="2152"/>
      <c r="CYZ5" s="2152"/>
      <c r="CZA5" s="2152"/>
      <c r="CZB5" s="2152"/>
      <c r="CZC5" s="2152"/>
      <c r="CZD5" s="2152"/>
      <c r="CZE5" s="2152"/>
      <c r="CZF5" s="2152"/>
      <c r="CZG5" s="2152"/>
      <c r="CZH5" s="2152"/>
      <c r="CZI5" s="2152"/>
      <c r="CZJ5" s="2152"/>
      <c r="CZK5" s="2152"/>
      <c r="CZL5" s="2152"/>
      <c r="CZM5" s="2152"/>
      <c r="CZN5" s="2152"/>
      <c r="CZO5" s="2152"/>
      <c r="CZP5" s="2152"/>
      <c r="CZQ5" s="2152"/>
      <c r="CZR5" s="2152"/>
      <c r="CZS5" s="2152"/>
      <c r="CZT5" s="2152"/>
      <c r="CZU5" s="2152"/>
      <c r="CZV5" s="2152"/>
      <c r="CZW5" s="2152"/>
      <c r="CZX5" s="2152"/>
      <c r="CZY5" s="2152"/>
      <c r="CZZ5" s="2152"/>
      <c r="DAA5" s="2152"/>
      <c r="DAB5" s="2152"/>
      <c r="DAC5" s="2152"/>
      <c r="DAD5" s="2152"/>
      <c r="DAE5" s="2152"/>
      <c r="DAF5" s="2152"/>
      <c r="DAG5" s="2152"/>
      <c r="DAH5" s="2152"/>
      <c r="DAI5" s="2152"/>
      <c r="DAJ5" s="2152"/>
      <c r="DAK5" s="2152"/>
      <c r="DAL5" s="2152"/>
      <c r="DAM5" s="2152"/>
      <c r="DAN5" s="2152"/>
      <c r="DAO5" s="2152"/>
      <c r="DAP5" s="2152"/>
      <c r="DAQ5" s="2152"/>
      <c r="DAR5" s="2152"/>
      <c r="DAS5" s="2152"/>
      <c r="DAT5" s="2152"/>
      <c r="DAU5" s="2152"/>
      <c r="DAV5" s="2152"/>
      <c r="DAW5" s="2152"/>
      <c r="DAX5" s="2152"/>
      <c r="DAY5" s="2152"/>
      <c r="DAZ5" s="2152"/>
      <c r="DBA5" s="2152"/>
      <c r="DBB5" s="2152"/>
      <c r="DBC5" s="2152"/>
      <c r="DBD5" s="2152"/>
      <c r="DBE5" s="2152"/>
      <c r="DBF5" s="2152"/>
      <c r="DBG5" s="2152"/>
      <c r="DBH5" s="2152"/>
      <c r="DBI5" s="2152"/>
      <c r="DBJ5" s="2152"/>
      <c r="DBK5" s="2152"/>
      <c r="DBL5" s="2152"/>
      <c r="DBM5" s="2152"/>
      <c r="DBN5" s="2152"/>
      <c r="DBO5" s="2152"/>
      <c r="DBP5" s="2152"/>
      <c r="DBQ5" s="2152"/>
      <c r="DBR5" s="2152"/>
      <c r="DBS5" s="2152"/>
      <c r="DBT5" s="2152"/>
      <c r="DBU5" s="2152"/>
      <c r="DBV5" s="2152"/>
      <c r="DBW5" s="2152"/>
      <c r="DBX5" s="2152"/>
      <c r="DBY5" s="2152"/>
      <c r="DBZ5" s="2152"/>
      <c r="DCA5" s="2152"/>
      <c r="DCB5" s="2152"/>
      <c r="DCC5" s="2152"/>
      <c r="DCD5" s="2152"/>
      <c r="DCE5" s="2152"/>
      <c r="DCF5" s="2152"/>
      <c r="DCG5" s="2152"/>
      <c r="DCH5" s="2152"/>
      <c r="DCI5" s="2152"/>
      <c r="DCJ5" s="2152"/>
      <c r="DCK5" s="2152"/>
      <c r="DCL5" s="2152"/>
      <c r="DCM5" s="2152"/>
      <c r="DCN5" s="2152"/>
      <c r="DCO5" s="2152"/>
      <c r="DCP5" s="2152"/>
      <c r="DCQ5" s="2152"/>
      <c r="DCR5" s="2152"/>
      <c r="DCS5" s="2152"/>
      <c r="DCT5" s="2152"/>
      <c r="DCU5" s="2152"/>
      <c r="DCV5" s="2152"/>
      <c r="DCW5" s="2152"/>
      <c r="DCX5" s="2152"/>
      <c r="DCY5" s="2152"/>
      <c r="DCZ5" s="2152"/>
      <c r="DDA5" s="2152"/>
      <c r="DDB5" s="2152"/>
      <c r="DDC5" s="2152"/>
      <c r="DDD5" s="2152"/>
      <c r="DDE5" s="2152"/>
      <c r="DDF5" s="2152"/>
      <c r="DDG5" s="2152"/>
      <c r="DDH5" s="2152"/>
      <c r="DDI5" s="2152"/>
      <c r="DDJ5" s="2152"/>
      <c r="DDK5" s="2152"/>
      <c r="DDL5" s="2152"/>
      <c r="DDM5" s="2152"/>
      <c r="DDN5" s="2152"/>
      <c r="DDO5" s="2152"/>
      <c r="DDP5" s="2152"/>
      <c r="DDQ5" s="2152"/>
      <c r="DDR5" s="2152"/>
      <c r="DDS5" s="2152"/>
      <c r="DDT5" s="2152"/>
      <c r="DDU5" s="2152"/>
      <c r="DDV5" s="2152"/>
      <c r="DDW5" s="2152"/>
      <c r="DDX5" s="2152"/>
      <c r="DDY5" s="2152"/>
      <c r="DDZ5" s="2152"/>
      <c r="DEA5" s="2152"/>
      <c r="DEB5" s="2152"/>
      <c r="DEC5" s="2152"/>
      <c r="DED5" s="2152"/>
      <c r="DEE5" s="2152"/>
      <c r="DEF5" s="2152"/>
      <c r="DEG5" s="2152"/>
      <c r="DEH5" s="2152"/>
      <c r="DEI5" s="2152"/>
      <c r="DEJ5" s="2152"/>
      <c r="DEK5" s="2152"/>
      <c r="DEL5" s="2152"/>
      <c r="DEM5" s="2152"/>
      <c r="DEN5" s="2152"/>
      <c r="DEO5" s="2152"/>
      <c r="DEP5" s="2152"/>
      <c r="DEQ5" s="2152"/>
      <c r="DER5" s="2152"/>
      <c r="DES5" s="2152"/>
      <c r="DET5" s="2152"/>
      <c r="DEU5" s="2152"/>
      <c r="DEV5" s="2152"/>
      <c r="DEW5" s="2152"/>
      <c r="DEX5" s="2152"/>
      <c r="DEY5" s="2152"/>
      <c r="DEZ5" s="2152"/>
      <c r="DFA5" s="2152"/>
      <c r="DFB5" s="2152"/>
      <c r="DFC5" s="2152"/>
      <c r="DFD5" s="2152"/>
      <c r="DFE5" s="2152"/>
      <c r="DFF5" s="2152"/>
      <c r="DFG5" s="2152"/>
      <c r="DFH5" s="2152"/>
      <c r="DFI5" s="2152"/>
      <c r="DFJ5" s="2152"/>
      <c r="DFK5" s="2152"/>
      <c r="DFL5" s="2152"/>
      <c r="DFM5" s="2152"/>
      <c r="DFN5" s="2152"/>
      <c r="DFO5" s="2152"/>
      <c r="DFP5" s="2152"/>
      <c r="DFQ5" s="2152"/>
      <c r="DFR5" s="2152"/>
      <c r="DFS5" s="2152"/>
      <c r="DFT5" s="2152"/>
      <c r="DFU5" s="2152"/>
      <c r="DFV5" s="2152"/>
      <c r="DFW5" s="2152"/>
      <c r="DFX5" s="2152"/>
      <c r="DFY5" s="2152"/>
      <c r="DFZ5" s="2152"/>
      <c r="DGA5" s="2152"/>
      <c r="DGB5" s="2152"/>
      <c r="DGC5" s="2152"/>
      <c r="DGD5" s="2152"/>
      <c r="DGE5" s="2152"/>
      <c r="DGF5" s="2152"/>
      <c r="DGG5" s="2152"/>
      <c r="DGH5" s="2152"/>
      <c r="DGI5" s="2152"/>
      <c r="DGJ5" s="2152"/>
      <c r="DGK5" s="2152"/>
      <c r="DGL5" s="2152"/>
      <c r="DGM5" s="2152"/>
      <c r="DGN5" s="2152"/>
      <c r="DGO5" s="2152"/>
      <c r="DGP5" s="2152"/>
      <c r="DGQ5" s="2152"/>
      <c r="DGR5" s="2152"/>
      <c r="DGS5" s="2152"/>
      <c r="DGT5" s="2152"/>
      <c r="DGU5" s="2152"/>
      <c r="DGV5" s="2152"/>
      <c r="DGW5" s="2152"/>
      <c r="DGX5" s="2152"/>
      <c r="DGY5" s="2152"/>
      <c r="DGZ5" s="2152"/>
      <c r="DHA5" s="2152"/>
      <c r="DHB5" s="2152"/>
      <c r="DHC5" s="2152"/>
      <c r="DHD5" s="2152"/>
      <c r="DHE5" s="2152"/>
      <c r="DHF5" s="2152"/>
      <c r="DHG5" s="2152"/>
      <c r="DHH5" s="2152"/>
      <c r="DHI5" s="2152"/>
      <c r="DHJ5" s="2152"/>
      <c r="DHK5" s="2152"/>
      <c r="DHL5" s="2152"/>
      <c r="DHM5" s="2152"/>
      <c r="DHN5" s="2152"/>
      <c r="DHO5" s="2152"/>
      <c r="DHP5" s="2152"/>
      <c r="DHQ5" s="2152"/>
      <c r="DHR5" s="2152"/>
      <c r="DHS5" s="2152"/>
      <c r="DHT5" s="2152"/>
      <c r="DHU5" s="2152"/>
      <c r="DHV5" s="2152"/>
      <c r="DHW5" s="2152"/>
      <c r="DHX5" s="2152"/>
      <c r="DHY5" s="2152"/>
      <c r="DHZ5" s="2152"/>
      <c r="DIA5" s="2152"/>
      <c r="DIB5" s="2152"/>
      <c r="DIC5" s="2152"/>
      <c r="DID5" s="2152"/>
      <c r="DIE5" s="2152"/>
      <c r="DIF5" s="2152"/>
      <c r="DIG5" s="2152"/>
      <c r="DIH5" s="2152"/>
      <c r="DII5" s="2152"/>
      <c r="DIJ5" s="2152"/>
      <c r="DIK5" s="2152"/>
      <c r="DIL5" s="2152"/>
      <c r="DIM5" s="2152"/>
      <c r="DIN5" s="2152"/>
      <c r="DIO5" s="2152"/>
      <c r="DIP5" s="2152"/>
      <c r="DIQ5" s="2152"/>
      <c r="DIR5" s="2152"/>
      <c r="DIS5" s="2152"/>
      <c r="DIT5" s="2152"/>
      <c r="DIU5" s="2152"/>
      <c r="DIV5" s="2152"/>
      <c r="DIW5" s="2152"/>
      <c r="DIX5" s="2152"/>
      <c r="DIY5" s="2152"/>
      <c r="DIZ5" s="2152"/>
      <c r="DJA5" s="2152"/>
      <c r="DJB5" s="2152"/>
      <c r="DJC5" s="2152"/>
      <c r="DJD5" s="2152"/>
      <c r="DJE5" s="2152"/>
      <c r="DJF5" s="2152"/>
      <c r="DJG5" s="2152"/>
      <c r="DJH5" s="2152"/>
      <c r="DJI5" s="2152"/>
      <c r="DJJ5" s="2152"/>
      <c r="DJK5" s="2152"/>
      <c r="DJL5" s="2152"/>
      <c r="DJM5" s="2152"/>
      <c r="DJN5" s="2152"/>
      <c r="DJO5" s="2152"/>
      <c r="DJP5" s="2152"/>
      <c r="DJQ5" s="2152"/>
      <c r="DJR5" s="2152"/>
      <c r="DJS5" s="2152"/>
      <c r="DJT5" s="2152"/>
      <c r="DJU5" s="2152"/>
      <c r="DJV5" s="2152"/>
      <c r="DJW5" s="2152"/>
      <c r="DJX5" s="2152"/>
      <c r="DJY5" s="2152"/>
      <c r="DJZ5" s="2152"/>
      <c r="DKA5" s="2152"/>
      <c r="DKB5" s="2152"/>
      <c r="DKC5" s="2152"/>
      <c r="DKD5" s="2152"/>
      <c r="DKE5" s="2152"/>
      <c r="DKF5" s="2152"/>
      <c r="DKG5" s="2152"/>
      <c r="DKH5" s="2152"/>
      <c r="DKI5" s="2152"/>
      <c r="DKJ5" s="2152"/>
      <c r="DKK5" s="2152"/>
      <c r="DKL5" s="2152"/>
      <c r="DKM5" s="2152"/>
      <c r="DKN5" s="2152"/>
      <c r="DKO5" s="2152"/>
      <c r="DKP5" s="2152"/>
      <c r="DKQ5" s="2152"/>
      <c r="DKR5" s="2152"/>
      <c r="DKS5" s="2152"/>
      <c r="DKT5" s="2152"/>
      <c r="DKU5" s="2152"/>
      <c r="DKV5" s="2152"/>
      <c r="DKW5" s="2152"/>
      <c r="DKX5" s="2152"/>
      <c r="DKY5" s="2152"/>
      <c r="DKZ5" s="2152"/>
      <c r="DLA5" s="2152"/>
      <c r="DLB5" s="2152"/>
      <c r="DLC5" s="2152"/>
      <c r="DLD5" s="2152"/>
      <c r="DLE5" s="2152"/>
      <c r="DLF5" s="2152"/>
      <c r="DLG5" s="2152"/>
      <c r="DLH5" s="2152"/>
      <c r="DLI5" s="2152"/>
      <c r="DLJ5" s="2152"/>
      <c r="DLK5" s="2152"/>
      <c r="DLL5" s="2152"/>
      <c r="DLM5" s="2152"/>
      <c r="DLN5" s="2152"/>
      <c r="DLO5" s="2152"/>
      <c r="DLP5" s="2152"/>
      <c r="DLQ5" s="2152"/>
      <c r="DLR5" s="2152"/>
      <c r="DLS5" s="2152"/>
      <c r="DLT5" s="2152"/>
      <c r="DLU5" s="2152"/>
      <c r="DLV5" s="2152"/>
      <c r="DLW5" s="2152"/>
      <c r="DLX5" s="2152"/>
      <c r="DLY5" s="2152"/>
      <c r="DLZ5" s="2152"/>
      <c r="DMA5" s="2152"/>
      <c r="DMB5" s="2152"/>
      <c r="DMC5" s="2152"/>
      <c r="DMD5" s="2152"/>
      <c r="DME5" s="2152"/>
      <c r="DMF5" s="2152"/>
      <c r="DMG5" s="2152"/>
      <c r="DMH5" s="2152"/>
      <c r="DMI5" s="2152"/>
      <c r="DMJ5" s="2152"/>
      <c r="DMK5" s="2152"/>
      <c r="DML5" s="2152"/>
      <c r="DMM5" s="2152"/>
      <c r="DMN5" s="2152"/>
      <c r="DMO5" s="2152"/>
      <c r="DMP5" s="2152"/>
      <c r="DMQ5" s="2152"/>
      <c r="DMR5" s="2152"/>
      <c r="DMS5" s="2152"/>
      <c r="DMT5" s="2152"/>
      <c r="DMU5" s="2152"/>
      <c r="DMV5" s="2152"/>
      <c r="DMW5" s="2152"/>
      <c r="DMX5" s="2152"/>
      <c r="DMY5" s="2152"/>
      <c r="DMZ5" s="2152"/>
      <c r="DNA5" s="2152"/>
      <c r="DNB5" s="2152"/>
      <c r="DNC5" s="2152"/>
      <c r="DND5" s="2152"/>
      <c r="DNE5" s="2152"/>
      <c r="DNF5" s="2152"/>
      <c r="DNG5" s="2152"/>
      <c r="DNH5" s="2152"/>
      <c r="DNI5" s="2152"/>
      <c r="DNJ5" s="2152"/>
      <c r="DNK5" s="2152"/>
      <c r="DNL5" s="2152"/>
      <c r="DNM5" s="2152"/>
      <c r="DNN5" s="2152"/>
      <c r="DNO5" s="2152"/>
      <c r="DNP5" s="2152"/>
      <c r="DNQ5" s="2152"/>
      <c r="DNR5" s="2152"/>
      <c r="DNS5" s="2152"/>
      <c r="DNT5" s="2152"/>
      <c r="DNU5" s="2152"/>
      <c r="DNV5" s="2152"/>
      <c r="DNW5" s="2152"/>
      <c r="DNX5" s="2152"/>
      <c r="DNY5" s="2152"/>
      <c r="DNZ5" s="2152"/>
      <c r="DOA5" s="2152"/>
      <c r="DOB5" s="2152"/>
      <c r="DOC5" s="2152"/>
      <c r="DOD5" s="2152"/>
      <c r="DOE5" s="2152"/>
      <c r="DOF5" s="2152"/>
      <c r="DOG5" s="2152"/>
      <c r="DOH5" s="2152"/>
      <c r="DOI5" s="2152"/>
      <c r="DOJ5" s="2152"/>
      <c r="DOK5" s="2152"/>
      <c r="DOL5" s="2152"/>
      <c r="DOM5" s="2152"/>
      <c r="DON5" s="2152"/>
      <c r="DOO5" s="2152"/>
      <c r="DOP5" s="2152"/>
      <c r="DOQ5" s="2152"/>
      <c r="DOR5" s="2152"/>
      <c r="DOS5" s="2152"/>
      <c r="DOT5" s="2152"/>
      <c r="DOU5" s="2152"/>
      <c r="DOV5" s="2152"/>
      <c r="DOW5" s="2152"/>
      <c r="DOX5" s="2152"/>
      <c r="DOY5" s="2152"/>
      <c r="DOZ5" s="2152"/>
      <c r="DPA5" s="2152"/>
      <c r="DPB5" s="2152"/>
      <c r="DPC5" s="2152"/>
      <c r="DPD5" s="2152"/>
      <c r="DPE5" s="2152"/>
      <c r="DPF5" s="2152"/>
      <c r="DPG5" s="2152"/>
      <c r="DPH5" s="2152"/>
      <c r="DPI5" s="2152"/>
      <c r="DPJ5" s="2152"/>
      <c r="DPK5" s="2152"/>
      <c r="DPL5" s="2152"/>
      <c r="DPM5" s="2152"/>
      <c r="DPN5" s="2152"/>
      <c r="DPO5" s="2152"/>
      <c r="DPP5" s="2152"/>
      <c r="DPQ5" s="2152"/>
      <c r="DPR5" s="2152"/>
      <c r="DPS5" s="2152"/>
      <c r="DPT5" s="2152"/>
      <c r="DPU5" s="2152"/>
      <c r="DPV5" s="2152"/>
      <c r="DPW5" s="2152"/>
      <c r="DPX5" s="2152"/>
      <c r="DPY5" s="2152"/>
      <c r="DPZ5" s="2152"/>
      <c r="DQA5" s="2152"/>
      <c r="DQB5" s="2152"/>
      <c r="DQC5" s="2152"/>
      <c r="DQD5" s="2152"/>
      <c r="DQE5" s="2152"/>
      <c r="DQF5" s="2152"/>
      <c r="DQG5" s="2152"/>
      <c r="DQH5" s="2152"/>
      <c r="DQI5" s="2152"/>
      <c r="DQJ5" s="2152"/>
      <c r="DQK5" s="2152"/>
      <c r="DQL5" s="2152"/>
      <c r="DQM5" s="2152"/>
      <c r="DQN5" s="2152"/>
      <c r="DQO5" s="2152"/>
      <c r="DQP5" s="2152"/>
      <c r="DQQ5" s="2152"/>
      <c r="DQR5" s="2152"/>
      <c r="DQS5" s="2152"/>
      <c r="DQT5" s="2152"/>
      <c r="DQU5" s="2152"/>
      <c r="DQV5" s="2152"/>
      <c r="DQW5" s="2152"/>
      <c r="DQX5" s="2152"/>
      <c r="DQY5" s="2152"/>
      <c r="DQZ5" s="2152"/>
      <c r="DRA5" s="2152"/>
      <c r="DRB5" s="2152"/>
      <c r="DRC5" s="2152"/>
      <c r="DRD5" s="2152"/>
      <c r="DRE5" s="2152"/>
      <c r="DRF5" s="2152"/>
      <c r="DRG5" s="2152"/>
      <c r="DRH5" s="2152"/>
      <c r="DRI5" s="2152"/>
      <c r="DRJ5" s="2152"/>
      <c r="DRK5" s="2152"/>
      <c r="DRL5" s="2152"/>
      <c r="DRM5" s="2152"/>
      <c r="DRN5" s="2152"/>
      <c r="DRO5" s="2152"/>
      <c r="DRP5" s="2152"/>
      <c r="DRQ5" s="2152"/>
      <c r="DRR5" s="2152"/>
      <c r="DRS5" s="2152"/>
      <c r="DRT5" s="2152"/>
      <c r="DRU5" s="2152"/>
      <c r="DRV5" s="2152"/>
      <c r="DRW5" s="2152"/>
      <c r="DRX5" s="2152"/>
      <c r="DRY5" s="2152"/>
      <c r="DRZ5" s="2152"/>
      <c r="DSA5" s="2152"/>
      <c r="DSB5" s="2152"/>
      <c r="DSC5" s="2152"/>
      <c r="DSD5" s="2152"/>
      <c r="DSE5" s="2152"/>
      <c r="DSF5" s="2152"/>
      <c r="DSG5" s="2152"/>
      <c r="DSH5" s="2152"/>
      <c r="DSI5" s="2152"/>
      <c r="DSJ5" s="2152"/>
      <c r="DSK5" s="2152"/>
      <c r="DSL5" s="2152"/>
      <c r="DSM5" s="2152"/>
      <c r="DSN5" s="2152"/>
      <c r="DSO5" s="2152"/>
      <c r="DSP5" s="2152"/>
      <c r="DSQ5" s="2152"/>
      <c r="DSR5" s="2152"/>
      <c r="DSS5" s="2152"/>
      <c r="DST5" s="2152"/>
      <c r="DSU5" s="2152"/>
      <c r="DSV5" s="2152"/>
      <c r="DSW5" s="2152"/>
      <c r="DSX5" s="2152"/>
      <c r="DSY5" s="2152"/>
      <c r="DSZ5" s="2152"/>
      <c r="DTA5" s="2152"/>
      <c r="DTB5" s="2152"/>
      <c r="DTC5" s="2152"/>
      <c r="DTD5" s="2152"/>
      <c r="DTE5" s="2152"/>
      <c r="DTF5" s="2152"/>
      <c r="DTG5" s="2152"/>
      <c r="DTH5" s="2152"/>
      <c r="DTI5" s="2152"/>
      <c r="DTJ5" s="2152"/>
      <c r="DTK5" s="2152"/>
      <c r="DTL5" s="2152"/>
      <c r="DTM5" s="2152"/>
      <c r="DTN5" s="2152"/>
      <c r="DTO5" s="2152"/>
      <c r="DTP5" s="2152"/>
      <c r="DTQ5" s="2152"/>
      <c r="DTR5" s="2152"/>
      <c r="DTS5" s="2152"/>
      <c r="DTT5" s="2152"/>
      <c r="DTU5" s="2152"/>
      <c r="DTV5" s="2152"/>
      <c r="DTW5" s="2152"/>
      <c r="DTX5" s="2152"/>
      <c r="DTY5" s="2152"/>
      <c r="DTZ5" s="2152"/>
      <c r="DUA5" s="2152"/>
      <c r="DUB5" s="2152"/>
      <c r="DUC5" s="2152"/>
      <c r="DUD5" s="2152"/>
      <c r="DUE5" s="2152"/>
      <c r="DUF5" s="2152"/>
      <c r="DUG5" s="2152"/>
      <c r="DUH5" s="2152"/>
      <c r="DUI5" s="2152"/>
      <c r="DUJ5" s="2152"/>
      <c r="DUK5" s="2152"/>
      <c r="DUL5" s="2152"/>
      <c r="DUM5" s="2152"/>
      <c r="DUN5" s="2152"/>
      <c r="DUO5" s="2152"/>
      <c r="DUP5" s="2152"/>
      <c r="DUQ5" s="2152"/>
      <c r="DUR5" s="2152"/>
      <c r="DUS5" s="2152"/>
      <c r="DUT5" s="2152"/>
      <c r="DUU5" s="2152"/>
      <c r="DUV5" s="2152"/>
      <c r="DUW5" s="2152"/>
      <c r="DUX5" s="2152"/>
      <c r="DUY5" s="2152"/>
      <c r="DUZ5" s="2152"/>
      <c r="DVA5" s="2152"/>
      <c r="DVB5" s="2152"/>
      <c r="DVC5" s="2152"/>
      <c r="DVD5" s="2152"/>
      <c r="DVE5" s="2152"/>
      <c r="DVF5" s="2152"/>
      <c r="DVG5" s="2152"/>
      <c r="DVH5" s="2152"/>
      <c r="DVI5" s="2152"/>
      <c r="DVJ5" s="2152"/>
      <c r="DVK5" s="2152"/>
      <c r="DVL5" s="2152"/>
      <c r="DVM5" s="2152"/>
      <c r="DVN5" s="2152"/>
      <c r="DVO5" s="2152"/>
      <c r="DVP5" s="2152"/>
      <c r="DVQ5" s="2152"/>
      <c r="DVR5" s="2152"/>
      <c r="DVS5" s="2152"/>
      <c r="DVT5" s="2152"/>
      <c r="DVU5" s="2152"/>
      <c r="DVV5" s="2152"/>
      <c r="DVW5" s="2152"/>
      <c r="DVX5" s="2152"/>
      <c r="DVY5" s="2152"/>
      <c r="DVZ5" s="2152"/>
      <c r="DWA5" s="2152"/>
      <c r="DWB5" s="2152"/>
      <c r="DWC5" s="2152"/>
      <c r="DWD5" s="2152"/>
      <c r="DWE5" s="2152"/>
      <c r="DWF5" s="2152"/>
      <c r="DWG5" s="2152"/>
      <c r="DWH5" s="2152"/>
      <c r="DWI5" s="2152"/>
      <c r="DWJ5" s="2152"/>
      <c r="DWK5" s="2152"/>
      <c r="DWL5" s="2152"/>
      <c r="DWM5" s="2152"/>
      <c r="DWN5" s="2152"/>
      <c r="DWO5" s="2152"/>
      <c r="DWP5" s="2152"/>
      <c r="DWQ5" s="2152"/>
      <c r="DWR5" s="2152"/>
      <c r="DWS5" s="2152"/>
      <c r="DWT5" s="2152"/>
      <c r="DWU5" s="2152"/>
      <c r="DWV5" s="2152"/>
      <c r="DWW5" s="2152"/>
      <c r="DWX5" s="2152"/>
      <c r="DWY5" s="2152"/>
      <c r="DWZ5" s="2152"/>
      <c r="DXA5" s="2152"/>
      <c r="DXB5" s="2152"/>
      <c r="DXC5" s="2152"/>
      <c r="DXD5" s="2152"/>
      <c r="DXE5" s="2152"/>
      <c r="DXF5" s="2152"/>
      <c r="DXG5" s="2152"/>
      <c r="DXH5" s="2152"/>
      <c r="DXI5" s="2152"/>
      <c r="DXJ5" s="2152"/>
      <c r="DXK5" s="2152"/>
      <c r="DXL5" s="2152"/>
      <c r="DXM5" s="2152"/>
      <c r="DXN5" s="2152"/>
      <c r="DXO5" s="2152"/>
      <c r="DXP5" s="2152"/>
      <c r="DXQ5" s="2152"/>
      <c r="DXR5" s="2152"/>
      <c r="DXS5" s="2152"/>
      <c r="DXT5" s="2152"/>
      <c r="DXU5" s="2152"/>
      <c r="DXV5" s="2152"/>
      <c r="DXW5" s="2152"/>
      <c r="DXX5" s="2152"/>
      <c r="DXY5" s="2152"/>
      <c r="DXZ5" s="2152"/>
      <c r="DYA5" s="2152"/>
      <c r="DYB5" s="2152"/>
      <c r="DYC5" s="2152"/>
      <c r="DYD5" s="2152"/>
      <c r="DYE5" s="2152"/>
      <c r="DYF5" s="2152"/>
      <c r="DYG5" s="2152"/>
      <c r="DYH5" s="2152"/>
      <c r="DYI5" s="2152"/>
      <c r="DYJ5" s="2152"/>
      <c r="DYK5" s="2152"/>
      <c r="DYL5" s="2152"/>
      <c r="DYM5" s="2152"/>
      <c r="DYN5" s="2152"/>
      <c r="DYO5" s="2152"/>
      <c r="DYP5" s="2152"/>
      <c r="DYQ5" s="2152"/>
      <c r="DYR5" s="2152"/>
      <c r="DYS5" s="2152"/>
      <c r="DYT5" s="2152"/>
      <c r="DYU5" s="2152"/>
      <c r="DYV5" s="2152"/>
      <c r="DYW5" s="2152"/>
      <c r="DYX5" s="2152"/>
      <c r="DYY5" s="2152"/>
      <c r="DYZ5" s="2152"/>
      <c r="DZA5" s="2152"/>
      <c r="DZB5" s="2152"/>
      <c r="DZC5" s="2152"/>
      <c r="DZD5" s="2152"/>
      <c r="DZE5" s="2152"/>
      <c r="DZF5" s="2152"/>
      <c r="DZG5" s="2152"/>
      <c r="DZH5" s="2152"/>
      <c r="DZI5" s="2152"/>
      <c r="DZJ5" s="2152"/>
      <c r="DZK5" s="2152"/>
      <c r="DZL5" s="2152"/>
      <c r="DZM5" s="2152"/>
      <c r="DZN5" s="2152"/>
      <c r="DZO5" s="2152"/>
      <c r="DZP5" s="2152"/>
      <c r="DZQ5" s="2152"/>
      <c r="DZR5" s="2152"/>
      <c r="DZS5" s="2152"/>
      <c r="DZT5" s="2152"/>
      <c r="DZU5" s="2152"/>
      <c r="DZV5" s="2152"/>
      <c r="DZW5" s="2152"/>
      <c r="DZX5" s="2152"/>
      <c r="DZY5" s="2152"/>
      <c r="DZZ5" s="2152"/>
      <c r="EAA5" s="2152"/>
      <c r="EAB5" s="2152"/>
      <c r="EAC5" s="2152"/>
      <c r="EAD5" s="2152"/>
      <c r="EAE5" s="2152"/>
      <c r="EAF5" s="2152"/>
      <c r="EAG5" s="2152"/>
      <c r="EAH5" s="2152"/>
      <c r="EAI5" s="2152"/>
      <c r="EAJ5" s="2152"/>
      <c r="EAK5" s="2152"/>
      <c r="EAL5" s="2152"/>
      <c r="EAM5" s="2152"/>
      <c r="EAN5" s="2152"/>
      <c r="EAO5" s="2152"/>
      <c r="EAP5" s="2152"/>
      <c r="EAQ5" s="2152"/>
      <c r="EAR5" s="2152"/>
      <c r="EAS5" s="2152"/>
      <c r="EAT5" s="2152"/>
      <c r="EAU5" s="2152"/>
      <c r="EAV5" s="2152"/>
      <c r="EAW5" s="2152"/>
      <c r="EAX5" s="2152"/>
      <c r="EAY5" s="2152"/>
      <c r="EAZ5" s="2152"/>
      <c r="EBA5" s="2152"/>
      <c r="EBB5" s="2152"/>
      <c r="EBC5" s="2152"/>
      <c r="EBD5" s="2152"/>
      <c r="EBE5" s="2152"/>
      <c r="EBF5" s="2152"/>
      <c r="EBG5" s="2152"/>
      <c r="EBH5" s="2152"/>
      <c r="EBI5" s="2152"/>
      <c r="EBJ5" s="2152"/>
      <c r="EBK5" s="2152"/>
      <c r="EBL5" s="2152"/>
      <c r="EBM5" s="2152"/>
      <c r="EBN5" s="2152"/>
      <c r="EBO5" s="2152"/>
      <c r="EBP5" s="2152"/>
      <c r="EBQ5" s="2152"/>
      <c r="EBR5" s="2152"/>
      <c r="EBS5" s="2152"/>
      <c r="EBT5" s="2152"/>
      <c r="EBU5" s="2152"/>
      <c r="EBV5" s="2152"/>
      <c r="EBW5" s="2152"/>
      <c r="EBX5" s="2152"/>
      <c r="EBY5" s="2152"/>
      <c r="EBZ5" s="2152"/>
      <c r="ECA5" s="2152"/>
      <c r="ECB5" s="2152"/>
      <c r="ECC5" s="2152"/>
      <c r="ECD5" s="2152"/>
      <c r="ECE5" s="2152"/>
      <c r="ECF5" s="2152"/>
      <c r="ECG5" s="2152"/>
      <c r="ECH5" s="2152"/>
      <c r="ECI5" s="2152"/>
      <c r="ECJ5" s="2152"/>
      <c r="ECK5" s="2152"/>
      <c r="ECL5" s="2152"/>
      <c r="ECM5" s="2152"/>
      <c r="ECN5" s="2152"/>
      <c r="ECO5" s="2152"/>
      <c r="ECP5" s="2152"/>
      <c r="ECQ5" s="2152"/>
      <c r="ECR5" s="2152"/>
      <c r="ECS5" s="2152"/>
      <c r="ECT5" s="2152"/>
      <c r="ECU5" s="2152"/>
      <c r="ECV5" s="2152"/>
      <c r="ECW5" s="2152"/>
      <c r="ECX5" s="2152"/>
      <c r="ECY5" s="2152"/>
      <c r="ECZ5" s="2152"/>
      <c r="EDA5" s="2152"/>
      <c r="EDB5" s="2152"/>
      <c r="EDC5" s="2152"/>
      <c r="EDD5" s="2152"/>
      <c r="EDE5" s="2152"/>
      <c r="EDF5" s="2152"/>
      <c r="EDG5" s="2152"/>
      <c r="EDH5" s="2152"/>
      <c r="EDI5" s="2152"/>
      <c r="EDJ5" s="2152"/>
      <c r="EDK5" s="2152"/>
      <c r="EDL5" s="2152"/>
      <c r="EDM5" s="2152"/>
      <c r="EDN5" s="2152"/>
      <c r="EDO5" s="2152"/>
      <c r="EDP5" s="2152"/>
      <c r="EDQ5" s="2152"/>
      <c r="EDR5" s="2152"/>
      <c r="EDS5" s="2152"/>
      <c r="EDT5" s="2152"/>
      <c r="EDU5" s="2152"/>
      <c r="EDV5" s="2152"/>
      <c r="EDW5" s="2152"/>
      <c r="EDX5" s="2152"/>
      <c r="EDY5" s="2152"/>
      <c r="EDZ5" s="2152"/>
      <c r="EEA5" s="2152"/>
      <c r="EEB5" s="2152"/>
      <c r="EEC5" s="2152"/>
      <c r="EED5" s="2152"/>
      <c r="EEE5" s="2152"/>
      <c r="EEF5" s="2152"/>
      <c r="EEG5" s="2152"/>
      <c r="EEH5" s="2152"/>
      <c r="EEI5" s="2152"/>
      <c r="EEJ5" s="2152"/>
      <c r="EEK5" s="2152"/>
      <c r="EEL5" s="2152"/>
      <c r="EEM5" s="2152"/>
      <c r="EEN5" s="2152"/>
      <c r="EEO5" s="2152"/>
      <c r="EEP5" s="2152"/>
      <c r="EEQ5" s="2152"/>
      <c r="EER5" s="2152"/>
      <c r="EES5" s="2152"/>
      <c r="EET5" s="2152"/>
      <c r="EEU5" s="2152"/>
      <c r="EEV5" s="2152"/>
      <c r="EEW5" s="2152"/>
      <c r="EEX5" s="2152"/>
      <c r="EEY5" s="2152"/>
      <c r="EEZ5" s="2152"/>
      <c r="EFA5" s="2152"/>
      <c r="EFB5" s="2152"/>
      <c r="EFC5" s="2152"/>
      <c r="EFD5" s="2152"/>
      <c r="EFE5" s="2152"/>
      <c r="EFF5" s="2152"/>
      <c r="EFG5" s="2152"/>
      <c r="EFH5" s="2152"/>
      <c r="EFI5" s="2152"/>
      <c r="EFJ5" s="2152"/>
      <c r="EFK5" s="2152"/>
      <c r="EFL5" s="2152"/>
      <c r="EFM5" s="2152"/>
      <c r="EFN5" s="2152"/>
      <c r="EFO5" s="2152"/>
      <c r="EFP5" s="2152"/>
      <c r="EFQ5" s="2152"/>
      <c r="EFR5" s="2152"/>
      <c r="EFS5" s="2152"/>
      <c r="EFT5" s="2152"/>
      <c r="EFU5" s="2152"/>
      <c r="EFV5" s="2152"/>
      <c r="EFW5" s="2152"/>
      <c r="EFX5" s="2152"/>
      <c r="EFY5" s="2152"/>
      <c r="EFZ5" s="2152"/>
      <c r="EGA5" s="2152"/>
      <c r="EGB5" s="2152"/>
      <c r="EGC5" s="2152"/>
      <c r="EGD5" s="2152"/>
      <c r="EGE5" s="2152"/>
      <c r="EGF5" s="2152"/>
      <c r="EGG5" s="2152"/>
      <c r="EGH5" s="2152"/>
      <c r="EGI5" s="2152"/>
      <c r="EGJ5" s="2152"/>
      <c r="EGK5" s="2152"/>
      <c r="EGL5" s="2152"/>
      <c r="EGM5" s="2152"/>
      <c r="EGN5" s="2152"/>
      <c r="EGO5" s="2152"/>
      <c r="EGP5" s="2152"/>
      <c r="EGQ5" s="2152"/>
      <c r="EGR5" s="2152"/>
      <c r="EGS5" s="2152"/>
      <c r="EGT5" s="2152"/>
      <c r="EGU5" s="2152"/>
      <c r="EGV5" s="2152"/>
      <c r="EGW5" s="2152"/>
      <c r="EGX5" s="2152"/>
      <c r="EGY5" s="2152"/>
      <c r="EGZ5" s="2152"/>
      <c r="EHA5" s="2152"/>
      <c r="EHB5" s="2152"/>
      <c r="EHC5" s="2152"/>
      <c r="EHD5" s="2152"/>
      <c r="EHE5" s="2152"/>
      <c r="EHF5" s="2152"/>
      <c r="EHG5" s="2152"/>
      <c r="EHH5" s="2152"/>
      <c r="EHI5" s="2152"/>
      <c r="EHJ5" s="2152"/>
      <c r="EHK5" s="2152"/>
      <c r="EHL5" s="2152"/>
      <c r="EHM5" s="2152"/>
      <c r="EHN5" s="2152"/>
      <c r="EHO5" s="2152"/>
      <c r="EHP5" s="2152"/>
      <c r="EHQ5" s="2152"/>
      <c r="EHR5" s="2152"/>
      <c r="EHS5" s="2152"/>
      <c r="EHT5" s="2152"/>
      <c r="EHU5" s="2152"/>
      <c r="EHV5" s="2152"/>
      <c r="EHW5" s="2152"/>
      <c r="EHX5" s="2152"/>
      <c r="EHY5" s="2152"/>
      <c r="EHZ5" s="2152"/>
      <c r="EIA5" s="2152"/>
      <c r="EIB5" s="2152"/>
      <c r="EIC5" s="2152"/>
      <c r="EID5" s="2152"/>
      <c r="EIE5" s="2152"/>
      <c r="EIF5" s="2152"/>
      <c r="EIG5" s="2152"/>
      <c r="EIH5" s="2152"/>
      <c r="EII5" s="2152"/>
      <c r="EIJ5" s="2152"/>
      <c r="EIK5" s="2152"/>
      <c r="EIL5" s="2152"/>
      <c r="EIM5" s="2152"/>
      <c r="EIN5" s="2152"/>
      <c r="EIO5" s="2152"/>
      <c r="EIP5" s="2152"/>
      <c r="EIQ5" s="2152"/>
      <c r="EIR5" s="2152"/>
      <c r="EIS5" s="2152"/>
      <c r="EIT5" s="2152"/>
      <c r="EIU5" s="2152"/>
      <c r="EIV5" s="2152"/>
      <c r="EIW5" s="2152"/>
      <c r="EIX5" s="2152"/>
      <c r="EIY5" s="2152"/>
      <c r="EIZ5" s="2152"/>
      <c r="EJA5" s="2152"/>
      <c r="EJB5" s="2152"/>
      <c r="EJC5" s="2152"/>
      <c r="EJD5" s="2152"/>
      <c r="EJE5" s="2152"/>
      <c r="EJF5" s="2152"/>
      <c r="EJG5" s="2152"/>
      <c r="EJH5" s="2152"/>
      <c r="EJI5" s="2152"/>
      <c r="EJJ5" s="2152"/>
      <c r="EJK5" s="2152"/>
      <c r="EJL5" s="2152"/>
      <c r="EJM5" s="2152"/>
      <c r="EJN5" s="2152"/>
      <c r="EJO5" s="2152"/>
      <c r="EJP5" s="2152"/>
      <c r="EJQ5" s="2152"/>
      <c r="EJR5" s="2152"/>
      <c r="EJS5" s="2152"/>
      <c r="EJT5" s="2152"/>
      <c r="EJU5" s="2152"/>
      <c r="EJV5" s="2152"/>
      <c r="EJW5" s="2152"/>
      <c r="EJX5" s="2152"/>
      <c r="EJY5" s="2152"/>
      <c r="EJZ5" s="2152"/>
      <c r="EKA5" s="2152"/>
      <c r="EKB5" s="2152"/>
      <c r="EKC5" s="2152"/>
      <c r="EKD5" s="2152"/>
      <c r="EKE5" s="2152"/>
      <c r="EKF5" s="2152"/>
      <c r="EKG5" s="2152"/>
      <c r="EKH5" s="2152"/>
      <c r="EKI5" s="2152"/>
      <c r="EKJ5" s="2152"/>
      <c r="EKK5" s="2152"/>
      <c r="EKL5" s="2152"/>
      <c r="EKM5" s="2152"/>
      <c r="EKN5" s="2152"/>
      <c r="EKO5" s="2152"/>
      <c r="EKP5" s="2152"/>
      <c r="EKQ5" s="2152"/>
      <c r="EKR5" s="2152"/>
      <c r="EKS5" s="2152"/>
      <c r="EKT5" s="2152"/>
      <c r="EKU5" s="2152"/>
      <c r="EKV5" s="2152"/>
      <c r="EKW5" s="2152"/>
      <c r="EKX5" s="2152"/>
      <c r="EKY5" s="2152"/>
      <c r="EKZ5" s="2152"/>
      <c r="ELA5" s="2152"/>
      <c r="ELB5" s="2152"/>
      <c r="ELC5" s="2152"/>
      <c r="ELD5" s="2152"/>
      <c r="ELE5" s="2152"/>
      <c r="ELF5" s="2152"/>
      <c r="ELG5" s="2152"/>
      <c r="ELH5" s="2152"/>
      <c r="ELI5" s="2152"/>
      <c r="ELJ5" s="2152"/>
      <c r="ELK5" s="2152"/>
      <c r="ELL5" s="2152"/>
      <c r="ELM5" s="2152"/>
      <c r="ELN5" s="2152"/>
      <c r="ELO5" s="2152"/>
      <c r="ELP5" s="2152"/>
      <c r="ELQ5" s="2152"/>
      <c r="ELR5" s="2152"/>
      <c r="ELS5" s="2152"/>
      <c r="ELT5" s="2152"/>
      <c r="ELU5" s="2152"/>
      <c r="ELV5" s="2152"/>
      <c r="ELW5" s="2152"/>
      <c r="ELX5" s="2152"/>
      <c r="ELY5" s="2152"/>
      <c r="ELZ5" s="2152"/>
      <c r="EMA5" s="2152"/>
      <c r="EMB5" s="2152"/>
      <c r="EMC5" s="2152"/>
      <c r="EMD5" s="2152"/>
      <c r="EME5" s="2152"/>
      <c r="EMF5" s="2152"/>
      <c r="EMG5" s="2152"/>
      <c r="EMH5" s="2152"/>
      <c r="EMI5" s="2152"/>
      <c r="EMJ5" s="2152"/>
      <c r="EMK5" s="2152"/>
      <c r="EML5" s="2152"/>
      <c r="EMM5" s="2152"/>
      <c r="EMN5" s="2152"/>
      <c r="EMO5" s="2152"/>
      <c r="EMP5" s="2152"/>
      <c r="EMQ5" s="2152"/>
      <c r="EMR5" s="2152"/>
      <c r="EMS5" s="2152"/>
      <c r="EMT5" s="2152"/>
      <c r="EMU5" s="2152"/>
      <c r="EMV5" s="2152"/>
      <c r="EMW5" s="2152"/>
      <c r="EMX5" s="2152"/>
      <c r="EMY5" s="2152"/>
      <c r="EMZ5" s="2152"/>
      <c r="ENA5" s="2152"/>
      <c r="ENB5" s="2152"/>
      <c r="ENC5" s="2152"/>
      <c r="END5" s="2152"/>
      <c r="ENE5" s="2152"/>
      <c r="ENF5" s="2152"/>
      <c r="ENG5" s="2152"/>
      <c r="ENH5" s="2152"/>
      <c r="ENI5" s="2152"/>
      <c r="ENJ5" s="2152"/>
      <c r="ENK5" s="2152"/>
      <c r="ENL5" s="2152"/>
      <c r="ENM5" s="2152"/>
      <c r="ENN5" s="2152"/>
      <c r="ENO5" s="2152"/>
      <c r="ENP5" s="2152"/>
      <c r="ENQ5" s="2152"/>
      <c r="ENR5" s="2152"/>
      <c r="ENS5" s="2152"/>
      <c r="ENT5" s="2152"/>
      <c r="ENU5" s="2152"/>
      <c r="ENV5" s="2152"/>
      <c r="ENW5" s="2152"/>
      <c r="ENX5" s="2152"/>
      <c r="ENY5" s="2152"/>
      <c r="ENZ5" s="2152"/>
      <c r="EOA5" s="2152"/>
      <c r="EOB5" s="2152"/>
      <c r="EOC5" s="2152"/>
      <c r="EOD5" s="2152"/>
      <c r="EOE5" s="2152"/>
      <c r="EOF5" s="2152"/>
      <c r="EOG5" s="2152"/>
      <c r="EOH5" s="2152"/>
      <c r="EOI5" s="2152"/>
      <c r="EOJ5" s="2152"/>
      <c r="EOK5" s="2152"/>
      <c r="EOL5" s="2152"/>
      <c r="EOM5" s="2152"/>
      <c r="EON5" s="2152"/>
      <c r="EOO5" s="2152"/>
      <c r="EOP5" s="2152"/>
      <c r="EOQ5" s="2152"/>
      <c r="EOR5" s="2152"/>
      <c r="EOS5" s="2152"/>
      <c r="EOT5" s="2152"/>
      <c r="EOU5" s="2152"/>
      <c r="EOV5" s="2152"/>
      <c r="EOW5" s="2152"/>
      <c r="EOX5" s="2152"/>
      <c r="EOY5" s="2152"/>
      <c r="EOZ5" s="2152"/>
      <c r="EPA5" s="2152"/>
      <c r="EPB5" s="2152"/>
      <c r="EPC5" s="2152"/>
      <c r="EPD5" s="2152"/>
      <c r="EPE5" s="2152"/>
      <c r="EPF5" s="2152"/>
      <c r="EPG5" s="2152"/>
      <c r="EPH5" s="2152"/>
      <c r="EPI5" s="2152"/>
      <c r="EPJ5" s="2152"/>
      <c r="EPK5" s="2152"/>
      <c r="EPL5" s="2152"/>
      <c r="EPM5" s="2152"/>
      <c r="EPN5" s="2152"/>
      <c r="EPO5" s="2152"/>
      <c r="EPP5" s="2152"/>
      <c r="EPQ5" s="2152"/>
      <c r="EPR5" s="2152"/>
      <c r="EPS5" s="2152"/>
      <c r="EPT5" s="2152"/>
      <c r="EPU5" s="2152"/>
      <c r="EPV5" s="2152"/>
      <c r="EPW5" s="2152"/>
      <c r="EPX5" s="2152"/>
      <c r="EPY5" s="2152"/>
      <c r="EPZ5" s="2152"/>
      <c r="EQA5" s="2152"/>
      <c r="EQB5" s="2152"/>
      <c r="EQC5" s="2152"/>
      <c r="EQD5" s="2152"/>
      <c r="EQE5" s="2152"/>
      <c r="EQF5" s="2152"/>
      <c r="EQG5" s="2152"/>
      <c r="EQH5" s="2152"/>
      <c r="EQI5" s="2152"/>
      <c r="EQJ5" s="2152"/>
      <c r="EQK5" s="2152"/>
      <c r="EQL5" s="2152"/>
      <c r="EQM5" s="2152"/>
      <c r="EQN5" s="2152"/>
      <c r="EQO5" s="2152"/>
      <c r="EQP5" s="2152"/>
      <c r="EQQ5" s="2152"/>
      <c r="EQR5" s="2152"/>
      <c r="EQS5" s="2152"/>
      <c r="EQT5" s="2152"/>
      <c r="EQU5" s="2152"/>
      <c r="EQV5" s="2152"/>
      <c r="EQW5" s="2152"/>
      <c r="EQX5" s="2152"/>
      <c r="EQY5" s="2152"/>
      <c r="EQZ5" s="2152"/>
      <c r="ERA5" s="2152"/>
      <c r="ERB5" s="2152"/>
      <c r="ERC5" s="2152"/>
      <c r="ERD5" s="2152"/>
      <c r="ERE5" s="2152"/>
      <c r="ERF5" s="2152"/>
      <c r="ERG5" s="2152"/>
      <c r="ERH5" s="2152"/>
      <c r="ERI5" s="2152"/>
      <c r="ERJ5" s="2152"/>
      <c r="ERK5" s="2152"/>
      <c r="ERL5" s="2152"/>
      <c r="ERM5" s="2152"/>
      <c r="ERN5" s="2152"/>
      <c r="ERO5" s="2152"/>
      <c r="ERP5" s="2152"/>
      <c r="ERQ5" s="2152"/>
      <c r="ERR5" s="2152"/>
      <c r="ERS5" s="2152"/>
      <c r="ERT5" s="2152"/>
      <c r="ERU5" s="2152"/>
      <c r="ERV5" s="2152"/>
      <c r="ERW5" s="2152"/>
      <c r="ERX5" s="2152"/>
      <c r="ERY5" s="2152"/>
      <c r="ERZ5" s="2152"/>
      <c r="ESA5" s="2152"/>
      <c r="ESB5" s="2152"/>
      <c r="ESC5" s="2152"/>
      <c r="ESD5" s="2152"/>
      <c r="ESE5" s="2152"/>
      <c r="ESF5" s="2152"/>
      <c r="ESG5" s="2152"/>
      <c r="ESH5" s="2152"/>
      <c r="ESI5" s="2152"/>
      <c r="ESJ5" s="2152"/>
      <c r="ESK5" s="2152"/>
      <c r="ESL5" s="2152"/>
      <c r="ESM5" s="2152"/>
      <c r="ESN5" s="2152"/>
      <c r="ESO5" s="2152"/>
      <c r="ESP5" s="2152"/>
      <c r="ESQ5" s="2152"/>
      <c r="ESR5" s="2152"/>
      <c r="ESS5" s="2152"/>
      <c r="EST5" s="2152"/>
      <c r="ESU5" s="2152"/>
      <c r="ESV5" s="2152"/>
      <c r="ESW5" s="2152"/>
      <c r="ESX5" s="2152"/>
      <c r="ESY5" s="2152"/>
      <c r="ESZ5" s="2152"/>
      <c r="ETA5" s="2152"/>
      <c r="ETB5" s="2152"/>
      <c r="ETC5" s="2152"/>
      <c r="ETD5" s="2152"/>
      <c r="ETE5" s="2152"/>
      <c r="ETF5" s="2152"/>
      <c r="ETG5" s="2152"/>
      <c r="ETH5" s="2152"/>
      <c r="ETI5" s="2152"/>
      <c r="ETJ5" s="2152"/>
      <c r="ETK5" s="2152"/>
      <c r="ETL5" s="2152"/>
      <c r="ETM5" s="2152"/>
      <c r="ETN5" s="2152"/>
      <c r="ETO5" s="2152"/>
      <c r="ETP5" s="2152"/>
      <c r="ETQ5" s="2152"/>
      <c r="ETR5" s="2152"/>
      <c r="ETS5" s="2152"/>
      <c r="ETT5" s="2152"/>
      <c r="ETU5" s="2152"/>
      <c r="ETV5" s="2152"/>
      <c r="ETW5" s="2152"/>
      <c r="ETX5" s="2152"/>
      <c r="ETY5" s="2152"/>
      <c r="ETZ5" s="2152"/>
      <c r="EUA5" s="2152"/>
      <c r="EUB5" s="2152"/>
      <c r="EUC5" s="2152"/>
      <c r="EUD5" s="2152"/>
      <c r="EUE5" s="2152"/>
      <c r="EUF5" s="2152"/>
      <c r="EUG5" s="2152"/>
      <c r="EUH5" s="2152"/>
      <c r="EUI5" s="2152"/>
      <c r="EUJ5" s="2152"/>
      <c r="EUK5" s="2152"/>
      <c r="EUL5" s="2152"/>
      <c r="EUM5" s="2152"/>
      <c r="EUN5" s="2152"/>
      <c r="EUO5" s="2152"/>
      <c r="EUP5" s="2152"/>
      <c r="EUQ5" s="2152"/>
      <c r="EUR5" s="2152"/>
      <c r="EUS5" s="2152"/>
      <c r="EUT5" s="2152"/>
      <c r="EUU5" s="2152"/>
      <c r="EUV5" s="2152"/>
      <c r="EUW5" s="2152"/>
      <c r="EUX5" s="2152"/>
      <c r="EUY5" s="2152"/>
      <c r="EUZ5" s="2152"/>
      <c r="EVA5" s="2152"/>
      <c r="EVB5" s="2152"/>
      <c r="EVC5" s="2152"/>
      <c r="EVD5" s="2152"/>
      <c r="EVE5" s="2152"/>
      <c r="EVF5" s="2152"/>
      <c r="EVG5" s="2152"/>
      <c r="EVH5" s="2152"/>
      <c r="EVI5" s="2152"/>
      <c r="EVJ5" s="2152"/>
      <c r="EVK5" s="2152"/>
      <c r="EVL5" s="2152"/>
      <c r="EVM5" s="2152"/>
      <c r="EVN5" s="2152"/>
      <c r="EVO5" s="2152"/>
      <c r="EVP5" s="2152"/>
      <c r="EVQ5" s="2152"/>
      <c r="EVR5" s="2152"/>
      <c r="EVS5" s="2152"/>
      <c r="EVT5" s="2152"/>
      <c r="EVU5" s="2152"/>
      <c r="EVV5" s="2152"/>
      <c r="EVW5" s="2152"/>
      <c r="EVX5" s="2152"/>
      <c r="EVY5" s="2152"/>
      <c r="EVZ5" s="2152"/>
      <c r="EWA5" s="2152"/>
      <c r="EWB5" s="2152"/>
      <c r="EWC5" s="2152"/>
      <c r="EWD5" s="2152"/>
      <c r="EWE5" s="2152"/>
      <c r="EWF5" s="2152"/>
      <c r="EWG5" s="2152"/>
      <c r="EWH5" s="2152"/>
      <c r="EWI5" s="2152"/>
      <c r="EWJ5" s="2152"/>
      <c r="EWK5" s="2152"/>
      <c r="EWL5" s="2152"/>
      <c r="EWM5" s="2152"/>
      <c r="EWN5" s="2152"/>
      <c r="EWO5" s="2152"/>
      <c r="EWP5" s="2152"/>
      <c r="EWQ5" s="2152"/>
      <c r="EWR5" s="2152"/>
      <c r="EWS5" s="2152"/>
      <c r="EWT5" s="2152"/>
      <c r="EWU5" s="2152"/>
      <c r="EWV5" s="2152"/>
      <c r="EWW5" s="2152"/>
      <c r="EWX5" s="2152"/>
      <c r="EWY5" s="2152"/>
      <c r="EWZ5" s="2152"/>
      <c r="EXA5" s="2152"/>
      <c r="EXB5" s="2152"/>
      <c r="EXC5" s="2152"/>
      <c r="EXD5" s="2152"/>
      <c r="EXE5" s="2152"/>
      <c r="EXF5" s="2152"/>
      <c r="EXG5" s="2152"/>
      <c r="EXH5" s="2152"/>
      <c r="EXI5" s="2152"/>
      <c r="EXJ5" s="2152"/>
      <c r="EXK5" s="2152"/>
      <c r="EXL5" s="2152"/>
      <c r="EXM5" s="2152"/>
      <c r="EXN5" s="2152"/>
      <c r="EXO5" s="2152"/>
      <c r="EXP5" s="2152"/>
      <c r="EXQ5" s="2152"/>
      <c r="EXR5" s="2152"/>
      <c r="EXS5" s="2152"/>
      <c r="EXT5" s="2152"/>
      <c r="EXU5" s="2152"/>
      <c r="EXV5" s="2152"/>
      <c r="EXW5" s="2152"/>
      <c r="EXX5" s="2152"/>
      <c r="EXY5" s="2152"/>
      <c r="EXZ5" s="2152"/>
      <c r="EYA5" s="2152"/>
      <c r="EYB5" s="2152"/>
      <c r="EYC5" s="2152"/>
      <c r="EYD5" s="2152"/>
      <c r="EYE5" s="2152"/>
      <c r="EYF5" s="2152"/>
      <c r="EYG5" s="2152"/>
      <c r="EYH5" s="2152"/>
      <c r="EYI5" s="2152"/>
      <c r="EYJ5" s="2152"/>
      <c r="EYK5" s="2152"/>
      <c r="EYL5" s="2152"/>
      <c r="EYM5" s="2152"/>
      <c r="EYN5" s="2152"/>
      <c r="EYO5" s="2152"/>
      <c r="EYP5" s="2152"/>
      <c r="EYQ5" s="2152"/>
      <c r="EYR5" s="2152"/>
      <c r="EYS5" s="2152"/>
      <c r="EYT5" s="2152"/>
      <c r="EYU5" s="2152"/>
      <c r="EYV5" s="2152"/>
      <c r="EYW5" s="2152"/>
      <c r="EYX5" s="2152"/>
      <c r="EYY5" s="2152"/>
      <c r="EYZ5" s="2152"/>
      <c r="EZA5" s="2152"/>
      <c r="EZB5" s="2152"/>
      <c r="EZC5" s="2152"/>
      <c r="EZD5" s="2152"/>
      <c r="EZE5" s="2152"/>
      <c r="EZF5" s="2152"/>
      <c r="EZG5" s="2152"/>
      <c r="EZH5" s="2152"/>
      <c r="EZI5" s="2152"/>
      <c r="EZJ5" s="2152"/>
      <c r="EZK5" s="2152"/>
      <c r="EZL5" s="2152"/>
      <c r="EZM5" s="2152"/>
      <c r="EZN5" s="2152"/>
      <c r="EZO5" s="2152"/>
      <c r="EZP5" s="2152"/>
      <c r="EZQ5" s="2152"/>
      <c r="EZR5" s="2152"/>
      <c r="EZS5" s="2152"/>
      <c r="EZT5" s="2152"/>
      <c r="EZU5" s="2152"/>
      <c r="EZV5" s="2152"/>
      <c r="EZW5" s="2152"/>
      <c r="EZX5" s="2152"/>
      <c r="EZY5" s="2152"/>
      <c r="EZZ5" s="2152"/>
      <c r="FAA5" s="2152"/>
      <c r="FAB5" s="2152"/>
      <c r="FAC5" s="2152"/>
      <c r="FAD5" s="2152"/>
      <c r="FAE5" s="2152"/>
      <c r="FAF5" s="2152"/>
      <c r="FAG5" s="2152"/>
      <c r="FAH5" s="2152"/>
      <c r="FAI5" s="2152"/>
      <c r="FAJ5" s="2152"/>
      <c r="FAK5" s="2152"/>
      <c r="FAL5" s="2152"/>
      <c r="FAM5" s="2152"/>
      <c r="FAN5" s="2152"/>
      <c r="FAO5" s="2152"/>
      <c r="FAP5" s="2152"/>
      <c r="FAQ5" s="2152"/>
      <c r="FAR5" s="2152"/>
      <c r="FAS5" s="2152"/>
      <c r="FAT5" s="2152"/>
      <c r="FAU5" s="2152"/>
      <c r="FAV5" s="2152"/>
      <c r="FAW5" s="2152"/>
      <c r="FAX5" s="2152"/>
      <c r="FAY5" s="2152"/>
      <c r="FAZ5" s="2152"/>
      <c r="FBA5" s="2152"/>
      <c r="FBB5" s="2152"/>
      <c r="FBC5" s="2152"/>
      <c r="FBD5" s="2152"/>
      <c r="FBE5" s="2152"/>
      <c r="FBF5" s="2152"/>
      <c r="FBG5" s="2152"/>
      <c r="FBH5" s="2152"/>
      <c r="FBI5" s="2152"/>
      <c r="FBJ5" s="2152"/>
      <c r="FBK5" s="2152"/>
      <c r="FBL5" s="2152"/>
      <c r="FBM5" s="2152"/>
      <c r="FBN5" s="2152"/>
      <c r="FBO5" s="2152"/>
      <c r="FBP5" s="2152"/>
      <c r="FBQ5" s="2152"/>
      <c r="FBR5" s="2152"/>
      <c r="FBS5" s="2152"/>
      <c r="FBT5" s="2152"/>
      <c r="FBU5" s="2152"/>
      <c r="FBV5" s="2152"/>
      <c r="FBW5" s="2152"/>
      <c r="FBX5" s="2152"/>
      <c r="FBY5" s="2152"/>
      <c r="FBZ5" s="2152"/>
      <c r="FCA5" s="2152"/>
      <c r="FCB5" s="2152"/>
      <c r="FCC5" s="2152"/>
      <c r="FCD5" s="2152"/>
      <c r="FCE5" s="2152"/>
      <c r="FCF5" s="2152"/>
      <c r="FCG5" s="2152"/>
      <c r="FCH5" s="2152"/>
      <c r="FCI5" s="2152"/>
      <c r="FCJ5" s="2152"/>
      <c r="FCK5" s="2152"/>
      <c r="FCL5" s="2152"/>
      <c r="FCM5" s="2152"/>
      <c r="FCN5" s="2152"/>
      <c r="FCO5" s="2152"/>
      <c r="FCP5" s="2152"/>
      <c r="FCQ5" s="2152"/>
      <c r="FCR5" s="2152"/>
      <c r="FCS5" s="2152"/>
      <c r="FCT5" s="2152"/>
      <c r="FCU5" s="2152"/>
      <c r="FCV5" s="2152"/>
      <c r="FCW5" s="2152"/>
      <c r="FCX5" s="2152"/>
      <c r="FCY5" s="2152"/>
      <c r="FCZ5" s="2152"/>
      <c r="FDA5" s="2152"/>
      <c r="FDB5" s="2152"/>
      <c r="FDC5" s="2152"/>
      <c r="FDD5" s="2152"/>
      <c r="FDE5" s="2152"/>
      <c r="FDF5" s="2152"/>
      <c r="FDG5" s="2152"/>
      <c r="FDH5" s="2152"/>
      <c r="FDI5" s="2152"/>
      <c r="FDJ5" s="2152"/>
      <c r="FDK5" s="2152"/>
      <c r="FDL5" s="2152"/>
      <c r="FDM5" s="2152"/>
      <c r="FDN5" s="2152"/>
      <c r="FDO5" s="2152"/>
      <c r="FDP5" s="2152"/>
      <c r="FDQ5" s="2152"/>
      <c r="FDR5" s="2152"/>
      <c r="FDS5" s="2152"/>
      <c r="FDT5" s="2152"/>
      <c r="FDU5" s="2152"/>
      <c r="FDV5" s="2152"/>
      <c r="FDW5" s="2152"/>
      <c r="FDX5" s="2152"/>
      <c r="FDY5" s="2152"/>
      <c r="FDZ5" s="2152"/>
      <c r="FEA5" s="2152"/>
      <c r="FEB5" s="2152"/>
      <c r="FEC5" s="2152"/>
      <c r="FED5" s="2152"/>
      <c r="FEE5" s="2152"/>
      <c r="FEF5" s="2152"/>
      <c r="FEG5" s="2152"/>
      <c r="FEH5" s="2152"/>
      <c r="FEI5" s="2152"/>
      <c r="FEJ5" s="2152"/>
      <c r="FEK5" s="2152"/>
      <c r="FEL5" s="2152"/>
      <c r="FEM5" s="2152"/>
      <c r="FEN5" s="2152"/>
      <c r="FEO5" s="2152"/>
      <c r="FEP5" s="2152"/>
      <c r="FEQ5" s="2152"/>
      <c r="FER5" s="2152"/>
      <c r="FES5" s="2152"/>
      <c r="FET5" s="2152"/>
      <c r="FEU5" s="2152"/>
      <c r="FEV5" s="2152"/>
      <c r="FEW5" s="2152"/>
      <c r="FEX5" s="2152"/>
      <c r="FEY5" s="2152"/>
      <c r="FEZ5" s="2152"/>
      <c r="FFA5" s="2152"/>
      <c r="FFB5" s="2152"/>
      <c r="FFC5" s="2152"/>
      <c r="FFD5" s="2152"/>
      <c r="FFE5" s="2152"/>
      <c r="FFF5" s="2152"/>
      <c r="FFG5" s="2152"/>
      <c r="FFH5" s="2152"/>
      <c r="FFI5" s="2152"/>
      <c r="FFJ5" s="2152"/>
      <c r="FFK5" s="2152"/>
      <c r="FFL5" s="2152"/>
      <c r="FFM5" s="2152"/>
      <c r="FFN5" s="2152"/>
      <c r="FFO5" s="2152"/>
      <c r="FFP5" s="2152"/>
      <c r="FFQ5" s="2152"/>
      <c r="FFR5" s="2152"/>
      <c r="FFS5" s="2152"/>
      <c r="FFT5" s="2152"/>
      <c r="FFU5" s="2152"/>
      <c r="FFV5" s="2152"/>
      <c r="FFW5" s="2152"/>
      <c r="FFX5" s="2152"/>
      <c r="FFY5" s="2152"/>
      <c r="FFZ5" s="2152"/>
      <c r="FGA5" s="2152"/>
      <c r="FGB5" s="2152"/>
      <c r="FGC5" s="2152"/>
      <c r="FGD5" s="2152"/>
      <c r="FGE5" s="2152"/>
      <c r="FGF5" s="2152"/>
      <c r="FGG5" s="2152"/>
      <c r="FGH5" s="2152"/>
      <c r="FGI5" s="2152"/>
      <c r="FGJ5" s="2152"/>
      <c r="FGK5" s="2152"/>
      <c r="FGL5" s="2152"/>
      <c r="FGM5" s="2152"/>
      <c r="FGN5" s="2152"/>
      <c r="FGO5" s="2152"/>
      <c r="FGP5" s="2152"/>
      <c r="FGQ5" s="2152"/>
      <c r="FGR5" s="2152"/>
      <c r="FGS5" s="2152"/>
      <c r="FGT5" s="2152"/>
      <c r="FGU5" s="2152"/>
      <c r="FGV5" s="2152"/>
      <c r="FGW5" s="2152"/>
      <c r="FGX5" s="2152"/>
      <c r="FGY5" s="2152"/>
      <c r="FGZ5" s="2152"/>
      <c r="FHA5" s="2152"/>
      <c r="FHB5" s="2152"/>
      <c r="FHC5" s="2152"/>
      <c r="FHD5" s="2152"/>
      <c r="FHE5" s="2152"/>
      <c r="FHF5" s="2152"/>
      <c r="FHG5" s="2152"/>
      <c r="FHH5" s="2152"/>
      <c r="FHI5" s="2152"/>
      <c r="FHJ5" s="2152"/>
      <c r="FHK5" s="2152"/>
      <c r="FHL5" s="2152"/>
      <c r="FHM5" s="2152"/>
      <c r="FHN5" s="2152"/>
      <c r="FHO5" s="2152"/>
      <c r="FHP5" s="2152"/>
      <c r="FHQ5" s="2152"/>
      <c r="FHR5" s="2152"/>
      <c r="FHS5" s="2152"/>
      <c r="FHT5" s="2152"/>
      <c r="FHU5" s="2152"/>
      <c r="FHV5" s="2152"/>
      <c r="FHW5" s="2152"/>
      <c r="FHX5" s="2152"/>
      <c r="FHY5" s="2152"/>
      <c r="FHZ5" s="2152"/>
      <c r="FIA5" s="2152"/>
      <c r="FIB5" s="2152"/>
      <c r="FIC5" s="2152"/>
      <c r="FID5" s="2152"/>
      <c r="FIE5" s="2152"/>
      <c r="FIF5" s="2152"/>
      <c r="FIG5" s="2152"/>
      <c r="FIH5" s="2152"/>
      <c r="FII5" s="2152"/>
      <c r="FIJ5" s="2152"/>
      <c r="FIK5" s="2152"/>
      <c r="FIL5" s="2152"/>
      <c r="FIM5" s="2152"/>
      <c r="FIN5" s="2152"/>
      <c r="FIO5" s="2152"/>
      <c r="FIP5" s="2152"/>
      <c r="FIQ5" s="2152"/>
      <c r="FIR5" s="2152"/>
      <c r="FIS5" s="2152"/>
      <c r="FIT5" s="2152"/>
      <c r="FIU5" s="2152"/>
      <c r="FIV5" s="2152"/>
      <c r="FIW5" s="2152"/>
      <c r="FIX5" s="2152"/>
      <c r="FIY5" s="2152"/>
      <c r="FIZ5" s="2152"/>
      <c r="FJA5" s="2152"/>
      <c r="FJB5" s="2152"/>
      <c r="FJC5" s="2152"/>
      <c r="FJD5" s="2152"/>
      <c r="FJE5" s="2152"/>
      <c r="FJF5" s="2152"/>
      <c r="FJG5" s="2152"/>
      <c r="FJH5" s="2152"/>
      <c r="FJI5" s="2152"/>
      <c r="FJJ5" s="2152"/>
      <c r="FJK5" s="2152"/>
      <c r="FJL5" s="2152"/>
      <c r="FJM5" s="2152"/>
      <c r="FJN5" s="2152"/>
      <c r="FJO5" s="2152"/>
      <c r="FJP5" s="2152"/>
      <c r="FJQ5" s="2152"/>
      <c r="FJR5" s="2152"/>
      <c r="FJS5" s="2152"/>
      <c r="FJT5" s="2152"/>
      <c r="FJU5" s="2152"/>
      <c r="FJV5" s="2152"/>
      <c r="FJW5" s="2152"/>
      <c r="FJX5" s="2152"/>
      <c r="FJY5" s="2152"/>
      <c r="FJZ5" s="2152"/>
      <c r="FKA5" s="2152"/>
      <c r="FKB5" s="2152"/>
      <c r="FKC5" s="2152"/>
      <c r="FKD5" s="2152"/>
      <c r="FKE5" s="2152"/>
      <c r="FKF5" s="2152"/>
      <c r="FKG5" s="2152"/>
      <c r="FKH5" s="2152"/>
      <c r="FKI5" s="2152"/>
      <c r="FKJ5" s="2152"/>
      <c r="FKK5" s="2152"/>
      <c r="FKL5" s="2152"/>
      <c r="FKM5" s="2152"/>
      <c r="FKN5" s="2152"/>
      <c r="FKO5" s="2152"/>
      <c r="FKP5" s="2152"/>
      <c r="FKQ5" s="2152"/>
      <c r="FKR5" s="2152"/>
      <c r="FKS5" s="2152"/>
      <c r="FKT5" s="2152"/>
      <c r="FKU5" s="2152"/>
      <c r="FKV5" s="2152"/>
      <c r="FKW5" s="2152"/>
      <c r="FKX5" s="2152"/>
      <c r="FKY5" s="2152"/>
      <c r="FKZ5" s="2152"/>
      <c r="FLA5" s="2152"/>
      <c r="FLB5" s="2152"/>
      <c r="FLC5" s="2152"/>
      <c r="FLD5" s="2152"/>
      <c r="FLE5" s="2152"/>
      <c r="FLF5" s="2152"/>
      <c r="FLG5" s="2152"/>
      <c r="FLH5" s="2152"/>
      <c r="FLI5" s="2152"/>
      <c r="FLJ5" s="2152"/>
      <c r="FLK5" s="2152"/>
      <c r="FLL5" s="2152"/>
      <c r="FLM5" s="2152"/>
      <c r="FLN5" s="2152"/>
      <c r="FLO5" s="2152"/>
      <c r="FLP5" s="2152"/>
      <c r="FLQ5" s="2152"/>
      <c r="FLR5" s="2152"/>
      <c r="FLS5" s="2152"/>
      <c r="FLT5" s="2152"/>
      <c r="FLU5" s="2152"/>
      <c r="FLV5" s="2152"/>
      <c r="FLW5" s="2152"/>
      <c r="FLX5" s="2152"/>
      <c r="FLY5" s="2152"/>
      <c r="FLZ5" s="2152"/>
      <c r="FMA5" s="2152"/>
      <c r="FMB5" s="2152"/>
      <c r="FMC5" s="2152"/>
      <c r="FMD5" s="2152"/>
      <c r="FME5" s="2152"/>
      <c r="FMF5" s="2152"/>
      <c r="FMG5" s="2152"/>
      <c r="FMH5" s="2152"/>
      <c r="FMI5" s="2152"/>
      <c r="FMJ5" s="2152"/>
      <c r="FMK5" s="2152"/>
      <c r="FML5" s="2152"/>
      <c r="FMM5" s="2152"/>
      <c r="FMN5" s="2152"/>
      <c r="FMO5" s="2152"/>
      <c r="FMP5" s="2152"/>
      <c r="FMQ5" s="2152"/>
      <c r="FMR5" s="2152"/>
      <c r="FMS5" s="2152"/>
      <c r="FMT5" s="2152"/>
      <c r="FMU5" s="2152"/>
      <c r="FMV5" s="2152"/>
      <c r="FMW5" s="2152"/>
      <c r="FMX5" s="2152"/>
      <c r="FMY5" s="2152"/>
      <c r="FMZ5" s="2152"/>
      <c r="FNA5" s="2152"/>
      <c r="FNB5" s="2152"/>
      <c r="FNC5" s="2152"/>
      <c r="FND5" s="2152"/>
      <c r="FNE5" s="2152"/>
      <c r="FNF5" s="2152"/>
      <c r="FNG5" s="2152"/>
      <c r="FNH5" s="2152"/>
      <c r="FNI5" s="2152"/>
      <c r="FNJ5" s="2152"/>
      <c r="FNK5" s="2152"/>
      <c r="FNL5" s="2152"/>
      <c r="FNM5" s="2152"/>
      <c r="FNN5" s="2152"/>
      <c r="FNO5" s="2152"/>
      <c r="FNP5" s="2152"/>
      <c r="FNQ5" s="2152"/>
      <c r="FNR5" s="2152"/>
      <c r="FNS5" s="2152"/>
      <c r="FNT5" s="2152"/>
      <c r="FNU5" s="2152"/>
      <c r="FNV5" s="2152"/>
      <c r="FNW5" s="2152"/>
      <c r="FNX5" s="2152"/>
      <c r="FNY5" s="2152"/>
      <c r="FNZ5" s="2152"/>
      <c r="FOA5" s="2152"/>
      <c r="FOB5" s="2152"/>
      <c r="FOC5" s="2152"/>
      <c r="FOD5" s="2152"/>
      <c r="FOE5" s="2152"/>
      <c r="FOF5" s="2152"/>
      <c r="FOG5" s="2152"/>
      <c r="FOH5" s="2152"/>
      <c r="FOI5" s="2152"/>
      <c r="FOJ5" s="2152"/>
      <c r="FOK5" s="2152"/>
      <c r="FOL5" s="2152"/>
      <c r="FOM5" s="2152"/>
      <c r="FON5" s="2152"/>
      <c r="FOO5" s="2152"/>
      <c r="FOP5" s="2152"/>
      <c r="FOQ5" s="2152"/>
      <c r="FOR5" s="2152"/>
      <c r="FOS5" s="2152"/>
      <c r="FOT5" s="2152"/>
      <c r="FOU5" s="2152"/>
      <c r="FOV5" s="2152"/>
      <c r="FOW5" s="2152"/>
      <c r="FOX5" s="2152"/>
      <c r="FOY5" s="2152"/>
      <c r="FOZ5" s="2152"/>
      <c r="FPA5" s="2152"/>
      <c r="FPB5" s="2152"/>
      <c r="FPC5" s="2152"/>
      <c r="FPD5" s="2152"/>
      <c r="FPE5" s="2152"/>
      <c r="FPF5" s="2152"/>
      <c r="FPG5" s="2152"/>
      <c r="FPH5" s="2152"/>
      <c r="FPI5" s="2152"/>
      <c r="FPJ5" s="2152"/>
      <c r="FPK5" s="2152"/>
      <c r="FPL5" s="2152"/>
      <c r="FPM5" s="2152"/>
      <c r="FPN5" s="2152"/>
      <c r="FPO5" s="2152"/>
      <c r="FPP5" s="2152"/>
      <c r="FPQ5" s="2152"/>
      <c r="FPR5" s="2152"/>
      <c r="FPS5" s="2152"/>
      <c r="FPT5" s="2152"/>
      <c r="FPU5" s="2152"/>
      <c r="FPV5" s="2152"/>
      <c r="FPW5" s="2152"/>
      <c r="FPX5" s="2152"/>
      <c r="FPY5" s="2152"/>
      <c r="FPZ5" s="2152"/>
      <c r="FQA5" s="2152"/>
      <c r="FQB5" s="2152"/>
      <c r="FQC5" s="2152"/>
      <c r="FQD5" s="2152"/>
      <c r="FQE5" s="2152"/>
      <c r="FQF5" s="2152"/>
      <c r="FQG5" s="2152"/>
      <c r="FQH5" s="2152"/>
      <c r="FQI5" s="2152"/>
      <c r="FQJ5" s="2152"/>
      <c r="FQK5" s="2152"/>
      <c r="FQL5" s="2152"/>
      <c r="FQM5" s="2152"/>
      <c r="FQN5" s="2152"/>
      <c r="FQO5" s="2152"/>
      <c r="FQP5" s="2152"/>
      <c r="FQQ5" s="2152"/>
      <c r="FQR5" s="2152"/>
      <c r="FQS5" s="2152"/>
      <c r="FQT5" s="2152"/>
      <c r="FQU5" s="2152"/>
      <c r="FQV5" s="2152"/>
      <c r="FQW5" s="2152"/>
      <c r="FQX5" s="2152"/>
      <c r="FQY5" s="2152"/>
      <c r="FQZ5" s="2152"/>
      <c r="FRA5" s="2152"/>
      <c r="FRB5" s="2152"/>
      <c r="FRC5" s="2152"/>
      <c r="FRD5" s="2152"/>
      <c r="FRE5" s="2152"/>
      <c r="FRF5" s="2152"/>
      <c r="FRG5" s="2152"/>
      <c r="FRH5" s="2152"/>
      <c r="FRI5" s="2152"/>
      <c r="FRJ5" s="2152"/>
      <c r="FRK5" s="2152"/>
      <c r="FRL5" s="2152"/>
      <c r="FRM5" s="2152"/>
      <c r="FRN5" s="2152"/>
      <c r="FRO5" s="2152"/>
      <c r="FRP5" s="2152"/>
      <c r="FRQ5" s="2152"/>
      <c r="FRR5" s="2152"/>
      <c r="FRS5" s="2152"/>
      <c r="FRT5" s="2152"/>
      <c r="FRU5" s="2152"/>
      <c r="FRV5" s="2152"/>
      <c r="FRW5" s="2152"/>
      <c r="FRX5" s="2152"/>
      <c r="FRY5" s="2152"/>
      <c r="FRZ5" s="2152"/>
      <c r="FSA5" s="2152"/>
      <c r="FSB5" s="2152"/>
      <c r="FSC5" s="2152"/>
      <c r="FSD5" s="2152"/>
      <c r="FSE5" s="2152"/>
      <c r="FSF5" s="2152"/>
      <c r="FSG5" s="2152"/>
      <c r="FSH5" s="2152"/>
      <c r="FSI5" s="2152"/>
      <c r="FSJ5" s="2152"/>
      <c r="FSK5" s="2152"/>
      <c r="FSL5" s="2152"/>
      <c r="FSM5" s="2152"/>
      <c r="FSN5" s="2152"/>
      <c r="FSO5" s="2152"/>
      <c r="FSP5" s="2152"/>
      <c r="FSQ5" s="2152"/>
      <c r="FSR5" s="2152"/>
      <c r="FSS5" s="2152"/>
      <c r="FST5" s="2152"/>
      <c r="FSU5" s="2152"/>
      <c r="FSV5" s="2152"/>
      <c r="FSW5" s="2152"/>
      <c r="FSX5" s="2152"/>
      <c r="FSY5" s="2152"/>
      <c r="FSZ5" s="2152"/>
      <c r="FTA5" s="2152"/>
      <c r="FTB5" s="2152"/>
      <c r="FTC5" s="2152"/>
      <c r="FTD5" s="2152"/>
      <c r="FTE5" s="2152"/>
      <c r="FTF5" s="2152"/>
      <c r="FTG5" s="2152"/>
      <c r="FTH5" s="2152"/>
      <c r="FTI5" s="2152"/>
      <c r="FTJ5" s="2152"/>
      <c r="FTK5" s="2152"/>
      <c r="FTL5" s="2152"/>
      <c r="FTM5" s="2152"/>
      <c r="FTN5" s="2152"/>
      <c r="FTO5" s="2152"/>
      <c r="FTP5" s="2152"/>
      <c r="FTQ5" s="2152"/>
      <c r="FTR5" s="2152"/>
      <c r="FTS5" s="2152"/>
      <c r="FTT5" s="2152"/>
      <c r="FTU5" s="2152"/>
      <c r="FTV5" s="2152"/>
      <c r="FTW5" s="2152"/>
      <c r="FTX5" s="2152"/>
      <c r="FTY5" s="2152"/>
      <c r="FTZ5" s="2152"/>
      <c r="FUA5" s="2152"/>
      <c r="FUB5" s="2152"/>
      <c r="FUC5" s="2152"/>
      <c r="FUD5" s="2152"/>
      <c r="FUE5" s="2152"/>
      <c r="FUF5" s="2152"/>
      <c r="FUG5" s="2152"/>
      <c r="FUH5" s="2152"/>
      <c r="FUI5" s="2152"/>
      <c r="FUJ5" s="2152"/>
      <c r="FUK5" s="2152"/>
      <c r="FUL5" s="2152"/>
      <c r="FUM5" s="2152"/>
      <c r="FUN5" s="2152"/>
      <c r="FUO5" s="2152"/>
      <c r="FUP5" s="2152"/>
      <c r="FUQ5" s="2152"/>
      <c r="FUR5" s="2152"/>
      <c r="FUS5" s="2152"/>
      <c r="FUT5" s="2152"/>
      <c r="FUU5" s="2152"/>
      <c r="FUV5" s="2152"/>
      <c r="FUW5" s="2152"/>
      <c r="FUX5" s="2152"/>
      <c r="FUY5" s="2152"/>
      <c r="FUZ5" s="2152"/>
      <c r="FVA5" s="2152"/>
      <c r="FVB5" s="2152"/>
      <c r="FVC5" s="2152"/>
      <c r="FVD5" s="2152"/>
      <c r="FVE5" s="2152"/>
      <c r="FVF5" s="2152"/>
      <c r="FVG5" s="2152"/>
      <c r="FVH5" s="2152"/>
      <c r="FVI5" s="2152"/>
      <c r="FVJ5" s="2152"/>
      <c r="FVK5" s="2152"/>
      <c r="FVL5" s="2152"/>
      <c r="FVM5" s="2152"/>
      <c r="FVN5" s="2152"/>
      <c r="FVO5" s="2152"/>
      <c r="FVP5" s="2152"/>
      <c r="FVQ5" s="2152"/>
      <c r="FVR5" s="2152"/>
      <c r="FVS5" s="2152"/>
      <c r="FVT5" s="2152"/>
      <c r="FVU5" s="2152"/>
      <c r="FVV5" s="2152"/>
      <c r="FVW5" s="2152"/>
      <c r="FVX5" s="2152"/>
      <c r="FVY5" s="2152"/>
      <c r="FVZ5" s="2152"/>
      <c r="FWA5" s="2152"/>
      <c r="FWB5" s="2152"/>
      <c r="FWC5" s="2152"/>
      <c r="FWD5" s="2152"/>
      <c r="FWE5" s="2152"/>
      <c r="FWF5" s="2152"/>
      <c r="FWG5" s="2152"/>
      <c r="FWH5" s="2152"/>
      <c r="FWI5" s="2152"/>
      <c r="FWJ5" s="2152"/>
      <c r="FWK5" s="2152"/>
      <c r="FWL5" s="2152"/>
      <c r="FWM5" s="2152"/>
      <c r="FWN5" s="2152"/>
      <c r="FWO5" s="2152"/>
      <c r="FWP5" s="2152"/>
      <c r="FWQ5" s="2152"/>
      <c r="FWR5" s="2152"/>
      <c r="FWS5" s="2152"/>
      <c r="FWT5" s="2152"/>
      <c r="FWU5" s="2152"/>
      <c r="FWV5" s="2152"/>
      <c r="FWW5" s="2152"/>
      <c r="FWX5" s="2152"/>
      <c r="FWY5" s="2152"/>
      <c r="FWZ5" s="2152"/>
      <c r="FXA5" s="2152"/>
      <c r="FXB5" s="2152"/>
      <c r="FXC5" s="2152"/>
      <c r="FXD5" s="2152"/>
      <c r="FXE5" s="2152"/>
      <c r="FXF5" s="2152"/>
      <c r="FXG5" s="2152"/>
      <c r="FXH5" s="2152"/>
      <c r="FXI5" s="2152"/>
      <c r="FXJ5" s="2152"/>
      <c r="FXK5" s="2152"/>
      <c r="FXL5" s="2152"/>
      <c r="FXM5" s="2152"/>
      <c r="FXN5" s="2152"/>
      <c r="FXO5" s="2152"/>
      <c r="FXP5" s="2152"/>
      <c r="FXQ5" s="2152"/>
      <c r="FXR5" s="2152"/>
      <c r="FXS5" s="2152"/>
      <c r="FXT5" s="2152"/>
      <c r="FXU5" s="2152"/>
      <c r="FXV5" s="2152"/>
      <c r="FXW5" s="2152"/>
      <c r="FXX5" s="2152"/>
      <c r="FXY5" s="2152"/>
      <c r="FXZ5" s="2152"/>
      <c r="FYA5" s="2152"/>
      <c r="FYB5" s="2152"/>
      <c r="FYC5" s="2152"/>
      <c r="FYD5" s="2152"/>
      <c r="FYE5" s="2152"/>
      <c r="FYF5" s="2152"/>
      <c r="FYG5" s="2152"/>
      <c r="FYH5" s="2152"/>
      <c r="FYI5" s="2152"/>
      <c r="FYJ5" s="2152"/>
      <c r="FYK5" s="2152"/>
      <c r="FYL5" s="2152"/>
      <c r="FYM5" s="2152"/>
      <c r="FYN5" s="2152"/>
      <c r="FYO5" s="2152"/>
      <c r="FYP5" s="2152"/>
      <c r="FYQ5" s="2152"/>
      <c r="FYR5" s="2152"/>
      <c r="FYS5" s="2152"/>
      <c r="FYT5" s="2152"/>
      <c r="FYU5" s="2152"/>
      <c r="FYV5" s="2152"/>
      <c r="FYW5" s="2152"/>
      <c r="FYX5" s="2152"/>
      <c r="FYY5" s="2152"/>
      <c r="FYZ5" s="2152"/>
      <c r="FZA5" s="2152"/>
      <c r="FZB5" s="2152"/>
      <c r="FZC5" s="2152"/>
      <c r="FZD5" s="2152"/>
      <c r="FZE5" s="2152"/>
      <c r="FZF5" s="2152"/>
      <c r="FZG5" s="2152"/>
      <c r="FZH5" s="2152"/>
      <c r="FZI5" s="2152"/>
      <c r="FZJ5" s="2152"/>
      <c r="FZK5" s="2152"/>
      <c r="FZL5" s="2152"/>
      <c r="FZM5" s="2152"/>
      <c r="FZN5" s="2152"/>
      <c r="FZO5" s="2152"/>
      <c r="FZP5" s="2152"/>
      <c r="FZQ5" s="2152"/>
      <c r="FZR5" s="2152"/>
      <c r="FZS5" s="2152"/>
      <c r="FZT5" s="2152"/>
      <c r="FZU5" s="2152"/>
      <c r="FZV5" s="2152"/>
      <c r="FZW5" s="2152"/>
      <c r="FZX5" s="2152"/>
      <c r="FZY5" s="2152"/>
      <c r="FZZ5" s="2152"/>
      <c r="GAA5" s="2152"/>
      <c r="GAB5" s="2152"/>
      <c r="GAC5" s="2152"/>
      <c r="GAD5" s="2152"/>
      <c r="GAE5" s="2152"/>
      <c r="GAF5" s="2152"/>
      <c r="GAG5" s="2152"/>
      <c r="GAH5" s="2152"/>
      <c r="GAI5" s="2152"/>
      <c r="GAJ5" s="2152"/>
      <c r="GAK5" s="2152"/>
      <c r="GAL5" s="2152"/>
      <c r="GAM5" s="2152"/>
      <c r="GAN5" s="2152"/>
      <c r="GAO5" s="2152"/>
      <c r="GAP5" s="2152"/>
      <c r="GAQ5" s="2152"/>
      <c r="GAR5" s="2152"/>
      <c r="GAS5" s="2152"/>
      <c r="GAT5" s="2152"/>
      <c r="GAU5" s="2152"/>
      <c r="GAV5" s="2152"/>
      <c r="GAW5" s="2152"/>
      <c r="GAX5" s="2152"/>
      <c r="GAY5" s="2152"/>
      <c r="GAZ5" s="2152"/>
      <c r="GBA5" s="2152"/>
      <c r="GBB5" s="2152"/>
      <c r="GBC5" s="2152"/>
      <c r="GBD5" s="2152"/>
      <c r="GBE5" s="2152"/>
      <c r="GBF5" s="2152"/>
      <c r="GBG5" s="2152"/>
      <c r="GBH5" s="2152"/>
      <c r="GBI5" s="2152"/>
      <c r="GBJ5" s="2152"/>
      <c r="GBK5" s="2152"/>
      <c r="GBL5" s="2152"/>
      <c r="GBM5" s="2152"/>
      <c r="GBN5" s="2152"/>
      <c r="GBO5" s="2152"/>
      <c r="GBP5" s="2152"/>
      <c r="GBQ5" s="2152"/>
      <c r="GBR5" s="2152"/>
      <c r="GBS5" s="2152"/>
      <c r="GBT5" s="2152"/>
      <c r="GBU5" s="2152"/>
      <c r="GBV5" s="2152"/>
      <c r="GBW5" s="2152"/>
      <c r="GBX5" s="2152"/>
      <c r="GBY5" s="2152"/>
      <c r="GBZ5" s="2152"/>
      <c r="GCA5" s="2152"/>
      <c r="GCB5" s="2152"/>
      <c r="GCC5" s="2152"/>
      <c r="GCD5" s="2152"/>
      <c r="GCE5" s="2152"/>
      <c r="GCF5" s="2152"/>
      <c r="GCG5" s="2152"/>
      <c r="GCH5" s="2152"/>
      <c r="GCI5" s="2152"/>
      <c r="GCJ5" s="2152"/>
      <c r="GCK5" s="2152"/>
      <c r="GCL5" s="2152"/>
      <c r="GCM5" s="2152"/>
      <c r="GCN5" s="2152"/>
      <c r="GCO5" s="2152"/>
      <c r="GCP5" s="2152"/>
      <c r="GCQ5" s="2152"/>
      <c r="GCR5" s="2152"/>
      <c r="GCS5" s="2152"/>
      <c r="GCT5" s="2152"/>
      <c r="GCU5" s="2152"/>
      <c r="GCV5" s="2152"/>
      <c r="GCW5" s="2152"/>
      <c r="GCX5" s="2152"/>
      <c r="GCY5" s="2152"/>
      <c r="GCZ5" s="2152"/>
      <c r="GDA5" s="2152"/>
      <c r="GDB5" s="2152"/>
      <c r="GDC5" s="2152"/>
      <c r="GDD5" s="2152"/>
      <c r="GDE5" s="2152"/>
      <c r="GDF5" s="2152"/>
      <c r="GDG5" s="2152"/>
      <c r="GDH5" s="2152"/>
      <c r="GDI5" s="2152"/>
      <c r="GDJ5" s="2152"/>
      <c r="GDK5" s="2152"/>
      <c r="GDL5" s="2152"/>
      <c r="GDM5" s="2152"/>
      <c r="GDN5" s="2152"/>
      <c r="GDO5" s="2152"/>
      <c r="GDP5" s="2152"/>
      <c r="GDQ5" s="2152"/>
      <c r="GDR5" s="2152"/>
      <c r="GDS5" s="2152"/>
      <c r="GDT5" s="2152"/>
      <c r="GDU5" s="2152"/>
      <c r="GDV5" s="2152"/>
      <c r="GDW5" s="2152"/>
      <c r="GDX5" s="2152"/>
      <c r="GDY5" s="2152"/>
      <c r="GDZ5" s="2152"/>
      <c r="GEA5" s="2152"/>
      <c r="GEB5" s="2152"/>
      <c r="GEC5" s="2152"/>
      <c r="GED5" s="2152"/>
      <c r="GEE5" s="2152"/>
      <c r="GEF5" s="2152"/>
      <c r="GEG5" s="2152"/>
      <c r="GEH5" s="2152"/>
      <c r="GEI5" s="2152"/>
      <c r="GEJ5" s="2152"/>
      <c r="GEK5" s="2152"/>
      <c r="GEL5" s="2152"/>
      <c r="GEM5" s="2152"/>
      <c r="GEN5" s="2152"/>
      <c r="GEO5" s="2152"/>
      <c r="GEP5" s="2152"/>
      <c r="GEQ5" s="2152"/>
      <c r="GER5" s="2152"/>
      <c r="GES5" s="2152"/>
      <c r="GET5" s="2152"/>
      <c r="GEU5" s="2152"/>
      <c r="GEV5" s="2152"/>
      <c r="GEW5" s="2152"/>
      <c r="GEX5" s="2152"/>
      <c r="GEY5" s="2152"/>
      <c r="GEZ5" s="2152"/>
      <c r="GFA5" s="2152"/>
      <c r="GFB5" s="2152"/>
      <c r="GFC5" s="2152"/>
      <c r="GFD5" s="2152"/>
      <c r="GFE5" s="2152"/>
      <c r="GFF5" s="2152"/>
      <c r="GFG5" s="2152"/>
      <c r="GFH5" s="2152"/>
      <c r="GFI5" s="2152"/>
      <c r="GFJ5" s="2152"/>
      <c r="GFK5" s="2152"/>
      <c r="GFL5" s="2152"/>
      <c r="GFM5" s="2152"/>
      <c r="GFN5" s="2152"/>
      <c r="GFO5" s="2152"/>
      <c r="GFP5" s="2152"/>
      <c r="GFQ5" s="2152"/>
      <c r="GFR5" s="2152"/>
      <c r="GFS5" s="2152"/>
      <c r="GFT5" s="2152"/>
      <c r="GFU5" s="2152"/>
      <c r="GFV5" s="2152"/>
      <c r="GFW5" s="2152"/>
      <c r="GFX5" s="2152"/>
      <c r="GFY5" s="2152"/>
      <c r="GFZ5" s="2152"/>
      <c r="GGA5" s="2152"/>
      <c r="GGB5" s="2152"/>
      <c r="GGC5" s="2152"/>
      <c r="GGD5" s="2152"/>
      <c r="GGE5" s="2152"/>
      <c r="GGF5" s="2152"/>
      <c r="GGG5" s="2152"/>
      <c r="GGH5" s="2152"/>
      <c r="GGI5" s="2152"/>
      <c r="GGJ5" s="2152"/>
      <c r="GGK5" s="2152"/>
      <c r="GGL5" s="2152"/>
      <c r="GGM5" s="2152"/>
      <c r="GGN5" s="2152"/>
      <c r="GGO5" s="2152"/>
      <c r="GGP5" s="2152"/>
      <c r="GGQ5" s="2152"/>
      <c r="GGR5" s="2152"/>
      <c r="GGS5" s="2152"/>
      <c r="GGT5" s="2152"/>
      <c r="GGU5" s="2152"/>
      <c r="GGV5" s="2152"/>
      <c r="GGW5" s="2152"/>
      <c r="GGX5" s="2152"/>
      <c r="GGY5" s="2152"/>
      <c r="GGZ5" s="2152"/>
      <c r="GHA5" s="2152"/>
      <c r="GHB5" s="2152"/>
      <c r="GHC5" s="2152"/>
      <c r="GHD5" s="2152"/>
      <c r="GHE5" s="2152"/>
      <c r="GHF5" s="2152"/>
      <c r="GHG5" s="2152"/>
      <c r="GHH5" s="2152"/>
      <c r="GHI5" s="2152"/>
      <c r="GHJ5" s="2152"/>
      <c r="GHK5" s="2152"/>
      <c r="GHL5" s="2152"/>
      <c r="GHM5" s="2152"/>
      <c r="GHN5" s="2152"/>
      <c r="GHO5" s="2152"/>
      <c r="GHP5" s="2152"/>
      <c r="GHQ5" s="2152"/>
      <c r="GHR5" s="2152"/>
      <c r="GHS5" s="2152"/>
      <c r="GHT5" s="2152"/>
      <c r="GHU5" s="2152"/>
      <c r="GHV5" s="2152"/>
      <c r="GHW5" s="2152"/>
      <c r="GHX5" s="2152"/>
      <c r="GHY5" s="2152"/>
      <c r="GHZ5" s="2152"/>
      <c r="GIA5" s="2152"/>
      <c r="GIB5" s="2152"/>
      <c r="GIC5" s="2152"/>
      <c r="GID5" s="2152"/>
      <c r="GIE5" s="2152"/>
      <c r="GIF5" s="2152"/>
      <c r="GIG5" s="2152"/>
      <c r="GIH5" s="2152"/>
      <c r="GII5" s="2152"/>
      <c r="GIJ5" s="2152"/>
      <c r="GIK5" s="2152"/>
      <c r="GIL5" s="2152"/>
      <c r="GIM5" s="2152"/>
      <c r="GIN5" s="2152"/>
      <c r="GIO5" s="2152"/>
      <c r="GIP5" s="2152"/>
      <c r="GIQ5" s="2152"/>
      <c r="GIR5" s="2152"/>
      <c r="GIS5" s="2152"/>
      <c r="GIT5" s="2152"/>
      <c r="GIU5" s="2152"/>
      <c r="GIV5" s="2152"/>
      <c r="GIW5" s="2152"/>
      <c r="GIX5" s="2152"/>
      <c r="GIY5" s="2152"/>
      <c r="GIZ5" s="2152"/>
      <c r="GJA5" s="2152"/>
      <c r="GJB5" s="2152"/>
      <c r="GJC5" s="2152"/>
      <c r="GJD5" s="2152"/>
      <c r="GJE5" s="2152"/>
      <c r="GJF5" s="2152"/>
      <c r="GJG5" s="2152"/>
      <c r="GJH5" s="2152"/>
      <c r="GJI5" s="2152"/>
      <c r="GJJ5" s="2152"/>
      <c r="GJK5" s="2152"/>
      <c r="GJL5" s="2152"/>
      <c r="GJM5" s="2152"/>
      <c r="GJN5" s="2152"/>
      <c r="GJO5" s="2152"/>
      <c r="GJP5" s="2152"/>
      <c r="GJQ5" s="2152"/>
      <c r="GJR5" s="2152"/>
      <c r="GJS5" s="2152"/>
      <c r="GJT5" s="2152"/>
      <c r="GJU5" s="2152"/>
      <c r="GJV5" s="2152"/>
      <c r="GJW5" s="2152"/>
      <c r="GJX5" s="2152"/>
      <c r="GJY5" s="2152"/>
      <c r="GJZ5" s="2152"/>
      <c r="GKA5" s="2152"/>
      <c r="GKB5" s="2152"/>
      <c r="GKC5" s="2152"/>
      <c r="GKD5" s="2152"/>
      <c r="GKE5" s="2152"/>
      <c r="GKF5" s="2152"/>
      <c r="GKG5" s="2152"/>
      <c r="GKH5" s="2152"/>
      <c r="GKI5" s="2152"/>
      <c r="GKJ5" s="2152"/>
      <c r="GKK5" s="2152"/>
      <c r="GKL5" s="2152"/>
      <c r="GKM5" s="2152"/>
      <c r="GKN5" s="2152"/>
      <c r="GKO5" s="2152"/>
      <c r="GKP5" s="2152"/>
      <c r="GKQ5" s="2152"/>
      <c r="GKR5" s="2152"/>
      <c r="GKS5" s="2152"/>
      <c r="GKT5" s="2152"/>
      <c r="GKU5" s="2152"/>
      <c r="GKV5" s="2152"/>
      <c r="GKW5" s="2152"/>
      <c r="GKX5" s="2152"/>
      <c r="GKY5" s="2152"/>
      <c r="GKZ5" s="2152"/>
      <c r="GLA5" s="2152"/>
      <c r="GLB5" s="2152"/>
      <c r="GLC5" s="2152"/>
      <c r="GLD5" s="2152"/>
      <c r="GLE5" s="2152"/>
      <c r="GLF5" s="2152"/>
      <c r="GLG5" s="2152"/>
      <c r="GLH5" s="2152"/>
      <c r="GLI5" s="2152"/>
      <c r="GLJ5" s="2152"/>
      <c r="GLK5" s="2152"/>
      <c r="GLL5" s="2152"/>
      <c r="GLM5" s="2152"/>
      <c r="GLN5" s="2152"/>
      <c r="GLO5" s="2152"/>
      <c r="GLP5" s="2152"/>
      <c r="GLQ5" s="2152"/>
      <c r="GLR5" s="2152"/>
      <c r="GLS5" s="2152"/>
      <c r="GLT5" s="2152"/>
      <c r="GLU5" s="2152"/>
      <c r="GLV5" s="2152"/>
      <c r="GLW5" s="2152"/>
      <c r="GLX5" s="2152"/>
      <c r="GLY5" s="2152"/>
      <c r="GLZ5" s="2152"/>
      <c r="GMA5" s="2152"/>
      <c r="GMB5" s="2152"/>
      <c r="GMC5" s="2152"/>
      <c r="GMD5" s="2152"/>
      <c r="GME5" s="2152"/>
      <c r="GMF5" s="2152"/>
      <c r="GMG5" s="2152"/>
      <c r="GMH5" s="2152"/>
      <c r="GMI5" s="2152"/>
      <c r="GMJ5" s="2152"/>
      <c r="GMK5" s="2152"/>
      <c r="GML5" s="2152"/>
      <c r="GMM5" s="2152"/>
      <c r="GMN5" s="2152"/>
      <c r="GMO5" s="2152"/>
      <c r="GMP5" s="2152"/>
      <c r="GMQ5" s="2152"/>
      <c r="GMR5" s="2152"/>
      <c r="GMS5" s="2152"/>
      <c r="GMT5" s="2152"/>
      <c r="GMU5" s="2152"/>
      <c r="GMV5" s="2152"/>
      <c r="GMW5" s="2152"/>
      <c r="GMX5" s="2152"/>
      <c r="GMY5" s="2152"/>
      <c r="GMZ5" s="2152"/>
      <c r="GNA5" s="2152"/>
      <c r="GNB5" s="2152"/>
      <c r="GNC5" s="2152"/>
      <c r="GND5" s="2152"/>
      <c r="GNE5" s="2152"/>
      <c r="GNF5" s="2152"/>
      <c r="GNG5" s="2152"/>
      <c r="GNH5" s="2152"/>
      <c r="GNI5" s="2152"/>
      <c r="GNJ5" s="2152"/>
      <c r="GNK5" s="2152"/>
      <c r="GNL5" s="2152"/>
      <c r="GNM5" s="2152"/>
      <c r="GNN5" s="2152"/>
      <c r="GNO5" s="2152"/>
      <c r="GNP5" s="2152"/>
      <c r="GNQ5" s="2152"/>
      <c r="GNR5" s="2152"/>
      <c r="GNS5" s="2152"/>
      <c r="GNT5" s="2152"/>
      <c r="GNU5" s="2152"/>
      <c r="GNV5" s="2152"/>
      <c r="GNW5" s="2152"/>
      <c r="GNX5" s="2152"/>
      <c r="GNY5" s="2152"/>
      <c r="GNZ5" s="2152"/>
      <c r="GOA5" s="2152"/>
      <c r="GOB5" s="2152"/>
      <c r="GOC5" s="2152"/>
      <c r="GOD5" s="2152"/>
      <c r="GOE5" s="2152"/>
      <c r="GOF5" s="2152"/>
      <c r="GOG5" s="2152"/>
      <c r="GOH5" s="2152"/>
      <c r="GOI5" s="2152"/>
      <c r="GOJ5" s="2152"/>
      <c r="GOK5" s="2152"/>
      <c r="GOL5" s="2152"/>
      <c r="GOM5" s="2152"/>
      <c r="GON5" s="2152"/>
      <c r="GOO5" s="2152"/>
      <c r="GOP5" s="2152"/>
      <c r="GOQ5" s="2152"/>
      <c r="GOR5" s="2152"/>
      <c r="GOS5" s="2152"/>
      <c r="GOT5" s="2152"/>
      <c r="GOU5" s="2152"/>
      <c r="GOV5" s="2152"/>
      <c r="GOW5" s="2152"/>
      <c r="GOX5" s="2152"/>
      <c r="GOY5" s="2152"/>
      <c r="GOZ5" s="2152"/>
      <c r="GPA5" s="2152"/>
      <c r="GPB5" s="2152"/>
      <c r="GPC5" s="2152"/>
      <c r="GPD5" s="2152"/>
      <c r="GPE5" s="2152"/>
      <c r="GPF5" s="2152"/>
      <c r="GPG5" s="2152"/>
      <c r="GPH5" s="2152"/>
      <c r="GPI5" s="2152"/>
      <c r="GPJ5" s="2152"/>
      <c r="GPK5" s="2152"/>
      <c r="GPL5" s="2152"/>
      <c r="GPM5" s="2152"/>
      <c r="GPN5" s="2152"/>
      <c r="GPO5" s="2152"/>
      <c r="GPP5" s="2152"/>
      <c r="GPQ5" s="2152"/>
      <c r="GPR5" s="2152"/>
      <c r="GPS5" s="2152"/>
      <c r="GPT5" s="2152"/>
      <c r="GPU5" s="2152"/>
      <c r="GPV5" s="2152"/>
      <c r="GPW5" s="2152"/>
      <c r="GPX5" s="2152"/>
      <c r="GPY5" s="2152"/>
      <c r="GPZ5" s="2152"/>
      <c r="GQA5" s="2152"/>
      <c r="GQB5" s="2152"/>
      <c r="GQC5" s="2152"/>
      <c r="GQD5" s="2152"/>
      <c r="GQE5" s="2152"/>
      <c r="GQF5" s="2152"/>
      <c r="GQG5" s="2152"/>
      <c r="GQH5" s="2152"/>
      <c r="GQI5" s="2152"/>
      <c r="GQJ5" s="2152"/>
      <c r="GQK5" s="2152"/>
      <c r="GQL5" s="2152"/>
      <c r="GQM5" s="2152"/>
      <c r="GQN5" s="2152"/>
      <c r="GQO5" s="2152"/>
      <c r="GQP5" s="2152"/>
      <c r="GQQ5" s="2152"/>
      <c r="GQR5" s="2152"/>
      <c r="GQS5" s="2152"/>
      <c r="GQT5" s="2152"/>
      <c r="GQU5" s="2152"/>
      <c r="GQV5" s="2152"/>
      <c r="GQW5" s="2152"/>
      <c r="GQX5" s="2152"/>
      <c r="GQY5" s="2152"/>
      <c r="GQZ5" s="2152"/>
      <c r="GRA5" s="2152"/>
      <c r="GRB5" s="2152"/>
      <c r="GRC5" s="2152"/>
      <c r="GRD5" s="2152"/>
      <c r="GRE5" s="2152"/>
      <c r="GRF5" s="2152"/>
      <c r="GRG5" s="2152"/>
      <c r="GRH5" s="2152"/>
      <c r="GRI5" s="2152"/>
      <c r="GRJ5" s="2152"/>
      <c r="GRK5" s="2152"/>
      <c r="GRL5" s="2152"/>
      <c r="GRM5" s="2152"/>
      <c r="GRN5" s="2152"/>
      <c r="GRO5" s="2152"/>
      <c r="GRP5" s="2152"/>
      <c r="GRQ5" s="2152"/>
      <c r="GRR5" s="2152"/>
      <c r="GRS5" s="2152"/>
      <c r="GRT5" s="2152"/>
      <c r="GRU5" s="2152"/>
      <c r="GRV5" s="2152"/>
      <c r="GRW5" s="2152"/>
      <c r="GRX5" s="2152"/>
      <c r="GRY5" s="2152"/>
      <c r="GRZ5" s="2152"/>
      <c r="GSA5" s="2152"/>
      <c r="GSB5" s="2152"/>
      <c r="GSC5" s="2152"/>
      <c r="GSD5" s="2152"/>
      <c r="GSE5" s="2152"/>
      <c r="GSF5" s="2152"/>
      <c r="GSG5" s="2152"/>
      <c r="GSH5" s="2152"/>
      <c r="GSI5" s="2152"/>
      <c r="GSJ5" s="2152"/>
      <c r="GSK5" s="2152"/>
      <c r="GSL5" s="2152"/>
      <c r="GSM5" s="2152"/>
      <c r="GSN5" s="2152"/>
      <c r="GSO5" s="2152"/>
      <c r="GSP5" s="2152"/>
      <c r="GSQ5" s="2152"/>
      <c r="GSR5" s="2152"/>
      <c r="GSS5" s="2152"/>
      <c r="GST5" s="2152"/>
      <c r="GSU5" s="2152"/>
      <c r="GSV5" s="2152"/>
      <c r="GSW5" s="2152"/>
      <c r="GSX5" s="2152"/>
      <c r="GSY5" s="2152"/>
      <c r="GSZ5" s="2152"/>
      <c r="GTA5" s="2152"/>
      <c r="GTB5" s="2152"/>
      <c r="GTC5" s="2152"/>
      <c r="GTD5" s="2152"/>
      <c r="GTE5" s="2152"/>
      <c r="GTF5" s="2152"/>
      <c r="GTG5" s="2152"/>
      <c r="GTH5" s="2152"/>
      <c r="GTI5" s="2152"/>
      <c r="GTJ5" s="2152"/>
      <c r="GTK5" s="2152"/>
      <c r="GTL5" s="2152"/>
      <c r="GTM5" s="2152"/>
      <c r="GTN5" s="2152"/>
      <c r="GTO5" s="2152"/>
      <c r="GTP5" s="2152"/>
      <c r="GTQ5" s="2152"/>
      <c r="GTR5" s="2152"/>
      <c r="GTS5" s="2152"/>
      <c r="GTT5" s="2152"/>
      <c r="GTU5" s="2152"/>
      <c r="GTV5" s="2152"/>
      <c r="GTW5" s="2152"/>
      <c r="GTX5" s="2152"/>
      <c r="GTY5" s="2152"/>
      <c r="GTZ5" s="2152"/>
      <c r="GUA5" s="2152"/>
      <c r="GUB5" s="2152"/>
      <c r="GUC5" s="2152"/>
      <c r="GUD5" s="2152"/>
      <c r="GUE5" s="2152"/>
      <c r="GUF5" s="2152"/>
      <c r="GUG5" s="2152"/>
      <c r="GUH5" s="2152"/>
      <c r="GUI5" s="2152"/>
      <c r="GUJ5" s="2152"/>
      <c r="GUK5" s="2152"/>
      <c r="GUL5" s="2152"/>
      <c r="GUM5" s="2152"/>
      <c r="GUN5" s="2152"/>
      <c r="GUO5" s="2152"/>
      <c r="GUP5" s="2152"/>
      <c r="GUQ5" s="2152"/>
      <c r="GUR5" s="2152"/>
      <c r="GUS5" s="2152"/>
      <c r="GUT5" s="2152"/>
      <c r="GUU5" s="2152"/>
      <c r="GUV5" s="2152"/>
      <c r="GUW5" s="2152"/>
      <c r="GUX5" s="2152"/>
      <c r="GUY5" s="2152"/>
      <c r="GUZ5" s="2152"/>
      <c r="GVA5" s="2152"/>
      <c r="GVB5" s="2152"/>
      <c r="GVC5" s="2152"/>
      <c r="GVD5" s="2152"/>
      <c r="GVE5" s="2152"/>
      <c r="GVF5" s="2152"/>
      <c r="GVG5" s="2152"/>
      <c r="GVH5" s="2152"/>
      <c r="GVI5" s="2152"/>
      <c r="GVJ5" s="2152"/>
      <c r="GVK5" s="2152"/>
      <c r="GVL5" s="2152"/>
      <c r="GVM5" s="2152"/>
      <c r="GVN5" s="2152"/>
      <c r="GVO5" s="2152"/>
      <c r="GVP5" s="2152"/>
      <c r="GVQ5" s="2152"/>
      <c r="GVR5" s="2152"/>
      <c r="GVS5" s="2152"/>
      <c r="GVT5" s="2152"/>
      <c r="GVU5" s="2152"/>
      <c r="GVV5" s="2152"/>
      <c r="GVW5" s="2152"/>
      <c r="GVX5" s="2152"/>
      <c r="GVY5" s="2152"/>
      <c r="GVZ5" s="2152"/>
      <c r="GWA5" s="2152"/>
      <c r="GWB5" s="2152"/>
      <c r="GWC5" s="2152"/>
      <c r="GWD5" s="2152"/>
      <c r="GWE5" s="2152"/>
      <c r="GWF5" s="2152"/>
      <c r="GWG5" s="2152"/>
      <c r="GWH5" s="2152"/>
      <c r="GWI5" s="2152"/>
      <c r="GWJ5" s="2152"/>
      <c r="GWK5" s="2152"/>
      <c r="GWL5" s="2152"/>
      <c r="GWM5" s="2152"/>
      <c r="GWN5" s="2152"/>
      <c r="GWO5" s="2152"/>
      <c r="GWP5" s="2152"/>
      <c r="GWQ5" s="2152"/>
      <c r="GWR5" s="2152"/>
      <c r="GWS5" s="2152"/>
      <c r="GWT5" s="2152"/>
      <c r="GWU5" s="2152"/>
      <c r="GWV5" s="2152"/>
      <c r="GWW5" s="2152"/>
      <c r="GWX5" s="2152"/>
      <c r="GWY5" s="2152"/>
      <c r="GWZ5" s="2152"/>
      <c r="GXA5" s="2152"/>
      <c r="GXB5" s="2152"/>
      <c r="GXC5" s="2152"/>
      <c r="GXD5" s="2152"/>
      <c r="GXE5" s="2152"/>
      <c r="GXF5" s="2152"/>
      <c r="GXG5" s="2152"/>
      <c r="GXH5" s="2152"/>
      <c r="GXI5" s="2152"/>
      <c r="GXJ5" s="2152"/>
      <c r="GXK5" s="2152"/>
      <c r="GXL5" s="2152"/>
      <c r="GXM5" s="2152"/>
      <c r="GXN5" s="2152"/>
      <c r="GXO5" s="2152"/>
      <c r="GXP5" s="2152"/>
      <c r="GXQ5" s="2152"/>
      <c r="GXR5" s="2152"/>
      <c r="GXS5" s="2152"/>
      <c r="GXT5" s="2152"/>
      <c r="GXU5" s="2152"/>
      <c r="GXV5" s="2152"/>
      <c r="GXW5" s="2152"/>
      <c r="GXX5" s="2152"/>
      <c r="GXY5" s="2152"/>
      <c r="GXZ5" s="2152"/>
      <c r="GYA5" s="2152"/>
      <c r="GYB5" s="2152"/>
      <c r="GYC5" s="2152"/>
      <c r="GYD5" s="2152"/>
      <c r="GYE5" s="2152"/>
      <c r="GYF5" s="2152"/>
      <c r="GYG5" s="2152"/>
      <c r="GYH5" s="2152"/>
      <c r="GYI5" s="2152"/>
      <c r="GYJ5" s="2152"/>
      <c r="GYK5" s="2152"/>
      <c r="GYL5" s="2152"/>
      <c r="GYM5" s="2152"/>
      <c r="GYN5" s="2152"/>
      <c r="GYO5" s="2152"/>
      <c r="GYP5" s="2152"/>
      <c r="GYQ5" s="2152"/>
      <c r="GYR5" s="2152"/>
      <c r="GYS5" s="2152"/>
      <c r="GYT5" s="2152"/>
      <c r="GYU5" s="2152"/>
      <c r="GYV5" s="2152"/>
      <c r="GYW5" s="2152"/>
      <c r="GYX5" s="2152"/>
      <c r="GYY5" s="2152"/>
      <c r="GYZ5" s="2152"/>
      <c r="GZA5" s="2152"/>
      <c r="GZB5" s="2152"/>
      <c r="GZC5" s="2152"/>
      <c r="GZD5" s="2152"/>
      <c r="GZE5" s="2152"/>
      <c r="GZF5" s="2152"/>
      <c r="GZG5" s="2152"/>
      <c r="GZH5" s="2152"/>
      <c r="GZI5" s="2152"/>
      <c r="GZJ5" s="2152"/>
      <c r="GZK5" s="2152"/>
      <c r="GZL5" s="2152"/>
      <c r="GZM5" s="2152"/>
      <c r="GZN5" s="2152"/>
      <c r="GZO5" s="2152"/>
      <c r="GZP5" s="2152"/>
      <c r="GZQ5" s="2152"/>
      <c r="GZR5" s="2152"/>
      <c r="GZS5" s="2152"/>
      <c r="GZT5" s="2152"/>
      <c r="GZU5" s="2152"/>
      <c r="GZV5" s="2152"/>
      <c r="GZW5" s="2152"/>
      <c r="GZX5" s="2152"/>
      <c r="GZY5" s="2152"/>
      <c r="GZZ5" s="2152"/>
      <c r="HAA5" s="2152"/>
      <c r="HAB5" s="2152"/>
      <c r="HAC5" s="2152"/>
      <c r="HAD5" s="2152"/>
      <c r="HAE5" s="2152"/>
      <c r="HAF5" s="2152"/>
      <c r="HAG5" s="2152"/>
      <c r="HAH5" s="2152"/>
      <c r="HAI5" s="2152"/>
      <c r="HAJ5" s="2152"/>
      <c r="HAK5" s="2152"/>
      <c r="HAL5" s="2152"/>
      <c r="HAM5" s="2152"/>
      <c r="HAN5" s="2152"/>
      <c r="HAO5" s="2152"/>
      <c r="HAP5" s="2152"/>
      <c r="HAQ5" s="2152"/>
      <c r="HAR5" s="2152"/>
      <c r="HAS5" s="2152"/>
      <c r="HAT5" s="2152"/>
      <c r="HAU5" s="2152"/>
      <c r="HAV5" s="2152"/>
      <c r="HAW5" s="2152"/>
      <c r="HAX5" s="2152"/>
      <c r="HAY5" s="2152"/>
      <c r="HAZ5" s="2152"/>
      <c r="HBA5" s="2152"/>
      <c r="HBB5" s="2152"/>
      <c r="HBC5" s="2152"/>
      <c r="HBD5" s="2152"/>
      <c r="HBE5" s="2152"/>
      <c r="HBF5" s="2152"/>
      <c r="HBG5" s="2152"/>
      <c r="HBH5" s="2152"/>
      <c r="HBI5" s="2152"/>
      <c r="HBJ5" s="2152"/>
      <c r="HBK5" s="2152"/>
      <c r="HBL5" s="2152"/>
      <c r="HBM5" s="2152"/>
      <c r="HBN5" s="2152"/>
      <c r="HBO5" s="2152"/>
      <c r="HBP5" s="2152"/>
      <c r="HBQ5" s="2152"/>
      <c r="HBR5" s="2152"/>
      <c r="HBS5" s="2152"/>
      <c r="HBT5" s="2152"/>
      <c r="HBU5" s="2152"/>
      <c r="HBV5" s="2152"/>
      <c r="HBW5" s="2152"/>
      <c r="HBX5" s="2152"/>
      <c r="HBY5" s="2152"/>
      <c r="HBZ5" s="2152"/>
      <c r="HCA5" s="2152"/>
      <c r="HCB5" s="2152"/>
      <c r="HCC5" s="2152"/>
      <c r="HCD5" s="2152"/>
      <c r="HCE5" s="2152"/>
      <c r="HCF5" s="2152"/>
      <c r="HCG5" s="2152"/>
      <c r="HCH5" s="2152"/>
      <c r="HCI5" s="2152"/>
      <c r="HCJ5" s="2152"/>
      <c r="HCK5" s="2152"/>
      <c r="HCL5" s="2152"/>
      <c r="HCM5" s="2152"/>
      <c r="HCN5" s="2152"/>
      <c r="HCO5" s="2152"/>
      <c r="HCP5" s="2152"/>
      <c r="HCQ5" s="2152"/>
      <c r="HCR5" s="2152"/>
      <c r="HCS5" s="2152"/>
      <c r="HCT5" s="2152"/>
      <c r="HCU5" s="2152"/>
      <c r="HCV5" s="2152"/>
      <c r="HCW5" s="2152"/>
      <c r="HCX5" s="2152"/>
      <c r="HCY5" s="2152"/>
      <c r="HCZ5" s="2152"/>
      <c r="HDA5" s="2152"/>
      <c r="HDB5" s="2152"/>
      <c r="HDC5" s="2152"/>
      <c r="HDD5" s="2152"/>
      <c r="HDE5" s="2152"/>
      <c r="HDF5" s="2152"/>
      <c r="HDG5" s="2152"/>
      <c r="HDH5" s="2152"/>
      <c r="HDI5" s="2152"/>
      <c r="HDJ5" s="2152"/>
      <c r="HDK5" s="2152"/>
      <c r="HDL5" s="2152"/>
      <c r="HDM5" s="2152"/>
      <c r="HDN5" s="2152"/>
      <c r="HDO5" s="2152"/>
      <c r="HDP5" s="2152"/>
      <c r="HDQ5" s="2152"/>
      <c r="HDR5" s="2152"/>
      <c r="HDS5" s="2152"/>
      <c r="HDT5" s="2152"/>
      <c r="HDU5" s="2152"/>
      <c r="HDV5" s="2152"/>
      <c r="HDW5" s="2152"/>
      <c r="HDX5" s="2152"/>
      <c r="HDY5" s="2152"/>
      <c r="HDZ5" s="2152"/>
      <c r="HEA5" s="2152"/>
      <c r="HEB5" s="2152"/>
      <c r="HEC5" s="2152"/>
      <c r="HED5" s="2152"/>
      <c r="HEE5" s="2152"/>
      <c r="HEF5" s="2152"/>
      <c r="HEG5" s="2152"/>
      <c r="HEH5" s="2152"/>
      <c r="HEI5" s="2152"/>
      <c r="HEJ5" s="2152"/>
      <c r="HEK5" s="2152"/>
      <c r="HEL5" s="2152"/>
      <c r="HEM5" s="2152"/>
      <c r="HEN5" s="2152"/>
      <c r="HEO5" s="2152"/>
      <c r="HEP5" s="2152"/>
      <c r="HEQ5" s="2152"/>
      <c r="HER5" s="2152"/>
      <c r="HES5" s="2152"/>
      <c r="HET5" s="2152"/>
      <c r="HEU5" s="2152"/>
      <c r="HEV5" s="2152"/>
      <c r="HEW5" s="2152"/>
      <c r="HEX5" s="2152"/>
      <c r="HEY5" s="2152"/>
      <c r="HEZ5" s="2152"/>
      <c r="HFA5" s="2152"/>
      <c r="HFB5" s="2152"/>
      <c r="HFC5" s="2152"/>
      <c r="HFD5" s="2152"/>
      <c r="HFE5" s="2152"/>
      <c r="HFF5" s="2152"/>
      <c r="HFG5" s="2152"/>
      <c r="HFH5" s="2152"/>
      <c r="HFI5" s="2152"/>
      <c r="HFJ5" s="2152"/>
      <c r="HFK5" s="2152"/>
      <c r="HFL5" s="2152"/>
      <c r="HFM5" s="2152"/>
      <c r="HFN5" s="2152"/>
      <c r="HFO5" s="2152"/>
      <c r="HFP5" s="2152"/>
      <c r="HFQ5" s="2152"/>
      <c r="HFR5" s="2152"/>
      <c r="HFS5" s="2152"/>
      <c r="HFT5" s="2152"/>
      <c r="HFU5" s="2152"/>
      <c r="HFV5" s="2152"/>
      <c r="HFW5" s="2152"/>
      <c r="HFX5" s="2152"/>
      <c r="HFY5" s="2152"/>
      <c r="HFZ5" s="2152"/>
      <c r="HGA5" s="2152"/>
      <c r="HGB5" s="2152"/>
      <c r="HGC5" s="2152"/>
      <c r="HGD5" s="2152"/>
      <c r="HGE5" s="2152"/>
      <c r="HGF5" s="2152"/>
      <c r="HGG5" s="2152"/>
      <c r="HGH5" s="2152"/>
      <c r="HGI5" s="2152"/>
      <c r="HGJ5" s="2152"/>
      <c r="HGK5" s="2152"/>
      <c r="HGL5" s="2152"/>
      <c r="HGM5" s="2152"/>
      <c r="HGN5" s="2152"/>
      <c r="HGO5" s="2152"/>
      <c r="HGP5" s="2152"/>
      <c r="HGQ5" s="2152"/>
      <c r="HGR5" s="2152"/>
      <c r="HGS5" s="2152"/>
      <c r="HGT5" s="2152"/>
      <c r="HGU5" s="2152"/>
      <c r="HGV5" s="2152"/>
      <c r="HGW5" s="2152"/>
      <c r="HGX5" s="2152"/>
      <c r="HGY5" s="2152"/>
      <c r="HGZ5" s="2152"/>
      <c r="HHA5" s="2152"/>
      <c r="HHB5" s="2152"/>
      <c r="HHC5" s="2152"/>
      <c r="HHD5" s="2152"/>
      <c r="HHE5" s="2152"/>
      <c r="HHF5" s="2152"/>
      <c r="HHG5" s="2152"/>
      <c r="HHH5" s="2152"/>
      <c r="HHI5" s="2152"/>
      <c r="HHJ5" s="2152"/>
      <c r="HHK5" s="2152"/>
      <c r="HHL5" s="2152"/>
      <c r="HHM5" s="2152"/>
      <c r="HHN5" s="2152"/>
      <c r="HHO5" s="2152"/>
      <c r="HHP5" s="2152"/>
      <c r="HHQ5" s="2152"/>
      <c r="HHR5" s="2152"/>
      <c r="HHS5" s="2152"/>
      <c r="HHT5" s="2152"/>
      <c r="HHU5" s="2152"/>
      <c r="HHV5" s="2152"/>
      <c r="HHW5" s="2152"/>
      <c r="HHX5" s="2152"/>
      <c r="HHY5" s="2152"/>
      <c r="HHZ5" s="2152"/>
      <c r="HIA5" s="2152"/>
      <c r="HIB5" s="2152"/>
      <c r="HIC5" s="2152"/>
      <c r="HID5" s="2152"/>
      <c r="HIE5" s="2152"/>
      <c r="HIF5" s="2152"/>
      <c r="HIG5" s="2152"/>
      <c r="HIH5" s="2152"/>
      <c r="HII5" s="2152"/>
      <c r="HIJ5" s="2152"/>
      <c r="HIK5" s="2152"/>
      <c r="HIL5" s="2152"/>
      <c r="HIM5" s="2152"/>
      <c r="HIN5" s="2152"/>
      <c r="HIO5" s="2152"/>
      <c r="HIP5" s="2152"/>
      <c r="HIQ5" s="2152"/>
      <c r="HIR5" s="2152"/>
      <c r="HIS5" s="2152"/>
      <c r="HIT5" s="2152"/>
      <c r="HIU5" s="2152"/>
      <c r="HIV5" s="2152"/>
      <c r="HIW5" s="2152"/>
      <c r="HIX5" s="2152"/>
      <c r="HIY5" s="2152"/>
      <c r="HIZ5" s="2152"/>
      <c r="HJA5" s="2152"/>
      <c r="HJB5" s="2152"/>
      <c r="HJC5" s="2152"/>
      <c r="HJD5" s="2152"/>
      <c r="HJE5" s="2152"/>
      <c r="HJF5" s="2152"/>
      <c r="HJG5" s="2152"/>
      <c r="HJH5" s="2152"/>
      <c r="HJI5" s="2152"/>
      <c r="HJJ5" s="2152"/>
      <c r="HJK5" s="2152"/>
      <c r="HJL5" s="2152"/>
      <c r="HJM5" s="2152"/>
      <c r="HJN5" s="2152"/>
      <c r="HJO5" s="2152"/>
      <c r="HJP5" s="2152"/>
      <c r="HJQ5" s="2152"/>
      <c r="HJR5" s="2152"/>
      <c r="HJS5" s="2152"/>
      <c r="HJT5" s="2152"/>
      <c r="HJU5" s="2152"/>
      <c r="HJV5" s="2152"/>
      <c r="HJW5" s="2152"/>
      <c r="HJX5" s="2152"/>
      <c r="HJY5" s="2152"/>
      <c r="HJZ5" s="2152"/>
      <c r="HKA5" s="2152"/>
      <c r="HKB5" s="2152"/>
      <c r="HKC5" s="2152"/>
      <c r="HKD5" s="2152"/>
      <c r="HKE5" s="2152"/>
      <c r="HKF5" s="2152"/>
      <c r="HKG5" s="2152"/>
      <c r="HKH5" s="2152"/>
      <c r="HKI5" s="2152"/>
      <c r="HKJ5" s="2152"/>
      <c r="HKK5" s="2152"/>
      <c r="HKL5" s="2152"/>
      <c r="HKM5" s="2152"/>
      <c r="HKN5" s="2152"/>
      <c r="HKO5" s="2152"/>
      <c r="HKP5" s="2152"/>
      <c r="HKQ5" s="2152"/>
      <c r="HKR5" s="2152"/>
      <c r="HKS5" s="2152"/>
      <c r="HKT5" s="2152"/>
      <c r="HKU5" s="2152"/>
      <c r="HKV5" s="2152"/>
      <c r="HKW5" s="2152"/>
      <c r="HKX5" s="2152"/>
      <c r="HKY5" s="2152"/>
      <c r="HKZ5" s="2152"/>
      <c r="HLA5" s="2152"/>
      <c r="HLB5" s="2152"/>
      <c r="HLC5" s="2152"/>
      <c r="HLD5" s="2152"/>
      <c r="HLE5" s="2152"/>
      <c r="HLF5" s="2152"/>
      <c r="HLG5" s="2152"/>
      <c r="HLH5" s="2152"/>
      <c r="HLI5" s="2152"/>
      <c r="HLJ5" s="2152"/>
      <c r="HLK5" s="2152"/>
      <c r="HLL5" s="2152"/>
      <c r="HLM5" s="2152"/>
      <c r="HLN5" s="2152"/>
      <c r="HLO5" s="2152"/>
      <c r="HLP5" s="2152"/>
      <c r="HLQ5" s="2152"/>
      <c r="HLR5" s="2152"/>
      <c r="HLS5" s="2152"/>
      <c r="HLT5" s="2152"/>
      <c r="HLU5" s="2152"/>
      <c r="HLV5" s="2152"/>
      <c r="HLW5" s="2152"/>
      <c r="HLX5" s="2152"/>
      <c r="HLY5" s="2152"/>
      <c r="HLZ5" s="2152"/>
      <c r="HMA5" s="2152"/>
      <c r="HMB5" s="2152"/>
      <c r="HMC5" s="2152"/>
      <c r="HMD5" s="2152"/>
      <c r="HME5" s="2152"/>
      <c r="HMF5" s="2152"/>
      <c r="HMG5" s="2152"/>
      <c r="HMH5" s="2152"/>
      <c r="HMI5" s="2152"/>
      <c r="HMJ5" s="2152"/>
      <c r="HMK5" s="2152"/>
      <c r="HML5" s="2152"/>
      <c r="HMM5" s="2152"/>
      <c r="HMN5" s="2152"/>
      <c r="HMO5" s="2152"/>
      <c r="HMP5" s="2152"/>
      <c r="HMQ5" s="2152"/>
      <c r="HMR5" s="2152"/>
      <c r="HMS5" s="2152"/>
      <c r="HMT5" s="2152"/>
      <c r="HMU5" s="2152"/>
      <c r="HMV5" s="2152"/>
      <c r="HMW5" s="2152"/>
      <c r="HMX5" s="2152"/>
      <c r="HMY5" s="2152"/>
      <c r="HMZ5" s="2152"/>
      <c r="HNA5" s="2152"/>
      <c r="HNB5" s="2152"/>
      <c r="HNC5" s="2152"/>
      <c r="HND5" s="2152"/>
      <c r="HNE5" s="2152"/>
      <c r="HNF5" s="2152"/>
      <c r="HNG5" s="2152"/>
      <c r="HNH5" s="2152"/>
      <c r="HNI5" s="2152"/>
      <c r="HNJ5" s="2152"/>
      <c r="HNK5" s="2152"/>
      <c r="HNL5" s="2152"/>
      <c r="HNM5" s="2152"/>
      <c r="HNN5" s="2152"/>
      <c r="HNO5" s="2152"/>
      <c r="HNP5" s="2152"/>
      <c r="HNQ5" s="2152"/>
      <c r="HNR5" s="2152"/>
      <c r="HNS5" s="2152"/>
      <c r="HNT5" s="2152"/>
      <c r="HNU5" s="2152"/>
      <c r="HNV5" s="2152"/>
      <c r="HNW5" s="2152"/>
      <c r="HNX5" s="2152"/>
      <c r="HNY5" s="2152"/>
      <c r="HNZ5" s="2152"/>
      <c r="HOA5" s="2152"/>
      <c r="HOB5" s="2152"/>
      <c r="HOC5" s="2152"/>
      <c r="HOD5" s="2152"/>
      <c r="HOE5" s="2152"/>
      <c r="HOF5" s="2152"/>
      <c r="HOG5" s="2152"/>
      <c r="HOH5" s="2152"/>
      <c r="HOI5" s="2152"/>
      <c r="HOJ5" s="2152"/>
      <c r="HOK5" s="2152"/>
      <c r="HOL5" s="2152"/>
      <c r="HOM5" s="2152"/>
      <c r="HON5" s="2152"/>
      <c r="HOO5" s="2152"/>
      <c r="HOP5" s="2152"/>
      <c r="HOQ5" s="2152"/>
      <c r="HOR5" s="2152"/>
      <c r="HOS5" s="2152"/>
      <c r="HOT5" s="2152"/>
      <c r="HOU5" s="2152"/>
      <c r="HOV5" s="2152"/>
      <c r="HOW5" s="2152"/>
      <c r="HOX5" s="2152"/>
      <c r="HOY5" s="2152"/>
      <c r="HOZ5" s="2152"/>
      <c r="HPA5" s="2152"/>
      <c r="HPB5" s="2152"/>
      <c r="HPC5" s="2152"/>
      <c r="HPD5" s="2152"/>
      <c r="HPE5" s="2152"/>
      <c r="HPF5" s="2152"/>
      <c r="HPG5" s="2152"/>
      <c r="HPH5" s="2152"/>
      <c r="HPI5" s="2152"/>
      <c r="HPJ5" s="2152"/>
      <c r="HPK5" s="2152"/>
      <c r="HPL5" s="2152"/>
      <c r="HPM5" s="2152"/>
      <c r="HPN5" s="2152"/>
      <c r="HPO5" s="2152"/>
      <c r="HPP5" s="2152"/>
      <c r="HPQ5" s="2152"/>
      <c r="HPR5" s="2152"/>
      <c r="HPS5" s="2152"/>
      <c r="HPT5" s="2152"/>
      <c r="HPU5" s="2152"/>
      <c r="HPV5" s="2152"/>
      <c r="HPW5" s="2152"/>
      <c r="HPX5" s="2152"/>
      <c r="HPY5" s="2152"/>
      <c r="HPZ5" s="2152"/>
      <c r="HQA5" s="2152"/>
      <c r="HQB5" s="2152"/>
      <c r="HQC5" s="2152"/>
      <c r="HQD5" s="2152"/>
      <c r="HQE5" s="2152"/>
      <c r="HQF5" s="2152"/>
      <c r="HQG5" s="2152"/>
      <c r="HQH5" s="2152"/>
      <c r="HQI5" s="2152"/>
      <c r="HQJ5" s="2152"/>
      <c r="HQK5" s="2152"/>
      <c r="HQL5" s="2152"/>
      <c r="HQM5" s="2152"/>
      <c r="HQN5" s="2152"/>
      <c r="HQO5" s="2152"/>
      <c r="HQP5" s="2152"/>
      <c r="HQQ5" s="2152"/>
      <c r="HQR5" s="2152"/>
      <c r="HQS5" s="2152"/>
      <c r="HQT5" s="2152"/>
      <c r="HQU5" s="2152"/>
      <c r="HQV5" s="2152"/>
      <c r="HQW5" s="2152"/>
      <c r="HQX5" s="2152"/>
      <c r="HQY5" s="2152"/>
      <c r="HQZ5" s="2152"/>
      <c r="HRA5" s="2152"/>
      <c r="HRB5" s="2152"/>
      <c r="HRC5" s="2152"/>
      <c r="HRD5" s="2152"/>
      <c r="HRE5" s="2152"/>
      <c r="HRF5" s="2152"/>
      <c r="HRG5" s="2152"/>
      <c r="HRH5" s="2152"/>
      <c r="HRI5" s="2152"/>
      <c r="HRJ5" s="2152"/>
      <c r="HRK5" s="2152"/>
      <c r="HRL5" s="2152"/>
      <c r="HRM5" s="2152"/>
      <c r="HRN5" s="2152"/>
      <c r="HRO5" s="2152"/>
      <c r="HRP5" s="2152"/>
      <c r="HRQ5" s="2152"/>
      <c r="HRR5" s="2152"/>
      <c r="HRS5" s="2152"/>
      <c r="HRT5" s="2152"/>
      <c r="HRU5" s="2152"/>
      <c r="HRV5" s="2152"/>
      <c r="HRW5" s="2152"/>
      <c r="HRX5" s="2152"/>
      <c r="HRY5" s="2152"/>
      <c r="HRZ5" s="2152"/>
      <c r="HSA5" s="2152"/>
      <c r="HSB5" s="2152"/>
      <c r="HSC5" s="2152"/>
      <c r="HSD5" s="2152"/>
      <c r="HSE5" s="2152"/>
      <c r="HSF5" s="2152"/>
      <c r="HSG5" s="2152"/>
      <c r="HSH5" s="2152"/>
      <c r="HSI5" s="2152"/>
      <c r="HSJ5" s="2152"/>
      <c r="HSK5" s="2152"/>
      <c r="HSL5" s="2152"/>
      <c r="HSM5" s="2152"/>
      <c r="HSN5" s="2152"/>
      <c r="HSO5" s="2152"/>
      <c r="HSP5" s="2152"/>
      <c r="HSQ5" s="2152"/>
      <c r="HSR5" s="2152"/>
      <c r="HSS5" s="2152"/>
      <c r="HST5" s="2152"/>
      <c r="HSU5" s="2152"/>
      <c r="HSV5" s="2152"/>
      <c r="HSW5" s="2152"/>
      <c r="HSX5" s="2152"/>
      <c r="HSY5" s="2152"/>
      <c r="HSZ5" s="2152"/>
      <c r="HTA5" s="2152"/>
      <c r="HTB5" s="2152"/>
      <c r="HTC5" s="2152"/>
      <c r="HTD5" s="2152"/>
      <c r="HTE5" s="2152"/>
      <c r="HTF5" s="2152"/>
      <c r="HTG5" s="2152"/>
      <c r="HTH5" s="2152"/>
      <c r="HTI5" s="2152"/>
      <c r="HTJ5" s="2152"/>
      <c r="HTK5" s="2152"/>
      <c r="HTL5" s="2152"/>
      <c r="HTM5" s="2152"/>
      <c r="HTN5" s="2152"/>
      <c r="HTO5" s="2152"/>
      <c r="HTP5" s="2152"/>
      <c r="HTQ5" s="2152"/>
      <c r="HTR5" s="2152"/>
      <c r="HTS5" s="2152"/>
      <c r="HTT5" s="2152"/>
      <c r="HTU5" s="2152"/>
      <c r="HTV5" s="2152"/>
      <c r="HTW5" s="2152"/>
      <c r="HTX5" s="2152"/>
      <c r="HTY5" s="2152"/>
      <c r="HTZ5" s="2152"/>
      <c r="HUA5" s="2152"/>
      <c r="HUB5" s="2152"/>
      <c r="HUC5" s="2152"/>
      <c r="HUD5" s="2152"/>
      <c r="HUE5" s="2152"/>
      <c r="HUF5" s="2152"/>
      <c r="HUG5" s="2152"/>
      <c r="HUH5" s="2152"/>
      <c r="HUI5" s="2152"/>
      <c r="HUJ5" s="2152"/>
      <c r="HUK5" s="2152"/>
      <c r="HUL5" s="2152"/>
      <c r="HUM5" s="2152"/>
      <c r="HUN5" s="2152"/>
      <c r="HUO5" s="2152"/>
      <c r="HUP5" s="2152"/>
      <c r="HUQ5" s="2152"/>
      <c r="HUR5" s="2152"/>
      <c r="HUS5" s="2152"/>
      <c r="HUT5" s="2152"/>
      <c r="HUU5" s="2152"/>
      <c r="HUV5" s="2152"/>
      <c r="HUW5" s="2152"/>
      <c r="HUX5" s="2152"/>
      <c r="HUY5" s="2152"/>
      <c r="HUZ5" s="2152"/>
      <c r="HVA5" s="2152"/>
      <c r="HVB5" s="2152"/>
      <c r="HVC5" s="2152"/>
      <c r="HVD5" s="2152"/>
      <c r="HVE5" s="2152"/>
      <c r="HVF5" s="2152"/>
      <c r="HVG5" s="2152"/>
      <c r="HVH5" s="2152"/>
      <c r="HVI5" s="2152"/>
      <c r="HVJ5" s="2152"/>
      <c r="HVK5" s="2152"/>
      <c r="HVL5" s="2152"/>
      <c r="HVM5" s="2152"/>
      <c r="HVN5" s="2152"/>
      <c r="HVO5" s="2152"/>
      <c r="HVP5" s="2152"/>
      <c r="HVQ5" s="2152"/>
      <c r="HVR5" s="2152"/>
      <c r="HVS5" s="2152"/>
      <c r="HVT5" s="2152"/>
      <c r="HVU5" s="2152"/>
      <c r="HVV5" s="2152"/>
      <c r="HVW5" s="2152"/>
      <c r="HVX5" s="2152"/>
      <c r="HVY5" s="2152"/>
      <c r="HVZ5" s="2152"/>
      <c r="HWA5" s="2152"/>
      <c r="HWB5" s="2152"/>
      <c r="HWC5" s="2152"/>
      <c r="HWD5" s="2152"/>
      <c r="HWE5" s="2152"/>
      <c r="HWF5" s="2152"/>
      <c r="HWG5" s="2152"/>
      <c r="HWH5" s="2152"/>
      <c r="HWI5" s="2152"/>
      <c r="HWJ5" s="2152"/>
      <c r="HWK5" s="2152"/>
      <c r="HWL5" s="2152"/>
      <c r="HWM5" s="2152"/>
      <c r="HWN5" s="2152"/>
      <c r="HWO5" s="2152"/>
      <c r="HWP5" s="2152"/>
      <c r="HWQ5" s="2152"/>
      <c r="HWR5" s="2152"/>
      <c r="HWS5" s="2152"/>
      <c r="HWT5" s="2152"/>
      <c r="HWU5" s="2152"/>
      <c r="HWV5" s="2152"/>
      <c r="HWW5" s="2152"/>
      <c r="HWX5" s="2152"/>
      <c r="HWY5" s="2152"/>
      <c r="HWZ5" s="2152"/>
      <c r="HXA5" s="2152"/>
      <c r="HXB5" s="2152"/>
      <c r="HXC5" s="2152"/>
      <c r="HXD5" s="2152"/>
      <c r="HXE5" s="2152"/>
      <c r="HXF5" s="2152"/>
      <c r="HXG5" s="2152"/>
      <c r="HXH5" s="2152"/>
      <c r="HXI5" s="2152"/>
      <c r="HXJ5" s="2152"/>
      <c r="HXK5" s="2152"/>
      <c r="HXL5" s="2152"/>
      <c r="HXM5" s="2152"/>
      <c r="HXN5" s="2152"/>
      <c r="HXO5" s="2152"/>
      <c r="HXP5" s="2152"/>
      <c r="HXQ5" s="2152"/>
      <c r="HXR5" s="2152"/>
      <c r="HXS5" s="2152"/>
      <c r="HXT5" s="2152"/>
      <c r="HXU5" s="2152"/>
      <c r="HXV5" s="2152"/>
      <c r="HXW5" s="2152"/>
      <c r="HXX5" s="2152"/>
      <c r="HXY5" s="2152"/>
      <c r="HXZ5" s="2152"/>
      <c r="HYA5" s="2152"/>
      <c r="HYB5" s="2152"/>
      <c r="HYC5" s="2152"/>
      <c r="HYD5" s="2152"/>
      <c r="HYE5" s="2152"/>
      <c r="HYF5" s="2152"/>
      <c r="HYG5" s="2152"/>
      <c r="HYH5" s="2152"/>
      <c r="HYI5" s="2152"/>
      <c r="HYJ5" s="2152"/>
      <c r="HYK5" s="2152"/>
      <c r="HYL5" s="2152"/>
      <c r="HYM5" s="2152"/>
      <c r="HYN5" s="2152"/>
      <c r="HYO5" s="2152"/>
      <c r="HYP5" s="2152"/>
      <c r="HYQ5" s="2152"/>
      <c r="HYR5" s="2152"/>
      <c r="HYS5" s="2152"/>
      <c r="HYT5" s="2152"/>
      <c r="HYU5" s="2152"/>
      <c r="HYV5" s="2152"/>
      <c r="HYW5" s="2152"/>
      <c r="HYX5" s="2152"/>
      <c r="HYY5" s="2152"/>
      <c r="HYZ5" s="2152"/>
      <c r="HZA5" s="2152"/>
      <c r="HZB5" s="2152"/>
      <c r="HZC5" s="2152"/>
      <c r="HZD5" s="2152"/>
      <c r="HZE5" s="2152"/>
      <c r="HZF5" s="2152"/>
      <c r="HZG5" s="2152"/>
      <c r="HZH5" s="2152"/>
      <c r="HZI5" s="2152"/>
      <c r="HZJ5" s="2152"/>
      <c r="HZK5" s="2152"/>
      <c r="HZL5" s="2152"/>
      <c r="HZM5" s="2152"/>
      <c r="HZN5" s="2152"/>
      <c r="HZO5" s="2152"/>
      <c r="HZP5" s="2152"/>
      <c r="HZQ5" s="2152"/>
      <c r="HZR5" s="2152"/>
      <c r="HZS5" s="2152"/>
      <c r="HZT5" s="2152"/>
      <c r="HZU5" s="2152"/>
      <c r="HZV5" s="2152"/>
      <c r="HZW5" s="2152"/>
      <c r="HZX5" s="2152"/>
      <c r="HZY5" s="2152"/>
      <c r="HZZ5" s="2152"/>
      <c r="IAA5" s="2152"/>
      <c r="IAB5" s="2152"/>
      <c r="IAC5" s="2152"/>
      <c r="IAD5" s="2152"/>
      <c r="IAE5" s="2152"/>
      <c r="IAF5" s="2152"/>
      <c r="IAG5" s="2152"/>
      <c r="IAH5" s="2152"/>
      <c r="IAI5" s="2152"/>
      <c r="IAJ5" s="2152"/>
      <c r="IAK5" s="2152"/>
      <c r="IAL5" s="2152"/>
      <c r="IAM5" s="2152"/>
      <c r="IAN5" s="2152"/>
      <c r="IAO5" s="2152"/>
      <c r="IAP5" s="2152"/>
      <c r="IAQ5" s="2152"/>
      <c r="IAR5" s="2152"/>
      <c r="IAS5" s="2152"/>
      <c r="IAT5" s="2152"/>
      <c r="IAU5" s="2152"/>
      <c r="IAV5" s="2152"/>
      <c r="IAW5" s="2152"/>
      <c r="IAX5" s="2152"/>
      <c r="IAY5" s="2152"/>
      <c r="IAZ5" s="2152"/>
      <c r="IBA5" s="2152"/>
      <c r="IBB5" s="2152"/>
      <c r="IBC5" s="2152"/>
      <c r="IBD5" s="2152"/>
      <c r="IBE5" s="2152"/>
      <c r="IBF5" s="2152"/>
      <c r="IBG5" s="2152"/>
      <c r="IBH5" s="2152"/>
      <c r="IBI5" s="2152"/>
      <c r="IBJ5" s="2152"/>
      <c r="IBK5" s="2152"/>
      <c r="IBL5" s="2152"/>
      <c r="IBM5" s="2152"/>
      <c r="IBN5" s="2152"/>
      <c r="IBO5" s="2152"/>
      <c r="IBP5" s="2152"/>
      <c r="IBQ5" s="2152"/>
      <c r="IBR5" s="2152"/>
      <c r="IBS5" s="2152"/>
      <c r="IBT5" s="2152"/>
      <c r="IBU5" s="2152"/>
      <c r="IBV5" s="2152"/>
      <c r="IBW5" s="2152"/>
      <c r="IBX5" s="2152"/>
      <c r="IBY5" s="2152"/>
      <c r="IBZ5" s="2152"/>
      <c r="ICA5" s="2152"/>
      <c r="ICB5" s="2152"/>
      <c r="ICC5" s="2152"/>
      <c r="ICD5" s="2152"/>
      <c r="ICE5" s="2152"/>
      <c r="ICF5" s="2152"/>
      <c r="ICG5" s="2152"/>
      <c r="ICH5" s="2152"/>
      <c r="ICI5" s="2152"/>
      <c r="ICJ5" s="2152"/>
      <c r="ICK5" s="2152"/>
      <c r="ICL5" s="2152"/>
      <c r="ICM5" s="2152"/>
      <c r="ICN5" s="2152"/>
      <c r="ICO5" s="2152"/>
      <c r="ICP5" s="2152"/>
      <c r="ICQ5" s="2152"/>
      <c r="ICR5" s="2152"/>
      <c r="ICS5" s="2152"/>
      <c r="ICT5" s="2152"/>
      <c r="ICU5" s="2152"/>
      <c r="ICV5" s="2152"/>
      <c r="ICW5" s="2152"/>
      <c r="ICX5" s="2152"/>
      <c r="ICY5" s="2152"/>
      <c r="ICZ5" s="2152"/>
      <c r="IDA5" s="2152"/>
      <c r="IDB5" s="2152"/>
      <c r="IDC5" s="2152"/>
      <c r="IDD5" s="2152"/>
      <c r="IDE5" s="2152"/>
      <c r="IDF5" s="2152"/>
      <c r="IDG5" s="2152"/>
      <c r="IDH5" s="2152"/>
      <c r="IDI5" s="2152"/>
      <c r="IDJ5" s="2152"/>
      <c r="IDK5" s="2152"/>
      <c r="IDL5" s="2152"/>
      <c r="IDM5" s="2152"/>
      <c r="IDN5" s="2152"/>
      <c r="IDO5" s="2152"/>
      <c r="IDP5" s="2152"/>
      <c r="IDQ5" s="2152"/>
      <c r="IDR5" s="2152"/>
      <c r="IDS5" s="2152"/>
      <c r="IDT5" s="2152"/>
      <c r="IDU5" s="2152"/>
      <c r="IDV5" s="2152"/>
      <c r="IDW5" s="2152"/>
      <c r="IDX5" s="2152"/>
      <c r="IDY5" s="2152"/>
      <c r="IDZ5" s="2152"/>
      <c r="IEA5" s="2152"/>
      <c r="IEB5" s="2152"/>
      <c r="IEC5" s="2152"/>
      <c r="IED5" s="2152"/>
      <c r="IEE5" s="2152"/>
      <c r="IEF5" s="2152"/>
      <c r="IEG5" s="2152"/>
      <c r="IEH5" s="2152"/>
      <c r="IEI5" s="2152"/>
      <c r="IEJ5" s="2152"/>
      <c r="IEK5" s="2152"/>
      <c r="IEL5" s="2152"/>
      <c r="IEM5" s="2152"/>
      <c r="IEN5" s="2152"/>
      <c r="IEO5" s="2152"/>
      <c r="IEP5" s="2152"/>
      <c r="IEQ5" s="2152"/>
      <c r="IER5" s="2152"/>
      <c r="IES5" s="2152"/>
      <c r="IET5" s="2152"/>
      <c r="IEU5" s="2152"/>
      <c r="IEV5" s="2152"/>
      <c r="IEW5" s="2152"/>
      <c r="IEX5" s="2152"/>
      <c r="IEY5" s="2152"/>
      <c r="IEZ5" s="2152"/>
      <c r="IFA5" s="2152"/>
      <c r="IFB5" s="2152"/>
      <c r="IFC5" s="2152"/>
      <c r="IFD5" s="2152"/>
      <c r="IFE5" s="2152"/>
      <c r="IFF5" s="2152"/>
      <c r="IFG5" s="2152"/>
      <c r="IFH5" s="2152"/>
      <c r="IFI5" s="2152"/>
      <c r="IFJ5" s="2152"/>
      <c r="IFK5" s="2152"/>
      <c r="IFL5" s="2152"/>
      <c r="IFM5" s="2152"/>
      <c r="IFN5" s="2152"/>
      <c r="IFO5" s="2152"/>
      <c r="IFP5" s="2152"/>
      <c r="IFQ5" s="2152"/>
      <c r="IFR5" s="2152"/>
      <c r="IFS5" s="2152"/>
      <c r="IFT5" s="2152"/>
      <c r="IFU5" s="2152"/>
      <c r="IFV5" s="2152"/>
      <c r="IFW5" s="2152"/>
      <c r="IFX5" s="2152"/>
      <c r="IFY5" s="2152"/>
      <c r="IFZ5" s="2152"/>
      <c r="IGA5" s="2152"/>
      <c r="IGB5" s="2152"/>
      <c r="IGC5" s="2152"/>
      <c r="IGD5" s="2152"/>
      <c r="IGE5" s="2152"/>
      <c r="IGF5" s="2152"/>
      <c r="IGG5" s="2152"/>
      <c r="IGH5" s="2152"/>
      <c r="IGI5" s="2152"/>
      <c r="IGJ5" s="2152"/>
      <c r="IGK5" s="2152"/>
      <c r="IGL5" s="2152"/>
      <c r="IGM5" s="2152"/>
      <c r="IGN5" s="2152"/>
      <c r="IGO5" s="2152"/>
      <c r="IGP5" s="2152"/>
      <c r="IGQ5" s="2152"/>
      <c r="IGR5" s="2152"/>
      <c r="IGS5" s="2152"/>
      <c r="IGT5" s="2152"/>
      <c r="IGU5" s="2152"/>
      <c r="IGV5" s="2152"/>
      <c r="IGW5" s="2152"/>
      <c r="IGX5" s="2152"/>
      <c r="IGY5" s="2152"/>
      <c r="IGZ5" s="2152"/>
      <c r="IHA5" s="2152"/>
      <c r="IHB5" s="2152"/>
      <c r="IHC5" s="2152"/>
      <c r="IHD5" s="2152"/>
      <c r="IHE5" s="2152"/>
      <c r="IHF5" s="2152"/>
      <c r="IHG5" s="2152"/>
      <c r="IHH5" s="2152"/>
      <c r="IHI5" s="2152"/>
      <c r="IHJ5" s="2152"/>
      <c r="IHK5" s="2152"/>
      <c r="IHL5" s="2152"/>
      <c r="IHM5" s="2152"/>
      <c r="IHN5" s="2152"/>
      <c r="IHO5" s="2152"/>
      <c r="IHP5" s="2152"/>
      <c r="IHQ5" s="2152"/>
      <c r="IHR5" s="2152"/>
      <c r="IHS5" s="2152"/>
      <c r="IHT5" s="2152"/>
      <c r="IHU5" s="2152"/>
      <c r="IHV5" s="2152"/>
      <c r="IHW5" s="2152"/>
      <c r="IHX5" s="2152"/>
      <c r="IHY5" s="2152"/>
      <c r="IHZ5" s="2152"/>
      <c r="IIA5" s="2152"/>
      <c r="IIB5" s="2152"/>
      <c r="IIC5" s="2152"/>
      <c r="IID5" s="2152"/>
      <c r="IIE5" s="2152"/>
      <c r="IIF5" s="2152"/>
      <c r="IIG5" s="2152"/>
      <c r="IIH5" s="2152"/>
      <c r="III5" s="2152"/>
      <c r="IIJ5" s="2152"/>
      <c r="IIK5" s="2152"/>
      <c r="IIL5" s="2152"/>
      <c r="IIM5" s="2152"/>
      <c r="IIN5" s="2152"/>
      <c r="IIO5" s="2152"/>
      <c r="IIP5" s="2152"/>
      <c r="IIQ5" s="2152"/>
      <c r="IIR5" s="2152"/>
      <c r="IIS5" s="2152"/>
      <c r="IIT5" s="2152"/>
      <c r="IIU5" s="2152"/>
      <c r="IIV5" s="2152"/>
      <c r="IIW5" s="2152"/>
      <c r="IIX5" s="2152"/>
      <c r="IIY5" s="2152"/>
      <c r="IIZ5" s="2152"/>
      <c r="IJA5" s="2152"/>
      <c r="IJB5" s="2152"/>
      <c r="IJC5" s="2152"/>
      <c r="IJD5" s="2152"/>
      <c r="IJE5" s="2152"/>
      <c r="IJF5" s="2152"/>
      <c r="IJG5" s="2152"/>
      <c r="IJH5" s="2152"/>
      <c r="IJI5" s="2152"/>
      <c r="IJJ5" s="2152"/>
      <c r="IJK5" s="2152"/>
      <c r="IJL5" s="2152"/>
      <c r="IJM5" s="2152"/>
      <c r="IJN5" s="2152"/>
      <c r="IJO5" s="2152"/>
      <c r="IJP5" s="2152"/>
      <c r="IJQ5" s="2152"/>
      <c r="IJR5" s="2152"/>
      <c r="IJS5" s="2152"/>
      <c r="IJT5" s="2152"/>
      <c r="IJU5" s="2152"/>
      <c r="IJV5" s="2152"/>
      <c r="IJW5" s="2152"/>
      <c r="IJX5" s="2152"/>
      <c r="IJY5" s="2152"/>
      <c r="IJZ5" s="2152"/>
      <c r="IKA5" s="2152"/>
      <c r="IKB5" s="2152"/>
      <c r="IKC5" s="2152"/>
      <c r="IKD5" s="2152"/>
      <c r="IKE5" s="2152"/>
      <c r="IKF5" s="2152"/>
      <c r="IKG5" s="2152"/>
      <c r="IKH5" s="2152"/>
      <c r="IKI5" s="2152"/>
      <c r="IKJ5" s="2152"/>
      <c r="IKK5" s="2152"/>
      <c r="IKL5" s="2152"/>
      <c r="IKM5" s="2152"/>
      <c r="IKN5" s="2152"/>
      <c r="IKO5" s="2152"/>
      <c r="IKP5" s="2152"/>
      <c r="IKQ5" s="2152"/>
      <c r="IKR5" s="2152"/>
      <c r="IKS5" s="2152"/>
      <c r="IKT5" s="2152"/>
      <c r="IKU5" s="2152"/>
      <c r="IKV5" s="2152"/>
      <c r="IKW5" s="2152"/>
      <c r="IKX5" s="2152"/>
      <c r="IKY5" s="2152"/>
      <c r="IKZ5" s="2152"/>
      <c r="ILA5" s="2152"/>
      <c r="ILB5" s="2152"/>
      <c r="ILC5" s="2152"/>
      <c r="ILD5" s="2152"/>
      <c r="ILE5" s="2152"/>
      <c r="ILF5" s="2152"/>
      <c r="ILG5" s="2152"/>
      <c r="ILH5" s="2152"/>
      <c r="ILI5" s="2152"/>
      <c r="ILJ5" s="2152"/>
      <c r="ILK5" s="2152"/>
      <c r="ILL5" s="2152"/>
      <c r="ILM5" s="2152"/>
      <c r="ILN5" s="2152"/>
      <c r="ILO5" s="2152"/>
      <c r="ILP5" s="2152"/>
      <c r="ILQ5" s="2152"/>
      <c r="ILR5" s="2152"/>
      <c r="ILS5" s="2152"/>
      <c r="ILT5" s="2152"/>
      <c r="ILU5" s="2152"/>
      <c r="ILV5" s="2152"/>
      <c r="ILW5" s="2152"/>
      <c r="ILX5" s="2152"/>
      <c r="ILY5" s="2152"/>
      <c r="ILZ5" s="2152"/>
      <c r="IMA5" s="2152"/>
      <c r="IMB5" s="2152"/>
      <c r="IMC5" s="2152"/>
      <c r="IMD5" s="2152"/>
      <c r="IME5" s="2152"/>
      <c r="IMF5" s="2152"/>
      <c r="IMG5" s="2152"/>
      <c r="IMH5" s="2152"/>
      <c r="IMI5" s="2152"/>
      <c r="IMJ5" s="2152"/>
      <c r="IMK5" s="2152"/>
      <c r="IML5" s="2152"/>
      <c r="IMM5" s="2152"/>
      <c r="IMN5" s="2152"/>
      <c r="IMO5" s="2152"/>
      <c r="IMP5" s="2152"/>
      <c r="IMQ5" s="2152"/>
      <c r="IMR5" s="2152"/>
      <c r="IMS5" s="2152"/>
      <c r="IMT5" s="2152"/>
      <c r="IMU5" s="2152"/>
      <c r="IMV5" s="2152"/>
      <c r="IMW5" s="2152"/>
      <c r="IMX5" s="2152"/>
      <c r="IMY5" s="2152"/>
      <c r="IMZ5" s="2152"/>
      <c r="INA5" s="2152"/>
      <c r="INB5" s="2152"/>
      <c r="INC5" s="2152"/>
      <c r="IND5" s="2152"/>
      <c r="INE5" s="2152"/>
      <c r="INF5" s="2152"/>
      <c r="ING5" s="2152"/>
      <c r="INH5" s="2152"/>
      <c r="INI5" s="2152"/>
      <c r="INJ5" s="2152"/>
      <c r="INK5" s="2152"/>
      <c r="INL5" s="2152"/>
      <c r="INM5" s="2152"/>
      <c r="INN5" s="2152"/>
      <c r="INO5" s="2152"/>
      <c r="INP5" s="2152"/>
      <c r="INQ5" s="2152"/>
      <c r="INR5" s="2152"/>
      <c r="INS5" s="2152"/>
      <c r="INT5" s="2152"/>
      <c r="INU5" s="2152"/>
      <c r="INV5" s="2152"/>
      <c r="INW5" s="2152"/>
      <c r="INX5" s="2152"/>
      <c r="INY5" s="2152"/>
      <c r="INZ5" s="2152"/>
      <c r="IOA5" s="2152"/>
      <c r="IOB5" s="2152"/>
      <c r="IOC5" s="2152"/>
      <c r="IOD5" s="2152"/>
      <c r="IOE5" s="2152"/>
      <c r="IOF5" s="2152"/>
      <c r="IOG5" s="2152"/>
      <c r="IOH5" s="2152"/>
      <c r="IOI5" s="2152"/>
      <c r="IOJ5" s="2152"/>
      <c r="IOK5" s="2152"/>
      <c r="IOL5" s="2152"/>
      <c r="IOM5" s="2152"/>
      <c r="ION5" s="2152"/>
      <c r="IOO5" s="2152"/>
      <c r="IOP5" s="2152"/>
      <c r="IOQ5" s="2152"/>
      <c r="IOR5" s="2152"/>
      <c r="IOS5" s="2152"/>
      <c r="IOT5" s="2152"/>
      <c r="IOU5" s="2152"/>
      <c r="IOV5" s="2152"/>
      <c r="IOW5" s="2152"/>
      <c r="IOX5" s="2152"/>
      <c r="IOY5" s="2152"/>
      <c r="IOZ5" s="2152"/>
      <c r="IPA5" s="2152"/>
      <c r="IPB5" s="2152"/>
      <c r="IPC5" s="2152"/>
      <c r="IPD5" s="2152"/>
      <c r="IPE5" s="2152"/>
      <c r="IPF5" s="2152"/>
      <c r="IPG5" s="2152"/>
      <c r="IPH5" s="2152"/>
      <c r="IPI5" s="2152"/>
      <c r="IPJ5" s="2152"/>
      <c r="IPK5" s="2152"/>
      <c r="IPL5" s="2152"/>
      <c r="IPM5" s="2152"/>
      <c r="IPN5" s="2152"/>
      <c r="IPO5" s="2152"/>
      <c r="IPP5" s="2152"/>
      <c r="IPQ5" s="2152"/>
      <c r="IPR5" s="2152"/>
      <c r="IPS5" s="2152"/>
      <c r="IPT5" s="2152"/>
      <c r="IPU5" s="2152"/>
      <c r="IPV5" s="2152"/>
      <c r="IPW5" s="2152"/>
      <c r="IPX5" s="2152"/>
      <c r="IPY5" s="2152"/>
      <c r="IPZ5" s="2152"/>
      <c r="IQA5" s="2152"/>
      <c r="IQB5" s="2152"/>
      <c r="IQC5" s="2152"/>
      <c r="IQD5" s="2152"/>
      <c r="IQE5" s="2152"/>
      <c r="IQF5" s="2152"/>
      <c r="IQG5" s="2152"/>
      <c r="IQH5" s="2152"/>
      <c r="IQI5" s="2152"/>
      <c r="IQJ5" s="2152"/>
      <c r="IQK5" s="2152"/>
      <c r="IQL5" s="2152"/>
      <c r="IQM5" s="2152"/>
      <c r="IQN5" s="2152"/>
      <c r="IQO5" s="2152"/>
      <c r="IQP5" s="2152"/>
      <c r="IQQ5" s="2152"/>
      <c r="IQR5" s="2152"/>
      <c r="IQS5" s="2152"/>
      <c r="IQT5" s="2152"/>
      <c r="IQU5" s="2152"/>
      <c r="IQV5" s="2152"/>
      <c r="IQW5" s="2152"/>
      <c r="IQX5" s="2152"/>
      <c r="IQY5" s="2152"/>
      <c r="IQZ5" s="2152"/>
      <c r="IRA5" s="2152"/>
      <c r="IRB5" s="2152"/>
      <c r="IRC5" s="2152"/>
      <c r="IRD5" s="2152"/>
      <c r="IRE5" s="2152"/>
      <c r="IRF5" s="2152"/>
      <c r="IRG5" s="2152"/>
      <c r="IRH5" s="2152"/>
      <c r="IRI5" s="2152"/>
      <c r="IRJ5" s="2152"/>
      <c r="IRK5" s="2152"/>
      <c r="IRL5" s="2152"/>
      <c r="IRM5" s="2152"/>
      <c r="IRN5" s="2152"/>
      <c r="IRO5" s="2152"/>
      <c r="IRP5" s="2152"/>
      <c r="IRQ5" s="2152"/>
      <c r="IRR5" s="2152"/>
      <c r="IRS5" s="2152"/>
      <c r="IRT5" s="2152"/>
      <c r="IRU5" s="2152"/>
      <c r="IRV5" s="2152"/>
      <c r="IRW5" s="2152"/>
      <c r="IRX5" s="2152"/>
      <c r="IRY5" s="2152"/>
      <c r="IRZ5" s="2152"/>
      <c r="ISA5" s="2152"/>
      <c r="ISB5" s="2152"/>
      <c r="ISC5" s="2152"/>
      <c r="ISD5" s="2152"/>
      <c r="ISE5" s="2152"/>
      <c r="ISF5" s="2152"/>
      <c r="ISG5" s="2152"/>
      <c r="ISH5" s="2152"/>
      <c r="ISI5" s="2152"/>
      <c r="ISJ5" s="2152"/>
      <c r="ISK5" s="2152"/>
      <c r="ISL5" s="2152"/>
      <c r="ISM5" s="2152"/>
      <c r="ISN5" s="2152"/>
      <c r="ISO5" s="2152"/>
      <c r="ISP5" s="2152"/>
      <c r="ISQ5" s="2152"/>
      <c r="ISR5" s="2152"/>
      <c r="ISS5" s="2152"/>
      <c r="IST5" s="2152"/>
      <c r="ISU5" s="2152"/>
      <c r="ISV5" s="2152"/>
      <c r="ISW5" s="2152"/>
      <c r="ISX5" s="2152"/>
      <c r="ISY5" s="2152"/>
      <c r="ISZ5" s="2152"/>
      <c r="ITA5" s="2152"/>
      <c r="ITB5" s="2152"/>
      <c r="ITC5" s="2152"/>
      <c r="ITD5" s="2152"/>
      <c r="ITE5" s="2152"/>
      <c r="ITF5" s="2152"/>
      <c r="ITG5" s="2152"/>
      <c r="ITH5" s="2152"/>
      <c r="ITI5" s="2152"/>
      <c r="ITJ5" s="2152"/>
      <c r="ITK5" s="2152"/>
      <c r="ITL5" s="2152"/>
      <c r="ITM5" s="2152"/>
      <c r="ITN5" s="2152"/>
      <c r="ITO5" s="2152"/>
      <c r="ITP5" s="2152"/>
      <c r="ITQ5" s="2152"/>
      <c r="ITR5" s="2152"/>
      <c r="ITS5" s="2152"/>
      <c r="ITT5" s="2152"/>
      <c r="ITU5" s="2152"/>
      <c r="ITV5" s="2152"/>
      <c r="ITW5" s="2152"/>
      <c r="ITX5" s="2152"/>
      <c r="ITY5" s="2152"/>
      <c r="ITZ5" s="2152"/>
      <c r="IUA5" s="2152"/>
      <c r="IUB5" s="2152"/>
      <c r="IUC5" s="2152"/>
      <c r="IUD5" s="2152"/>
      <c r="IUE5" s="2152"/>
      <c r="IUF5" s="2152"/>
      <c r="IUG5" s="2152"/>
      <c r="IUH5" s="2152"/>
      <c r="IUI5" s="2152"/>
      <c r="IUJ5" s="2152"/>
      <c r="IUK5" s="2152"/>
      <c r="IUL5" s="2152"/>
      <c r="IUM5" s="2152"/>
      <c r="IUN5" s="2152"/>
      <c r="IUO5" s="2152"/>
      <c r="IUP5" s="2152"/>
      <c r="IUQ5" s="2152"/>
      <c r="IUR5" s="2152"/>
      <c r="IUS5" s="2152"/>
      <c r="IUT5" s="2152"/>
      <c r="IUU5" s="2152"/>
      <c r="IUV5" s="2152"/>
      <c r="IUW5" s="2152"/>
      <c r="IUX5" s="2152"/>
      <c r="IUY5" s="2152"/>
      <c r="IUZ5" s="2152"/>
      <c r="IVA5" s="2152"/>
      <c r="IVB5" s="2152"/>
      <c r="IVC5" s="2152"/>
      <c r="IVD5" s="2152"/>
      <c r="IVE5" s="2152"/>
      <c r="IVF5" s="2152"/>
      <c r="IVG5" s="2152"/>
      <c r="IVH5" s="2152"/>
      <c r="IVI5" s="2152"/>
      <c r="IVJ5" s="2152"/>
      <c r="IVK5" s="2152"/>
      <c r="IVL5" s="2152"/>
      <c r="IVM5" s="2152"/>
      <c r="IVN5" s="2152"/>
      <c r="IVO5" s="2152"/>
      <c r="IVP5" s="2152"/>
      <c r="IVQ5" s="2152"/>
      <c r="IVR5" s="2152"/>
      <c r="IVS5" s="2152"/>
      <c r="IVT5" s="2152"/>
      <c r="IVU5" s="2152"/>
      <c r="IVV5" s="2152"/>
      <c r="IVW5" s="2152"/>
      <c r="IVX5" s="2152"/>
      <c r="IVY5" s="2152"/>
      <c r="IVZ5" s="2152"/>
      <c r="IWA5" s="2152"/>
      <c r="IWB5" s="2152"/>
      <c r="IWC5" s="2152"/>
      <c r="IWD5" s="2152"/>
      <c r="IWE5" s="2152"/>
      <c r="IWF5" s="2152"/>
      <c r="IWG5" s="2152"/>
      <c r="IWH5" s="2152"/>
      <c r="IWI5" s="2152"/>
      <c r="IWJ5" s="2152"/>
      <c r="IWK5" s="2152"/>
      <c r="IWL5" s="2152"/>
      <c r="IWM5" s="2152"/>
      <c r="IWN5" s="2152"/>
      <c r="IWO5" s="2152"/>
      <c r="IWP5" s="2152"/>
      <c r="IWQ5" s="2152"/>
      <c r="IWR5" s="2152"/>
      <c r="IWS5" s="2152"/>
      <c r="IWT5" s="2152"/>
      <c r="IWU5" s="2152"/>
      <c r="IWV5" s="2152"/>
      <c r="IWW5" s="2152"/>
      <c r="IWX5" s="2152"/>
      <c r="IWY5" s="2152"/>
      <c r="IWZ5" s="2152"/>
      <c r="IXA5" s="2152"/>
      <c r="IXB5" s="2152"/>
      <c r="IXC5" s="2152"/>
      <c r="IXD5" s="2152"/>
      <c r="IXE5" s="2152"/>
      <c r="IXF5" s="2152"/>
      <c r="IXG5" s="2152"/>
      <c r="IXH5" s="2152"/>
      <c r="IXI5" s="2152"/>
      <c r="IXJ5" s="2152"/>
      <c r="IXK5" s="2152"/>
      <c r="IXL5" s="2152"/>
      <c r="IXM5" s="2152"/>
      <c r="IXN5" s="2152"/>
      <c r="IXO5" s="2152"/>
      <c r="IXP5" s="2152"/>
      <c r="IXQ5" s="2152"/>
      <c r="IXR5" s="2152"/>
      <c r="IXS5" s="2152"/>
      <c r="IXT5" s="2152"/>
      <c r="IXU5" s="2152"/>
      <c r="IXV5" s="2152"/>
      <c r="IXW5" s="2152"/>
      <c r="IXX5" s="2152"/>
      <c r="IXY5" s="2152"/>
      <c r="IXZ5" s="2152"/>
      <c r="IYA5" s="2152"/>
      <c r="IYB5" s="2152"/>
      <c r="IYC5" s="2152"/>
      <c r="IYD5" s="2152"/>
      <c r="IYE5" s="2152"/>
      <c r="IYF5" s="2152"/>
      <c r="IYG5" s="2152"/>
      <c r="IYH5" s="2152"/>
      <c r="IYI5" s="2152"/>
      <c r="IYJ5" s="2152"/>
      <c r="IYK5" s="2152"/>
      <c r="IYL5" s="2152"/>
      <c r="IYM5" s="2152"/>
      <c r="IYN5" s="2152"/>
      <c r="IYO5" s="2152"/>
      <c r="IYP5" s="2152"/>
      <c r="IYQ5" s="2152"/>
      <c r="IYR5" s="2152"/>
      <c r="IYS5" s="2152"/>
      <c r="IYT5" s="2152"/>
      <c r="IYU5" s="2152"/>
      <c r="IYV5" s="2152"/>
      <c r="IYW5" s="2152"/>
      <c r="IYX5" s="2152"/>
      <c r="IYY5" s="2152"/>
      <c r="IYZ5" s="2152"/>
      <c r="IZA5" s="2152"/>
      <c r="IZB5" s="2152"/>
      <c r="IZC5" s="2152"/>
      <c r="IZD5" s="2152"/>
      <c r="IZE5" s="2152"/>
      <c r="IZF5" s="2152"/>
      <c r="IZG5" s="2152"/>
      <c r="IZH5" s="2152"/>
      <c r="IZI5" s="2152"/>
      <c r="IZJ5" s="2152"/>
      <c r="IZK5" s="2152"/>
      <c r="IZL5" s="2152"/>
      <c r="IZM5" s="2152"/>
      <c r="IZN5" s="2152"/>
      <c r="IZO5" s="2152"/>
      <c r="IZP5" s="2152"/>
      <c r="IZQ5" s="2152"/>
      <c r="IZR5" s="2152"/>
      <c r="IZS5" s="2152"/>
      <c r="IZT5" s="2152"/>
      <c r="IZU5" s="2152"/>
      <c r="IZV5" s="2152"/>
      <c r="IZW5" s="2152"/>
      <c r="IZX5" s="2152"/>
      <c r="IZY5" s="2152"/>
      <c r="IZZ5" s="2152"/>
      <c r="JAA5" s="2152"/>
      <c r="JAB5" s="2152"/>
      <c r="JAC5" s="2152"/>
      <c r="JAD5" s="2152"/>
      <c r="JAE5" s="2152"/>
      <c r="JAF5" s="2152"/>
      <c r="JAG5" s="2152"/>
      <c r="JAH5" s="2152"/>
      <c r="JAI5" s="2152"/>
      <c r="JAJ5" s="2152"/>
      <c r="JAK5" s="2152"/>
      <c r="JAL5" s="2152"/>
      <c r="JAM5" s="2152"/>
      <c r="JAN5" s="2152"/>
      <c r="JAO5" s="2152"/>
      <c r="JAP5" s="2152"/>
      <c r="JAQ5" s="2152"/>
      <c r="JAR5" s="2152"/>
      <c r="JAS5" s="2152"/>
      <c r="JAT5" s="2152"/>
      <c r="JAU5" s="2152"/>
      <c r="JAV5" s="2152"/>
      <c r="JAW5" s="2152"/>
      <c r="JAX5" s="2152"/>
      <c r="JAY5" s="2152"/>
      <c r="JAZ5" s="2152"/>
      <c r="JBA5" s="2152"/>
      <c r="JBB5" s="2152"/>
      <c r="JBC5" s="2152"/>
      <c r="JBD5" s="2152"/>
      <c r="JBE5" s="2152"/>
      <c r="JBF5" s="2152"/>
      <c r="JBG5" s="2152"/>
      <c r="JBH5" s="2152"/>
      <c r="JBI5" s="2152"/>
      <c r="JBJ5" s="2152"/>
      <c r="JBK5" s="2152"/>
      <c r="JBL5" s="2152"/>
      <c r="JBM5" s="2152"/>
      <c r="JBN5" s="2152"/>
      <c r="JBO5" s="2152"/>
      <c r="JBP5" s="2152"/>
      <c r="JBQ5" s="2152"/>
      <c r="JBR5" s="2152"/>
      <c r="JBS5" s="2152"/>
      <c r="JBT5" s="2152"/>
      <c r="JBU5" s="2152"/>
      <c r="JBV5" s="2152"/>
      <c r="JBW5" s="2152"/>
      <c r="JBX5" s="2152"/>
      <c r="JBY5" s="2152"/>
      <c r="JBZ5" s="2152"/>
      <c r="JCA5" s="2152"/>
      <c r="JCB5" s="2152"/>
      <c r="JCC5" s="2152"/>
      <c r="JCD5" s="2152"/>
      <c r="JCE5" s="2152"/>
      <c r="JCF5" s="2152"/>
      <c r="JCG5" s="2152"/>
      <c r="JCH5" s="2152"/>
      <c r="JCI5" s="2152"/>
      <c r="JCJ5" s="2152"/>
      <c r="JCK5" s="2152"/>
      <c r="JCL5" s="2152"/>
      <c r="JCM5" s="2152"/>
      <c r="JCN5" s="2152"/>
      <c r="JCO5" s="2152"/>
      <c r="JCP5" s="2152"/>
      <c r="JCQ5" s="2152"/>
      <c r="JCR5" s="2152"/>
      <c r="JCS5" s="2152"/>
      <c r="JCT5" s="2152"/>
      <c r="JCU5" s="2152"/>
      <c r="JCV5" s="2152"/>
      <c r="JCW5" s="2152"/>
      <c r="JCX5" s="2152"/>
      <c r="JCY5" s="2152"/>
      <c r="JCZ5" s="2152"/>
      <c r="JDA5" s="2152"/>
      <c r="JDB5" s="2152"/>
      <c r="JDC5" s="2152"/>
      <c r="JDD5" s="2152"/>
      <c r="JDE5" s="2152"/>
      <c r="JDF5" s="2152"/>
      <c r="JDG5" s="2152"/>
      <c r="JDH5" s="2152"/>
      <c r="JDI5" s="2152"/>
      <c r="JDJ5" s="2152"/>
      <c r="JDK5" s="2152"/>
      <c r="JDL5" s="2152"/>
      <c r="JDM5" s="2152"/>
      <c r="JDN5" s="2152"/>
      <c r="JDO5" s="2152"/>
      <c r="JDP5" s="2152"/>
      <c r="JDQ5" s="2152"/>
      <c r="JDR5" s="2152"/>
      <c r="JDS5" s="2152"/>
      <c r="JDT5" s="2152"/>
      <c r="JDU5" s="2152"/>
      <c r="JDV5" s="2152"/>
      <c r="JDW5" s="2152"/>
      <c r="JDX5" s="2152"/>
      <c r="JDY5" s="2152"/>
      <c r="JDZ5" s="2152"/>
      <c r="JEA5" s="2152"/>
      <c r="JEB5" s="2152"/>
      <c r="JEC5" s="2152"/>
      <c r="JED5" s="2152"/>
      <c r="JEE5" s="2152"/>
      <c r="JEF5" s="2152"/>
      <c r="JEG5" s="2152"/>
      <c r="JEH5" s="2152"/>
      <c r="JEI5" s="2152"/>
      <c r="JEJ5" s="2152"/>
      <c r="JEK5" s="2152"/>
      <c r="JEL5" s="2152"/>
      <c r="JEM5" s="2152"/>
      <c r="JEN5" s="2152"/>
      <c r="JEO5" s="2152"/>
      <c r="JEP5" s="2152"/>
      <c r="JEQ5" s="2152"/>
      <c r="JER5" s="2152"/>
      <c r="JES5" s="2152"/>
      <c r="JET5" s="2152"/>
      <c r="JEU5" s="2152"/>
      <c r="JEV5" s="2152"/>
      <c r="JEW5" s="2152"/>
      <c r="JEX5" s="2152"/>
      <c r="JEY5" s="2152"/>
      <c r="JEZ5" s="2152"/>
      <c r="JFA5" s="2152"/>
      <c r="JFB5" s="2152"/>
      <c r="JFC5" s="2152"/>
      <c r="JFD5" s="2152"/>
      <c r="JFE5" s="2152"/>
      <c r="JFF5" s="2152"/>
      <c r="JFG5" s="2152"/>
      <c r="JFH5" s="2152"/>
      <c r="JFI5" s="2152"/>
      <c r="JFJ5" s="2152"/>
      <c r="JFK5" s="2152"/>
      <c r="JFL5" s="2152"/>
      <c r="JFM5" s="2152"/>
      <c r="JFN5" s="2152"/>
      <c r="JFO5" s="2152"/>
      <c r="JFP5" s="2152"/>
      <c r="JFQ5" s="2152"/>
      <c r="JFR5" s="2152"/>
      <c r="JFS5" s="2152"/>
      <c r="JFT5" s="2152"/>
      <c r="JFU5" s="2152"/>
      <c r="JFV5" s="2152"/>
      <c r="JFW5" s="2152"/>
      <c r="JFX5" s="2152"/>
      <c r="JFY5" s="2152"/>
      <c r="JFZ5" s="2152"/>
      <c r="JGA5" s="2152"/>
      <c r="JGB5" s="2152"/>
      <c r="JGC5" s="2152"/>
      <c r="JGD5" s="2152"/>
      <c r="JGE5" s="2152"/>
      <c r="JGF5" s="2152"/>
      <c r="JGG5" s="2152"/>
      <c r="JGH5" s="2152"/>
      <c r="JGI5" s="2152"/>
      <c r="JGJ5" s="2152"/>
      <c r="JGK5" s="2152"/>
      <c r="JGL5" s="2152"/>
      <c r="JGM5" s="2152"/>
      <c r="JGN5" s="2152"/>
      <c r="JGO5" s="2152"/>
      <c r="JGP5" s="2152"/>
      <c r="JGQ5" s="2152"/>
      <c r="JGR5" s="2152"/>
      <c r="JGS5" s="2152"/>
      <c r="JGT5" s="2152"/>
      <c r="JGU5" s="2152"/>
      <c r="JGV5" s="2152"/>
      <c r="JGW5" s="2152"/>
      <c r="JGX5" s="2152"/>
      <c r="JGY5" s="2152"/>
      <c r="JGZ5" s="2152"/>
      <c r="JHA5" s="2152"/>
      <c r="JHB5" s="2152"/>
      <c r="JHC5" s="2152"/>
      <c r="JHD5" s="2152"/>
      <c r="JHE5" s="2152"/>
      <c r="JHF5" s="2152"/>
      <c r="JHG5" s="2152"/>
      <c r="JHH5" s="2152"/>
      <c r="JHI5" s="2152"/>
      <c r="JHJ5" s="2152"/>
      <c r="JHK5" s="2152"/>
      <c r="JHL5" s="2152"/>
      <c r="JHM5" s="2152"/>
      <c r="JHN5" s="2152"/>
      <c r="JHO5" s="2152"/>
      <c r="JHP5" s="2152"/>
      <c r="JHQ5" s="2152"/>
      <c r="JHR5" s="2152"/>
      <c r="JHS5" s="2152"/>
      <c r="JHT5" s="2152"/>
      <c r="JHU5" s="2152"/>
      <c r="JHV5" s="2152"/>
      <c r="JHW5" s="2152"/>
      <c r="JHX5" s="2152"/>
      <c r="JHY5" s="2152"/>
      <c r="JHZ5" s="2152"/>
      <c r="JIA5" s="2152"/>
      <c r="JIB5" s="2152"/>
      <c r="JIC5" s="2152"/>
      <c r="JID5" s="2152"/>
      <c r="JIE5" s="2152"/>
      <c r="JIF5" s="2152"/>
      <c r="JIG5" s="2152"/>
      <c r="JIH5" s="2152"/>
      <c r="JII5" s="2152"/>
      <c r="JIJ5" s="2152"/>
      <c r="JIK5" s="2152"/>
      <c r="JIL5" s="2152"/>
      <c r="JIM5" s="2152"/>
      <c r="JIN5" s="2152"/>
      <c r="JIO5" s="2152"/>
      <c r="JIP5" s="2152"/>
      <c r="JIQ5" s="2152"/>
      <c r="JIR5" s="2152"/>
      <c r="JIS5" s="2152"/>
      <c r="JIT5" s="2152"/>
      <c r="JIU5" s="2152"/>
      <c r="JIV5" s="2152"/>
      <c r="JIW5" s="2152"/>
      <c r="JIX5" s="2152"/>
      <c r="JIY5" s="2152"/>
      <c r="JIZ5" s="2152"/>
      <c r="JJA5" s="2152"/>
      <c r="JJB5" s="2152"/>
      <c r="JJC5" s="2152"/>
      <c r="JJD5" s="2152"/>
      <c r="JJE5" s="2152"/>
      <c r="JJF5" s="2152"/>
      <c r="JJG5" s="2152"/>
      <c r="JJH5" s="2152"/>
      <c r="JJI5" s="2152"/>
      <c r="JJJ5" s="2152"/>
      <c r="JJK5" s="2152"/>
      <c r="JJL5" s="2152"/>
      <c r="JJM5" s="2152"/>
      <c r="JJN5" s="2152"/>
      <c r="JJO5" s="2152"/>
      <c r="JJP5" s="2152"/>
      <c r="JJQ5" s="2152"/>
      <c r="JJR5" s="2152"/>
      <c r="JJS5" s="2152"/>
      <c r="JJT5" s="2152"/>
      <c r="JJU5" s="2152"/>
      <c r="JJV5" s="2152"/>
      <c r="JJW5" s="2152"/>
      <c r="JJX5" s="2152"/>
      <c r="JJY5" s="2152"/>
      <c r="JJZ5" s="2152"/>
      <c r="JKA5" s="2152"/>
      <c r="JKB5" s="2152"/>
      <c r="JKC5" s="2152"/>
      <c r="JKD5" s="2152"/>
      <c r="JKE5" s="2152"/>
      <c r="JKF5" s="2152"/>
      <c r="JKG5" s="2152"/>
      <c r="JKH5" s="2152"/>
      <c r="JKI5" s="2152"/>
      <c r="JKJ5" s="2152"/>
      <c r="JKK5" s="2152"/>
      <c r="JKL5" s="2152"/>
      <c r="JKM5" s="2152"/>
      <c r="JKN5" s="2152"/>
      <c r="JKO5" s="2152"/>
      <c r="JKP5" s="2152"/>
      <c r="JKQ5" s="2152"/>
      <c r="JKR5" s="2152"/>
      <c r="JKS5" s="2152"/>
      <c r="JKT5" s="2152"/>
      <c r="JKU5" s="2152"/>
      <c r="JKV5" s="2152"/>
      <c r="JKW5" s="2152"/>
      <c r="JKX5" s="2152"/>
      <c r="JKY5" s="2152"/>
      <c r="JKZ5" s="2152"/>
      <c r="JLA5" s="2152"/>
      <c r="JLB5" s="2152"/>
      <c r="JLC5" s="2152"/>
      <c r="JLD5" s="2152"/>
      <c r="JLE5" s="2152"/>
      <c r="JLF5" s="2152"/>
      <c r="JLG5" s="2152"/>
      <c r="JLH5" s="2152"/>
      <c r="JLI5" s="2152"/>
      <c r="JLJ5" s="2152"/>
      <c r="JLK5" s="2152"/>
      <c r="JLL5" s="2152"/>
      <c r="JLM5" s="2152"/>
      <c r="JLN5" s="2152"/>
      <c r="JLO5" s="2152"/>
      <c r="JLP5" s="2152"/>
      <c r="JLQ5" s="2152"/>
      <c r="JLR5" s="2152"/>
      <c r="JLS5" s="2152"/>
      <c r="JLT5" s="2152"/>
      <c r="JLU5" s="2152"/>
      <c r="JLV5" s="2152"/>
      <c r="JLW5" s="2152"/>
      <c r="JLX5" s="2152"/>
      <c r="JLY5" s="2152"/>
      <c r="JLZ5" s="2152"/>
      <c r="JMA5" s="2152"/>
      <c r="JMB5" s="2152"/>
      <c r="JMC5" s="2152"/>
      <c r="JMD5" s="2152"/>
      <c r="JME5" s="2152"/>
      <c r="JMF5" s="2152"/>
      <c r="JMG5" s="2152"/>
      <c r="JMH5" s="2152"/>
      <c r="JMI5" s="2152"/>
      <c r="JMJ5" s="2152"/>
      <c r="JMK5" s="2152"/>
      <c r="JML5" s="2152"/>
      <c r="JMM5" s="2152"/>
      <c r="JMN5" s="2152"/>
      <c r="JMO5" s="2152"/>
      <c r="JMP5" s="2152"/>
      <c r="JMQ5" s="2152"/>
      <c r="JMR5" s="2152"/>
      <c r="JMS5" s="2152"/>
      <c r="JMT5" s="2152"/>
      <c r="JMU5" s="2152"/>
      <c r="JMV5" s="2152"/>
      <c r="JMW5" s="2152"/>
      <c r="JMX5" s="2152"/>
      <c r="JMY5" s="2152"/>
      <c r="JMZ5" s="2152"/>
      <c r="JNA5" s="2152"/>
      <c r="JNB5" s="2152"/>
      <c r="JNC5" s="2152"/>
      <c r="JND5" s="2152"/>
      <c r="JNE5" s="2152"/>
      <c r="JNF5" s="2152"/>
      <c r="JNG5" s="2152"/>
      <c r="JNH5" s="2152"/>
      <c r="JNI5" s="2152"/>
      <c r="JNJ5" s="2152"/>
      <c r="JNK5" s="2152"/>
      <c r="JNL5" s="2152"/>
      <c r="JNM5" s="2152"/>
      <c r="JNN5" s="2152"/>
      <c r="JNO5" s="2152"/>
      <c r="JNP5" s="2152"/>
      <c r="JNQ5" s="2152"/>
      <c r="JNR5" s="2152"/>
      <c r="JNS5" s="2152"/>
      <c r="JNT5" s="2152"/>
      <c r="JNU5" s="2152"/>
      <c r="JNV5" s="2152"/>
      <c r="JNW5" s="2152"/>
      <c r="JNX5" s="2152"/>
      <c r="JNY5" s="2152"/>
      <c r="JNZ5" s="2152"/>
      <c r="JOA5" s="2152"/>
      <c r="JOB5" s="2152"/>
      <c r="JOC5" s="2152"/>
      <c r="JOD5" s="2152"/>
      <c r="JOE5" s="2152"/>
      <c r="JOF5" s="2152"/>
      <c r="JOG5" s="2152"/>
      <c r="JOH5" s="2152"/>
      <c r="JOI5" s="2152"/>
      <c r="JOJ5" s="2152"/>
      <c r="JOK5" s="2152"/>
      <c r="JOL5" s="2152"/>
      <c r="JOM5" s="2152"/>
      <c r="JON5" s="2152"/>
      <c r="JOO5" s="2152"/>
      <c r="JOP5" s="2152"/>
      <c r="JOQ5" s="2152"/>
      <c r="JOR5" s="2152"/>
      <c r="JOS5" s="2152"/>
      <c r="JOT5" s="2152"/>
      <c r="JOU5" s="2152"/>
      <c r="JOV5" s="2152"/>
      <c r="JOW5" s="2152"/>
      <c r="JOX5" s="2152"/>
      <c r="JOY5" s="2152"/>
      <c r="JOZ5" s="2152"/>
      <c r="JPA5" s="2152"/>
      <c r="JPB5" s="2152"/>
      <c r="JPC5" s="2152"/>
      <c r="JPD5" s="2152"/>
      <c r="JPE5" s="2152"/>
      <c r="JPF5" s="2152"/>
      <c r="JPG5" s="2152"/>
      <c r="JPH5" s="2152"/>
      <c r="JPI5" s="2152"/>
      <c r="JPJ5" s="2152"/>
      <c r="JPK5" s="2152"/>
      <c r="JPL5" s="2152"/>
      <c r="JPM5" s="2152"/>
      <c r="JPN5" s="2152"/>
      <c r="JPO5" s="2152"/>
      <c r="JPP5" s="2152"/>
      <c r="JPQ5" s="2152"/>
      <c r="JPR5" s="2152"/>
      <c r="JPS5" s="2152"/>
      <c r="JPT5" s="2152"/>
      <c r="JPU5" s="2152"/>
      <c r="JPV5" s="2152"/>
      <c r="JPW5" s="2152"/>
      <c r="JPX5" s="2152"/>
      <c r="JPY5" s="2152"/>
      <c r="JPZ5" s="2152"/>
      <c r="JQA5" s="2152"/>
      <c r="JQB5" s="2152"/>
      <c r="JQC5" s="2152"/>
      <c r="JQD5" s="2152"/>
      <c r="JQE5" s="2152"/>
      <c r="JQF5" s="2152"/>
      <c r="JQG5" s="2152"/>
      <c r="JQH5" s="2152"/>
      <c r="JQI5" s="2152"/>
      <c r="JQJ5" s="2152"/>
      <c r="JQK5" s="2152"/>
      <c r="JQL5" s="2152"/>
      <c r="JQM5" s="2152"/>
      <c r="JQN5" s="2152"/>
      <c r="JQO5" s="2152"/>
      <c r="JQP5" s="2152"/>
      <c r="JQQ5" s="2152"/>
      <c r="JQR5" s="2152"/>
      <c r="JQS5" s="2152"/>
      <c r="JQT5" s="2152"/>
      <c r="JQU5" s="2152"/>
      <c r="JQV5" s="2152"/>
      <c r="JQW5" s="2152"/>
      <c r="JQX5" s="2152"/>
      <c r="JQY5" s="2152"/>
      <c r="JQZ5" s="2152"/>
      <c r="JRA5" s="2152"/>
      <c r="JRB5" s="2152"/>
      <c r="JRC5" s="2152"/>
      <c r="JRD5" s="2152"/>
      <c r="JRE5" s="2152"/>
      <c r="JRF5" s="2152"/>
      <c r="JRG5" s="2152"/>
      <c r="JRH5" s="2152"/>
      <c r="JRI5" s="2152"/>
      <c r="JRJ5" s="2152"/>
      <c r="JRK5" s="2152"/>
      <c r="JRL5" s="2152"/>
      <c r="JRM5" s="2152"/>
      <c r="JRN5" s="2152"/>
      <c r="JRO5" s="2152"/>
      <c r="JRP5" s="2152"/>
      <c r="JRQ5" s="2152"/>
      <c r="JRR5" s="2152"/>
      <c r="JRS5" s="2152"/>
      <c r="JRT5" s="2152"/>
      <c r="JRU5" s="2152"/>
      <c r="JRV5" s="2152"/>
      <c r="JRW5" s="2152"/>
      <c r="JRX5" s="2152"/>
      <c r="JRY5" s="2152"/>
      <c r="JRZ5" s="2152"/>
      <c r="JSA5" s="2152"/>
      <c r="JSB5" s="2152"/>
      <c r="JSC5" s="2152"/>
      <c r="JSD5" s="2152"/>
      <c r="JSE5" s="2152"/>
      <c r="JSF5" s="2152"/>
      <c r="JSG5" s="2152"/>
      <c r="JSH5" s="2152"/>
      <c r="JSI5" s="2152"/>
      <c r="JSJ5" s="2152"/>
      <c r="JSK5" s="2152"/>
      <c r="JSL5" s="2152"/>
      <c r="JSM5" s="2152"/>
      <c r="JSN5" s="2152"/>
      <c r="JSO5" s="2152"/>
      <c r="JSP5" s="2152"/>
      <c r="JSQ5" s="2152"/>
      <c r="JSR5" s="2152"/>
      <c r="JSS5" s="2152"/>
      <c r="JST5" s="2152"/>
      <c r="JSU5" s="2152"/>
      <c r="JSV5" s="2152"/>
      <c r="JSW5" s="2152"/>
      <c r="JSX5" s="2152"/>
      <c r="JSY5" s="2152"/>
      <c r="JSZ5" s="2152"/>
      <c r="JTA5" s="2152"/>
      <c r="JTB5" s="2152"/>
      <c r="JTC5" s="2152"/>
      <c r="JTD5" s="2152"/>
      <c r="JTE5" s="2152"/>
      <c r="JTF5" s="2152"/>
      <c r="JTG5" s="2152"/>
      <c r="JTH5" s="2152"/>
      <c r="JTI5" s="2152"/>
      <c r="JTJ5" s="2152"/>
      <c r="JTK5" s="2152"/>
      <c r="JTL5" s="2152"/>
      <c r="JTM5" s="2152"/>
      <c r="JTN5" s="2152"/>
      <c r="JTO5" s="2152"/>
      <c r="JTP5" s="2152"/>
      <c r="JTQ5" s="2152"/>
      <c r="JTR5" s="2152"/>
      <c r="JTS5" s="2152"/>
      <c r="JTT5" s="2152"/>
      <c r="JTU5" s="2152"/>
      <c r="JTV5" s="2152"/>
      <c r="JTW5" s="2152"/>
      <c r="JTX5" s="2152"/>
      <c r="JTY5" s="2152"/>
      <c r="JTZ5" s="2152"/>
      <c r="JUA5" s="2152"/>
      <c r="JUB5" s="2152"/>
      <c r="JUC5" s="2152"/>
      <c r="JUD5" s="2152"/>
      <c r="JUE5" s="2152"/>
      <c r="JUF5" s="2152"/>
      <c r="JUG5" s="2152"/>
      <c r="JUH5" s="2152"/>
      <c r="JUI5" s="2152"/>
      <c r="JUJ5" s="2152"/>
      <c r="JUK5" s="2152"/>
      <c r="JUL5" s="2152"/>
      <c r="JUM5" s="2152"/>
      <c r="JUN5" s="2152"/>
      <c r="JUO5" s="2152"/>
      <c r="JUP5" s="2152"/>
      <c r="JUQ5" s="2152"/>
      <c r="JUR5" s="2152"/>
      <c r="JUS5" s="2152"/>
      <c r="JUT5" s="2152"/>
      <c r="JUU5" s="2152"/>
      <c r="JUV5" s="2152"/>
      <c r="JUW5" s="2152"/>
      <c r="JUX5" s="2152"/>
      <c r="JUY5" s="2152"/>
      <c r="JUZ5" s="2152"/>
      <c r="JVA5" s="2152"/>
      <c r="JVB5" s="2152"/>
      <c r="JVC5" s="2152"/>
      <c r="JVD5" s="2152"/>
      <c r="JVE5" s="2152"/>
      <c r="JVF5" s="2152"/>
      <c r="JVG5" s="2152"/>
      <c r="JVH5" s="2152"/>
      <c r="JVI5" s="2152"/>
      <c r="JVJ5" s="2152"/>
      <c r="JVK5" s="2152"/>
      <c r="JVL5" s="2152"/>
      <c r="JVM5" s="2152"/>
      <c r="JVN5" s="2152"/>
      <c r="JVO5" s="2152"/>
      <c r="JVP5" s="2152"/>
      <c r="JVQ5" s="2152"/>
      <c r="JVR5" s="2152"/>
      <c r="JVS5" s="2152"/>
      <c r="JVT5" s="2152"/>
      <c r="JVU5" s="2152"/>
      <c r="JVV5" s="2152"/>
      <c r="JVW5" s="2152"/>
      <c r="JVX5" s="2152"/>
      <c r="JVY5" s="2152"/>
      <c r="JVZ5" s="2152"/>
      <c r="JWA5" s="2152"/>
      <c r="JWB5" s="2152"/>
      <c r="JWC5" s="2152"/>
      <c r="JWD5" s="2152"/>
      <c r="JWE5" s="2152"/>
      <c r="JWF5" s="2152"/>
      <c r="JWG5" s="2152"/>
      <c r="JWH5" s="2152"/>
      <c r="JWI5" s="2152"/>
      <c r="JWJ5" s="2152"/>
      <c r="JWK5" s="2152"/>
      <c r="JWL5" s="2152"/>
      <c r="JWM5" s="2152"/>
      <c r="JWN5" s="2152"/>
      <c r="JWO5" s="2152"/>
      <c r="JWP5" s="2152"/>
      <c r="JWQ5" s="2152"/>
      <c r="JWR5" s="2152"/>
      <c r="JWS5" s="2152"/>
      <c r="JWT5" s="2152"/>
      <c r="JWU5" s="2152"/>
      <c r="JWV5" s="2152"/>
      <c r="JWW5" s="2152"/>
      <c r="JWX5" s="2152"/>
      <c r="JWY5" s="2152"/>
      <c r="JWZ5" s="2152"/>
      <c r="JXA5" s="2152"/>
      <c r="JXB5" s="2152"/>
      <c r="JXC5" s="2152"/>
      <c r="JXD5" s="2152"/>
      <c r="JXE5" s="2152"/>
      <c r="JXF5" s="2152"/>
      <c r="JXG5" s="2152"/>
      <c r="JXH5" s="2152"/>
      <c r="JXI5" s="2152"/>
      <c r="JXJ5" s="2152"/>
      <c r="JXK5" s="2152"/>
      <c r="JXL5" s="2152"/>
      <c r="JXM5" s="2152"/>
      <c r="JXN5" s="2152"/>
      <c r="JXO5" s="2152"/>
      <c r="JXP5" s="2152"/>
      <c r="JXQ5" s="2152"/>
      <c r="JXR5" s="2152"/>
      <c r="JXS5" s="2152"/>
      <c r="JXT5" s="2152"/>
      <c r="JXU5" s="2152"/>
      <c r="JXV5" s="2152"/>
      <c r="JXW5" s="2152"/>
      <c r="JXX5" s="2152"/>
      <c r="JXY5" s="2152"/>
      <c r="JXZ5" s="2152"/>
      <c r="JYA5" s="2152"/>
      <c r="JYB5" s="2152"/>
      <c r="JYC5" s="2152"/>
      <c r="JYD5" s="2152"/>
      <c r="JYE5" s="2152"/>
      <c r="JYF5" s="2152"/>
      <c r="JYG5" s="2152"/>
      <c r="JYH5" s="2152"/>
      <c r="JYI5" s="2152"/>
      <c r="JYJ5" s="2152"/>
      <c r="JYK5" s="2152"/>
      <c r="JYL5" s="2152"/>
      <c r="JYM5" s="2152"/>
      <c r="JYN5" s="2152"/>
      <c r="JYO5" s="2152"/>
      <c r="JYP5" s="2152"/>
      <c r="JYQ5" s="2152"/>
      <c r="JYR5" s="2152"/>
      <c r="JYS5" s="2152"/>
      <c r="JYT5" s="2152"/>
      <c r="JYU5" s="2152"/>
      <c r="JYV5" s="2152"/>
      <c r="JYW5" s="2152"/>
      <c r="JYX5" s="2152"/>
      <c r="JYY5" s="2152"/>
      <c r="JYZ5" s="2152"/>
      <c r="JZA5" s="2152"/>
      <c r="JZB5" s="2152"/>
      <c r="JZC5" s="2152"/>
      <c r="JZD5" s="2152"/>
      <c r="JZE5" s="2152"/>
      <c r="JZF5" s="2152"/>
      <c r="JZG5" s="2152"/>
      <c r="JZH5" s="2152"/>
      <c r="JZI5" s="2152"/>
      <c r="JZJ5" s="2152"/>
      <c r="JZK5" s="2152"/>
      <c r="JZL5" s="2152"/>
      <c r="JZM5" s="2152"/>
      <c r="JZN5" s="2152"/>
      <c r="JZO5" s="2152"/>
      <c r="JZP5" s="2152"/>
      <c r="JZQ5" s="2152"/>
      <c r="JZR5" s="2152"/>
      <c r="JZS5" s="2152"/>
      <c r="JZT5" s="2152"/>
      <c r="JZU5" s="2152"/>
      <c r="JZV5" s="2152"/>
      <c r="JZW5" s="2152"/>
      <c r="JZX5" s="2152"/>
      <c r="JZY5" s="2152"/>
      <c r="JZZ5" s="2152"/>
      <c r="KAA5" s="2152"/>
      <c r="KAB5" s="2152"/>
      <c r="KAC5" s="2152"/>
      <c r="KAD5" s="2152"/>
      <c r="KAE5" s="2152"/>
      <c r="KAF5" s="2152"/>
      <c r="KAG5" s="2152"/>
      <c r="KAH5" s="2152"/>
      <c r="KAI5" s="2152"/>
      <c r="KAJ5" s="2152"/>
      <c r="KAK5" s="2152"/>
      <c r="KAL5" s="2152"/>
      <c r="KAM5" s="2152"/>
      <c r="KAN5" s="2152"/>
      <c r="KAO5" s="2152"/>
      <c r="KAP5" s="2152"/>
      <c r="KAQ5" s="2152"/>
      <c r="KAR5" s="2152"/>
      <c r="KAS5" s="2152"/>
      <c r="KAT5" s="2152"/>
      <c r="KAU5" s="2152"/>
      <c r="KAV5" s="2152"/>
      <c r="KAW5" s="2152"/>
      <c r="KAX5" s="2152"/>
      <c r="KAY5" s="2152"/>
      <c r="KAZ5" s="2152"/>
      <c r="KBA5" s="2152"/>
      <c r="KBB5" s="2152"/>
      <c r="KBC5" s="2152"/>
      <c r="KBD5" s="2152"/>
      <c r="KBE5" s="2152"/>
      <c r="KBF5" s="2152"/>
      <c r="KBG5" s="2152"/>
      <c r="KBH5" s="2152"/>
      <c r="KBI5" s="2152"/>
      <c r="KBJ5" s="2152"/>
      <c r="KBK5" s="2152"/>
      <c r="KBL5" s="2152"/>
      <c r="KBM5" s="2152"/>
      <c r="KBN5" s="2152"/>
      <c r="KBO5" s="2152"/>
      <c r="KBP5" s="2152"/>
      <c r="KBQ5" s="2152"/>
      <c r="KBR5" s="2152"/>
      <c r="KBS5" s="2152"/>
      <c r="KBT5" s="2152"/>
      <c r="KBU5" s="2152"/>
      <c r="KBV5" s="2152"/>
      <c r="KBW5" s="2152"/>
      <c r="KBX5" s="2152"/>
      <c r="KBY5" s="2152"/>
      <c r="KBZ5" s="2152"/>
      <c r="KCA5" s="2152"/>
      <c r="KCB5" s="2152"/>
      <c r="KCC5" s="2152"/>
      <c r="KCD5" s="2152"/>
      <c r="KCE5" s="2152"/>
      <c r="KCF5" s="2152"/>
      <c r="KCG5" s="2152"/>
      <c r="KCH5" s="2152"/>
      <c r="KCI5" s="2152"/>
      <c r="KCJ5" s="2152"/>
      <c r="KCK5" s="2152"/>
      <c r="KCL5" s="2152"/>
      <c r="KCM5" s="2152"/>
      <c r="KCN5" s="2152"/>
      <c r="KCO5" s="2152"/>
      <c r="KCP5" s="2152"/>
      <c r="KCQ5" s="2152"/>
      <c r="KCR5" s="2152"/>
      <c r="KCS5" s="2152"/>
      <c r="KCT5" s="2152"/>
      <c r="KCU5" s="2152"/>
      <c r="KCV5" s="2152"/>
      <c r="KCW5" s="2152"/>
      <c r="KCX5" s="2152"/>
      <c r="KCY5" s="2152"/>
      <c r="KCZ5" s="2152"/>
      <c r="KDA5" s="2152"/>
      <c r="KDB5" s="2152"/>
      <c r="KDC5" s="2152"/>
      <c r="KDD5" s="2152"/>
      <c r="KDE5" s="2152"/>
      <c r="KDF5" s="2152"/>
      <c r="KDG5" s="2152"/>
      <c r="KDH5" s="2152"/>
      <c r="KDI5" s="2152"/>
      <c r="KDJ5" s="2152"/>
      <c r="KDK5" s="2152"/>
      <c r="KDL5" s="2152"/>
      <c r="KDM5" s="2152"/>
      <c r="KDN5" s="2152"/>
      <c r="KDO5" s="2152"/>
      <c r="KDP5" s="2152"/>
      <c r="KDQ5" s="2152"/>
      <c r="KDR5" s="2152"/>
      <c r="KDS5" s="2152"/>
      <c r="KDT5" s="2152"/>
      <c r="KDU5" s="2152"/>
      <c r="KDV5" s="2152"/>
      <c r="KDW5" s="2152"/>
      <c r="KDX5" s="2152"/>
      <c r="KDY5" s="2152"/>
      <c r="KDZ5" s="2152"/>
      <c r="KEA5" s="2152"/>
      <c r="KEB5" s="2152"/>
      <c r="KEC5" s="2152"/>
      <c r="KED5" s="2152"/>
      <c r="KEE5" s="2152"/>
      <c r="KEF5" s="2152"/>
      <c r="KEG5" s="2152"/>
      <c r="KEH5" s="2152"/>
      <c r="KEI5" s="2152"/>
      <c r="KEJ5" s="2152"/>
      <c r="KEK5" s="2152"/>
      <c r="KEL5" s="2152"/>
      <c r="KEM5" s="2152"/>
      <c r="KEN5" s="2152"/>
      <c r="KEO5" s="2152"/>
      <c r="KEP5" s="2152"/>
      <c r="KEQ5" s="2152"/>
      <c r="KER5" s="2152"/>
      <c r="KES5" s="2152"/>
      <c r="KET5" s="2152"/>
      <c r="KEU5" s="2152"/>
      <c r="KEV5" s="2152"/>
      <c r="KEW5" s="2152"/>
      <c r="KEX5" s="2152"/>
      <c r="KEY5" s="2152"/>
      <c r="KEZ5" s="2152"/>
      <c r="KFA5" s="2152"/>
      <c r="KFB5" s="2152"/>
      <c r="KFC5" s="2152"/>
      <c r="KFD5" s="2152"/>
      <c r="KFE5" s="2152"/>
      <c r="KFF5" s="2152"/>
      <c r="KFG5" s="2152"/>
      <c r="KFH5" s="2152"/>
      <c r="KFI5" s="2152"/>
      <c r="KFJ5" s="2152"/>
      <c r="KFK5" s="2152"/>
      <c r="KFL5" s="2152"/>
      <c r="KFM5" s="2152"/>
      <c r="KFN5" s="2152"/>
      <c r="KFO5" s="2152"/>
      <c r="KFP5" s="2152"/>
      <c r="KFQ5" s="2152"/>
      <c r="KFR5" s="2152"/>
      <c r="KFS5" s="2152"/>
      <c r="KFT5" s="2152"/>
      <c r="KFU5" s="2152"/>
      <c r="KFV5" s="2152"/>
      <c r="KFW5" s="2152"/>
      <c r="KFX5" s="2152"/>
      <c r="KFY5" s="2152"/>
      <c r="KFZ5" s="2152"/>
      <c r="KGA5" s="2152"/>
      <c r="KGB5" s="2152"/>
      <c r="KGC5" s="2152"/>
      <c r="KGD5" s="2152"/>
      <c r="KGE5" s="2152"/>
      <c r="KGF5" s="2152"/>
      <c r="KGG5" s="2152"/>
      <c r="KGH5" s="2152"/>
      <c r="KGI5" s="2152"/>
      <c r="KGJ5" s="2152"/>
      <c r="KGK5" s="2152"/>
      <c r="KGL5" s="2152"/>
      <c r="KGM5" s="2152"/>
      <c r="KGN5" s="2152"/>
      <c r="KGO5" s="2152"/>
      <c r="KGP5" s="2152"/>
      <c r="KGQ5" s="2152"/>
      <c r="KGR5" s="2152"/>
      <c r="KGS5" s="2152"/>
      <c r="KGT5" s="2152"/>
      <c r="KGU5" s="2152"/>
      <c r="KGV5" s="2152"/>
      <c r="KGW5" s="2152"/>
      <c r="KGX5" s="2152"/>
      <c r="KGY5" s="2152"/>
      <c r="KGZ5" s="2152"/>
      <c r="KHA5" s="2152"/>
      <c r="KHB5" s="2152"/>
      <c r="KHC5" s="2152"/>
      <c r="KHD5" s="2152"/>
      <c r="KHE5" s="2152"/>
      <c r="KHF5" s="2152"/>
      <c r="KHG5" s="2152"/>
      <c r="KHH5" s="2152"/>
      <c r="KHI5" s="2152"/>
      <c r="KHJ5" s="2152"/>
      <c r="KHK5" s="2152"/>
      <c r="KHL5" s="2152"/>
      <c r="KHM5" s="2152"/>
      <c r="KHN5" s="2152"/>
      <c r="KHO5" s="2152"/>
      <c r="KHP5" s="2152"/>
      <c r="KHQ5" s="2152"/>
      <c r="KHR5" s="2152"/>
      <c r="KHS5" s="2152"/>
      <c r="KHT5" s="2152"/>
      <c r="KHU5" s="2152"/>
      <c r="KHV5" s="2152"/>
      <c r="KHW5" s="2152"/>
      <c r="KHX5" s="2152"/>
      <c r="KHY5" s="2152"/>
      <c r="KHZ5" s="2152"/>
      <c r="KIA5" s="2152"/>
      <c r="KIB5" s="2152"/>
      <c r="KIC5" s="2152"/>
      <c r="KID5" s="2152"/>
      <c r="KIE5" s="2152"/>
      <c r="KIF5" s="2152"/>
      <c r="KIG5" s="2152"/>
      <c r="KIH5" s="2152"/>
      <c r="KII5" s="2152"/>
      <c r="KIJ5" s="2152"/>
      <c r="KIK5" s="2152"/>
      <c r="KIL5" s="2152"/>
      <c r="KIM5" s="2152"/>
      <c r="KIN5" s="2152"/>
      <c r="KIO5" s="2152"/>
      <c r="KIP5" s="2152"/>
      <c r="KIQ5" s="2152"/>
      <c r="KIR5" s="2152"/>
      <c r="KIS5" s="2152"/>
      <c r="KIT5" s="2152"/>
      <c r="KIU5" s="2152"/>
      <c r="KIV5" s="2152"/>
      <c r="KIW5" s="2152"/>
      <c r="KIX5" s="2152"/>
      <c r="KIY5" s="2152"/>
      <c r="KIZ5" s="2152"/>
      <c r="KJA5" s="2152"/>
      <c r="KJB5" s="2152"/>
      <c r="KJC5" s="2152"/>
      <c r="KJD5" s="2152"/>
      <c r="KJE5" s="2152"/>
      <c r="KJF5" s="2152"/>
      <c r="KJG5" s="2152"/>
      <c r="KJH5" s="2152"/>
      <c r="KJI5" s="2152"/>
      <c r="KJJ5" s="2152"/>
      <c r="KJK5" s="2152"/>
      <c r="KJL5" s="2152"/>
      <c r="KJM5" s="2152"/>
      <c r="KJN5" s="2152"/>
      <c r="KJO5" s="2152"/>
      <c r="KJP5" s="2152"/>
      <c r="KJQ5" s="2152"/>
      <c r="KJR5" s="2152"/>
      <c r="KJS5" s="2152"/>
      <c r="KJT5" s="2152"/>
      <c r="KJU5" s="2152"/>
      <c r="KJV5" s="2152"/>
      <c r="KJW5" s="2152"/>
      <c r="KJX5" s="2152"/>
      <c r="KJY5" s="2152"/>
      <c r="KJZ5" s="2152"/>
      <c r="KKA5" s="2152"/>
      <c r="KKB5" s="2152"/>
      <c r="KKC5" s="2152"/>
      <c r="KKD5" s="2152"/>
      <c r="KKE5" s="2152"/>
      <c r="KKF5" s="2152"/>
      <c r="KKG5" s="2152"/>
      <c r="KKH5" s="2152"/>
      <c r="KKI5" s="2152"/>
      <c r="KKJ5" s="2152"/>
      <c r="KKK5" s="2152"/>
      <c r="KKL5" s="2152"/>
      <c r="KKM5" s="2152"/>
      <c r="KKN5" s="2152"/>
      <c r="KKO5" s="2152"/>
      <c r="KKP5" s="2152"/>
      <c r="KKQ5" s="2152"/>
      <c r="KKR5" s="2152"/>
      <c r="KKS5" s="2152"/>
      <c r="KKT5" s="2152"/>
      <c r="KKU5" s="2152"/>
      <c r="KKV5" s="2152"/>
      <c r="KKW5" s="2152"/>
      <c r="KKX5" s="2152"/>
      <c r="KKY5" s="2152"/>
      <c r="KKZ5" s="2152"/>
      <c r="KLA5" s="2152"/>
      <c r="KLB5" s="2152"/>
      <c r="KLC5" s="2152"/>
      <c r="KLD5" s="2152"/>
      <c r="KLE5" s="2152"/>
      <c r="KLF5" s="2152"/>
      <c r="KLG5" s="2152"/>
      <c r="KLH5" s="2152"/>
      <c r="KLI5" s="2152"/>
      <c r="KLJ5" s="2152"/>
      <c r="KLK5" s="2152"/>
      <c r="KLL5" s="2152"/>
      <c r="KLM5" s="2152"/>
      <c r="KLN5" s="2152"/>
      <c r="KLO5" s="2152"/>
      <c r="KLP5" s="2152"/>
      <c r="KLQ5" s="2152"/>
      <c r="KLR5" s="2152"/>
      <c r="KLS5" s="2152"/>
      <c r="KLT5" s="2152"/>
      <c r="KLU5" s="2152"/>
      <c r="KLV5" s="2152"/>
      <c r="KLW5" s="2152"/>
      <c r="KLX5" s="2152"/>
      <c r="KLY5" s="2152"/>
      <c r="KLZ5" s="2152"/>
      <c r="KMA5" s="2152"/>
      <c r="KMB5" s="2152"/>
      <c r="KMC5" s="2152"/>
      <c r="KMD5" s="2152"/>
      <c r="KME5" s="2152"/>
      <c r="KMF5" s="2152"/>
      <c r="KMG5" s="2152"/>
      <c r="KMH5" s="2152"/>
      <c r="KMI5" s="2152"/>
      <c r="KMJ5" s="2152"/>
      <c r="KMK5" s="2152"/>
      <c r="KML5" s="2152"/>
      <c r="KMM5" s="2152"/>
      <c r="KMN5" s="2152"/>
      <c r="KMO5" s="2152"/>
      <c r="KMP5" s="2152"/>
      <c r="KMQ5" s="2152"/>
      <c r="KMR5" s="2152"/>
      <c r="KMS5" s="2152"/>
      <c r="KMT5" s="2152"/>
      <c r="KMU5" s="2152"/>
      <c r="KMV5" s="2152"/>
      <c r="KMW5" s="2152"/>
      <c r="KMX5" s="2152"/>
      <c r="KMY5" s="2152"/>
      <c r="KMZ5" s="2152"/>
      <c r="KNA5" s="2152"/>
      <c r="KNB5" s="2152"/>
      <c r="KNC5" s="2152"/>
      <c r="KND5" s="2152"/>
      <c r="KNE5" s="2152"/>
      <c r="KNF5" s="2152"/>
      <c r="KNG5" s="2152"/>
      <c r="KNH5" s="2152"/>
      <c r="KNI5" s="2152"/>
      <c r="KNJ5" s="2152"/>
      <c r="KNK5" s="2152"/>
      <c r="KNL5" s="2152"/>
      <c r="KNM5" s="2152"/>
      <c r="KNN5" s="2152"/>
      <c r="KNO5" s="2152"/>
      <c r="KNP5" s="2152"/>
      <c r="KNQ5" s="2152"/>
      <c r="KNR5" s="2152"/>
      <c r="KNS5" s="2152"/>
      <c r="KNT5" s="2152"/>
      <c r="KNU5" s="2152"/>
      <c r="KNV5" s="2152"/>
      <c r="KNW5" s="2152"/>
      <c r="KNX5" s="2152"/>
      <c r="KNY5" s="2152"/>
      <c r="KNZ5" s="2152"/>
      <c r="KOA5" s="2152"/>
      <c r="KOB5" s="2152"/>
      <c r="KOC5" s="2152"/>
      <c r="KOD5" s="2152"/>
      <c r="KOE5" s="2152"/>
      <c r="KOF5" s="2152"/>
      <c r="KOG5" s="2152"/>
      <c r="KOH5" s="2152"/>
      <c r="KOI5" s="2152"/>
      <c r="KOJ5" s="2152"/>
      <c r="KOK5" s="2152"/>
      <c r="KOL5" s="2152"/>
      <c r="KOM5" s="2152"/>
      <c r="KON5" s="2152"/>
      <c r="KOO5" s="2152"/>
      <c r="KOP5" s="2152"/>
      <c r="KOQ5" s="2152"/>
      <c r="KOR5" s="2152"/>
      <c r="KOS5" s="2152"/>
      <c r="KOT5" s="2152"/>
      <c r="KOU5" s="2152"/>
      <c r="KOV5" s="2152"/>
      <c r="KOW5" s="2152"/>
      <c r="KOX5" s="2152"/>
      <c r="KOY5" s="2152"/>
      <c r="KOZ5" s="2152"/>
      <c r="KPA5" s="2152"/>
      <c r="KPB5" s="2152"/>
      <c r="KPC5" s="2152"/>
      <c r="KPD5" s="2152"/>
      <c r="KPE5" s="2152"/>
      <c r="KPF5" s="2152"/>
      <c r="KPG5" s="2152"/>
      <c r="KPH5" s="2152"/>
      <c r="KPI5" s="2152"/>
      <c r="KPJ5" s="2152"/>
      <c r="KPK5" s="2152"/>
      <c r="KPL5" s="2152"/>
      <c r="KPM5" s="2152"/>
      <c r="KPN5" s="2152"/>
      <c r="KPO5" s="2152"/>
      <c r="KPP5" s="2152"/>
      <c r="KPQ5" s="2152"/>
      <c r="KPR5" s="2152"/>
      <c r="KPS5" s="2152"/>
      <c r="KPT5" s="2152"/>
      <c r="KPU5" s="2152"/>
      <c r="KPV5" s="2152"/>
      <c r="KPW5" s="2152"/>
      <c r="KPX5" s="2152"/>
      <c r="KPY5" s="2152"/>
      <c r="KPZ5" s="2152"/>
      <c r="KQA5" s="2152"/>
      <c r="KQB5" s="2152"/>
      <c r="KQC5" s="2152"/>
      <c r="KQD5" s="2152"/>
      <c r="KQE5" s="2152"/>
      <c r="KQF5" s="2152"/>
      <c r="KQG5" s="2152"/>
      <c r="KQH5" s="2152"/>
      <c r="KQI5" s="2152"/>
      <c r="KQJ5" s="2152"/>
      <c r="KQK5" s="2152"/>
      <c r="KQL5" s="2152"/>
      <c r="KQM5" s="2152"/>
      <c r="KQN5" s="2152"/>
      <c r="KQO5" s="2152"/>
      <c r="KQP5" s="2152"/>
      <c r="KQQ5" s="2152"/>
      <c r="KQR5" s="2152"/>
      <c r="KQS5" s="2152"/>
      <c r="KQT5" s="2152"/>
      <c r="KQU5" s="2152"/>
      <c r="KQV5" s="2152"/>
      <c r="KQW5" s="2152"/>
      <c r="KQX5" s="2152"/>
      <c r="KQY5" s="2152"/>
      <c r="KQZ5" s="2152"/>
      <c r="KRA5" s="2152"/>
      <c r="KRB5" s="2152"/>
      <c r="KRC5" s="2152"/>
      <c r="KRD5" s="2152"/>
      <c r="KRE5" s="2152"/>
      <c r="KRF5" s="2152"/>
      <c r="KRG5" s="2152"/>
      <c r="KRH5" s="2152"/>
      <c r="KRI5" s="2152"/>
      <c r="KRJ5" s="2152"/>
      <c r="KRK5" s="2152"/>
      <c r="KRL5" s="2152"/>
      <c r="KRM5" s="2152"/>
      <c r="KRN5" s="2152"/>
      <c r="KRO5" s="2152"/>
      <c r="KRP5" s="2152"/>
      <c r="KRQ5" s="2152"/>
      <c r="KRR5" s="2152"/>
      <c r="KRS5" s="2152"/>
      <c r="KRT5" s="2152"/>
      <c r="KRU5" s="2152"/>
      <c r="KRV5" s="2152"/>
      <c r="KRW5" s="2152"/>
      <c r="KRX5" s="2152"/>
      <c r="KRY5" s="2152"/>
      <c r="KRZ5" s="2152"/>
      <c r="KSA5" s="2152"/>
      <c r="KSB5" s="2152"/>
      <c r="KSC5" s="2152"/>
      <c r="KSD5" s="2152"/>
      <c r="KSE5" s="2152"/>
      <c r="KSF5" s="2152"/>
      <c r="KSG5" s="2152"/>
      <c r="KSH5" s="2152"/>
      <c r="KSI5" s="2152"/>
      <c r="KSJ5" s="2152"/>
      <c r="KSK5" s="2152"/>
      <c r="KSL5" s="2152"/>
      <c r="KSM5" s="2152"/>
      <c r="KSN5" s="2152"/>
      <c r="KSO5" s="2152"/>
      <c r="KSP5" s="2152"/>
      <c r="KSQ5" s="2152"/>
      <c r="KSR5" s="2152"/>
      <c r="KSS5" s="2152"/>
      <c r="KST5" s="2152"/>
      <c r="KSU5" s="2152"/>
      <c r="KSV5" s="2152"/>
      <c r="KSW5" s="2152"/>
      <c r="KSX5" s="2152"/>
      <c r="KSY5" s="2152"/>
      <c r="KSZ5" s="2152"/>
      <c r="KTA5" s="2152"/>
      <c r="KTB5" s="2152"/>
      <c r="KTC5" s="2152"/>
      <c r="KTD5" s="2152"/>
      <c r="KTE5" s="2152"/>
      <c r="KTF5" s="2152"/>
      <c r="KTG5" s="2152"/>
      <c r="KTH5" s="2152"/>
      <c r="KTI5" s="2152"/>
      <c r="KTJ5" s="2152"/>
      <c r="KTK5" s="2152"/>
      <c r="KTL5" s="2152"/>
      <c r="KTM5" s="2152"/>
      <c r="KTN5" s="2152"/>
      <c r="KTO5" s="2152"/>
      <c r="KTP5" s="2152"/>
      <c r="KTQ5" s="2152"/>
      <c r="KTR5" s="2152"/>
      <c r="KTS5" s="2152"/>
      <c r="KTT5" s="2152"/>
      <c r="KTU5" s="2152"/>
      <c r="KTV5" s="2152"/>
      <c r="KTW5" s="2152"/>
      <c r="KTX5" s="2152"/>
      <c r="KTY5" s="2152"/>
      <c r="KTZ5" s="2152"/>
      <c r="KUA5" s="2152"/>
      <c r="KUB5" s="2152"/>
      <c r="KUC5" s="2152"/>
      <c r="KUD5" s="2152"/>
      <c r="KUE5" s="2152"/>
      <c r="KUF5" s="2152"/>
      <c r="KUG5" s="2152"/>
      <c r="KUH5" s="2152"/>
      <c r="KUI5" s="2152"/>
      <c r="KUJ5" s="2152"/>
      <c r="KUK5" s="2152"/>
      <c r="KUL5" s="2152"/>
      <c r="KUM5" s="2152"/>
      <c r="KUN5" s="2152"/>
      <c r="KUO5" s="2152"/>
      <c r="KUP5" s="2152"/>
      <c r="KUQ5" s="2152"/>
      <c r="KUR5" s="2152"/>
      <c r="KUS5" s="2152"/>
      <c r="KUT5" s="2152"/>
      <c r="KUU5" s="2152"/>
      <c r="KUV5" s="2152"/>
      <c r="KUW5" s="2152"/>
      <c r="KUX5" s="2152"/>
      <c r="KUY5" s="2152"/>
      <c r="KUZ5" s="2152"/>
      <c r="KVA5" s="2152"/>
      <c r="KVB5" s="2152"/>
      <c r="KVC5" s="2152"/>
      <c r="KVD5" s="2152"/>
      <c r="KVE5" s="2152"/>
      <c r="KVF5" s="2152"/>
      <c r="KVG5" s="2152"/>
      <c r="KVH5" s="2152"/>
      <c r="KVI5" s="2152"/>
      <c r="KVJ5" s="2152"/>
      <c r="KVK5" s="2152"/>
      <c r="KVL5" s="2152"/>
      <c r="KVM5" s="2152"/>
      <c r="KVN5" s="2152"/>
      <c r="KVO5" s="2152"/>
      <c r="KVP5" s="2152"/>
      <c r="KVQ5" s="2152"/>
      <c r="KVR5" s="2152"/>
      <c r="KVS5" s="2152"/>
      <c r="KVT5" s="2152"/>
      <c r="KVU5" s="2152"/>
      <c r="KVV5" s="2152"/>
      <c r="KVW5" s="2152"/>
      <c r="KVX5" s="2152"/>
      <c r="KVY5" s="2152"/>
      <c r="KVZ5" s="2152"/>
      <c r="KWA5" s="2152"/>
      <c r="KWB5" s="2152"/>
      <c r="KWC5" s="2152"/>
      <c r="KWD5" s="2152"/>
      <c r="KWE5" s="2152"/>
      <c r="KWF5" s="2152"/>
      <c r="KWG5" s="2152"/>
      <c r="KWH5" s="2152"/>
      <c r="KWI5" s="2152"/>
      <c r="KWJ5" s="2152"/>
      <c r="KWK5" s="2152"/>
      <c r="KWL5" s="2152"/>
      <c r="KWM5" s="2152"/>
      <c r="KWN5" s="2152"/>
      <c r="KWO5" s="2152"/>
      <c r="KWP5" s="2152"/>
      <c r="KWQ5" s="2152"/>
      <c r="KWR5" s="2152"/>
      <c r="KWS5" s="2152"/>
      <c r="KWT5" s="2152"/>
      <c r="KWU5" s="2152"/>
      <c r="KWV5" s="2152"/>
      <c r="KWW5" s="2152"/>
      <c r="KWX5" s="2152"/>
      <c r="KWY5" s="2152"/>
      <c r="KWZ5" s="2152"/>
      <c r="KXA5" s="2152"/>
      <c r="KXB5" s="2152"/>
      <c r="KXC5" s="2152"/>
      <c r="KXD5" s="2152"/>
      <c r="KXE5" s="2152"/>
      <c r="KXF5" s="2152"/>
      <c r="KXG5" s="2152"/>
      <c r="KXH5" s="2152"/>
      <c r="KXI5" s="2152"/>
      <c r="KXJ5" s="2152"/>
      <c r="KXK5" s="2152"/>
      <c r="KXL5" s="2152"/>
      <c r="KXM5" s="2152"/>
      <c r="KXN5" s="2152"/>
      <c r="KXO5" s="2152"/>
      <c r="KXP5" s="2152"/>
      <c r="KXQ5" s="2152"/>
      <c r="KXR5" s="2152"/>
      <c r="KXS5" s="2152"/>
      <c r="KXT5" s="2152"/>
      <c r="KXU5" s="2152"/>
      <c r="KXV5" s="2152"/>
      <c r="KXW5" s="2152"/>
      <c r="KXX5" s="2152"/>
      <c r="KXY5" s="2152"/>
      <c r="KXZ5" s="2152"/>
      <c r="KYA5" s="2152"/>
      <c r="KYB5" s="2152"/>
      <c r="KYC5" s="2152"/>
      <c r="KYD5" s="2152"/>
      <c r="KYE5" s="2152"/>
      <c r="KYF5" s="2152"/>
      <c r="KYG5" s="2152"/>
      <c r="KYH5" s="2152"/>
      <c r="KYI5" s="2152"/>
      <c r="KYJ5" s="2152"/>
      <c r="KYK5" s="2152"/>
      <c r="KYL5" s="2152"/>
      <c r="KYM5" s="2152"/>
      <c r="KYN5" s="2152"/>
      <c r="KYO5" s="2152"/>
      <c r="KYP5" s="2152"/>
      <c r="KYQ5" s="2152"/>
      <c r="KYR5" s="2152"/>
      <c r="KYS5" s="2152"/>
      <c r="KYT5" s="2152"/>
      <c r="KYU5" s="2152"/>
      <c r="KYV5" s="2152"/>
      <c r="KYW5" s="2152"/>
      <c r="KYX5" s="2152"/>
      <c r="KYY5" s="2152"/>
      <c r="KYZ5" s="2152"/>
      <c r="KZA5" s="2152"/>
      <c r="KZB5" s="2152"/>
      <c r="KZC5" s="2152"/>
      <c r="KZD5" s="2152"/>
      <c r="KZE5" s="2152"/>
      <c r="KZF5" s="2152"/>
      <c r="KZG5" s="2152"/>
      <c r="KZH5" s="2152"/>
      <c r="KZI5" s="2152"/>
      <c r="KZJ5" s="2152"/>
      <c r="KZK5" s="2152"/>
      <c r="KZL5" s="2152"/>
      <c r="KZM5" s="2152"/>
      <c r="KZN5" s="2152"/>
      <c r="KZO5" s="2152"/>
      <c r="KZP5" s="2152"/>
      <c r="KZQ5" s="2152"/>
      <c r="KZR5" s="2152"/>
      <c r="KZS5" s="2152"/>
      <c r="KZT5" s="2152"/>
      <c r="KZU5" s="2152"/>
      <c r="KZV5" s="2152"/>
      <c r="KZW5" s="2152"/>
      <c r="KZX5" s="2152"/>
      <c r="KZY5" s="2152"/>
      <c r="KZZ5" s="2152"/>
      <c r="LAA5" s="2152"/>
      <c r="LAB5" s="2152"/>
      <c r="LAC5" s="2152"/>
      <c r="LAD5" s="2152"/>
      <c r="LAE5" s="2152"/>
      <c r="LAF5" s="2152"/>
      <c r="LAG5" s="2152"/>
      <c r="LAH5" s="2152"/>
      <c r="LAI5" s="2152"/>
      <c r="LAJ5" s="2152"/>
      <c r="LAK5" s="2152"/>
      <c r="LAL5" s="2152"/>
      <c r="LAM5" s="2152"/>
      <c r="LAN5" s="2152"/>
      <c r="LAO5" s="2152"/>
      <c r="LAP5" s="2152"/>
      <c r="LAQ5" s="2152"/>
      <c r="LAR5" s="2152"/>
      <c r="LAS5" s="2152"/>
      <c r="LAT5" s="2152"/>
      <c r="LAU5" s="2152"/>
      <c r="LAV5" s="2152"/>
      <c r="LAW5" s="2152"/>
      <c r="LAX5" s="2152"/>
      <c r="LAY5" s="2152"/>
      <c r="LAZ5" s="2152"/>
      <c r="LBA5" s="2152"/>
      <c r="LBB5" s="2152"/>
      <c r="LBC5" s="2152"/>
      <c r="LBD5" s="2152"/>
      <c r="LBE5" s="2152"/>
      <c r="LBF5" s="2152"/>
      <c r="LBG5" s="2152"/>
      <c r="LBH5" s="2152"/>
      <c r="LBI5" s="2152"/>
      <c r="LBJ5" s="2152"/>
      <c r="LBK5" s="2152"/>
      <c r="LBL5" s="2152"/>
      <c r="LBM5" s="2152"/>
      <c r="LBN5" s="2152"/>
      <c r="LBO5" s="2152"/>
      <c r="LBP5" s="2152"/>
      <c r="LBQ5" s="2152"/>
      <c r="LBR5" s="2152"/>
      <c r="LBS5" s="2152"/>
      <c r="LBT5" s="2152"/>
      <c r="LBU5" s="2152"/>
      <c r="LBV5" s="2152"/>
      <c r="LBW5" s="2152"/>
      <c r="LBX5" s="2152"/>
      <c r="LBY5" s="2152"/>
      <c r="LBZ5" s="2152"/>
      <c r="LCA5" s="2152"/>
      <c r="LCB5" s="2152"/>
      <c r="LCC5" s="2152"/>
      <c r="LCD5" s="2152"/>
      <c r="LCE5" s="2152"/>
      <c r="LCF5" s="2152"/>
      <c r="LCG5" s="2152"/>
      <c r="LCH5" s="2152"/>
      <c r="LCI5" s="2152"/>
      <c r="LCJ5" s="2152"/>
      <c r="LCK5" s="2152"/>
      <c r="LCL5" s="2152"/>
      <c r="LCM5" s="2152"/>
      <c r="LCN5" s="2152"/>
      <c r="LCO5" s="2152"/>
      <c r="LCP5" s="2152"/>
      <c r="LCQ5" s="2152"/>
      <c r="LCR5" s="2152"/>
      <c r="LCS5" s="2152"/>
      <c r="LCT5" s="2152"/>
      <c r="LCU5" s="2152"/>
      <c r="LCV5" s="2152"/>
      <c r="LCW5" s="2152"/>
      <c r="LCX5" s="2152"/>
      <c r="LCY5" s="2152"/>
      <c r="LCZ5" s="2152"/>
      <c r="LDA5" s="2152"/>
      <c r="LDB5" s="2152"/>
      <c r="LDC5" s="2152"/>
      <c r="LDD5" s="2152"/>
      <c r="LDE5" s="2152"/>
      <c r="LDF5" s="2152"/>
      <c r="LDG5" s="2152"/>
      <c r="LDH5" s="2152"/>
      <c r="LDI5" s="2152"/>
      <c r="LDJ5" s="2152"/>
      <c r="LDK5" s="2152"/>
      <c r="LDL5" s="2152"/>
      <c r="LDM5" s="2152"/>
      <c r="LDN5" s="2152"/>
      <c r="LDO5" s="2152"/>
      <c r="LDP5" s="2152"/>
      <c r="LDQ5" s="2152"/>
      <c r="LDR5" s="2152"/>
      <c r="LDS5" s="2152"/>
      <c r="LDT5" s="2152"/>
      <c r="LDU5" s="2152"/>
      <c r="LDV5" s="2152"/>
      <c r="LDW5" s="2152"/>
      <c r="LDX5" s="2152"/>
      <c r="LDY5" s="2152"/>
      <c r="LDZ5" s="2152"/>
      <c r="LEA5" s="2152"/>
      <c r="LEB5" s="2152"/>
      <c r="LEC5" s="2152"/>
      <c r="LED5" s="2152"/>
      <c r="LEE5" s="2152"/>
      <c r="LEF5" s="2152"/>
      <c r="LEG5" s="2152"/>
      <c r="LEH5" s="2152"/>
      <c r="LEI5" s="2152"/>
      <c r="LEJ5" s="2152"/>
      <c r="LEK5" s="2152"/>
      <c r="LEL5" s="2152"/>
      <c r="LEM5" s="2152"/>
      <c r="LEN5" s="2152"/>
      <c r="LEO5" s="2152"/>
      <c r="LEP5" s="2152"/>
      <c r="LEQ5" s="2152"/>
      <c r="LER5" s="2152"/>
      <c r="LES5" s="2152"/>
      <c r="LET5" s="2152"/>
      <c r="LEU5" s="2152"/>
      <c r="LEV5" s="2152"/>
      <c r="LEW5" s="2152"/>
      <c r="LEX5" s="2152"/>
      <c r="LEY5" s="2152"/>
      <c r="LEZ5" s="2152"/>
      <c r="LFA5" s="2152"/>
      <c r="LFB5" s="2152"/>
      <c r="LFC5" s="2152"/>
      <c r="LFD5" s="2152"/>
      <c r="LFE5" s="2152"/>
      <c r="LFF5" s="2152"/>
      <c r="LFG5" s="2152"/>
      <c r="LFH5" s="2152"/>
      <c r="LFI5" s="2152"/>
      <c r="LFJ5" s="2152"/>
      <c r="LFK5" s="2152"/>
      <c r="LFL5" s="2152"/>
      <c r="LFM5" s="2152"/>
      <c r="LFN5" s="2152"/>
      <c r="LFO5" s="2152"/>
      <c r="LFP5" s="2152"/>
      <c r="LFQ5" s="2152"/>
      <c r="LFR5" s="2152"/>
      <c r="LFS5" s="2152"/>
      <c r="LFT5" s="2152"/>
      <c r="LFU5" s="2152"/>
      <c r="LFV5" s="2152"/>
      <c r="LFW5" s="2152"/>
      <c r="LFX5" s="2152"/>
      <c r="LFY5" s="2152"/>
      <c r="LFZ5" s="2152"/>
      <c r="LGA5" s="2152"/>
      <c r="LGB5" s="2152"/>
      <c r="LGC5" s="2152"/>
      <c r="LGD5" s="2152"/>
      <c r="LGE5" s="2152"/>
      <c r="LGF5" s="2152"/>
      <c r="LGG5" s="2152"/>
      <c r="LGH5" s="2152"/>
      <c r="LGI5" s="2152"/>
      <c r="LGJ5" s="2152"/>
      <c r="LGK5" s="2152"/>
      <c r="LGL5" s="2152"/>
      <c r="LGM5" s="2152"/>
      <c r="LGN5" s="2152"/>
      <c r="LGO5" s="2152"/>
      <c r="LGP5" s="2152"/>
      <c r="LGQ5" s="2152"/>
      <c r="LGR5" s="2152"/>
      <c r="LGS5" s="2152"/>
      <c r="LGT5" s="2152"/>
      <c r="LGU5" s="2152"/>
      <c r="LGV5" s="2152"/>
      <c r="LGW5" s="2152"/>
      <c r="LGX5" s="2152"/>
      <c r="LGY5" s="2152"/>
      <c r="LGZ5" s="2152"/>
      <c r="LHA5" s="2152"/>
      <c r="LHB5" s="2152"/>
      <c r="LHC5" s="2152"/>
      <c r="LHD5" s="2152"/>
      <c r="LHE5" s="2152"/>
      <c r="LHF5" s="2152"/>
      <c r="LHG5" s="2152"/>
      <c r="LHH5" s="2152"/>
      <c r="LHI5" s="2152"/>
      <c r="LHJ5" s="2152"/>
      <c r="LHK5" s="2152"/>
      <c r="LHL5" s="2152"/>
      <c r="LHM5" s="2152"/>
      <c r="LHN5" s="2152"/>
      <c r="LHO5" s="2152"/>
      <c r="LHP5" s="2152"/>
      <c r="LHQ5" s="2152"/>
      <c r="LHR5" s="2152"/>
      <c r="LHS5" s="2152"/>
      <c r="LHT5" s="2152"/>
      <c r="LHU5" s="2152"/>
      <c r="LHV5" s="2152"/>
      <c r="LHW5" s="2152"/>
      <c r="LHX5" s="2152"/>
      <c r="LHY5" s="2152"/>
      <c r="LHZ5" s="2152"/>
      <c r="LIA5" s="2152"/>
      <c r="LIB5" s="2152"/>
      <c r="LIC5" s="2152"/>
      <c r="LID5" s="2152"/>
      <c r="LIE5" s="2152"/>
      <c r="LIF5" s="2152"/>
      <c r="LIG5" s="2152"/>
      <c r="LIH5" s="2152"/>
      <c r="LII5" s="2152"/>
      <c r="LIJ5" s="2152"/>
      <c r="LIK5" s="2152"/>
      <c r="LIL5" s="2152"/>
      <c r="LIM5" s="2152"/>
      <c r="LIN5" s="2152"/>
      <c r="LIO5" s="2152"/>
      <c r="LIP5" s="2152"/>
      <c r="LIQ5" s="2152"/>
      <c r="LIR5" s="2152"/>
      <c r="LIS5" s="2152"/>
      <c r="LIT5" s="2152"/>
      <c r="LIU5" s="2152"/>
      <c r="LIV5" s="2152"/>
      <c r="LIW5" s="2152"/>
      <c r="LIX5" s="2152"/>
      <c r="LIY5" s="2152"/>
      <c r="LIZ5" s="2152"/>
      <c r="LJA5" s="2152"/>
      <c r="LJB5" s="2152"/>
      <c r="LJC5" s="2152"/>
      <c r="LJD5" s="2152"/>
      <c r="LJE5" s="2152"/>
      <c r="LJF5" s="2152"/>
      <c r="LJG5" s="2152"/>
      <c r="LJH5" s="2152"/>
      <c r="LJI5" s="2152"/>
      <c r="LJJ5" s="2152"/>
      <c r="LJK5" s="2152"/>
      <c r="LJL5" s="2152"/>
      <c r="LJM5" s="2152"/>
      <c r="LJN5" s="2152"/>
      <c r="LJO5" s="2152"/>
      <c r="LJP5" s="2152"/>
      <c r="LJQ5" s="2152"/>
      <c r="LJR5" s="2152"/>
      <c r="LJS5" s="2152"/>
      <c r="LJT5" s="2152"/>
      <c r="LJU5" s="2152"/>
      <c r="LJV5" s="2152"/>
      <c r="LJW5" s="2152"/>
      <c r="LJX5" s="2152"/>
      <c r="LJY5" s="2152"/>
      <c r="LJZ5" s="2152"/>
      <c r="LKA5" s="2152"/>
      <c r="LKB5" s="2152"/>
      <c r="LKC5" s="2152"/>
      <c r="LKD5" s="2152"/>
      <c r="LKE5" s="2152"/>
      <c r="LKF5" s="2152"/>
      <c r="LKG5" s="2152"/>
      <c r="LKH5" s="2152"/>
      <c r="LKI5" s="2152"/>
      <c r="LKJ5" s="2152"/>
      <c r="LKK5" s="2152"/>
      <c r="LKL5" s="2152"/>
      <c r="LKM5" s="2152"/>
      <c r="LKN5" s="2152"/>
      <c r="LKO5" s="2152"/>
      <c r="LKP5" s="2152"/>
      <c r="LKQ5" s="2152"/>
      <c r="LKR5" s="2152"/>
      <c r="LKS5" s="2152"/>
      <c r="LKT5" s="2152"/>
      <c r="LKU5" s="2152"/>
      <c r="LKV5" s="2152"/>
      <c r="LKW5" s="2152"/>
      <c r="LKX5" s="2152"/>
      <c r="LKY5" s="2152"/>
      <c r="LKZ5" s="2152"/>
      <c r="LLA5" s="2152"/>
      <c r="LLB5" s="2152"/>
      <c r="LLC5" s="2152"/>
      <c r="LLD5" s="2152"/>
      <c r="LLE5" s="2152"/>
      <c r="LLF5" s="2152"/>
      <c r="LLG5" s="2152"/>
      <c r="LLH5" s="2152"/>
      <c r="LLI5" s="2152"/>
      <c r="LLJ5" s="2152"/>
      <c r="LLK5" s="2152"/>
      <c r="LLL5" s="2152"/>
      <c r="LLM5" s="2152"/>
      <c r="LLN5" s="2152"/>
      <c r="LLO5" s="2152"/>
      <c r="LLP5" s="2152"/>
      <c r="LLQ5" s="2152"/>
      <c r="LLR5" s="2152"/>
      <c r="LLS5" s="2152"/>
      <c r="LLT5" s="2152"/>
      <c r="LLU5" s="2152"/>
      <c r="LLV5" s="2152"/>
      <c r="LLW5" s="2152"/>
      <c r="LLX5" s="2152"/>
      <c r="LLY5" s="2152"/>
      <c r="LLZ5" s="2152"/>
      <c r="LMA5" s="2152"/>
      <c r="LMB5" s="2152"/>
      <c r="LMC5" s="2152"/>
      <c r="LMD5" s="2152"/>
      <c r="LME5" s="2152"/>
      <c r="LMF5" s="2152"/>
      <c r="LMG5" s="2152"/>
      <c r="LMH5" s="2152"/>
      <c r="LMI5" s="2152"/>
      <c r="LMJ5" s="2152"/>
      <c r="LMK5" s="2152"/>
      <c r="LML5" s="2152"/>
      <c r="LMM5" s="2152"/>
      <c r="LMN5" s="2152"/>
      <c r="LMO5" s="2152"/>
      <c r="LMP5" s="2152"/>
      <c r="LMQ5" s="2152"/>
      <c r="LMR5" s="2152"/>
      <c r="LMS5" s="2152"/>
      <c r="LMT5" s="2152"/>
      <c r="LMU5" s="2152"/>
      <c r="LMV5" s="2152"/>
      <c r="LMW5" s="2152"/>
      <c r="LMX5" s="2152"/>
      <c r="LMY5" s="2152"/>
      <c r="LMZ5" s="2152"/>
      <c r="LNA5" s="2152"/>
      <c r="LNB5" s="2152"/>
      <c r="LNC5" s="2152"/>
      <c r="LND5" s="2152"/>
      <c r="LNE5" s="2152"/>
      <c r="LNF5" s="2152"/>
      <c r="LNG5" s="2152"/>
      <c r="LNH5" s="2152"/>
      <c r="LNI5" s="2152"/>
      <c r="LNJ5" s="2152"/>
      <c r="LNK5" s="2152"/>
      <c r="LNL5" s="2152"/>
      <c r="LNM5" s="2152"/>
      <c r="LNN5" s="2152"/>
      <c r="LNO5" s="2152"/>
      <c r="LNP5" s="2152"/>
      <c r="LNQ5" s="2152"/>
      <c r="LNR5" s="2152"/>
      <c r="LNS5" s="2152"/>
      <c r="LNT5" s="2152"/>
      <c r="LNU5" s="2152"/>
      <c r="LNV5" s="2152"/>
      <c r="LNW5" s="2152"/>
      <c r="LNX5" s="2152"/>
      <c r="LNY5" s="2152"/>
      <c r="LNZ5" s="2152"/>
      <c r="LOA5" s="2152"/>
      <c r="LOB5" s="2152"/>
      <c r="LOC5" s="2152"/>
      <c r="LOD5" s="2152"/>
      <c r="LOE5" s="2152"/>
      <c r="LOF5" s="2152"/>
      <c r="LOG5" s="2152"/>
      <c r="LOH5" s="2152"/>
      <c r="LOI5" s="2152"/>
      <c r="LOJ5" s="2152"/>
      <c r="LOK5" s="2152"/>
      <c r="LOL5" s="2152"/>
      <c r="LOM5" s="2152"/>
      <c r="LON5" s="2152"/>
      <c r="LOO5" s="2152"/>
      <c r="LOP5" s="2152"/>
      <c r="LOQ5" s="2152"/>
      <c r="LOR5" s="2152"/>
      <c r="LOS5" s="2152"/>
      <c r="LOT5" s="2152"/>
      <c r="LOU5" s="2152"/>
      <c r="LOV5" s="2152"/>
      <c r="LOW5" s="2152"/>
      <c r="LOX5" s="2152"/>
      <c r="LOY5" s="2152"/>
      <c r="LOZ5" s="2152"/>
      <c r="LPA5" s="2152"/>
      <c r="LPB5" s="2152"/>
      <c r="LPC5" s="2152"/>
      <c r="LPD5" s="2152"/>
      <c r="LPE5" s="2152"/>
      <c r="LPF5" s="2152"/>
      <c r="LPG5" s="2152"/>
      <c r="LPH5" s="2152"/>
      <c r="LPI5" s="2152"/>
      <c r="LPJ5" s="2152"/>
      <c r="LPK5" s="2152"/>
      <c r="LPL5" s="2152"/>
      <c r="LPM5" s="2152"/>
      <c r="LPN5" s="2152"/>
      <c r="LPO5" s="2152"/>
      <c r="LPP5" s="2152"/>
      <c r="LPQ5" s="2152"/>
      <c r="LPR5" s="2152"/>
      <c r="LPS5" s="2152"/>
      <c r="LPT5" s="2152"/>
      <c r="LPU5" s="2152"/>
      <c r="LPV5" s="2152"/>
      <c r="LPW5" s="2152"/>
      <c r="LPX5" s="2152"/>
      <c r="LPY5" s="2152"/>
      <c r="LPZ5" s="2152"/>
      <c r="LQA5" s="2152"/>
      <c r="LQB5" s="2152"/>
      <c r="LQC5" s="2152"/>
      <c r="LQD5" s="2152"/>
      <c r="LQE5" s="2152"/>
      <c r="LQF5" s="2152"/>
      <c r="LQG5" s="2152"/>
      <c r="LQH5" s="2152"/>
      <c r="LQI5" s="2152"/>
      <c r="LQJ5" s="2152"/>
      <c r="LQK5" s="2152"/>
      <c r="LQL5" s="2152"/>
      <c r="LQM5" s="2152"/>
      <c r="LQN5" s="2152"/>
      <c r="LQO5" s="2152"/>
      <c r="LQP5" s="2152"/>
      <c r="LQQ5" s="2152"/>
      <c r="LQR5" s="2152"/>
      <c r="LQS5" s="2152"/>
      <c r="LQT5" s="2152"/>
      <c r="LQU5" s="2152"/>
      <c r="LQV5" s="2152"/>
      <c r="LQW5" s="2152"/>
      <c r="LQX5" s="2152"/>
      <c r="LQY5" s="2152"/>
      <c r="LQZ5" s="2152"/>
      <c r="LRA5" s="2152"/>
      <c r="LRB5" s="2152"/>
      <c r="LRC5" s="2152"/>
      <c r="LRD5" s="2152"/>
      <c r="LRE5" s="2152"/>
      <c r="LRF5" s="2152"/>
      <c r="LRG5" s="2152"/>
      <c r="LRH5" s="2152"/>
      <c r="LRI5" s="2152"/>
      <c r="LRJ5" s="2152"/>
      <c r="LRK5" s="2152"/>
      <c r="LRL5" s="2152"/>
      <c r="LRM5" s="2152"/>
      <c r="LRN5" s="2152"/>
      <c r="LRO5" s="2152"/>
      <c r="LRP5" s="2152"/>
      <c r="LRQ5" s="2152"/>
      <c r="LRR5" s="2152"/>
      <c r="LRS5" s="2152"/>
      <c r="LRT5" s="2152"/>
      <c r="LRU5" s="2152"/>
      <c r="LRV5" s="2152"/>
      <c r="LRW5" s="2152"/>
      <c r="LRX5" s="2152"/>
      <c r="LRY5" s="2152"/>
      <c r="LRZ5" s="2152"/>
      <c r="LSA5" s="2152"/>
      <c r="LSB5" s="2152"/>
      <c r="LSC5" s="2152"/>
      <c r="LSD5" s="2152"/>
      <c r="LSE5" s="2152"/>
      <c r="LSF5" s="2152"/>
      <c r="LSG5" s="2152"/>
      <c r="LSH5" s="2152"/>
      <c r="LSI5" s="2152"/>
      <c r="LSJ5" s="2152"/>
      <c r="LSK5" s="2152"/>
      <c r="LSL5" s="2152"/>
      <c r="LSM5" s="2152"/>
      <c r="LSN5" s="2152"/>
      <c r="LSO5" s="2152"/>
      <c r="LSP5" s="2152"/>
      <c r="LSQ5" s="2152"/>
      <c r="LSR5" s="2152"/>
      <c r="LSS5" s="2152"/>
      <c r="LST5" s="2152"/>
      <c r="LSU5" s="2152"/>
      <c r="LSV5" s="2152"/>
      <c r="LSW5" s="2152"/>
      <c r="LSX5" s="2152"/>
      <c r="LSY5" s="2152"/>
      <c r="LSZ5" s="2152"/>
      <c r="LTA5" s="2152"/>
      <c r="LTB5" s="2152"/>
      <c r="LTC5" s="2152"/>
      <c r="LTD5" s="2152"/>
      <c r="LTE5" s="2152"/>
      <c r="LTF5" s="2152"/>
      <c r="LTG5" s="2152"/>
      <c r="LTH5" s="2152"/>
      <c r="LTI5" s="2152"/>
      <c r="LTJ5" s="2152"/>
      <c r="LTK5" s="2152"/>
      <c r="LTL5" s="2152"/>
      <c r="LTM5" s="2152"/>
      <c r="LTN5" s="2152"/>
      <c r="LTO5" s="2152"/>
      <c r="LTP5" s="2152"/>
      <c r="LTQ5" s="2152"/>
      <c r="LTR5" s="2152"/>
      <c r="LTS5" s="2152"/>
      <c r="LTT5" s="2152"/>
      <c r="LTU5" s="2152"/>
      <c r="LTV5" s="2152"/>
      <c r="LTW5" s="2152"/>
      <c r="LTX5" s="2152"/>
      <c r="LTY5" s="2152"/>
      <c r="LTZ5" s="2152"/>
      <c r="LUA5" s="2152"/>
      <c r="LUB5" s="2152"/>
      <c r="LUC5" s="2152"/>
      <c r="LUD5" s="2152"/>
      <c r="LUE5" s="2152"/>
      <c r="LUF5" s="2152"/>
      <c r="LUG5" s="2152"/>
      <c r="LUH5" s="2152"/>
      <c r="LUI5" s="2152"/>
      <c r="LUJ5" s="2152"/>
      <c r="LUK5" s="2152"/>
      <c r="LUL5" s="2152"/>
      <c r="LUM5" s="2152"/>
      <c r="LUN5" s="2152"/>
      <c r="LUO5" s="2152"/>
      <c r="LUP5" s="2152"/>
      <c r="LUQ5" s="2152"/>
      <c r="LUR5" s="2152"/>
      <c r="LUS5" s="2152"/>
      <c r="LUT5" s="2152"/>
      <c r="LUU5" s="2152"/>
      <c r="LUV5" s="2152"/>
      <c r="LUW5" s="2152"/>
      <c r="LUX5" s="2152"/>
      <c r="LUY5" s="2152"/>
      <c r="LUZ5" s="2152"/>
      <c r="LVA5" s="2152"/>
      <c r="LVB5" s="2152"/>
      <c r="LVC5" s="2152"/>
      <c r="LVD5" s="2152"/>
      <c r="LVE5" s="2152"/>
      <c r="LVF5" s="2152"/>
      <c r="LVG5" s="2152"/>
      <c r="LVH5" s="2152"/>
      <c r="LVI5" s="2152"/>
      <c r="LVJ5" s="2152"/>
      <c r="LVK5" s="2152"/>
      <c r="LVL5" s="2152"/>
      <c r="LVM5" s="2152"/>
      <c r="LVN5" s="2152"/>
      <c r="LVO5" s="2152"/>
      <c r="LVP5" s="2152"/>
      <c r="LVQ5" s="2152"/>
      <c r="LVR5" s="2152"/>
      <c r="LVS5" s="2152"/>
      <c r="LVT5" s="2152"/>
      <c r="LVU5" s="2152"/>
      <c r="LVV5" s="2152"/>
      <c r="LVW5" s="2152"/>
      <c r="LVX5" s="2152"/>
      <c r="LVY5" s="2152"/>
      <c r="LVZ5" s="2152"/>
      <c r="LWA5" s="2152"/>
      <c r="LWB5" s="2152"/>
      <c r="LWC5" s="2152"/>
      <c r="LWD5" s="2152"/>
      <c r="LWE5" s="2152"/>
      <c r="LWF5" s="2152"/>
      <c r="LWG5" s="2152"/>
      <c r="LWH5" s="2152"/>
      <c r="LWI5" s="2152"/>
      <c r="LWJ5" s="2152"/>
      <c r="LWK5" s="2152"/>
      <c r="LWL5" s="2152"/>
      <c r="LWM5" s="2152"/>
      <c r="LWN5" s="2152"/>
      <c r="LWO5" s="2152"/>
      <c r="LWP5" s="2152"/>
      <c r="LWQ5" s="2152"/>
      <c r="LWR5" s="2152"/>
      <c r="LWS5" s="2152"/>
      <c r="LWT5" s="2152"/>
      <c r="LWU5" s="2152"/>
      <c r="LWV5" s="2152"/>
      <c r="LWW5" s="2152"/>
      <c r="LWX5" s="2152"/>
      <c r="LWY5" s="2152"/>
      <c r="LWZ5" s="2152"/>
      <c r="LXA5" s="2152"/>
      <c r="LXB5" s="2152"/>
      <c r="LXC5" s="2152"/>
      <c r="LXD5" s="2152"/>
      <c r="LXE5" s="2152"/>
      <c r="LXF5" s="2152"/>
      <c r="LXG5" s="2152"/>
      <c r="LXH5" s="2152"/>
      <c r="LXI5" s="2152"/>
      <c r="LXJ5" s="2152"/>
      <c r="LXK5" s="2152"/>
      <c r="LXL5" s="2152"/>
      <c r="LXM5" s="2152"/>
      <c r="LXN5" s="2152"/>
      <c r="LXO5" s="2152"/>
      <c r="LXP5" s="2152"/>
      <c r="LXQ5" s="2152"/>
      <c r="LXR5" s="2152"/>
      <c r="LXS5" s="2152"/>
      <c r="LXT5" s="2152"/>
      <c r="LXU5" s="2152"/>
      <c r="LXV5" s="2152"/>
      <c r="LXW5" s="2152"/>
      <c r="LXX5" s="2152"/>
      <c r="LXY5" s="2152"/>
      <c r="LXZ5" s="2152"/>
      <c r="LYA5" s="2152"/>
      <c r="LYB5" s="2152"/>
      <c r="LYC5" s="2152"/>
      <c r="LYD5" s="2152"/>
      <c r="LYE5" s="2152"/>
      <c r="LYF5" s="2152"/>
      <c r="LYG5" s="2152"/>
      <c r="LYH5" s="2152"/>
      <c r="LYI5" s="2152"/>
      <c r="LYJ5" s="2152"/>
      <c r="LYK5" s="2152"/>
      <c r="LYL5" s="2152"/>
      <c r="LYM5" s="2152"/>
      <c r="LYN5" s="2152"/>
      <c r="LYO5" s="2152"/>
      <c r="LYP5" s="2152"/>
      <c r="LYQ5" s="2152"/>
      <c r="LYR5" s="2152"/>
      <c r="LYS5" s="2152"/>
      <c r="LYT5" s="2152"/>
      <c r="LYU5" s="2152"/>
      <c r="LYV5" s="2152"/>
      <c r="LYW5" s="2152"/>
      <c r="LYX5" s="2152"/>
      <c r="LYY5" s="2152"/>
      <c r="LYZ5" s="2152"/>
      <c r="LZA5" s="2152"/>
      <c r="LZB5" s="2152"/>
      <c r="LZC5" s="2152"/>
      <c r="LZD5" s="2152"/>
      <c r="LZE5" s="2152"/>
      <c r="LZF5" s="2152"/>
      <c r="LZG5" s="2152"/>
      <c r="LZH5" s="2152"/>
      <c r="LZI5" s="2152"/>
      <c r="LZJ5" s="2152"/>
      <c r="LZK5" s="2152"/>
      <c r="LZL5" s="2152"/>
      <c r="LZM5" s="2152"/>
      <c r="LZN5" s="2152"/>
      <c r="LZO5" s="2152"/>
      <c r="LZP5" s="2152"/>
      <c r="LZQ5" s="2152"/>
      <c r="LZR5" s="2152"/>
      <c r="LZS5" s="2152"/>
      <c r="LZT5" s="2152"/>
      <c r="LZU5" s="2152"/>
      <c r="LZV5" s="2152"/>
      <c r="LZW5" s="2152"/>
      <c r="LZX5" s="2152"/>
      <c r="LZY5" s="2152"/>
      <c r="LZZ5" s="2152"/>
      <c r="MAA5" s="2152"/>
      <c r="MAB5" s="2152"/>
      <c r="MAC5" s="2152"/>
      <c r="MAD5" s="2152"/>
      <c r="MAE5" s="2152"/>
      <c r="MAF5" s="2152"/>
      <c r="MAG5" s="2152"/>
      <c r="MAH5" s="2152"/>
      <c r="MAI5" s="2152"/>
      <c r="MAJ5" s="2152"/>
      <c r="MAK5" s="2152"/>
      <c r="MAL5" s="2152"/>
      <c r="MAM5" s="2152"/>
      <c r="MAN5" s="2152"/>
      <c r="MAO5" s="2152"/>
      <c r="MAP5" s="2152"/>
      <c r="MAQ5" s="2152"/>
      <c r="MAR5" s="2152"/>
      <c r="MAS5" s="2152"/>
      <c r="MAT5" s="2152"/>
      <c r="MAU5" s="2152"/>
      <c r="MAV5" s="2152"/>
      <c r="MAW5" s="2152"/>
      <c r="MAX5" s="2152"/>
      <c r="MAY5" s="2152"/>
      <c r="MAZ5" s="2152"/>
      <c r="MBA5" s="2152"/>
      <c r="MBB5" s="2152"/>
      <c r="MBC5" s="2152"/>
      <c r="MBD5" s="2152"/>
      <c r="MBE5" s="2152"/>
      <c r="MBF5" s="2152"/>
      <c r="MBG5" s="2152"/>
      <c r="MBH5" s="2152"/>
      <c r="MBI5" s="2152"/>
      <c r="MBJ5" s="2152"/>
      <c r="MBK5" s="2152"/>
      <c r="MBL5" s="2152"/>
      <c r="MBM5" s="2152"/>
      <c r="MBN5" s="2152"/>
      <c r="MBO5" s="2152"/>
      <c r="MBP5" s="2152"/>
      <c r="MBQ5" s="2152"/>
      <c r="MBR5" s="2152"/>
      <c r="MBS5" s="2152"/>
      <c r="MBT5" s="2152"/>
      <c r="MBU5" s="2152"/>
      <c r="MBV5" s="2152"/>
      <c r="MBW5" s="2152"/>
      <c r="MBX5" s="2152"/>
      <c r="MBY5" s="2152"/>
      <c r="MBZ5" s="2152"/>
      <c r="MCA5" s="2152"/>
      <c r="MCB5" s="2152"/>
      <c r="MCC5" s="2152"/>
      <c r="MCD5" s="2152"/>
      <c r="MCE5" s="2152"/>
      <c r="MCF5" s="2152"/>
      <c r="MCG5" s="2152"/>
      <c r="MCH5" s="2152"/>
      <c r="MCI5" s="2152"/>
      <c r="MCJ5" s="2152"/>
      <c r="MCK5" s="2152"/>
      <c r="MCL5" s="2152"/>
      <c r="MCM5" s="2152"/>
      <c r="MCN5" s="2152"/>
      <c r="MCO5" s="2152"/>
      <c r="MCP5" s="2152"/>
      <c r="MCQ5" s="2152"/>
      <c r="MCR5" s="2152"/>
      <c r="MCS5" s="2152"/>
      <c r="MCT5" s="2152"/>
      <c r="MCU5" s="2152"/>
      <c r="MCV5" s="2152"/>
      <c r="MCW5" s="2152"/>
      <c r="MCX5" s="2152"/>
      <c r="MCY5" s="2152"/>
      <c r="MCZ5" s="2152"/>
      <c r="MDA5" s="2152"/>
      <c r="MDB5" s="2152"/>
      <c r="MDC5" s="2152"/>
      <c r="MDD5" s="2152"/>
      <c r="MDE5" s="2152"/>
      <c r="MDF5" s="2152"/>
      <c r="MDG5" s="2152"/>
      <c r="MDH5" s="2152"/>
      <c r="MDI5" s="2152"/>
      <c r="MDJ5" s="2152"/>
      <c r="MDK5" s="2152"/>
      <c r="MDL5" s="2152"/>
      <c r="MDM5" s="2152"/>
      <c r="MDN5" s="2152"/>
      <c r="MDO5" s="2152"/>
      <c r="MDP5" s="2152"/>
      <c r="MDQ5" s="2152"/>
      <c r="MDR5" s="2152"/>
      <c r="MDS5" s="2152"/>
      <c r="MDT5" s="2152"/>
      <c r="MDU5" s="2152"/>
      <c r="MDV5" s="2152"/>
      <c r="MDW5" s="2152"/>
      <c r="MDX5" s="2152"/>
      <c r="MDY5" s="2152"/>
      <c r="MDZ5" s="2152"/>
      <c r="MEA5" s="2152"/>
      <c r="MEB5" s="2152"/>
      <c r="MEC5" s="2152"/>
      <c r="MED5" s="2152"/>
      <c r="MEE5" s="2152"/>
      <c r="MEF5" s="2152"/>
      <c r="MEG5" s="2152"/>
      <c r="MEH5" s="2152"/>
      <c r="MEI5" s="2152"/>
      <c r="MEJ5" s="2152"/>
      <c r="MEK5" s="2152"/>
      <c r="MEL5" s="2152"/>
      <c r="MEM5" s="2152"/>
      <c r="MEN5" s="2152"/>
      <c r="MEO5" s="2152"/>
      <c r="MEP5" s="2152"/>
      <c r="MEQ5" s="2152"/>
      <c r="MER5" s="2152"/>
      <c r="MES5" s="2152"/>
      <c r="MET5" s="2152"/>
      <c r="MEU5" s="2152"/>
      <c r="MEV5" s="2152"/>
      <c r="MEW5" s="2152"/>
      <c r="MEX5" s="2152"/>
      <c r="MEY5" s="2152"/>
      <c r="MEZ5" s="2152"/>
      <c r="MFA5" s="2152"/>
      <c r="MFB5" s="2152"/>
      <c r="MFC5" s="2152"/>
      <c r="MFD5" s="2152"/>
      <c r="MFE5" s="2152"/>
      <c r="MFF5" s="2152"/>
      <c r="MFG5" s="2152"/>
      <c r="MFH5" s="2152"/>
      <c r="MFI5" s="2152"/>
      <c r="MFJ5" s="2152"/>
      <c r="MFK5" s="2152"/>
      <c r="MFL5" s="2152"/>
      <c r="MFM5" s="2152"/>
      <c r="MFN5" s="2152"/>
      <c r="MFO5" s="2152"/>
      <c r="MFP5" s="2152"/>
      <c r="MFQ5" s="2152"/>
      <c r="MFR5" s="2152"/>
      <c r="MFS5" s="2152"/>
      <c r="MFT5" s="2152"/>
      <c r="MFU5" s="2152"/>
      <c r="MFV5" s="2152"/>
      <c r="MFW5" s="2152"/>
      <c r="MFX5" s="2152"/>
      <c r="MFY5" s="2152"/>
      <c r="MFZ5" s="2152"/>
      <c r="MGA5" s="2152"/>
      <c r="MGB5" s="2152"/>
      <c r="MGC5" s="2152"/>
      <c r="MGD5" s="2152"/>
      <c r="MGE5" s="2152"/>
      <c r="MGF5" s="2152"/>
      <c r="MGG5" s="2152"/>
      <c r="MGH5" s="2152"/>
      <c r="MGI5" s="2152"/>
      <c r="MGJ5" s="2152"/>
      <c r="MGK5" s="2152"/>
      <c r="MGL5" s="2152"/>
      <c r="MGM5" s="2152"/>
      <c r="MGN5" s="2152"/>
      <c r="MGO5" s="2152"/>
      <c r="MGP5" s="2152"/>
      <c r="MGQ5" s="2152"/>
      <c r="MGR5" s="2152"/>
      <c r="MGS5" s="2152"/>
      <c r="MGT5" s="2152"/>
      <c r="MGU5" s="2152"/>
      <c r="MGV5" s="2152"/>
      <c r="MGW5" s="2152"/>
      <c r="MGX5" s="2152"/>
      <c r="MGY5" s="2152"/>
      <c r="MGZ5" s="2152"/>
      <c r="MHA5" s="2152"/>
      <c r="MHB5" s="2152"/>
      <c r="MHC5" s="2152"/>
      <c r="MHD5" s="2152"/>
      <c r="MHE5" s="2152"/>
      <c r="MHF5" s="2152"/>
      <c r="MHG5" s="2152"/>
      <c r="MHH5" s="2152"/>
      <c r="MHI5" s="2152"/>
      <c r="MHJ5" s="2152"/>
      <c r="MHK5" s="2152"/>
      <c r="MHL5" s="2152"/>
      <c r="MHM5" s="2152"/>
      <c r="MHN5" s="2152"/>
      <c r="MHO5" s="2152"/>
      <c r="MHP5" s="2152"/>
      <c r="MHQ5" s="2152"/>
      <c r="MHR5" s="2152"/>
      <c r="MHS5" s="2152"/>
      <c r="MHT5" s="2152"/>
      <c r="MHU5" s="2152"/>
      <c r="MHV5" s="2152"/>
      <c r="MHW5" s="2152"/>
      <c r="MHX5" s="2152"/>
      <c r="MHY5" s="2152"/>
      <c r="MHZ5" s="2152"/>
      <c r="MIA5" s="2152"/>
      <c r="MIB5" s="2152"/>
      <c r="MIC5" s="2152"/>
      <c r="MID5" s="2152"/>
      <c r="MIE5" s="2152"/>
      <c r="MIF5" s="2152"/>
      <c r="MIG5" s="2152"/>
      <c r="MIH5" s="2152"/>
      <c r="MII5" s="2152"/>
      <c r="MIJ5" s="2152"/>
      <c r="MIK5" s="2152"/>
      <c r="MIL5" s="2152"/>
      <c r="MIM5" s="2152"/>
      <c r="MIN5" s="2152"/>
      <c r="MIO5" s="2152"/>
      <c r="MIP5" s="2152"/>
      <c r="MIQ5" s="2152"/>
      <c r="MIR5" s="2152"/>
      <c r="MIS5" s="2152"/>
      <c r="MIT5" s="2152"/>
      <c r="MIU5" s="2152"/>
      <c r="MIV5" s="2152"/>
      <c r="MIW5" s="2152"/>
      <c r="MIX5" s="2152"/>
      <c r="MIY5" s="2152"/>
      <c r="MIZ5" s="2152"/>
      <c r="MJA5" s="2152"/>
      <c r="MJB5" s="2152"/>
      <c r="MJC5" s="2152"/>
      <c r="MJD5" s="2152"/>
      <c r="MJE5" s="2152"/>
      <c r="MJF5" s="2152"/>
      <c r="MJG5" s="2152"/>
      <c r="MJH5" s="2152"/>
      <c r="MJI5" s="2152"/>
      <c r="MJJ5" s="2152"/>
      <c r="MJK5" s="2152"/>
      <c r="MJL5" s="2152"/>
      <c r="MJM5" s="2152"/>
      <c r="MJN5" s="2152"/>
      <c r="MJO5" s="2152"/>
      <c r="MJP5" s="2152"/>
      <c r="MJQ5" s="2152"/>
      <c r="MJR5" s="2152"/>
      <c r="MJS5" s="2152"/>
      <c r="MJT5" s="2152"/>
      <c r="MJU5" s="2152"/>
      <c r="MJV5" s="2152"/>
      <c r="MJW5" s="2152"/>
      <c r="MJX5" s="2152"/>
      <c r="MJY5" s="2152"/>
      <c r="MJZ5" s="2152"/>
      <c r="MKA5" s="2152"/>
      <c r="MKB5" s="2152"/>
      <c r="MKC5" s="2152"/>
      <c r="MKD5" s="2152"/>
      <c r="MKE5" s="2152"/>
      <c r="MKF5" s="2152"/>
      <c r="MKG5" s="2152"/>
      <c r="MKH5" s="2152"/>
      <c r="MKI5" s="2152"/>
      <c r="MKJ5" s="2152"/>
      <c r="MKK5" s="2152"/>
      <c r="MKL5" s="2152"/>
      <c r="MKM5" s="2152"/>
      <c r="MKN5" s="2152"/>
      <c r="MKO5" s="2152"/>
      <c r="MKP5" s="2152"/>
      <c r="MKQ5" s="2152"/>
      <c r="MKR5" s="2152"/>
      <c r="MKS5" s="2152"/>
      <c r="MKT5" s="2152"/>
      <c r="MKU5" s="2152"/>
      <c r="MKV5" s="2152"/>
      <c r="MKW5" s="2152"/>
      <c r="MKX5" s="2152"/>
      <c r="MKY5" s="2152"/>
      <c r="MKZ5" s="2152"/>
      <c r="MLA5" s="2152"/>
      <c r="MLB5" s="2152"/>
      <c r="MLC5" s="2152"/>
      <c r="MLD5" s="2152"/>
      <c r="MLE5" s="2152"/>
      <c r="MLF5" s="2152"/>
      <c r="MLG5" s="2152"/>
      <c r="MLH5" s="2152"/>
      <c r="MLI5" s="2152"/>
      <c r="MLJ5" s="2152"/>
      <c r="MLK5" s="2152"/>
      <c r="MLL5" s="2152"/>
      <c r="MLM5" s="2152"/>
      <c r="MLN5" s="2152"/>
      <c r="MLO5" s="2152"/>
      <c r="MLP5" s="2152"/>
      <c r="MLQ5" s="2152"/>
      <c r="MLR5" s="2152"/>
      <c r="MLS5" s="2152"/>
      <c r="MLT5" s="2152"/>
      <c r="MLU5" s="2152"/>
      <c r="MLV5" s="2152"/>
      <c r="MLW5" s="2152"/>
      <c r="MLX5" s="2152"/>
      <c r="MLY5" s="2152"/>
      <c r="MLZ5" s="2152"/>
      <c r="MMA5" s="2152"/>
      <c r="MMB5" s="2152"/>
      <c r="MMC5" s="2152"/>
      <c r="MMD5" s="2152"/>
      <c r="MME5" s="2152"/>
      <c r="MMF5" s="2152"/>
      <c r="MMG5" s="2152"/>
      <c r="MMH5" s="2152"/>
      <c r="MMI5" s="2152"/>
      <c r="MMJ5" s="2152"/>
      <c r="MMK5" s="2152"/>
      <c r="MML5" s="2152"/>
      <c r="MMM5" s="2152"/>
      <c r="MMN5" s="2152"/>
      <c r="MMO5" s="2152"/>
      <c r="MMP5" s="2152"/>
      <c r="MMQ5" s="2152"/>
      <c r="MMR5" s="2152"/>
      <c r="MMS5" s="2152"/>
      <c r="MMT5" s="2152"/>
      <c r="MMU5" s="2152"/>
      <c r="MMV5" s="2152"/>
      <c r="MMW5" s="2152"/>
      <c r="MMX5" s="2152"/>
      <c r="MMY5" s="2152"/>
      <c r="MMZ5" s="2152"/>
      <c r="MNA5" s="2152"/>
      <c r="MNB5" s="2152"/>
      <c r="MNC5" s="2152"/>
      <c r="MND5" s="2152"/>
      <c r="MNE5" s="2152"/>
      <c r="MNF5" s="2152"/>
      <c r="MNG5" s="2152"/>
      <c r="MNH5" s="2152"/>
      <c r="MNI5" s="2152"/>
      <c r="MNJ5" s="2152"/>
      <c r="MNK5" s="2152"/>
      <c r="MNL5" s="2152"/>
      <c r="MNM5" s="2152"/>
      <c r="MNN5" s="2152"/>
      <c r="MNO5" s="2152"/>
      <c r="MNP5" s="2152"/>
      <c r="MNQ5" s="2152"/>
      <c r="MNR5" s="2152"/>
      <c r="MNS5" s="2152"/>
      <c r="MNT5" s="2152"/>
      <c r="MNU5" s="2152"/>
      <c r="MNV5" s="2152"/>
      <c r="MNW5" s="2152"/>
      <c r="MNX5" s="2152"/>
      <c r="MNY5" s="2152"/>
      <c r="MNZ5" s="2152"/>
      <c r="MOA5" s="2152"/>
      <c r="MOB5" s="2152"/>
      <c r="MOC5" s="2152"/>
      <c r="MOD5" s="2152"/>
      <c r="MOE5" s="2152"/>
      <c r="MOF5" s="2152"/>
      <c r="MOG5" s="2152"/>
      <c r="MOH5" s="2152"/>
      <c r="MOI5" s="2152"/>
      <c r="MOJ5" s="2152"/>
      <c r="MOK5" s="2152"/>
      <c r="MOL5" s="2152"/>
      <c r="MOM5" s="2152"/>
      <c r="MON5" s="2152"/>
      <c r="MOO5" s="2152"/>
      <c r="MOP5" s="2152"/>
      <c r="MOQ5" s="2152"/>
      <c r="MOR5" s="2152"/>
      <c r="MOS5" s="2152"/>
      <c r="MOT5" s="2152"/>
      <c r="MOU5" s="2152"/>
      <c r="MOV5" s="2152"/>
      <c r="MOW5" s="2152"/>
      <c r="MOX5" s="2152"/>
      <c r="MOY5" s="2152"/>
      <c r="MOZ5" s="2152"/>
      <c r="MPA5" s="2152"/>
      <c r="MPB5" s="2152"/>
      <c r="MPC5" s="2152"/>
      <c r="MPD5" s="2152"/>
      <c r="MPE5" s="2152"/>
      <c r="MPF5" s="2152"/>
      <c r="MPG5" s="2152"/>
      <c r="MPH5" s="2152"/>
      <c r="MPI5" s="2152"/>
      <c r="MPJ5" s="2152"/>
      <c r="MPK5" s="2152"/>
      <c r="MPL5" s="2152"/>
      <c r="MPM5" s="2152"/>
      <c r="MPN5" s="2152"/>
      <c r="MPO5" s="2152"/>
      <c r="MPP5" s="2152"/>
      <c r="MPQ5" s="2152"/>
      <c r="MPR5" s="2152"/>
      <c r="MPS5" s="2152"/>
      <c r="MPT5" s="2152"/>
      <c r="MPU5" s="2152"/>
      <c r="MPV5" s="2152"/>
      <c r="MPW5" s="2152"/>
      <c r="MPX5" s="2152"/>
      <c r="MPY5" s="2152"/>
      <c r="MPZ5" s="2152"/>
      <c r="MQA5" s="2152"/>
      <c r="MQB5" s="2152"/>
      <c r="MQC5" s="2152"/>
      <c r="MQD5" s="2152"/>
      <c r="MQE5" s="2152"/>
      <c r="MQF5" s="2152"/>
      <c r="MQG5" s="2152"/>
      <c r="MQH5" s="2152"/>
      <c r="MQI5" s="2152"/>
      <c r="MQJ5" s="2152"/>
      <c r="MQK5" s="2152"/>
      <c r="MQL5" s="2152"/>
      <c r="MQM5" s="2152"/>
      <c r="MQN5" s="2152"/>
      <c r="MQO5" s="2152"/>
      <c r="MQP5" s="2152"/>
      <c r="MQQ5" s="2152"/>
      <c r="MQR5" s="2152"/>
      <c r="MQS5" s="2152"/>
      <c r="MQT5" s="2152"/>
      <c r="MQU5" s="2152"/>
      <c r="MQV5" s="2152"/>
      <c r="MQW5" s="2152"/>
      <c r="MQX5" s="2152"/>
      <c r="MQY5" s="2152"/>
      <c r="MQZ5" s="2152"/>
      <c r="MRA5" s="2152"/>
      <c r="MRB5" s="2152"/>
      <c r="MRC5" s="2152"/>
      <c r="MRD5" s="2152"/>
      <c r="MRE5" s="2152"/>
      <c r="MRF5" s="2152"/>
      <c r="MRG5" s="2152"/>
      <c r="MRH5" s="2152"/>
      <c r="MRI5" s="2152"/>
      <c r="MRJ5" s="2152"/>
      <c r="MRK5" s="2152"/>
      <c r="MRL5" s="2152"/>
      <c r="MRM5" s="2152"/>
      <c r="MRN5" s="2152"/>
      <c r="MRO5" s="2152"/>
      <c r="MRP5" s="2152"/>
      <c r="MRQ5" s="2152"/>
      <c r="MRR5" s="2152"/>
      <c r="MRS5" s="2152"/>
      <c r="MRT5" s="2152"/>
      <c r="MRU5" s="2152"/>
      <c r="MRV5" s="2152"/>
      <c r="MRW5" s="2152"/>
      <c r="MRX5" s="2152"/>
      <c r="MRY5" s="2152"/>
      <c r="MRZ5" s="2152"/>
      <c r="MSA5" s="2152"/>
      <c r="MSB5" s="2152"/>
      <c r="MSC5" s="2152"/>
      <c r="MSD5" s="2152"/>
      <c r="MSE5" s="2152"/>
      <c r="MSF5" s="2152"/>
      <c r="MSG5" s="2152"/>
      <c r="MSH5" s="2152"/>
      <c r="MSI5" s="2152"/>
      <c r="MSJ5" s="2152"/>
      <c r="MSK5" s="2152"/>
      <c r="MSL5" s="2152"/>
      <c r="MSM5" s="2152"/>
      <c r="MSN5" s="2152"/>
      <c r="MSO5" s="2152"/>
      <c r="MSP5" s="2152"/>
      <c r="MSQ5" s="2152"/>
      <c r="MSR5" s="2152"/>
      <c r="MSS5" s="2152"/>
      <c r="MST5" s="2152"/>
      <c r="MSU5" s="2152"/>
      <c r="MSV5" s="2152"/>
      <c r="MSW5" s="2152"/>
      <c r="MSX5" s="2152"/>
      <c r="MSY5" s="2152"/>
      <c r="MSZ5" s="2152"/>
      <c r="MTA5" s="2152"/>
      <c r="MTB5" s="2152"/>
      <c r="MTC5" s="2152"/>
      <c r="MTD5" s="2152"/>
      <c r="MTE5" s="2152"/>
      <c r="MTF5" s="2152"/>
      <c r="MTG5" s="2152"/>
      <c r="MTH5" s="2152"/>
      <c r="MTI5" s="2152"/>
      <c r="MTJ5" s="2152"/>
      <c r="MTK5" s="2152"/>
      <c r="MTL5" s="2152"/>
      <c r="MTM5" s="2152"/>
      <c r="MTN5" s="2152"/>
      <c r="MTO5" s="2152"/>
      <c r="MTP5" s="2152"/>
      <c r="MTQ5" s="2152"/>
      <c r="MTR5" s="2152"/>
      <c r="MTS5" s="2152"/>
      <c r="MTT5" s="2152"/>
      <c r="MTU5" s="2152"/>
      <c r="MTV5" s="2152"/>
      <c r="MTW5" s="2152"/>
      <c r="MTX5" s="2152"/>
      <c r="MTY5" s="2152"/>
      <c r="MTZ5" s="2152"/>
      <c r="MUA5" s="2152"/>
      <c r="MUB5" s="2152"/>
      <c r="MUC5" s="2152"/>
      <c r="MUD5" s="2152"/>
      <c r="MUE5" s="2152"/>
      <c r="MUF5" s="2152"/>
      <c r="MUG5" s="2152"/>
      <c r="MUH5" s="2152"/>
      <c r="MUI5" s="2152"/>
      <c r="MUJ5" s="2152"/>
      <c r="MUK5" s="2152"/>
      <c r="MUL5" s="2152"/>
      <c r="MUM5" s="2152"/>
      <c r="MUN5" s="2152"/>
      <c r="MUO5" s="2152"/>
      <c r="MUP5" s="2152"/>
      <c r="MUQ5" s="2152"/>
      <c r="MUR5" s="2152"/>
      <c r="MUS5" s="2152"/>
      <c r="MUT5" s="2152"/>
      <c r="MUU5" s="2152"/>
      <c r="MUV5" s="2152"/>
      <c r="MUW5" s="2152"/>
      <c r="MUX5" s="2152"/>
      <c r="MUY5" s="2152"/>
      <c r="MUZ5" s="2152"/>
      <c r="MVA5" s="2152"/>
      <c r="MVB5" s="2152"/>
      <c r="MVC5" s="2152"/>
      <c r="MVD5" s="2152"/>
      <c r="MVE5" s="2152"/>
      <c r="MVF5" s="2152"/>
      <c r="MVG5" s="2152"/>
      <c r="MVH5" s="2152"/>
      <c r="MVI5" s="2152"/>
      <c r="MVJ5" s="2152"/>
      <c r="MVK5" s="2152"/>
      <c r="MVL5" s="2152"/>
      <c r="MVM5" s="2152"/>
      <c r="MVN5" s="2152"/>
      <c r="MVO5" s="2152"/>
      <c r="MVP5" s="2152"/>
      <c r="MVQ5" s="2152"/>
      <c r="MVR5" s="2152"/>
      <c r="MVS5" s="2152"/>
      <c r="MVT5" s="2152"/>
      <c r="MVU5" s="2152"/>
      <c r="MVV5" s="2152"/>
      <c r="MVW5" s="2152"/>
      <c r="MVX5" s="2152"/>
      <c r="MVY5" s="2152"/>
      <c r="MVZ5" s="2152"/>
      <c r="MWA5" s="2152"/>
      <c r="MWB5" s="2152"/>
      <c r="MWC5" s="2152"/>
      <c r="MWD5" s="2152"/>
      <c r="MWE5" s="2152"/>
      <c r="MWF5" s="2152"/>
      <c r="MWG5" s="2152"/>
      <c r="MWH5" s="2152"/>
      <c r="MWI5" s="2152"/>
      <c r="MWJ5" s="2152"/>
      <c r="MWK5" s="2152"/>
      <c r="MWL5" s="2152"/>
      <c r="MWM5" s="2152"/>
      <c r="MWN5" s="2152"/>
      <c r="MWO5" s="2152"/>
      <c r="MWP5" s="2152"/>
      <c r="MWQ5" s="2152"/>
      <c r="MWR5" s="2152"/>
      <c r="MWS5" s="2152"/>
      <c r="MWT5" s="2152"/>
      <c r="MWU5" s="2152"/>
      <c r="MWV5" s="2152"/>
      <c r="MWW5" s="2152"/>
      <c r="MWX5" s="2152"/>
      <c r="MWY5" s="2152"/>
      <c r="MWZ5" s="2152"/>
      <c r="MXA5" s="2152"/>
      <c r="MXB5" s="2152"/>
      <c r="MXC5" s="2152"/>
      <c r="MXD5" s="2152"/>
      <c r="MXE5" s="2152"/>
      <c r="MXF5" s="2152"/>
      <c r="MXG5" s="2152"/>
      <c r="MXH5" s="2152"/>
      <c r="MXI5" s="2152"/>
      <c r="MXJ5" s="2152"/>
      <c r="MXK5" s="2152"/>
      <c r="MXL5" s="2152"/>
      <c r="MXM5" s="2152"/>
      <c r="MXN5" s="2152"/>
      <c r="MXO5" s="2152"/>
      <c r="MXP5" s="2152"/>
      <c r="MXQ5" s="2152"/>
      <c r="MXR5" s="2152"/>
      <c r="MXS5" s="2152"/>
      <c r="MXT5" s="2152"/>
      <c r="MXU5" s="2152"/>
      <c r="MXV5" s="2152"/>
      <c r="MXW5" s="2152"/>
      <c r="MXX5" s="2152"/>
      <c r="MXY5" s="2152"/>
      <c r="MXZ5" s="2152"/>
      <c r="MYA5" s="2152"/>
      <c r="MYB5" s="2152"/>
      <c r="MYC5" s="2152"/>
      <c r="MYD5" s="2152"/>
      <c r="MYE5" s="2152"/>
      <c r="MYF5" s="2152"/>
      <c r="MYG5" s="2152"/>
      <c r="MYH5" s="2152"/>
      <c r="MYI5" s="2152"/>
      <c r="MYJ5" s="2152"/>
      <c r="MYK5" s="2152"/>
      <c r="MYL5" s="2152"/>
      <c r="MYM5" s="2152"/>
      <c r="MYN5" s="2152"/>
      <c r="MYO5" s="2152"/>
      <c r="MYP5" s="2152"/>
      <c r="MYQ5" s="2152"/>
      <c r="MYR5" s="2152"/>
      <c r="MYS5" s="2152"/>
      <c r="MYT5" s="2152"/>
      <c r="MYU5" s="2152"/>
      <c r="MYV5" s="2152"/>
      <c r="MYW5" s="2152"/>
      <c r="MYX5" s="2152"/>
      <c r="MYY5" s="2152"/>
      <c r="MYZ5" s="2152"/>
      <c r="MZA5" s="2152"/>
      <c r="MZB5" s="2152"/>
      <c r="MZC5" s="2152"/>
      <c r="MZD5" s="2152"/>
      <c r="MZE5" s="2152"/>
      <c r="MZF5" s="2152"/>
      <c r="MZG5" s="2152"/>
      <c r="MZH5" s="2152"/>
      <c r="MZI5" s="2152"/>
      <c r="MZJ5" s="2152"/>
      <c r="MZK5" s="2152"/>
      <c r="MZL5" s="2152"/>
      <c r="MZM5" s="2152"/>
      <c r="MZN5" s="2152"/>
      <c r="MZO5" s="2152"/>
      <c r="MZP5" s="2152"/>
      <c r="MZQ5" s="2152"/>
      <c r="MZR5" s="2152"/>
      <c r="MZS5" s="2152"/>
      <c r="MZT5" s="2152"/>
      <c r="MZU5" s="2152"/>
      <c r="MZV5" s="2152"/>
      <c r="MZW5" s="2152"/>
      <c r="MZX5" s="2152"/>
      <c r="MZY5" s="2152"/>
      <c r="MZZ5" s="2152"/>
      <c r="NAA5" s="2152"/>
      <c r="NAB5" s="2152"/>
      <c r="NAC5" s="2152"/>
      <c r="NAD5" s="2152"/>
      <c r="NAE5" s="2152"/>
      <c r="NAF5" s="2152"/>
      <c r="NAG5" s="2152"/>
      <c r="NAH5" s="2152"/>
      <c r="NAI5" s="2152"/>
      <c r="NAJ5" s="2152"/>
      <c r="NAK5" s="2152"/>
      <c r="NAL5" s="2152"/>
      <c r="NAM5" s="2152"/>
      <c r="NAN5" s="2152"/>
      <c r="NAO5" s="2152"/>
      <c r="NAP5" s="2152"/>
      <c r="NAQ5" s="2152"/>
      <c r="NAR5" s="2152"/>
      <c r="NAS5" s="2152"/>
      <c r="NAT5" s="2152"/>
      <c r="NAU5" s="2152"/>
      <c r="NAV5" s="2152"/>
      <c r="NAW5" s="2152"/>
      <c r="NAX5" s="2152"/>
      <c r="NAY5" s="2152"/>
      <c r="NAZ5" s="2152"/>
      <c r="NBA5" s="2152"/>
      <c r="NBB5" s="2152"/>
      <c r="NBC5" s="2152"/>
      <c r="NBD5" s="2152"/>
      <c r="NBE5" s="2152"/>
      <c r="NBF5" s="2152"/>
      <c r="NBG5" s="2152"/>
      <c r="NBH5" s="2152"/>
      <c r="NBI5" s="2152"/>
      <c r="NBJ5" s="2152"/>
      <c r="NBK5" s="2152"/>
      <c r="NBL5" s="2152"/>
      <c r="NBM5" s="2152"/>
      <c r="NBN5" s="2152"/>
      <c r="NBO5" s="2152"/>
      <c r="NBP5" s="2152"/>
      <c r="NBQ5" s="2152"/>
      <c r="NBR5" s="2152"/>
      <c r="NBS5" s="2152"/>
      <c r="NBT5" s="2152"/>
      <c r="NBU5" s="2152"/>
      <c r="NBV5" s="2152"/>
      <c r="NBW5" s="2152"/>
      <c r="NBX5" s="2152"/>
      <c r="NBY5" s="2152"/>
      <c r="NBZ5" s="2152"/>
      <c r="NCA5" s="2152"/>
      <c r="NCB5" s="2152"/>
      <c r="NCC5" s="2152"/>
      <c r="NCD5" s="2152"/>
      <c r="NCE5" s="2152"/>
      <c r="NCF5" s="2152"/>
      <c r="NCG5" s="2152"/>
      <c r="NCH5" s="2152"/>
      <c r="NCI5" s="2152"/>
      <c r="NCJ5" s="2152"/>
      <c r="NCK5" s="2152"/>
      <c r="NCL5" s="2152"/>
      <c r="NCM5" s="2152"/>
      <c r="NCN5" s="2152"/>
      <c r="NCO5" s="2152"/>
      <c r="NCP5" s="2152"/>
      <c r="NCQ5" s="2152"/>
      <c r="NCR5" s="2152"/>
      <c r="NCS5" s="2152"/>
      <c r="NCT5" s="2152"/>
      <c r="NCU5" s="2152"/>
      <c r="NCV5" s="2152"/>
      <c r="NCW5" s="2152"/>
      <c r="NCX5" s="2152"/>
      <c r="NCY5" s="2152"/>
      <c r="NCZ5" s="2152"/>
      <c r="NDA5" s="2152"/>
      <c r="NDB5" s="2152"/>
      <c r="NDC5" s="2152"/>
      <c r="NDD5" s="2152"/>
      <c r="NDE5" s="2152"/>
      <c r="NDF5" s="2152"/>
      <c r="NDG5" s="2152"/>
      <c r="NDH5" s="2152"/>
      <c r="NDI5" s="2152"/>
      <c r="NDJ5" s="2152"/>
      <c r="NDK5" s="2152"/>
      <c r="NDL5" s="2152"/>
      <c r="NDM5" s="2152"/>
      <c r="NDN5" s="2152"/>
      <c r="NDO5" s="2152"/>
      <c r="NDP5" s="2152"/>
      <c r="NDQ5" s="2152"/>
      <c r="NDR5" s="2152"/>
      <c r="NDS5" s="2152"/>
      <c r="NDT5" s="2152"/>
      <c r="NDU5" s="2152"/>
      <c r="NDV5" s="2152"/>
      <c r="NDW5" s="2152"/>
      <c r="NDX5" s="2152"/>
      <c r="NDY5" s="2152"/>
      <c r="NDZ5" s="2152"/>
      <c r="NEA5" s="2152"/>
      <c r="NEB5" s="2152"/>
      <c r="NEC5" s="2152"/>
      <c r="NED5" s="2152"/>
      <c r="NEE5" s="2152"/>
      <c r="NEF5" s="2152"/>
      <c r="NEG5" s="2152"/>
      <c r="NEH5" s="2152"/>
      <c r="NEI5" s="2152"/>
      <c r="NEJ5" s="2152"/>
      <c r="NEK5" s="2152"/>
      <c r="NEL5" s="2152"/>
      <c r="NEM5" s="2152"/>
      <c r="NEN5" s="2152"/>
      <c r="NEO5" s="2152"/>
      <c r="NEP5" s="2152"/>
      <c r="NEQ5" s="2152"/>
      <c r="NER5" s="2152"/>
      <c r="NES5" s="2152"/>
      <c r="NET5" s="2152"/>
      <c r="NEU5" s="2152"/>
      <c r="NEV5" s="2152"/>
      <c r="NEW5" s="2152"/>
      <c r="NEX5" s="2152"/>
      <c r="NEY5" s="2152"/>
      <c r="NEZ5" s="2152"/>
      <c r="NFA5" s="2152"/>
      <c r="NFB5" s="2152"/>
      <c r="NFC5" s="2152"/>
      <c r="NFD5" s="2152"/>
      <c r="NFE5" s="2152"/>
      <c r="NFF5" s="2152"/>
      <c r="NFG5" s="2152"/>
      <c r="NFH5" s="2152"/>
      <c r="NFI5" s="2152"/>
      <c r="NFJ5" s="2152"/>
      <c r="NFK5" s="2152"/>
      <c r="NFL5" s="2152"/>
      <c r="NFM5" s="2152"/>
      <c r="NFN5" s="2152"/>
      <c r="NFO5" s="2152"/>
      <c r="NFP5" s="2152"/>
      <c r="NFQ5" s="2152"/>
      <c r="NFR5" s="2152"/>
      <c r="NFS5" s="2152"/>
      <c r="NFT5" s="2152"/>
      <c r="NFU5" s="2152"/>
      <c r="NFV5" s="2152"/>
      <c r="NFW5" s="2152"/>
      <c r="NFX5" s="2152"/>
      <c r="NFY5" s="2152"/>
      <c r="NFZ5" s="2152"/>
      <c r="NGA5" s="2152"/>
      <c r="NGB5" s="2152"/>
      <c r="NGC5" s="2152"/>
      <c r="NGD5" s="2152"/>
      <c r="NGE5" s="2152"/>
      <c r="NGF5" s="2152"/>
      <c r="NGG5" s="2152"/>
      <c r="NGH5" s="2152"/>
      <c r="NGI5" s="2152"/>
      <c r="NGJ5" s="2152"/>
      <c r="NGK5" s="2152"/>
      <c r="NGL5" s="2152"/>
      <c r="NGM5" s="2152"/>
      <c r="NGN5" s="2152"/>
      <c r="NGO5" s="2152"/>
      <c r="NGP5" s="2152"/>
      <c r="NGQ5" s="2152"/>
      <c r="NGR5" s="2152"/>
      <c r="NGS5" s="2152"/>
      <c r="NGT5" s="2152"/>
      <c r="NGU5" s="2152"/>
      <c r="NGV5" s="2152"/>
      <c r="NGW5" s="2152"/>
      <c r="NGX5" s="2152"/>
      <c r="NGY5" s="2152"/>
      <c r="NGZ5" s="2152"/>
      <c r="NHA5" s="2152"/>
      <c r="NHB5" s="2152"/>
      <c r="NHC5" s="2152"/>
      <c r="NHD5" s="2152"/>
      <c r="NHE5" s="2152"/>
      <c r="NHF5" s="2152"/>
      <c r="NHG5" s="2152"/>
      <c r="NHH5" s="2152"/>
      <c r="NHI5" s="2152"/>
      <c r="NHJ5" s="2152"/>
      <c r="NHK5" s="2152"/>
      <c r="NHL5" s="2152"/>
      <c r="NHM5" s="2152"/>
      <c r="NHN5" s="2152"/>
      <c r="NHO5" s="2152"/>
      <c r="NHP5" s="2152"/>
      <c r="NHQ5" s="2152"/>
      <c r="NHR5" s="2152"/>
      <c r="NHS5" s="2152"/>
      <c r="NHT5" s="2152"/>
      <c r="NHU5" s="2152"/>
      <c r="NHV5" s="2152"/>
      <c r="NHW5" s="2152"/>
      <c r="NHX5" s="2152"/>
      <c r="NHY5" s="2152"/>
      <c r="NHZ5" s="2152"/>
      <c r="NIA5" s="2152"/>
      <c r="NIB5" s="2152"/>
      <c r="NIC5" s="2152"/>
      <c r="NID5" s="2152"/>
      <c r="NIE5" s="2152"/>
      <c r="NIF5" s="2152"/>
      <c r="NIG5" s="2152"/>
      <c r="NIH5" s="2152"/>
      <c r="NII5" s="2152"/>
      <c r="NIJ5" s="2152"/>
      <c r="NIK5" s="2152"/>
      <c r="NIL5" s="2152"/>
      <c r="NIM5" s="2152"/>
      <c r="NIN5" s="2152"/>
      <c r="NIO5" s="2152"/>
      <c r="NIP5" s="2152"/>
      <c r="NIQ5" s="2152"/>
      <c r="NIR5" s="2152"/>
      <c r="NIS5" s="2152"/>
      <c r="NIT5" s="2152"/>
      <c r="NIU5" s="2152"/>
      <c r="NIV5" s="2152"/>
      <c r="NIW5" s="2152"/>
      <c r="NIX5" s="2152"/>
      <c r="NIY5" s="2152"/>
      <c r="NIZ5" s="2152"/>
      <c r="NJA5" s="2152"/>
      <c r="NJB5" s="2152"/>
      <c r="NJC5" s="2152"/>
      <c r="NJD5" s="2152"/>
      <c r="NJE5" s="2152"/>
      <c r="NJF5" s="2152"/>
      <c r="NJG5" s="2152"/>
      <c r="NJH5" s="2152"/>
      <c r="NJI5" s="2152"/>
      <c r="NJJ5" s="2152"/>
      <c r="NJK5" s="2152"/>
      <c r="NJL5" s="2152"/>
      <c r="NJM5" s="2152"/>
      <c r="NJN5" s="2152"/>
      <c r="NJO5" s="2152"/>
      <c r="NJP5" s="2152"/>
      <c r="NJQ5" s="2152"/>
      <c r="NJR5" s="2152"/>
      <c r="NJS5" s="2152"/>
      <c r="NJT5" s="2152"/>
      <c r="NJU5" s="2152"/>
      <c r="NJV5" s="2152"/>
      <c r="NJW5" s="2152"/>
      <c r="NJX5" s="2152"/>
      <c r="NJY5" s="2152"/>
      <c r="NJZ5" s="2152"/>
      <c r="NKA5" s="2152"/>
      <c r="NKB5" s="2152"/>
      <c r="NKC5" s="2152"/>
      <c r="NKD5" s="2152"/>
      <c r="NKE5" s="2152"/>
      <c r="NKF5" s="2152"/>
      <c r="NKG5" s="2152"/>
      <c r="NKH5" s="2152"/>
      <c r="NKI5" s="2152"/>
      <c r="NKJ5" s="2152"/>
      <c r="NKK5" s="2152"/>
      <c r="NKL5" s="2152"/>
      <c r="NKM5" s="2152"/>
      <c r="NKN5" s="2152"/>
      <c r="NKO5" s="2152"/>
      <c r="NKP5" s="2152"/>
      <c r="NKQ5" s="2152"/>
      <c r="NKR5" s="2152"/>
      <c r="NKS5" s="2152"/>
      <c r="NKT5" s="2152"/>
      <c r="NKU5" s="2152"/>
      <c r="NKV5" s="2152"/>
      <c r="NKW5" s="2152"/>
      <c r="NKX5" s="2152"/>
      <c r="NKY5" s="2152"/>
      <c r="NKZ5" s="2152"/>
      <c r="NLA5" s="2152"/>
      <c r="NLB5" s="2152"/>
      <c r="NLC5" s="2152"/>
      <c r="NLD5" s="2152"/>
      <c r="NLE5" s="2152"/>
      <c r="NLF5" s="2152"/>
      <c r="NLG5" s="2152"/>
      <c r="NLH5" s="2152"/>
      <c r="NLI5" s="2152"/>
      <c r="NLJ5" s="2152"/>
      <c r="NLK5" s="2152"/>
      <c r="NLL5" s="2152"/>
      <c r="NLM5" s="2152"/>
      <c r="NLN5" s="2152"/>
      <c r="NLO5" s="2152"/>
      <c r="NLP5" s="2152"/>
      <c r="NLQ5" s="2152"/>
      <c r="NLR5" s="2152"/>
      <c r="NLS5" s="2152"/>
      <c r="NLT5" s="2152"/>
      <c r="NLU5" s="2152"/>
      <c r="NLV5" s="2152"/>
      <c r="NLW5" s="2152"/>
      <c r="NLX5" s="2152"/>
      <c r="NLY5" s="2152"/>
      <c r="NLZ5" s="2152"/>
      <c r="NMA5" s="2152"/>
      <c r="NMB5" s="2152"/>
      <c r="NMC5" s="2152"/>
      <c r="NMD5" s="2152"/>
      <c r="NME5" s="2152"/>
      <c r="NMF5" s="2152"/>
      <c r="NMG5" s="2152"/>
      <c r="NMH5" s="2152"/>
      <c r="NMI5" s="2152"/>
      <c r="NMJ5" s="2152"/>
      <c r="NMK5" s="2152"/>
      <c r="NML5" s="2152"/>
      <c r="NMM5" s="2152"/>
      <c r="NMN5" s="2152"/>
      <c r="NMO5" s="2152"/>
      <c r="NMP5" s="2152"/>
      <c r="NMQ5" s="2152"/>
      <c r="NMR5" s="2152"/>
      <c r="NMS5" s="2152"/>
      <c r="NMT5" s="2152"/>
      <c r="NMU5" s="2152"/>
      <c r="NMV5" s="2152"/>
      <c r="NMW5" s="2152"/>
      <c r="NMX5" s="2152"/>
      <c r="NMY5" s="2152"/>
      <c r="NMZ5" s="2152"/>
      <c r="NNA5" s="2152"/>
      <c r="NNB5" s="2152"/>
      <c r="NNC5" s="2152"/>
      <c r="NND5" s="2152"/>
      <c r="NNE5" s="2152"/>
      <c r="NNF5" s="2152"/>
      <c r="NNG5" s="2152"/>
      <c r="NNH5" s="2152"/>
      <c r="NNI5" s="2152"/>
      <c r="NNJ5" s="2152"/>
      <c r="NNK5" s="2152"/>
      <c r="NNL5" s="2152"/>
      <c r="NNM5" s="2152"/>
      <c r="NNN5" s="2152"/>
      <c r="NNO5" s="2152"/>
      <c r="NNP5" s="2152"/>
      <c r="NNQ5" s="2152"/>
      <c r="NNR5" s="2152"/>
      <c r="NNS5" s="2152"/>
      <c r="NNT5" s="2152"/>
      <c r="NNU5" s="2152"/>
      <c r="NNV5" s="2152"/>
      <c r="NNW5" s="2152"/>
      <c r="NNX5" s="2152"/>
      <c r="NNY5" s="2152"/>
      <c r="NNZ5" s="2152"/>
      <c r="NOA5" s="2152"/>
      <c r="NOB5" s="2152"/>
      <c r="NOC5" s="2152"/>
      <c r="NOD5" s="2152"/>
      <c r="NOE5" s="2152"/>
      <c r="NOF5" s="2152"/>
      <c r="NOG5" s="2152"/>
      <c r="NOH5" s="2152"/>
      <c r="NOI5" s="2152"/>
      <c r="NOJ5" s="2152"/>
      <c r="NOK5" s="2152"/>
      <c r="NOL5" s="2152"/>
      <c r="NOM5" s="2152"/>
      <c r="NON5" s="2152"/>
      <c r="NOO5" s="2152"/>
      <c r="NOP5" s="2152"/>
      <c r="NOQ5" s="2152"/>
      <c r="NOR5" s="2152"/>
      <c r="NOS5" s="2152"/>
      <c r="NOT5" s="2152"/>
      <c r="NOU5" s="2152"/>
      <c r="NOV5" s="2152"/>
      <c r="NOW5" s="2152"/>
      <c r="NOX5" s="2152"/>
      <c r="NOY5" s="2152"/>
      <c r="NOZ5" s="2152"/>
      <c r="NPA5" s="2152"/>
      <c r="NPB5" s="2152"/>
      <c r="NPC5" s="2152"/>
      <c r="NPD5" s="2152"/>
      <c r="NPE5" s="2152"/>
      <c r="NPF5" s="2152"/>
      <c r="NPG5" s="2152"/>
      <c r="NPH5" s="2152"/>
      <c r="NPI5" s="2152"/>
      <c r="NPJ5" s="2152"/>
      <c r="NPK5" s="2152"/>
      <c r="NPL5" s="2152"/>
      <c r="NPM5" s="2152"/>
      <c r="NPN5" s="2152"/>
      <c r="NPO5" s="2152"/>
      <c r="NPP5" s="2152"/>
      <c r="NPQ5" s="2152"/>
      <c r="NPR5" s="2152"/>
      <c r="NPS5" s="2152"/>
      <c r="NPT5" s="2152"/>
      <c r="NPU5" s="2152"/>
      <c r="NPV5" s="2152"/>
      <c r="NPW5" s="2152"/>
      <c r="NPX5" s="2152"/>
      <c r="NPY5" s="2152"/>
      <c r="NPZ5" s="2152"/>
      <c r="NQA5" s="2152"/>
      <c r="NQB5" s="2152"/>
      <c r="NQC5" s="2152"/>
      <c r="NQD5" s="2152"/>
      <c r="NQE5" s="2152"/>
      <c r="NQF5" s="2152"/>
      <c r="NQG5" s="2152"/>
      <c r="NQH5" s="2152"/>
      <c r="NQI5" s="2152"/>
      <c r="NQJ5" s="2152"/>
      <c r="NQK5" s="2152"/>
      <c r="NQL5" s="2152"/>
      <c r="NQM5" s="2152"/>
      <c r="NQN5" s="2152"/>
      <c r="NQO5" s="2152"/>
      <c r="NQP5" s="2152"/>
      <c r="NQQ5" s="2152"/>
      <c r="NQR5" s="2152"/>
      <c r="NQS5" s="2152"/>
      <c r="NQT5" s="2152"/>
      <c r="NQU5" s="2152"/>
      <c r="NQV5" s="2152"/>
      <c r="NQW5" s="2152"/>
      <c r="NQX5" s="2152"/>
      <c r="NQY5" s="2152"/>
      <c r="NQZ5" s="2152"/>
      <c r="NRA5" s="2152"/>
      <c r="NRB5" s="2152"/>
      <c r="NRC5" s="2152"/>
      <c r="NRD5" s="2152"/>
      <c r="NRE5" s="2152"/>
      <c r="NRF5" s="2152"/>
      <c r="NRG5" s="2152"/>
      <c r="NRH5" s="2152"/>
      <c r="NRI5" s="2152"/>
      <c r="NRJ5" s="2152"/>
      <c r="NRK5" s="2152"/>
      <c r="NRL5" s="2152"/>
      <c r="NRM5" s="2152"/>
      <c r="NRN5" s="2152"/>
      <c r="NRO5" s="2152"/>
      <c r="NRP5" s="2152"/>
      <c r="NRQ5" s="2152"/>
      <c r="NRR5" s="2152"/>
      <c r="NRS5" s="2152"/>
      <c r="NRT5" s="2152"/>
      <c r="NRU5" s="2152"/>
      <c r="NRV5" s="2152"/>
      <c r="NRW5" s="2152"/>
      <c r="NRX5" s="2152"/>
      <c r="NRY5" s="2152"/>
      <c r="NRZ5" s="2152"/>
      <c r="NSA5" s="2152"/>
      <c r="NSB5" s="2152"/>
      <c r="NSC5" s="2152"/>
      <c r="NSD5" s="2152"/>
      <c r="NSE5" s="2152"/>
      <c r="NSF5" s="2152"/>
      <c r="NSG5" s="2152"/>
      <c r="NSH5" s="2152"/>
      <c r="NSI5" s="2152"/>
      <c r="NSJ5" s="2152"/>
      <c r="NSK5" s="2152"/>
      <c r="NSL5" s="2152"/>
      <c r="NSM5" s="2152"/>
      <c r="NSN5" s="2152"/>
      <c r="NSO5" s="2152"/>
      <c r="NSP5" s="2152"/>
      <c r="NSQ5" s="2152"/>
      <c r="NSR5" s="2152"/>
      <c r="NSS5" s="2152"/>
      <c r="NST5" s="2152"/>
      <c r="NSU5" s="2152"/>
      <c r="NSV5" s="2152"/>
      <c r="NSW5" s="2152"/>
      <c r="NSX5" s="2152"/>
      <c r="NSY5" s="2152"/>
      <c r="NSZ5" s="2152"/>
      <c r="NTA5" s="2152"/>
      <c r="NTB5" s="2152"/>
      <c r="NTC5" s="2152"/>
      <c r="NTD5" s="2152"/>
      <c r="NTE5" s="2152"/>
      <c r="NTF5" s="2152"/>
      <c r="NTG5" s="2152"/>
      <c r="NTH5" s="2152"/>
      <c r="NTI5" s="2152"/>
      <c r="NTJ5" s="2152"/>
      <c r="NTK5" s="2152"/>
      <c r="NTL5" s="2152"/>
      <c r="NTM5" s="2152"/>
      <c r="NTN5" s="2152"/>
      <c r="NTO5" s="2152"/>
      <c r="NTP5" s="2152"/>
      <c r="NTQ5" s="2152"/>
      <c r="NTR5" s="2152"/>
      <c r="NTS5" s="2152"/>
      <c r="NTT5" s="2152"/>
      <c r="NTU5" s="2152"/>
      <c r="NTV5" s="2152"/>
      <c r="NTW5" s="2152"/>
      <c r="NTX5" s="2152"/>
      <c r="NTY5" s="2152"/>
      <c r="NTZ5" s="2152"/>
      <c r="NUA5" s="2152"/>
      <c r="NUB5" s="2152"/>
      <c r="NUC5" s="2152"/>
      <c r="NUD5" s="2152"/>
      <c r="NUE5" s="2152"/>
      <c r="NUF5" s="2152"/>
      <c r="NUG5" s="2152"/>
      <c r="NUH5" s="2152"/>
      <c r="NUI5" s="2152"/>
      <c r="NUJ5" s="2152"/>
      <c r="NUK5" s="2152"/>
      <c r="NUL5" s="2152"/>
      <c r="NUM5" s="2152"/>
      <c r="NUN5" s="2152"/>
      <c r="NUO5" s="2152"/>
      <c r="NUP5" s="2152"/>
      <c r="NUQ5" s="2152"/>
      <c r="NUR5" s="2152"/>
      <c r="NUS5" s="2152"/>
      <c r="NUT5" s="2152"/>
      <c r="NUU5" s="2152"/>
      <c r="NUV5" s="2152"/>
      <c r="NUW5" s="2152"/>
      <c r="NUX5" s="2152"/>
      <c r="NUY5" s="2152"/>
      <c r="NUZ5" s="2152"/>
      <c r="NVA5" s="2152"/>
      <c r="NVB5" s="2152"/>
      <c r="NVC5" s="2152"/>
      <c r="NVD5" s="2152"/>
      <c r="NVE5" s="2152"/>
      <c r="NVF5" s="2152"/>
      <c r="NVG5" s="2152"/>
      <c r="NVH5" s="2152"/>
      <c r="NVI5" s="2152"/>
      <c r="NVJ5" s="2152"/>
      <c r="NVK5" s="2152"/>
      <c r="NVL5" s="2152"/>
      <c r="NVM5" s="2152"/>
      <c r="NVN5" s="2152"/>
      <c r="NVO5" s="2152"/>
      <c r="NVP5" s="2152"/>
      <c r="NVQ5" s="2152"/>
      <c r="NVR5" s="2152"/>
      <c r="NVS5" s="2152"/>
      <c r="NVT5" s="2152"/>
      <c r="NVU5" s="2152"/>
      <c r="NVV5" s="2152"/>
      <c r="NVW5" s="2152"/>
      <c r="NVX5" s="2152"/>
      <c r="NVY5" s="2152"/>
      <c r="NVZ5" s="2152"/>
      <c r="NWA5" s="2152"/>
      <c r="NWB5" s="2152"/>
      <c r="NWC5" s="2152"/>
      <c r="NWD5" s="2152"/>
      <c r="NWE5" s="2152"/>
      <c r="NWF5" s="2152"/>
      <c r="NWG5" s="2152"/>
      <c r="NWH5" s="2152"/>
      <c r="NWI5" s="2152"/>
      <c r="NWJ5" s="2152"/>
      <c r="NWK5" s="2152"/>
      <c r="NWL5" s="2152"/>
      <c r="NWM5" s="2152"/>
      <c r="NWN5" s="2152"/>
      <c r="NWO5" s="2152"/>
      <c r="NWP5" s="2152"/>
      <c r="NWQ5" s="2152"/>
      <c r="NWR5" s="2152"/>
      <c r="NWS5" s="2152"/>
      <c r="NWT5" s="2152"/>
      <c r="NWU5" s="2152"/>
      <c r="NWV5" s="2152"/>
      <c r="NWW5" s="2152"/>
      <c r="NWX5" s="2152"/>
      <c r="NWY5" s="2152"/>
      <c r="NWZ5" s="2152"/>
      <c r="NXA5" s="2152"/>
      <c r="NXB5" s="2152"/>
      <c r="NXC5" s="2152"/>
      <c r="NXD5" s="2152"/>
      <c r="NXE5" s="2152"/>
      <c r="NXF5" s="2152"/>
      <c r="NXG5" s="2152"/>
      <c r="NXH5" s="2152"/>
      <c r="NXI5" s="2152"/>
      <c r="NXJ5" s="2152"/>
      <c r="NXK5" s="2152"/>
      <c r="NXL5" s="2152"/>
      <c r="NXM5" s="2152"/>
      <c r="NXN5" s="2152"/>
      <c r="NXO5" s="2152"/>
      <c r="NXP5" s="2152"/>
      <c r="NXQ5" s="2152"/>
      <c r="NXR5" s="2152"/>
      <c r="NXS5" s="2152"/>
      <c r="NXT5" s="2152"/>
      <c r="NXU5" s="2152"/>
      <c r="NXV5" s="2152"/>
      <c r="NXW5" s="2152"/>
      <c r="NXX5" s="2152"/>
      <c r="NXY5" s="2152"/>
      <c r="NXZ5" s="2152"/>
      <c r="NYA5" s="2152"/>
      <c r="NYB5" s="2152"/>
      <c r="NYC5" s="2152"/>
      <c r="NYD5" s="2152"/>
      <c r="NYE5" s="2152"/>
      <c r="NYF5" s="2152"/>
      <c r="NYG5" s="2152"/>
      <c r="NYH5" s="2152"/>
      <c r="NYI5" s="2152"/>
      <c r="NYJ5" s="2152"/>
      <c r="NYK5" s="2152"/>
      <c r="NYL5" s="2152"/>
      <c r="NYM5" s="2152"/>
      <c r="NYN5" s="2152"/>
      <c r="NYO5" s="2152"/>
      <c r="NYP5" s="2152"/>
      <c r="NYQ5" s="2152"/>
      <c r="NYR5" s="2152"/>
      <c r="NYS5" s="2152"/>
      <c r="NYT5" s="2152"/>
      <c r="NYU5" s="2152"/>
      <c r="NYV5" s="2152"/>
      <c r="NYW5" s="2152"/>
      <c r="NYX5" s="2152"/>
      <c r="NYY5" s="2152"/>
      <c r="NYZ5" s="2152"/>
      <c r="NZA5" s="2152"/>
      <c r="NZB5" s="2152"/>
      <c r="NZC5" s="2152"/>
      <c r="NZD5" s="2152"/>
      <c r="NZE5" s="2152"/>
      <c r="NZF5" s="2152"/>
      <c r="NZG5" s="2152"/>
      <c r="NZH5" s="2152"/>
      <c r="NZI5" s="2152"/>
      <c r="NZJ5" s="2152"/>
      <c r="NZK5" s="2152"/>
      <c r="NZL5" s="2152"/>
      <c r="NZM5" s="2152"/>
      <c r="NZN5" s="2152"/>
      <c r="NZO5" s="2152"/>
      <c r="NZP5" s="2152"/>
      <c r="NZQ5" s="2152"/>
      <c r="NZR5" s="2152"/>
      <c r="NZS5" s="2152"/>
      <c r="NZT5" s="2152"/>
      <c r="NZU5" s="2152"/>
      <c r="NZV5" s="2152"/>
      <c r="NZW5" s="2152"/>
      <c r="NZX5" s="2152"/>
      <c r="NZY5" s="2152"/>
      <c r="NZZ5" s="2152"/>
      <c r="OAA5" s="2152"/>
      <c r="OAB5" s="2152"/>
      <c r="OAC5" s="2152"/>
      <c r="OAD5" s="2152"/>
      <c r="OAE5" s="2152"/>
      <c r="OAF5" s="2152"/>
      <c r="OAG5" s="2152"/>
      <c r="OAH5" s="2152"/>
      <c r="OAI5" s="2152"/>
      <c r="OAJ5" s="2152"/>
      <c r="OAK5" s="2152"/>
      <c r="OAL5" s="2152"/>
      <c r="OAM5" s="2152"/>
      <c r="OAN5" s="2152"/>
      <c r="OAO5" s="2152"/>
      <c r="OAP5" s="2152"/>
      <c r="OAQ5" s="2152"/>
      <c r="OAR5" s="2152"/>
      <c r="OAS5" s="2152"/>
      <c r="OAT5" s="2152"/>
      <c r="OAU5" s="2152"/>
      <c r="OAV5" s="2152"/>
      <c r="OAW5" s="2152"/>
      <c r="OAX5" s="2152"/>
      <c r="OAY5" s="2152"/>
      <c r="OAZ5" s="2152"/>
      <c r="OBA5" s="2152"/>
      <c r="OBB5" s="2152"/>
      <c r="OBC5" s="2152"/>
      <c r="OBD5" s="2152"/>
      <c r="OBE5" s="2152"/>
      <c r="OBF5" s="2152"/>
      <c r="OBG5" s="2152"/>
      <c r="OBH5" s="2152"/>
      <c r="OBI5" s="2152"/>
      <c r="OBJ5" s="2152"/>
      <c r="OBK5" s="2152"/>
      <c r="OBL5" s="2152"/>
      <c r="OBM5" s="2152"/>
      <c r="OBN5" s="2152"/>
      <c r="OBO5" s="2152"/>
      <c r="OBP5" s="2152"/>
      <c r="OBQ5" s="2152"/>
      <c r="OBR5" s="2152"/>
      <c r="OBS5" s="2152"/>
      <c r="OBT5" s="2152"/>
      <c r="OBU5" s="2152"/>
      <c r="OBV5" s="2152"/>
      <c r="OBW5" s="2152"/>
      <c r="OBX5" s="2152"/>
      <c r="OBY5" s="2152"/>
      <c r="OBZ5" s="2152"/>
      <c r="OCA5" s="2152"/>
      <c r="OCB5" s="2152"/>
      <c r="OCC5" s="2152"/>
      <c r="OCD5" s="2152"/>
      <c r="OCE5" s="2152"/>
      <c r="OCF5" s="2152"/>
      <c r="OCG5" s="2152"/>
      <c r="OCH5" s="2152"/>
      <c r="OCI5" s="2152"/>
      <c r="OCJ5" s="2152"/>
      <c r="OCK5" s="2152"/>
      <c r="OCL5" s="2152"/>
      <c r="OCM5" s="2152"/>
      <c r="OCN5" s="2152"/>
      <c r="OCO5" s="2152"/>
      <c r="OCP5" s="2152"/>
      <c r="OCQ5" s="2152"/>
      <c r="OCR5" s="2152"/>
      <c r="OCS5" s="2152"/>
      <c r="OCT5" s="2152"/>
      <c r="OCU5" s="2152"/>
      <c r="OCV5" s="2152"/>
      <c r="OCW5" s="2152"/>
      <c r="OCX5" s="2152"/>
      <c r="OCY5" s="2152"/>
      <c r="OCZ5" s="2152"/>
      <c r="ODA5" s="2152"/>
      <c r="ODB5" s="2152"/>
      <c r="ODC5" s="2152"/>
      <c r="ODD5" s="2152"/>
      <c r="ODE5" s="2152"/>
      <c r="ODF5" s="2152"/>
      <c r="ODG5" s="2152"/>
      <c r="ODH5" s="2152"/>
      <c r="ODI5" s="2152"/>
      <c r="ODJ5" s="2152"/>
      <c r="ODK5" s="2152"/>
      <c r="ODL5" s="2152"/>
      <c r="ODM5" s="2152"/>
      <c r="ODN5" s="2152"/>
      <c r="ODO5" s="2152"/>
      <c r="ODP5" s="2152"/>
      <c r="ODQ5" s="2152"/>
      <c r="ODR5" s="2152"/>
      <c r="ODS5" s="2152"/>
      <c r="ODT5" s="2152"/>
      <c r="ODU5" s="2152"/>
      <c r="ODV5" s="2152"/>
      <c r="ODW5" s="2152"/>
      <c r="ODX5" s="2152"/>
      <c r="ODY5" s="2152"/>
      <c r="ODZ5" s="2152"/>
      <c r="OEA5" s="2152"/>
      <c r="OEB5" s="2152"/>
      <c r="OEC5" s="2152"/>
      <c r="OED5" s="2152"/>
      <c r="OEE5" s="2152"/>
      <c r="OEF5" s="2152"/>
      <c r="OEG5" s="2152"/>
      <c r="OEH5" s="2152"/>
      <c r="OEI5" s="2152"/>
      <c r="OEJ5" s="2152"/>
      <c r="OEK5" s="2152"/>
      <c r="OEL5" s="2152"/>
      <c r="OEM5" s="2152"/>
      <c r="OEN5" s="2152"/>
      <c r="OEO5" s="2152"/>
      <c r="OEP5" s="2152"/>
      <c r="OEQ5" s="2152"/>
      <c r="OER5" s="2152"/>
      <c r="OES5" s="2152"/>
      <c r="OET5" s="2152"/>
      <c r="OEU5" s="2152"/>
      <c r="OEV5" s="2152"/>
      <c r="OEW5" s="2152"/>
      <c r="OEX5" s="2152"/>
      <c r="OEY5" s="2152"/>
      <c r="OEZ5" s="2152"/>
      <c r="OFA5" s="2152"/>
      <c r="OFB5" s="2152"/>
      <c r="OFC5" s="2152"/>
      <c r="OFD5" s="2152"/>
      <c r="OFE5" s="2152"/>
      <c r="OFF5" s="2152"/>
      <c r="OFG5" s="2152"/>
      <c r="OFH5" s="2152"/>
      <c r="OFI5" s="2152"/>
      <c r="OFJ5" s="2152"/>
      <c r="OFK5" s="2152"/>
      <c r="OFL5" s="2152"/>
      <c r="OFM5" s="2152"/>
      <c r="OFN5" s="2152"/>
      <c r="OFO5" s="2152"/>
      <c r="OFP5" s="2152"/>
      <c r="OFQ5" s="2152"/>
      <c r="OFR5" s="2152"/>
      <c r="OFS5" s="2152"/>
      <c r="OFT5" s="2152"/>
      <c r="OFU5" s="2152"/>
      <c r="OFV5" s="2152"/>
      <c r="OFW5" s="2152"/>
      <c r="OFX5" s="2152"/>
      <c r="OFY5" s="2152"/>
      <c r="OFZ5" s="2152"/>
      <c r="OGA5" s="2152"/>
      <c r="OGB5" s="2152"/>
      <c r="OGC5" s="2152"/>
      <c r="OGD5" s="2152"/>
      <c r="OGE5" s="2152"/>
      <c r="OGF5" s="2152"/>
      <c r="OGG5" s="2152"/>
      <c r="OGH5" s="2152"/>
      <c r="OGI5" s="2152"/>
      <c r="OGJ5" s="2152"/>
      <c r="OGK5" s="2152"/>
      <c r="OGL5" s="2152"/>
      <c r="OGM5" s="2152"/>
      <c r="OGN5" s="2152"/>
      <c r="OGO5" s="2152"/>
      <c r="OGP5" s="2152"/>
      <c r="OGQ5" s="2152"/>
      <c r="OGR5" s="2152"/>
      <c r="OGS5" s="2152"/>
      <c r="OGT5" s="2152"/>
      <c r="OGU5" s="2152"/>
      <c r="OGV5" s="2152"/>
      <c r="OGW5" s="2152"/>
      <c r="OGX5" s="2152"/>
      <c r="OGY5" s="2152"/>
      <c r="OGZ5" s="2152"/>
      <c r="OHA5" s="2152"/>
      <c r="OHB5" s="2152"/>
      <c r="OHC5" s="2152"/>
      <c r="OHD5" s="2152"/>
      <c r="OHE5" s="2152"/>
      <c r="OHF5" s="2152"/>
      <c r="OHG5" s="2152"/>
      <c r="OHH5" s="2152"/>
      <c r="OHI5" s="2152"/>
      <c r="OHJ5" s="2152"/>
      <c r="OHK5" s="2152"/>
      <c r="OHL5" s="2152"/>
      <c r="OHM5" s="2152"/>
      <c r="OHN5" s="2152"/>
      <c r="OHO5" s="2152"/>
      <c r="OHP5" s="2152"/>
      <c r="OHQ5" s="2152"/>
      <c r="OHR5" s="2152"/>
      <c r="OHS5" s="2152"/>
      <c r="OHT5" s="2152"/>
      <c r="OHU5" s="2152"/>
      <c r="OHV5" s="2152"/>
      <c r="OHW5" s="2152"/>
      <c r="OHX5" s="2152"/>
      <c r="OHY5" s="2152"/>
      <c r="OHZ5" s="2152"/>
      <c r="OIA5" s="2152"/>
      <c r="OIB5" s="2152"/>
      <c r="OIC5" s="2152"/>
      <c r="OID5" s="2152"/>
      <c r="OIE5" s="2152"/>
      <c r="OIF5" s="2152"/>
      <c r="OIG5" s="2152"/>
      <c r="OIH5" s="2152"/>
      <c r="OII5" s="2152"/>
      <c r="OIJ5" s="2152"/>
      <c r="OIK5" s="2152"/>
      <c r="OIL5" s="2152"/>
      <c r="OIM5" s="2152"/>
      <c r="OIN5" s="2152"/>
      <c r="OIO5" s="2152"/>
      <c r="OIP5" s="2152"/>
      <c r="OIQ5" s="2152"/>
      <c r="OIR5" s="2152"/>
      <c r="OIS5" s="2152"/>
      <c r="OIT5" s="2152"/>
      <c r="OIU5" s="2152"/>
      <c r="OIV5" s="2152"/>
      <c r="OIW5" s="2152"/>
      <c r="OIX5" s="2152"/>
      <c r="OIY5" s="2152"/>
      <c r="OIZ5" s="2152"/>
      <c r="OJA5" s="2152"/>
      <c r="OJB5" s="2152"/>
      <c r="OJC5" s="2152"/>
      <c r="OJD5" s="2152"/>
      <c r="OJE5" s="2152"/>
      <c r="OJF5" s="2152"/>
      <c r="OJG5" s="2152"/>
      <c r="OJH5" s="2152"/>
      <c r="OJI5" s="2152"/>
      <c r="OJJ5" s="2152"/>
      <c r="OJK5" s="2152"/>
      <c r="OJL5" s="2152"/>
      <c r="OJM5" s="2152"/>
      <c r="OJN5" s="2152"/>
      <c r="OJO5" s="2152"/>
      <c r="OJP5" s="2152"/>
      <c r="OJQ5" s="2152"/>
      <c r="OJR5" s="2152"/>
      <c r="OJS5" s="2152"/>
      <c r="OJT5" s="2152"/>
      <c r="OJU5" s="2152"/>
      <c r="OJV5" s="2152"/>
      <c r="OJW5" s="2152"/>
      <c r="OJX5" s="2152"/>
      <c r="OJY5" s="2152"/>
      <c r="OJZ5" s="2152"/>
      <c r="OKA5" s="2152"/>
      <c r="OKB5" s="2152"/>
      <c r="OKC5" s="2152"/>
      <c r="OKD5" s="2152"/>
      <c r="OKE5" s="2152"/>
      <c r="OKF5" s="2152"/>
      <c r="OKG5" s="2152"/>
      <c r="OKH5" s="2152"/>
      <c r="OKI5" s="2152"/>
      <c r="OKJ5" s="2152"/>
      <c r="OKK5" s="2152"/>
      <c r="OKL5" s="2152"/>
      <c r="OKM5" s="2152"/>
      <c r="OKN5" s="2152"/>
      <c r="OKO5" s="2152"/>
      <c r="OKP5" s="2152"/>
      <c r="OKQ5" s="2152"/>
      <c r="OKR5" s="2152"/>
      <c r="OKS5" s="2152"/>
      <c r="OKT5" s="2152"/>
      <c r="OKU5" s="2152"/>
      <c r="OKV5" s="2152"/>
      <c r="OKW5" s="2152"/>
      <c r="OKX5" s="2152"/>
      <c r="OKY5" s="2152"/>
      <c r="OKZ5" s="2152"/>
      <c r="OLA5" s="2152"/>
      <c r="OLB5" s="2152"/>
      <c r="OLC5" s="2152"/>
      <c r="OLD5" s="2152"/>
      <c r="OLE5" s="2152"/>
      <c r="OLF5" s="2152"/>
      <c r="OLG5" s="2152"/>
      <c r="OLH5" s="2152"/>
      <c r="OLI5" s="2152"/>
      <c r="OLJ5" s="2152"/>
      <c r="OLK5" s="2152"/>
      <c r="OLL5" s="2152"/>
      <c r="OLM5" s="2152"/>
      <c r="OLN5" s="2152"/>
      <c r="OLO5" s="2152"/>
      <c r="OLP5" s="2152"/>
      <c r="OLQ5" s="2152"/>
      <c r="OLR5" s="2152"/>
      <c r="OLS5" s="2152"/>
      <c r="OLT5" s="2152"/>
      <c r="OLU5" s="2152"/>
      <c r="OLV5" s="2152"/>
      <c r="OLW5" s="2152"/>
      <c r="OLX5" s="2152"/>
      <c r="OLY5" s="2152"/>
      <c r="OLZ5" s="2152"/>
      <c r="OMA5" s="2152"/>
      <c r="OMB5" s="2152"/>
      <c r="OMC5" s="2152"/>
      <c r="OMD5" s="2152"/>
      <c r="OME5" s="2152"/>
      <c r="OMF5" s="2152"/>
      <c r="OMG5" s="2152"/>
      <c r="OMH5" s="2152"/>
      <c r="OMI5" s="2152"/>
      <c r="OMJ5" s="2152"/>
      <c r="OMK5" s="2152"/>
      <c r="OML5" s="2152"/>
      <c r="OMM5" s="2152"/>
      <c r="OMN5" s="2152"/>
      <c r="OMO5" s="2152"/>
      <c r="OMP5" s="2152"/>
      <c r="OMQ5" s="2152"/>
      <c r="OMR5" s="2152"/>
      <c r="OMS5" s="2152"/>
      <c r="OMT5" s="2152"/>
      <c r="OMU5" s="2152"/>
      <c r="OMV5" s="2152"/>
      <c r="OMW5" s="2152"/>
      <c r="OMX5" s="2152"/>
      <c r="OMY5" s="2152"/>
      <c r="OMZ5" s="2152"/>
      <c r="ONA5" s="2152"/>
      <c r="ONB5" s="2152"/>
      <c r="ONC5" s="2152"/>
      <c r="OND5" s="2152"/>
      <c r="ONE5" s="2152"/>
      <c r="ONF5" s="2152"/>
      <c r="ONG5" s="2152"/>
      <c r="ONH5" s="2152"/>
      <c r="ONI5" s="2152"/>
      <c r="ONJ5" s="2152"/>
      <c r="ONK5" s="2152"/>
      <c r="ONL5" s="2152"/>
      <c r="ONM5" s="2152"/>
      <c r="ONN5" s="2152"/>
      <c r="ONO5" s="2152"/>
      <c r="ONP5" s="2152"/>
      <c r="ONQ5" s="2152"/>
      <c r="ONR5" s="2152"/>
      <c r="ONS5" s="2152"/>
      <c r="ONT5" s="2152"/>
      <c r="ONU5" s="2152"/>
      <c r="ONV5" s="2152"/>
      <c r="ONW5" s="2152"/>
      <c r="ONX5" s="2152"/>
      <c r="ONY5" s="2152"/>
      <c r="ONZ5" s="2152"/>
      <c r="OOA5" s="2152"/>
      <c r="OOB5" s="2152"/>
      <c r="OOC5" s="2152"/>
      <c r="OOD5" s="2152"/>
      <c r="OOE5" s="2152"/>
      <c r="OOF5" s="2152"/>
      <c r="OOG5" s="2152"/>
      <c r="OOH5" s="2152"/>
      <c r="OOI5" s="2152"/>
      <c r="OOJ5" s="2152"/>
      <c r="OOK5" s="2152"/>
      <c r="OOL5" s="2152"/>
      <c r="OOM5" s="2152"/>
      <c r="OON5" s="2152"/>
      <c r="OOO5" s="2152"/>
      <c r="OOP5" s="2152"/>
      <c r="OOQ5" s="2152"/>
      <c r="OOR5" s="2152"/>
      <c r="OOS5" s="2152"/>
      <c r="OOT5" s="2152"/>
      <c r="OOU5" s="2152"/>
      <c r="OOV5" s="2152"/>
      <c r="OOW5" s="2152"/>
      <c r="OOX5" s="2152"/>
      <c r="OOY5" s="2152"/>
      <c r="OOZ5" s="2152"/>
      <c r="OPA5" s="2152"/>
      <c r="OPB5" s="2152"/>
      <c r="OPC5" s="2152"/>
      <c r="OPD5" s="2152"/>
      <c r="OPE5" s="2152"/>
      <c r="OPF5" s="2152"/>
      <c r="OPG5" s="2152"/>
      <c r="OPH5" s="2152"/>
      <c r="OPI5" s="2152"/>
      <c r="OPJ5" s="2152"/>
      <c r="OPK5" s="2152"/>
      <c r="OPL5" s="2152"/>
      <c r="OPM5" s="2152"/>
      <c r="OPN5" s="2152"/>
      <c r="OPO5" s="2152"/>
      <c r="OPP5" s="2152"/>
      <c r="OPQ5" s="2152"/>
      <c r="OPR5" s="2152"/>
      <c r="OPS5" s="2152"/>
      <c r="OPT5" s="2152"/>
      <c r="OPU5" s="2152"/>
      <c r="OPV5" s="2152"/>
      <c r="OPW5" s="2152"/>
      <c r="OPX5" s="2152"/>
      <c r="OPY5" s="2152"/>
      <c r="OPZ5" s="2152"/>
      <c r="OQA5" s="2152"/>
      <c r="OQB5" s="2152"/>
      <c r="OQC5" s="2152"/>
      <c r="OQD5" s="2152"/>
      <c r="OQE5" s="2152"/>
      <c r="OQF5" s="2152"/>
      <c r="OQG5" s="2152"/>
      <c r="OQH5" s="2152"/>
      <c r="OQI5" s="2152"/>
      <c r="OQJ5" s="2152"/>
      <c r="OQK5" s="2152"/>
      <c r="OQL5" s="2152"/>
      <c r="OQM5" s="2152"/>
      <c r="OQN5" s="2152"/>
      <c r="OQO5" s="2152"/>
      <c r="OQP5" s="2152"/>
      <c r="OQQ5" s="2152"/>
      <c r="OQR5" s="2152"/>
      <c r="OQS5" s="2152"/>
      <c r="OQT5" s="2152"/>
      <c r="OQU5" s="2152"/>
      <c r="OQV5" s="2152"/>
      <c r="OQW5" s="2152"/>
      <c r="OQX5" s="2152"/>
      <c r="OQY5" s="2152"/>
      <c r="OQZ5" s="2152"/>
      <c r="ORA5" s="2152"/>
      <c r="ORB5" s="2152"/>
      <c r="ORC5" s="2152"/>
      <c r="ORD5" s="2152"/>
      <c r="ORE5" s="2152"/>
      <c r="ORF5" s="2152"/>
      <c r="ORG5" s="2152"/>
      <c r="ORH5" s="2152"/>
      <c r="ORI5" s="2152"/>
      <c r="ORJ5" s="2152"/>
      <c r="ORK5" s="2152"/>
      <c r="ORL5" s="2152"/>
      <c r="ORM5" s="2152"/>
      <c r="ORN5" s="2152"/>
      <c r="ORO5" s="2152"/>
      <c r="ORP5" s="2152"/>
      <c r="ORQ5" s="2152"/>
      <c r="ORR5" s="2152"/>
      <c r="ORS5" s="2152"/>
      <c r="ORT5" s="2152"/>
      <c r="ORU5" s="2152"/>
      <c r="ORV5" s="2152"/>
      <c r="ORW5" s="2152"/>
      <c r="ORX5" s="2152"/>
      <c r="ORY5" s="2152"/>
      <c r="ORZ5" s="2152"/>
      <c r="OSA5" s="2152"/>
      <c r="OSB5" s="2152"/>
      <c r="OSC5" s="2152"/>
      <c r="OSD5" s="2152"/>
      <c r="OSE5" s="2152"/>
      <c r="OSF5" s="2152"/>
      <c r="OSG5" s="2152"/>
      <c r="OSH5" s="2152"/>
      <c r="OSI5" s="2152"/>
      <c r="OSJ5" s="2152"/>
      <c r="OSK5" s="2152"/>
      <c r="OSL5" s="2152"/>
      <c r="OSM5" s="2152"/>
      <c r="OSN5" s="2152"/>
      <c r="OSO5" s="2152"/>
      <c r="OSP5" s="2152"/>
      <c r="OSQ5" s="2152"/>
      <c r="OSR5" s="2152"/>
      <c r="OSS5" s="2152"/>
      <c r="OST5" s="2152"/>
      <c r="OSU5" s="2152"/>
      <c r="OSV5" s="2152"/>
      <c r="OSW5" s="2152"/>
      <c r="OSX5" s="2152"/>
      <c r="OSY5" s="2152"/>
      <c r="OSZ5" s="2152"/>
      <c r="OTA5" s="2152"/>
      <c r="OTB5" s="2152"/>
      <c r="OTC5" s="2152"/>
      <c r="OTD5" s="2152"/>
      <c r="OTE5" s="2152"/>
      <c r="OTF5" s="2152"/>
      <c r="OTG5" s="2152"/>
      <c r="OTH5" s="2152"/>
      <c r="OTI5" s="2152"/>
      <c r="OTJ5" s="2152"/>
      <c r="OTK5" s="2152"/>
      <c r="OTL5" s="2152"/>
      <c r="OTM5" s="2152"/>
      <c r="OTN5" s="2152"/>
      <c r="OTO5" s="2152"/>
      <c r="OTP5" s="2152"/>
      <c r="OTQ5" s="2152"/>
      <c r="OTR5" s="2152"/>
      <c r="OTS5" s="2152"/>
      <c r="OTT5" s="2152"/>
      <c r="OTU5" s="2152"/>
      <c r="OTV5" s="2152"/>
      <c r="OTW5" s="2152"/>
      <c r="OTX5" s="2152"/>
      <c r="OTY5" s="2152"/>
      <c r="OTZ5" s="2152"/>
      <c r="OUA5" s="2152"/>
      <c r="OUB5" s="2152"/>
      <c r="OUC5" s="2152"/>
      <c r="OUD5" s="2152"/>
      <c r="OUE5" s="2152"/>
      <c r="OUF5" s="2152"/>
      <c r="OUG5" s="2152"/>
      <c r="OUH5" s="2152"/>
      <c r="OUI5" s="2152"/>
      <c r="OUJ5" s="2152"/>
      <c r="OUK5" s="2152"/>
      <c r="OUL5" s="2152"/>
      <c r="OUM5" s="2152"/>
      <c r="OUN5" s="2152"/>
      <c r="OUO5" s="2152"/>
      <c r="OUP5" s="2152"/>
      <c r="OUQ5" s="2152"/>
      <c r="OUR5" s="2152"/>
      <c r="OUS5" s="2152"/>
      <c r="OUT5" s="2152"/>
      <c r="OUU5" s="2152"/>
      <c r="OUV5" s="2152"/>
      <c r="OUW5" s="2152"/>
      <c r="OUX5" s="2152"/>
      <c r="OUY5" s="2152"/>
      <c r="OUZ5" s="2152"/>
      <c r="OVA5" s="2152"/>
      <c r="OVB5" s="2152"/>
      <c r="OVC5" s="2152"/>
      <c r="OVD5" s="2152"/>
      <c r="OVE5" s="2152"/>
      <c r="OVF5" s="2152"/>
      <c r="OVG5" s="2152"/>
      <c r="OVH5" s="2152"/>
      <c r="OVI5" s="2152"/>
      <c r="OVJ5" s="2152"/>
      <c r="OVK5" s="2152"/>
      <c r="OVL5" s="2152"/>
      <c r="OVM5" s="2152"/>
      <c r="OVN5" s="2152"/>
      <c r="OVO5" s="2152"/>
      <c r="OVP5" s="2152"/>
      <c r="OVQ5" s="2152"/>
      <c r="OVR5" s="2152"/>
      <c r="OVS5" s="2152"/>
      <c r="OVT5" s="2152"/>
      <c r="OVU5" s="2152"/>
      <c r="OVV5" s="2152"/>
      <c r="OVW5" s="2152"/>
      <c r="OVX5" s="2152"/>
      <c r="OVY5" s="2152"/>
      <c r="OVZ5" s="2152"/>
      <c r="OWA5" s="2152"/>
      <c r="OWB5" s="2152"/>
      <c r="OWC5" s="2152"/>
      <c r="OWD5" s="2152"/>
      <c r="OWE5" s="2152"/>
      <c r="OWF5" s="2152"/>
      <c r="OWG5" s="2152"/>
      <c r="OWH5" s="2152"/>
      <c r="OWI5" s="2152"/>
      <c r="OWJ5" s="2152"/>
      <c r="OWK5" s="2152"/>
      <c r="OWL5" s="2152"/>
      <c r="OWM5" s="2152"/>
      <c r="OWN5" s="2152"/>
      <c r="OWO5" s="2152"/>
      <c r="OWP5" s="2152"/>
      <c r="OWQ5" s="2152"/>
      <c r="OWR5" s="2152"/>
      <c r="OWS5" s="2152"/>
      <c r="OWT5" s="2152"/>
      <c r="OWU5" s="2152"/>
      <c r="OWV5" s="2152"/>
      <c r="OWW5" s="2152"/>
      <c r="OWX5" s="2152"/>
      <c r="OWY5" s="2152"/>
      <c r="OWZ5" s="2152"/>
      <c r="OXA5" s="2152"/>
      <c r="OXB5" s="2152"/>
      <c r="OXC5" s="2152"/>
      <c r="OXD5" s="2152"/>
      <c r="OXE5" s="2152"/>
      <c r="OXF5" s="2152"/>
      <c r="OXG5" s="2152"/>
      <c r="OXH5" s="2152"/>
      <c r="OXI5" s="2152"/>
      <c r="OXJ5" s="2152"/>
      <c r="OXK5" s="2152"/>
      <c r="OXL5" s="2152"/>
      <c r="OXM5" s="2152"/>
      <c r="OXN5" s="2152"/>
      <c r="OXO5" s="2152"/>
      <c r="OXP5" s="2152"/>
      <c r="OXQ5" s="2152"/>
      <c r="OXR5" s="2152"/>
      <c r="OXS5" s="2152"/>
      <c r="OXT5" s="2152"/>
      <c r="OXU5" s="2152"/>
      <c r="OXV5" s="2152"/>
      <c r="OXW5" s="2152"/>
      <c r="OXX5" s="2152"/>
      <c r="OXY5" s="2152"/>
      <c r="OXZ5" s="2152"/>
      <c r="OYA5" s="2152"/>
      <c r="OYB5" s="2152"/>
      <c r="OYC5" s="2152"/>
      <c r="OYD5" s="2152"/>
      <c r="OYE5" s="2152"/>
      <c r="OYF5" s="2152"/>
      <c r="OYG5" s="2152"/>
      <c r="OYH5" s="2152"/>
      <c r="OYI5" s="2152"/>
      <c r="OYJ5" s="2152"/>
      <c r="OYK5" s="2152"/>
      <c r="OYL5" s="2152"/>
      <c r="OYM5" s="2152"/>
      <c r="OYN5" s="2152"/>
      <c r="OYO5" s="2152"/>
      <c r="OYP5" s="2152"/>
      <c r="OYQ5" s="2152"/>
      <c r="OYR5" s="2152"/>
      <c r="OYS5" s="2152"/>
      <c r="OYT5" s="2152"/>
      <c r="OYU5" s="2152"/>
      <c r="OYV5" s="2152"/>
      <c r="OYW5" s="2152"/>
      <c r="OYX5" s="2152"/>
      <c r="OYY5" s="2152"/>
      <c r="OYZ5" s="2152"/>
      <c r="OZA5" s="2152"/>
      <c r="OZB5" s="2152"/>
      <c r="OZC5" s="2152"/>
      <c r="OZD5" s="2152"/>
      <c r="OZE5" s="2152"/>
      <c r="OZF5" s="2152"/>
      <c r="OZG5" s="2152"/>
      <c r="OZH5" s="2152"/>
      <c r="OZI5" s="2152"/>
      <c r="OZJ5" s="2152"/>
      <c r="OZK5" s="2152"/>
      <c r="OZL5" s="2152"/>
      <c r="OZM5" s="2152"/>
      <c r="OZN5" s="2152"/>
      <c r="OZO5" s="2152"/>
      <c r="OZP5" s="2152"/>
      <c r="OZQ5" s="2152"/>
      <c r="OZR5" s="2152"/>
      <c r="OZS5" s="2152"/>
      <c r="OZT5" s="2152"/>
      <c r="OZU5" s="2152"/>
      <c r="OZV5" s="2152"/>
      <c r="OZW5" s="2152"/>
      <c r="OZX5" s="2152"/>
      <c r="OZY5" s="2152"/>
      <c r="OZZ5" s="2152"/>
      <c r="PAA5" s="2152"/>
      <c r="PAB5" s="2152"/>
      <c r="PAC5" s="2152"/>
      <c r="PAD5" s="2152"/>
      <c r="PAE5" s="2152"/>
      <c r="PAF5" s="2152"/>
      <c r="PAG5" s="2152"/>
      <c r="PAH5" s="2152"/>
      <c r="PAI5" s="2152"/>
      <c r="PAJ5" s="2152"/>
      <c r="PAK5" s="2152"/>
      <c r="PAL5" s="2152"/>
      <c r="PAM5" s="2152"/>
      <c r="PAN5" s="2152"/>
      <c r="PAO5" s="2152"/>
      <c r="PAP5" s="2152"/>
      <c r="PAQ5" s="2152"/>
      <c r="PAR5" s="2152"/>
      <c r="PAS5" s="2152"/>
      <c r="PAT5" s="2152"/>
      <c r="PAU5" s="2152"/>
      <c r="PAV5" s="2152"/>
      <c r="PAW5" s="2152"/>
      <c r="PAX5" s="2152"/>
      <c r="PAY5" s="2152"/>
      <c r="PAZ5" s="2152"/>
      <c r="PBA5" s="2152"/>
      <c r="PBB5" s="2152"/>
      <c r="PBC5" s="2152"/>
      <c r="PBD5" s="2152"/>
      <c r="PBE5" s="2152"/>
      <c r="PBF5" s="2152"/>
      <c r="PBG5" s="2152"/>
      <c r="PBH5" s="2152"/>
      <c r="PBI5" s="2152"/>
      <c r="PBJ5" s="2152"/>
      <c r="PBK5" s="2152"/>
      <c r="PBL5" s="2152"/>
      <c r="PBM5" s="2152"/>
      <c r="PBN5" s="2152"/>
      <c r="PBO5" s="2152"/>
      <c r="PBP5" s="2152"/>
      <c r="PBQ5" s="2152"/>
      <c r="PBR5" s="2152"/>
      <c r="PBS5" s="2152"/>
      <c r="PBT5" s="2152"/>
      <c r="PBU5" s="2152"/>
      <c r="PBV5" s="2152"/>
      <c r="PBW5" s="2152"/>
      <c r="PBX5" s="2152"/>
      <c r="PBY5" s="2152"/>
      <c r="PBZ5" s="2152"/>
      <c r="PCA5" s="2152"/>
      <c r="PCB5" s="2152"/>
      <c r="PCC5" s="2152"/>
      <c r="PCD5" s="2152"/>
      <c r="PCE5" s="2152"/>
      <c r="PCF5" s="2152"/>
      <c r="PCG5" s="2152"/>
      <c r="PCH5" s="2152"/>
      <c r="PCI5" s="2152"/>
      <c r="PCJ5" s="2152"/>
      <c r="PCK5" s="2152"/>
      <c r="PCL5" s="2152"/>
      <c r="PCM5" s="2152"/>
      <c r="PCN5" s="2152"/>
      <c r="PCO5" s="2152"/>
      <c r="PCP5" s="2152"/>
      <c r="PCQ5" s="2152"/>
      <c r="PCR5" s="2152"/>
      <c r="PCS5" s="2152"/>
      <c r="PCT5" s="2152"/>
      <c r="PCU5" s="2152"/>
      <c r="PCV5" s="2152"/>
      <c r="PCW5" s="2152"/>
      <c r="PCX5" s="2152"/>
      <c r="PCY5" s="2152"/>
      <c r="PCZ5" s="2152"/>
      <c r="PDA5" s="2152"/>
      <c r="PDB5" s="2152"/>
      <c r="PDC5" s="2152"/>
      <c r="PDD5" s="2152"/>
      <c r="PDE5" s="2152"/>
      <c r="PDF5" s="2152"/>
      <c r="PDG5" s="2152"/>
      <c r="PDH5" s="2152"/>
      <c r="PDI5" s="2152"/>
      <c r="PDJ5" s="2152"/>
      <c r="PDK5" s="2152"/>
      <c r="PDL5" s="2152"/>
      <c r="PDM5" s="2152"/>
      <c r="PDN5" s="2152"/>
      <c r="PDO5" s="2152"/>
      <c r="PDP5" s="2152"/>
      <c r="PDQ5" s="2152"/>
      <c r="PDR5" s="2152"/>
      <c r="PDS5" s="2152"/>
      <c r="PDT5" s="2152"/>
      <c r="PDU5" s="2152"/>
      <c r="PDV5" s="2152"/>
      <c r="PDW5" s="2152"/>
      <c r="PDX5" s="2152"/>
      <c r="PDY5" s="2152"/>
      <c r="PDZ5" s="2152"/>
      <c r="PEA5" s="2152"/>
      <c r="PEB5" s="2152"/>
      <c r="PEC5" s="2152"/>
      <c r="PED5" s="2152"/>
      <c r="PEE5" s="2152"/>
      <c r="PEF5" s="2152"/>
      <c r="PEG5" s="2152"/>
      <c r="PEH5" s="2152"/>
      <c r="PEI5" s="2152"/>
      <c r="PEJ5" s="2152"/>
      <c r="PEK5" s="2152"/>
      <c r="PEL5" s="2152"/>
      <c r="PEM5" s="2152"/>
      <c r="PEN5" s="2152"/>
      <c r="PEO5" s="2152"/>
      <c r="PEP5" s="2152"/>
      <c r="PEQ5" s="2152"/>
      <c r="PER5" s="2152"/>
      <c r="PES5" s="2152"/>
      <c r="PET5" s="2152"/>
      <c r="PEU5" s="2152"/>
      <c r="PEV5" s="2152"/>
      <c r="PEW5" s="2152"/>
      <c r="PEX5" s="2152"/>
      <c r="PEY5" s="2152"/>
      <c r="PEZ5" s="2152"/>
      <c r="PFA5" s="2152"/>
      <c r="PFB5" s="2152"/>
      <c r="PFC5" s="2152"/>
      <c r="PFD5" s="2152"/>
      <c r="PFE5" s="2152"/>
      <c r="PFF5" s="2152"/>
      <c r="PFG5" s="2152"/>
      <c r="PFH5" s="2152"/>
      <c r="PFI5" s="2152"/>
      <c r="PFJ5" s="2152"/>
      <c r="PFK5" s="2152"/>
      <c r="PFL5" s="2152"/>
      <c r="PFM5" s="2152"/>
      <c r="PFN5" s="2152"/>
      <c r="PFO5" s="2152"/>
      <c r="PFP5" s="2152"/>
      <c r="PFQ5" s="2152"/>
      <c r="PFR5" s="2152"/>
      <c r="PFS5" s="2152"/>
      <c r="PFT5" s="2152"/>
      <c r="PFU5" s="2152"/>
      <c r="PFV5" s="2152"/>
      <c r="PFW5" s="2152"/>
      <c r="PFX5" s="2152"/>
      <c r="PFY5" s="2152"/>
      <c r="PFZ5" s="2152"/>
      <c r="PGA5" s="2152"/>
      <c r="PGB5" s="2152"/>
      <c r="PGC5" s="2152"/>
      <c r="PGD5" s="2152"/>
      <c r="PGE5" s="2152"/>
      <c r="PGF5" s="2152"/>
      <c r="PGG5" s="2152"/>
      <c r="PGH5" s="2152"/>
      <c r="PGI5" s="2152"/>
      <c r="PGJ5" s="2152"/>
      <c r="PGK5" s="2152"/>
      <c r="PGL5" s="2152"/>
      <c r="PGM5" s="2152"/>
      <c r="PGN5" s="2152"/>
      <c r="PGO5" s="2152"/>
      <c r="PGP5" s="2152"/>
      <c r="PGQ5" s="2152"/>
      <c r="PGR5" s="2152"/>
      <c r="PGS5" s="2152"/>
      <c r="PGT5" s="2152"/>
      <c r="PGU5" s="2152"/>
      <c r="PGV5" s="2152"/>
      <c r="PGW5" s="2152"/>
      <c r="PGX5" s="2152"/>
      <c r="PGY5" s="2152"/>
      <c r="PGZ5" s="2152"/>
      <c r="PHA5" s="2152"/>
      <c r="PHB5" s="2152"/>
      <c r="PHC5" s="2152"/>
      <c r="PHD5" s="2152"/>
      <c r="PHE5" s="2152"/>
      <c r="PHF5" s="2152"/>
      <c r="PHG5" s="2152"/>
      <c r="PHH5" s="2152"/>
      <c r="PHI5" s="2152"/>
      <c r="PHJ5" s="2152"/>
      <c r="PHK5" s="2152"/>
      <c r="PHL5" s="2152"/>
      <c r="PHM5" s="2152"/>
      <c r="PHN5" s="2152"/>
      <c r="PHO5" s="2152"/>
      <c r="PHP5" s="2152"/>
      <c r="PHQ5" s="2152"/>
      <c r="PHR5" s="2152"/>
      <c r="PHS5" s="2152"/>
      <c r="PHT5" s="2152"/>
      <c r="PHU5" s="2152"/>
      <c r="PHV5" s="2152"/>
      <c r="PHW5" s="2152"/>
      <c r="PHX5" s="2152"/>
      <c r="PHY5" s="2152"/>
      <c r="PHZ5" s="2152"/>
      <c r="PIA5" s="2152"/>
      <c r="PIB5" s="2152"/>
      <c r="PIC5" s="2152"/>
      <c r="PID5" s="2152"/>
      <c r="PIE5" s="2152"/>
      <c r="PIF5" s="2152"/>
      <c r="PIG5" s="2152"/>
      <c r="PIH5" s="2152"/>
      <c r="PII5" s="2152"/>
      <c r="PIJ5" s="2152"/>
      <c r="PIK5" s="2152"/>
      <c r="PIL5" s="2152"/>
      <c r="PIM5" s="2152"/>
      <c r="PIN5" s="2152"/>
      <c r="PIO5" s="2152"/>
      <c r="PIP5" s="2152"/>
      <c r="PIQ5" s="2152"/>
      <c r="PIR5" s="2152"/>
      <c r="PIS5" s="2152"/>
      <c r="PIT5" s="2152"/>
      <c r="PIU5" s="2152"/>
      <c r="PIV5" s="2152"/>
      <c r="PIW5" s="2152"/>
      <c r="PIX5" s="2152"/>
      <c r="PIY5" s="2152"/>
      <c r="PIZ5" s="2152"/>
      <c r="PJA5" s="2152"/>
      <c r="PJB5" s="2152"/>
      <c r="PJC5" s="2152"/>
      <c r="PJD5" s="2152"/>
      <c r="PJE5" s="2152"/>
      <c r="PJF5" s="2152"/>
      <c r="PJG5" s="2152"/>
      <c r="PJH5" s="2152"/>
      <c r="PJI5" s="2152"/>
      <c r="PJJ5" s="2152"/>
      <c r="PJK5" s="2152"/>
      <c r="PJL5" s="2152"/>
      <c r="PJM5" s="2152"/>
      <c r="PJN5" s="2152"/>
      <c r="PJO5" s="2152"/>
      <c r="PJP5" s="2152"/>
      <c r="PJQ5" s="2152"/>
      <c r="PJR5" s="2152"/>
      <c r="PJS5" s="2152"/>
      <c r="PJT5" s="2152"/>
      <c r="PJU5" s="2152"/>
      <c r="PJV5" s="2152"/>
      <c r="PJW5" s="2152"/>
      <c r="PJX5" s="2152"/>
      <c r="PJY5" s="2152"/>
      <c r="PJZ5" s="2152"/>
      <c r="PKA5" s="2152"/>
      <c r="PKB5" s="2152"/>
      <c r="PKC5" s="2152"/>
      <c r="PKD5" s="2152"/>
      <c r="PKE5" s="2152"/>
      <c r="PKF5" s="2152"/>
      <c r="PKG5" s="2152"/>
      <c r="PKH5" s="2152"/>
      <c r="PKI5" s="2152"/>
      <c r="PKJ5" s="2152"/>
      <c r="PKK5" s="2152"/>
      <c r="PKL5" s="2152"/>
      <c r="PKM5" s="2152"/>
      <c r="PKN5" s="2152"/>
      <c r="PKO5" s="2152"/>
      <c r="PKP5" s="2152"/>
      <c r="PKQ5" s="2152"/>
      <c r="PKR5" s="2152"/>
      <c r="PKS5" s="2152"/>
      <c r="PKT5" s="2152"/>
      <c r="PKU5" s="2152"/>
      <c r="PKV5" s="2152"/>
      <c r="PKW5" s="2152"/>
      <c r="PKX5" s="2152"/>
      <c r="PKY5" s="2152"/>
      <c r="PKZ5" s="2152"/>
      <c r="PLA5" s="2152"/>
      <c r="PLB5" s="2152"/>
      <c r="PLC5" s="2152"/>
      <c r="PLD5" s="2152"/>
      <c r="PLE5" s="2152"/>
      <c r="PLF5" s="2152"/>
      <c r="PLG5" s="2152"/>
      <c r="PLH5" s="2152"/>
      <c r="PLI5" s="2152"/>
      <c r="PLJ5" s="2152"/>
      <c r="PLK5" s="2152"/>
      <c r="PLL5" s="2152"/>
      <c r="PLM5" s="2152"/>
      <c r="PLN5" s="2152"/>
      <c r="PLO5" s="2152"/>
      <c r="PLP5" s="2152"/>
      <c r="PLQ5" s="2152"/>
      <c r="PLR5" s="2152"/>
      <c r="PLS5" s="2152"/>
      <c r="PLT5" s="2152"/>
      <c r="PLU5" s="2152"/>
      <c r="PLV5" s="2152"/>
      <c r="PLW5" s="2152"/>
      <c r="PLX5" s="2152"/>
      <c r="PLY5" s="2152"/>
      <c r="PLZ5" s="2152"/>
      <c r="PMA5" s="2152"/>
      <c r="PMB5" s="2152"/>
      <c r="PMC5" s="2152"/>
      <c r="PMD5" s="2152"/>
      <c r="PME5" s="2152"/>
      <c r="PMF5" s="2152"/>
      <c r="PMG5" s="2152"/>
      <c r="PMH5" s="2152"/>
      <c r="PMI5" s="2152"/>
      <c r="PMJ5" s="2152"/>
      <c r="PMK5" s="2152"/>
      <c r="PML5" s="2152"/>
      <c r="PMM5" s="2152"/>
      <c r="PMN5" s="2152"/>
      <c r="PMO5" s="2152"/>
      <c r="PMP5" s="2152"/>
      <c r="PMQ5" s="2152"/>
      <c r="PMR5" s="2152"/>
      <c r="PMS5" s="2152"/>
      <c r="PMT5" s="2152"/>
      <c r="PMU5" s="2152"/>
      <c r="PMV5" s="2152"/>
      <c r="PMW5" s="2152"/>
      <c r="PMX5" s="2152"/>
      <c r="PMY5" s="2152"/>
      <c r="PMZ5" s="2152"/>
      <c r="PNA5" s="2152"/>
      <c r="PNB5" s="2152"/>
      <c r="PNC5" s="2152"/>
      <c r="PND5" s="2152"/>
      <c r="PNE5" s="2152"/>
      <c r="PNF5" s="2152"/>
      <c r="PNG5" s="2152"/>
      <c r="PNH5" s="2152"/>
      <c r="PNI5" s="2152"/>
      <c r="PNJ5" s="2152"/>
      <c r="PNK5" s="2152"/>
      <c r="PNL5" s="2152"/>
      <c r="PNM5" s="2152"/>
      <c r="PNN5" s="2152"/>
      <c r="PNO5" s="2152"/>
      <c r="PNP5" s="2152"/>
      <c r="PNQ5" s="2152"/>
      <c r="PNR5" s="2152"/>
      <c r="PNS5" s="2152"/>
      <c r="PNT5" s="2152"/>
      <c r="PNU5" s="2152"/>
      <c r="PNV5" s="2152"/>
      <c r="PNW5" s="2152"/>
      <c r="PNX5" s="2152"/>
      <c r="PNY5" s="2152"/>
      <c r="PNZ5" s="2152"/>
      <c r="POA5" s="2152"/>
      <c r="POB5" s="2152"/>
      <c r="POC5" s="2152"/>
      <c r="POD5" s="2152"/>
      <c r="POE5" s="2152"/>
      <c r="POF5" s="2152"/>
      <c r="POG5" s="2152"/>
      <c r="POH5" s="2152"/>
      <c r="POI5" s="2152"/>
      <c r="POJ5" s="2152"/>
      <c r="POK5" s="2152"/>
      <c r="POL5" s="2152"/>
      <c r="POM5" s="2152"/>
      <c r="PON5" s="2152"/>
      <c r="POO5" s="2152"/>
      <c r="POP5" s="2152"/>
      <c r="POQ5" s="2152"/>
      <c r="POR5" s="2152"/>
      <c r="POS5" s="2152"/>
      <c r="POT5" s="2152"/>
      <c r="POU5" s="2152"/>
      <c r="POV5" s="2152"/>
      <c r="POW5" s="2152"/>
      <c r="POX5" s="2152"/>
      <c r="POY5" s="2152"/>
      <c r="POZ5" s="2152"/>
      <c r="PPA5" s="2152"/>
      <c r="PPB5" s="2152"/>
      <c r="PPC5" s="2152"/>
      <c r="PPD5" s="2152"/>
      <c r="PPE5" s="2152"/>
      <c r="PPF5" s="2152"/>
      <c r="PPG5" s="2152"/>
      <c r="PPH5" s="2152"/>
      <c r="PPI5" s="2152"/>
      <c r="PPJ5" s="2152"/>
      <c r="PPK5" s="2152"/>
      <c r="PPL5" s="2152"/>
      <c r="PPM5" s="2152"/>
      <c r="PPN5" s="2152"/>
      <c r="PPO5" s="2152"/>
      <c r="PPP5" s="2152"/>
      <c r="PPQ5" s="2152"/>
      <c r="PPR5" s="2152"/>
      <c r="PPS5" s="2152"/>
      <c r="PPT5" s="2152"/>
      <c r="PPU5" s="2152"/>
      <c r="PPV5" s="2152"/>
      <c r="PPW5" s="2152"/>
      <c r="PPX5" s="2152"/>
      <c r="PPY5" s="2152"/>
      <c r="PPZ5" s="2152"/>
      <c r="PQA5" s="2152"/>
      <c r="PQB5" s="2152"/>
      <c r="PQC5" s="2152"/>
      <c r="PQD5" s="2152"/>
      <c r="PQE5" s="2152"/>
      <c r="PQF5" s="2152"/>
      <c r="PQG5" s="2152"/>
      <c r="PQH5" s="2152"/>
      <c r="PQI5" s="2152"/>
      <c r="PQJ5" s="2152"/>
      <c r="PQK5" s="2152"/>
      <c r="PQL5" s="2152"/>
      <c r="PQM5" s="2152"/>
      <c r="PQN5" s="2152"/>
      <c r="PQO5" s="2152"/>
      <c r="PQP5" s="2152"/>
      <c r="PQQ5" s="2152"/>
      <c r="PQR5" s="2152"/>
      <c r="PQS5" s="2152"/>
      <c r="PQT5" s="2152"/>
      <c r="PQU5" s="2152"/>
      <c r="PQV5" s="2152"/>
      <c r="PQW5" s="2152"/>
      <c r="PQX5" s="2152"/>
      <c r="PQY5" s="2152"/>
      <c r="PQZ5" s="2152"/>
      <c r="PRA5" s="2152"/>
      <c r="PRB5" s="2152"/>
      <c r="PRC5" s="2152"/>
      <c r="PRD5" s="2152"/>
      <c r="PRE5" s="2152"/>
      <c r="PRF5" s="2152"/>
      <c r="PRG5" s="2152"/>
      <c r="PRH5" s="2152"/>
      <c r="PRI5" s="2152"/>
      <c r="PRJ5" s="2152"/>
      <c r="PRK5" s="2152"/>
      <c r="PRL5" s="2152"/>
      <c r="PRM5" s="2152"/>
      <c r="PRN5" s="2152"/>
      <c r="PRO5" s="2152"/>
      <c r="PRP5" s="2152"/>
      <c r="PRQ5" s="2152"/>
      <c r="PRR5" s="2152"/>
      <c r="PRS5" s="2152"/>
      <c r="PRT5" s="2152"/>
      <c r="PRU5" s="2152"/>
      <c r="PRV5" s="2152"/>
      <c r="PRW5" s="2152"/>
      <c r="PRX5" s="2152"/>
      <c r="PRY5" s="2152"/>
      <c r="PRZ5" s="2152"/>
      <c r="PSA5" s="2152"/>
      <c r="PSB5" s="2152"/>
      <c r="PSC5" s="2152"/>
      <c r="PSD5" s="2152"/>
      <c r="PSE5" s="2152"/>
      <c r="PSF5" s="2152"/>
      <c r="PSG5" s="2152"/>
      <c r="PSH5" s="2152"/>
      <c r="PSI5" s="2152"/>
      <c r="PSJ5" s="2152"/>
      <c r="PSK5" s="2152"/>
      <c r="PSL5" s="2152"/>
      <c r="PSM5" s="2152"/>
      <c r="PSN5" s="2152"/>
      <c r="PSO5" s="2152"/>
      <c r="PSP5" s="2152"/>
      <c r="PSQ5" s="2152"/>
      <c r="PSR5" s="2152"/>
      <c r="PSS5" s="2152"/>
      <c r="PST5" s="2152"/>
      <c r="PSU5" s="2152"/>
      <c r="PSV5" s="2152"/>
      <c r="PSW5" s="2152"/>
      <c r="PSX5" s="2152"/>
      <c r="PSY5" s="2152"/>
      <c r="PSZ5" s="2152"/>
      <c r="PTA5" s="2152"/>
      <c r="PTB5" s="2152"/>
      <c r="PTC5" s="2152"/>
      <c r="PTD5" s="2152"/>
      <c r="PTE5" s="2152"/>
      <c r="PTF5" s="2152"/>
      <c r="PTG5" s="2152"/>
      <c r="PTH5" s="2152"/>
      <c r="PTI5" s="2152"/>
      <c r="PTJ5" s="2152"/>
      <c r="PTK5" s="2152"/>
      <c r="PTL5" s="2152"/>
      <c r="PTM5" s="2152"/>
      <c r="PTN5" s="2152"/>
      <c r="PTO5" s="2152"/>
      <c r="PTP5" s="2152"/>
      <c r="PTQ5" s="2152"/>
      <c r="PTR5" s="2152"/>
      <c r="PTS5" s="2152"/>
      <c r="PTT5" s="2152"/>
      <c r="PTU5" s="2152"/>
      <c r="PTV5" s="2152"/>
      <c r="PTW5" s="2152"/>
      <c r="PTX5" s="2152"/>
      <c r="PTY5" s="2152"/>
      <c r="PTZ5" s="2152"/>
      <c r="PUA5" s="2152"/>
      <c r="PUB5" s="2152"/>
      <c r="PUC5" s="2152"/>
      <c r="PUD5" s="2152"/>
      <c r="PUE5" s="2152"/>
      <c r="PUF5" s="2152"/>
      <c r="PUG5" s="2152"/>
      <c r="PUH5" s="2152"/>
      <c r="PUI5" s="2152"/>
      <c r="PUJ5" s="2152"/>
      <c r="PUK5" s="2152"/>
      <c r="PUL5" s="2152"/>
      <c r="PUM5" s="2152"/>
      <c r="PUN5" s="2152"/>
      <c r="PUO5" s="2152"/>
      <c r="PUP5" s="2152"/>
      <c r="PUQ5" s="2152"/>
      <c r="PUR5" s="2152"/>
      <c r="PUS5" s="2152"/>
      <c r="PUT5" s="2152"/>
      <c r="PUU5" s="2152"/>
      <c r="PUV5" s="2152"/>
      <c r="PUW5" s="2152"/>
      <c r="PUX5" s="2152"/>
      <c r="PUY5" s="2152"/>
      <c r="PUZ5" s="2152"/>
      <c r="PVA5" s="2152"/>
      <c r="PVB5" s="2152"/>
      <c r="PVC5" s="2152"/>
      <c r="PVD5" s="2152"/>
      <c r="PVE5" s="2152"/>
      <c r="PVF5" s="2152"/>
      <c r="PVG5" s="2152"/>
      <c r="PVH5" s="2152"/>
      <c r="PVI5" s="2152"/>
      <c r="PVJ5" s="2152"/>
      <c r="PVK5" s="2152"/>
      <c r="PVL5" s="2152"/>
      <c r="PVM5" s="2152"/>
      <c r="PVN5" s="2152"/>
      <c r="PVO5" s="2152"/>
      <c r="PVP5" s="2152"/>
      <c r="PVQ5" s="2152"/>
      <c r="PVR5" s="2152"/>
      <c r="PVS5" s="2152"/>
      <c r="PVT5" s="2152"/>
      <c r="PVU5" s="2152"/>
      <c r="PVV5" s="2152"/>
      <c r="PVW5" s="2152"/>
      <c r="PVX5" s="2152"/>
      <c r="PVY5" s="2152"/>
      <c r="PVZ5" s="2152"/>
      <c r="PWA5" s="2152"/>
      <c r="PWB5" s="2152"/>
      <c r="PWC5" s="2152"/>
      <c r="PWD5" s="2152"/>
      <c r="PWE5" s="2152"/>
      <c r="PWF5" s="2152"/>
      <c r="PWG5" s="2152"/>
      <c r="PWH5" s="2152"/>
      <c r="PWI5" s="2152"/>
      <c r="PWJ5" s="2152"/>
      <c r="PWK5" s="2152"/>
      <c r="PWL5" s="2152"/>
      <c r="PWM5" s="2152"/>
      <c r="PWN5" s="2152"/>
      <c r="PWO5" s="2152"/>
      <c r="PWP5" s="2152"/>
      <c r="PWQ5" s="2152"/>
      <c r="PWR5" s="2152"/>
      <c r="PWS5" s="2152"/>
      <c r="PWT5" s="2152"/>
      <c r="PWU5" s="2152"/>
      <c r="PWV5" s="2152"/>
      <c r="PWW5" s="2152"/>
      <c r="PWX5" s="2152"/>
      <c r="PWY5" s="2152"/>
      <c r="PWZ5" s="2152"/>
      <c r="PXA5" s="2152"/>
      <c r="PXB5" s="2152"/>
      <c r="PXC5" s="2152"/>
      <c r="PXD5" s="2152"/>
      <c r="PXE5" s="2152"/>
      <c r="PXF5" s="2152"/>
      <c r="PXG5" s="2152"/>
      <c r="PXH5" s="2152"/>
      <c r="PXI5" s="2152"/>
      <c r="PXJ5" s="2152"/>
      <c r="PXK5" s="2152"/>
      <c r="PXL5" s="2152"/>
      <c r="PXM5" s="2152"/>
      <c r="PXN5" s="2152"/>
      <c r="PXO5" s="2152"/>
      <c r="PXP5" s="2152"/>
      <c r="PXQ5" s="2152"/>
      <c r="PXR5" s="2152"/>
      <c r="PXS5" s="2152"/>
      <c r="PXT5" s="2152"/>
      <c r="PXU5" s="2152"/>
      <c r="PXV5" s="2152"/>
      <c r="PXW5" s="2152"/>
      <c r="PXX5" s="2152"/>
      <c r="PXY5" s="2152"/>
      <c r="PXZ5" s="2152"/>
      <c r="PYA5" s="2152"/>
      <c r="PYB5" s="2152"/>
      <c r="PYC5" s="2152"/>
      <c r="PYD5" s="2152"/>
      <c r="PYE5" s="2152"/>
      <c r="PYF5" s="2152"/>
      <c r="PYG5" s="2152"/>
      <c r="PYH5" s="2152"/>
      <c r="PYI5" s="2152"/>
      <c r="PYJ5" s="2152"/>
      <c r="PYK5" s="2152"/>
      <c r="PYL5" s="2152"/>
      <c r="PYM5" s="2152"/>
      <c r="PYN5" s="2152"/>
      <c r="PYO5" s="2152"/>
      <c r="PYP5" s="2152"/>
      <c r="PYQ5" s="2152"/>
      <c r="PYR5" s="2152"/>
      <c r="PYS5" s="2152"/>
      <c r="PYT5" s="2152"/>
      <c r="PYU5" s="2152"/>
      <c r="PYV5" s="2152"/>
      <c r="PYW5" s="2152"/>
      <c r="PYX5" s="2152"/>
      <c r="PYY5" s="2152"/>
      <c r="PYZ5" s="2152"/>
      <c r="PZA5" s="2152"/>
      <c r="PZB5" s="2152"/>
      <c r="PZC5" s="2152"/>
      <c r="PZD5" s="2152"/>
      <c r="PZE5" s="2152"/>
      <c r="PZF5" s="2152"/>
      <c r="PZG5" s="2152"/>
      <c r="PZH5" s="2152"/>
      <c r="PZI5" s="2152"/>
      <c r="PZJ5" s="2152"/>
      <c r="PZK5" s="2152"/>
      <c r="PZL5" s="2152"/>
      <c r="PZM5" s="2152"/>
      <c r="PZN5" s="2152"/>
      <c r="PZO5" s="2152"/>
      <c r="PZP5" s="2152"/>
      <c r="PZQ5" s="2152"/>
      <c r="PZR5" s="2152"/>
      <c r="PZS5" s="2152"/>
      <c r="PZT5" s="2152"/>
      <c r="PZU5" s="2152"/>
      <c r="PZV5" s="2152"/>
      <c r="PZW5" s="2152"/>
      <c r="PZX5" s="2152"/>
      <c r="PZY5" s="2152"/>
      <c r="PZZ5" s="2152"/>
      <c r="QAA5" s="2152"/>
      <c r="QAB5" s="2152"/>
      <c r="QAC5" s="2152"/>
      <c r="QAD5" s="2152"/>
      <c r="QAE5" s="2152"/>
      <c r="QAF5" s="2152"/>
      <c r="QAG5" s="2152"/>
      <c r="QAH5" s="2152"/>
      <c r="QAI5" s="2152"/>
      <c r="QAJ5" s="2152"/>
      <c r="QAK5" s="2152"/>
      <c r="QAL5" s="2152"/>
      <c r="QAM5" s="2152"/>
      <c r="QAN5" s="2152"/>
      <c r="QAO5" s="2152"/>
      <c r="QAP5" s="2152"/>
      <c r="QAQ5" s="2152"/>
      <c r="QAR5" s="2152"/>
      <c r="QAS5" s="2152"/>
      <c r="QAT5" s="2152"/>
      <c r="QAU5" s="2152"/>
      <c r="QAV5" s="2152"/>
      <c r="QAW5" s="2152"/>
      <c r="QAX5" s="2152"/>
      <c r="QAY5" s="2152"/>
      <c r="QAZ5" s="2152"/>
      <c r="QBA5" s="2152"/>
      <c r="QBB5" s="2152"/>
      <c r="QBC5" s="2152"/>
      <c r="QBD5" s="2152"/>
      <c r="QBE5" s="2152"/>
      <c r="QBF5" s="2152"/>
      <c r="QBG5" s="2152"/>
      <c r="QBH5" s="2152"/>
      <c r="QBI5" s="2152"/>
      <c r="QBJ5" s="2152"/>
      <c r="QBK5" s="2152"/>
      <c r="QBL5" s="2152"/>
      <c r="QBM5" s="2152"/>
      <c r="QBN5" s="2152"/>
      <c r="QBO5" s="2152"/>
      <c r="QBP5" s="2152"/>
      <c r="QBQ5" s="2152"/>
      <c r="QBR5" s="2152"/>
      <c r="QBS5" s="2152"/>
      <c r="QBT5" s="2152"/>
      <c r="QBU5" s="2152"/>
      <c r="QBV5" s="2152"/>
      <c r="QBW5" s="2152"/>
      <c r="QBX5" s="2152"/>
      <c r="QBY5" s="2152"/>
      <c r="QBZ5" s="2152"/>
      <c r="QCA5" s="2152"/>
      <c r="QCB5" s="2152"/>
      <c r="QCC5" s="2152"/>
      <c r="QCD5" s="2152"/>
      <c r="QCE5" s="2152"/>
      <c r="QCF5" s="2152"/>
      <c r="QCG5" s="2152"/>
      <c r="QCH5" s="2152"/>
      <c r="QCI5" s="2152"/>
      <c r="QCJ5" s="2152"/>
      <c r="QCK5" s="2152"/>
      <c r="QCL5" s="2152"/>
      <c r="QCM5" s="2152"/>
      <c r="QCN5" s="2152"/>
      <c r="QCO5" s="2152"/>
      <c r="QCP5" s="2152"/>
      <c r="QCQ5" s="2152"/>
      <c r="QCR5" s="2152"/>
      <c r="QCS5" s="2152"/>
      <c r="QCT5" s="2152"/>
      <c r="QCU5" s="2152"/>
      <c r="QCV5" s="2152"/>
      <c r="QCW5" s="2152"/>
      <c r="QCX5" s="2152"/>
      <c r="QCY5" s="2152"/>
      <c r="QCZ5" s="2152"/>
      <c r="QDA5" s="2152"/>
      <c r="QDB5" s="2152"/>
      <c r="QDC5" s="2152"/>
      <c r="QDD5" s="2152"/>
      <c r="QDE5" s="2152"/>
      <c r="QDF5" s="2152"/>
      <c r="QDG5" s="2152"/>
      <c r="QDH5" s="2152"/>
      <c r="QDI5" s="2152"/>
      <c r="QDJ5" s="2152"/>
      <c r="QDK5" s="2152"/>
      <c r="QDL5" s="2152"/>
      <c r="QDM5" s="2152"/>
      <c r="QDN5" s="2152"/>
      <c r="QDO5" s="2152"/>
      <c r="QDP5" s="2152"/>
      <c r="QDQ5" s="2152"/>
      <c r="QDR5" s="2152"/>
      <c r="QDS5" s="2152"/>
      <c r="QDT5" s="2152"/>
      <c r="QDU5" s="2152"/>
      <c r="QDV5" s="2152"/>
      <c r="QDW5" s="2152"/>
      <c r="QDX5" s="2152"/>
      <c r="QDY5" s="2152"/>
      <c r="QDZ5" s="2152"/>
      <c r="QEA5" s="2152"/>
      <c r="QEB5" s="2152"/>
      <c r="QEC5" s="2152"/>
      <c r="QED5" s="2152"/>
      <c r="QEE5" s="2152"/>
      <c r="QEF5" s="2152"/>
      <c r="QEG5" s="2152"/>
      <c r="QEH5" s="2152"/>
      <c r="QEI5" s="2152"/>
      <c r="QEJ5" s="2152"/>
      <c r="QEK5" s="2152"/>
      <c r="QEL5" s="2152"/>
      <c r="QEM5" s="2152"/>
      <c r="QEN5" s="2152"/>
      <c r="QEO5" s="2152"/>
      <c r="QEP5" s="2152"/>
      <c r="QEQ5" s="2152"/>
      <c r="QER5" s="2152"/>
      <c r="QES5" s="2152"/>
      <c r="QET5" s="2152"/>
      <c r="QEU5" s="2152"/>
      <c r="QEV5" s="2152"/>
      <c r="QEW5" s="2152"/>
      <c r="QEX5" s="2152"/>
      <c r="QEY5" s="2152"/>
      <c r="QEZ5" s="2152"/>
      <c r="QFA5" s="2152"/>
      <c r="QFB5" s="2152"/>
      <c r="QFC5" s="2152"/>
      <c r="QFD5" s="2152"/>
      <c r="QFE5" s="2152"/>
      <c r="QFF5" s="2152"/>
      <c r="QFG5" s="2152"/>
      <c r="QFH5" s="2152"/>
      <c r="QFI5" s="2152"/>
      <c r="QFJ5" s="2152"/>
      <c r="QFK5" s="2152"/>
      <c r="QFL5" s="2152"/>
      <c r="QFM5" s="2152"/>
      <c r="QFN5" s="2152"/>
      <c r="QFO5" s="2152"/>
      <c r="QFP5" s="2152"/>
      <c r="QFQ5" s="2152"/>
      <c r="QFR5" s="2152"/>
      <c r="QFS5" s="2152"/>
      <c r="QFT5" s="2152"/>
      <c r="QFU5" s="2152"/>
      <c r="QFV5" s="2152"/>
      <c r="QFW5" s="2152"/>
      <c r="QFX5" s="2152"/>
      <c r="QFY5" s="2152"/>
      <c r="QFZ5" s="2152"/>
      <c r="QGA5" s="2152"/>
      <c r="QGB5" s="2152"/>
      <c r="QGC5" s="2152"/>
      <c r="QGD5" s="2152"/>
      <c r="QGE5" s="2152"/>
      <c r="QGF5" s="2152"/>
      <c r="QGG5" s="2152"/>
      <c r="QGH5" s="2152"/>
      <c r="QGI5" s="2152"/>
      <c r="QGJ5" s="2152"/>
      <c r="QGK5" s="2152"/>
      <c r="QGL5" s="2152"/>
      <c r="QGM5" s="2152"/>
      <c r="QGN5" s="2152"/>
      <c r="QGO5" s="2152"/>
      <c r="QGP5" s="2152"/>
      <c r="QGQ5" s="2152"/>
      <c r="QGR5" s="2152"/>
      <c r="QGS5" s="2152"/>
      <c r="QGT5" s="2152"/>
      <c r="QGU5" s="2152"/>
      <c r="QGV5" s="2152"/>
      <c r="QGW5" s="2152"/>
      <c r="QGX5" s="2152"/>
      <c r="QGY5" s="2152"/>
      <c r="QGZ5" s="2152"/>
      <c r="QHA5" s="2152"/>
      <c r="QHB5" s="2152"/>
      <c r="QHC5" s="2152"/>
      <c r="QHD5" s="2152"/>
      <c r="QHE5" s="2152"/>
      <c r="QHF5" s="2152"/>
      <c r="QHG5" s="2152"/>
      <c r="QHH5" s="2152"/>
      <c r="QHI5" s="2152"/>
      <c r="QHJ5" s="2152"/>
      <c r="QHK5" s="2152"/>
      <c r="QHL5" s="2152"/>
      <c r="QHM5" s="2152"/>
      <c r="QHN5" s="2152"/>
      <c r="QHO5" s="2152"/>
      <c r="QHP5" s="2152"/>
      <c r="QHQ5" s="2152"/>
      <c r="QHR5" s="2152"/>
      <c r="QHS5" s="2152"/>
      <c r="QHT5" s="2152"/>
      <c r="QHU5" s="2152"/>
      <c r="QHV5" s="2152"/>
      <c r="QHW5" s="2152"/>
      <c r="QHX5" s="2152"/>
      <c r="QHY5" s="2152"/>
      <c r="QHZ5" s="2152"/>
      <c r="QIA5" s="2152"/>
      <c r="QIB5" s="2152"/>
      <c r="QIC5" s="2152"/>
      <c r="QID5" s="2152"/>
      <c r="QIE5" s="2152"/>
      <c r="QIF5" s="2152"/>
      <c r="QIG5" s="2152"/>
      <c r="QIH5" s="2152"/>
      <c r="QII5" s="2152"/>
      <c r="QIJ5" s="2152"/>
      <c r="QIK5" s="2152"/>
      <c r="QIL5" s="2152"/>
      <c r="QIM5" s="2152"/>
      <c r="QIN5" s="2152"/>
      <c r="QIO5" s="2152"/>
      <c r="QIP5" s="2152"/>
      <c r="QIQ5" s="2152"/>
      <c r="QIR5" s="2152"/>
      <c r="QIS5" s="2152"/>
      <c r="QIT5" s="2152"/>
      <c r="QIU5" s="2152"/>
      <c r="QIV5" s="2152"/>
      <c r="QIW5" s="2152"/>
      <c r="QIX5" s="2152"/>
      <c r="QIY5" s="2152"/>
      <c r="QIZ5" s="2152"/>
      <c r="QJA5" s="2152"/>
      <c r="QJB5" s="2152"/>
      <c r="QJC5" s="2152"/>
      <c r="QJD5" s="2152"/>
      <c r="QJE5" s="2152"/>
      <c r="QJF5" s="2152"/>
      <c r="QJG5" s="2152"/>
      <c r="QJH5" s="2152"/>
      <c r="QJI5" s="2152"/>
      <c r="QJJ5" s="2152"/>
      <c r="QJK5" s="2152"/>
      <c r="QJL5" s="2152"/>
      <c r="QJM5" s="2152"/>
      <c r="QJN5" s="2152"/>
      <c r="QJO5" s="2152"/>
      <c r="QJP5" s="2152"/>
      <c r="QJQ5" s="2152"/>
      <c r="QJR5" s="2152"/>
      <c r="QJS5" s="2152"/>
      <c r="QJT5" s="2152"/>
      <c r="QJU5" s="2152"/>
      <c r="QJV5" s="2152"/>
      <c r="QJW5" s="2152"/>
      <c r="QJX5" s="2152"/>
      <c r="QJY5" s="2152"/>
      <c r="QJZ5" s="2152"/>
      <c r="QKA5" s="2152"/>
      <c r="QKB5" s="2152"/>
      <c r="QKC5" s="2152"/>
      <c r="QKD5" s="2152"/>
      <c r="QKE5" s="2152"/>
      <c r="QKF5" s="2152"/>
      <c r="QKG5" s="2152"/>
      <c r="QKH5" s="2152"/>
      <c r="QKI5" s="2152"/>
      <c r="QKJ5" s="2152"/>
      <c r="QKK5" s="2152"/>
      <c r="QKL5" s="2152"/>
      <c r="QKM5" s="2152"/>
      <c r="QKN5" s="2152"/>
      <c r="QKO5" s="2152"/>
      <c r="QKP5" s="2152"/>
      <c r="QKQ5" s="2152"/>
      <c r="QKR5" s="2152"/>
      <c r="QKS5" s="2152"/>
      <c r="QKT5" s="2152"/>
      <c r="QKU5" s="2152"/>
      <c r="QKV5" s="2152"/>
      <c r="QKW5" s="2152"/>
      <c r="QKX5" s="2152"/>
      <c r="QKY5" s="2152"/>
      <c r="QKZ5" s="2152"/>
      <c r="QLA5" s="2152"/>
      <c r="QLB5" s="2152"/>
      <c r="QLC5" s="2152"/>
      <c r="QLD5" s="2152"/>
      <c r="QLE5" s="2152"/>
      <c r="QLF5" s="2152"/>
      <c r="QLG5" s="2152"/>
      <c r="QLH5" s="2152"/>
      <c r="QLI5" s="2152"/>
      <c r="QLJ5" s="2152"/>
      <c r="QLK5" s="2152"/>
      <c r="QLL5" s="2152"/>
      <c r="QLM5" s="2152"/>
      <c r="QLN5" s="2152"/>
      <c r="QLO5" s="2152"/>
      <c r="QLP5" s="2152"/>
      <c r="QLQ5" s="2152"/>
      <c r="QLR5" s="2152"/>
      <c r="QLS5" s="2152"/>
      <c r="QLT5" s="2152"/>
      <c r="QLU5" s="2152"/>
      <c r="QLV5" s="2152"/>
      <c r="QLW5" s="2152"/>
      <c r="QLX5" s="2152"/>
      <c r="QLY5" s="2152"/>
      <c r="QLZ5" s="2152"/>
      <c r="QMA5" s="2152"/>
      <c r="QMB5" s="2152"/>
      <c r="QMC5" s="2152"/>
      <c r="QMD5" s="2152"/>
      <c r="QME5" s="2152"/>
      <c r="QMF5" s="2152"/>
      <c r="QMG5" s="2152"/>
      <c r="QMH5" s="2152"/>
      <c r="QMI5" s="2152"/>
      <c r="QMJ5" s="2152"/>
      <c r="QMK5" s="2152"/>
      <c r="QML5" s="2152"/>
      <c r="QMM5" s="2152"/>
      <c r="QMN5" s="2152"/>
      <c r="QMO5" s="2152"/>
      <c r="QMP5" s="2152"/>
      <c r="QMQ5" s="2152"/>
      <c r="QMR5" s="2152"/>
      <c r="QMS5" s="2152"/>
      <c r="QMT5" s="2152"/>
      <c r="QMU5" s="2152"/>
      <c r="QMV5" s="2152"/>
      <c r="QMW5" s="2152"/>
      <c r="QMX5" s="2152"/>
      <c r="QMY5" s="2152"/>
      <c r="QMZ5" s="2152"/>
      <c r="QNA5" s="2152"/>
      <c r="QNB5" s="2152"/>
      <c r="QNC5" s="2152"/>
      <c r="QND5" s="2152"/>
      <c r="QNE5" s="2152"/>
      <c r="QNF5" s="2152"/>
      <c r="QNG5" s="2152"/>
      <c r="QNH5" s="2152"/>
      <c r="QNI5" s="2152"/>
      <c r="QNJ5" s="2152"/>
      <c r="QNK5" s="2152"/>
      <c r="QNL5" s="2152"/>
      <c r="QNM5" s="2152"/>
      <c r="QNN5" s="2152"/>
      <c r="QNO5" s="2152"/>
      <c r="QNP5" s="2152"/>
      <c r="QNQ5" s="2152"/>
      <c r="QNR5" s="2152"/>
      <c r="QNS5" s="2152"/>
      <c r="QNT5" s="2152"/>
      <c r="QNU5" s="2152"/>
      <c r="QNV5" s="2152"/>
      <c r="QNW5" s="2152"/>
      <c r="QNX5" s="2152"/>
      <c r="QNY5" s="2152"/>
      <c r="QNZ5" s="2152"/>
      <c r="QOA5" s="2152"/>
      <c r="QOB5" s="2152"/>
      <c r="QOC5" s="2152"/>
      <c r="QOD5" s="2152"/>
      <c r="QOE5" s="2152"/>
      <c r="QOF5" s="2152"/>
      <c r="QOG5" s="2152"/>
      <c r="QOH5" s="2152"/>
      <c r="QOI5" s="2152"/>
      <c r="QOJ5" s="2152"/>
      <c r="QOK5" s="2152"/>
      <c r="QOL5" s="2152"/>
      <c r="QOM5" s="2152"/>
      <c r="QON5" s="2152"/>
      <c r="QOO5" s="2152"/>
      <c r="QOP5" s="2152"/>
      <c r="QOQ5" s="2152"/>
      <c r="QOR5" s="2152"/>
      <c r="QOS5" s="2152"/>
      <c r="QOT5" s="2152"/>
      <c r="QOU5" s="2152"/>
      <c r="QOV5" s="2152"/>
      <c r="QOW5" s="2152"/>
      <c r="QOX5" s="2152"/>
      <c r="QOY5" s="2152"/>
      <c r="QOZ5" s="2152"/>
      <c r="QPA5" s="2152"/>
      <c r="QPB5" s="2152"/>
      <c r="QPC5" s="2152"/>
      <c r="QPD5" s="2152"/>
      <c r="QPE5" s="2152"/>
      <c r="QPF5" s="2152"/>
      <c r="QPG5" s="2152"/>
      <c r="QPH5" s="2152"/>
      <c r="QPI5" s="2152"/>
      <c r="QPJ5" s="2152"/>
      <c r="QPK5" s="2152"/>
      <c r="QPL5" s="2152"/>
      <c r="QPM5" s="2152"/>
      <c r="QPN5" s="2152"/>
      <c r="QPO5" s="2152"/>
      <c r="QPP5" s="2152"/>
      <c r="QPQ5" s="2152"/>
      <c r="QPR5" s="2152"/>
      <c r="QPS5" s="2152"/>
      <c r="QPT5" s="2152"/>
      <c r="QPU5" s="2152"/>
      <c r="QPV5" s="2152"/>
      <c r="QPW5" s="2152"/>
      <c r="QPX5" s="2152"/>
      <c r="QPY5" s="2152"/>
      <c r="QPZ5" s="2152"/>
      <c r="QQA5" s="2152"/>
      <c r="QQB5" s="2152"/>
      <c r="QQC5" s="2152"/>
      <c r="QQD5" s="2152"/>
      <c r="QQE5" s="2152"/>
      <c r="QQF5" s="2152"/>
      <c r="QQG5" s="2152"/>
      <c r="QQH5" s="2152"/>
      <c r="QQI5" s="2152"/>
      <c r="QQJ5" s="2152"/>
      <c r="QQK5" s="2152"/>
      <c r="QQL5" s="2152"/>
      <c r="QQM5" s="2152"/>
      <c r="QQN5" s="2152"/>
      <c r="QQO5" s="2152"/>
      <c r="QQP5" s="2152"/>
      <c r="QQQ5" s="2152"/>
      <c r="QQR5" s="2152"/>
      <c r="QQS5" s="2152"/>
      <c r="QQT5" s="2152"/>
      <c r="QQU5" s="2152"/>
      <c r="QQV5" s="2152"/>
      <c r="QQW5" s="2152"/>
      <c r="QQX5" s="2152"/>
      <c r="QQY5" s="2152"/>
      <c r="QQZ5" s="2152"/>
      <c r="QRA5" s="2152"/>
      <c r="QRB5" s="2152"/>
      <c r="QRC5" s="2152"/>
      <c r="QRD5" s="2152"/>
      <c r="QRE5" s="2152"/>
      <c r="QRF5" s="2152"/>
      <c r="QRG5" s="2152"/>
      <c r="QRH5" s="2152"/>
      <c r="QRI5" s="2152"/>
      <c r="QRJ5" s="2152"/>
      <c r="QRK5" s="2152"/>
      <c r="QRL5" s="2152"/>
      <c r="QRM5" s="2152"/>
      <c r="QRN5" s="2152"/>
      <c r="QRO5" s="2152"/>
      <c r="QRP5" s="2152"/>
      <c r="QRQ5" s="2152"/>
      <c r="QRR5" s="2152"/>
      <c r="QRS5" s="2152"/>
      <c r="QRT5" s="2152"/>
      <c r="QRU5" s="2152"/>
      <c r="QRV5" s="2152"/>
      <c r="QRW5" s="2152"/>
      <c r="QRX5" s="2152"/>
      <c r="QRY5" s="2152"/>
      <c r="QRZ5" s="2152"/>
      <c r="QSA5" s="2152"/>
      <c r="QSB5" s="2152"/>
      <c r="QSC5" s="2152"/>
      <c r="QSD5" s="2152"/>
      <c r="QSE5" s="2152"/>
      <c r="QSF5" s="2152"/>
      <c r="QSG5" s="2152"/>
      <c r="QSH5" s="2152"/>
      <c r="QSI5" s="2152"/>
      <c r="QSJ5" s="2152"/>
      <c r="QSK5" s="2152"/>
      <c r="QSL5" s="2152"/>
      <c r="QSM5" s="2152"/>
      <c r="QSN5" s="2152"/>
      <c r="QSO5" s="2152"/>
      <c r="QSP5" s="2152"/>
      <c r="QSQ5" s="2152"/>
      <c r="QSR5" s="2152"/>
      <c r="QSS5" s="2152"/>
      <c r="QST5" s="2152"/>
      <c r="QSU5" s="2152"/>
      <c r="QSV5" s="2152"/>
      <c r="QSW5" s="2152"/>
      <c r="QSX5" s="2152"/>
      <c r="QSY5" s="2152"/>
      <c r="QSZ5" s="2152"/>
      <c r="QTA5" s="2152"/>
      <c r="QTB5" s="2152"/>
      <c r="QTC5" s="2152"/>
      <c r="QTD5" s="2152"/>
      <c r="QTE5" s="2152"/>
      <c r="QTF5" s="2152"/>
      <c r="QTG5" s="2152"/>
      <c r="QTH5" s="2152"/>
      <c r="QTI5" s="2152"/>
      <c r="QTJ5" s="2152"/>
      <c r="QTK5" s="2152"/>
      <c r="QTL5" s="2152"/>
      <c r="QTM5" s="2152"/>
      <c r="QTN5" s="2152"/>
      <c r="QTO5" s="2152"/>
      <c r="QTP5" s="2152"/>
      <c r="QTQ5" s="2152"/>
      <c r="QTR5" s="2152"/>
      <c r="QTS5" s="2152"/>
      <c r="QTT5" s="2152"/>
      <c r="QTU5" s="2152"/>
      <c r="QTV5" s="2152"/>
      <c r="QTW5" s="2152"/>
      <c r="QTX5" s="2152"/>
      <c r="QTY5" s="2152"/>
      <c r="QTZ5" s="2152"/>
      <c r="QUA5" s="2152"/>
      <c r="QUB5" s="2152"/>
      <c r="QUC5" s="2152"/>
      <c r="QUD5" s="2152"/>
      <c r="QUE5" s="2152"/>
      <c r="QUF5" s="2152"/>
      <c r="QUG5" s="2152"/>
      <c r="QUH5" s="2152"/>
      <c r="QUI5" s="2152"/>
      <c r="QUJ5" s="2152"/>
      <c r="QUK5" s="2152"/>
      <c r="QUL5" s="2152"/>
      <c r="QUM5" s="2152"/>
      <c r="QUN5" s="2152"/>
      <c r="QUO5" s="2152"/>
      <c r="QUP5" s="2152"/>
      <c r="QUQ5" s="2152"/>
      <c r="QUR5" s="2152"/>
      <c r="QUS5" s="2152"/>
      <c r="QUT5" s="2152"/>
      <c r="QUU5" s="2152"/>
      <c r="QUV5" s="2152"/>
      <c r="QUW5" s="2152"/>
      <c r="QUX5" s="2152"/>
      <c r="QUY5" s="2152"/>
      <c r="QUZ5" s="2152"/>
      <c r="QVA5" s="2152"/>
      <c r="QVB5" s="2152"/>
      <c r="QVC5" s="2152"/>
      <c r="QVD5" s="2152"/>
      <c r="QVE5" s="2152"/>
      <c r="QVF5" s="2152"/>
      <c r="QVG5" s="2152"/>
      <c r="QVH5" s="2152"/>
      <c r="QVI5" s="2152"/>
      <c r="QVJ5" s="2152"/>
      <c r="QVK5" s="2152"/>
      <c r="QVL5" s="2152"/>
      <c r="QVM5" s="2152"/>
      <c r="QVN5" s="2152"/>
      <c r="QVO5" s="2152"/>
      <c r="QVP5" s="2152"/>
      <c r="QVQ5" s="2152"/>
      <c r="QVR5" s="2152"/>
      <c r="QVS5" s="2152"/>
      <c r="QVT5" s="2152"/>
      <c r="QVU5" s="2152"/>
      <c r="QVV5" s="2152"/>
      <c r="QVW5" s="2152"/>
      <c r="QVX5" s="2152"/>
      <c r="QVY5" s="2152"/>
      <c r="QVZ5" s="2152"/>
      <c r="QWA5" s="2152"/>
      <c r="QWB5" s="2152"/>
      <c r="QWC5" s="2152"/>
      <c r="QWD5" s="2152"/>
      <c r="QWE5" s="2152"/>
      <c r="QWF5" s="2152"/>
      <c r="QWG5" s="2152"/>
      <c r="QWH5" s="2152"/>
      <c r="QWI5" s="2152"/>
      <c r="QWJ5" s="2152"/>
      <c r="QWK5" s="2152"/>
      <c r="QWL5" s="2152"/>
      <c r="QWM5" s="2152"/>
      <c r="QWN5" s="2152"/>
      <c r="QWO5" s="2152"/>
      <c r="QWP5" s="2152"/>
      <c r="QWQ5" s="2152"/>
      <c r="QWR5" s="2152"/>
      <c r="QWS5" s="2152"/>
      <c r="QWT5" s="2152"/>
      <c r="QWU5" s="2152"/>
      <c r="QWV5" s="2152"/>
      <c r="QWW5" s="2152"/>
      <c r="QWX5" s="2152"/>
      <c r="QWY5" s="2152"/>
      <c r="QWZ5" s="2152"/>
      <c r="QXA5" s="2152"/>
      <c r="QXB5" s="2152"/>
      <c r="QXC5" s="2152"/>
      <c r="QXD5" s="2152"/>
      <c r="QXE5" s="2152"/>
      <c r="QXF5" s="2152"/>
      <c r="QXG5" s="2152"/>
      <c r="QXH5" s="2152"/>
      <c r="QXI5" s="2152"/>
      <c r="QXJ5" s="2152"/>
      <c r="QXK5" s="2152"/>
      <c r="QXL5" s="2152"/>
      <c r="QXM5" s="2152"/>
      <c r="QXN5" s="2152"/>
      <c r="QXO5" s="2152"/>
      <c r="QXP5" s="2152"/>
      <c r="QXQ5" s="2152"/>
      <c r="QXR5" s="2152"/>
      <c r="QXS5" s="2152"/>
      <c r="QXT5" s="2152"/>
      <c r="QXU5" s="2152"/>
      <c r="QXV5" s="2152"/>
      <c r="QXW5" s="2152"/>
      <c r="QXX5" s="2152"/>
      <c r="QXY5" s="2152"/>
      <c r="QXZ5" s="2152"/>
      <c r="QYA5" s="2152"/>
      <c r="QYB5" s="2152"/>
      <c r="QYC5" s="2152"/>
      <c r="QYD5" s="2152"/>
      <c r="QYE5" s="2152"/>
      <c r="QYF5" s="2152"/>
      <c r="QYG5" s="2152"/>
      <c r="QYH5" s="2152"/>
      <c r="QYI5" s="2152"/>
      <c r="QYJ5" s="2152"/>
      <c r="QYK5" s="2152"/>
      <c r="QYL5" s="2152"/>
      <c r="QYM5" s="2152"/>
      <c r="QYN5" s="2152"/>
      <c r="QYO5" s="2152"/>
      <c r="QYP5" s="2152"/>
      <c r="QYQ5" s="2152"/>
      <c r="QYR5" s="2152"/>
      <c r="QYS5" s="2152"/>
      <c r="QYT5" s="2152"/>
      <c r="QYU5" s="2152"/>
      <c r="QYV5" s="2152"/>
      <c r="QYW5" s="2152"/>
      <c r="QYX5" s="2152"/>
      <c r="QYY5" s="2152"/>
      <c r="QYZ5" s="2152"/>
      <c r="QZA5" s="2152"/>
      <c r="QZB5" s="2152"/>
      <c r="QZC5" s="2152"/>
      <c r="QZD5" s="2152"/>
      <c r="QZE5" s="2152"/>
      <c r="QZF5" s="2152"/>
      <c r="QZG5" s="2152"/>
      <c r="QZH5" s="2152"/>
      <c r="QZI5" s="2152"/>
      <c r="QZJ5" s="2152"/>
      <c r="QZK5" s="2152"/>
      <c r="QZL5" s="2152"/>
      <c r="QZM5" s="2152"/>
      <c r="QZN5" s="2152"/>
      <c r="QZO5" s="2152"/>
      <c r="QZP5" s="2152"/>
      <c r="QZQ5" s="2152"/>
      <c r="QZR5" s="2152"/>
      <c r="QZS5" s="2152"/>
      <c r="QZT5" s="2152"/>
      <c r="QZU5" s="2152"/>
      <c r="QZV5" s="2152"/>
      <c r="QZW5" s="2152"/>
      <c r="QZX5" s="2152"/>
      <c r="QZY5" s="2152"/>
      <c r="QZZ5" s="2152"/>
      <c r="RAA5" s="2152"/>
      <c r="RAB5" s="2152"/>
      <c r="RAC5" s="2152"/>
      <c r="RAD5" s="2152"/>
      <c r="RAE5" s="2152"/>
      <c r="RAF5" s="2152"/>
      <c r="RAG5" s="2152"/>
      <c r="RAH5" s="2152"/>
      <c r="RAI5" s="2152"/>
      <c r="RAJ5" s="2152"/>
      <c r="RAK5" s="2152"/>
      <c r="RAL5" s="2152"/>
      <c r="RAM5" s="2152"/>
      <c r="RAN5" s="2152"/>
      <c r="RAO5" s="2152"/>
      <c r="RAP5" s="2152"/>
      <c r="RAQ5" s="2152"/>
      <c r="RAR5" s="2152"/>
      <c r="RAS5" s="2152"/>
      <c r="RAT5" s="2152"/>
      <c r="RAU5" s="2152"/>
      <c r="RAV5" s="2152"/>
      <c r="RAW5" s="2152"/>
      <c r="RAX5" s="2152"/>
      <c r="RAY5" s="2152"/>
      <c r="RAZ5" s="2152"/>
      <c r="RBA5" s="2152"/>
      <c r="RBB5" s="2152"/>
      <c r="RBC5" s="2152"/>
      <c r="RBD5" s="2152"/>
      <c r="RBE5" s="2152"/>
      <c r="RBF5" s="2152"/>
      <c r="RBG5" s="2152"/>
      <c r="RBH5" s="2152"/>
      <c r="RBI5" s="2152"/>
      <c r="RBJ5" s="2152"/>
      <c r="RBK5" s="2152"/>
      <c r="RBL5" s="2152"/>
      <c r="RBM5" s="2152"/>
      <c r="RBN5" s="2152"/>
      <c r="RBO5" s="2152"/>
      <c r="RBP5" s="2152"/>
      <c r="RBQ5" s="2152"/>
      <c r="RBR5" s="2152"/>
      <c r="RBS5" s="2152"/>
      <c r="RBT5" s="2152"/>
      <c r="RBU5" s="2152"/>
      <c r="RBV5" s="2152"/>
      <c r="RBW5" s="2152"/>
      <c r="RBX5" s="2152"/>
      <c r="RBY5" s="2152"/>
      <c r="RBZ5" s="2152"/>
      <c r="RCA5" s="2152"/>
      <c r="RCB5" s="2152"/>
      <c r="RCC5" s="2152"/>
      <c r="RCD5" s="2152"/>
      <c r="RCE5" s="2152"/>
      <c r="RCF5" s="2152"/>
      <c r="RCG5" s="2152"/>
      <c r="RCH5" s="2152"/>
      <c r="RCI5" s="2152"/>
      <c r="RCJ5" s="2152"/>
      <c r="RCK5" s="2152"/>
      <c r="RCL5" s="2152"/>
      <c r="RCM5" s="2152"/>
      <c r="RCN5" s="2152"/>
      <c r="RCO5" s="2152"/>
      <c r="RCP5" s="2152"/>
      <c r="RCQ5" s="2152"/>
      <c r="RCR5" s="2152"/>
      <c r="RCS5" s="2152"/>
      <c r="RCT5" s="2152"/>
      <c r="RCU5" s="2152"/>
      <c r="RCV5" s="2152"/>
      <c r="RCW5" s="2152"/>
      <c r="RCX5" s="2152"/>
      <c r="RCY5" s="2152"/>
      <c r="RCZ5" s="2152"/>
      <c r="RDA5" s="2152"/>
      <c r="RDB5" s="2152"/>
      <c r="RDC5" s="2152"/>
      <c r="RDD5" s="2152"/>
      <c r="RDE5" s="2152"/>
      <c r="RDF5" s="2152"/>
      <c r="RDG5" s="2152"/>
      <c r="RDH5" s="2152"/>
      <c r="RDI5" s="2152"/>
      <c r="RDJ5" s="2152"/>
      <c r="RDK5" s="2152"/>
      <c r="RDL5" s="2152"/>
      <c r="RDM5" s="2152"/>
      <c r="RDN5" s="2152"/>
      <c r="RDO5" s="2152"/>
      <c r="RDP5" s="2152"/>
      <c r="RDQ5" s="2152"/>
      <c r="RDR5" s="2152"/>
      <c r="RDS5" s="2152"/>
      <c r="RDT5" s="2152"/>
      <c r="RDU5" s="2152"/>
      <c r="RDV5" s="2152"/>
      <c r="RDW5" s="2152"/>
      <c r="RDX5" s="2152"/>
      <c r="RDY5" s="2152"/>
      <c r="RDZ5" s="2152"/>
      <c r="REA5" s="2152"/>
      <c r="REB5" s="2152"/>
      <c r="REC5" s="2152"/>
      <c r="RED5" s="2152"/>
      <c r="REE5" s="2152"/>
      <c r="REF5" s="2152"/>
      <c r="REG5" s="2152"/>
      <c r="REH5" s="2152"/>
      <c r="REI5" s="2152"/>
      <c r="REJ5" s="2152"/>
      <c r="REK5" s="2152"/>
      <c r="REL5" s="2152"/>
      <c r="REM5" s="2152"/>
      <c r="REN5" s="2152"/>
      <c r="REO5" s="2152"/>
      <c r="REP5" s="2152"/>
      <c r="REQ5" s="2152"/>
      <c r="RER5" s="2152"/>
      <c r="RES5" s="2152"/>
      <c r="RET5" s="2152"/>
      <c r="REU5" s="2152"/>
      <c r="REV5" s="2152"/>
      <c r="REW5" s="2152"/>
      <c r="REX5" s="2152"/>
      <c r="REY5" s="2152"/>
      <c r="REZ5" s="2152"/>
      <c r="RFA5" s="2152"/>
      <c r="RFB5" s="2152"/>
      <c r="RFC5" s="2152"/>
      <c r="RFD5" s="2152"/>
      <c r="RFE5" s="2152"/>
      <c r="RFF5" s="2152"/>
      <c r="RFG5" s="2152"/>
      <c r="RFH5" s="2152"/>
      <c r="RFI5" s="2152"/>
      <c r="RFJ5" s="2152"/>
      <c r="RFK5" s="2152"/>
      <c r="RFL5" s="2152"/>
      <c r="RFM5" s="2152"/>
      <c r="RFN5" s="2152"/>
      <c r="RFO5" s="2152"/>
      <c r="RFP5" s="2152"/>
      <c r="RFQ5" s="2152"/>
      <c r="RFR5" s="2152"/>
      <c r="RFS5" s="2152"/>
      <c r="RFT5" s="2152"/>
      <c r="RFU5" s="2152"/>
      <c r="RFV5" s="2152"/>
      <c r="RFW5" s="2152"/>
      <c r="RFX5" s="2152"/>
      <c r="RFY5" s="2152"/>
      <c r="RFZ5" s="2152"/>
      <c r="RGA5" s="2152"/>
      <c r="RGB5" s="2152"/>
      <c r="RGC5" s="2152"/>
      <c r="RGD5" s="2152"/>
      <c r="RGE5" s="2152"/>
      <c r="RGF5" s="2152"/>
      <c r="RGG5" s="2152"/>
      <c r="RGH5" s="2152"/>
      <c r="RGI5" s="2152"/>
      <c r="RGJ5" s="2152"/>
      <c r="RGK5" s="2152"/>
      <c r="RGL5" s="2152"/>
      <c r="RGM5" s="2152"/>
      <c r="RGN5" s="2152"/>
      <c r="RGO5" s="2152"/>
      <c r="RGP5" s="2152"/>
      <c r="RGQ5" s="2152"/>
      <c r="RGR5" s="2152"/>
      <c r="RGS5" s="2152"/>
      <c r="RGT5" s="2152"/>
      <c r="RGU5" s="2152"/>
      <c r="RGV5" s="2152"/>
      <c r="RGW5" s="2152"/>
      <c r="RGX5" s="2152"/>
      <c r="RGY5" s="2152"/>
      <c r="RGZ5" s="2152"/>
      <c r="RHA5" s="2152"/>
      <c r="RHB5" s="2152"/>
      <c r="RHC5" s="2152"/>
      <c r="RHD5" s="2152"/>
      <c r="RHE5" s="2152"/>
      <c r="RHF5" s="2152"/>
      <c r="RHG5" s="2152"/>
      <c r="RHH5" s="2152"/>
      <c r="RHI5" s="2152"/>
      <c r="RHJ5" s="2152"/>
      <c r="RHK5" s="2152"/>
      <c r="RHL5" s="2152"/>
      <c r="RHM5" s="2152"/>
      <c r="RHN5" s="2152"/>
      <c r="RHO5" s="2152"/>
      <c r="RHP5" s="2152"/>
      <c r="RHQ5" s="2152"/>
      <c r="RHR5" s="2152"/>
      <c r="RHS5" s="2152"/>
      <c r="RHT5" s="2152"/>
      <c r="RHU5" s="2152"/>
      <c r="RHV5" s="2152"/>
      <c r="RHW5" s="2152"/>
      <c r="RHX5" s="2152"/>
      <c r="RHY5" s="2152"/>
      <c r="RHZ5" s="2152"/>
      <c r="RIA5" s="2152"/>
      <c r="RIB5" s="2152"/>
      <c r="RIC5" s="2152"/>
      <c r="RID5" s="2152"/>
      <c r="RIE5" s="2152"/>
      <c r="RIF5" s="2152"/>
      <c r="RIG5" s="2152"/>
      <c r="RIH5" s="2152"/>
      <c r="RII5" s="2152"/>
      <c r="RIJ5" s="2152"/>
      <c r="RIK5" s="2152"/>
      <c r="RIL5" s="2152"/>
      <c r="RIM5" s="2152"/>
      <c r="RIN5" s="2152"/>
      <c r="RIO5" s="2152"/>
      <c r="RIP5" s="2152"/>
      <c r="RIQ5" s="2152"/>
      <c r="RIR5" s="2152"/>
      <c r="RIS5" s="2152"/>
      <c r="RIT5" s="2152"/>
      <c r="RIU5" s="2152"/>
      <c r="RIV5" s="2152"/>
      <c r="RIW5" s="2152"/>
      <c r="RIX5" s="2152"/>
      <c r="RIY5" s="2152"/>
      <c r="RIZ5" s="2152"/>
      <c r="RJA5" s="2152"/>
      <c r="RJB5" s="2152"/>
      <c r="RJC5" s="2152"/>
      <c r="RJD5" s="2152"/>
      <c r="RJE5" s="2152"/>
      <c r="RJF5" s="2152"/>
      <c r="RJG5" s="2152"/>
      <c r="RJH5" s="2152"/>
      <c r="RJI5" s="2152"/>
      <c r="RJJ5" s="2152"/>
      <c r="RJK5" s="2152"/>
      <c r="RJL5" s="2152"/>
      <c r="RJM5" s="2152"/>
      <c r="RJN5" s="2152"/>
      <c r="RJO5" s="2152"/>
      <c r="RJP5" s="2152"/>
      <c r="RJQ5" s="2152"/>
      <c r="RJR5" s="2152"/>
      <c r="RJS5" s="2152"/>
      <c r="RJT5" s="2152"/>
      <c r="RJU5" s="2152"/>
      <c r="RJV5" s="2152"/>
      <c r="RJW5" s="2152"/>
      <c r="RJX5" s="2152"/>
      <c r="RJY5" s="2152"/>
      <c r="RJZ5" s="2152"/>
      <c r="RKA5" s="2152"/>
      <c r="RKB5" s="2152"/>
      <c r="RKC5" s="2152"/>
      <c r="RKD5" s="2152"/>
      <c r="RKE5" s="2152"/>
      <c r="RKF5" s="2152"/>
      <c r="RKG5" s="2152"/>
      <c r="RKH5" s="2152"/>
      <c r="RKI5" s="2152"/>
      <c r="RKJ5" s="2152"/>
      <c r="RKK5" s="2152"/>
      <c r="RKL5" s="2152"/>
      <c r="RKM5" s="2152"/>
      <c r="RKN5" s="2152"/>
      <c r="RKO5" s="2152"/>
      <c r="RKP5" s="2152"/>
      <c r="RKQ5" s="2152"/>
      <c r="RKR5" s="2152"/>
      <c r="RKS5" s="2152"/>
      <c r="RKT5" s="2152"/>
      <c r="RKU5" s="2152"/>
      <c r="RKV5" s="2152"/>
      <c r="RKW5" s="2152"/>
      <c r="RKX5" s="2152"/>
      <c r="RKY5" s="2152"/>
      <c r="RKZ5" s="2152"/>
      <c r="RLA5" s="2152"/>
      <c r="RLB5" s="2152"/>
      <c r="RLC5" s="2152"/>
      <c r="RLD5" s="2152"/>
      <c r="RLE5" s="2152"/>
      <c r="RLF5" s="2152"/>
      <c r="RLG5" s="2152"/>
      <c r="RLH5" s="2152"/>
      <c r="RLI5" s="2152"/>
      <c r="RLJ5" s="2152"/>
      <c r="RLK5" s="2152"/>
      <c r="RLL5" s="2152"/>
      <c r="RLM5" s="2152"/>
      <c r="RLN5" s="2152"/>
      <c r="RLO5" s="2152"/>
      <c r="RLP5" s="2152"/>
      <c r="RLQ5" s="2152"/>
      <c r="RLR5" s="2152"/>
      <c r="RLS5" s="2152"/>
      <c r="RLT5" s="2152"/>
      <c r="RLU5" s="2152"/>
      <c r="RLV5" s="2152"/>
      <c r="RLW5" s="2152"/>
      <c r="RLX5" s="2152"/>
      <c r="RLY5" s="2152"/>
      <c r="RLZ5" s="2152"/>
      <c r="RMA5" s="2152"/>
      <c r="RMB5" s="2152"/>
      <c r="RMC5" s="2152"/>
      <c r="RMD5" s="2152"/>
      <c r="RME5" s="2152"/>
      <c r="RMF5" s="2152"/>
      <c r="RMG5" s="2152"/>
      <c r="RMH5" s="2152"/>
      <c r="RMI5" s="2152"/>
      <c r="RMJ5" s="2152"/>
      <c r="RMK5" s="2152"/>
      <c r="RML5" s="2152"/>
      <c r="RMM5" s="2152"/>
      <c r="RMN5" s="2152"/>
      <c r="RMO5" s="2152"/>
      <c r="RMP5" s="2152"/>
      <c r="RMQ5" s="2152"/>
      <c r="RMR5" s="2152"/>
      <c r="RMS5" s="2152"/>
      <c r="RMT5" s="2152"/>
      <c r="RMU5" s="2152"/>
      <c r="RMV5" s="2152"/>
      <c r="RMW5" s="2152"/>
      <c r="RMX5" s="2152"/>
      <c r="RMY5" s="2152"/>
      <c r="RMZ5" s="2152"/>
      <c r="RNA5" s="2152"/>
      <c r="RNB5" s="2152"/>
      <c r="RNC5" s="2152"/>
      <c r="RND5" s="2152"/>
      <c r="RNE5" s="2152"/>
      <c r="RNF5" s="2152"/>
      <c r="RNG5" s="2152"/>
      <c r="RNH5" s="2152"/>
      <c r="RNI5" s="2152"/>
      <c r="RNJ5" s="2152"/>
      <c r="RNK5" s="2152"/>
      <c r="RNL5" s="2152"/>
      <c r="RNM5" s="2152"/>
      <c r="RNN5" s="2152"/>
      <c r="RNO5" s="2152"/>
      <c r="RNP5" s="2152"/>
      <c r="RNQ5" s="2152"/>
      <c r="RNR5" s="2152"/>
      <c r="RNS5" s="2152"/>
      <c r="RNT5" s="2152"/>
      <c r="RNU5" s="2152"/>
      <c r="RNV5" s="2152"/>
      <c r="RNW5" s="2152"/>
      <c r="RNX5" s="2152"/>
      <c r="RNY5" s="2152"/>
      <c r="RNZ5" s="2152"/>
      <c r="ROA5" s="2152"/>
      <c r="ROB5" s="2152"/>
      <c r="ROC5" s="2152"/>
      <c r="ROD5" s="2152"/>
      <c r="ROE5" s="2152"/>
      <c r="ROF5" s="2152"/>
      <c r="ROG5" s="2152"/>
      <c r="ROH5" s="2152"/>
      <c r="ROI5" s="2152"/>
      <c r="ROJ5" s="2152"/>
      <c r="ROK5" s="2152"/>
      <c r="ROL5" s="2152"/>
      <c r="ROM5" s="2152"/>
      <c r="RON5" s="2152"/>
      <c r="ROO5" s="2152"/>
      <c r="ROP5" s="2152"/>
      <c r="ROQ5" s="2152"/>
      <c r="ROR5" s="2152"/>
      <c r="ROS5" s="2152"/>
      <c r="ROT5" s="2152"/>
      <c r="ROU5" s="2152"/>
      <c r="ROV5" s="2152"/>
      <c r="ROW5" s="2152"/>
      <c r="ROX5" s="2152"/>
      <c r="ROY5" s="2152"/>
      <c r="ROZ5" s="2152"/>
      <c r="RPA5" s="2152"/>
      <c r="RPB5" s="2152"/>
      <c r="RPC5" s="2152"/>
      <c r="RPD5" s="2152"/>
      <c r="RPE5" s="2152"/>
      <c r="RPF5" s="2152"/>
      <c r="RPG5" s="2152"/>
      <c r="RPH5" s="2152"/>
      <c r="RPI5" s="2152"/>
      <c r="RPJ5" s="2152"/>
      <c r="RPK5" s="2152"/>
      <c r="RPL5" s="2152"/>
      <c r="RPM5" s="2152"/>
      <c r="RPN5" s="2152"/>
      <c r="RPO5" s="2152"/>
      <c r="RPP5" s="2152"/>
      <c r="RPQ5" s="2152"/>
      <c r="RPR5" s="2152"/>
      <c r="RPS5" s="2152"/>
      <c r="RPT5" s="2152"/>
      <c r="RPU5" s="2152"/>
      <c r="RPV5" s="2152"/>
      <c r="RPW5" s="2152"/>
      <c r="RPX5" s="2152"/>
      <c r="RPY5" s="2152"/>
      <c r="RPZ5" s="2152"/>
      <c r="RQA5" s="2152"/>
      <c r="RQB5" s="2152"/>
      <c r="RQC5" s="2152"/>
      <c r="RQD5" s="2152"/>
      <c r="RQE5" s="2152"/>
      <c r="RQF5" s="2152"/>
      <c r="RQG5" s="2152"/>
      <c r="RQH5" s="2152"/>
      <c r="RQI5" s="2152"/>
      <c r="RQJ5" s="2152"/>
      <c r="RQK5" s="2152"/>
      <c r="RQL5" s="2152"/>
      <c r="RQM5" s="2152"/>
      <c r="RQN5" s="2152"/>
      <c r="RQO5" s="2152"/>
      <c r="RQP5" s="2152"/>
      <c r="RQQ5" s="2152"/>
      <c r="RQR5" s="2152"/>
      <c r="RQS5" s="2152"/>
      <c r="RQT5" s="2152"/>
      <c r="RQU5" s="2152"/>
      <c r="RQV5" s="2152"/>
      <c r="RQW5" s="2152"/>
      <c r="RQX5" s="2152"/>
      <c r="RQY5" s="2152"/>
      <c r="RQZ5" s="2152"/>
      <c r="RRA5" s="2152"/>
      <c r="RRB5" s="2152"/>
      <c r="RRC5" s="2152"/>
      <c r="RRD5" s="2152"/>
      <c r="RRE5" s="2152"/>
      <c r="RRF5" s="2152"/>
      <c r="RRG5" s="2152"/>
      <c r="RRH5" s="2152"/>
      <c r="RRI5" s="2152"/>
      <c r="RRJ5" s="2152"/>
      <c r="RRK5" s="2152"/>
      <c r="RRL5" s="2152"/>
      <c r="RRM5" s="2152"/>
      <c r="RRN5" s="2152"/>
      <c r="RRO5" s="2152"/>
      <c r="RRP5" s="2152"/>
      <c r="RRQ5" s="2152"/>
      <c r="RRR5" s="2152"/>
      <c r="RRS5" s="2152"/>
      <c r="RRT5" s="2152"/>
      <c r="RRU5" s="2152"/>
      <c r="RRV5" s="2152"/>
      <c r="RRW5" s="2152"/>
      <c r="RRX5" s="2152"/>
      <c r="RRY5" s="2152"/>
      <c r="RRZ5" s="2152"/>
      <c r="RSA5" s="2152"/>
      <c r="RSB5" s="2152"/>
      <c r="RSC5" s="2152"/>
      <c r="RSD5" s="2152"/>
      <c r="RSE5" s="2152"/>
      <c r="RSF5" s="2152"/>
      <c r="RSG5" s="2152"/>
      <c r="RSH5" s="2152"/>
      <c r="RSI5" s="2152"/>
      <c r="RSJ5" s="2152"/>
      <c r="RSK5" s="2152"/>
      <c r="RSL5" s="2152"/>
      <c r="RSM5" s="2152"/>
      <c r="RSN5" s="2152"/>
      <c r="RSO5" s="2152"/>
      <c r="RSP5" s="2152"/>
      <c r="RSQ5" s="2152"/>
      <c r="RSR5" s="2152"/>
      <c r="RSS5" s="2152"/>
      <c r="RST5" s="2152"/>
      <c r="RSU5" s="2152"/>
      <c r="RSV5" s="2152"/>
      <c r="RSW5" s="2152"/>
      <c r="RSX5" s="2152"/>
      <c r="RSY5" s="2152"/>
      <c r="RSZ5" s="2152"/>
      <c r="RTA5" s="2152"/>
      <c r="RTB5" s="2152"/>
      <c r="RTC5" s="2152"/>
      <c r="RTD5" s="2152"/>
      <c r="RTE5" s="2152"/>
      <c r="RTF5" s="2152"/>
      <c r="RTG5" s="2152"/>
      <c r="RTH5" s="2152"/>
      <c r="RTI5" s="2152"/>
      <c r="RTJ5" s="2152"/>
      <c r="RTK5" s="2152"/>
      <c r="RTL5" s="2152"/>
      <c r="RTM5" s="2152"/>
      <c r="RTN5" s="2152"/>
      <c r="RTO5" s="2152"/>
      <c r="RTP5" s="2152"/>
      <c r="RTQ5" s="2152"/>
      <c r="RTR5" s="2152"/>
      <c r="RTS5" s="2152"/>
      <c r="RTT5" s="2152"/>
      <c r="RTU5" s="2152"/>
      <c r="RTV5" s="2152"/>
      <c r="RTW5" s="2152"/>
      <c r="RTX5" s="2152"/>
      <c r="RTY5" s="2152"/>
      <c r="RTZ5" s="2152"/>
      <c r="RUA5" s="2152"/>
      <c r="RUB5" s="2152"/>
      <c r="RUC5" s="2152"/>
      <c r="RUD5" s="2152"/>
      <c r="RUE5" s="2152"/>
      <c r="RUF5" s="2152"/>
      <c r="RUG5" s="2152"/>
      <c r="RUH5" s="2152"/>
      <c r="RUI5" s="2152"/>
      <c r="RUJ5" s="2152"/>
      <c r="RUK5" s="2152"/>
      <c r="RUL5" s="2152"/>
      <c r="RUM5" s="2152"/>
      <c r="RUN5" s="2152"/>
      <c r="RUO5" s="2152"/>
      <c r="RUP5" s="2152"/>
      <c r="RUQ5" s="2152"/>
      <c r="RUR5" s="2152"/>
      <c r="RUS5" s="2152"/>
      <c r="RUT5" s="2152"/>
      <c r="RUU5" s="2152"/>
      <c r="RUV5" s="2152"/>
      <c r="RUW5" s="2152"/>
      <c r="RUX5" s="2152"/>
      <c r="RUY5" s="2152"/>
      <c r="RUZ5" s="2152"/>
      <c r="RVA5" s="2152"/>
      <c r="RVB5" s="2152"/>
      <c r="RVC5" s="2152"/>
      <c r="RVD5" s="2152"/>
      <c r="RVE5" s="2152"/>
      <c r="RVF5" s="2152"/>
      <c r="RVG5" s="2152"/>
      <c r="RVH5" s="2152"/>
      <c r="RVI5" s="2152"/>
      <c r="RVJ5" s="2152"/>
      <c r="RVK5" s="2152"/>
      <c r="RVL5" s="2152"/>
      <c r="RVM5" s="2152"/>
      <c r="RVN5" s="2152"/>
      <c r="RVO5" s="2152"/>
      <c r="RVP5" s="2152"/>
      <c r="RVQ5" s="2152"/>
      <c r="RVR5" s="2152"/>
      <c r="RVS5" s="2152"/>
      <c r="RVT5" s="2152"/>
      <c r="RVU5" s="2152"/>
      <c r="RVV5" s="2152"/>
      <c r="RVW5" s="2152"/>
      <c r="RVX5" s="2152"/>
      <c r="RVY5" s="2152"/>
      <c r="RVZ5" s="2152"/>
      <c r="RWA5" s="2152"/>
      <c r="RWB5" s="2152"/>
      <c r="RWC5" s="2152"/>
      <c r="RWD5" s="2152"/>
      <c r="RWE5" s="2152"/>
      <c r="RWF5" s="2152"/>
      <c r="RWG5" s="2152"/>
      <c r="RWH5" s="2152"/>
      <c r="RWI5" s="2152"/>
      <c r="RWJ5" s="2152"/>
      <c r="RWK5" s="2152"/>
      <c r="RWL5" s="2152"/>
      <c r="RWM5" s="2152"/>
      <c r="RWN5" s="2152"/>
      <c r="RWO5" s="2152"/>
      <c r="RWP5" s="2152"/>
      <c r="RWQ5" s="2152"/>
      <c r="RWR5" s="2152"/>
      <c r="RWS5" s="2152"/>
      <c r="RWT5" s="2152"/>
      <c r="RWU5" s="2152"/>
      <c r="RWV5" s="2152"/>
      <c r="RWW5" s="2152"/>
      <c r="RWX5" s="2152"/>
      <c r="RWY5" s="2152"/>
      <c r="RWZ5" s="2152"/>
      <c r="RXA5" s="2152"/>
      <c r="RXB5" s="2152"/>
      <c r="RXC5" s="2152"/>
      <c r="RXD5" s="2152"/>
      <c r="RXE5" s="2152"/>
      <c r="RXF5" s="2152"/>
      <c r="RXG5" s="2152"/>
      <c r="RXH5" s="2152"/>
      <c r="RXI5" s="2152"/>
      <c r="RXJ5" s="2152"/>
      <c r="RXK5" s="2152"/>
      <c r="RXL5" s="2152"/>
      <c r="RXM5" s="2152"/>
      <c r="RXN5" s="2152"/>
      <c r="RXO5" s="2152"/>
      <c r="RXP5" s="2152"/>
      <c r="RXQ5" s="2152"/>
      <c r="RXR5" s="2152"/>
      <c r="RXS5" s="2152"/>
      <c r="RXT5" s="2152"/>
      <c r="RXU5" s="2152"/>
      <c r="RXV5" s="2152"/>
      <c r="RXW5" s="2152"/>
      <c r="RXX5" s="2152"/>
      <c r="RXY5" s="2152"/>
      <c r="RXZ5" s="2152"/>
      <c r="RYA5" s="2152"/>
      <c r="RYB5" s="2152"/>
      <c r="RYC5" s="2152"/>
      <c r="RYD5" s="2152"/>
      <c r="RYE5" s="2152"/>
      <c r="RYF5" s="2152"/>
      <c r="RYG5" s="2152"/>
      <c r="RYH5" s="2152"/>
      <c r="RYI5" s="2152"/>
      <c r="RYJ5" s="2152"/>
      <c r="RYK5" s="2152"/>
      <c r="RYL5" s="2152"/>
      <c r="RYM5" s="2152"/>
      <c r="RYN5" s="2152"/>
      <c r="RYO5" s="2152"/>
      <c r="RYP5" s="2152"/>
      <c r="RYQ5" s="2152"/>
      <c r="RYR5" s="2152"/>
      <c r="RYS5" s="2152"/>
      <c r="RYT5" s="2152"/>
      <c r="RYU5" s="2152"/>
      <c r="RYV5" s="2152"/>
      <c r="RYW5" s="2152"/>
      <c r="RYX5" s="2152"/>
      <c r="RYY5" s="2152"/>
      <c r="RYZ5" s="2152"/>
      <c r="RZA5" s="2152"/>
      <c r="RZB5" s="2152"/>
      <c r="RZC5" s="2152"/>
      <c r="RZD5" s="2152"/>
      <c r="RZE5" s="2152"/>
      <c r="RZF5" s="2152"/>
      <c r="RZG5" s="2152"/>
      <c r="RZH5" s="2152"/>
      <c r="RZI5" s="2152"/>
      <c r="RZJ5" s="2152"/>
      <c r="RZK5" s="2152"/>
      <c r="RZL5" s="2152"/>
      <c r="RZM5" s="2152"/>
      <c r="RZN5" s="2152"/>
      <c r="RZO5" s="2152"/>
      <c r="RZP5" s="2152"/>
      <c r="RZQ5" s="2152"/>
      <c r="RZR5" s="2152"/>
      <c r="RZS5" s="2152"/>
      <c r="RZT5" s="2152"/>
      <c r="RZU5" s="2152"/>
      <c r="RZV5" s="2152"/>
      <c r="RZW5" s="2152"/>
      <c r="RZX5" s="2152"/>
      <c r="RZY5" s="2152"/>
      <c r="RZZ5" s="2152"/>
      <c r="SAA5" s="2152"/>
      <c r="SAB5" s="2152"/>
      <c r="SAC5" s="2152"/>
      <c r="SAD5" s="2152"/>
      <c r="SAE5" s="2152"/>
      <c r="SAF5" s="2152"/>
      <c r="SAG5" s="2152"/>
      <c r="SAH5" s="2152"/>
      <c r="SAI5" s="2152"/>
      <c r="SAJ5" s="2152"/>
      <c r="SAK5" s="2152"/>
      <c r="SAL5" s="2152"/>
      <c r="SAM5" s="2152"/>
      <c r="SAN5" s="2152"/>
      <c r="SAO5" s="2152"/>
      <c r="SAP5" s="2152"/>
      <c r="SAQ5" s="2152"/>
      <c r="SAR5" s="2152"/>
      <c r="SAS5" s="2152"/>
      <c r="SAT5" s="2152"/>
      <c r="SAU5" s="2152"/>
      <c r="SAV5" s="2152"/>
      <c r="SAW5" s="2152"/>
      <c r="SAX5" s="2152"/>
      <c r="SAY5" s="2152"/>
      <c r="SAZ5" s="2152"/>
      <c r="SBA5" s="2152"/>
      <c r="SBB5" s="2152"/>
      <c r="SBC5" s="2152"/>
      <c r="SBD5" s="2152"/>
      <c r="SBE5" s="2152"/>
      <c r="SBF5" s="2152"/>
      <c r="SBG5" s="2152"/>
      <c r="SBH5" s="2152"/>
      <c r="SBI5" s="2152"/>
      <c r="SBJ5" s="2152"/>
      <c r="SBK5" s="2152"/>
      <c r="SBL5" s="2152"/>
      <c r="SBM5" s="2152"/>
      <c r="SBN5" s="2152"/>
      <c r="SBO5" s="2152"/>
      <c r="SBP5" s="2152"/>
      <c r="SBQ5" s="2152"/>
      <c r="SBR5" s="2152"/>
      <c r="SBS5" s="2152"/>
      <c r="SBT5" s="2152"/>
      <c r="SBU5" s="2152"/>
      <c r="SBV5" s="2152"/>
      <c r="SBW5" s="2152"/>
      <c r="SBX5" s="2152"/>
      <c r="SBY5" s="2152"/>
      <c r="SBZ5" s="2152"/>
      <c r="SCA5" s="2152"/>
      <c r="SCB5" s="2152"/>
      <c r="SCC5" s="2152"/>
      <c r="SCD5" s="2152"/>
      <c r="SCE5" s="2152"/>
      <c r="SCF5" s="2152"/>
      <c r="SCG5" s="2152"/>
      <c r="SCH5" s="2152"/>
      <c r="SCI5" s="2152"/>
      <c r="SCJ5" s="2152"/>
      <c r="SCK5" s="2152"/>
      <c r="SCL5" s="2152"/>
      <c r="SCM5" s="2152"/>
      <c r="SCN5" s="2152"/>
      <c r="SCO5" s="2152"/>
      <c r="SCP5" s="2152"/>
      <c r="SCQ5" s="2152"/>
      <c r="SCR5" s="2152"/>
      <c r="SCS5" s="2152"/>
      <c r="SCT5" s="2152"/>
      <c r="SCU5" s="2152"/>
      <c r="SCV5" s="2152"/>
      <c r="SCW5" s="2152"/>
      <c r="SCX5" s="2152"/>
      <c r="SCY5" s="2152"/>
      <c r="SCZ5" s="2152"/>
      <c r="SDA5" s="2152"/>
      <c r="SDB5" s="2152"/>
      <c r="SDC5" s="2152"/>
      <c r="SDD5" s="2152"/>
      <c r="SDE5" s="2152"/>
      <c r="SDF5" s="2152"/>
      <c r="SDG5" s="2152"/>
      <c r="SDH5" s="2152"/>
      <c r="SDI5" s="2152"/>
      <c r="SDJ5" s="2152"/>
      <c r="SDK5" s="2152"/>
      <c r="SDL5" s="2152"/>
      <c r="SDM5" s="2152"/>
      <c r="SDN5" s="2152"/>
      <c r="SDO5" s="2152"/>
      <c r="SDP5" s="2152"/>
      <c r="SDQ5" s="2152"/>
      <c r="SDR5" s="2152"/>
      <c r="SDS5" s="2152"/>
      <c r="SDT5" s="2152"/>
      <c r="SDU5" s="2152"/>
      <c r="SDV5" s="2152"/>
      <c r="SDW5" s="2152"/>
      <c r="SDX5" s="2152"/>
      <c r="SDY5" s="2152"/>
      <c r="SDZ5" s="2152"/>
      <c r="SEA5" s="2152"/>
      <c r="SEB5" s="2152"/>
      <c r="SEC5" s="2152"/>
      <c r="SED5" s="2152"/>
      <c r="SEE5" s="2152"/>
      <c r="SEF5" s="2152"/>
      <c r="SEG5" s="2152"/>
      <c r="SEH5" s="2152"/>
      <c r="SEI5" s="2152"/>
      <c r="SEJ5" s="2152"/>
      <c r="SEK5" s="2152"/>
      <c r="SEL5" s="2152"/>
      <c r="SEM5" s="2152"/>
      <c r="SEN5" s="2152"/>
      <c r="SEO5" s="2152"/>
      <c r="SEP5" s="2152"/>
      <c r="SEQ5" s="2152"/>
      <c r="SER5" s="2152"/>
      <c r="SES5" s="2152"/>
      <c r="SET5" s="2152"/>
      <c r="SEU5" s="2152"/>
      <c r="SEV5" s="2152"/>
      <c r="SEW5" s="2152"/>
      <c r="SEX5" s="2152"/>
      <c r="SEY5" s="2152"/>
      <c r="SEZ5" s="2152"/>
      <c r="SFA5" s="2152"/>
      <c r="SFB5" s="2152"/>
      <c r="SFC5" s="2152"/>
      <c r="SFD5" s="2152"/>
      <c r="SFE5" s="2152"/>
      <c r="SFF5" s="2152"/>
      <c r="SFG5" s="2152"/>
      <c r="SFH5" s="2152"/>
      <c r="SFI5" s="2152"/>
      <c r="SFJ5" s="2152"/>
      <c r="SFK5" s="2152"/>
      <c r="SFL5" s="2152"/>
      <c r="SFM5" s="2152"/>
      <c r="SFN5" s="2152"/>
      <c r="SFO5" s="2152"/>
      <c r="SFP5" s="2152"/>
      <c r="SFQ5" s="2152"/>
      <c r="SFR5" s="2152"/>
      <c r="SFS5" s="2152"/>
      <c r="SFT5" s="2152"/>
      <c r="SFU5" s="2152"/>
      <c r="SFV5" s="2152"/>
      <c r="SFW5" s="2152"/>
      <c r="SFX5" s="2152"/>
      <c r="SFY5" s="2152"/>
      <c r="SFZ5" s="2152"/>
      <c r="SGA5" s="2152"/>
      <c r="SGB5" s="2152"/>
      <c r="SGC5" s="2152"/>
      <c r="SGD5" s="2152"/>
      <c r="SGE5" s="2152"/>
      <c r="SGF5" s="2152"/>
      <c r="SGG5" s="2152"/>
      <c r="SGH5" s="2152"/>
      <c r="SGI5" s="2152"/>
      <c r="SGJ5" s="2152"/>
      <c r="SGK5" s="2152"/>
      <c r="SGL5" s="2152"/>
      <c r="SGM5" s="2152"/>
      <c r="SGN5" s="2152"/>
      <c r="SGO5" s="2152"/>
      <c r="SGP5" s="2152"/>
      <c r="SGQ5" s="2152"/>
      <c r="SGR5" s="2152"/>
      <c r="SGS5" s="2152"/>
      <c r="SGT5" s="2152"/>
      <c r="SGU5" s="2152"/>
      <c r="SGV5" s="2152"/>
      <c r="SGW5" s="2152"/>
      <c r="SGX5" s="2152"/>
      <c r="SGY5" s="2152"/>
      <c r="SGZ5" s="2152"/>
      <c r="SHA5" s="2152"/>
      <c r="SHB5" s="2152"/>
      <c r="SHC5" s="2152"/>
      <c r="SHD5" s="2152"/>
      <c r="SHE5" s="2152"/>
      <c r="SHF5" s="2152"/>
      <c r="SHG5" s="2152"/>
      <c r="SHH5" s="2152"/>
      <c r="SHI5" s="2152"/>
      <c r="SHJ5" s="2152"/>
      <c r="SHK5" s="2152"/>
      <c r="SHL5" s="2152"/>
      <c r="SHM5" s="2152"/>
      <c r="SHN5" s="2152"/>
      <c r="SHO5" s="2152"/>
      <c r="SHP5" s="2152"/>
      <c r="SHQ5" s="2152"/>
      <c r="SHR5" s="2152"/>
      <c r="SHS5" s="2152"/>
      <c r="SHT5" s="2152"/>
      <c r="SHU5" s="2152"/>
      <c r="SHV5" s="2152"/>
      <c r="SHW5" s="2152"/>
      <c r="SHX5" s="2152"/>
      <c r="SHY5" s="2152"/>
      <c r="SHZ5" s="2152"/>
      <c r="SIA5" s="2152"/>
      <c r="SIB5" s="2152"/>
      <c r="SIC5" s="2152"/>
      <c r="SID5" s="2152"/>
      <c r="SIE5" s="2152"/>
      <c r="SIF5" s="2152"/>
      <c r="SIG5" s="2152"/>
      <c r="SIH5" s="2152"/>
      <c r="SII5" s="2152"/>
      <c r="SIJ5" s="2152"/>
      <c r="SIK5" s="2152"/>
      <c r="SIL5" s="2152"/>
      <c r="SIM5" s="2152"/>
      <c r="SIN5" s="2152"/>
      <c r="SIO5" s="2152"/>
      <c r="SIP5" s="2152"/>
      <c r="SIQ5" s="2152"/>
      <c r="SIR5" s="2152"/>
      <c r="SIS5" s="2152"/>
      <c r="SIT5" s="2152"/>
      <c r="SIU5" s="2152"/>
      <c r="SIV5" s="2152"/>
      <c r="SIW5" s="2152"/>
      <c r="SIX5" s="2152"/>
      <c r="SIY5" s="2152"/>
      <c r="SIZ5" s="2152"/>
      <c r="SJA5" s="2152"/>
      <c r="SJB5" s="2152"/>
      <c r="SJC5" s="2152"/>
      <c r="SJD5" s="2152"/>
      <c r="SJE5" s="2152"/>
      <c r="SJF5" s="2152"/>
      <c r="SJG5" s="2152"/>
      <c r="SJH5" s="2152"/>
      <c r="SJI5" s="2152"/>
      <c r="SJJ5" s="2152"/>
      <c r="SJK5" s="2152"/>
      <c r="SJL5" s="2152"/>
      <c r="SJM5" s="2152"/>
      <c r="SJN5" s="2152"/>
      <c r="SJO5" s="2152"/>
      <c r="SJP5" s="2152"/>
      <c r="SJQ5" s="2152"/>
      <c r="SJR5" s="2152"/>
      <c r="SJS5" s="2152"/>
      <c r="SJT5" s="2152"/>
      <c r="SJU5" s="2152"/>
      <c r="SJV5" s="2152"/>
      <c r="SJW5" s="2152"/>
      <c r="SJX5" s="2152"/>
      <c r="SJY5" s="2152"/>
      <c r="SJZ5" s="2152"/>
      <c r="SKA5" s="2152"/>
      <c r="SKB5" s="2152"/>
      <c r="SKC5" s="2152"/>
      <c r="SKD5" s="2152"/>
      <c r="SKE5" s="2152"/>
      <c r="SKF5" s="2152"/>
      <c r="SKG5" s="2152"/>
      <c r="SKH5" s="2152"/>
      <c r="SKI5" s="2152"/>
      <c r="SKJ5" s="2152"/>
      <c r="SKK5" s="2152"/>
      <c r="SKL5" s="2152"/>
      <c r="SKM5" s="2152"/>
      <c r="SKN5" s="2152"/>
      <c r="SKO5" s="2152"/>
      <c r="SKP5" s="2152"/>
      <c r="SKQ5" s="2152"/>
      <c r="SKR5" s="2152"/>
      <c r="SKS5" s="2152"/>
      <c r="SKT5" s="2152"/>
      <c r="SKU5" s="2152"/>
      <c r="SKV5" s="2152"/>
      <c r="SKW5" s="2152"/>
      <c r="SKX5" s="2152"/>
      <c r="SKY5" s="2152"/>
      <c r="SKZ5" s="2152"/>
      <c r="SLA5" s="2152"/>
      <c r="SLB5" s="2152"/>
      <c r="SLC5" s="2152"/>
      <c r="SLD5" s="2152"/>
      <c r="SLE5" s="2152"/>
      <c r="SLF5" s="2152"/>
      <c r="SLG5" s="2152"/>
      <c r="SLH5" s="2152"/>
      <c r="SLI5" s="2152"/>
      <c r="SLJ5" s="2152"/>
      <c r="SLK5" s="2152"/>
      <c r="SLL5" s="2152"/>
      <c r="SLM5" s="2152"/>
      <c r="SLN5" s="2152"/>
      <c r="SLO5" s="2152"/>
      <c r="SLP5" s="2152"/>
      <c r="SLQ5" s="2152"/>
      <c r="SLR5" s="2152"/>
      <c r="SLS5" s="2152"/>
      <c r="SLT5" s="2152"/>
      <c r="SLU5" s="2152"/>
      <c r="SLV5" s="2152"/>
      <c r="SLW5" s="2152"/>
      <c r="SLX5" s="2152"/>
      <c r="SLY5" s="2152"/>
      <c r="SLZ5" s="2152"/>
      <c r="SMA5" s="2152"/>
      <c r="SMB5" s="2152"/>
      <c r="SMC5" s="2152"/>
      <c r="SMD5" s="2152"/>
      <c r="SME5" s="2152"/>
      <c r="SMF5" s="2152"/>
      <c r="SMG5" s="2152"/>
      <c r="SMH5" s="2152"/>
      <c r="SMI5" s="2152"/>
      <c r="SMJ5" s="2152"/>
      <c r="SMK5" s="2152"/>
      <c r="SML5" s="2152"/>
      <c r="SMM5" s="2152"/>
      <c r="SMN5" s="2152"/>
      <c r="SMO5" s="2152"/>
      <c r="SMP5" s="2152"/>
      <c r="SMQ5" s="2152"/>
      <c r="SMR5" s="2152"/>
      <c r="SMS5" s="2152"/>
      <c r="SMT5" s="2152"/>
      <c r="SMU5" s="2152"/>
      <c r="SMV5" s="2152"/>
      <c r="SMW5" s="2152"/>
      <c r="SMX5" s="2152"/>
      <c r="SMY5" s="2152"/>
      <c r="SMZ5" s="2152"/>
      <c r="SNA5" s="2152"/>
      <c r="SNB5" s="2152"/>
      <c r="SNC5" s="2152"/>
      <c r="SND5" s="2152"/>
      <c r="SNE5" s="2152"/>
      <c r="SNF5" s="2152"/>
      <c r="SNG5" s="2152"/>
      <c r="SNH5" s="2152"/>
      <c r="SNI5" s="2152"/>
      <c r="SNJ5" s="2152"/>
      <c r="SNK5" s="2152"/>
      <c r="SNL5" s="2152"/>
      <c r="SNM5" s="2152"/>
      <c r="SNN5" s="2152"/>
      <c r="SNO5" s="2152"/>
      <c r="SNP5" s="2152"/>
      <c r="SNQ5" s="2152"/>
      <c r="SNR5" s="2152"/>
      <c r="SNS5" s="2152"/>
      <c r="SNT5" s="2152"/>
      <c r="SNU5" s="2152"/>
      <c r="SNV5" s="2152"/>
      <c r="SNW5" s="2152"/>
      <c r="SNX5" s="2152"/>
      <c r="SNY5" s="2152"/>
      <c r="SNZ5" s="2152"/>
      <c r="SOA5" s="2152"/>
      <c r="SOB5" s="2152"/>
      <c r="SOC5" s="2152"/>
      <c r="SOD5" s="2152"/>
      <c r="SOE5" s="2152"/>
      <c r="SOF5" s="2152"/>
      <c r="SOG5" s="2152"/>
      <c r="SOH5" s="2152"/>
      <c r="SOI5" s="2152"/>
      <c r="SOJ5" s="2152"/>
      <c r="SOK5" s="2152"/>
      <c r="SOL5" s="2152"/>
      <c r="SOM5" s="2152"/>
      <c r="SON5" s="2152"/>
      <c r="SOO5" s="2152"/>
      <c r="SOP5" s="2152"/>
      <c r="SOQ5" s="2152"/>
      <c r="SOR5" s="2152"/>
      <c r="SOS5" s="2152"/>
      <c r="SOT5" s="2152"/>
      <c r="SOU5" s="2152"/>
      <c r="SOV5" s="2152"/>
      <c r="SOW5" s="2152"/>
      <c r="SOX5" s="2152"/>
      <c r="SOY5" s="2152"/>
      <c r="SOZ5" s="2152"/>
      <c r="SPA5" s="2152"/>
      <c r="SPB5" s="2152"/>
      <c r="SPC5" s="2152"/>
      <c r="SPD5" s="2152"/>
      <c r="SPE5" s="2152"/>
      <c r="SPF5" s="2152"/>
      <c r="SPG5" s="2152"/>
      <c r="SPH5" s="2152"/>
      <c r="SPI5" s="2152"/>
      <c r="SPJ5" s="2152"/>
      <c r="SPK5" s="2152"/>
      <c r="SPL5" s="2152"/>
      <c r="SPM5" s="2152"/>
      <c r="SPN5" s="2152"/>
      <c r="SPO5" s="2152"/>
      <c r="SPP5" s="2152"/>
      <c r="SPQ5" s="2152"/>
      <c r="SPR5" s="2152"/>
      <c r="SPS5" s="2152"/>
      <c r="SPT5" s="2152"/>
      <c r="SPU5" s="2152"/>
      <c r="SPV5" s="2152"/>
      <c r="SPW5" s="2152"/>
      <c r="SPX5" s="2152"/>
      <c r="SPY5" s="2152"/>
      <c r="SPZ5" s="2152"/>
      <c r="SQA5" s="2152"/>
      <c r="SQB5" s="2152"/>
      <c r="SQC5" s="2152"/>
      <c r="SQD5" s="2152"/>
      <c r="SQE5" s="2152"/>
      <c r="SQF5" s="2152"/>
      <c r="SQG5" s="2152"/>
      <c r="SQH5" s="2152"/>
      <c r="SQI5" s="2152"/>
      <c r="SQJ5" s="2152"/>
      <c r="SQK5" s="2152"/>
      <c r="SQL5" s="2152"/>
      <c r="SQM5" s="2152"/>
      <c r="SQN5" s="2152"/>
      <c r="SQO5" s="2152"/>
      <c r="SQP5" s="2152"/>
      <c r="SQQ5" s="2152"/>
      <c r="SQR5" s="2152"/>
      <c r="SQS5" s="2152"/>
      <c r="SQT5" s="2152"/>
      <c r="SQU5" s="2152"/>
      <c r="SQV5" s="2152"/>
      <c r="SQW5" s="2152"/>
      <c r="SQX5" s="2152"/>
      <c r="SQY5" s="2152"/>
      <c r="SQZ5" s="2152"/>
      <c r="SRA5" s="2152"/>
      <c r="SRB5" s="2152"/>
      <c r="SRC5" s="2152"/>
      <c r="SRD5" s="2152"/>
      <c r="SRE5" s="2152"/>
      <c r="SRF5" s="2152"/>
      <c r="SRG5" s="2152"/>
      <c r="SRH5" s="2152"/>
      <c r="SRI5" s="2152"/>
      <c r="SRJ5" s="2152"/>
      <c r="SRK5" s="2152"/>
      <c r="SRL5" s="2152"/>
      <c r="SRM5" s="2152"/>
      <c r="SRN5" s="2152"/>
      <c r="SRO5" s="2152"/>
      <c r="SRP5" s="2152"/>
      <c r="SRQ5" s="2152"/>
      <c r="SRR5" s="2152"/>
      <c r="SRS5" s="2152"/>
      <c r="SRT5" s="2152"/>
      <c r="SRU5" s="2152"/>
      <c r="SRV5" s="2152"/>
      <c r="SRW5" s="2152"/>
      <c r="SRX5" s="2152"/>
      <c r="SRY5" s="2152"/>
      <c r="SRZ5" s="2152"/>
      <c r="SSA5" s="2152"/>
      <c r="SSB5" s="2152"/>
      <c r="SSC5" s="2152"/>
      <c r="SSD5" s="2152"/>
      <c r="SSE5" s="2152"/>
      <c r="SSF5" s="2152"/>
      <c r="SSG5" s="2152"/>
      <c r="SSH5" s="2152"/>
      <c r="SSI5" s="2152"/>
      <c r="SSJ5" s="2152"/>
      <c r="SSK5" s="2152"/>
      <c r="SSL5" s="2152"/>
      <c r="SSM5" s="2152"/>
      <c r="SSN5" s="2152"/>
      <c r="SSO5" s="2152"/>
      <c r="SSP5" s="2152"/>
      <c r="SSQ5" s="2152"/>
      <c r="SSR5" s="2152"/>
      <c r="SSS5" s="2152"/>
      <c r="SST5" s="2152"/>
      <c r="SSU5" s="2152"/>
      <c r="SSV5" s="2152"/>
      <c r="SSW5" s="2152"/>
      <c r="SSX5" s="2152"/>
      <c r="SSY5" s="2152"/>
      <c r="SSZ5" s="2152"/>
      <c r="STA5" s="2152"/>
      <c r="STB5" s="2152"/>
      <c r="STC5" s="2152"/>
      <c r="STD5" s="2152"/>
      <c r="STE5" s="2152"/>
      <c r="STF5" s="2152"/>
      <c r="STG5" s="2152"/>
      <c r="STH5" s="2152"/>
      <c r="STI5" s="2152"/>
      <c r="STJ5" s="2152"/>
      <c r="STK5" s="2152"/>
      <c r="STL5" s="2152"/>
      <c r="STM5" s="2152"/>
      <c r="STN5" s="2152"/>
      <c r="STO5" s="2152"/>
      <c r="STP5" s="2152"/>
      <c r="STQ5" s="2152"/>
      <c r="STR5" s="2152"/>
      <c r="STS5" s="2152"/>
      <c r="STT5" s="2152"/>
      <c r="STU5" s="2152"/>
      <c r="STV5" s="2152"/>
      <c r="STW5" s="2152"/>
      <c r="STX5" s="2152"/>
      <c r="STY5" s="2152"/>
      <c r="STZ5" s="2152"/>
      <c r="SUA5" s="2152"/>
      <c r="SUB5" s="2152"/>
      <c r="SUC5" s="2152"/>
      <c r="SUD5" s="2152"/>
      <c r="SUE5" s="2152"/>
      <c r="SUF5" s="2152"/>
      <c r="SUG5" s="2152"/>
      <c r="SUH5" s="2152"/>
      <c r="SUI5" s="2152"/>
      <c r="SUJ5" s="2152"/>
      <c r="SUK5" s="2152"/>
      <c r="SUL5" s="2152"/>
      <c r="SUM5" s="2152"/>
      <c r="SUN5" s="2152"/>
      <c r="SUO5" s="2152"/>
      <c r="SUP5" s="2152"/>
      <c r="SUQ5" s="2152"/>
      <c r="SUR5" s="2152"/>
      <c r="SUS5" s="2152"/>
      <c r="SUT5" s="2152"/>
      <c r="SUU5" s="2152"/>
      <c r="SUV5" s="2152"/>
      <c r="SUW5" s="2152"/>
      <c r="SUX5" s="2152"/>
      <c r="SUY5" s="2152"/>
      <c r="SUZ5" s="2152"/>
      <c r="SVA5" s="2152"/>
      <c r="SVB5" s="2152"/>
      <c r="SVC5" s="2152"/>
      <c r="SVD5" s="2152"/>
      <c r="SVE5" s="2152"/>
      <c r="SVF5" s="2152"/>
      <c r="SVG5" s="2152"/>
      <c r="SVH5" s="2152"/>
      <c r="SVI5" s="2152"/>
      <c r="SVJ5" s="2152"/>
      <c r="SVK5" s="2152"/>
      <c r="SVL5" s="2152"/>
      <c r="SVM5" s="2152"/>
      <c r="SVN5" s="2152"/>
      <c r="SVO5" s="2152"/>
      <c r="SVP5" s="2152"/>
      <c r="SVQ5" s="2152"/>
      <c r="SVR5" s="2152"/>
      <c r="SVS5" s="2152"/>
      <c r="SVT5" s="2152"/>
      <c r="SVU5" s="2152"/>
      <c r="SVV5" s="2152"/>
      <c r="SVW5" s="2152"/>
      <c r="SVX5" s="2152"/>
      <c r="SVY5" s="2152"/>
      <c r="SVZ5" s="2152"/>
      <c r="SWA5" s="2152"/>
      <c r="SWB5" s="2152"/>
      <c r="SWC5" s="2152"/>
      <c r="SWD5" s="2152"/>
      <c r="SWE5" s="2152"/>
      <c r="SWF5" s="2152"/>
      <c r="SWG5" s="2152"/>
      <c r="SWH5" s="2152"/>
      <c r="SWI5" s="2152"/>
      <c r="SWJ5" s="2152"/>
      <c r="SWK5" s="2152"/>
      <c r="SWL5" s="2152"/>
      <c r="SWM5" s="2152"/>
      <c r="SWN5" s="2152"/>
      <c r="SWO5" s="2152"/>
      <c r="SWP5" s="2152"/>
      <c r="SWQ5" s="2152"/>
      <c r="SWR5" s="2152"/>
      <c r="SWS5" s="2152"/>
      <c r="SWT5" s="2152"/>
      <c r="SWU5" s="2152"/>
      <c r="SWV5" s="2152"/>
      <c r="SWW5" s="2152"/>
      <c r="SWX5" s="2152"/>
      <c r="SWY5" s="2152"/>
      <c r="SWZ5" s="2152"/>
      <c r="SXA5" s="2152"/>
      <c r="SXB5" s="2152"/>
      <c r="SXC5" s="2152"/>
      <c r="SXD5" s="2152"/>
      <c r="SXE5" s="2152"/>
      <c r="SXF5" s="2152"/>
      <c r="SXG5" s="2152"/>
      <c r="SXH5" s="2152"/>
      <c r="SXI5" s="2152"/>
      <c r="SXJ5" s="2152"/>
      <c r="SXK5" s="2152"/>
      <c r="SXL5" s="2152"/>
      <c r="SXM5" s="2152"/>
      <c r="SXN5" s="2152"/>
      <c r="SXO5" s="2152"/>
      <c r="SXP5" s="2152"/>
      <c r="SXQ5" s="2152"/>
      <c r="SXR5" s="2152"/>
      <c r="SXS5" s="2152"/>
      <c r="SXT5" s="2152"/>
      <c r="SXU5" s="2152"/>
      <c r="SXV5" s="2152"/>
      <c r="SXW5" s="2152"/>
      <c r="SXX5" s="2152"/>
      <c r="SXY5" s="2152"/>
      <c r="SXZ5" s="2152"/>
      <c r="SYA5" s="2152"/>
      <c r="SYB5" s="2152"/>
      <c r="SYC5" s="2152"/>
      <c r="SYD5" s="2152"/>
      <c r="SYE5" s="2152"/>
      <c r="SYF5" s="2152"/>
      <c r="SYG5" s="2152"/>
      <c r="SYH5" s="2152"/>
      <c r="SYI5" s="2152"/>
      <c r="SYJ5" s="2152"/>
      <c r="SYK5" s="2152"/>
      <c r="SYL5" s="2152"/>
      <c r="SYM5" s="2152"/>
      <c r="SYN5" s="2152"/>
      <c r="SYO5" s="2152"/>
      <c r="SYP5" s="2152"/>
      <c r="SYQ5" s="2152"/>
      <c r="SYR5" s="2152"/>
      <c r="SYS5" s="2152"/>
      <c r="SYT5" s="2152"/>
      <c r="SYU5" s="2152"/>
      <c r="SYV5" s="2152"/>
      <c r="SYW5" s="2152"/>
      <c r="SYX5" s="2152"/>
      <c r="SYY5" s="2152"/>
      <c r="SYZ5" s="2152"/>
      <c r="SZA5" s="2152"/>
      <c r="SZB5" s="2152"/>
      <c r="SZC5" s="2152"/>
      <c r="SZD5" s="2152"/>
      <c r="SZE5" s="2152"/>
      <c r="SZF5" s="2152"/>
      <c r="SZG5" s="2152"/>
      <c r="SZH5" s="2152"/>
      <c r="SZI5" s="2152"/>
      <c r="SZJ5" s="2152"/>
      <c r="SZK5" s="2152"/>
      <c r="SZL5" s="2152"/>
      <c r="SZM5" s="2152"/>
      <c r="SZN5" s="2152"/>
      <c r="SZO5" s="2152"/>
      <c r="SZP5" s="2152"/>
      <c r="SZQ5" s="2152"/>
      <c r="SZR5" s="2152"/>
      <c r="SZS5" s="2152"/>
      <c r="SZT5" s="2152"/>
      <c r="SZU5" s="2152"/>
      <c r="SZV5" s="2152"/>
      <c r="SZW5" s="2152"/>
      <c r="SZX5" s="2152"/>
      <c r="SZY5" s="2152"/>
      <c r="SZZ5" s="2152"/>
      <c r="TAA5" s="2152"/>
      <c r="TAB5" s="2152"/>
      <c r="TAC5" s="2152"/>
      <c r="TAD5" s="2152"/>
      <c r="TAE5" s="2152"/>
      <c r="TAF5" s="2152"/>
      <c r="TAG5" s="2152"/>
      <c r="TAH5" s="2152"/>
      <c r="TAI5" s="2152"/>
      <c r="TAJ5" s="2152"/>
      <c r="TAK5" s="2152"/>
      <c r="TAL5" s="2152"/>
      <c r="TAM5" s="2152"/>
      <c r="TAN5" s="2152"/>
      <c r="TAO5" s="2152"/>
      <c r="TAP5" s="2152"/>
      <c r="TAQ5" s="2152"/>
      <c r="TAR5" s="2152"/>
      <c r="TAS5" s="2152"/>
      <c r="TAT5" s="2152"/>
      <c r="TAU5" s="2152"/>
      <c r="TAV5" s="2152"/>
      <c r="TAW5" s="2152"/>
      <c r="TAX5" s="2152"/>
      <c r="TAY5" s="2152"/>
      <c r="TAZ5" s="2152"/>
      <c r="TBA5" s="2152"/>
      <c r="TBB5" s="2152"/>
      <c r="TBC5" s="2152"/>
      <c r="TBD5" s="2152"/>
      <c r="TBE5" s="2152"/>
      <c r="TBF5" s="2152"/>
      <c r="TBG5" s="2152"/>
      <c r="TBH5" s="2152"/>
      <c r="TBI5" s="2152"/>
      <c r="TBJ5" s="2152"/>
      <c r="TBK5" s="2152"/>
      <c r="TBL5" s="2152"/>
      <c r="TBM5" s="2152"/>
      <c r="TBN5" s="2152"/>
      <c r="TBO5" s="2152"/>
      <c r="TBP5" s="2152"/>
      <c r="TBQ5" s="2152"/>
      <c r="TBR5" s="2152"/>
      <c r="TBS5" s="2152"/>
      <c r="TBT5" s="2152"/>
      <c r="TBU5" s="2152"/>
      <c r="TBV5" s="2152"/>
      <c r="TBW5" s="2152"/>
      <c r="TBX5" s="2152"/>
      <c r="TBY5" s="2152"/>
      <c r="TBZ5" s="2152"/>
      <c r="TCA5" s="2152"/>
      <c r="TCB5" s="2152"/>
      <c r="TCC5" s="2152"/>
      <c r="TCD5" s="2152"/>
      <c r="TCE5" s="2152"/>
      <c r="TCF5" s="2152"/>
      <c r="TCG5" s="2152"/>
      <c r="TCH5" s="2152"/>
      <c r="TCI5" s="2152"/>
      <c r="TCJ5" s="2152"/>
      <c r="TCK5" s="2152"/>
      <c r="TCL5" s="2152"/>
      <c r="TCM5" s="2152"/>
      <c r="TCN5" s="2152"/>
      <c r="TCO5" s="2152"/>
      <c r="TCP5" s="2152"/>
      <c r="TCQ5" s="2152"/>
      <c r="TCR5" s="2152"/>
      <c r="TCS5" s="2152"/>
      <c r="TCT5" s="2152"/>
      <c r="TCU5" s="2152"/>
      <c r="TCV5" s="2152"/>
      <c r="TCW5" s="2152"/>
      <c r="TCX5" s="2152"/>
      <c r="TCY5" s="2152"/>
      <c r="TCZ5" s="2152"/>
      <c r="TDA5" s="2152"/>
      <c r="TDB5" s="2152"/>
      <c r="TDC5" s="2152"/>
      <c r="TDD5" s="2152"/>
      <c r="TDE5" s="2152"/>
      <c r="TDF5" s="2152"/>
      <c r="TDG5" s="2152"/>
      <c r="TDH5" s="2152"/>
      <c r="TDI5" s="2152"/>
      <c r="TDJ5" s="2152"/>
      <c r="TDK5" s="2152"/>
      <c r="TDL5" s="2152"/>
      <c r="TDM5" s="2152"/>
      <c r="TDN5" s="2152"/>
      <c r="TDO5" s="2152"/>
      <c r="TDP5" s="2152"/>
      <c r="TDQ5" s="2152"/>
      <c r="TDR5" s="2152"/>
      <c r="TDS5" s="2152"/>
      <c r="TDT5" s="2152"/>
      <c r="TDU5" s="2152"/>
      <c r="TDV5" s="2152"/>
      <c r="TDW5" s="2152"/>
      <c r="TDX5" s="2152"/>
      <c r="TDY5" s="2152"/>
      <c r="TDZ5" s="2152"/>
      <c r="TEA5" s="2152"/>
      <c r="TEB5" s="2152"/>
      <c r="TEC5" s="2152"/>
      <c r="TED5" s="2152"/>
      <c r="TEE5" s="2152"/>
      <c r="TEF5" s="2152"/>
      <c r="TEG5" s="2152"/>
      <c r="TEH5" s="2152"/>
      <c r="TEI5" s="2152"/>
      <c r="TEJ5" s="2152"/>
      <c r="TEK5" s="2152"/>
      <c r="TEL5" s="2152"/>
      <c r="TEM5" s="2152"/>
      <c r="TEN5" s="2152"/>
      <c r="TEO5" s="2152"/>
      <c r="TEP5" s="2152"/>
      <c r="TEQ5" s="2152"/>
      <c r="TER5" s="2152"/>
      <c r="TES5" s="2152"/>
      <c r="TET5" s="2152"/>
      <c r="TEU5" s="2152"/>
      <c r="TEV5" s="2152"/>
      <c r="TEW5" s="2152"/>
      <c r="TEX5" s="2152"/>
      <c r="TEY5" s="2152"/>
      <c r="TEZ5" s="2152"/>
      <c r="TFA5" s="2152"/>
      <c r="TFB5" s="2152"/>
      <c r="TFC5" s="2152"/>
      <c r="TFD5" s="2152"/>
      <c r="TFE5" s="2152"/>
      <c r="TFF5" s="2152"/>
      <c r="TFG5" s="2152"/>
      <c r="TFH5" s="2152"/>
      <c r="TFI5" s="2152"/>
      <c r="TFJ5" s="2152"/>
      <c r="TFK5" s="2152"/>
      <c r="TFL5" s="2152"/>
      <c r="TFM5" s="2152"/>
      <c r="TFN5" s="2152"/>
      <c r="TFO5" s="2152"/>
      <c r="TFP5" s="2152"/>
      <c r="TFQ5" s="2152"/>
      <c r="TFR5" s="2152"/>
      <c r="TFS5" s="2152"/>
      <c r="TFT5" s="2152"/>
      <c r="TFU5" s="2152"/>
      <c r="TFV5" s="2152"/>
      <c r="TFW5" s="2152"/>
      <c r="TFX5" s="2152"/>
      <c r="TFY5" s="2152"/>
      <c r="TFZ5" s="2152"/>
      <c r="TGA5" s="2152"/>
      <c r="TGB5" s="2152"/>
      <c r="TGC5" s="2152"/>
      <c r="TGD5" s="2152"/>
      <c r="TGE5" s="2152"/>
      <c r="TGF5" s="2152"/>
      <c r="TGG5" s="2152"/>
      <c r="TGH5" s="2152"/>
      <c r="TGI5" s="2152"/>
      <c r="TGJ5" s="2152"/>
      <c r="TGK5" s="2152"/>
      <c r="TGL5" s="2152"/>
      <c r="TGM5" s="2152"/>
      <c r="TGN5" s="2152"/>
      <c r="TGO5" s="2152"/>
      <c r="TGP5" s="2152"/>
      <c r="TGQ5" s="2152"/>
      <c r="TGR5" s="2152"/>
      <c r="TGS5" s="2152"/>
      <c r="TGT5" s="2152"/>
      <c r="TGU5" s="2152"/>
      <c r="TGV5" s="2152"/>
      <c r="TGW5" s="2152"/>
      <c r="TGX5" s="2152"/>
      <c r="TGY5" s="2152"/>
      <c r="TGZ5" s="2152"/>
      <c r="THA5" s="2152"/>
      <c r="THB5" s="2152"/>
      <c r="THC5" s="2152"/>
      <c r="THD5" s="2152"/>
      <c r="THE5" s="2152"/>
      <c r="THF5" s="2152"/>
      <c r="THG5" s="2152"/>
      <c r="THH5" s="2152"/>
      <c r="THI5" s="2152"/>
      <c r="THJ5" s="2152"/>
      <c r="THK5" s="2152"/>
      <c r="THL5" s="2152"/>
      <c r="THM5" s="2152"/>
      <c r="THN5" s="2152"/>
      <c r="THO5" s="2152"/>
      <c r="THP5" s="2152"/>
      <c r="THQ5" s="2152"/>
      <c r="THR5" s="2152"/>
      <c r="THS5" s="2152"/>
      <c r="THT5" s="2152"/>
      <c r="THU5" s="2152"/>
      <c r="THV5" s="2152"/>
      <c r="THW5" s="2152"/>
      <c r="THX5" s="2152"/>
      <c r="THY5" s="2152"/>
      <c r="THZ5" s="2152"/>
      <c r="TIA5" s="2152"/>
      <c r="TIB5" s="2152"/>
      <c r="TIC5" s="2152"/>
      <c r="TID5" s="2152"/>
      <c r="TIE5" s="2152"/>
      <c r="TIF5" s="2152"/>
      <c r="TIG5" s="2152"/>
      <c r="TIH5" s="2152"/>
      <c r="TII5" s="2152"/>
      <c r="TIJ5" s="2152"/>
      <c r="TIK5" s="2152"/>
      <c r="TIL5" s="2152"/>
      <c r="TIM5" s="2152"/>
      <c r="TIN5" s="2152"/>
      <c r="TIO5" s="2152"/>
      <c r="TIP5" s="2152"/>
      <c r="TIQ5" s="2152"/>
      <c r="TIR5" s="2152"/>
      <c r="TIS5" s="2152"/>
      <c r="TIT5" s="2152"/>
      <c r="TIU5" s="2152"/>
      <c r="TIV5" s="2152"/>
      <c r="TIW5" s="2152"/>
      <c r="TIX5" s="2152"/>
      <c r="TIY5" s="2152"/>
      <c r="TIZ5" s="2152"/>
      <c r="TJA5" s="2152"/>
      <c r="TJB5" s="2152"/>
      <c r="TJC5" s="2152"/>
      <c r="TJD5" s="2152"/>
      <c r="TJE5" s="2152"/>
      <c r="TJF5" s="2152"/>
      <c r="TJG5" s="2152"/>
      <c r="TJH5" s="2152"/>
      <c r="TJI5" s="2152"/>
      <c r="TJJ5" s="2152"/>
      <c r="TJK5" s="2152"/>
      <c r="TJL5" s="2152"/>
      <c r="TJM5" s="2152"/>
      <c r="TJN5" s="2152"/>
      <c r="TJO5" s="2152"/>
      <c r="TJP5" s="2152"/>
      <c r="TJQ5" s="2152"/>
      <c r="TJR5" s="2152"/>
      <c r="TJS5" s="2152"/>
      <c r="TJT5" s="2152"/>
      <c r="TJU5" s="2152"/>
      <c r="TJV5" s="2152"/>
      <c r="TJW5" s="2152"/>
      <c r="TJX5" s="2152"/>
      <c r="TJY5" s="2152"/>
      <c r="TJZ5" s="2152"/>
      <c r="TKA5" s="2152"/>
      <c r="TKB5" s="2152"/>
      <c r="TKC5" s="2152"/>
      <c r="TKD5" s="2152"/>
      <c r="TKE5" s="2152"/>
      <c r="TKF5" s="2152"/>
      <c r="TKG5" s="2152"/>
      <c r="TKH5" s="2152"/>
      <c r="TKI5" s="2152"/>
      <c r="TKJ5" s="2152"/>
      <c r="TKK5" s="2152"/>
      <c r="TKL5" s="2152"/>
      <c r="TKM5" s="2152"/>
      <c r="TKN5" s="2152"/>
      <c r="TKO5" s="2152"/>
      <c r="TKP5" s="2152"/>
      <c r="TKQ5" s="2152"/>
      <c r="TKR5" s="2152"/>
      <c r="TKS5" s="2152"/>
      <c r="TKT5" s="2152"/>
      <c r="TKU5" s="2152"/>
      <c r="TKV5" s="2152"/>
      <c r="TKW5" s="2152"/>
      <c r="TKX5" s="2152"/>
      <c r="TKY5" s="2152"/>
      <c r="TKZ5" s="2152"/>
      <c r="TLA5" s="2152"/>
      <c r="TLB5" s="2152"/>
      <c r="TLC5" s="2152"/>
      <c r="TLD5" s="2152"/>
      <c r="TLE5" s="2152"/>
      <c r="TLF5" s="2152"/>
      <c r="TLG5" s="2152"/>
      <c r="TLH5" s="2152"/>
      <c r="TLI5" s="2152"/>
      <c r="TLJ5" s="2152"/>
      <c r="TLK5" s="2152"/>
      <c r="TLL5" s="2152"/>
      <c r="TLM5" s="2152"/>
      <c r="TLN5" s="2152"/>
      <c r="TLO5" s="2152"/>
      <c r="TLP5" s="2152"/>
      <c r="TLQ5" s="2152"/>
      <c r="TLR5" s="2152"/>
      <c r="TLS5" s="2152"/>
      <c r="TLT5" s="2152"/>
      <c r="TLU5" s="2152"/>
      <c r="TLV5" s="2152"/>
      <c r="TLW5" s="2152"/>
      <c r="TLX5" s="2152"/>
      <c r="TLY5" s="2152"/>
      <c r="TLZ5" s="2152"/>
      <c r="TMA5" s="2152"/>
      <c r="TMB5" s="2152"/>
      <c r="TMC5" s="2152"/>
      <c r="TMD5" s="2152"/>
      <c r="TME5" s="2152"/>
      <c r="TMF5" s="2152"/>
      <c r="TMG5" s="2152"/>
      <c r="TMH5" s="2152"/>
      <c r="TMI5" s="2152"/>
      <c r="TMJ5" s="2152"/>
      <c r="TMK5" s="2152"/>
      <c r="TML5" s="2152"/>
      <c r="TMM5" s="2152"/>
      <c r="TMN5" s="2152"/>
      <c r="TMO5" s="2152"/>
      <c r="TMP5" s="2152"/>
      <c r="TMQ5" s="2152"/>
      <c r="TMR5" s="2152"/>
      <c r="TMS5" s="2152"/>
      <c r="TMT5" s="2152"/>
      <c r="TMU5" s="2152"/>
      <c r="TMV5" s="2152"/>
      <c r="TMW5" s="2152"/>
      <c r="TMX5" s="2152"/>
      <c r="TMY5" s="2152"/>
      <c r="TMZ5" s="2152"/>
      <c r="TNA5" s="2152"/>
      <c r="TNB5" s="2152"/>
      <c r="TNC5" s="2152"/>
      <c r="TND5" s="2152"/>
      <c r="TNE5" s="2152"/>
      <c r="TNF5" s="2152"/>
      <c r="TNG5" s="2152"/>
      <c r="TNH5" s="2152"/>
      <c r="TNI5" s="2152"/>
      <c r="TNJ5" s="2152"/>
      <c r="TNK5" s="2152"/>
      <c r="TNL5" s="2152"/>
      <c r="TNM5" s="2152"/>
      <c r="TNN5" s="2152"/>
      <c r="TNO5" s="2152"/>
      <c r="TNP5" s="2152"/>
      <c r="TNQ5" s="2152"/>
      <c r="TNR5" s="2152"/>
      <c r="TNS5" s="2152"/>
      <c r="TNT5" s="2152"/>
      <c r="TNU5" s="2152"/>
      <c r="TNV5" s="2152"/>
      <c r="TNW5" s="2152"/>
      <c r="TNX5" s="2152"/>
      <c r="TNY5" s="2152"/>
      <c r="TNZ5" s="2152"/>
      <c r="TOA5" s="2152"/>
      <c r="TOB5" s="2152"/>
      <c r="TOC5" s="2152"/>
      <c r="TOD5" s="2152"/>
      <c r="TOE5" s="2152"/>
      <c r="TOF5" s="2152"/>
      <c r="TOG5" s="2152"/>
      <c r="TOH5" s="2152"/>
      <c r="TOI5" s="2152"/>
      <c r="TOJ5" s="2152"/>
      <c r="TOK5" s="2152"/>
      <c r="TOL5" s="2152"/>
      <c r="TOM5" s="2152"/>
      <c r="TON5" s="2152"/>
      <c r="TOO5" s="2152"/>
      <c r="TOP5" s="2152"/>
      <c r="TOQ5" s="2152"/>
      <c r="TOR5" s="2152"/>
      <c r="TOS5" s="2152"/>
      <c r="TOT5" s="2152"/>
      <c r="TOU5" s="2152"/>
      <c r="TOV5" s="2152"/>
      <c r="TOW5" s="2152"/>
      <c r="TOX5" s="2152"/>
      <c r="TOY5" s="2152"/>
      <c r="TOZ5" s="2152"/>
      <c r="TPA5" s="2152"/>
      <c r="TPB5" s="2152"/>
      <c r="TPC5" s="2152"/>
      <c r="TPD5" s="2152"/>
      <c r="TPE5" s="2152"/>
      <c r="TPF5" s="2152"/>
      <c r="TPG5" s="2152"/>
      <c r="TPH5" s="2152"/>
      <c r="TPI5" s="2152"/>
      <c r="TPJ5" s="2152"/>
      <c r="TPK5" s="2152"/>
      <c r="TPL5" s="2152"/>
      <c r="TPM5" s="2152"/>
      <c r="TPN5" s="2152"/>
      <c r="TPO5" s="2152"/>
      <c r="TPP5" s="2152"/>
      <c r="TPQ5" s="2152"/>
      <c r="TPR5" s="2152"/>
      <c r="TPS5" s="2152"/>
      <c r="TPT5" s="2152"/>
      <c r="TPU5" s="2152"/>
      <c r="TPV5" s="2152"/>
      <c r="TPW5" s="2152"/>
      <c r="TPX5" s="2152"/>
      <c r="TPY5" s="2152"/>
      <c r="TPZ5" s="2152"/>
      <c r="TQA5" s="2152"/>
      <c r="TQB5" s="2152"/>
      <c r="TQC5" s="2152"/>
      <c r="TQD5" s="2152"/>
      <c r="TQE5" s="2152"/>
      <c r="TQF5" s="2152"/>
      <c r="TQG5" s="2152"/>
      <c r="TQH5" s="2152"/>
      <c r="TQI5" s="2152"/>
      <c r="TQJ5" s="2152"/>
      <c r="TQK5" s="2152"/>
      <c r="TQL5" s="2152"/>
      <c r="TQM5" s="2152"/>
      <c r="TQN5" s="2152"/>
      <c r="TQO5" s="2152"/>
      <c r="TQP5" s="2152"/>
      <c r="TQQ5" s="2152"/>
      <c r="TQR5" s="2152"/>
      <c r="TQS5" s="2152"/>
      <c r="TQT5" s="2152"/>
      <c r="TQU5" s="2152"/>
      <c r="TQV5" s="2152"/>
      <c r="TQW5" s="2152"/>
      <c r="TQX5" s="2152"/>
      <c r="TQY5" s="2152"/>
      <c r="TQZ5" s="2152"/>
      <c r="TRA5" s="2152"/>
      <c r="TRB5" s="2152"/>
      <c r="TRC5" s="2152"/>
      <c r="TRD5" s="2152"/>
      <c r="TRE5" s="2152"/>
      <c r="TRF5" s="2152"/>
      <c r="TRG5" s="2152"/>
      <c r="TRH5" s="2152"/>
      <c r="TRI5" s="2152"/>
      <c r="TRJ5" s="2152"/>
      <c r="TRK5" s="2152"/>
      <c r="TRL5" s="2152"/>
      <c r="TRM5" s="2152"/>
      <c r="TRN5" s="2152"/>
      <c r="TRO5" s="2152"/>
      <c r="TRP5" s="2152"/>
      <c r="TRQ5" s="2152"/>
      <c r="TRR5" s="2152"/>
      <c r="TRS5" s="2152"/>
      <c r="TRT5" s="2152"/>
      <c r="TRU5" s="2152"/>
      <c r="TRV5" s="2152"/>
      <c r="TRW5" s="2152"/>
      <c r="TRX5" s="2152"/>
      <c r="TRY5" s="2152"/>
      <c r="TRZ5" s="2152"/>
      <c r="TSA5" s="2152"/>
      <c r="TSB5" s="2152"/>
      <c r="TSC5" s="2152"/>
      <c r="TSD5" s="2152"/>
      <c r="TSE5" s="2152"/>
      <c r="TSF5" s="2152"/>
      <c r="TSG5" s="2152"/>
      <c r="TSH5" s="2152"/>
      <c r="TSI5" s="2152"/>
      <c r="TSJ5" s="2152"/>
      <c r="TSK5" s="2152"/>
      <c r="TSL5" s="2152"/>
      <c r="TSM5" s="2152"/>
      <c r="TSN5" s="2152"/>
      <c r="TSO5" s="2152"/>
      <c r="TSP5" s="2152"/>
      <c r="TSQ5" s="2152"/>
      <c r="TSR5" s="2152"/>
      <c r="TSS5" s="2152"/>
      <c r="TST5" s="2152"/>
      <c r="TSU5" s="2152"/>
      <c r="TSV5" s="2152"/>
      <c r="TSW5" s="2152"/>
      <c r="TSX5" s="2152"/>
      <c r="TSY5" s="2152"/>
      <c r="TSZ5" s="2152"/>
      <c r="TTA5" s="2152"/>
      <c r="TTB5" s="2152"/>
      <c r="TTC5" s="2152"/>
      <c r="TTD5" s="2152"/>
      <c r="TTE5" s="2152"/>
      <c r="TTF5" s="2152"/>
      <c r="TTG5" s="2152"/>
      <c r="TTH5" s="2152"/>
      <c r="TTI5" s="2152"/>
      <c r="TTJ5" s="2152"/>
      <c r="TTK5" s="2152"/>
      <c r="TTL5" s="2152"/>
      <c r="TTM5" s="2152"/>
      <c r="TTN5" s="2152"/>
      <c r="TTO5" s="2152"/>
      <c r="TTP5" s="2152"/>
      <c r="TTQ5" s="2152"/>
      <c r="TTR5" s="2152"/>
      <c r="TTS5" s="2152"/>
      <c r="TTT5" s="2152"/>
      <c r="TTU5" s="2152"/>
      <c r="TTV5" s="2152"/>
      <c r="TTW5" s="2152"/>
      <c r="TTX5" s="2152"/>
      <c r="TTY5" s="2152"/>
      <c r="TTZ5" s="2152"/>
      <c r="TUA5" s="2152"/>
      <c r="TUB5" s="2152"/>
      <c r="TUC5" s="2152"/>
      <c r="TUD5" s="2152"/>
      <c r="TUE5" s="2152"/>
      <c r="TUF5" s="2152"/>
      <c r="TUG5" s="2152"/>
      <c r="TUH5" s="2152"/>
      <c r="TUI5" s="2152"/>
      <c r="TUJ5" s="2152"/>
      <c r="TUK5" s="2152"/>
      <c r="TUL5" s="2152"/>
      <c r="TUM5" s="2152"/>
      <c r="TUN5" s="2152"/>
      <c r="TUO5" s="2152"/>
      <c r="TUP5" s="2152"/>
      <c r="TUQ5" s="2152"/>
      <c r="TUR5" s="2152"/>
      <c r="TUS5" s="2152"/>
      <c r="TUT5" s="2152"/>
      <c r="TUU5" s="2152"/>
      <c r="TUV5" s="2152"/>
      <c r="TUW5" s="2152"/>
      <c r="TUX5" s="2152"/>
      <c r="TUY5" s="2152"/>
      <c r="TUZ5" s="2152"/>
      <c r="TVA5" s="2152"/>
      <c r="TVB5" s="2152"/>
      <c r="TVC5" s="2152"/>
      <c r="TVD5" s="2152"/>
      <c r="TVE5" s="2152"/>
      <c r="TVF5" s="2152"/>
      <c r="TVG5" s="2152"/>
      <c r="TVH5" s="2152"/>
      <c r="TVI5" s="2152"/>
      <c r="TVJ5" s="2152"/>
      <c r="TVK5" s="2152"/>
      <c r="TVL5" s="2152"/>
      <c r="TVM5" s="2152"/>
      <c r="TVN5" s="2152"/>
      <c r="TVO5" s="2152"/>
      <c r="TVP5" s="2152"/>
      <c r="TVQ5" s="2152"/>
      <c r="TVR5" s="2152"/>
      <c r="TVS5" s="2152"/>
      <c r="TVT5" s="2152"/>
      <c r="TVU5" s="2152"/>
      <c r="TVV5" s="2152"/>
      <c r="TVW5" s="2152"/>
      <c r="TVX5" s="2152"/>
      <c r="TVY5" s="2152"/>
      <c r="TVZ5" s="2152"/>
      <c r="TWA5" s="2152"/>
      <c r="TWB5" s="2152"/>
      <c r="TWC5" s="2152"/>
      <c r="TWD5" s="2152"/>
      <c r="TWE5" s="2152"/>
      <c r="TWF5" s="2152"/>
      <c r="TWG5" s="2152"/>
      <c r="TWH5" s="2152"/>
      <c r="TWI5" s="2152"/>
      <c r="TWJ5" s="2152"/>
      <c r="TWK5" s="2152"/>
      <c r="TWL5" s="2152"/>
      <c r="TWM5" s="2152"/>
      <c r="TWN5" s="2152"/>
      <c r="TWO5" s="2152"/>
      <c r="TWP5" s="2152"/>
      <c r="TWQ5" s="2152"/>
      <c r="TWR5" s="2152"/>
      <c r="TWS5" s="2152"/>
      <c r="TWT5" s="2152"/>
      <c r="TWU5" s="2152"/>
      <c r="TWV5" s="2152"/>
      <c r="TWW5" s="2152"/>
      <c r="TWX5" s="2152"/>
      <c r="TWY5" s="2152"/>
      <c r="TWZ5" s="2152"/>
      <c r="TXA5" s="2152"/>
      <c r="TXB5" s="2152"/>
      <c r="TXC5" s="2152"/>
      <c r="TXD5" s="2152"/>
      <c r="TXE5" s="2152"/>
      <c r="TXF5" s="2152"/>
      <c r="TXG5" s="2152"/>
      <c r="TXH5" s="2152"/>
      <c r="TXI5" s="2152"/>
      <c r="TXJ5" s="2152"/>
      <c r="TXK5" s="2152"/>
      <c r="TXL5" s="2152"/>
      <c r="TXM5" s="2152"/>
      <c r="TXN5" s="2152"/>
      <c r="TXO5" s="2152"/>
      <c r="TXP5" s="2152"/>
      <c r="TXQ5" s="2152"/>
      <c r="TXR5" s="2152"/>
      <c r="TXS5" s="2152"/>
      <c r="TXT5" s="2152"/>
      <c r="TXU5" s="2152"/>
      <c r="TXV5" s="2152"/>
      <c r="TXW5" s="2152"/>
      <c r="TXX5" s="2152"/>
      <c r="TXY5" s="2152"/>
      <c r="TXZ5" s="2152"/>
      <c r="TYA5" s="2152"/>
      <c r="TYB5" s="2152"/>
      <c r="TYC5" s="2152"/>
      <c r="TYD5" s="2152"/>
      <c r="TYE5" s="2152"/>
      <c r="TYF5" s="2152"/>
      <c r="TYG5" s="2152"/>
      <c r="TYH5" s="2152"/>
      <c r="TYI5" s="2152"/>
      <c r="TYJ5" s="2152"/>
      <c r="TYK5" s="2152"/>
      <c r="TYL5" s="2152"/>
      <c r="TYM5" s="2152"/>
      <c r="TYN5" s="2152"/>
      <c r="TYO5" s="2152"/>
      <c r="TYP5" s="2152"/>
      <c r="TYQ5" s="2152"/>
      <c r="TYR5" s="2152"/>
      <c r="TYS5" s="2152"/>
      <c r="TYT5" s="2152"/>
      <c r="TYU5" s="2152"/>
      <c r="TYV5" s="2152"/>
      <c r="TYW5" s="2152"/>
      <c r="TYX5" s="2152"/>
      <c r="TYY5" s="2152"/>
      <c r="TYZ5" s="2152"/>
      <c r="TZA5" s="2152"/>
      <c r="TZB5" s="2152"/>
      <c r="TZC5" s="2152"/>
      <c r="TZD5" s="2152"/>
      <c r="TZE5" s="2152"/>
      <c r="TZF5" s="2152"/>
      <c r="TZG5" s="2152"/>
      <c r="TZH5" s="2152"/>
      <c r="TZI5" s="2152"/>
      <c r="TZJ5" s="2152"/>
      <c r="TZK5" s="2152"/>
      <c r="TZL5" s="2152"/>
      <c r="TZM5" s="2152"/>
      <c r="TZN5" s="2152"/>
      <c r="TZO5" s="2152"/>
      <c r="TZP5" s="2152"/>
      <c r="TZQ5" s="2152"/>
      <c r="TZR5" s="2152"/>
      <c r="TZS5" s="2152"/>
      <c r="TZT5" s="2152"/>
      <c r="TZU5" s="2152"/>
      <c r="TZV5" s="2152"/>
      <c r="TZW5" s="2152"/>
      <c r="TZX5" s="2152"/>
      <c r="TZY5" s="2152"/>
      <c r="TZZ5" s="2152"/>
      <c r="UAA5" s="2152"/>
      <c r="UAB5" s="2152"/>
      <c r="UAC5" s="2152"/>
      <c r="UAD5" s="2152"/>
      <c r="UAE5" s="2152"/>
      <c r="UAF5" s="2152"/>
      <c r="UAG5" s="2152"/>
      <c r="UAH5" s="2152"/>
      <c r="UAI5" s="2152"/>
      <c r="UAJ5" s="2152"/>
      <c r="UAK5" s="2152"/>
      <c r="UAL5" s="2152"/>
      <c r="UAM5" s="2152"/>
      <c r="UAN5" s="2152"/>
      <c r="UAO5" s="2152"/>
      <c r="UAP5" s="2152"/>
      <c r="UAQ5" s="2152"/>
      <c r="UAR5" s="2152"/>
      <c r="UAS5" s="2152"/>
      <c r="UAT5" s="2152"/>
      <c r="UAU5" s="2152"/>
      <c r="UAV5" s="2152"/>
      <c r="UAW5" s="2152"/>
      <c r="UAX5" s="2152"/>
      <c r="UAY5" s="2152"/>
      <c r="UAZ5" s="2152"/>
      <c r="UBA5" s="2152"/>
      <c r="UBB5" s="2152"/>
      <c r="UBC5" s="2152"/>
      <c r="UBD5" s="2152"/>
      <c r="UBE5" s="2152"/>
      <c r="UBF5" s="2152"/>
      <c r="UBG5" s="2152"/>
      <c r="UBH5" s="2152"/>
      <c r="UBI5" s="2152"/>
      <c r="UBJ5" s="2152"/>
      <c r="UBK5" s="2152"/>
      <c r="UBL5" s="2152"/>
      <c r="UBM5" s="2152"/>
      <c r="UBN5" s="2152"/>
      <c r="UBO5" s="2152"/>
      <c r="UBP5" s="2152"/>
      <c r="UBQ5" s="2152"/>
      <c r="UBR5" s="2152"/>
      <c r="UBS5" s="2152"/>
      <c r="UBT5" s="2152"/>
      <c r="UBU5" s="2152"/>
      <c r="UBV5" s="2152"/>
      <c r="UBW5" s="2152"/>
      <c r="UBX5" s="2152"/>
      <c r="UBY5" s="2152"/>
      <c r="UBZ5" s="2152"/>
      <c r="UCA5" s="2152"/>
      <c r="UCB5" s="2152"/>
      <c r="UCC5" s="2152"/>
      <c r="UCD5" s="2152"/>
      <c r="UCE5" s="2152"/>
      <c r="UCF5" s="2152"/>
      <c r="UCG5" s="2152"/>
      <c r="UCH5" s="2152"/>
      <c r="UCI5" s="2152"/>
      <c r="UCJ5" s="2152"/>
      <c r="UCK5" s="2152"/>
      <c r="UCL5" s="2152"/>
      <c r="UCM5" s="2152"/>
      <c r="UCN5" s="2152"/>
      <c r="UCO5" s="2152"/>
      <c r="UCP5" s="2152"/>
      <c r="UCQ5" s="2152"/>
      <c r="UCR5" s="2152"/>
      <c r="UCS5" s="2152"/>
      <c r="UCT5" s="2152"/>
      <c r="UCU5" s="2152"/>
      <c r="UCV5" s="2152"/>
      <c r="UCW5" s="2152"/>
      <c r="UCX5" s="2152"/>
      <c r="UCY5" s="2152"/>
      <c r="UCZ5" s="2152"/>
      <c r="UDA5" s="2152"/>
      <c r="UDB5" s="2152"/>
      <c r="UDC5" s="2152"/>
      <c r="UDD5" s="2152"/>
      <c r="UDE5" s="2152"/>
      <c r="UDF5" s="2152"/>
      <c r="UDG5" s="2152"/>
      <c r="UDH5" s="2152"/>
      <c r="UDI5" s="2152"/>
      <c r="UDJ5" s="2152"/>
      <c r="UDK5" s="2152"/>
      <c r="UDL5" s="2152"/>
      <c r="UDM5" s="2152"/>
      <c r="UDN5" s="2152"/>
      <c r="UDO5" s="2152"/>
      <c r="UDP5" s="2152"/>
      <c r="UDQ5" s="2152"/>
      <c r="UDR5" s="2152"/>
      <c r="UDS5" s="2152"/>
      <c r="UDT5" s="2152"/>
      <c r="UDU5" s="2152"/>
      <c r="UDV5" s="2152"/>
      <c r="UDW5" s="2152"/>
      <c r="UDX5" s="2152"/>
      <c r="UDY5" s="2152"/>
      <c r="UDZ5" s="2152"/>
      <c r="UEA5" s="2152"/>
      <c r="UEB5" s="2152"/>
      <c r="UEC5" s="2152"/>
      <c r="UED5" s="2152"/>
      <c r="UEE5" s="2152"/>
      <c r="UEF5" s="2152"/>
      <c r="UEG5" s="2152"/>
      <c r="UEH5" s="2152"/>
      <c r="UEI5" s="2152"/>
      <c r="UEJ5" s="2152"/>
      <c r="UEK5" s="2152"/>
      <c r="UEL5" s="2152"/>
      <c r="UEM5" s="2152"/>
      <c r="UEN5" s="2152"/>
      <c r="UEO5" s="2152"/>
      <c r="UEP5" s="2152"/>
      <c r="UEQ5" s="2152"/>
      <c r="UER5" s="2152"/>
      <c r="UES5" s="2152"/>
      <c r="UET5" s="2152"/>
      <c r="UEU5" s="2152"/>
      <c r="UEV5" s="2152"/>
      <c r="UEW5" s="2152"/>
      <c r="UEX5" s="2152"/>
      <c r="UEY5" s="2152"/>
      <c r="UEZ5" s="2152"/>
      <c r="UFA5" s="2152"/>
      <c r="UFB5" s="2152"/>
      <c r="UFC5" s="2152"/>
      <c r="UFD5" s="2152"/>
      <c r="UFE5" s="2152"/>
      <c r="UFF5" s="2152"/>
      <c r="UFG5" s="2152"/>
      <c r="UFH5" s="2152"/>
      <c r="UFI5" s="2152"/>
      <c r="UFJ5" s="2152"/>
      <c r="UFK5" s="2152"/>
      <c r="UFL5" s="2152"/>
      <c r="UFM5" s="2152"/>
      <c r="UFN5" s="2152"/>
      <c r="UFO5" s="2152"/>
      <c r="UFP5" s="2152"/>
      <c r="UFQ5" s="2152"/>
      <c r="UFR5" s="2152"/>
      <c r="UFS5" s="2152"/>
      <c r="UFT5" s="2152"/>
      <c r="UFU5" s="2152"/>
      <c r="UFV5" s="2152"/>
      <c r="UFW5" s="2152"/>
      <c r="UFX5" s="2152"/>
      <c r="UFY5" s="2152"/>
      <c r="UFZ5" s="2152"/>
      <c r="UGA5" s="2152"/>
      <c r="UGB5" s="2152"/>
      <c r="UGC5" s="2152"/>
      <c r="UGD5" s="2152"/>
      <c r="UGE5" s="2152"/>
      <c r="UGF5" s="2152"/>
      <c r="UGG5" s="2152"/>
      <c r="UGH5" s="2152"/>
      <c r="UGI5" s="2152"/>
      <c r="UGJ5" s="2152"/>
      <c r="UGK5" s="2152"/>
      <c r="UGL5" s="2152"/>
      <c r="UGM5" s="2152"/>
      <c r="UGN5" s="2152"/>
      <c r="UGO5" s="2152"/>
      <c r="UGP5" s="2152"/>
      <c r="UGQ5" s="2152"/>
      <c r="UGR5" s="2152"/>
      <c r="UGS5" s="2152"/>
      <c r="UGT5" s="2152"/>
      <c r="UGU5" s="2152"/>
      <c r="UGV5" s="2152"/>
      <c r="UGW5" s="2152"/>
      <c r="UGX5" s="2152"/>
      <c r="UGY5" s="2152"/>
      <c r="UGZ5" s="2152"/>
      <c r="UHA5" s="2152"/>
      <c r="UHB5" s="2152"/>
      <c r="UHC5" s="2152"/>
      <c r="UHD5" s="2152"/>
      <c r="UHE5" s="2152"/>
      <c r="UHF5" s="2152"/>
      <c r="UHG5" s="2152"/>
      <c r="UHH5" s="2152"/>
      <c r="UHI5" s="2152"/>
      <c r="UHJ5" s="2152"/>
      <c r="UHK5" s="2152"/>
      <c r="UHL5" s="2152"/>
      <c r="UHM5" s="2152"/>
      <c r="UHN5" s="2152"/>
      <c r="UHO5" s="2152"/>
      <c r="UHP5" s="2152"/>
      <c r="UHQ5" s="2152"/>
      <c r="UHR5" s="2152"/>
      <c r="UHS5" s="2152"/>
      <c r="UHT5" s="2152"/>
      <c r="UHU5" s="2152"/>
      <c r="UHV5" s="2152"/>
      <c r="UHW5" s="2152"/>
      <c r="UHX5" s="2152"/>
      <c r="UHY5" s="2152"/>
      <c r="UHZ5" s="2152"/>
      <c r="UIA5" s="2152"/>
      <c r="UIB5" s="2152"/>
      <c r="UIC5" s="2152"/>
      <c r="UID5" s="2152"/>
      <c r="UIE5" s="2152"/>
      <c r="UIF5" s="2152"/>
      <c r="UIG5" s="2152"/>
      <c r="UIH5" s="2152"/>
      <c r="UII5" s="2152"/>
      <c r="UIJ5" s="2152"/>
      <c r="UIK5" s="2152"/>
      <c r="UIL5" s="2152"/>
      <c r="UIM5" s="2152"/>
      <c r="UIN5" s="2152"/>
      <c r="UIO5" s="2152"/>
      <c r="UIP5" s="2152"/>
      <c r="UIQ5" s="2152"/>
      <c r="UIR5" s="2152"/>
      <c r="UIS5" s="2152"/>
      <c r="UIT5" s="2152"/>
      <c r="UIU5" s="2152"/>
      <c r="UIV5" s="2152"/>
      <c r="UIW5" s="2152"/>
      <c r="UIX5" s="2152"/>
      <c r="UIY5" s="2152"/>
      <c r="UIZ5" s="2152"/>
      <c r="UJA5" s="2152"/>
      <c r="UJB5" s="2152"/>
      <c r="UJC5" s="2152"/>
      <c r="UJD5" s="2152"/>
      <c r="UJE5" s="2152"/>
      <c r="UJF5" s="2152"/>
      <c r="UJG5" s="2152"/>
      <c r="UJH5" s="2152"/>
      <c r="UJI5" s="2152"/>
      <c r="UJJ5" s="2152"/>
      <c r="UJK5" s="2152"/>
      <c r="UJL5" s="2152"/>
      <c r="UJM5" s="2152"/>
      <c r="UJN5" s="2152"/>
      <c r="UJO5" s="2152"/>
      <c r="UJP5" s="2152"/>
      <c r="UJQ5" s="2152"/>
      <c r="UJR5" s="2152"/>
      <c r="UJS5" s="2152"/>
      <c r="UJT5" s="2152"/>
      <c r="UJU5" s="2152"/>
      <c r="UJV5" s="2152"/>
      <c r="UJW5" s="2152"/>
      <c r="UJX5" s="2152"/>
      <c r="UJY5" s="2152"/>
      <c r="UJZ5" s="2152"/>
      <c r="UKA5" s="2152"/>
      <c r="UKB5" s="2152"/>
      <c r="UKC5" s="2152"/>
      <c r="UKD5" s="2152"/>
      <c r="UKE5" s="2152"/>
      <c r="UKF5" s="2152"/>
      <c r="UKG5" s="2152"/>
      <c r="UKH5" s="2152"/>
      <c r="UKI5" s="2152"/>
      <c r="UKJ5" s="2152"/>
      <c r="UKK5" s="2152"/>
      <c r="UKL5" s="2152"/>
      <c r="UKM5" s="2152"/>
      <c r="UKN5" s="2152"/>
      <c r="UKO5" s="2152"/>
      <c r="UKP5" s="2152"/>
      <c r="UKQ5" s="2152"/>
      <c r="UKR5" s="2152"/>
      <c r="UKS5" s="2152"/>
      <c r="UKT5" s="2152"/>
      <c r="UKU5" s="2152"/>
      <c r="UKV5" s="2152"/>
      <c r="UKW5" s="2152"/>
      <c r="UKX5" s="2152"/>
      <c r="UKY5" s="2152"/>
      <c r="UKZ5" s="2152"/>
      <c r="ULA5" s="2152"/>
      <c r="ULB5" s="2152"/>
      <c r="ULC5" s="2152"/>
      <c r="ULD5" s="2152"/>
      <c r="ULE5" s="2152"/>
      <c r="ULF5" s="2152"/>
      <c r="ULG5" s="2152"/>
      <c r="ULH5" s="2152"/>
      <c r="ULI5" s="2152"/>
      <c r="ULJ5" s="2152"/>
      <c r="ULK5" s="2152"/>
      <c r="ULL5" s="2152"/>
      <c r="ULM5" s="2152"/>
      <c r="ULN5" s="2152"/>
      <c r="ULO5" s="2152"/>
      <c r="ULP5" s="2152"/>
      <c r="ULQ5" s="2152"/>
      <c r="ULR5" s="2152"/>
      <c r="ULS5" s="2152"/>
      <c r="ULT5" s="2152"/>
      <c r="ULU5" s="2152"/>
      <c r="ULV5" s="2152"/>
      <c r="ULW5" s="2152"/>
      <c r="ULX5" s="2152"/>
      <c r="ULY5" s="2152"/>
      <c r="ULZ5" s="2152"/>
      <c r="UMA5" s="2152"/>
      <c r="UMB5" s="2152"/>
      <c r="UMC5" s="2152"/>
      <c r="UMD5" s="2152"/>
      <c r="UME5" s="2152"/>
      <c r="UMF5" s="2152"/>
      <c r="UMG5" s="2152"/>
      <c r="UMH5" s="2152"/>
      <c r="UMI5" s="2152"/>
      <c r="UMJ5" s="2152"/>
      <c r="UMK5" s="2152"/>
      <c r="UML5" s="2152"/>
      <c r="UMM5" s="2152"/>
      <c r="UMN5" s="2152"/>
      <c r="UMO5" s="2152"/>
      <c r="UMP5" s="2152"/>
      <c r="UMQ5" s="2152"/>
      <c r="UMR5" s="2152"/>
      <c r="UMS5" s="2152"/>
      <c r="UMT5" s="2152"/>
      <c r="UMU5" s="2152"/>
      <c r="UMV5" s="2152"/>
      <c r="UMW5" s="2152"/>
      <c r="UMX5" s="2152"/>
      <c r="UMY5" s="2152"/>
      <c r="UMZ5" s="2152"/>
      <c r="UNA5" s="2152"/>
      <c r="UNB5" s="2152"/>
      <c r="UNC5" s="2152"/>
      <c r="UND5" s="2152"/>
      <c r="UNE5" s="2152"/>
      <c r="UNF5" s="2152"/>
      <c r="UNG5" s="2152"/>
      <c r="UNH5" s="2152"/>
      <c r="UNI5" s="2152"/>
      <c r="UNJ5" s="2152"/>
      <c r="UNK5" s="2152"/>
      <c r="UNL5" s="2152"/>
      <c r="UNM5" s="2152"/>
      <c r="UNN5" s="2152"/>
      <c r="UNO5" s="2152"/>
      <c r="UNP5" s="2152"/>
      <c r="UNQ5" s="2152"/>
      <c r="UNR5" s="2152"/>
      <c r="UNS5" s="2152"/>
      <c r="UNT5" s="2152"/>
      <c r="UNU5" s="2152"/>
      <c r="UNV5" s="2152"/>
      <c r="UNW5" s="2152"/>
      <c r="UNX5" s="2152"/>
      <c r="UNY5" s="2152"/>
      <c r="UNZ5" s="2152"/>
      <c r="UOA5" s="2152"/>
      <c r="UOB5" s="2152"/>
      <c r="UOC5" s="2152"/>
      <c r="UOD5" s="2152"/>
      <c r="UOE5" s="2152"/>
      <c r="UOF5" s="2152"/>
      <c r="UOG5" s="2152"/>
      <c r="UOH5" s="2152"/>
      <c r="UOI5" s="2152"/>
      <c r="UOJ5" s="2152"/>
      <c r="UOK5" s="2152"/>
      <c r="UOL5" s="2152"/>
      <c r="UOM5" s="2152"/>
      <c r="UON5" s="2152"/>
      <c r="UOO5" s="2152"/>
      <c r="UOP5" s="2152"/>
      <c r="UOQ5" s="2152"/>
      <c r="UOR5" s="2152"/>
      <c r="UOS5" s="2152"/>
      <c r="UOT5" s="2152"/>
      <c r="UOU5" s="2152"/>
      <c r="UOV5" s="2152"/>
      <c r="UOW5" s="2152"/>
      <c r="UOX5" s="2152"/>
      <c r="UOY5" s="2152"/>
      <c r="UOZ5" s="2152"/>
      <c r="UPA5" s="2152"/>
      <c r="UPB5" s="2152"/>
      <c r="UPC5" s="2152"/>
      <c r="UPD5" s="2152"/>
      <c r="UPE5" s="2152"/>
      <c r="UPF5" s="2152"/>
      <c r="UPG5" s="2152"/>
      <c r="UPH5" s="2152"/>
      <c r="UPI5" s="2152"/>
      <c r="UPJ5" s="2152"/>
      <c r="UPK5" s="2152"/>
      <c r="UPL5" s="2152"/>
      <c r="UPM5" s="2152"/>
      <c r="UPN5" s="2152"/>
      <c r="UPO5" s="2152"/>
      <c r="UPP5" s="2152"/>
      <c r="UPQ5" s="2152"/>
      <c r="UPR5" s="2152"/>
      <c r="UPS5" s="2152"/>
      <c r="UPT5" s="2152"/>
      <c r="UPU5" s="2152"/>
      <c r="UPV5" s="2152"/>
      <c r="UPW5" s="2152"/>
      <c r="UPX5" s="2152"/>
      <c r="UPY5" s="2152"/>
      <c r="UPZ5" s="2152"/>
      <c r="UQA5" s="2152"/>
      <c r="UQB5" s="2152"/>
      <c r="UQC5" s="2152"/>
      <c r="UQD5" s="2152"/>
      <c r="UQE5" s="2152"/>
      <c r="UQF5" s="2152"/>
      <c r="UQG5" s="2152"/>
      <c r="UQH5" s="2152"/>
      <c r="UQI5" s="2152"/>
      <c r="UQJ5" s="2152"/>
      <c r="UQK5" s="2152"/>
      <c r="UQL5" s="2152"/>
      <c r="UQM5" s="2152"/>
      <c r="UQN5" s="2152"/>
      <c r="UQO5" s="2152"/>
      <c r="UQP5" s="2152"/>
      <c r="UQQ5" s="2152"/>
      <c r="UQR5" s="2152"/>
      <c r="UQS5" s="2152"/>
      <c r="UQT5" s="2152"/>
      <c r="UQU5" s="2152"/>
      <c r="UQV5" s="2152"/>
      <c r="UQW5" s="2152"/>
      <c r="UQX5" s="2152"/>
      <c r="UQY5" s="2152"/>
      <c r="UQZ5" s="2152"/>
      <c r="URA5" s="2152"/>
      <c r="URB5" s="2152"/>
      <c r="URC5" s="2152"/>
      <c r="URD5" s="2152"/>
      <c r="URE5" s="2152"/>
      <c r="URF5" s="2152"/>
      <c r="URG5" s="2152"/>
      <c r="URH5" s="2152"/>
      <c r="URI5" s="2152"/>
      <c r="URJ5" s="2152"/>
      <c r="URK5" s="2152"/>
      <c r="URL5" s="2152"/>
      <c r="URM5" s="2152"/>
      <c r="URN5" s="2152"/>
      <c r="URO5" s="2152"/>
      <c r="URP5" s="2152"/>
      <c r="URQ5" s="2152"/>
      <c r="URR5" s="2152"/>
      <c r="URS5" s="2152"/>
      <c r="URT5" s="2152"/>
      <c r="URU5" s="2152"/>
      <c r="URV5" s="2152"/>
      <c r="URW5" s="2152"/>
      <c r="URX5" s="2152"/>
      <c r="URY5" s="2152"/>
      <c r="URZ5" s="2152"/>
      <c r="USA5" s="2152"/>
      <c r="USB5" s="2152"/>
      <c r="USC5" s="2152"/>
      <c r="USD5" s="2152"/>
      <c r="USE5" s="2152"/>
      <c r="USF5" s="2152"/>
      <c r="USG5" s="2152"/>
      <c r="USH5" s="2152"/>
      <c r="USI5" s="2152"/>
      <c r="USJ5" s="2152"/>
      <c r="USK5" s="2152"/>
      <c r="USL5" s="2152"/>
      <c r="USM5" s="2152"/>
      <c r="USN5" s="2152"/>
      <c r="USO5" s="2152"/>
      <c r="USP5" s="2152"/>
      <c r="USQ5" s="2152"/>
      <c r="USR5" s="2152"/>
      <c r="USS5" s="2152"/>
      <c r="UST5" s="2152"/>
      <c r="USU5" s="2152"/>
      <c r="USV5" s="2152"/>
      <c r="USW5" s="2152"/>
      <c r="USX5" s="2152"/>
      <c r="USY5" s="2152"/>
      <c r="USZ5" s="2152"/>
      <c r="UTA5" s="2152"/>
      <c r="UTB5" s="2152"/>
      <c r="UTC5" s="2152"/>
      <c r="UTD5" s="2152"/>
      <c r="UTE5" s="2152"/>
      <c r="UTF5" s="2152"/>
      <c r="UTG5" s="2152"/>
      <c r="UTH5" s="2152"/>
      <c r="UTI5" s="2152"/>
      <c r="UTJ5" s="2152"/>
      <c r="UTK5" s="2152"/>
      <c r="UTL5" s="2152"/>
      <c r="UTM5" s="2152"/>
      <c r="UTN5" s="2152"/>
      <c r="UTO5" s="2152"/>
      <c r="UTP5" s="2152"/>
      <c r="UTQ5" s="2152"/>
      <c r="UTR5" s="2152"/>
      <c r="UTS5" s="2152"/>
      <c r="UTT5" s="2152"/>
      <c r="UTU5" s="2152"/>
      <c r="UTV5" s="2152"/>
      <c r="UTW5" s="2152"/>
      <c r="UTX5" s="2152"/>
      <c r="UTY5" s="2152"/>
      <c r="UTZ5" s="2152"/>
      <c r="UUA5" s="2152"/>
      <c r="UUB5" s="2152"/>
      <c r="UUC5" s="2152"/>
      <c r="UUD5" s="2152"/>
      <c r="UUE5" s="2152"/>
      <c r="UUF5" s="2152"/>
      <c r="UUG5" s="2152"/>
      <c r="UUH5" s="2152"/>
      <c r="UUI5" s="2152"/>
      <c r="UUJ5" s="2152"/>
      <c r="UUK5" s="2152"/>
      <c r="UUL5" s="2152"/>
      <c r="UUM5" s="2152"/>
      <c r="UUN5" s="2152"/>
      <c r="UUO5" s="2152"/>
      <c r="UUP5" s="2152"/>
      <c r="UUQ5" s="2152"/>
      <c r="UUR5" s="2152"/>
      <c r="UUS5" s="2152"/>
      <c r="UUT5" s="2152"/>
      <c r="UUU5" s="2152"/>
      <c r="UUV5" s="2152"/>
      <c r="UUW5" s="2152"/>
      <c r="UUX5" s="2152"/>
      <c r="UUY5" s="2152"/>
      <c r="UUZ5" s="2152"/>
      <c r="UVA5" s="2152"/>
      <c r="UVB5" s="2152"/>
      <c r="UVC5" s="2152"/>
      <c r="UVD5" s="2152"/>
      <c r="UVE5" s="2152"/>
      <c r="UVF5" s="2152"/>
      <c r="UVG5" s="2152"/>
      <c r="UVH5" s="2152"/>
      <c r="UVI5" s="2152"/>
      <c r="UVJ5" s="2152"/>
      <c r="UVK5" s="2152"/>
      <c r="UVL5" s="2152"/>
      <c r="UVM5" s="2152"/>
      <c r="UVN5" s="2152"/>
      <c r="UVO5" s="2152"/>
      <c r="UVP5" s="2152"/>
      <c r="UVQ5" s="2152"/>
      <c r="UVR5" s="2152"/>
      <c r="UVS5" s="2152"/>
      <c r="UVT5" s="2152"/>
      <c r="UVU5" s="2152"/>
      <c r="UVV5" s="2152"/>
      <c r="UVW5" s="2152"/>
      <c r="UVX5" s="2152"/>
      <c r="UVY5" s="2152"/>
      <c r="UVZ5" s="2152"/>
      <c r="UWA5" s="2152"/>
      <c r="UWB5" s="2152"/>
      <c r="UWC5" s="2152"/>
      <c r="UWD5" s="2152"/>
      <c r="UWE5" s="2152"/>
      <c r="UWF5" s="2152"/>
      <c r="UWG5" s="2152"/>
      <c r="UWH5" s="2152"/>
      <c r="UWI5" s="2152"/>
      <c r="UWJ5" s="2152"/>
      <c r="UWK5" s="2152"/>
      <c r="UWL5" s="2152"/>
      <c r="UWM5" s="2152"/>
      <c r="UWN5" s="2152"/>
      <c r="UWO5" s="2152"/>
      <c r="UWP5" s="2152"/>
      <c r="UWQ5" s="2152"/>
      <c r="UWR5" s="2152"/>
      <c r="UWS5" s="2152"/>
      <c r="UWT5" s="2152"/>
      <c r="UWU5" s="2152"/>
      <c r="UWV5" s="2152"/>
      <c r="UWW5" s="2152"/>
      <c r="UWX5" s="2152"/>
      <c r="UWY5" s="2152"/>
      <c r="UWZ5" s="2152"/>
      <c r="UXA5" s="2152"/>
      <c r="UXB5" s="2152"/>
      <c r="UXC5" s="2152"/>
      <c r="UXD5" s="2152"/>
      <c r="UXE5" s="2152"/>
      <c r="UXF5" s="2152"/>
      <c r="UXG5" s="2152"/>
      <c r="UXH5" s="2152"/>
      <c r="UXI5" s="2152"/>
      <c r="UXJ5" s="2152"/>
      <c r="UXK5" s="2152"/>
      <c r="UXL5" s="2152"/>
      <c r="UXM5" s="2152"/>
      <c r="UXN5" s="2152"/>
      <c r="UXO5" s="2152"/>
      <c r="UXP5" s="2152"/>
      <c r="UXQ5" s="2152"/>
      <c r="UXR5" s="2152"/>
      <c r="UXS5" s="2152"/>
      <c r="UXT5" s="2152"/>
      <c r="UXU5" s="2152"/>
      <c r="UXV5" s="2152"/>
      <c r="UXW5" s="2152"/>
      <c r="UXX5" s="2152"/>
      <c r="UXY5" s="2152"/>
      <c r="UXZ5" s="2152"/>
      <c r="UYA5" s="2152"/>
      <c r="UYB5" s="2152"/>
      <c r="UYC5" s="2152"/>
      <c r="UYD5" s="2152"/>
      <c r="UYE5" s="2152"/>
      <c r="UYF5" s="2152"/>
      <c r="UYG5" s="2152"/>
      <c r="UYH5" s="2152"/>
      <c r="UYI5" s="2152"/>
      <c r="UYJ5" s="2152"/>
      <c r="UYK5" s="2152"/>
      <c r="UYL5" s="2152"/>
      <c r="UYM5" s="2152"/>
      <c r="UYN5" s="2152"/>
      <c r="UYO5" s="2152"/>
      <c r="UYP5" s="2152"/>
      <c r="UYQ5" s="2152"/>
      <c r="UYR5" s="2152"/>
      <c r="UYS5" s="2152"/>
      <c r="UYT5" s="2152"/>
      <c r="UYU5" s="2152"/>
      <c r="UYV5" s="2152"/>
      <c r="UYW5" s="2152"/>
      <c r="UYX5" s="2152"/>
      <c r="UYY5" s="2152"/>
      <c r="UYZ5" s="2152"/>
      <c r="UZA5" s="2152"/>
      <c r="UZB5" s="2152"/>
      <c r="UZC5" s="2152"/>
      <c r="UZD5" s="2152"/>
      <c r="UZE5" s="2152"/>
      <c r="UZF5" s="2152"/>
      <c r="UZG5" s="2152"/>
      <c r="UZH5" s="2152"/>
      <c r="UZI5" s="2152"/>
      <c r="UZJ5" s="2152"/>
      <c r="UZK5" s="2152"/>
      <c r="UZL5" s="2152"/>
      <c r="UZM5" s="2152"/>
      <c r="UZN5" s="2152"/>
      <c r="UZO5" s="2152"/>
      <c r="UZP5" s="2152"/>
      <c r="UZQ5" s="2152"/>
      <c r="UZR5" s="2152"/>
      <c r="UZS5" s="2152"/>
      <c r="UZT5" s="2152"/>
      <c r="UZU5" s="2152"/>
      <c r="UZV5" s="2152"/>
      <c r="UZW5" s="2152"/>
      <c r="UZX5" s="2152"/>
      <c r="UZY5" s="2152"/>
      <c r="UZZ5" s="2152"/>
      <c r="VAA5" s="2152"/>
      <c r="VAB5" s="2152"/>
      <c r="VAC5" s="2152"/>
      <c r="VAD5" s="2152"/>
      <c r="VAE5" s="2152"/>
      <c r="VAF5" s="2152"/>
      <c r="VAG5" s="2152"/>
      <c r="VAH5" s="2152"/>
      <c r="VAI5" s="2152"/>
      <c r="VAJ5" s="2152"/>
      <c r="VAK5" s="2152"/>
      <c r="VAL5" s="2152"/>
      <c r="VAM5" s="2152"/>
      <c r="VAN5" s="2152"/>
      <c r="VAO5" s="2152"/>
      <c r="VAP5" s="2152"/>
      <c r="VAQ5" s="2152"/>
      <c r="VAR5" s="2152"/>
      <c r="VAS5" s="2152"/>
      <c r="VAT5" s="2152"/>
      <c r="VAU5" s="2152"/>
      <c r="VAV5" s="2152"/>
      <c r="VAW5" s="2152"/>
      <c r="VAX5" s="2152"/>
      <c r="VAY5" s="2152"/>
      <c r="VAZ5" s="2152"/>
      <c r="VBA5" s="2152"/>
      <c r="VBB5" s="2152"/>
      <c r="VBC5" s="2152"/>
      <c r="VBD5" s="2152"/>
      <c r="VBE5" s="2152"/>
      <c r="VBF5" s="2152"/>
      <c r="VBG5" s="2152"/>
      <c r="VBH5" s="2152"/>
      <c r="VBI5" s="2152"/>
      <c r="VBJ5" s="2152"/>
      <c r="VBK5" s="2152"/>
      <c r="VBL5" s="2152"/>
      <c r="VBM5" s="2152"/>
      <c r="VBN5" s="2152"/>
      <c r="VBO5" s="2152"/>
      <c r="VBP5" s="2152"/>
      <c r="VBQ5" s="2152"/>
      <c r="VBR5" s="2152"/>
      <c r="VBS5" s="2152"/>
      <c r="VBT5" s="2152"/>
      <c r="VBU5" s="2152"/>
      <c r="VBV5" s="2152"/>
      <c r="VBW5" s="2152"/>
      <c r="VBX5" s="2152"/>
      <c r="VBY5" s="2152"/>
      <c r="VBZ5" s="2152"/>
      <c r="VCA5" s="2152"/>
      <c r="VCB5" s="2152"/>
      <c r="VCC5" s="2152"/>
      <c r="VCD5" s="2152"/>
      <c r="VCE5" s="2152"/>
      <c r="VCF5" s="2152"/>
      <c r="VCG5" s="2152"/>
      <c r="VCH5" s="2152"/>
      <c r="VCI5" s="2152"/>
      <c r="VCJ5" s="2152"/>
      <c r="VCK5" s="2152"/>
      <c r="VCL5" s="2152"/>
      <c r="VCM5" s="2152"/>
      <c r="VCN5" s="2152"/>
      <c r="VCO5" s="2152"/>
      <c r="VCP5" s="2152"/>
      <c r="VCQ5" s="2152"/>
      <c r="VCR5" s="2152"/>
      <c r="VCS5" s="2152"/>
      <c r="VCT5" s="2152"/>
      <c r="VCU5" s="2152"/>
      <c r="VCV5" s="2152"/>
      <c r="VCW5" s="2152"/>
      <c r="VCX5" s="2152"/>
      <c r="VCY5" s="2152"/>
      <c r="VCZ5" s="2152"/>
      <c r="VDA5" s="2152"/>
      <c r="VDB5" s="2152"/>
      <c r="VDC5" s="2152"/>
      <c r="VDD5" s="2152"/>
      <c r="VDE5" s="2152"/>
      <c r="VDF5" s="2152"/>
      <c r="VDG5" s="2152"/>
      <c r="VDH5" s="2152"/>
      <c r="VDI5" s="2152"/>
      <c r="VDJ5" s="2152"/>
      <c r="VDK5" s="2152"/>
      <c r="VDL5" s="2152"/>
      <c r="VDM5" s="2152"/>
      <c r="VDN5" s="2152"/>
      <c r="VDO5" s="2152"/>
      <c r="VDP5" s="2152"/>
      <c r="VDQ5" s="2152"/>
      <c r="VDR5" s="2152"/>
      <c r="VDS5" s="2152"/>
      <c r="VDT5" s="2152"/>
      <c r="VDU5" s="2152"/>
      <c r="VDV5" s="2152"/>
      <c r="VDW5" s="2152"/>
      <c r="VDX5" s="2152"/>
      <c r="VDY5" s="2152"/>
      <c r="VDZ5" s="2152"/>
      <c r="VEA5" s="2152"/>
      <c r="VEB5" s="2152"/>
      <c r="VEC5" s="2152"/>
      <c r="VED5" s="2152"/>
      <c r="VEE5" s="2152"/>
      <c r="VEF5" s="2152"/>
      <c r="VEG5" s="2152"/>
      <c r="VEH5" s="2152"/>
      <c r="VEI5" s="2152"/>
      <c r="VEJ5" s="2152"/>
      <c r="VEK5" s="2152"/>
      <c r="VEL5" s="2152"/>
      <c r="VEM5" s="2152"/>
      <c r="VEN5" s="2152"/>
      <c r="VEO5" s="2152"/>
      <c r="VEP5" s="2152"/>
      <c r="VEQ5" s="2152"/>
      <c r="VER5" s="2152"/>
      <c r="VES5" s="2152"/>
      <c r="VET5" s="2152"/>
      <c r="VEU5" s="2152"/>
      <c r="VEV5" s="2152"/>
      <c r="VEW5" s="2152"/>
      <c r="VEX5" s="2152"/>
      <c r="VEY5" s="2152"/>
      <c r="VEZ5" s="2152"/>
      <c r="VFA5" s="2152"/>
      <c r="VFB5" s="2152"/>
      <c r="VFC5" s="2152"/>
      <c r="VFD5" s="2152"/>
      <c r="VFE5" s="2152"/>
      <c r="VFF5" s="2152"/>
      <c r="VFG5" s="2152"/>
      <c r="VFH5" s="2152"/>
      <c r="VFI5" s="2152"/>
      <c r="VFJ5" s="2152"/>
      <c r="VFK5" s="2152"/>
      <c r="VFL5" s="2152"/>
      <c r="VFM5" s="2152"/>
      <c r="VFN5" s="2152"/>
      <c r="VFO5" s="2152"/>
      <c r="VFP5" s="2152"/>
      <c r="VFQ5" s="2152"/>
      <c r="VFR5" s="2152"/>
      <c r="VFS5" s="2152"/>
      <c r="VFT5" s="2152"/>
      <c r="VFU5" s="2152"/>
      <c r="VFV5" s="2152"/>
      <c r="VFW5" s="2152"/>
      <c r="VFX5" s="2152"/>
      <c r="VFY5" s="2152"/>
      <c r="VFZ5" s="2152"/>
      <c r="VGA5" s="2152"/>
      <c r="VGB5" s="2152"/>
      <c r="VGC5" s="2152"/>
      <c r="VGD5" s="2152"/>
      <c r="VGE5" s="2152"/>
      <c r="VGF5" s="2152"/>
      <c r="VGG5" s="2152"/>
      <c r="VGH5" s="2152"/>
      <c r="VGI5" s="2152"/>
      <c r="VGJ5" s="2152"/>
      <c r="VGK5" s="2152"/>
      <c r="VGL5" s="2152"/>
      <c r="VGM5" s="2152"/>
      <c r="VGN5" s="2152"/>
      <c r="VGO5" s="2152"/>
      <c r="VGP5" s="2152"/>
      <c r="VGQ5" s="2152"/>
      <c r="VGR5" s="2152"/>
      <c r="VGS5" s="2152"/>
      <c r="VGT5" s="2152"/>
      <c r="VGU5" s="2152"/>
      <c r="VGV5" s="2152"/>
      <c r="VGW5" s="2152"/>
      <c r="VGX5" s="2152"/>
      <c r="VGY5" s="2152"/>
      <c r="VGZ5" s="2152"/>
      <c r="VHA5" s="2152"/>
      <c r="VHB5" s="2152"/>
      <c r="VHC5" s="2152"/>
      <c r="VHD5" s="2152"/>
      <c r="VHE5" s="2152"/>
      <c r="VHF5" s="2152"/>
      <c r="VHG5" s="2152"/>
      <c r="VHH5" s="2152"/>
      <c r="VHI5" s="2152"/>
      <c r="VHJ5" s="2152"/>
      <c r="VHK5" s="2152"/>
      <c r="VHL5" s="2152"/>
      <c r="VHM5" s="2152"/>
      <c r="VHN5" s="2152"/>
      <c r="VHO5" s="2152"/>
      <c r="VHP5" s="2152"/>
      <c r="VHQ5" s="2152"/>
      <c r="VHR5" s="2152"/>
      <c r="VHS5" s="2152"/>
      <c r="VHT5" s="2152"/>
      <c r="VHU5" s="2152"/>
      <c r="VHV5" s="2152"/>
      <c r="VHW5" s="2152"/>
      <c r="VHX5" s="2152"/>
      <c r="VHY5" s="2152"/>
      <c r="VHZ5" s="2152"/>
      <c r="VIA5" s="2152"/>
      <c r="VIB5" s="2152"/>
      <c r="VIC5" s="2152"/>
      <c r="VID5" s="2152"/>
      <c r="VIE5" s="2152"/>
      <c r="VIF5" s="2152"/>
      <c r="VIG5" s="2152"/>
      <c r="VIH5" s="2152"/>
      <c r="VII5" s="2152"/>
      <c r="VIJ5" s="2152"/>
      <c r="VIK5" s="2152"/>
      <c r="VIL5" s="2152"/>
      <c r="VIM5" s="2152"/>
      <c r="VIN5" s="2152"/>
      <c r="VIO5" s="2152"/>
      <c r="VIP5" s="2152"/>
      <c r="VIQ5" s="2152"/>
      <c r="VIR5" s="2152"/>
      <c r="VIS5" s="2152"/>
      <c r="VIT5" s="2152"/>
      <c r="VIU5" s="2152"/>
      <c r="VIV5" s="2152"/>
      <c r="VIW5" s="2152"/>
      <c r="VIX5" s="2152"/>
      <c r="VIY5" s="2152"/>
      <c r="VIZ5" s="2152"/>
      <c r="VJA5" s="2152"/>
      <c r="VJB5" s="2152"/>
      <c r="VJC5" s="2152"/>
      <c r="VJD5" s="2152"/>
      <c r="VJE5" s="2152"/>
      <c r="VJF5" s="2152"/>
      <c r="VJG5" s="2152"/>
      <c r="VJH5" s="2152"/>
      <c r="VJI5" s="2152"/>
      <c r="VJJ5" s="2152"/>
      <c r="VJK5" s="2152"/>
      <c r="VJL5" s="2152"/>
      <c r="VJM5" s="2152"/>
      <c r="VJN5" s="2152"/>
      <c r="VJO5" s="2152"/>
      <c r="VJP5" s="2152"/>
      <c r="VJQ5" s="2152"/>
      <c r="VJR5" s="2152"/>
      <c r="VJS5" s="2152"/>
      <c r="VJT5" s="2152"/>
      <c r="VJU5" s="2152"/>
      <c r="VJV5" s="2152"/>
      <c r="VJW5" s="2152"/>
      <c r="VJX5" s="2152"/>
      <c r="VJY5" s="2152"/>
      <c r="VJZ5" s="2152"/>
      <c r="VKA5" s="2152"/>
      <c r="VKB5" s="2152"/>
      <c r="VKC5" s="2152"/>
      <c r="VKD5" s="2152"/>
      <c r="VKE5" s="2152"/>
      <c r="VKF5" s="2152"/>
      <c r="VKG5" s="2152"/>
      <c r="VKH5" s="2152"/>
      <c r="VKI5" s="2152"/>
      <c r="VKJ5" s="2152"/>
      <c r="VKK5" s="2152"/>
      <c r="VKL5" s="2152"/>
      <c r="VKM5" s="2152"/>
      <c r="VKN5" s="2152"/>
      <c r="VKO5" s="2152"/>
      <c r="VKP5" s="2152"/>
      <c r="VKQ5" s="2152"/>
      <c r="VKR5" s="2152"/>
      <c r="VKS5" s="2152"/>
      <c r="VKT5" s="2152"/>
      <c r="VKU5" s="2152"/>
      <c r="VKV5" s="2152"/>
      <c r="VKW5" s="2152"/>
      <c r="VKX5" s="2152"/>
      <c r="VKY5" s="2152"/>
      <c r="VKZ5" s="2152"/>
      <c r="VLA5" s="2152"/>
      <c r="VLB5" s="2152"/>
      <c r="VLC5" s="2152"/>
      <c r="VLD5" s="2152"/>
      <c r="VLE5" s="2152"/>
      <c r="VLF5" s="2152"/>
      <c r="VLG5" s="2152"/>
      <c r="VLH5" s="2152"/>
      <c r="VLI5" s="2152"/>
      <c r="VLJ5" s="2152"/>
      <c r="VLK5" s="2152"/>
      <c r="VLL5" s="2152"/>
      <c r="VLM5" s="2152"/>
      <c r="VLN5" s="2152"/>
      <c r="VLO5" s="2152"/>
      <c r="VLP5" s="2152"/>
      <c r="VLQ5" s="2152"/>
      <c r="VLR5" s="2152"/>
      <c r="VLS5" s="2152"/>
      <c r="VLT5" s="2152"/>
      <c r="VLU5" s="2152"/>
      <c r="VLV5" s="2152"/>
      <c r="VLW5" s="2152"/>
      <c r="VLX5" s="2152"/>
      <c r="VLY5" s="2152"/>
      <c r="VLZ5" s="2152"/>
      <c r="VMA5" s="2152"/>
      <c r="VMB5" s="2152"/>
      <c r="VMC5" s="2152"/>
      <c r="VMD5" s="2152"/>
      <c r="VME5" s="2152"/>
      <c r="VMF5" s="2152"/>
      <c r="VMG5" s="2152"/>
      <c r="VMH5" s="2152"/>
      <c r="VMI5" s="2152"/>
      <c r="VMJ5" s="2152"/>
      <c r="VMK5" s="2152"/>
      <c r="VML5" s="2152"/>
      <c r="VMM5" s="2152"/>
      <c r="VMN5" s="2152"/>
      <c r="VMO5" s="2152"/>
      <c r="VMP5" s="2152"/>
      <c r="VMQ5" s="2152"/>
      <c r="VMR5" s="2152"/>
      <c r="VMS5" s="2152"/>
      <c r="VMT5" s="2152"/>
      <c r="VMU5" s="2152"/>
      <c r="VMV5" s="2152"/>
      <c r="VMW5" s="2152"/>
      <c r="VMX5" s="2152"/>
      <c r="VMY5" s="2152"/>
      <c r="VMZ5" s="2152"/>
      <c r="VNA5" s="2152"/>
      <c r="VNB5" s="2152"/>
      <c r="VNC5" s="2152"/>
      <c r="VND5" s="2152"/>
      <c r="VNE5" s="2152"/>
      <c r="VNF5" s="2152"/>
      <c r="VNG5" s="2152"/>
      <c r="VNH5" s="2152"/>
      <c r="VNI5" s="2152"/>
      <c r="VNJ5" s="2152"/>
      <c r="VNK5" s="2152"/>
      <c r="VNL5" s="2152"/>
      <c r="VNM5" s="2152"/>
      <c r="VNN5" s="2152"/>
      <c r="VNO5" s="2152"/>
      <c r="VNP5" s="2152"/>
      <c r="VNQ5" s="2152"/>
      <c r="VNR5" s="2152"/>
      <c r="VNS5" s="2152"/>
      <c r="VNT5" s="2152"/>
      <c r="VNU5" s="2152"/>
      <c r="VNV5" s="2152"/>
      <c r="VNW5" s="2152"/>
      <c r="VNX5" s="2152"/>
      <c r="VNY5" s="2152"/>
      <c r="VNZ5" s="2152"/>
      <c r="VOA5" s="2152"/>
      <c r="VOB5" s="2152"/>
      <c r="VOC5" s="2152"/>
      <c r="VOD5" s="2152"/>
      <c r="VOE5" s="2152"/>
      <c r="VOF5" s="2152"/>
      <c r="VOG5" s="2152"/>
      <c r="VOH5" s="2152"/>
      <c r="VOI5" s="2152"/>
      <c r="VOJ5" s="2152"/>
      <c r="VOK5" s="2152"/>
      <c r="VOL5" s="2152"/>
      <c r="VOM5" s="2152"/>
      <c r="VON5" s="2152"/>
      <c r="VOO5" s="2152"/>
      <c r="VOP5" s="2152"/>
      <c r="VOQ5" s="2152"/>
      <c r="VOR5" s="2152"/>
      <c r="VOS5" s="2152"/>
      <c r="VOT5" s="2152"/>
      <c r="VOU5" s="2152"/>
      <c r="VOV5" s="2152"/>
      <c r="VOW5" s="2152"/>
      <c r="VOX5" s="2152"/>
      <c r="VOY5" s="2152"/>
      <c r="VOZ5" s="2152"/>
      <c r="VPA5" s="2152"/>
      <c r="VPB5" s="2152"/>
      <c r="VPC5" s="2152"/>
      <c r="VPD5" s="2152"/>
      <c r="VPE5" s="2152"/>
      <c r="VPF5" s="2152"/>
      <c r="VPG5" s="2152"/>
      <c r="VPH5" s="2152"/>
      <c r="VPI5" s="2152"/>
      <c r="VPJ5" s="2152"/>
      <c r="VPK5" s="2152"/>
      <c r="VPL5" s="2152"/>
      <c r="VPM5" s="2152"/>
      <c r="VPN5" s="2152"/>
      <c r="VPO5" s="2152"/>
      <c r="VPP5" s="2152"/>
      <c r="VPQ5" s="2152"/>
      <c r="VPR5" s="2152"/>
      <c r="VPS5" s="2152"/>
      <c r="VPT5" s="2152"/>
      <c r="VPU5" s="2152"/>
      <c r="VPV5" s="2152"/>
      <c r="VPW5" s="2152"/>
      <c r="VPX5" s="2152"/>
      <c r="VPY5" s="2152"/>
      <c r="VPZ5" s="2152"/>
      <c r="VQA5" s="2152"/>
      <c r="VQB5" s="2152"/>
      <c r="VQC5" s="2152"/>
      <c r="VQD5" s="2152"/>
      <c r="VQE5" s="2152"/>
      <c r="VQF5" s="2152"/>
      <c r="VQG5" s="2152"/>
      <c r="VQH5" s="2152"/>
      <c r="VQI5" s="2152"/>
      <c r="VQJ5" s="2152"/>
      <c r="VQK5" s="2152"/>
      <c r="VQL5" s="2152"/>
      <c r="VQM5" s="2152"/>
      <c r="VQN5" s="2152"/>
      <c r="VQO5" s="2152"/>
      <c r="VQP5" s="2152"/>
      <c r="VQQ5" s="2152"/>
      <c r="VQR5" s="2152"/>
      <c r="VQS5" s="2152"/>
      <c r="VQT5" s="2152"/>
      <c r="VQU5" s="2152"/>
      <c r="VQV5" s="2152"/>
      <c r="VQW5" s="2152"/>
      <c r="VQX5" s="2152"/>
      <c r="VQY5" s="2152"/>
      <c r="VQZ5" s="2152"/>
      <c r="VRA5" s="2152"/>
      <c r="VRB5" s="2152"/>
      <c r="VRC5" s="2152"/>
      <c r="VRD5" s="2152"/>
      <c r="VRE5" s="2152"/>
      <c r="VRF5" s="2152"/>
      <c r="VRG5" s="2152"/>
      <c r="VRH5" s="2152"/>
      <c r="VRI5" s="2152"/>
      <c r="VRJ5" s="2152"/>
      <c r="VRK5" s="2152"/>
      <c r="VRL5" s="2152"/>
      <c r="VRM5" s="2152"/>
      <c r="VRN5" s="2152"/>
      <c r="VRO5" s="2152"/>
      <c r="VRP5" s="2152"/>
      <c r="VRQ5" s="2152"/>
      <c r="VRR5" s="2152"/>
      <c r="VRS5" s="2152"/>
      <c r="VRT5" s="2152"/>
      <c r="VRU5" s="2152"/>
      <c r="VRV5" s="2152"/>
      <c r="VRW5" s="2152"/>
      <c r="VRX5" s="2152"/>
      <c r="VRY5" s="2152"/>
      <c r="VRZ5" s="2152"/>
      <c r="VSA5" s="2152"/>
      <c r="VSB5" s="2152"/>
      <c r="VSC5" s="2152"/>
      <c r="VSD5" s="2152"/>
      <c r="VSE5" s="2152"/>
      <c r="VSF5" s="2152"/>
      <c r="VSG5" s="2152"/>
      <c r="VSH5" s="2152"/>
      <c r="VSI5" s="2152"/>
      <c r="VSJ5" s="2152"/>
      <c r="VSK5" s="2152"/>
      <c r="VSL5" s="2152"/>
      <c r="VSM5" s="2152"/>
      <c r="VSN5" s="2152"/>
      <c r="VSO5" s="2152"/>
      <c r="VSP5" s="2152"/>
      <c r="VSQ5" s="2152"/>
      <c r="VSR5" s="2152"/>
      <c r="VSS5" s="2152"/>
      <c r="VST5" s="2152"/>
      <c r="VSU5" s="2152"/>
      <c r="VSV5" s="2152"/>
      <c r="VSW5" s="2152"/>
      <c r="VSX5" s="2152"/>
      <c r="VSY5" s="2152"/>
      <c r="VSZ5" s="2152"/>
      <c r="VTA5" s="2152"/>
      <c r="VTB5" s="2152"/>
      <c r="VTC5" s="2152"/>
      <c r="VTD5" s="2152"/>
      <c r="VTE5" s="2152"/>
      <c r="VTF5" s="2152"/>
      <c r="VTG5" s="2152"/>
      <c r="VTH5" s="2152"/>
      <c r="VTI5" s="2152"/>
      <c r="VTJ5" s="2152"/>
      <c r="VTK5" s="2152"/>
      <c r="VTL5" s="2152"/>
      <c r="VTM5" s="2152"/>
      <c r="VTN5" s="2152"/>
      <c r="VTO5" s="2152"/>
      <c r="VTP5" s="2152"/>
      <c r="VTQ5" s="2152"/>
      <c r="VTR5" s="2152"/>
      <c r="VTS5" s="2152"/>
      <c r="VTT5" s="2152"/>
      <c r="VTU5" s="2152"/>
      <c r="VTV5" s="2152"/>
      <c r="VTW5" s="2152"/>
      <c r="VTX5" s="2152"/>
      <c r="VTY5" s="2152"/>
      <c r="VTZ5" s="2152"/>
      <c r="VUA5" s="2152"/>
      <c r="VUB5" s="2152"/>
      <c r="VUC5" s="2152"/>
      <c r="VUD5" s="2152"/>
      <c r="VUE5" s="2152"/>
      <c r="VUF5" s="2152"/>
      <c r="VUG5" s="2152"/>
      <c r="VUH5" s="2152"/>
      <c r="VUI5" s="2152"/>
      <c r="VUJ5" s="2152"/>
      <c r="VUK5" s="2152"/>
      <c r="VUL5" s="2152"/>
      <c r="VUM5" s="2152"/>
      <c r="VUN5" s="2152"/>
      <c r="VUO5" s="2152"/>
      <c r="VUP5" s="2152"/>
      <c r="VUQ5" s="2152"/>
      <c r="VUR5" s="2152"/>
      <c r="VUS5" s="2152"/>
      <c r="VUT5" s="2152"/>
      <c r="VUU5" s="2152"/>
      <c r="VUV5" s="2152"/>
      <c r="VUW5" s="2152"/>
      <c r="VUX5" s="2152"/>
      <c r="VUY5" s="2152"/>
      <c r="VUZ5" s="2152"/>
      <c r="VVA5" s="2152"/>
      <c r="VVB5" s="2152"/>
      <c r="VVC5" s="2152"/>
      <c r="VVD5" s="2152"/>
      <c r="VVE5" s="2152"/>
      <c r="VVF5" s="2152"/>
      <c r="VVG5" s="2152"/>
      <c r="VVH5" s="2152"/>
      <c r="VVI5" s="2152"/>
      <c r="VVJ5" s="2152"/>
      <c r="VVK5" s="2152"/>
      <c r="VVL5" s="2152"/>
      <c r="VVM5" s="2152"/>
      <c r="VVN5" s="2152"/>
      <c r="VVO5" s="2152"/>
      <c r="VVP5" s="2152"/>
      <c r="VVQ5" s="2152"/>
      <c r="VVR5" s="2152"/>
      <c r="VVS5" s="2152"/>
      <c r="VVT5" s="2152"/>
      <c r="VVU5" s="2152"/>
      <c r="VVV5" s="2152"/>
      <c r="VVW5" s="2152"/>
      <c r="VVX5" s="2152"/>
      <c r="VVY5" s="2152"/>
      <c r="VVZ5" s="2152"/>
      <c r="VWA5" s="2152"/>
      <c r="VWB5" s="2152"/>
      <c r="VWC5" s="2152"/>
      <c r="VWD5" s="2152"/>
      <c r="VWE5" s="2152"/>
      <c r="VWF5" s="2152"/>
      <c r="VWG5" s="2152"/>
      <c r="VWH5" s="2152"/>
      <c r="VWI5" s="2152"/>
      <c r="VWJ5" s="2152"/>
      <c r="VWK5" s="2152"/>
      <c r="VWL5" s="2152"/>
      <c r="VWM5" s="2152"/>
      <c r="VWN5" s="2152"/>
      <c r="VWO5" s="2152"/>
      <c r="VWP5" s="2152"/>
      <c r="VWQ5" s="2152"/>
      <c r="VWR5" s="2152"/>
      <c r="VWS5" s="2152"/>
      <c r="VWT5" s="2152"/>
      <c r="VWU5" s="2152"/>
      <c r="VWV5" s="2152"/>
      <c r="VWW5" s="2152"/>
      <c r="VWX5" s="2152"/>
      <c r="VWY5" s="2152"/>
      <c r="VWZ5" s="2152"/>
      <c r="VXA5" s="2152"/>
      <c r="VXB5" s="2152"/>
      <c r="VXC5" s="2152"/>
      <c r="VXD5" s="2152"/>
      <c r="VXE5" s="2152"/>
      <c r="VXF5" s="2152"/>
      <c r="VXG5" s="2152"/>
      <c r="VXH5" s="2152"/>
      <c r="VXI5" s="2152"/>
      <c r="VXJ5" s="2152"/>
      <c r="VXK5" s="2152"/>
      <c r="VXL5" s="2152"/>
      <c r="VXM5" s="2152"/>
      <c r="VXN5" s="2152"/>
      <c r="VXO5" s="2152"/>
      <c r="VXP5" s="2152"/>
      <c r="VXQ5" s="2152"/>
      <c r="VXR5" s="2152"/>
      <c r="VXS5" s="2152"/>
      <c r="VXT5" s="2152"/>
      <c r="VXU5" s="2152"/>
      <c r="VXV5" s="2152"/>
      <c r="VXW5" s="2152"/>
      <c r="VXX5" s="2152"/>
      <c r="VXY5" s="2152"/>
      <c r="VXZ5" s="2152"/>
      <c r="VYA5" s="2152"/>
      <c r="VYB5" s="2152"/>
      <c r="VYC5" s="2152"/>
      <c r="VYD5" s="2152"/>
      <c r="VYE5" s="2152"/>
      <c r="VYF5" s="2152"/>
      <c r="VYG5" s="2152"/>
      <c r="VYH5" s="2152"/>
      <c r="VYI5" s="2152"/>
      <c r="VYJ5" s="2152"/>
      <c r="VYK5" s="2152"/>
      <c r="VYL5" s="2152"/>
      <c r="VYM5" s="2152"/>
      <c r="VYN5" s="2152"/>
      <c r="VYO5" s="2152"/>
      <c r="VYP5" s="2152"/>
      <c r="VYQ5" s="2152"/>
      <c r="VYR5" s="2152"/>
      <c r="VYS5" s="2152"/>
      <c r="VYT5" s="2152"/>
      <c r="VYU5" s="2152"/>
      <c r="VYV5" s="2152"/>
      <c r="VYW5" s="2152"/>
      <c r="VYX5" s="2152"/>
      <c r="VYY5" s="2152"/>
      <c r="VYZ5" s="2152"/>
      <c r="VZA5" s="2152"/>
      <c r="VZB5" s="2152"/>
      <c r="VZC5" s="2152"/>
      <c r="VZD5" s="2152"/>
      <c r="VZE5" s="2152"/>
      <c r="VZF5" s="2152"/>
      <c r="VZG5" s="2152"/>
      <c r="VZH5" s="2152"/>
      <c r="VZI5" s="2152"/>
      <c r="VZJ5" s="2152"/>
      <c r="VZK5" s="2152"/>
      <c r="VZL5" s="2152"/>
      <c r="VZM5" s="2152"/>
      <c r="VZN5" s="2152"/>
      <c r="VZO5" s="2152"/>
      <c r="VZP5" s="2152"/>
      <c r="VZQ5" s="2152"/>
      <c r="VZR5" s="2152"/>
      <c r="VZS5" s="2152"/>
      <c r="VZT5" s="2152"/>
      <c r="VZU5" s="2152"/>
      <c r="VZV5" s="2152"/>
      <c r="VZW5" s="2152"/>
      <c r="VZX5" s="2152"/>
      <c r="VZY5" s="2152"/>
      <c r="VZZ5" s="2152"/>
      <c r="WAA5" s="2152"/>
      <c r="WAB5" s="2152"/>
      <c r="WAC5" s="2152"/>
      <c r="WAD5" s="2152"/>
      <c r="WAE5" s="2152"/>
      <c r="WAF5" s="2152"/>
      <c r="WAG5" s="2152"/>
      <c r="WAH5" s="2152"/>
      <c r="WAI5" s="2152"/>
      <c r="WAJ5" s="2152"/>
      <c r="WAK5" s="2152"/>
      <c r="WAL5" s="2152"/>
      <c r="WAM5" s="2152"/>
      <c r="WAN5" s="2152"/>
      <c r="WAO5" s="2152"/>
      <c r="WAP5" s="2152"/>
      <c r="WAQ5" s="2152"/>
      <c r="WAR5" s="2152"/>
      <c r="WAS5" s="2152"/>
      <c r="WAT5" s="2152"/>
      <c r="WAU5" s="2152"/>
      <c r="WAV5" s="2152"/>
      <c r="WAW5" s="2152"/>
      <c r="WAX5" s="2152"/>
      <c r="WAY5" s="2152"/>
      <c r="WAZ5" s="2152"/>
      <c r="WBA5" s="2152"/>
      <c r="WBB5" s="2152"/>
      <c r="WBC5" s="2152"/>
      <c r="WBD5" s="2152"/>
      <c r="WBE5" s="2152"/>
      <c r="WBF5" s="2152"/>
      <c r="WBG5" s="2152"/>
      <c r="WBH5" s="2152"/>
      <c r="WBI5" s="2152"/>
      <c r="WBJ5" s="2152"/>
      <c r="WBK5" s="2152"/>
      <c r="WBL5" s="2152"/>
      <c r="WBM5" s="2152"/>
      <c r="WBN5" s="2152"/>
      <c r="WBO5" s="2152"/>
      <c r="WBP5" s="2152"/>
      <c r="WBQ5" s="2152"/>
      <c r="WBR5" s="2152"/>
      <c r="WBS5" s="2152"/>
      <c r="WBT5" s="2152"/>
      <c r="WBU5" s="2152"/>
      <c r="WBV5" s="2152"/>
      <c r="WBW5" s="2152"/>
      <c r="WBX5" s="2152"/>
      <c r="WBY5" s="2152"/>
      <c r="WBZ5" s="2152"/>
      <c r="WCA5" s="2152"/>
      <c r="WCB5" s="2152"/>
      <c r="WCC5" s="2152"/>
      <c r="WCD5" s="2152"/>
      <c r="WCE5" s="2152"/>
      <c r="WCF5" s="2152"/>
      <c r="WCG5" s="2152"/>
      <c r="WCH5" s="2152"/>
      <c r="WCI5" s="2152"/>
      <c r="WCJ5" s="2152"/>
      <c r="WCK5" s="2152"/>
      <c r="WCL5" s="2152"/>
      <c r="WCM5" s="2152"/>
      <c r="WCN5" s="2152"/>
      <c r="WCO5" s="2152"/>
      <c r="WCP5" s="2152"/>
      <c r="WCQ5" s="2152"/>
      <c r="WCR5" s="2152"/>
      <c r="WCS5" s="2152"/>
      <c r="WCT5" s="2152"/>
      <c r="WCU5" s="2152"/>
      <c r="WCV5" s="2152"/>
      <c r="WCW5" s="2152"/>
      <c r="WCX5" s="2152"/>
      <c r="WCY5" s="2152"/>
      <c r="WCZ5" s="2152"/>
      <c r="WDA5" s="2152"/>
      <c r="WDB5" s="2152"/>
      <c r="WDC5" s="2152"/>
      <c r="WDD5" s="2152"/>
      <c r="WDE5" s="2152"/>
      <c r="WDF5" s="2152"/>
      <c r="WDG5" s="2152"/>
      <c r="WDH5" s="2152"/>
      <c r="WDI5" s="2152"/>
      <c r="WDJ5" s="2152"/>
      <c r="WDK5" s="2152"/>
      <c r="WDL5" s="2152"/>
      <c r="WDM5" s="2152"/>
      <c r="WDN5" s="2152"/>
      <c r="WDO5" s="2152"/>
      <c r="WDP5" s="2152"/>
      <c r="WDQ5" s="2152"/>
      <c r="WDR5" s="2152"/>
      <c r="WDS5" s="2152"/>
      <c r="WDT5" s="2152"/>
      <c r="WDU5" s="2152"/>
      <c r="WDV5" s="2152"/>
      <c r="WDW5" s="2152"/>
      <c r="WDX5" s="2152"/>
      <c r="WDY5" s="2152"/>
      <c r="WDZ5" s="2152"/>
      <c r="WEA5" s="2152"/>
      <c r="WEB5" s="2152"/>
      <c r="WEC5" s="2152"/>
      <c r="WED5" s="2152"/>
      <c r="WEE5" s="2152"/>
      <c r="WEF5" s="2152"/>
      <c r="WEG5" s="2152"/>
      <c r="WEH5" s="2152"/>
      <c r="WEI5" s="2152"/>
      <c r="WEJ5" s="2152"/>
      <c r="WEK5" s="2152"/>
      <c r="WEL5" s="2152"/>
      <c r="WEM5" s="2152"/>
      <c r="WEN5" s="2152"/>
      <c r="WEO5" s="2152"/>
      <c r="WEP5" s="2152"/>
      <c r="WEQ5" s="2152"/>
      <c r="WER5" s="2152"/>
      <c r="WES5" s="2152"/>
      <c r="WET5" s="2152"/>
      <c r="WEU5" s="2152"/>
      <c r="WEV5" s="2152"/>
      <c r="WEW5" s="2152"/>
      <c r="WEX5" s="2152"/>
      <c r="WEY5" s="2152"/>
      <c r="WEZ5" s="2152"/>
      <c r="WFA5" s="2152"/>
      <c r="WFB5" s="2152"/>
      <c r="WFC5" s="2152"/>
      <c r="WFD5" s="2152"/>
      <c r="WFE5" s="2152"/>
      <c r="WFF5" s="2152"/>
      <c r="WFG5" s="2152"/>
      <c r="WFH5" s="2152"/>
      <c r="WFI5" s="2152"/>
      <c r="WFJ5" s="2152"/>
      <c r="WFK5" s="2152"/>
      <c r="WFL5" s="2152"/>
      <c r="WFM5" s="2152"/>
      <c r="WFN5" s="2152"/>
      <c r="WFO5" s="2152"/>
      <c r="WFP5" s="2152"/>
      <c r="WFQ5" s="2152"/>
      <c r="WFR5" s="2152"/>
      <c r="WFS5" s="2152"/>
      <c r="WFT5" s="2152"/>
      <c r="WFU5" s="2152"/>
      <c r="WFV5" s="2152"/>
      <c r="WFW5" s="2152"/>
      <c r="WFX5" s="2152"/>
      <c r="WFY5" s="2152"/>
      <c r="WFZ5" s="2152"/>
      <c r="WGA5" s="2152"/>
      <c r="WGB5" s="2152"/>
      <c r="WGC5" s="2152"/>
      <c r="WGD5" s="2152"/>
      <c r="WGE5" s="2152"/>
      <c r="WGF5" s="2152"/>
      <c r="WGG5" s="2152"/>
      <c r="WGH5" s="2152"/>
      <c r="WGI5" s="2152"/>
      <c r="WGJ5" s="2152"/>
      <c r="WGK5" s="2152"/>
      <c r="WGL5" s="2152"/>
      <c r="WGM5" s="2152"/>
      <c r="WGN5" s="2152"/>
      <c r="WGO5" s="2152"/>
      <c r="WGP5" s="2152"/>
      <c r="WGQ5" s="2152"/>
      <c r="WGR5" s="2152"/>
      <c r="WGS5" s="2152"/>
      <c r="WGT5" s="2152"/>
      <c r="WGU5" s="2152"/>
      <c r="WGV5" s="2152"/>
      <c r="WGW5" s="2152"/>
      <c r="WGX5" s="2152"/>
      <c r="WGY5" s="2152"/>
      <c r="WGZ5" s="2152"/>
      <c r="WHA5" s="2152"/>
      <c r="WHB5" s="2152"/>
      <c r="WHC5" s="2152"/>
      <c r="WHD5" s="2152"/>
      <c r="WHE5" s="2152"/>
      <c r="WHF5" s="2152"/>
      <c r="WHG5" s="2152"/>
      <c r="WHH5" s="2152"/>
      <c r="WHI5" s="2152"/>
      <c r="WHJ5" s="2152"/>
      <c r="WHK5" s="2152"/>
      <c r="WHL5" s="2152"/>
      <c r="WHM5" s="2152"/>
      <c r="WHN5" s="2152"/>
      <c r="WHO5" s="2152"/>
      <c r="WHP5" s="2152"/>
      <c r="WHQ5" s="2152"/>
      <c r="WHR5" s="2152"/>
      <c r="WHS5" s="2152"/>
      <c r="WHT5" s="2152"/>
      <c r="WHU5" s="2152"/>
      <c r="WHV5" s="2152"/>
      <c r="WHW5" s="2152"/>
      <c r="WHX5" s="2152"/>
      <c r="WHY5" s="2152"/>
      <c r="WHZ5" s="2152"/>
      <c r="WIA5" s="2152"/>
      <c r="WIB5" s="2152"/>
      <c r="WIC5" s="2152"/>
      <c r="WID5" s="2152"/>
      <c r="WIE5" s="2152"/>
      <c r="WIF5" s="2152"/>
      <c r="WIG5" s="2152"/>
      <c r="WIH5" s="2152"/>
      <c r="WII5" s="2152"/>
      <c r="WIJ5" s="2152"/>
      <c r="WIK5" s="2152"/>
      <c r="WIL5" s="2152"/>
      <c r="WIM5" s="2152"/>
      <c r="WIN5" s="2152"/>
      <c r="WIO5" s="2152"/>
      <c r="WIP5" s="2152"/>
      <c r="WIQ5" s="2152"/>
      <c r="WIR5" s="2152"/>
      <c r="WIS5" s="2152"/>
      <c r="WIT5" s="2152"/>
      <c r="WIU5" s="2152"/>
      <c r="WIV5" s="2152"/>
      <c r="WIW5" s="2152"/>
      <c r="WIX5" s="2152"/>
      <c r="WIY5" s="2152"/>
      <c r="WIZ5" s="2152"/>
      <c r="WJA5" s="2152"/>
      <c r="WJB5" s="2152"/>
      <c r="WJC5" s="2152"/>
      <c r="WJD5" s="2152"/>
      <c r="WJE5" s="2152"/>
      <c r="WJF5" s="2152"/>
      <c r="WJG5" s="2152"/>
      <c r="WJH5" s="2152"/>
      <c r="WJI5" s="2152"/>
      <c r="WJJ5" s="2152"/>
      <c r="WJK5" s="2152"/>
      <c r="WJL5" s="2152"/>
      <c r="WJM5" s="2152"/>
      <c r="WJN5" s="2152"/>
      <c r="WJO5" s="2152"/>
      <c r="WJP5" s="2152"/>
      <c r="WJQ5" s="2152"/>
      <c r="WJR5" s="2152"/>
      <c r="WJS5" s="2152"/>
      <c r="WJT5" s="2152"/>
      <c r="WJU5" s="2152"/>
      <c r="WJV5" s="2152"/>
      <c r="WJW5" s="2152"/>
      <c r="WJX5" s="2152"/>
      <c r="WJY5" s="2152"/>
      <c r="WJZ5" s="2152"/>
      <c r="WKA5" s="2152"/>
      <c r="WKB5" s="2152"/>
      <c r="WKC5" s="2152"/>
      <c r="WKD5" s="2152"/>
      <c r="WKE5" s="2152"/>
      <c r="WKF5" s="2152"/>
      <c r="WKG5" s="2152"/>
      <c r="WKH5" s="2152"/>
      <c r="WKI5" s="2152"/>
      <c r="WKJ5" s="2152"/>
      <c r="WKK5" s="2152"/>
      <c r="WKL5" s="2152"/>
      <c r="WKM5" s="2152"/>
      <c r="WKN5" s="2152"/>
      <c r="WKO5" s="2152"/>
      <c r="WKP5" s="2152"/>
      <c r="WKQ5" s="2152"/>
      <c r="WKR5" s="2152"/>
      <c r="WKS5" s="2152"/>
      <c r="WKT5" s="2152"/>
      <c r="WKU5" s="2152"/>
      <c r="WKV5" s="2152"/>
      <c r="WKW5" s="2152"/>
      <c r="WKX5" s="2152"/>
      <c r="WKY5" s="2152"/>
      <c r="WKZ5" s="2152"/>
      <c r="WLA5" s="2152"/>
      <c r="WLB5" s="2152"/>
      <c r="WLC5" s="2152"/>
      <c r="WLD5" s="2152"/>
      <c r="WLE5" s="2152"/>
      <c r="WLF5" s="2152"/>
      <c r="WLG5" s="2152"/>
      <c r="WLH5" s="2152"/>
      <c r="WLI5" s="2152"/>
      <c r="WLJ5" s="2152"/>
      <c r="WLK5" s="2152"/>
      <c r="WLL5" s="2152"/>
      <c r="WLM5" s="2152"/>
      <c r="WLN5" s="2152"/>
      <c r="WLO5" s="2152"/>
      <c r="WLP5" s="2152"/>
      <c r="WLQ5" s="2152"/>
      <c r="WLR5" s="2152"/>
      <c r="WLS5" s="2152"/>
      <c r="WLT5" s="2152"/>
      <c r="WLU5" s="2152"/>
      <c r="WLV5" s="2152"/>
      <c r="WLW5" s="2152"/>
      <c r="WLX5" s="2152"/>
      <c r="WLY5" s="2152"/>
      <c r="WLZ5" s="2152"/>
      <c r="WMA5" s="2152"/>
      <c r="WMB5" s="2152"/>
      <c r="WMC5" s="2152"/>
      <c r="WMD5" s="2152"/>
      <c r="WME5" s="2152"/>
      <c r="WMF5" s="2152"/>
      <c r="WMG5" s="2152"/>
      <c r="WMH5" s="2152"/>
      <c r="WMI5" s="2152"/>
      <c r="WMJ5" s="2152"/>
      <c r="WMK5" s="2152"/>
      <c r="WML5" s="2152"/>
      <c r="WMM5" s="2152"/>
      <c r="WMN5" s="2152"/>
      <c r="WMO5" s="2152"/>
      <c r="WMP5" s="2152"/>
      <c r="WMQ5" s="2152"/>
      <c r="WMR5" s="2152"/>
      <c r="WMS5" s="2152"/>
      <c r="WMT5" s="2152"/>
      <c r="WMU5" s="2152"/>
      <c r="WMV5" s="2152"/>
      <c r="WMW5" s="2152"/>
      <c r="WMX5" s="2152"/>
      <c r="WMY5" s="2152"/>
      <c r="WMZ5" s="2152"/>
      <c r="WNA5" s="2152"/>
      <c r="WNB5" s="2152"/>
      <c r="WNC5" s="2152"/>
      <c r="WND5" s="2152"/>
      <c r="WNE5" s="2152"/>
      <c r="WNF5" s="2152"/>
      <c r="WNG5" s="2152"/>
      <c r="WNH5" s="2152"/>
      <c r="WNI5" s="2152"/>
      <c r="WNJ5" s="2152"/>
      <c r="WNK5" s="2152"/>
      <c r="WNL5" s="2152"/>
      <c r="WNM5" s="2152"/>
      <c r="WNN5" s="2152"/>
      <c r="WNO5" s="2152"/>
      <c r="WNP5" s="2152"/>
      <c r="WNQ5" s="2152"/>
      <c r="WNR5" s="2152"/>
      <c r="WNS5" s="2152"/>
      <c r="WNT5" s="2152"/>
      <c r="WNU5" s="2152"/>
      <c r="WNV5" s="2152"/>
      <c r="WNW5" s="2152"/>
      <c r="WNX5" s="2152"/>
      <c r="WNY5" s="2152"/>
      <c r="WNZ5" s="2152"/>
      <c r="WOA5" s="2152"/>
      <c r="WOB5" s="2152"/>
      <c r="WOC5" s="2152"/>
      <c r="WOD5" s="2152"/>
      <c r="WOE5" s="2152"/>
      <c r="WOF5" s="2152"/>
      <c r="WOG5" s="2152"/>
      <c r="WOH5" s="2152"/>
      <c r="WOI5" s="2152"/>
      <c r="WOJ5" s="2152"/>
      <c r="WOK5" s="2152"/>
      <c r="WOL5" s="2152"/>
      <c r="WOM5" s="2152"/>
      <c r="WON5" s="2152"/>
      <c r="WOO5" s="2152"/>
      <c r="WOP5" s="2152"/>
      <c r="WOQ5" s="2152"/>
      <c r="WOR5" s="2152"/>
      <c r="WOS5" s="2152"/>
      <c r="WOT5" s="2152"/>
      <c r="WOU5" s="2152"/>
      <c r="WOV5" s="2152"/>
      <c r="WOW5" s="2152"/>
      <c r="WOX5" s="2152"/>
      <c r="WOY5" s="2152"/>
      <c r="WOZ5" s="2152"/>
      <c r="WPA5" s="2152"/>
      <c r="WPB5" s="2152"/>
      <c r="WPC5" s="2152"/>
      <c r="WPD5" s="2152"/>
      <c r="WPE5" s="2152"/>
      <c r="WPF5" s="2152"/>
      <c r="WPG5" s="2152"/>
      <c r="WPH5" s="2152"/>
      <c r="WPI5" s="2152"/>
      <c r="WPJ5" s="2152"/>
      <c r="WPK5" s="2152"/>
      <c r="WPL5" s="2152"/>
      <c r="WPM5" s="2152"/>
      <c r="WPN5" s="2152"/>
      <c r="WPO5" s="2152"/>
      <c r="WPP5" s="2152"/>
      <c r="WPQ5" s="2152"/>
      <c r="WPR5" s="2152"/>
      <c r="WPS5" s="2152"/>
      <c r="WPT5" s="2152"/>
      <c r="WPU5" s="2152"/>
      <c r="WPV5" s="2152"/>
      <c r="WPW5" s="2152"/>
      <c r="WPX5" s="2152"/>
      <c r="WPY5" s="2152"/>
      <c r="WPZ5" s="2152"/>
      <c r="WQA5" s="2152"/>
      <c r="WQB5" s="2152"/>
      <c r="WQC5" s="2152"/>
      <c r="WQD5" s="2152"/>
      <c r="WQE5" s="2152"/>
      <c r="WQF5" s="2152"/>
      <c r="WQG5" s="2152"/>
      <c r="WQH5" s="2152"/>
      <c r="WQI5" s="2152"/>
      <c r="WQJ5" s="2152"/>
      <c r="WQK5" s="2152"/>
      <c r="WQL5" s="2152"/>
      <c r="WQM5" s="2152"/>
      <c r="WQN5" s="2152"/>
      <c r="WQO5" s="2152"/>
      <c r="WQP5" s="2152"/>
      <c r="WQQ5" s="2152"/>
      <c r="WQR5" s="2152"/>
      <c r="WQS5" s="2152"/>
      <c r="WQT5" s="2152"/>
      <c r="WQU5" s="2152"/>
      <c r="WQV5" s="2152"/>
      <c r="WQW5" s="2152"/>
      <c r="WQX5" s="2152"/>
      <c r="WQY5" s="2152"/>
      <c r="WQZ5" s="2152"/>
      <c r="WRA5" s="2152"/>
      <c r="WRB5" s="2152"/>
      <c r="WRC5" s="2152"/>
      <c r="WRD5" s="2152"/>
      <c r="WRE5" s="2152"/>
      <c r="WRF5" s="2152"/>
      <c r="WRG5" s="2152"/>
      <c r="WRH5" s="2152"/>
      <c r="WRI5" s="2152"/>
      <c r="WRJ5" s="2152"/>
      <c r="WRK5" s="2152"/>
      <c r="WRL5" s="2152"/>
      <c r="WRM5" s="2152"/>
      <c r="WRN5" s="2152"/>
      <c r="WRO5" s="2152"/>
      <c r="WRP5" s="2152"/>
      <c r="WRQ5" s="2152"/>
      <c r="WRR5" s="2152"/>
      <c r="WRS5" s="2152"/>
      <c r="WRT5" s="2152"/>
      <c r="WRU5" s="2152"/>
      <c r="WRV5" s="2152"/>
      <c r="WRW5" s="2152"/>
      <c r="WRX5" s="2152"/>
      <c r="WRY5" s="2152"/>
      <c r="WRZ5" s="2152"/>
      <c r="WSA5" s="2152"/>
      <c r="WSB5" s="2152"/>
      <c r="WSC5" s="2152"/>
      <c r="WSD5" s="2152"/>
      <c r="WSE5" s="2152"/>
      <c r="WSF5" s="2152"/>
      <c r="WSG5" s="2152"/>
      <c r="WSH5" s="2152"/>
      <c r="WSI5" s="2152"/>
      <c r="WSJ5" s="2152"/>
      <c r="WSK5" s="2152"/>
      <c r="WSL5" s="2152"/>
      <c r="WSM5" s="2152"/>
      <c r="WSN5" s="2152"/>
      <c r="WSO5" s="2152"/>
      <c r="WSP5" s="2152"/>
      <c r="WSQ5" s="2152"/>
      <c r="WSR5" s="2152"/>
      <c r="WSS5" s="2152"/>
      <c r="WST5" s="2152"/>
      <c r="WSU5" s="2152"/>
      <c r="WSV5" s="2152"/>
      <c r="WSW5" s="2152"/>
      <c r="WSX5" s="2152"/>
      <c r="WSY5" s="2152"/>
      <c r="WSZ5" s="2152"/>
      <c r="WTA5" s="2152"/>
      <c r="WTB5" s="2152"/>
      <c r="WTC5" s="2152"/>
      <c r="WTD5" s="2152"/>
      <c r="WTE5" s="2152"/>
      <c r="WTF5" s="2152"/>
      <c r="WTG5" s="2152"/>
      <c r="WTH5" s="2152"/>
      <c r="WTI5" s="2152"/>
      <c r="WTJ5" s="2152"/>
      <c r="WTK5" s="2152"/>
      <c r="WTL5" s="2152"/>
      <c r="WTM5" s="2152"/>
      <c r="WTN5" s="2152"/>
      <c r="WTO5" s="2152"/>
      <c r="WTP5" s="2152"/>
      <c r="WTQ5" s="2152"/>
      <c r="WTR5" s="2152"/>
      <c r="WTS5" s="2152"/>
      <c r="WTT5" s="2152"/>
      <c r="WTU5" s="2152"/>
      <c r="WTV5" s="2152"/>
      <c r="WTW5" s="2152"/>
      <c r="WTX5" s="2152"/>
      <c r="WTY5" s="2152"/>
      <c r="WTZ5" s="2152"/>
      <c r="WUA5" s="2152"/>
      <c r="WUB5" s="2152"/>
      <c r="WUC5" s="2152"/>
      <c r="WUD5" s="2152"/>
      <c r="WUE5" s="2152"/>
      <c r="WUF5" s="2152"/>
      <c r="WUG5" s="2152"/>
      <c r="WUH5" s="2152"/>
      <c r="WUI5" s="2152"/>
      <c r="WUJ5" s="2152"/>
      <c r="WUK5" s="2152"/>
      <c r="WUL5" s="2152"/>
      <c r="WUM5" s="2152"/>
      <c r="WUN5" s="2152"/>
      <c r="WUO5" s="2152"/>
      <c r="WUP5" s="2152"/>
      <c r="WUQ5" s="2152"/>
      <c r="WUR5" s="2152"/>
      <c r="WUS5" s="2152"/>
      <c r="WUT5" s="2152"/>
      <c r="WUU5" s="2152"/>
      <c r="WUV5" s="2152"/>
      <c r="WUW5" s="2152"/>
      <c r="WUX5" s="2152"/>
      <c r="WUY5" s="2152"/>
      <c r="WUZ5" s="2152"/>
      <c r="WVA5" s="2152"/>
      <c r="WVB5" s="2152"/>
      <c r="WVC5" s="2152"/>
      <c r="WVD5" s="2152"/>
      <c r="WVE5" s="2152"/>
      <c r="WVF5" s="2152"/>
      <c r="WVG5" s="2152"/>
      <c r="WVH5" s="2152"/>
      <c r="WVI5" s="2152"/>
      <c r="WVJ5" s="2152"/>
      <c r="WVK5" s="2152"/>
      <c r="WVL5" s="2152"/>
      <c r="WVM5" s="2152"/>
      <c r="WVN5" s="2152"/>
      <c r="WVO5" s="2152"/>
      <c r="WVP5" s="2152"/>
      <c r="WVQ5" s="2152"/>
      <c r="WVR5" s="2152"/>
      <c r="WVS5" s="2152"/>
      <c r="WVT5" s="2152"/>
      <c r="WVU5" s="2152"/>
      <c r="WVV5" s="2152"/>
      <c r="WVW5" s="2152"/>
      <c r="WVX5" s="2152"/>
      <c r="WVY5" s="2152"/>
      <c r="WVZ5" s="2152"/>
      <c r="WWA5" s="2152"/>
      <c r="WWB5" s="2152"/>
      <c r="WWC5" s="2152"/>
      <c r="WWD5" s="2152"/>
      <c r="WWE5" s="2152"/>
      <c r="WWF5" s="2152"/>
      <c r="WWG5" s="2152"/>
      <c r="WWH5" s="2152"/>
      <c r="WWI5" s="2152"/>
      <c r="WWJ5" s="2152"/>
      <c r="WWK5" s="2152"/>
      <c r="WWL5" s="2152"/>
      <c r="WWM5" s="2152"/>
      <c r="WWN5" s="2152"/>
      <c r="WWO5" s="2152"/>
      <c r="WWP5" s="2152"/>
      <c r="WWQ5" s="2152"/>
      <c r="WWR5" s="2152"/>
      <c r="WWS5" s="2152"/>
      <c r="WWT5" s="2152"/>
      <c r="WWU5" s="2152"/>
      <c r="WWV5" s="2152"/>
      <c r="WWW5" s="2152"/>
      <c r="WWX5" s="2152"/>
      <c r="WWY5" s="2152"/>
      <c r="WWZ5" s="2152"/>
      <c r="WXA5" s="2152"/>
      <c r="WXB5" s="2152"/>
      <c r="WXC5" s="2152"/>
      <c r="WXD5" s="2152"/>
      <c r="WXE5" s="2152"/>
      <c r="WXF5" s="2152"/>
      <c r="WXG5" s="2152"/>
      <c r="WXH5" s="2152"/>
      <c r="WXI5" s="2152"/>
      <c r="WXJ5" s="2152"/>
      <c r="WXK5" s="2152"/>
      <c r="WXL5" s="2152"/>
      <c r="WXM5" s="2152"/>
      <c r="WXN5" s="2152"/>
      <c r="WXO5" s="2152"/>
      <c r="WXP5" s="2152"/>
      <c r="WXQ5" s="2152"/>
      <c r="WXR5" s="2152"/>
      <c r="WXS5" s="2152"/>
      <c r="WXT5" s="2152"/>
      <c r="WXU5" s="2152"/>
      <c r="WXV5" s="2152"/>
      <c r="WXW5" s="2152"/>
      <c r="WXX5" s="2152"/>
      <c r="WXY5" s="2152"/>
      <c r="WXZ5" s="2152"/>
      <c r="WYA5" s="2152"/>
      <c r="WYB5" s="2152"/>
      <c r="WYC5" s="2152"/>
      <c r="WYD5" s="2152"/>
      <c r="WYE5" s="2152"/>
      <c r="WYF5" s="2152"/>
      <c r="WYG5" s="2152"/>
      <c r="WYH5" s="2152"/>
      <c r="WYI5" s="2152"/>
      <c r="WYJ5" s="2152"/>
      <c r="WYK5" s="2152"/>
      <c r="WYL5" s="2152"/>
      <c r="WYM5" s="2152"/>
      <c r="WYN5" s="2152"/>
      <c r="WYO5" s="2152"/>
      <c r="WYP5" s="2152"/>
      <c r="WYQ5" s="2152"/>
      <c r="WYR5" s="2152"/>
      <c r="WYS5" s="2152"/>
      <c r="WYT5" s="2152"/>
      <c r="WYU5" s="2152"/>
      <c r="WYV5" s="2152"/>
      <c r="WYW5" s="2152"/>
      <c r="WYX5" s="2152"/>
      <c r="WYY5" s="2152"/>
      <c r="WYZ5" s="2152"/>
      <c r="WZA5" s="2152"/>
      <c r="WZB5" s="2152"/>
      <c r="WZC5" s="2152"/>
      <c r="WZD5" s="2152"/>
      <c r="WZE5" s="2152"/>
      <c r="WZF5" s="2152"/>
      <c r="WZG5" s="2152"/>
      <c r="WZH5" s="2152"/>
      <c r="WZI5" s="2152"/>
      <c r="WZJ5" s="2152"/>
      <c r="WZK5" s="2152"/>
      <c r="WZL5" s="2152"/>
      <c r="WZM5" s="2152"/>
      <c r="WZN5" s="2152"/>
      <c r="WZO5" s="2152"/>
      <c r="WZP5" s="2152"/>
      <c r="WZQ5" s="2152"/>
      <c r="WZR5" s="2152"/>
      <c r="WZS5" s="2152"/>
      <c r="WZT5" s="2152"/>
      <c r="WZU5" s="2152"/>
      <c r="WZV5" s="2152"/>
      <c r="WZW5" s="2152"/>
      <c r="WZX5" s="2152"/>
      <c r="WZY5" s="2152"/>
      <c r="WZZ5" s="2152"/>
      <c r="XAA5" s="2152"/>
      <c r="XAB5" s="2152"/>
      <c r="XAC5" s="2152"/>
      <c r="XAD5" s="2152"/>
      <c r="XAE5" s="2152"/>
      <c r="XAF5" s="2152"/>
      <c r="XAG5" s="2152"/>
      <c r="XAH5" s="2152"/>
      <c r="XAI5" s="2152"/>
      <c r="XAJ5" s="2152"/>
      <c r="XAK5" s="2152"/>
      <c r="XAL5" s="2152"/>
      <c r="XAM5" s="2152"/>
      <c r="XAN5" s="2152"/>
      <c r="XAO5" s="2152"/>
      <c r="XAP5" s="2152"/>
      <c r="XAQ5" s="2152"/>
      <c r="XAR5" s="2152"/>
      <c r="XAS5" s="2152"/>
      <c r="XAT5" s="2152"/>
      <c r="XAU5" s="2152"/>
      <c r="XAV5" s="2152"/>
      <c r="XAW5" s="2152"/>
      <c r="XAX5" s="2152"/>
      <c r="XAY5" s="2152"/>
      <c r="XAZ5" s="2152"/>
      <c r="XBA5" s="2152"/>
      <c r="XBB5" s="2152"/>
      <c r="XBC5" s="2152"/>
      <c r="XBD5" s="2152"/>
      <c r="XBE5" s="2152"/>
      <c r="XBF5" s="2152"/>
      <c r="XBG5" s="2152"/>
      <c r="XBH5" s="2152"/>
      <c r="XBI5" s="2152"/>
      <c r="XBJ5" s="2152"/>
      <c r="XBK5" s="2152"/>
      <c r="XBL5" s="2152"/>
      <c r="XBM5" s="2152"/>
      <c r="XBN5" s="2152"/>
      <c r="XBO5" s="2152"/>
      <c r="XBP5" s="2152"/>
      <c r="XBQ5" s="2152"/>
      <c r="XBR5" s="2152"/>
      <c r="XBS5" s="2152"/>
      <c r="XBT5" s="2152"/>
      <c r="XBU5" s="2152"/>
      <c r="XBV5" s="2152"/>
      <c r="XBW5" s="2152"/>
      <c r="XBX5" s="2152"/>
      <c r="XBY5" s="2152"/>
      <c r="XBZ5" s="2152"/>
      <c r="XCA5" s="2152"/>
      <c r="XCB5" s="2152"/>
      <c r="XCC5" s="2152"/>
      <c r="XCD5" s="2152"/>
      <c r="XCE5" s="2152"/>
      <c r="XCF5" s="2152"/>
      <c r="XCG5" s="2152"/>
      <c r="XCH5" s="2152"/>
      <c r="XCI5" s="2152"/>
      <c r="XCJ5" s="2152"/>
      <c r="XCK5" s="2152"/>
      <c r="XCL5" s="2152"/>
      <c r="XCM5" s="2152"/>
      <c r="XCN5" s="2152"/>
      <c r="XCO5" s="2152"/>
      <c r="XCP5" s="2152"/>
      <c r="XCQ5" s="2152"/>
      <c r="XCR5" s="2152"/>
      <c r="XCS5" s="2152"/>
      <c r="XCT5" s="2152"/>
      <c r="XCU5" s="2152"/>
      <c r="XCV5" s="2152"/>
      <c r="XCW5" s="2152"/>
      <c r="XCX5" s="2152"/>
      <c r="XCY5" s="2152"/>
      <c r="XCZ5" s="2152"/>
      <c r="XDA5" s="2152"/>
      <c r="XDB5" s="2152"/>
      <c r="XDC5" s="2152"/>
      <c r="XDD5" s="2152"/>
      <c r="XDE5" s="2152"/>
      <c r="XDF5" s="2152"/>
      <c r="XDG5" s="2152"/>
      <c r="XDH5" s="2152"/>
      <c r="XDI5" s="2152"/>
      <c r="XDJ5" s="2152"/>
      <c r="XDK5" s="2152"/>
      <c r="XDL5" s="2152"/>
      <c r="XDM5" s="2152"/>
      <c r="XDN5" s="2152"/>
      <c r="XDO5" s="2152"/>
      <c r="XDP5" s="2152"/>
      <c r="XDQ5" s="2152"/>
      <c r="XDR5" s="2152"/>
      <c r="XDS5" s="2152"/>
      <c r="XDT5" s="2152"/>
      <c r="XDU5" s="2152"/>
      <c r="XDV5" s="2152"/>
      <c r="XDW5" s="2152"/>
      <c r="XDX5" s="2152"/>
      <c r="XDY5" s="2152"/>
      <c r="XDZ5" s="2152"/>
      <c r="XEA5" s="2152"/>
      <c r="XEB5" s="2152"/>
      <c r="XEC5" s="2152"/>
      <c r="XED5" s="2152"/>
      <c r="XEE5" s="2152"/>
      <c r="XEF5" s="2152"/>
      <c r="XEG5" s="2152"/>
      <c r="XEH5" s="2152"/>
      <c r="XEI5" s="2152"/>
      <c r="XEJ5" s="2152"/>
      <c r="XEK5" s="2152"/>
      <c r="XEL5" s="2152"/>
      <c r="XEM5" s="2152"/>
      <c r="XEN5" s="2152"/>
      <c r="XEO5" s="2152"/>
      <c r="XEP5" s="2152"/>
      <c r="XEQ5" s="2152"/>
      <c r="XER5" s="2152"/>
      <c r="XES5" s="2152"/>
      <c r="XET5" s="2152"/>
      <c r="XEU5" s="2152"/>
      <c r="XEV5" s="2152"/>
      <c r="XEW5" s="2152"/>
      <c r="XEX5" s="2152"/>
      <c r="XEY5" s="2152"/>
      <c r="XEZ5" s="2152"/>
      <c r="XFA5" s="2152"/>
      <c r="XFB5" s="2152"/>
      <c r="XFC5" s="2152"/>
      <c r="XFD5" s="2152"/>
    </row>
    <row r="6" spans="1:16384" s="77" customFormat="1" ht="21" customHeight="1" x14ac:dyDescent="0.2">
      <c r="A6" s="2152" t="s">
        <v>405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  <c r="AL6" s="2152"/>
      <c r="AM6" s="2152"/>
      <c r="AN6" s="2152"/>
      <c r="AO6" s="2152"/>
      <c r="AP6" s="2152"/>
      <c r="AQ6" s="2152"/>
      <c r="AR6" s="2152"/>
      <c r="AS6" s="2152"/>
      <c r="AT6" s="2152"/>
      <c r="AU6" s="2152"/>
      <c r="AV6" s="2152"/>
      <c r="AW6" s="2152"/>
      <c r="AX6" s="2152"/>
      <c r="AY6" s="2152"/>
      <c r="AZ6" s="2152"/>
      <c r="BA6" s="2152"/>
      <c r="BB6" s="2152"/>
      <c r="BC6" s="2152"/>
      <c r="BD6" s="2152"/>
      <c r="BE6" s="2152"/>
      <c r="BF6" s="2152"/>
      <c r="BG6" s="2152"/>
      <c r="BH6" s="2152"/>
      <c r="BI6" s="2152"/>
      <c r="BJ6" s="2152"/>
      <c r="BK6" s="2152"/>
      <c r="BL6" s="2152"/>
      <c r="BM6" s="2152"/>
      <c r="BN6" s="2152"/>
      <c r="BO6" s="2152"/>
      <c r="BP6" s="2152"/>
      <c r="BQ6" s="2152"/>
      <c r="BR6" s="2152"/>
      <c r="BS6" s="2152"/>
      <c r="BT6" s="2152"/>
      <c r="BU6" s="2152"/>
      <c r="BV6" s="2152"/>
      <c r="BW6" s="2152"/>
      <c r="BX6" s="2152"/>
      <c r="BY6" s="2152"/>
      <c r="BZ6" s="2152"/>
      <c r="CA6" s="2152"/>
      <c r="CB6" s="2152"/>
      <c r="CC6" s="2152"/>
      <c r="CD6" s="2152"/>
      <c r="CE6" s="2152"/>
      <c r="CF6" s="2152"/>
      <c r="CG6" s="2152"/>
      <c r="CH6" s="2152"/>
      <c r="CI6" s="2152"/>
      <c r="CJ6" s="2152"/>
      <c r="CK6" s="2152"/>
      <c r="CL6" s="2152"/>
      <c r="CM6" s="2152"/>
      <c r="CN6" s="2152"/>
      <c r="CO6" s="2152"/>
      <c r="CP6" s="2152"/>
      <c r="CQ6" s="2152"/>
      <c r="CR6" s="2152"/>
      <c r="CS6" s="2152"/>
      <c r="CT6" s="2152"/>
      <c r="CU6" s="2152"/>
      <c r="CV6" s="2152"/>
      <c r="CW6" s="2152"/>
      <c r="CX6" s="2152"/>
      <c r="CY6" s="2152"/>
      <c r="CZ6" s="2152"/>
      <c r="DA6" s="2152"/>
      <c r="DB6" s="2152"/>
      <c r="DC6" s="2152"/>
      <c r="DD6" s="2152"/>
      <c r="DE6" s="2152"/>
      <c r="DF6" s="2152"/>
      <c r="DG6" s="2152"/>
      <c r="DH6" s="2152"/>
      <c r="DI6" s="2152"/>
      <c r="DJ6" s="2152"/>
      <c r="DK6" s="2152"/>
      <c r="DL6" s="2152"/>
      <c r="DM6" s="2152"/>
      <c r="DN6" s="2152"/>
      <c r="DO6" s="2152"/>
      <c r="DP6" s="2152"/>
      <c r="DQ6" s="2152"/>
      <c r="DR6" s="2152"/>
      <c r="DS6" s="2152"/>
      <c r="DT6" s="2152"/>
      <c r="DU6" s="2152"/>
      <c r="DV6" s="2152"/>
      <c r="DW6" s="2152"/>
      <c r="DX6" s="2152"/>
      <c r="DY6" s="2152"/>
      <c r="DZ6" s="2152"/>
      <c r="EA6" s="2152"/>
      <c r="EB6" s="2152"/>
      <c r="EC6" s="2152"/>
      <c r="ED6" s="2152"/>
      <c r="EE6" s="2152"/>
      <c r="EF6" s="2152"/>
      <c r="EG6" s="2152"/>
      <c r="EH6" s="2152"/>
      <c r="EI6" s="2152"/>
      <c r="EJ6" s="2152"/>
      <c r="EK6" s="2152"/>
      <c r="EL6" s="2152"/>
      <c r="EM6" s="2152"/>
      <c r="EN6" s="2152"/>
      <c r="EO6" s="2152"/>
      <c r="EP6" s="2152"/>
      <c r="EQ6" s="2152"/>
      <c r="ER6" s="2152"/>
      <c r="ES6" s="2152"/>
      <c r="ET6" s="2152"/>
      <c r="EU6" s="2152"/>
      <c r="EV6" s="2152"/>
      <c r="EW6" s="2152"/>
      <c r="EX6" s="2152"/>
      <c r="EY6" s="2152"/>
      <c r="EZ6" s="2152"/>
      <c r="FA6" s="2152"/>
      <c r="FB6" s="2152"/>
      <c r="FC6" s="2152"/>
      <c r="FD6" s="2152"/>
      <c r="FE6" s="2152"/>
      <c r="FF6" s="2152"/>
      <c r="FG6" s="2152"/>
      <c r="FH6" s="2152"/>
      <c r="FI6" s="2152"/>
      <c r="FJ6" s="2152"/>
      <c r="FK6" s="2152"/>
      <c r="FL6" s="2152"/>
      <c r="FM6" s="2152"/>
      <c r="FN6" s="2152"/>
      <c r="FO6" s="2152"/>
      <c r="FP6" s="2152"/>
      <c r="FQ6" s="2152"/>
      <c r="FR6" s="2152"/>
      <c r="FS6" s="2152"/>
      <c r="FT6" s="2152"/>
      <c r="FU6" s="2152"/>
      <c r="FV6" s="2152"/>
      <c r="FW6" s="2152"/>
      <c r="FX6" s="2152"/>
      <c r="FY6" s="2152"/>
      <c r="FZ6" s="2152"/>
      <c r="GA6" s="2152"/>
      <c r="GB6" s="2152"/>
      <c r="GC6" s="2152"/>
      <c r="GD6" s="2152"/>
      <c r="GE6" s="2152"/>
      <c r="GF6" s="2152"/>
      <c r="GG6" s="2152"/>
      <c r="GH6" s="2152"/>
      <c r="GI6" s="2152"/>
      <c r="GJ6" s="2152"/>
      <c r="GK6" s="2152"/>
      <c r="GL6" s="2152"/>
      <c r="GM6" s="2152"/>
      <c r="GN6" s="2152"/>
      <c r="GO6" s="2152"/>
      <c r="GP6" s="2152"/>
      <c r="GQ6" s="2152"/>
      <c r="GR6" s="2152"/>
      <c r="GS6" s="2152"/>
      <c r="GT6" s="2152"/>
      <c r="GU6" s="2152"/>
      <c r="GV6" s="2152"/>
      <c r="GW6" s="2152"/>
      <c r="GX6" s="2152"/>
      <c r="GY6" s="2152"/>
      <c r="GZ6" s="2152"/>
      <c r="HA6" s="2152"/>
      <c r="HB6" s="2152"/>
      <c r="HC6" s="2152"/>
      <c r="HD6" s="2152"/>
      <c r="HE6" s="2152"/>
      <c r="HF6" s="2152"/>
      <c r="HG6" s="2152"/>
      <c r="HH6" s="2152"/>
      <c r="HI6" s="2152"/>
      <c r="HJ6" s="2152"/>
      <c r="HK6" s="2152"/>
      <c r="HL6" s="2152"/>
      <c r="HM6" s="2152"/>
      <c r="HN6" s="2152"/>
      <c r="HO6" s="2152"/>
      <c r="HP6" s="2152"/>
      <c r="HQ6" s="2152"/>
      <c r="HR6" s="2152"/>
      <c r="HS6" s="2152"/>
      <c r="HT6" s="2152"/>
      <c r="HU6" s="2152"/>
      <c r="HV6" s="2152"/>
      <c r="HW6" s="2152"/>
      <c r="HX6" s="2152"/>
      <c r="HY6" s="2152"/>
      <c r="HZ6" s="2152"/>
      <c r="IA6" s="2152"/>
      <c r="IB6" s="2152"/>
      <c r="IC6" s="2152"/>
      <c r="ID6" s="2152"/>
      <c r="IE6" s="2152"/>
      <c r="IF6" s="2152"/>
      <c r="IG6" s="2152"/>
      <c r="IH6" s="2152"/>
      <c r="II6" s="2152"/>
      <c r="IJ6" s="2152"/>
      <c r="IK6" s="2152"/>
      <c r="IL6" s="2152"/>
      <c r="IM6" s="2152"/>
      <c r="IN6" s="2152"/>
      <c r="IO6" s="2152"/>
      <c r="IP6" s="2152"/>
      <c r="IQ6" s="2152"/>
      <c r="IR6" s="2152"/>
      <c r="IS6" s="2152"/>
      <c r="IT6" s="2152"/>
      <c r="IU6" s="2152"/>
      <c r="IV6" s="2152"/>
      <c r="IW6" s="2152"/>
      <c r="IX6" s="2152"/>
      <c r="IY6" s="2152"/>
      <c r="IZ6" s="2152"/>
      <c r="JA6" s="2152"/>
      <c r="JB6" s="2152"/>
      <c r="JC6" s="2152"/>
      <c r="JD6" s="2152"/>
      <c r="JE6" s="2152"/>
      <c r="JF6" s="2152"/>
      <c r="JG6" s="2152"/>
      <c r="JH6" s="2152"/>
      <c r="JI6" s="2152"/>
      <c r="JJ6" s="2152"/>
      <c r="JK6" s="2152"/>
      <c r="JL6" s="2152"/>
      <c r="JM6" s="2152"/>
      <c r="JN6" s="2152"/>
      <c r="JO6" s="2152"/>
      <c r="JP6" s="2152"/>
      <c r="JQ6" s="2152"/>
      <c r="JR6" s="2152"/>
      <c r="JS6" s="2152"/>
      <c r="JT6" s="2152"/>
      <c r="JU6" s="2152"/>
      <c r="JV6" s="2152"/>
      <c r="JW6" s="2152"/>
      <c r="JX6" s="2152"/>
      <c r="JY6" s="2152"/>
      <c r="JZ6" s="2152"/>
      <c r="KA6" s="2152"/>
      <c r="KB6" s="2152"/>
      <c r="KC6" s="2152"/>
      <c r="KD6" s="2152"/>
      <c r="KE6" s="2152"/>
      <c r="KF6" s="2152"/>
      <c r="KG6" s="2152"/>
      <c r="KH6" s="2152"/>
      <c r="KI6" s="2152"/>
      <c r="KJ6" s="2152"/>
      <c r="KK6" s="2152"/>
      <c r="KL6" s="2152"/>
      <c r="KM6" s="2152"/>
      <c r="KN6" s="2152"/>
      <c r="KO6" s="2152"/>
      <c r="KP6" s="2152"/>
      <c r="KQ6" s="2152"/>
      <c r="KR6" s="2152"/>
      <c r="KS6" s="2152"/>
      <c r="KT6" s="2152"/>
      <c r="KU6" s="2152"/>
      <c r="KV6" s="2152"/>
      <c r="KW6" s="2152"/>
      <c r="KX6" s="2152"/>
      <c r="KY6" s="2152"/>
      <c r="KZ6" s="2152"/>
      <c r="LA6" s="2152"/>
      <c r="LB6" s="2152"/>
      <c r="LC6" s="2152"/>
      <c r="LD6" s="2152"/>
      <c r="LE6" s="2152"/>
      <c r="LF6" s="2152"/>
      <c r="LG6" s="2152"/>
      <c r="LH6" s="2152"/>
      <c r="LI6" s="2152"/>
      <c r="LJ6" s="2152"/>
      <c r="LK6" s="2152"/>
      <c r="LL6" s="2152"/>
      <c r="LM6" s="2152"/>
      <c r="LN6" s="2152"/>
      <c r="LO6" s="2152"/>
      <c r="LP6" s="2152"/>
      <c r="LQ6" s="2152"/>
      <c r="LR6" s="2152"/>
      <c r="LS6" s="2152"/>
      <c r="LT6" s="2152"/>
      <c r="LU6" s="2152"/>
      <c r="LV6" s="2152"/>
      <c r="LW6" s="2152"/>
      <c r="LX6" s="2152"/>
      <c r="LY6" s="2152"/>
      <c r="LZ6" s="2152"/>
      <c r="MA6" s="2152"/>
      <c r="MB6" s="2152"/>
      <c r="MC6" s="2152"/>
      <c r="MD6" s="2152"/>
      <c r="ME6" s="2152"/>
      <c r="MF6" s="2152"/>
      <c r="MG6" s="2152"/>
      <c r="MH6" s="2152"/>
      <c r="MI6" s="2152"/>
      <c r="MJ6" s="2152"/>
      <c r="MK6" s="2152"/>
      <c r="ML6" s="2152"/>
      <c r="MM6" s="2152"/>
      <c r="MN6" s="2152"/>
      <c r="MO6" s="2152"/>
      <c r="MP6" s="2152"/>
      <c r="MQ6" s="2152"/>
      <c r="MR6" s="2152"/>
      <c r="MS6" s="2152"/>
      <c r="MT6" s="2152"/>
      <c r="MU6" s="2152"/>
      <c r="MV6" s="2152"/>
      <c r="MW6" s="2152"/>
      <c r="MX6" s="2152"/>
      <c r="MY6" s="2152"/>
      <c r="MZ6" s="2152"/>
      <c r="NA6" s="2152"/>
      <c r="NB6" s="2152"/>
      <c r="NC6" s="2152"/>
      <c r="ND6" s="2152"/>
      <c r="NE6" s="2152"/>
      <c r="NF6" s="2152"/>
      <c r="NG6" s="2152"/>
      <c r="NH6" s="2152"/>
      <c r="NI6" s="2152"/>
      <c r="NJ6" s="2152"/>
      <c r="NK6" s="2152"/>
      <c r="NL6" s="2152"/>
      <c r="NM6" s="2152"/>
      <c r="NN6" s="2152"/>
      <c r="NO6" s="2152"/>
      <c r="NP6" s="2152"/>
      <c r="NQ6" s="2152"/>
      <c r="NR6" s="2152"/>
      <c r="NS6" s="2152"/>
      <c r="NT6" s="2152"/>
      <c r="NU6" s="2152"/>
      <c r="NV6" s="2152"/>
      <c r="NW6" s="2152"/>
      <c r="NX6" s="2152"/>
      <c r="NY6" s="2152"/>
      <c r="NZ6" s="2152"/>
      <c r="OA6" s="2152"/>
      <c r="OB6" s="2152"/>
      <c r="OC6" s="2152"/>
      <c r="OD6" s="2152"/>
      <c r="OE6" s="2152"/>
      <c r="OF6" s="2152"/>
      <c r="OG6" s="2152"/>
      <c r="OH6" s="2152"/>
      <c r="OI6" s="2152"/>
      <c r="OJ6" s="2152"/>
      <c r="OK6" s="2152"/>
      <c r="OL6" s="2152"/>
      <c r="OM6" s="2152"/>
      <c r="ON6" s="2152"/>
      <c r="OO6" s="2152"/>
      <c r="OP6" s="2152"/>
      <c r="OQ6" s="2152"/>
      <c r="OR6" s="2152"/>
      <c r="OS6" s="2152"/>
      <c r="OT6" s="2152"/>
      <c r="OU6" s="2152"/>
      <c r="OV6" s="2152"/>
      <c r="OW6" s="2152"/>
      <c r="OX6" s="2152"/>
      <c r="OY6" s="2152"/>
      <c r="OZ6" s="2152"/>
      <c r="PA6" s="2152"/>
      <c r="PB6" s="2152"/>
      <c r="PC6" s="2152"/>
      <c r="PD6" s="2152"/>
      <c r="PE6" s="2152"/>
      <c r="PF6" s="2152"/>
      <c r="PG6" s="2152"/>
      <c r="PH6" s="2152"/>
      <c r="PI6" s="2152"/>
      <c r="PJ6" s="2152"/>
      <c r="PK6" s="2152"/>
      <c r="PL6" s="2152"/>
      <c r="PM6" s="2152"/>
      <c r="PN6" s="2152"/>
      <c r="PO6" s="2152"/>
      <c r="PP6" s="2152"/>
      <c r="PQ6" s="2152"/>
      <c r="PR6" s="2152"/>
      <c r="PS6" s="2152"/>
      <c r="PT6" s="2152"/>
      <c r="PU6" s="2152"/>
      <c r="PV6" s="2152"/>
      <c r="PW6" s="2152"/>
      <c r="PX6" s="2152"/>
      <c r="PY6" s="2152"/>
      <c r="PZ6" s="2152"/>
      <c r="QA6" s="2152"/>
      <c r="QB6" s="2152"/>
      <c r="QC6" s="2152"/>
      <c r="QD6" s="2152"/>
      <c r="QE6" s="2152"/>
      <c r="QF6" s="2152"/>
      <c r="QG6" s="2152"/>
      <c r="QH6" s="2152"/>
      <c r="QI6" s="2152"/>
      <c r="QJ6" s="2152"/>
      <c r="QK6" s="2152"/>
      <c r="QL6" s="2152"/>
      <c r="QM6" s="2152"/>
      <c r="QN6" s="2152"/>
      <c r="QO6" s="2152"/>
      <c r="QP6" s="2152"/>
      <c r="QQ6" s="2152"/>
      <c r="QR6" s="2152"/>
      <c r="QS6" s="2152"/>
      <c r="QT6" s="2152"/>
      <c r="QU6" s="2152"/>
      <c r="QV6" s="2152"/>
      <c r="QW6" s="2152"/>
      <c r="QX6" s="2152"/>
      <c r="QY6" s="2152"/>
      <c r="QZ6" s="2152"/>
      <c r="RA6" s="2152"/>
      <c r="RB6" s="2152"/>
      <c r="RC6" s="2152"/>
      <c r="RD6" s="2152"/>
      <c r="RE6" s="2152"/>
      <c r="RF6" s="2152"/>
      <c r="RG6" s="2152"/>
      <c r="RH6" s="2152"/>
      <c r="RI6" s="2152"/>
      <c r="RJ6" s="2152"/>
      <c r="RK6" s="2152"/>
      <c r="RL6" s="2152"/>
      <c r="RM6" s="2152"/>
      <c r="RN6" s="2152"/>
      <c r="RO6" s="2152"/>
      <c r="RP6" s="2152"/>
      <c r="RQ6" s="2152"/>
      <c r="RR6" s="2152"/>
      <c r="RS6" s="2152"/>
      <c r="RT6" s="2152"/>
      <c r="RU6" s="2152"/>
      <c r="RV6" s="2152"/>
      <c r="RW6" s="2152"/>
      <c r="RX6" s="2152"/>
      <c r="RY6" s="2152"/>
      <c r="RZ6" s="2152"/>
      <c r="SA6" s="2152"/>
      <c r="SB6" s="2152"/>
      <c r="SC6" s="2152"/>
      <c r="SD6" s="2152"/>
      <c r="SE6" s="2152"/>
      <c r="SF6" s="2152"/>
      <c r="SG6" s="2152"/>
      <c r="SH6" s="2152"/>
      <c r="SI6" s="2152"/>
      <c r="SJ6" s="2152"/>
      <c r="SK6" s="2152"/>
      <c r="SL6" s="2152"/>
      <c r="SM6" s="2152"/>
      <c r="SN6" s="2152"/>
      <c r="SO6" s="2152"/>
      <c r="SP6" s="2152"/>
      <c r="SQ6" s="2152"/>
      <c r="SR6" s="2152"/>
      <c r="SS6" s="2152"/>
      <c r="ST6" s="2152"/>
      <c r="SU6" s="2152"/>
      <c r="SV6" s="2152"/>
      <c r="SW6" s="2152"/>
      <c r="SX6" s="2152"/>
      <c r="SY6" s="2152"/>
      <c r="SZ6" s="2152"/>
      <c r="TA6" s="2152"/>
      <c r="TB6" s="2152"/>
      <c r="TC6" s="2152"/>
      <c r="TD6" s="2152"/>
      <c r="TE6" s="2152"/>
      <c r="TF6" s="2152"/>
      <c r="TG6" s="2152"/>
      <c r="TH6" s="2152"/>
      <c r="TI6" s="2152"/>
      <c r="TJ6" s="2152"/>
      <c r="TK6" s="2152"/>
      <c r="TL6" s="2152"/>
      <c r="TM6" s="2152"/>
      <c r="TN6" s="2152"/>
      <c r="TO6" s="2152"/>
      <c r="TP6" s="2152"/>
      <c r="TQ6" s="2152"/>
      <c r="TR6" s="2152"/>
      <c r="TS6" s="2152"/>
      <c r="TT6" s="2152"/>
      <c r="TU6" s="2152"/>
      <c r="TV6" s="2152"/>
      <c r="TW6" s="2152"/>
      <c r="TX6" s="2152"/>
      <c r="TY6" s="2152"/>
      <c r="TZ6" s="2152"/>
      <c r="UA6" s="2152"/>
      <c r="UB6" s="2152"/>
      <c r="UC6" s="2152"/>
      <c r="UD6" s="2152"/>
      <c r="UE6" s="2152"/>
      <c r="UF6" s="2152"/>
      <c r="UG6" s="2152"/>
      <c r="UH6" s="2152"/>
      <c r="UI6" s="2152"/>
      <c r="UJ6" s="2152"/>
      <c r="UK6" s="2152"/>
      <c r="UL6" s="2152"/>
      <c r="UM6" s="2152"/>
      <c r="UN6" s="2152"/>
      <c r="UO6" s="2152"/>
      <c r="UP6" s="2152"/>
      <c r="UQ6" s="2152"/>
      <c r="UR6" s="2152"/>
      <c r="US6" s="2152"/>
      <c r="UT6" s="2152"/>
      <c r="UU6" s="2152"/>
      <c r="UV6" s="2152"/>
      <c r="UW6" s="2152"/>
      <c r="UX6" s="2152"/>
      <c r="UY6" s="2152"/>
      <c r="UZ6" s="2152"/>
      <c r="VA6" s="2152"/>
      <c r="VB6" s="2152"/>
      <c r="VC6" s="2152"/>
      <c r="VD6" s="2152"/>
      <c r="VE6" s="2152"/>
      <c r="VF6" s="2152"/>
      <c r="VG6" s="2152"/>
      <c r="VH6" s="2152"/>
      <c r="VI6" s="2152"/>
      <c r="VJ6" s="2152"/>
      <c r="VK6" s="2152"/>
      <c r="VL6" s="2152"/>
      <c r="VM6" s="2152"/>
      <c r="VN6" s="2152"/>
      <c r="VO6" s="2152"/>
      <c r="VP6" s="2152"/>
      <c r="VQ6" s="2152"/>
      <c r="VR6" s="2152"/>
      <c r="VS6" s="2152"/>
      <c r="VT6" s="2152"/>
      <c r="VU6" s="2152"/>
      <c r="VV6" s="2152"/>
      <c r="VW6" s="2152"/>
      <c r="VX6" s="2152"/>
      <c r="VY6" s="2152"/>
      <c r="VZ6" s="2152"/>
      <c r="WA6" s="2152"/>
      <c r="WB6" s="2152"/>
      <c r="WC6" s="2152"/>
      <c r="WD6" s="2152"/>
      <c r="WE6" s="2152"/>
      <c r="WF6" s="2152"/>
      <c r="WG6" s="2152"/>
      <c r="WH6" s="2152"/>
      <c r="WI6" s="2152"/>
      <c r="WJ6" s="2152"/>
      <c r="WK6" s="2152"/>
      <c r="WL6" s="2152"/>
      <c r="WM6" s="2152"/>
      <c r="WN6" s="2152"/>
      <c r="WO6" s="2152"/>
      <c r="WP6" s="2152"/>
      <c r="WQ6" s="2152"/>
      <c r="WR6" s="2152"/>
      <c r="WS6" s="2152"/>
      <c r="WT6" s="2152"/>
      <c r="WU6" s="2152"/>
      <c r="WV6" s="2152"/>
      <c r="WW6" s="2152"/>
      <c r="WX6" s="2152"/>
      <c r="WY6" s="2152"/>
      <c r="WZ6" s="2152"/>
      <c r="XA6" s="2152"/>
      <c r="XB6" s="2152"/>
      <c r="XC6" s="2152"/>
      <c r="XD6" s="2152"/>
      <c r="XE6" s="2152"/>
      <c r="XF6" s="2152"/>
      <c r="XG6" s="2152"/>
      <c r="XH6" s="2152"/>
      <c r="XI6" s="2152"/>
      <c r="XJ6" s="2152"/>
      <c r="XK6" s="2152"/>
      <c r="XL6" s="2152"/>
      <c r="XM6" s="2152"/>
      <c r="XN6" s="2152"/>
      <c r="XO6" s="2152"/>
      <c r="XP6" s="2152"/>
      <c r="XQ6" s="2152"/>
      <c r="XR6" s="2152"/>
      <c r="XS6" s="2152"/>
      <c r="XT6" s="2152"/>
      <c r="XU6" s="2152"/>
      <c r="XV6" s="2152"/>
      <c r="XW6" s="2152"/>
      <c r="XX6" s="2152"/>
      <c r="XY6" s="2152"/>
      <c r="XZ6" s="2152"/>
      <c r="YA6" s="2152"/>
      <c r="YB6" s="2152"/>
      <c r="YC6" s="2152"/>
      <c r="YD6" s="2152"/>
      <c r="YE6" s="2152"/>
      <c r="YF6" s="2152"/>
      <c r="YG6" s="2152"/>
      <c r="YH6" s="2152"/>
      <c r="YI6" s="2152"/>
      <c r="YJ6" s="2152"/>
      <c r="YK6" s="2152"/>
      <c r="YL6" s="2152"/>
      <c r="YM6" s="2152"/>
      <c r="YN6" s="2152"/>
      <c r="YO6" s="2152"/>
      <c r="YP6" s="2152"/>
      <c r="YQ6" s="2152"/>
      <c r="YR6" s="2152"/>
      <c r="YS6" s="2152"/>
      <c r="YT6" s="2152"/>
      <c r="YU6" s="2152"/>
      <c r="YV6" s="2152"/>
      <c r="YW6" s="2152"/>
      <c r="YX6" s="2152"/>
      <c r="YY6" s="2152"/>
      <c r="YZ6" s="2152"/>
      <c r="ZA6" s="2152"/>
      <c r="ZB6" s="2152"/>
      <c r="ZC6" s="2152"/>
      <c r="ZD6" s="2152"/>
      <c r="ZE6" s="2152"/>
      <c r="ZF6" s="2152"/>
      <c r="ZG6" s="2152"/>
      <c r="ZH6" s="2152"/>
      <c r="ZI6" s="2152"/>
      <c r="ZJ6" s="2152"/>
      <c r="ZK6" s="2152"/>
      <c r="ZL6" s="2152"/>
      <c r="ZM6" s="2152"/>
      <c r="ZN6" s="2152"/>
      <c r="ZO6" s="2152"/>
      <c r="ZP6" s="2152"/>
      <c r="ZQ6" s="2152"/>
      <c r="ZR6" s="2152"/>
      <c r="ZS6" s="2152"/>
      <c r="ZT6" s="2152"/>
      <c r="ZU6" s="2152"/>
      <c r="ZV6" s="2152"/>
      <c r="ZW6" s="2152"/>
      <c r="ZX6" s="2152"/>
      <c r="ZY6" s="2152"/>
      <c r="ZZ6" s="2152"/>
      <c r="AAA6" s="2152"/>
      <c r="AAB6" s="2152"/>
      <c r="AAC6" s="2152"/>
      <c r="AAD6" s="2152"/>
      <c r="AAE6" s="2152"/>
      <c r="AAF6" s="2152"/>
      <c r="AAG6" s="2152"/>
      <c r="AAH6" s="2152"/>
      <c r="AAI6" s="2152"/>
      <c r="AAJ6" s="2152"/>
      <c r="AAK6" s="2152"/>
      <c r="AAL6" s="2152"/>
      <c r="AAM6" s="2152"/>
      <c r="AAN6" s="2152"/>
      <c r="AAO6" s="2152"/>
      <c r="AAP6" s="2152"/>
      <c r="AAQ6" s="2152"/>
      <c r="AAR6" s="2152"/>
      <c r="AAS6" s="2152"/>
      <c r="AAT6" s="2152"/>
      <c r="AAU6" s="2152"/>
      <c r="AAV6" s="2152"/>
      <c r="AAW6" s="2152"/>
      <c r="AAX6" s="2152"/>
      <c r="AAY6" s="2152"/>
      <c r="AAZ6" s="2152"/>
      <c r="ABA6" s="2152"/>
      <c r="ABB6" s="2152"/>
      <c r="ABC6" s="2152"/>
      <c r="ABD6" s="2152"/>
      <c r="ABE6" s="2152"/>
      <c r="ABF6" s="2152"/>
      <c r="ABG6" s="2152"/>
      <c r="ABH6" s="2152"/>
      <c r="ABI6" s="2152"/>
      <c r="ABJ6" s="2152"/>
      <c r="ABK6" s="2152"/>
      <c r="ABL6" s="2152"/>
      <c r="ABM6" s="2152"/>
      <c r="ABN6" s="2152"/>
      <c r="ABO6" s="2152"/>
      <c r="ABP6" s="2152"/>
      <c r="ABQ6" s="2152"/>
      <c r="ABR6" s="2152"/>
      <c r="ABS6" s="2152"/>
      <c r="ABT6" s="2152"/>
      <c r="ABU6" s="2152"/>
      <c r="ABV6" s="2152"/>
      <c r="ABW6" s="2152"/>
      <c r="ABX6" s="2152"/>
      <c r="ABY6" s="2152"/>
      <c r="ABZ6" s="2152"/>
      <c r="ACA6" s="2152"/>
      <c r="ACB6" s="2152"/>
      <c r="ACC6" s="2152"/>
      <c r="ACD6" s="2152"/>
      <c r="ACE6" s="2152"/>
      <c r="ACF6" s="2152"/>
      <c r="ACG6" s="2152"/>
      <c r="ACH6" s="2152"/>
      <c r="ACI6" s="2152"/>
      <c r="ACJ6" s="2152"/>
      <c r="ACK6" s="2152"/>
      <c r="ACL6" s="2152"/>
      <c r="ACM6" s="2152"/>
      <c r="ACN6" s="2152"/>
      <c r="ACO6" s="2152"/>
      <c r="ACP6" s="2152"/>
      <c r="ACQ6" s="2152"/>
      <c r="ACR6" s="2152"/>
      <c r="ACS6" s="2152"/>
      <c r="ACT6" s="2152"/>
      <c r="ACU6" s="2152"/>
      <c r="ACV6" s="2152"/>
      <c r="ACW6" s="2152"/>
      <c r="ACX6" s="2152"/>
      <c r="ACY6" s="2152"/>
      <c r="ACZ6" s="2152"/>
      <c r="ADA6" s="2152"/>
      <c r="ADB6" s="2152"/>
      <c r="ADC6" s="2152"/>
      <c r="ADD6" s="2152"/>
      <c r="ADE6" s="2152"/>
      <c r="ADF6" s="2152"/>
      <c r="ADG6" s="2152"/>
      <c r="ADH6" s="2152"/>
      <c r="ADI6" s="2152"/>
      <c r="ADJ6" s="2152"/>
      <c r="ADK6" s="2152"/>
      <c r="ADL6" s="2152"/>
      <c r="ADM6" s="2152"/>
      <c r="ADN6" s="2152"/>
      <c r="ADO6" s="2152"/>
      <c r="ADP6" s="2152"/>
      <c r="ADQ6" s="2152"/>
      <c r="ADR6" s="2152"/>
      <c r="ADS6" s="2152"/>
      <c r="ADT6" s="2152"/>
      <c r="ADU6" s="2152"/>
      <c r="ADV6" s="2152"/>
      <c r="ADW6" s="2152"/>
      <c r="ADX6" s="2152"/>
      <c r="ADY6" s="2152"/>
      <c r="ADZ6" s="2152"/>
      <c r="AEA6" s="2152"/>
      <c r="AEB6" s="2152"/>
      <c r="AEC6" s="2152"/>
      <c r="AED6" s="2152"/>
      <c r="AEE6" s="2152"/>
      <c r="AEF6" s="2152"/>
      <c r="AEG6" s="2152"/>
      <c r="AEH6" s="2152"/>
      <c r="AEI6" s="2152"/>
      <c r="AEJ6" s="2152"/>
      <c r="AEK6" s="2152"/>
      <c r="AEL6" s="2152"/>
      <c r="AEM6" s="2152"/>
      <c r="AEN6" s="2152"/>
      <c r="AEO6" s="2152"/>
      <c r="AEP6" s="2152"/>
      <c r="AEQ6" s="2152"/>
      <c r="AER6" s="2152"/>
      <c r="AES6" s="2152"/>
      <c r="AET6" s="2152"/>
      <c r="AEU6" s="2152"/>
      <c r="AEV6" s="2152"/>
      <c r="AEW6" s="2152"/>
      <c r="AEX6" s="2152"/>
      <c r="AEY6" s="2152"/>
      <c r="AEZ6" s="2152"/>
      <c r="AFA6" s="2152"/>
      <c r="AFB6" s="2152"/>
      <c r="AFC6" s="2152"/>
      <c r="AFD6" s="2152"/>
      <c r="AFE6" s="2152"/>
      <c r="AFF6" s="2152"/>
      <c r="AFG6" s="2152"/>
      <c r="AFH6" s="2152"/>
      <c r="AFI6" s="2152"/>
      <c r="AFJ6" s="2152"/>
      <c r="AFK6" s="2152"/>
      <c r="AFL6" s="2152"/>
      <c r="AFM6" s="2152"/>
      <c r="AFN6" s="2152"/>
      <c r="AFO6" s="2152"/>
      <c r="AFP6" s="2152"/>
      <c r="AFQ6" s="2152"/>
      <c r="AFR6" s="2152"/>
      <c r="AFS6" s="2152"/>
      <c r="AFT6" s="2152"/>
      <c r="AFU6" s="2152"/>
      <c r="AFV6" s="2152"/>
      <c r="AFW6" s="2152"/>
      <c r="AFX6" s="2152"/>
      <c r="AFY6" s="2152"/>
      <c r="AFZ6" s="2152"/>
      <c r="AGA6" s="2152"/>
      <c r="AGB6" s="2152"/>
      <c r="AGC6" s="2152"/>
      <c r="AGD6" s="2152"/>
      <c r="AGE6" s="2152"/>
      <c r="AGF6" s="2152"/>
      <c r="AGG6" s="2152"/>
      <c r="AGH6" s="2152"/>
      <c r="AGI6" s="2152"/>
      <c r="AGJ6" s="2152"/>
      <c r="AGK6" s="2152"/>
      <c r="AGL6" s="2152"/>
      <c r="AGM6" s="2152"/>
      <c r="AGN6" s="2152"/>
      <c r="AGO6" s="2152"/>
      <c r="AGP6" s="2152"/>
      <c r="AGQ6" s="2152"/>
      <c r="AGR6" s="2152"/>
      <c r="AGS6" s="2152"/>
      <c r="AGT6" s="2152"/>
      <c r="AGU6" s="2152"/>
      <c r="AGV6" s="2152"/>
      <c r="AGW6" s="2152"/>
      <c r="AGX6" s="2152"/>
      <c r="AGY6" s="2152"/>
      <c r="AGZ6" s="2152"/>
      <c r="AHA6" s="2152"/>
      <c r="AHB6" s="2152"/>
      <c r="AHC6" s="2152"/>
      <c r="AHD6" s="2152"/>
      <c r="AHE6" s="2152"/>
      <c r="AHF6" s="2152"/>
      <c r="AHG6" s="2152"/>
      <c r="AHH6" s="2152"/>
      <c r="AHI6" s="2152"/>
      <c r="AHJ6" s="2152"/>
      <c r="AHK6" s="2152"/>
      <c r="AHL6" s="2152"/>
      <c r="AHM6" s="2152"/>
      <c r="AHN6" s="2152"/>
      <c r="AHO6" s="2152"/>
      <c r="AHP6" s="2152"/>
      <c r="AHQ6" s="2152"/>
      <c r="AHR6" s="2152"/>
      <c r="AHS6" s="2152"/>
      <c r="AHT6" s="2152"/>
      <c r="AHU6" s="2152"/>
      <c r="AHV6" s="2152"/>
      <c r="AHW6" s="2152"/>
      <c r="AHX6" s="2152"/>
      <c r="AHY6" s="2152"/>
      <c r="AHZ6" s="2152"/>
      <c r="AIA6" s="2152"/>
      <c r="AIB6" s="2152"/>
      <c r="AIC6" s="2152"/>
      <c r="AID6" s="2152"/>
      <c r="AIE6" s="2152"/>
      <c r="AIF6" s="2152"/>
      <c r="AIG6" s="2152"/>
      <c r="AIH6" s="2152"/>
      <c r="AII6" s="2152"/>
      <c r="AIJ6" s="2152"/>
      <c r="AIK6" s="2152"/>
      <c r="AIL6" s="2152"/>
      <c r="AIM6" s="2152"/>
      <c r="AIN6" s="2152"/>
      <c r="AIO6" s="2152"/>
      <c r="AIP6" s="2152"/>
      <c r="AIQ6" s="2152"/>
      <c r="AIR6" s="2152"/>
      <c r="AIS6" s="2152"/>
      <c r="AIT6" s="2152"/>
      <c r="AIU6" s="2152"/>
      <c r="AIV6" s="2152"/>
      <c r="AIW6" s="2152"/>
      <c r="AIX6" s="2152"/>
      <c r="AIY6" s="2152"/>
      <c r="AIZ6" s="2152"/>
      <c r="AJA6" s="2152"/>
      <c r="AJB6" s="2152"/>
      <c r="AJC6" s="2152"/>
      <c r="AJD6" s="2152"/>
      <c r="AJE6" s="2152"/>
      <c r="AJF6" s="2152"/>
      <c r="AJG6" s="2152"/>
      <c r="AJH6" s="2152"/>
      <c r="AJI6" s="2152"/>
      <c r="AJJ6" s="2152"/>
      <c r="AJK6" s="2152"/>
      <c r="AJL6" s="2152"/>
      <c r="AJM6" s="2152"/>
      <c r="AJN6" s="2152"/>
      <c r="AJO6" s="2152"/>
      <c r="AJP6" s="2152"/>
      <c r="AJQ6" s="2152"/>
      <c r="AJR6" s="2152"/>
      <c r="AJS6" s="2152"/>
      <c r="AJT6" s="2152"/>
      <c r="AJU6" s="2152"/>
      <c r="AJV6" s="2152"/>
      <c r="AJW6" s="2152"/>
      <c r="AJX6" s="2152"/>
      <c r="AJY6" s="2152"/>
      <c r="AJZ6" s="2152"/>
      <c r="AKA6" s="2152"/>
      <c r="AKB6" s="2152"/>
      <c r="AKC6" s="2152"/>
      <c r="AKD6" s="2152"/>
      <c r="AKE6" s="2152"/>
      <c r="AKF6" s="2152"/>
      <c r="AKG6" s="2152"/>
      <c r="AKH6" s="2152"/>
      <c r="AKI6" s="2152"/>
      <c r="AKJ6" s="2152"/>
      <c r="AKK6" s="2152"/>
      <c r="AKL6" s="2152"/>
      <c r="AKM6" s="2152"/>
      <c r="AKN6" s="2152"/>
      <c r="AKO6" s="2152"/>
      <c r="AKP6" s="2152"/>
      <c r="AKQ6" s="2152"/>
      <c r="AKR6" s="2152"/>
      <c r="AKS6" s="2152"/>
      <c r="AKT6" s="2152"/>
      <c r="AKU6" s="2152"/>
      <c r="AKV6" s="2152"/>
      <c r="AKW6" s="2152"/>
      <c r="AKX6" s="2152"/>
      <c r="AKY6" s="2152"/>
      <c r="AKZ6" s="2152"/>
      <c r="ALA6" s="2152"/>
      <c r="ALB6" s="2152"/>
      <c r="ALC6" s="2152"/>
      <c r="ALD6" s="2152"/>
      <c r="ALE6" s="2152"/>
      <c r="ALF6" s="2152"/>
      <c r="ALG6" s="2152"/>
      <c r="ALH6" s="2152"/>
      <c r="ALI6" s="2152"/>
      <c r="ALJ6" s="2152"/>
      <c r="ALK6" s="2152"/>
      <c r="ALL6" s="2152"/>
      <c r="ALM6" s="2152"/>
      <c r="ALN6" s="2152"/>
      <c r="ALO6" s="2152"/>
      <c r="ALP6" s="2152"/>
      <c r="ALQ6" s="2152"/>
      <c r="ALR6" s="2152"/>
      <c r="ALS6" s="2152"/>
      <c r="ALT6" s="2152"/>
      <c r="ALU6" s="2152"/>
      <c r="ALV6" s="2152"/>
      <c r="ALW6" s="2152"/>
      <c r="ALX6" s="2152"/>
      <c r="ALY6" s="2152"/>
      <c r="ALZ6" s="2152"/>
      <c r="AMA6" s="2152"/>
      <c r="AMB6" s="2152"/>
      <c r="AMC6" s="2152"/>
      <c r="AMD6" s="2152"/>
      <c r="AME6" s="2152"/>
      <c r="AMF6" s="2152"/>
      <c r="AMG6" s="2152"/>
      <c r="AMH6" s="2152"/>
      <c r="AMI6" s="2152"/>
      <c r="AMJ6" s="2152"/>
      <c r="AMK6" s="2152"/>
      <c r="AML6" s="2152"/>
      <c r="AMM6" s="2152"/>
      <c r="AMN6" s="2152"/>
      <c r="AMO6" s="2152"/>
      <c r="AMP6" s="2152"/>
      <c r="AMQ6" s="2152"/>
      <c r="AMR6" s="2152"/>
      <c r="AMS6" s="2152"/>
      <c r="AMT6" s="2152"/>
      <c r="AMU6" s="2152"/>
      <c r="AMV6" s="2152"/>
      <c r="AMW6" s="2152"/>
      <c r="AMX6" s="2152"/>
      <c r="AMY6" s="2152"/>
      <c r="AMZ6" s="2152"/>
      <c r="ANA6" s="2152"/>
      <c r="ANB6" s="2152"/>
      <c r="ANC6" s="2152"/>
      <c r="AND6" s="2152"/>
      <c r="ANE6" s="2152"/>
      <c r="ANF6" s="2152"/>
      <c r="ANG6" s="2152"/>
      <c r="ANH6" s="2152"/>
      <c r="ANI6" s="2152"/>
      <c r="ANJ6" s="2152"/>
      <c r="ANK6" s="2152"/>
      <c r="ANL6" s="2152"/>
      <c r="ANM6" s="2152"/>
      <c r="ANN6" s="2152"/>
      <c r="ANO6" s="2152"/>
      <c r="ANP6" s="2152"/>
      <c r="ANQ6" s="2152"/>
      <c r="ANR6" s="2152"/>
      <c r="ANS6" s="2152"/>
      <c r="ANT6" s="2152"/>
      <c r="ANU6" s="2152"/>
      <c r="ANV6" s="2152"/>
      <c r="ANW6" s="2152"/>
      <c r="ANX6" s="2152"/>
      <c r="ANY6" s="2152"/>
      <c r="ANZ6" s="2152"/>
      <c r="AOA6" s="2152"/>
      <c r="AOB6" s="2152"/>
      <c r="AOC6" s="2152"/>
      <c r="AOD6" s="2152"/>
      <c r="AOE6" s="2152"/>
      <c r="AOF6" s="2152"/>
      <c r="AOG6" s="2152"/>
      <c r="AOH6" s="2152"/>
      <c r="AOI6" s="2152"/>
      <c r="AOJ6" s="2152"/>
      <c r="AOK6" s="2152"/>
      <c r="AOL6" s="2152"/>
      <c r="AOM6" s="2152"/>
      <c r="AON6" s="2152"/>
      <c r="AOO6" s="2152"/>
      <c r="AOP6" s="2152"/>
      <c r="AOQ6" s="2152"/>
      <c r="AOR6" s="2152"/>
      <c r="AOS6" s="2152"/>
      <c r="AOT6" s="2152"/>
      <c r="AOU6" s="2152"/>
      <c r="AOV6" s="2152"/>
      <c r="AOW6" s="2152"/>
      <c r="AOX6" s="2152"/>
      <c r="AOY6" s="2152"/>
      <c r="AOZ6" s="2152"/>
      <c r="APA6" s="2152"/>
      <c r="APB6" s="2152"/>
      <c r="APC6" s="2152"/>
      <c r="APD6" s="2152"/>
      <c r="APE6" s="2152"/>
      <c r="APF6" s="2152"/>
      <c r="APG6" s="2152"/>
      <c r="APH6" s="2152"/>
      <c r="API6" s="2152"/>
      <c r="APJ6" s="2152"/>
      <c r="APK6" s="2152"/>
      <c r="APL6" s="2152"/>
      <c r="APM6" s="2152"/>
      <c r="APN6" s="2152"/>
      <c r="APO6" s="2152"/>
      <c r="APP6" s="2152"/>
      <c r="APQ6" s="2152"/>
      <c r="APR6" s="2152"/>
      <c r="APS6" s="2152"/>
      <c r="APT6" s="2152"/>
      <c r="APU6" s="2152"/>
      <c r="APV6" s="2152"/>
      <c r="APW6" s="2152"/>
      <c r="APX6" s="2152"/>
      <c r="APY6" s="2152"/>
      <c r="APZ6" s="2152"/>
      <c r="AQA6" s="2152"/>
      <c r="AQB6" s="2152"/>
      <c r="AQC6" s="2152"/>
      <c r="AQD6" s="2152"/>
      <c r="AQE6" s="2152"/>
      <c r="AQF6" s="2152"/>
      <c r="AQG6" s="2152"/>
      <c r="AQH6" s="2152"/>
      <c r="AQI6" s="2152"/>
      <c r="AQJ6" s="2152"/>
      <c r="AQK6" s="2152"/>
      <c r="AQL6" s="2152"/>
      <c r="AQM6" s="2152"/>
      <c r="AQN6" s="2152"/>
      <c r="AQO6" s="2152"/>
      <c r="AQP6" s="2152"/>
      <c r="AQQ6" s="2152"/>
      <c r="AQR6" s="2152"/>
      <c r="AQS6" s="2152"/>
      <c r="AQT6" s="2152"/>
      <c r="AQU6" s="2152"/>
      <c r="AQV6" s="2152"/>
      <c r="AQW6" s="2152"/>
      <c r="AQX6" s="2152"/>
      <c r="AQY6" s="2152"/>
      <c r="AQZ6" s="2152"/>
      <c r="ARA6" s="2152"/>
      <c r="ARB6" s="2152"/>
      <c r="ARC6" s="2152"/>
      <c r="ARD6" s="2152"/>
      <c r="ARE6" s="2152"/>
      <c r="ARF6" s="2152"/>
      <c r="ARG6" s="2152"/>
      <c r="ARH6" s="2152"/>
      <c r="ARI6" s="2152"/>
      <c r="ARJ6" s="2152"/>
      <c r="ARK6" s="2152"/>
      <c r="ARL6" s="2152"/>
      <c r="ARM6" s="2152"/>
      <c r="ARN6" s="2152"/>
      <c r="ARO6" s="2152"/>
      <c r="ARP6" s="2152"/>
      <c r="ARQ6" s="2152"/>
      <c r="ARR6" s="2152"/>
      <c r="ARS6" s="2152"/>
      <c r="ART6" s="2152"/>
      <c r="ARU6" s="2152"/>
      <c r="ARV6" s="2152"/>
      <c r="ARW6" s="2152"/>
      <c r="ARX6" s="2152"/>
      <c r="ARY6" s="2152"/>
      <c r="ARZ6" s="2152"/>
      <c r="ASA6" s="2152"/>
      <c r="ASB6" s="2152"/>
      <c r="ASC6" s="2152"/>
      <c r="ASD6" s="2152"/>
      <c r="ASE6" s="2152"/>
      <c r="ASF6" s="2152"/>
      <c r="ASG6" s="2152"/>
      <c r="ASH6" s="2152"/>
      <c r="ASI6" s="2152"/>
      <c r="ASJ6" s="2152"/>
      <c r="ASK6" s="2152"/>
      <c r="ASL6" s="2152"/>
      <c r="ASM6" s="2152"/>
      <c r="ASN6" s="2152"/>
      <c r="ASO6" s="2152"/>
      <c r="ASP6" s="2152"/>
      <c r="ASQ6" s="2152"/>
      <c r="ASR6" s="2152"/>
      <c r="ASS6" s="2152"/>
      <c r="AST6" s="2152"/>
      <c r="ASU6" s="2152"/>
      <c r="ASV6" s="2152"/>
      <c r="ASW6" s="2152"/>
      <c r="ASX6" s="2152"/>
      <c r="ASY6" s="2152"/>
      <c r="ASZ6" s="2152"/>
      <c r="ATA6" s="2152"/>
      <c r="ATB6" s="2152"/>
      <c r="ATC6" s="2152"/>
      <c r="ATD6" s="2152"/>
      <c r="ATE6" s="2152"/>
      <c r="ATF6" s="2152"/>
      <c r="ATG6" s="2152"/>
      <c r="ATH6" s="2152"/>
      <c r="ATI6" s="2152"/>
      <c r="ATJ6" s="2152"/>
      <c r="ATK6" s="2152"/>
      <c r="ATL6" s="2152"/>
      <c r="ATM6" s="2152"/>
      <c r="ATN6" s="2152"/>
      <c r="ATO6" s="2152"/>
      <c r="ATP6" s="2152"/>
      <c r="ATQ6" s="2152"/>
      <c r="ATR6" s="2152"/>
      <c r="ATS6" s="2152"/>
      <c r="ATT6" s="2152"/>
      <c r="ATU6" s="2152"/>
      <c r="ATV6" s="2152"/>
      <c r="ATW6" s="2152"/>
      <c r="ATX6" s="2152"/>
      <c r="ATY6" s="2152"/>
      <c r="ATZ6" s="2152"/>
      <c r="AUA6" s="2152"/>
      <c r="AUB6" s="2152"/>
      <c r="AUC6" s="2152"/>
      <c r="AUD6" s="2152"/>
      <c r="AUE6" s="2152"/>
      <c r="AUF6" s="2152"/>
      <c r="AUG6" s="2152"/>
      <c r="AUH6" s="2152"/>
      <c r="AUI6" s="2152"/>
      <c r="AUJ6" s="2152"/>
      <c r="AUK6" s="2152"/>
      <c r="AUL6" s="2152"/>
      <c r="AUM6" s="2152"/>
      <c r="AUN6" s="2152"/>
      <c r="AUO6" s="2152"/>
      <c r="AUP6" s="2152"/>
      <c r="AUQ6" s="2152"/>
      <c r="AUR6" s="2152"/>
      <c r="AUS6" s="2152"/>
      <c r="AUT6" s="2152"/>
      <c r="AUU6" s="2152"/>
      <c r="AUV6" s="2152"/>
      <c r="AUW6" s="2152"/>
      <c r="AUX6" s="2152"/>
      <c r="AUY6" s="2152"/>
      <c r="AUZ6" s="2152"/>
      <c r="AVA6" s="2152"/>
      <c r="AVB6" s="2152"/>
      <c r="AVC6" s="2152"/>
      <c r="AVD6" s="2152"/>
      <c r="AVE6" s="2152"/>
      <c r="AVF6" s="2152"/>
      <c r="AVG6" s="2152"/>
      <c r="AVH6" s="2152"/>
      <c r="AVI6" s="2152"/>
      <c r="AVJ6" s="2152"/>
      <c r="AVK6" s="2152"/>
      <c r="AVL6" s="2152"/>
      <c r="AVM6" s="2152"/>
      <c r="AVN6" s="2152"/>
      <c r="AVO6" s="2152"/>
      <c r="AVP6" s="2152"/>
      <c r="AVQ6" s="2152"/>
      <c r="AVR6" s="2152"/>
      <c r="AVS6" s="2152"/>
      <c r="AVT6" s="2152"/>
      <c r="AVU6" s="2152"/>
      <c r="AVV6" s="2152"/>
      <c r="AVW6" s="2152"/>
      <c r="AVX6" s="2152"/>
      <c r="AVY6" s="2152"/>
      <c r="AVZ6" s="2152"/>
      <c r="AWA6" s="2152"/>
      <c r="AWB6" s="2152"/>
      <c r="AWC6" s="2152"/>
      <c r="AWD6" s="2152"/>
      <c r="AWE6" s="2152"/>
      <c r="AWF6" s="2152"/>
      <c r="AWG6" s="2152"/>
      <c r="AWH6" s="2152"/>
      <c r="AWI6" s="2152"/>
      <c r="AWJ6" s="2152"/>
      <c r="AWK6" s="2152"/>
      <c r="AWL6" s="2152"/>
      <c r="AWM6" s="2152"/>
      <c r="AWN6" s="2152"/>
      <c r="AWO6" s="2152"/>
      <c r="AWP6" s="2152"/>
      <c r="AWQ6" s="2152"/>
      <c r="AWR6" s="2152"/>
      <c r="AWS6" s="2152"/>
      <c r="AWT6" s="2152"/>
      <c r="AWU6" s="2152"/>
      <c r="AWV6" s="2152"/>
      <c r="AWW6" s="2152"/>
      <c r="AWX6" s="2152"/>
      <c r="AWY6" s="2152"/>
      <c r="AWZ6" s="2152"/>
      <c r="AXA6" s="2152"/>
      <c r="AXB6" s="2152"/>
      <c r="AXC6" s="2152"/>
      <c r="AXD6" s="2152"/>
      <c r="AXE6" s="2152"/>
      <c r="AXF6" s="2152"/>
      <c r="AXG6" s="2152"/>
      <c r="AXH6" s="2152"/>
      <c r="AXI6" s="2152"/>
      <c r="AXJ6" s="2152"/>
      <c r="AXK6" s="2152"/>
      <c r="AXL6" s="2152"/>
      <c r="AXM6" s="2152"/>
      <c r="AXN6" s="2152"/>
      <c r="AXO6" s="2152"/>
      <c r="AXP6" s="2152"/>
      <c r="AXQ6" s="2152"/>
      <c r="AXR6" s="2152"/>
      <c r="AXS6" s="2152"/>
      <c r="AXT6" s="2152"/>
      <c r="AXU6" s="2152"/>
      <c r="AXV6" s="2152"/>
      <c r="AXW6" s="2152"/>
      <c r="AXX6" s="2152"/>
      <c r="AXY6" s="2152"/>
      <c r="AXZ6" s="2152"/>
      <c r="AYA6" s="2152"/>
      <c r="AYB6" s="2152"/>
      <c r="AYC6" s="2152"/>
      <c r="AYD6" s="2152"/>
      <c r="AYE6" s="2152"/>
      <c r="AYF6" s="2152"/>
      <c r="AYG6" s="2152"/>
      <c r="AYH6" s="2152"/>
      <c r="AYI6" s="2152"/>
      <c r="AYJ6" s="2152"/>
      <c r="AYK6" s="2152"/>
      <c r="AYL6" s="2152"/>
      <c r="AYM6" s="2152"/>
      <c r="AYN6" s="2152"/>
      <c r="AYO6" s="2152"/>
      <c r="AYP6" s="2152"/>
      <c r="AYQ6" s="2152"/>
      <c r="AYR6" s="2152"/>
      <c r="AYS6" s="2152"/>
      <c r="AYT6" s="2152"/>
      <c r="AYU6" s="2152"/>
      <c r="AYV6" s="2152"/>
      <c r="AYW6" s="2152"/>
      <c r="AYX6" s="2152"/>
      <c r="AYY6" s="2152"/>
      <c r="AYZ6" s="2152"/>
      <c r="AZA6" s="2152"/>
      <c r="AZB6" s="2152"/>
      <c r="AZC6" s="2152"/>
      <c r="AZD6" s="2152"/>
      <c r="AZE6" s="2152"/>
      <c r="AZF6" s="2152"/>
      <c r="AZG6" s="2152"/>
      <c r="AZH6" s="2152"/>
      <c r="AZI6" s="2152"/>
      <c r="AZJ6" s="2152"/>
      <c r="AZK6" s="2152"/>
      <c r="AZL6" s="2152"/>
      <c r="AZM6" s="2152"/>
      <c r="AZN6" s="2152"/>
      <c r="AZO6" s="2152"/>
      <c r="AZP6" s="2152"/>
      <c r="AZQ6" s="2152"/>
      <c r="AZR6" s="2152"/>
      <c r="AZS6" s="2152"/>
      <c r="AZT6" s="2152"/>
      <c r="AZU6" s="2152"/>
      <c r="AZV6" s="2152"/>
      <c r="AZW6" s="2152"/>
      <c r="AZX6" s="2152"/>
      <c r="AZY6" s="2152"/>
      <c r="AZZ6" s="2152"/>
      <c r="BAA6" s="2152"/>
      <c r="BAB6" s="2152"/>
      <c r="BAC6" s="2152"/>
      <c r="BAD6" s="2152"/>
      <c r="BAE6" s="2152"/>
      <c r="BAF6" s="2152"/>
      <c r="BAG6" s="2152"/>
      <c r="BAH6" s="2152"/>
      <c r="BAI6" s="2152"/>
      <c r="BAJ6" s="2152"/>
      <c r="BAK6" s="2152"/>
      <c r="BAL6" s="2152"/>
      <c r="BAM6" s="2152"/>
      <c r="BAN6" s="2152"/>
      <c r="BAO6" s="2152"/>
      <c r="BAP6" s="2152"/>
      <c r="BAQ6" s="2152"/>
      <c r="BAR6" s="2152"/>
      <c r="BAS6" s="2152"/>
      <c r="BAT6" s="2152"/>
      <c r="BAU6" s="2152"/>
      <c r="BAV6" s="2152"/>
      <c r="BAW6" s="2152"/>
      <c r="BAX6" s="2152"/>
      <c r="BAY6" s="2152"/>
      <c r="BAZ6" s="2152"/>
      <c r="BBA6" s="2152"/>
      <c r="BBB6" s="2152"/>
      <c r="BBC6" s="2152"/>
      <c r="BBD6" s="2152"/>
      <c r="BBE6" s="2152"/>
      <c r="BBF6" s="2152"/>
      <c r="BBG6" s="2152"/>
      <c r="BBH6" s="2152"/>
      <c r="BBI6" s="2152"/>
      <c r="BBJ6" s="2152"/>
      <c r="BBK6" s="2152"/>
      <c r="BBL6" s="2152"/>
      <c r="BBM6" s="2152"/>
      <c r="BBN6" s="2152"/>
      <c r="BBO6" s="2152"/>
      <c r="BBP6" s="2152"/>
      <c r="BBQ6" s="2152"/>
      <c r="BBR6" s="2152"/>
      <c r="BBS6" s="2152"/>
      <c r="BBT6" s="2152"/>
      <c r="BBU6" s="2152"/>
      <c r="BBV6" s="2152"/>
      <c r="BBW6" s="2152"/>
      <c r="BBX6" s="2152"/>
      <c r="BBY6" s="2152"/>
      <c r="BBZ6" s="2152"/>
      <c r="BCA6" s="2152"/>
      <c r="BCB6" s="2152"/>
      <c r="BCC6" s="2152"/>
      <c r="BCD6" s="2152"/>
      <c r="BCE6" s="2152"/>
      <c r="BCF6" s="2152"/>
      <c r="BCG6" s="2152"/>
      <c r="BCH6" s="2152"/>
      <c r="BCI6" s="2152"/>
      <c r="BCJ6" s="2152"/>
      <c r="BCK6" s="2152"/>
      <c r="BCL6" s="2152"/>
      <c r="BCM6" s="2152"/>
      <c r="BCN6" s="2152"/>
      <c r="BCO6" s="2152"/>
      <c r="BCP6" s="2152"/>
      <c r="BCQ6" s="2152"/>
      <c r="BCR6" s="2152"/>
      <c r="BCS6" s="2152"/>
      <c r="BCT6" s="2152"/>
      <c r="BCU6" s="2152"/>
      <c r="BCV6" s="2152"/>
      <c r="BCW6" s="2152"/>
      <c r="BCX6" s="2152"/>
      <c r="BCY6" s="2152"/>
      <c r="BCZ6" s="2152"/>
      <c r="BDA6" s="2152"/>
      <c r="BDB6" s="2152"/>
      <c r="BDC6" s="2152"/>
      <c r="BDD6" s="2152"/>
      <c r="BDE6" s="2152"/>
      <c r="BDF6" s="2152"/>
      <c r="BDG6" s="2152"/>
      <c r="BDH6" s="2152"/>
      <c r="BDI6" s="2152"/>
      <c r="BDJ6" s="2152"/>
      <c r="BDK6" s="2152"/>
      <c r="BDL6" s="2152"/>
      <c r="BDM6" s="2152"/>
      <c r="BDN6" s="2152"/>
      <c r="BDO6" s="2152"/>
      <c r="BDP6" s="2152"/>
      <c r="BDQ6" s="2152"/>
      <c r="BDR6" s="2152"/>
      <c r="BDS6" s="2152"/>
      <c r="BDT6" s="2152"/>
      <c r="BDU6" s="2152"/>
      <c r="BDV6" s="2152"/>
      <c r="BDW6" s="2152"/>
      <c r="BDX6" s="2152"/>
      <c r="BDY6" s="2152"/>
      <c r="BDZ6" s="2152"/>
      <c r="BEA6" s="2152"/>
      <c r="BEB6" s="2152"/>
      <c r="BEC6" s="2152"/>
      <c r="BED6" s="2152"/>
      <c r="BEE6" s="2152"/>
      <c r="BEF6" s="2152"/>
      <c r="BEG6" s="2152"/>
      <c r="BEH6" s="2152"/>
      <c r="BEI6" s="2152"/>
      <c r="BEJ6" s="2152"/>
      <c r="BEK6" s="2152"/>
      <c r="BEL6" s="2152"/>
      <c r="BEM6" s="2152"/>
      <c r="BEN6" s="2152"/>
      <c r="BEO6" s="2152"/>
      <c r="BEP6" s="2152"/>
      <c r="BEQ6" s="2152"/>
      <c r="BER6" s="2152"/>
      <c r="BES6" s="2152"/>
      <c r="BET6" s="2152"/>
      <c r="BEU6" s="2152"/>
      <c r="BEV6" s="2152"/>
      <c r="BEW6" s="2152"/>
      <c r="BEX6" s="2152"/>
      <c r="BEY6" s="2152"/>
      <c r="BEZ6" s="2152"/>
      <c r="BFA6" s="2152"/>
      <c r="BFB6" s="2152"/>
      <c r="BFC6" s="2152"/>
      <c r="BFD6" s="2152"/>
      <c r="BFE6" s="2152"/>
      <c r="BFF6" s="2152"/>
      <c r="BFG6" s="2152"/>
      <c r="BFH6" s="2152"/>
      <c r="BFI6" s="2152"/>
      <c r="BFJ6" s="2152"/>
      <c r="BFK6" s="2152"/>
      <c r="BFL6" s="2152"/>
      <c r="BFM6" s="2152"/>
      <c r="BFN6" s="2152"/>
      <c r="BFO6" s="2152"/>
      <c r="BFP6" s="2152"/>
      <c r="BFQ6" s="2152"/>
      <c r="BFR6" s="2152"/>
      <c r="BFS6" s="2152"/>
      <c r="BFT6" s="2152"/>
      <c r="BFU6" s="2152"/>
      <c r="BFV6" s="2152"/>
      <c r="BFW6" s="2152"/>
      <c r="BFX6" s="2152"/>
      <c r="BFY6" s="2152"/>
      <c r="BFZ6" s="2152"/>
      <c r="BGA6" s="2152"/>
      <c r="BGB6" s="2152"/>
      <c r="BGC6" s="2152"/>
      <c r="BGD6" s="2152"/>
      <c r="BGE6" s="2152"/>
      <c r="BGF6" s="2152"/>
      <c r="BGG6" s="2152"/>
      <c r="BGH6" s="2152"/>
      <c r="BGI6" s="2152"/>
      <c r="BGJ6" s="2152"/>
      <c r="BGK6" s="2152"/>
      <c r="BGL6" s="2152"/>
      <c r="BGM6" s="2152"/>
      <c r="BGN6" s="2152"/>
      <c r="BGO6" s="2152"/>
      <c r="BGP6" s="2152"/>
      <c r="BGQ6" s="2152"/>
      <c r="BGR6" s="2152"/>
      <c r="BGS6" s="2152"/>
      <c r="BGT6" s="2152"/>
      <c r="BGU6" s="2152"/>
      <c r="BGV6" s="2152"/>
      <c r="BGW6" s="2152"/>
      <c r="BGX6" s="2152"/>
      <c r="BGY6" s="2152"/>
      <c r="BGZ6" s="2152"/>
      <c r="BHA6" s="2152"/>
      <c r="BHB6" s="2152"/>
      <c r="BHC6" s="2152"/>
      <c r="BHD6" s="2152"/>
      <c r="BHE6" s="2152"/>
      <c r="BHF6" s="2152"/>
      <c r="BHG6" s="2152"/>
      <c r="BHH6" s="2152"/>
      <c r="BHI6" s="2152"/>
      <c r="BHJ6" s="2152"/>
      <c r="BHK6" s="2152"/>
      <c r="BHL6" s="2152"/>
      <c r="BHM6" s="2152"/>
      <c r="BHN6" s="2152"/>
      <c r="BHO6" s="2152"/>
      <c r="BHP6" s="2152"/>
      <c r="BHQ6" s="2152"/>
      <c r="BHR6" s="2152"/>
      <c r="BHS6" s="2152"/>
      <c r="BHT6" s="2152"/>
      <c r="BHU6" s="2152"/>
      <c r="BHV6" s="2152"/>
      <c r="BHW6" s="2152"/>
      <c r="BHX6" s="2152"/>
      <c r="BHY6" s="2152"/>
      <c r="BHZ6" s="2152"/>
      <c r="BIA6" s="2152"/>
      <c r="BIB6" s="2152"/>
      <c r="BIC6" s="2152"/>
      <c r="BID6" s="2152"/>
      <c r="BIE6" s="2152"/>
      <c r="BIF6" s="2152"/>
      <c r="BIG6" s="2152"/>
      <c r="BIH6" s="2152"/>
      <c r="BII6" s="2152"/>
      <c r="BIJ6" s="2152"/>
      <c r="BIK6" s="2152"/>
      <c r="BIL6" s="2152"/>
      <c r="BIM6" s="2152"/>
      <c r="BIN6" s="2152"/>
      <c r="BIO6" s="2152"/>
      <c r="BIP6" s="2152"/>
      <c r="BIQ6" s="2152"/>
      <c r="BIR6" s="2152"/>
      <c r="BIS6" s="2152"/>
      <c r="BIT6" s="2152"/>
      <c r="BIU6" s="2152"/>
      <c r="BIV6" s="2152"/>
      <c r="BIW6" s="2152"/>
      <c r="BIX6" s="2152"/>
      <c r="BIY6" s="2152"/>
      <c r="BIZ6" s="2152"/>
      <c r="BJA6" s="2152"/>
      <c r="BJB6" s="2152"/>
      <c r="BJC6" s="2152"/>
      <c r="BJD6" s="2152"/>
      <c r="BJE6" s="2152"/>
      <c r="BJF6" s="2152"/>
      <c r="BJG6" s="2152"/>
      <c r="BJH6" s="2152"/>
      <c r="BJI6" s="2152"/>
      <c r="BJJ6" s="2152"/>
      <c r="BJK6" s="2152"/>
      <c r="BJL6" s="2152"/>
      <c r="BJM6" s="2152"/>
      <c r="BJN6" s="2152"/>
      <c r="BJO6" s="2152"/>
      <c r="BJP6" s="2152"/>
      <c r="BJQ6" s="2152"/>
      <c r="BJR6" s="2152"/>
      <c r="BJS6" s="2152"/>
      <c r="BJT6" s="2152"/>
      <c r="BJU6" s="2152"/>
      <c r="BJV6" s="2152"/>
      <c r="BJW6" s="2152"/>
      <c r="BJX6" s="2152"/>
      <c r="BJY6" s="2152"/>
      <c r="BJZ6" s="2152"/>
      <c r="BKA6" s="2152"/>
      <c r="BKB6" s="2152"/>
      <c r="BKC6" s="2152"/>
      <c r="BKD6" s="2152"/>
      <c r="BKE6" s="2152"/>
      <c r="BKF6" s="2152"/>
      <c r="BKG6" s="2152"/>
      <c r="BKH6" s="2152"/>
      <c r="BKI6" s="2152"/>
      <c r="BKJ6" s="2152"/>
      <c r="BKK6" s="2152"/>
      <c r="BKL6" s="2152"/>
      <c r="BKM6" s="2152"/>
      <c r="BKN6" s="2152"/>
      <c r="BKO6" s="2152"/>
      <c r="BKP6" s="2152"/>
      <c r="BKQ6" s="2152"/>
      <c r="BKR6" s="2152"/>
      <c r="BKS6" s="2152"/>
      <c r="BKT6" s="2152"/>
      <c r="BKU6" s="2152"/>
      <c r="BKV6" s="2152"/>
      <c r="BKW6" s="2152"/>
      <c r="BKX6" s="2152"/>
      <c r="BKY6" s="2152"/>
      <c r="BKZ6" s="2152"/>
      <c r="BLA6" s="2152"/>
      <c r="BLB6" s="2152"/>
      <c r="BLC6" s="2152"/>
      <c r="BLD6" s="2152"/>
      <c r="BLE6" s="2152"/>
      <c r="BLF6" s="2152"/>
      <c r="BLG6" s="2152"/>
      <c r="BLH6" s="2152"/>
      <c r="BLI6" s="2152"/>
      <c r="BLJ6" s="2152"/>
      <c r="BLK6" s="2152"/>
      <c r="BLL6" s="2152"/>
      <c r="BLM6" s="2152"/>
      <c r="BLN6" s="2152"/>
      <c r="BLO6" s="2152"/>
      <c r="BLP6" s="2152"/>
      <c r="BLQ6" s="2152"/>
      <c r="BLR6" s="2152"/>
      <c r="BLS6" s="2152"/>
      <c r="BLT6" s="2152"/>
      <c r="BLU6" s="2152"/>
      <c r="BLV6" s="2152"/>
      <c r="BLW6" s="2152"/>
      <c r="BLX6" s="2152"/>
      <c r="BLY6" s="2152"/>
      <c r="BLZ6" s="2152"/>
      <c r="BMA6" s="2152"/>
      <c r="BMB6" s="2152"/>
      <c r="BMC6" s="2152"/>
      <c r="BMD6" s="2152"/>
      <c r="BME6" s="2152"/>
      <c r="BMF6" s="2152"/>
      <c r="BMG6" s="2152"/>
      <c r="BMH6" s="2152"/>
      <c r="BMI6" s="2152"/>
      <c r="BMJ6" s="2152"/>
      <c r="BMK6" s="2152"/>
      <c r="BML6" s="2152"/>
      <c r="BMM6" s="2152"/>
      <c r="BMN6" s="2152"/>
      <c r="BMO6" s="2152"/>
      <c r="BMP6" s="2152"/>
      <c r="BMQ6" s="2152"/>
      <c r="BMR6" s="2152"/>
      <c r="BMS6" s="2152"/>
      <c r="BMT6" s="2152"/>
      <c r="BMU6" s="2152"/>
      <c r="BMV6" s="2152"/>
      <c r="BMW6" s="2152"/>
      <c r="BMX6" s="2152"/>
      <c r="BMY6" s="2152"/>
      <c r="BMZ6" s="2152"/>
      <c r="BNA6" s="2152"/>
      <c r="BNB6" s="2152"/>
      <c r="BNC6" s="2152"/>
      <c r="BND6" s="2152"/>
      <c r="BNE6" s="2152"/>
      <c r="BNF6" s="2152"/>
      <c r="BNG6" s="2152"/>
      <c r="BNH6" s="2152"/>
      <c r="BNI6" s="2152"/>
      <c r="BNJ6" s="2152"/>
      <c r="BNK6" s="2152"/>
      <c r="BNL6" s="2152"/>
      <c r="BNM6" s="2152"/>
      <c r="BNN6" s="2152"/>
      <c r="BNO6" s="2152"/>
      <c r="BNP6" s="2152"/>
      <c r="BNQ6" s="2152"/>
      <c r="BNR6" s="2152"/>
      <c r="BNS6" s="2152"/>
      <c r="BNT6" s="2152"/>
      <c r="BNU6" s="2152"/>
      <c r="BNV6" s="2152"/>
      <c r="BNW6" s="2152"/>
      <c r="BNX6" s="2152"/>
      <c r="BNY6" s="2152"/>
      <c r="BNZ6" s="2152"/>
      <c r="BOA6" s="2152"/>
      <c r="BOB6" s="2152"/>
      <c r="BOC6" s="2152"/>
      <c r="BOD6" s="2152"/>
      <c r="BOE6" s="2152"/>
      <c r="BOF6" s="2152"/>
      <c r="BOG6" s="2152"/>
      <c r="BOH6" s="2152"/>
      <c r="BOI6" s="2152"/>
      <c r="BOJ6" s="2152"/>
      <c r="BOK6" s="2152"/>
      <c r="BOL6" s="2152"/>
      <c r="BOM6" s="2152"/>
      <c r="BON6" s="2152"/>
      <c r="BOO6" s="2152"/>
      <c r="BOP6" s="2152"/>
      <c r="BOQ6" s="2152"/>
      <c r="BOR6" s="2152"/>
      <c r="BOS6" s="2152"/>
      <c r="BOT6" s="2152"/>
      <c r="BOU6" s="2152"/>
      <c r="BOV6" s="2152"/>
      <c r="BOW6" s="2152"/>
      <c r="BOX6" s="2152"/>
      <c r="BOY6" s="2152"/>
      <c r="BOZ6" s="2152"/>
      <c r="BPA6" s="2152"/>
      <c r="BPB6" s="2152"/>
      <c r="BPC6" s="2152"/>
      <c r="BPD6" s="2152"/>
      <c r="BPE6" s="2152"/>
      <c r="BPF6" s="2152"/>
      <c r="BPG6" s="2152"/>
      <c r="BPH6" s="2152"/>
      <c r="BPI6" s="2152"/>
      <c r="BPJ6" s="2152"/>
      <c r="BPK6" s="2152"/>
      <c r="BPL6" s="2152"/>
      <c r="BPM6" s="2152"/>
      <c r="BPN6" s="2152"/>
      <c r="BPO6" s="2152"/>
      <c r="BPP6" s="2152"/>
      <c r="BPQ6" s="2152"/>
      <c r="BPR6" s="2152"/>
      <c r="BPS6" s="2152"/>
      <c r="BPT6" s="2152"/>
      <c r="BPU6" s="2152"/>
      <c r="BPV6" s="2152"/>
      <c r="BPW6" s="2152"/>
      <c r="BPX6" s="2152"/>
      <c r="BPY6" s="2152"/>
      <c r="BPZ6" s="2152"/>
      <c r="BQA6" s="2152"/>
      <c r="BQB6" s="2152"/>
      <c r="BQC6" s="2152"/>
      <c r="BQD6" s="2152"/>
      <c r="BQE6" s="2152"/>
      <c r="BQF6" s="2152"/>
      <c r="BQG6" s="2152"/>
      <c r="BQH6" s="2152"/>
      <c r="BQI6" s="2152"/>
      <c r="BQJ6" s="2152"/>
      <c r="BQK6" s="2152"/>
      <c r="BQL6" s="2152"/>
      <c r="BQM6" s="2152"/>
      <c r="BQN6" s="2152"/>
      <c r="BQO6" s="2152"/>
      <c r="BQP6" s="2152"/>
      <c r="BQQ6" s="2152"/>
      <c r="BQR6" s="2152"/>
      <c r="BQS6" s="2152"/>
      <c r="BQT6" s="2152"/>
      <c r="BQU6" s="2152"/>
      <c r="BQV6" s="2152"/>
      <c r="BQW6" s="2152"/>
      <c r="BQX6" s="2152"/>
      <c r="BQY6" s="2152"/>
      <c r="BQZ6" s="2152"/>
      <c r="BRA6" s="2152"/>
      <c r="BRB6" s="2152"/>
      <c r="BRC6" s="2152"/>
      <c r="BRD6" s="2152"/>
      <c r="BRE6" s="2152"/>
      <c r="BRF6" s="2152"/>
      <c r="BRG6" s="2152"/>
      <c r="BRH6" s="2152"/>
      <c r="BRI6" s="2152"/>
      <c r="BRJ6" s="2152"/>
      <c r="BRK6" s="2152"/>
      <c r="BRL6" s="2152"/>
      <c r="BRM6" s="2152"/>
      <c r="BRN6" s="2152"/>
      <c r="BRO6" s="2152"/>
      <c r="BRP6" s="2152"/>
      <c r="BRQ6" s="2152"/>
      <c r="BRR6" s="2152"/>
      <c r="BRS6" s="2152"/>
      <c r="BRT6" s="2152"/>
      <c r="BRU6" s="2152"/>
      <c r="BRV6" s="2152"/>
      <c r="BRW6" s="2152"/>
      <c r="BRX6" s="2152"/>
      <c r="BRY6" s="2152"/>
      <c r="BRZ6" s="2152"/>
      <c r="BSA6" s="2152"/>
      <c r="BSB6" s="2152"/>
      <c r="BSC6" s="2152"/>
      <c r="BSD6" s="2152"/>
      <c r="BSE6" s="2152"/>
      <c r="BSF6" s="2152"/>
      <c r="BSG6" s="2152"/>
      <c r="BSH6" s="2152"/>
      <c r="BSI6" s="2152"/>
      <c r="BSJ6" s="2152"/>
      <c r="BSK6" s="2152"/>
      <c r="BSL6" s="2152"/>
      <c r="BSM6" s="2152"/>
      <c r="BSN6" s="2152"/>
      <c r="BSO6" s="2152"/>
      <c r="BSP6" s="2152"/>
      <c r="BSQ6" s="2152"/>
      <c r="BSR6" s="2152"/>
      <c r="BSS6" s="2152"/>
      <c r="BST6" s="2152"/>
      <c r="BSU6" s="2152"/>
      <c r="BSV6" s="2152"/>
      <c r="BSW6" s="2152"/>
      <c r="BSX6" s="2152"/>
      <c r="BSY6" s="2152"/>
      <c r="BSZ6" s="2152"/>
      <c r="BTA6" s="2152"/>
      <c r="BTB6" s="2152"/>
      <c r="BTC6" s="2152"/>
      <c r="BTD6" s="2152"/>
      <c r="BTE6" s="2152"/>
      <c r="BTF6" s="2152"/>
      <c r="BTG6" s="2152"/>
      <c r="BTH6" s="2152"/>
      <c r="BTI6" s="2152"/>
      <c r="BTJ6" s="2152"/>
      <c r="BTK6" s="2152"/>
      <c r="BTL6" s="2152"/>
      <c r="BTM6" s="2152"/>
      <c r="BTN6" s="2152"/>
      <c r="BTO6" s="2152"/>
      <c r="BTP6" s="2152"/>
      <c r="BTQ6" s="2152"/>
      <c r="BTR6" s="2152"/>
      <c r="BTS6" s="2152"/>
      <c r="BTT6" s="2152"/>
      <c r="BTU6" s="2152"/>
      <c r="BTV6" s="2152"/>
      <c r="BTW6" s="2152"/>
      <c r="BTX6" s="2152"/>
      <c r="BTY6" s="2152"/>
      <c r="BTZ6" s="2152"/>
      <c r="BUA6" s="2152"/>
      <c r="BUB6" s="2152"/>
      <c r="BUC6" s="2152"/>
      <c r="BUD6" s="2152"/>
      <c r="BUE6" s="2152"/>
      <c r="BUF6" s="2152"/>
      <c r="BUG6" s="2152"/>
      <c r="BUH6" s="2152"/>
      <c r="BUI6" s="2152"/>
      <c r="BUJ6" s="2152"/>
      <c r="BUK6" s="2152"/>
      <c r="BUL6" s="2152"/>
      <c r="BUM6" s="2152"/>
      <c r="BUN6" s="2152"/>
      <c r="BUO6" s="2152"/>
      <c r="BUP6" s="2152"/>
      <c r="BUQ6" s="2152"/>
      <c r="BUR6" s="2152"/>
      <c r="BUS6" s="2152"/>
      <c r="BUT6" s="2152"/>
      <c r="BUU6" s="2152"/>
      <c r="BUV6" s="2152"/>
      <c r="BUW6" s="2152"/>
      <c r="BUX6" s="2152"/>
      <c r="BUY6" s="2152"/>
      <c r="BUZ6" s="2152"/>
      <c r="BVA6" s="2152"/>
      <c r="BVB6" s="2152"/>
      <c r="BVC6" s="2152"/>
      <c r="BVD6" s="2152"/>
      <c r="BVE6" s="2152"/>
      <c r="BVF6" s="2152"/>
      <c r="BVG6" s="2152"/>
      <c r="BVH6" s="2152"/>
      <c r="BVI6" s="2152"/>
      <c r="BVJ6" s="2152"/>
      <c r="BVK6" s="2152"/>
      <c r="BVL6" s="2152"/>
      <c r="BVM6" s="2152"/>
      <c r="BVN6" s="2152"/>
      <c r="BVO6" s="2152"/>
      <c r="BVP6" s="2152"/>
      <c r="BVQ6" s="2152"/>
      <c r="BVR6" s="2152"/>
      <c r="BVS6" s="2152"/>
      <c r="BVT6" s="2152"/>
      <c r="BVU6" s="2152"/>
      <c r="BVV6" s="2152"/>
      <c r="BVW6" s="2152"/>
      <c r="BVX6" s="2152"/>
      <c r="BVY6" s="2152"/>
      <c r="BVZ6" s="2152"/>
      <c r="BWA6" s="2152"/>
      <c r="BWB6" s="2152"/>
      <c r="BWC6" s="2152"/>
      <c r="BWD6" s="2152"/>
      <c r="BWE6" s="2152"/>
      <c r="BWF6" s="2152"/>
      <c r="BWG6" s="2152"/>
      <c r="BWH6" s="2152"/>
      <c r="BWI6" s="2152"/>
      <c r="BWJ6" s="2152"/>
      <c r="BWK6" s="2152"/>
      <c r="BWL6" s="2152"/>
      <c r="BWM6" s="2152"/>
      <c r="BWN6" s="2152"/>
      <c r="BWO6" s="2152"/>
      <c r="BWP6" s="2152"/>
      <c r="BWQ6" s="2152"/>
      <c r="BWR6" s="2152"/>
      <c r="BWS6" s="2152"/>
      <c r="BWT6" s="2152"/>
      <c r="BWU6" s="2152"/>
      <c r="BWV6" s="2152"/>
      <c r="BWW6" s="2152"/>
      <c r="BWX6" s="2152"/>
      <c r="BWY6" s="2152"/>
      <c r="BWZ6" s="2152"/>
      <c r="BXA6" s="2152"/>
      <c r="BXB6" s="2152"/>
      <c r="BXC6" s="2152"/>
      <c r="BXD6" s="2152"/>
      <c r="BXE6" s="2152"/>
      <c r="BXF6" s="2152"/>
      <c r="BXG6" s="2152"/>
      <c r="BXH6" s="2152"/>
      <c r="BXI6" s="2152"/>
      <c r="BXJ6" s="2152"/>
      <c r="BXK6" s="2152"/>
      <c r="BXL6" s="2152"/>
      <c r="BXM6" s="2152"/>
      <c r="BXN6" s="2152"/>
      <c r="BXO6" s="2152"/>
      <c r="BXP6" s="2152"/>
      <c r="BXQ6" s="2152"/>
      <c r="BXR6" s="2152"/>
      <c r="BXS6" s="2152"/>
      <c r="BXT6" s="2152"/>
      <c r="BXU6" s="2152"/>
      <c r="BXV6" s="2152"/>
      <c r="BXW6" s="2152"/>
      <c r="BXX6" s="2152"/>
      <c r="BXY6" s="2152"/>
      <c r="BXZ6" s="2152"/>
      <c r="BYA6" s="2152"/>
      <c r="BYB6" s="2152"/>
      <c r="BYC6" s="2152"/>
      <c r="BYD6" s="2152"/>
      <c r="BYE6" s="2152"/>
      <c r="BYF6" s="2152"/>
      <c r="BYG6" s="2152"/>
      <c r="BYH6" s="2152"/>
      <c r="BYI6" s="2152"/>
      <c r="BYJ6" s="2152"/>
      <c r="BYK6" s="2152"/>
      <c r="BYL6" s="2152"/>
      <c r="BYM6" s="2152"/>
      <c r="BYN6" s="2152"/>
      <c r="BYO6" s="2152"/>
      <c r="BYP6" s="2152"/>
      <c r="BYQ6" s="2152"/>
      <c r="BYR6" s="2152"/>
      <c r="BYS6" s="2152"/>
      <c r="BYT6" s="2152"/>
      <c r="BYU6" s="2152"/>
      <c r="BYV6" s="2152"/>
      <c r="BYW6" s="2152"/>
      <c r="BYX6" s="2152"/>
      <c r="BYY6" s="2152"/>
      <c r="BYZ6" s="2152"/>
      <c r="BZA6" s="2152"/>
      <c r="BZB6" s="2152"/>
      <c r="BZC6" s="2152"/>
      <c r="BZD6" s="2152"/>
      <c r="BZE6" s="2152"/>
      <c r="BZF6" s="2152"/>
      <c r="BZG6" s="2152"/>
      <c r="BZH6" s="2152"/>
      <c r="BZI6" s="2152"/>
      <c r="BZJ6" s="2152"/>
      <c r="BZK6" s="2152"/>
      <c r="BZL6" s="2152"/>
      <c r="BZM6" s="2152"/>
      <c r="BZN6" s="2152"/>
      <c r="BZO6" s="2152"/>
      <c r="BZP6" s="2152"/>
      <c r="BZQ6" s="2152"/>
      <c r="BZR6" s="2152"/>
      <c r="BZS6" s="2152"/>
      <c r="BZT6" s="2152"/>
      <c r="BZU6" s="2152"/>
      <c r="BZV6" s="2152"/>
      <c r="BZW6" s="2152"/>
      <c r="BZX6" s="2152"/>
      <c r="BZY6" s="2152"/>
      <c r="BZZ6" s="2152"/>
      <c r="CAA6" s="2152"/>
      <c r="CAB6" s="2152"/>
      <c r="CAC6" s="2152"/>
      <c r="CAD6" s="2152"/>
      <c r="CAE6" s="2152"/>
      <c r="CAF6" s="2152"/>
      <c r="CAG6" s="2152"/>
      <c r="CAH6" s="2152"/>
      <c r="CAI6" s="2152"/>
      <c r="CAJ6" s="2152"/>
      <c r="CAK6" s="2152"/>
      <c r="CAL6" s="2152"/>
      <c r="CAM6" s="2152"/>
      <c r="CAN6" s="2152"/>
      <c r="CAO6" s="2152"/>
      <c r="CAP6" s="2152"/>
      <c r="CAQ6" s="2152"/>
      <c r="CAR6" s="2152"/>
      <c r="CAS6" s="2152"/>
      <c r="CAT6" s="2152"/>
      <c r="CAU6" s="2152"/>
      <c r="CAV6" s="2152"/>
      <c r="CAW6" s="2152"/>
      <c r="CAX6" s="2152"/>
      <c r="CAY6" s="2152"/>
      <c r="CAZ6" s="2152"/>
      <c r="CBA6" s="2152"/>
      <c r="CBB6" s="2152"/>
      <c r="CBC6" s="2152"/>
      <c r="CBD6" s="2152"/>
      <c r="CBE6" s="2152"/>
      <c r="CBF6" s="2152"/>
      <c r="CBG6" s="2152"/>
      <c r="CBH6" s="2152"/>
      <c r="CBI6" s="2152"/>
      <c r="CBJ6" s="2152"/>
      <c r="CBK6" s="2152"/>
      <c r="CBL6" s="2152"/>
      <c r="CBM6" s="2152"/>
      <c r="CBN6" s="2152"/>
      <c r="CBO6" s="2152"/>
      <c r="CBP6" s="2152"/>
      <c r="CBQ6" s="2152"/>
      <c r="CBR6" s="2152"/>
      <c r="CBS6" s="2152"/>
      <c r="CBT6" s="2152"/>
      <c r="CBU6" s="2152"/>
      <c r="CBV6" s="2152"/>
      <c r="CBW6" s="2152"/>
      <c r="CBX6" s="2152"/>
      <c r="CBY6" s="2152"/>
      <c r="CBZ6" s="2152"/>
      <c r="CCA6" s="2152"/>
      <c r="CCB6" s="2152"/>
      <c r="CCC6" s="2152"/>
      <c r="CCD6" s="2152"/>
      <c r="CCE6" s="2152"/>
      <c r="CCF6" s="2152"/>
      <c r="CCG6" s="2152"/>
      <c r="CCH6" s="2152"/>
      <c r="CCI6" s="2152"/>
      <c r="CCJ6" s="2152"/>
      <c r="CCK6" s="2152"/>
      <c r="CCL6" s="2152"/>
      <c r="CCM6" s="2152"/>
      <c r="CCN6" s="2152"/>
      <c r="CCO6" s="2152"/>
      <c r="CCP6" s="2152"/>
      <c r="CCQ6" s="2152"/>
      <c r="CCR6" s="2152"/>
      <c r="CCS6" s="2152"/>
      <c r="CCT6" s="2152"/>
      <c r="CCU6" s="2152"/>
      <c r="CCV6" s="2152"/>
      <c r="CCW6" s="2152"/>
      <c r="CCX6" s="2152"/>
      <c r="CCY6" s="2152"/>
      <c r="CCZ6" s="2152"/>
      <c r="CDA6" s="2152"/>
      <c r="CDB6" s="2152"/>
      <c r="CDC6" s="2152"/>
      <c r="CDD6" s="2152"/>
      <c r="CDE6" s="2152"/>
      <c r="CDF6" s="2152"/>
      <c r="CDG6" s="2152"/>
      <c r="CDH6" s="2152"/>
      <c r="CDI6" s="2152"/>
      <c r="CDJ6" s="2152"/>
      <c r="CDK6" s="2152"/>
      <c r="CDL6" s="2152"/>
      <c r="CDM6" s="2152"/>
      <c r="CDN6" s="2152"/>
      <c r="CDO6" s="2152"/>
      <c r="CDP6" s="2152"/>
      <c r="CDQ6" s="2152"/>
      <c r="CDR6" s="2152"/>
      <c r="CDS6" s="2152"/>
      <c r="CDT6" s="2152"/>
      <c r="CDU6" s="2152"/>
      <c r="CDV6" s="2152"/>
      <c r="CDW6" s="2152"/>
      <c r="CDX6" s="2152"/>
      <c r="CDY6" s="2152"/>
      <c r="CDZ6" s="2152"/>
      <c r="CEA6" s="2152"/>
      <c r="CEB6" s="2152"/>
      <c r="CEC6" s="2152"/>
      <c r="CED6" s="2152"/>
      <c r="CEE6" s="2152"/>
      <c r="CEF6" s="2152"/>
      <c r="CEG6" s="2152"/>
      <c r="CEH6" s="2152"/>
      <c r="CEI6" s="2152"/>
      <c r="CEJ6" s="2152"/>
      <c r="CEK6" s="2152"/>
      <c r="CEL6" s="2152"/>
      <c r="CEM6" s="2152"/>
      <c r="CEN6" s="2152"/>
      <c r="CEO6" s="2152"/>
      <c r="CEP6" s="2152"/>
      <c r="CEQ6" s="2152"/>
      <c r="CER6" s="2152"/>
      <c r="CES6" s="2152"/>
      <c r="CET6" s="2152"/>
      <c r="CEU6" s="2152"/>
      <c r="CEV6" s="2152"/>
      <c r="CEW6" s="2152"/>
      <c r="CEX6" s="2152"/>
      <c r="CEY6" s="2152"/>
      <c r="CEZ6" s="2152"/>
      <c r="CFA6" s="2152"/>
      <c r="CFB6" s="2152"/>
      <c r="CFC6" s="2152"/>
      <c r="CFD6" s="2152"/>
      <c r="CFE6" s="2152"/>
      <c r="CFF6" s="2152"/>
      <c r="CFG6" s="2152"/>
      <c r="CFH6" s="2152"/>
      <c r="CFI6" s="2152"/>
      <c r="CFJ6" s="2152"/>
      <c r="CFK6" s="2152"/>
      <c r="CFL6" s="2152"/>
      <c r="CFM6" s="2152"/>
      <c r="CFN6" s="2152"/>
      <c r="CFO6" s="2152"/>
      <c r="CFP6" s="2152"/>
      <c r="CFQ6" s="2152"/>
      <c r="CFR6" s="2152"/>
      <c r="CFS6" s="2152"/>
      <c r="CFT6" s="2152"/>
      <c r="CFU6" s="2152"/>
      <c r="CFV6" s="2152"/>
      <c r="CFW6" s="2152"/>
      <c r="CFX6" s="2152"/>
      <c r="CFY6" s="2152"/>
      <c r="CFZ6" s="2152"/>
      <c r="CGA6" s="2152"/>
      <c r="CGB6" s="2152"/>
      <c r="CGC6" s="2152"/>
      <c r="CGD6" s="2152"/>
      <c r="CGE6" s="2152"/>
      <c r="CGF6" s="2152"/>
      <c r="CGG6" s="2152"/>
      <c r="CGH6" s="2152"/>
      <c r="CGI6" s="2152"/>
      <c r="CGJ6" s="2152"/>
      <c r="CGK6" s="2152"/>
      <c r="CGL6" s="2152"/>
      <c r="CGM6" s="2152"/>
      <c r="CGN6" s="2152"/>
      <c r="CGO6" s="2152"/>
      <c r="CGP6" s="2152"/>
      <c r="CGQ6" s="2152"/>
      <c r="CGR6" s="2152"/>
      <c r="CGS6" s="2152"/>
      <c r="CGT6" s="2152"/>
      <c r="CGU6" s="2152"/>
      <c r="CGV6" s="2152"/>
      <c r="CGW6" s="2152"/>
      <c r="CGX6" s="2152"/>
      <c r="CGY6" s="2152"/>
      <c r="CGZ6" s="2152"/>
      <c r="CHA6" s="2152"/>
      <c r="CHB6" s="2152"/>
      <c r="CHC6" s="2152"/>
      <c r="CHD6" s="2152"/>
      <c r="CHE6" s="2152"/>
      <c r="CHF6" s="2152"/>
      <c r="CHG6" s="2152"/>
      <c r="CHH6" s="2152"/>
      <c r="CHI6" s="2152"/>
      <c r="CHJ6" s="2152"/>
      <c r="CHK6" s="2152"/>
      <c r="CHL6" s="2152"/>
      <c r="CHM6" s="2152"/>
      <c r="CHN6" s="2152"/>
      <c r="CHO6" s="2152"/>
      <c r="CHP6" s="2152"/>
      <c r="CHQ6" s="2152"/>
      <c r="CHR6" s="2152"/>
      <c r="CHS6" s="2152"/>
      <c r="CHT6" s="2152"/>
      <c r="CHU6" s="2152"/>
      <c r="CHV6" s="2152"/>
      <c r="CHW6" s="2152"/>
      <c r="CHX6" s="2152"/>
      <c r="CHY6" s="2152"/>
      <c r="CHZ6" s="2152"/>
      <c r="CIA6" s="2152"/>
      <c r="CIB6" s="2152"/>
      <c r="CIC6" s="2152"/>
      <c r="CID6" s="2152"/>
      <c r="CIE6" s="2152"/>
      <c r="CIF6" s="2152"/>
      <c r="CIG6" s="2152"/>
      <c r="CIH6" s="2152"/>
      <c r="CII6" s="2152"/>
      <c r="CIJ6" s="2152"/>
      <c r="CIK6" s="2152"/>
      <c r="CIL6" s="2152"/>
      <c r="CIM6" s="2152"/>
      <c r="CIN6" s="2152"/>
      <c r="CIO6" s="2152"/>
      <c r="CIP6" s="2152"/>
      <c r="CIQ6" s="2152"/>
      <c r="CIR6" s="2152"/>
      <c r="CIS6" s="2152"/>
      <c r="CIT6" s="2152"/>
      <c r="CIU6" s="2152"/>
      <c r="CIV6" s="2152"/>
      <c r="CIW6" s="2152"/>
      <c r="CIX6" s="2152"/>
      <c r="CIY6" s="2152"/>
      <c r="CIZ6" s="2152"/>
      <c r="CJA6" s="2152"/>
      <c r="CJB6" s="2152"/>
      <c r="CJC6" s="2152"/>
      <c r="CJD6" s="2152"/>
      <c r="CJE6" s="2152"/>
      <c r="CJF6" s="2152"/>
      <c r="CJG6" s="2152"/>
      <c r="CJH6" s="2152"/>
      <c r="CJI6" s="2152"/>
      <c r="CJJ6" s="2152"/>
      <c r="CJK6" s="2152"/>
      <c r="CJL6" s="2152"/>
      <c r="CJM6" s="2152"/>
      <c r="CJN6" s="2152"/>
      <c r="CJO6" s="2152"/>
      <c r="CJP6" s="2152"/>
      <c r="CJQ6" s="2152"/>
      <c r="CJR6" s="2152"/>
      <c r="CJS6" s="2152"/>
      <c r="CJT6" s="2152"/>
      <c r="CJU6" s="2152"/>
      <c r="CJV6" s="2152"/>
      <c r="CJW6" s="2152"/>
      <c r="CJX6" s="2152"/>
      <c r="CJY6" s="2152"/>
      <c r="CJZ6" s="2152"/>
      <c r="CKA6" s="2152"/>
      <c r="CKB6" s="2152"/>
      <c r="CKC6" s="2152"/>
      <c r="CKD6" s="2152"/>
      <c r="CKE6" s="2152"/>
      <c r="CKF6" s="2152"/>
      <c r="CKG6" s="2152"/>
      <c r="CKH6" s="2152"/>
      <c r="CKI6" s="2152"/>
      <c r="CKJ6" s="2152"/>
      <c r="CKK6" s="2152"/>
      <c r="CKL6" s="2152"/>
      <c r="CKM6" s="2152"/>
      <c r="CKN6" s="2152"/>
      <c r="CKO6" s="2152"/>
      <c r="CKP6" s="2152"/>
      <c r="CKQ6" s="2152"/>
      <c r="CKR6" s="2152"/>
      <c r="CKS6" s="2152"/>
      <c r="CKT6" s="2152"/>
      <c r="CKU6" s="2152"/>
      <c r="CKV6" s="2152"/>
      <c r="CKW6" s="2152"/>
      <c r="CKX6" s="2152"/>
      <c r="CKY6" s="2152"/>
      <c r="CKZ6" s="2152"/>
      <c r="CLA6" s="2152"/>
      <c r="CLB6" s="2152"/>
      <c r="CLC6" s="2152"/>
      <c r="CLD6" s="2152"/>
      <c r="CLE6" s="2152"/>
      <c r="CLF6" s="2152"/>
      <c r="CLG6" s="2152"/>
      <c r="CLH6" s="2152"/>
      <c r="CLI6" s="2152"/>
      <c r="CLJ6" s="2152"/>
      <c r="CLK6" s="2152"/>
      <c r="CLL6" s="2152"/>
      <c r="CLM6" s="2152"/>
      <c r="CLN6" s="2152"/>
      <c r="CLO6" s="2152"/>
      <c r="CLP6" s="2152"/>
      <c r="CLQ6" s="2152"/>
      <c r="CLR6" s="2152"/>
      <c r="CLS6" s="2152"/>
      <c r="CLT6" s="2152"/>
      <c r="CLU6" s="2152"/>
      <c r="CLV6" s="2152"/>
      <c r="CLW6" s="2152"/>
      <c r="CLX6" s="2152"/>
      <c r="CLY6" s="2152"/>
      <c r="CLZ6" s="2152"/>
      <c r="CMA6" s="2152"/>
      <c r="CMB6" s="2152"/>
      <c r="CMC6" s="2152"/>
      <c r="CMD6" s="2152"/>
      <c r="CME6" s="2152"/>
      <c r="CMF6" s="2152"/>
      <c r="CMG6" s="2152"/>
      <c r="CMH6" s="2152"/>
      <c r="CMI6" s="2152"/>
      <c r="CMJ6" s="2152"/>
      <c r="CMK6" s="2152"/>
      <c r="CML6" s="2152"/>
      <c r="CMM6" s="2152"/>
      <c r="CMN6" s="2152"/>
      <c r="CMO6" s="2152"/>
      <c r="CMP6" s="2152"/>
      <c r="CMQ6" s="2152"/>
      <c r="CMR6" s="2152"/>
      <c r="CMS6" s="2152"/>
      <c r="CMT6" s="2152"/>
      <c r="CMU6" s="2152"/>
      <c r="CMV6" s="2152"/>
      <c r="CMW6" s="2152"/>
      <c r="CMX6" s="2152"/>
      <c r="CMY6" s="2152"/>
      <c r="CMZ6" s="2152"/>
      <c r="CNA6" s="2152"/>
      <c r="CNB6" s="2152"/>
      <c r="CNC6" s="2152"/>
      <c r="CND6" s="2152"/>
      <c r="CNE6" s="2152"/>
      <c r="CNF6" s="2152"/>
      <c r="CNG6" s="2152"/>
      <c r="CNH6" s="2152"/>
      <c r="CNI6" s="2152"/>
      <c r="CNJ6" s="2152"/>
      <c r="CNK6" s="2152"/>
      <c r="CNL6" s="2152"/>
      <c r="CNM6" s="2152"/>
      <c r="CNN6" s="2152"/>
      <c r="CNO6" s="2152"/>
      <c r="CNP6" s="2152"/>
      <c r="CNQ6" s="2152"/>
      <c r="CNR6" s="2152"/>
      <c r="CNS6" s="2152"/>
      <c r="CNT6" s="2152"/>
      <c r="CNU6" s="2152"/>
      <c r="CNV6" s="2152"/>
      <c r="CNW6" s="2152"/>
      <c r="CNX6" s="2152"/>
      <c r="CNY6" s="2152"/>
      <c r="CNZ6" s="2152"/>
      <c r="COA6" s="2152"/>
      <c r="COB6" s="2152"/>
      <c r="COC6" s="2152"/>
      <c r="COD6" s="2152"/>
      <c r="COE6" s="2152"/>
      <c r="COF6" s="2152"/>
      <c r="COG6" s="2152"/>
      <c r="COH6" s="2152"/>
      <c r="COI6" s="2152"/>
      <c r="COJ6" s="2152"/>
      <c r="COK6" s="2152"/>
      <c r="COL6" s="2152"/>
      <c r="COM6" s="2152"/>
      <c r="CON6" s="2152"/>
      <c r="COO6" s="2152"/>
      <c r="COP6" s="2152"/>
      <c r="COQ6" s="2152"/>
      <c r="COR6" s="2152"/>
      <c r="COS6" s="2152"/>
      <c r="COT6" s="2152"/>
      <c r="COU6" s="2152"/>
      <c r="COV6" s="2152"/>
      <c r="COW6" s="2152"/>
      <c r="COX6" s="2152"/>
      <c r="COY6" s="2152"/>
      <c r="COZ6" s="2152"/>
      <c r="CPA6" s="2152"/>
      <c r="CPB6" s="2152"/>
      <c r="CPC6" s="2152"/>
      <c r="CPD6" s="2152"/>
      <c r="CPE6" s="2152"/>
      <c r="CPF6" s="2152"/>
      <c r="CPG6" s="2152"/>
      <c r="CPH6" s="2152"/>
      <c r="CPI6" s="2152"/>
      <c r="CPJ6" s="2152"/>
      <c r="CPK6" s="2152"/>
      <c r="CPL6" s="2152"/>
      <c r="CPM6" s="2152"/>
      <c r="CPN6" s="2152"/>
      <c r="CPO6" s="2152"/>
      <c r="CPP6" s="2152"/>
      <c r="CPQ6" s="2152"/>
      <c r="CPR6" s="2152"/>
      <c r="CPS6" s="2152"/>
      <c r="CPT6" s="2152"/>
      <c r="CPU6" s="2152"/>
      <c r="CPV6" s="2152"/>
      <c r="CPW6" s="2152"/>
      <c r="CPX6" s="2152"/>
      <c r="CPY6" s="2152"/>
      <c r="CPZ6" s="2152"/>
      <c r="CQA6" s="2152"/>
      <c r="CQB6" s="2152"/>
      <c r="CQC6" s="2152"/>
      <c r="CQD6" s="2152"/>
      <c r="CQE6" s="2152"/>
      <c r="CQF6" s="2152"/>
      <c r="CQG6" s="2152"/>
      <c r="CQH6" s="2152"/>
      <c r="CQI6" s="2152"/>
      <c r="CQJ6" s="2152"/>
      <c r="CQK6" s="2152"/>
      <c r="CQL6" s="2152"/>
      <c r="CQM6" s="2152"/>
      <c r="CQN6" s="2152"/>
      <c r="CQO6" s="2152"/>
      <c r="CQP6" s="2152"/>
      <c r="CQQ6" s="2152"/>
      <c r="CQR6" s="2152"/>
      <c r="CQS6" s="2152"/>
      <c r="CQT6" s="2152"/>
      <c r="CQU6" s="2152"/>
      <c r="CQV6" s="2152"/>
      <c r="CQW6" s="2152"/>
      <c r="CQX6" s="2152"/>
      <c r="CQY6" s="2152"/>
      <c r="CQZ6" s="2152"/>
      <c r="CRA6" s="2152"/>
      <c r="CRB6" s="2152"/>
      <c r="CRC6" s="2152"/>
      <c r="CRD6" s="2152"/>
      <c r="CRE6" s="2152"/>
      <c r="CRF6" s="2152"/>
      <c r="CRG6" s="2152"/>
      <c r="CRH6" s="2152"/>
      <c r="CRI6" s="2152"/>
      <c r="CRJ6" s="2152"/>
      <c r="CRK6" s="2152"/>
      <c r="CRL6" s="2152"/>
      <c r="CRM6" s="2152"/>
      <c r="CRN6" s="2152"/>
      <c r="CRO6" s="2152"/>
      <c r="CRP6" s="2152"/>
      <c r="CRQ6" s="2152"/>
      <c r="CRR6" s="2152"/>
      <c r="CRS6" s="2152"/>
      <c r="CRT6" s="2152"/>
      <c r="CRU6" s="2152"/>
      <c r="CRV6" s="2152"/>
      <c r="CRW6" s="2152"/>
      <c r="CRX6" s="2152"/>
      <c r="CRY6" s="2152"/>
      <c r="CRZ6" s="2152"/>
      <c r="CSA6" s="2152"/>
      <c r="CSB6" s="2152"/>
      <c r="CSC6" s="2152"/>
      <c r="CSD6" s="2152"/>
      <c r="CSE6" s="2152"/>
      <c r="CSF6" s="2152"/>
      <c r="CSG6" s="2152"/>
      <c r="CSH6" s="2152"/>
      <c r="CSI6" s="2152"/>
      <c r="CSJ6" s="2152"/>
      <c r="CSK6" s="2152"/>
      <c r="CSL6" s="2152"/>
      <c r="CSM6" s="2152"/>
      <c r="CSN6" s="2152"/>
      <c r="CSO6" s="2152"/>
      <c r="CSP6" s="2152"/>
      <c r="CSQ6" s="2152"/>
      <c r="CSR6" s="2152"/>
      <c r="CSS6" s="2152"/>
      <c r="CST6" s="2152"/>
      <c r="CSU6" s="2152"/>
      <c r="CSV6" s="2152"/>
      <c r="CSW6" s="2152"/>
      <c r="CSX6" s="2152"/>
      <c r="CSY6" s="2152"/>
      <c r="CSZ6" s="2152"/>
      <c r="CTA6" s="2152"/>
      <c r="CTB6" s="2152"/>
      <c r="CTC6" s="2152"/>
      <c r="CTD6" s="2152"/>
      <c r="CTE6" s="2152"/>
      <c r="CTF6" s="2152"/>
      <c r="CTG6" s="2152"/>
      <c r="CTH6" s="2152"/>
      <c r="CTI6" s="2152"/>
      <c r="CTJ6" s="2152"/>
      <c r="CTK6" s="2152"/>
      <c r="CTL6" s="2152"/>
      <c r="CTM6" s="2152"/>
      <c r="CTN6" s="2152"/>
      <c r="CTO6" s="2152"/>
      <c r="CTP6" s="2152"/>
      <c r="CTQ6" s="2152"/>
      <c r="CTR6" s="2152"/>
      <c r="CTS6" s="2152"/>
      <c r="CTT6" s="2152"/>
      <c r="CTU6" s="2152"/>
      <c r="CTV6" s="2152"/>
      <c r="CTW6" s="2152"/>
      <c r="CTX6" s="2152"/>
      <c r="CTY6" s="2152"/>
      <c r="CTZ6" s="2152"/>
      <c r="CUA6" s="2152"/>
      <c r="CUB6" s="2152"/>
      <c r="CUC6" s="2152"/>
      <c r="CUD6" s="2152"/>
      <c r="CUE6" s="2152"/>
      <c r="CUF6" s="2152"/>
      <c r="CUG6" s="2152"/>
      <c r="CUH6" s="2152"/>
      <c r="CUI6" s="2152"/>
      <c r="CUJ6" s="2152"/>
      <c r="CUK6" s="2152"/>
      <c r="CUL6" s="2152"/>
      <c r="CUM6" s="2152"/>
      <c r="CUN6" s="2152"/>
      <c r="CUO6" s="2152"/>
      <c r="CUP6" s="2152"/>
      <c r="CUQ6" s="2152"/>
      <c r="CUR6" s="2152"/>
      <c r="CUS6" s="2152"/>
      <c r="CUT6" s="2152"/>
      <c r="CUU6" s="2152"/>
      <c r="CUV6" s="2152"/>
      <c r="CUW6" s="2152"/>
      <c r="CUX6" s="2152"/>
      <c r="CUY6" s="2152"/>
      <c r="CUZ6" s="2152"/>
      <c r="CVA6" s="2152"/>
      <c r="CVB6" s="2152"/>
      <c r="CVC6" s="2152"/>
      <c r="CVD6" s="2152"/>
      <c r="CVE6" s="2152"/>
      <c r="CVF6" s="2152"/>
      <c r="CVG6" s="2152"/>
      <c r="CVH6" s="2152"/>
      <c r="CVI6" s="2152"/>
      <c r="CVJ6" s="2152"/>
      <c r="CVK6" s="2152"/>
      <c r="CVL6" s="2152"/>
      <c r="CVM6" s="2152"/>
      <c r="CVN6" s="2152"/>
      <c r="CVO6" s="2152"/>
      <c r="CVP6" s="2152"/>
      <c r="CVQ6" s="2152"/>
      <c r="CVR6" s="2152"/>
      <c r="CVS6" s="2152"/>
      <c r="CVT6" s="2152"/>
      <c r="CVU6" s="2152"/>
      <c r="CVV6" s="2152"/>
      <c r="CVW6" s="2152"/>
      <c r="CVX6" s="2152"/>
      <c r="CVY6" s="2152"/>
      <c r="CVZ6" s="2152"/>
      <c r="CWA6" s="2152"/>
      <c r="CWB6" s="2152"/>
      <c r="CWC6" s="2152"/>
      <c r="CWD6" s="2152"/>
      <c r="CWE6" s="2152"/>
      <c r="CWF6" s="2152"/>
      <c r="CWG6" s="2152"/>
      <c r="CWH6" s="2152"/>
      <c r="CWI6" s="2152"/>
      <c r="CWJ6" s="2152"/>
      <c r="CWK6" s="2152"/>
      <c r="CWL6" s="2152"/>
      <c r="CWM6" s="2152"/>
      <c r="CWN6" s="2152"/>
      <c r="CWO6" s="2152"/>
      <c r="CWP6" s="2152"/>
      <c r="CWQ6" s="2152"/>
      <c r="CWR6" s="2152"/>
      <c r="CWS6" s="2152"/>
      <c r="CWT6" s="2152"/>
      <c r="CWU6" s="2152"/>
      <c r="CWV6" s="2152"/>
      <c r="CWW6" s="2152"/>
      <c r="CWX6" s="2152"/>
      <c r="CWY6" s="2152"/>
      <c r="CWZ6" s="2152"/>
      <c r="CXA6" s="2152"/>
      <c r="CXB6" s="2152"/>
      <c r="CXC6" s="2152"/>
      <c r="CXD6" s="2152"/>
      <c r="CXE6" s="2152"/>
      <c r="CXF6" s="2152"/>
      <c r="CXG6" s="2152"/>
      <c r="CXH6" s="2152"/>
      <c r="CXI6" s="2152"/>
      <c r="CXJ6" s="2152"/>
      <c r="CXK6" s="2152"/>
      <c r="CXL6" s="2152"/>
      <c r="CXM6" s="2152"/>
      <c r="CXN6" s="2152"/>
      <c r="CXO6" s="2152"/>
      <c r="CXP6" s="2152"/>
      <c r="CXQ6" s="2152"/>
      <c r="CXR6" s="2152"/>
      <c r="CXS6" s="2152"/>
      <c r="CXT6" s="2152"/>
      <c r="CXU6" s="2152"/>
      <c r="CXV6" s="2152"/>
      <c r="CXW6" s="2152"/>
      <c r="CXX6" s="2152"/>
      <c r="CXY6" s="2152"/>
      <c r="CXZ6" s="2152"/>
      <c r="CYA6" s="2152"/>
      <c r="CYB6" s="2152"/>
      <c r="CYC6" s="2152"/>
      <c r="CYD6" s="2152"/>
      <c r="CYE6" s="2152"/>
      <c r="CYF6" s="2152"/>
      <c r="CYG6" s="2152"/>
      <c r="CYH6" s="2152"/>
      <c r="CYI6" s="2152"/>
      <c r="CYJ6" s="2152"/>
      <c r="CYK6" s="2152"/>
      <c r="CYL6" s="2152"/>
      <c r="CYM6" s="2152"/>
      <c r="CYN6" s="2152"/>
      <c r="CYO6" s="2152"/>
      <c r="CYP6" s="2152"/>
      <c r="CYQ6" s="2152"/>
      <c r="CYR6" s="2152"/>
      <c r="CYS6" s="2152"/>
      <c r="CYT6" s="2152"/>
      <c r="CYU6" s="2152"/>
      <c r="CYV6" s="2152"/>
      <c r="CYW6" s="2152"/>
      <c r="CYX6" s="2152"/>
      <c r="CYY6" s="2152"/>
      <c r="CYZ6" s="2152"/>
      <c r="CZA6" s="2152"/>
      <c r="CZB6" s="2152"/>
      <c r="CZC6" s="2152"/>
      <c r="CZD6" s="2152"/>
      <c r="CZE6" s="2152"/>
      <c r="CZF6" s="2152"/>
      <c r="CZG6" s="2152"/>
      <c r="CZH6" s="2152"/>
      <c r="CZI6" s="2152"/>
      <c r="CZJ6" s="2152"/>
      <c r="CZK6" s="2152"/>
      <c r="CZL6" s="2152"/>
      <c r="CZM6" s="2152"/>
      <c r="CZN6" s="2152"/>
      <c r="CZO6" s="2152"/>
      <c r="CZP6" s="2152"/>
      <c r="CZQ6" s="2152"/>
      <c r="CZR6" s="2152"/>
      <c r="CZS6" s="2152"/>
      <c r="CZT6" s="2152"/>
      <c r="CZU6" s="2152"/>
      <c r="CZV6" s="2152"/>
      <c r="CZW6" s="2152"/>
      <c r="CZX6" s="2152"/>
      <c r="CZY6" s="2152"/>
      <c r="CZZ6" s="2152"/>
      <c r="DAA6" s="2152"/>
      <c r="DAB6" s="2152"/>
      <c r="DAC6" s="2152"/>
      <c r="DAD6" s="2152"/>
      <c r="DAE6" s="2152"/>
      <c r="DAF6" s="2152"/>
      <c r="DAG6" s="2152"/>
      <c r="DAH6" s="2152"/>
      <c r="DAI6" s="2152"/>
      <c r="DAJ6" s="2152"/>
      <c r="DAK6" s="2152"/>
      <c r="DAL6" s="2152"/>
      <c r="DAM6" s="2152"/>
      <c r="DAN6" s="2152"/>
      <c r="DAO6" s="2152"/>
      <c r="DAP6" s="2152"/>
      <c r="DAQ6" s="2152"/>
      <c r="DAR6" s="2152"/>
      <c r="DAS6" s="2152"/>
      <c r="DAT6" s="2152"/>
      <c r="DAU6" s="2152"/>
      <c r="DAV6" s="2152"/>
      <c r="DAW6" s="2152"/>
      <c r="DAX6" s="2152"/>
      <c r="DAY6" s="2152"/>
      <c r="DAZ6" s="2152"/>
      <c r="DBA6" s="2152"/>
      <c r="DBB6" s="2152"/>
      <c r="DBC6" s="2152"/>
      <c r="DBD6" s="2152"/>
      <c r="DBE6" s="2152"/>
      <c r="DBF6" s="2152"/>
      <c r="DBG6" s="2152"/>
      <c r="DBH6" s="2152"/>
      <c r="DBI6" s="2152"/>
      <c r="DBJ6" s="2152"/>
      <c r="DBK6" s="2152"/>
      <c r="DBL6" s="2152"/>
      <c r="DBM6" s="2152"/>
      <c r="DBN6" s="2152"/>
      <c r="DBO6" s="2152"/>
      <c r="DBP6" s="2152"/>
      <c r="DBQ6" s="2152"/>
      <c r="DBR6" s="2152"/>
      <c r="DBS6" s="2152"/>
      <c r="DBT6" s="2152"/>
      <c r="DBU6" s="2152"/>
      <c r="DBV6" s="2152"/>
      <c r="DBW6" s="2152"/>
      <c r="DBX6" s="2152"/>
      <c r="DBY6" s="2152"/>
      <c r="DBZ6" s="2152"/>
      <c r="DCA6" s="2152"/>
      <c r="DCB6" s="2152"/>
      <c r="DCC6" s="2152"/>
      <c r="DCD6" s="2152"/>
      <c r="DCE6" s="2152"/>
      <c r="DCF6" s="2152"/>
      <c r="DCG6" s="2152"/>
      <c r="DCH6" s="2152"/>
      <c r="DCI6" s="2152"/>
      <c r="DCJ6" s="2152"/>
      <c r="DCK6" s="2152"/>
      <c r="DCL6" s="2152"/>
      <c r="DCM6" s="2152"/>
      <c r="DCN6" s="2152"/>
      <c r="DCO6" s="2152"/>
      <c r="DCP6" s="2152"/>
      <c r="DCQ6" s="2152"/>
      <c r="DCR6" s="2152"/>
      <c r="DCS6" s="2152"/>
      <c r="DCT6" s="2152"/>
      <c r="DCU6" s="2152"/>
      <c r="DCV6" s="2152"/>
      <c r="DCW6" s="2152"/>
      <c r="DCX6" s="2152"/>
      <c r="DCY6" s="2152"/>
      <c r="DCZ6" s="2152"/>
      <c r="DDA6" s="2152"/>
      <c r="DDB6" s="2152"/>
      <c r="DDC6" s="2152"/>
      <c r="DDD6" s="2152"/>
      <c r="DDE6" s="2152"/>
      <c r="DDF6" s="2152"/>
      <c r="DDG6" s="2152"/>
      <c r="DDH6" s="2152"/>
      <c r="DDI6" s="2152"/>
      <c r="DDJ6" s="2152"/>
      <c r="DDK6" s="2152"/>
      <c r="DDL6" s="2152"/>
      <c r="DDM6" s="2152"/>
      <c r="DDN6" s="2152"/>
      <c r="DDO6" s="2152"/>
      <c r="DDP6" s="2152"/>
      <c r="DDQ6" s="2152"/>
      <c r="DDR6" s="2152"/>
      <c r="DDS6" s="2152"/>
      <c r="DDT6" s="2152"/>
      <c r="DDU6" s="2152"/>
      <c r="DDV6" s="2152"/>
      <c r="DDW6" s="2152"/>
      <c r="DDX6" s="2152"/>
      <c r="DDY6" s="2152"/>
      <c r="DDZ6" s="2152"/>
      <c r="DEA6" s="2152"/>
      <c r="DEB6" s="2152"/>
      <c r="DEC6" s="2152"/>
      <c r="DED6" s="2152"/>
      <c r="DEE6" s="2152"/>
      <c r="DEF6" s="2152"/>
      <c r="DEG6" s="2152"/>
      <c r="DEH6" s="2152"/>
      <c r="DEI6" s="2152"/>
      <c r="DEJ6" s="2152"/>
      <c r="DEK6" s="2152"/>
      <c r="DEL6" s="2152"/>
      <c r="DEM6" s="2152"/>
      <c r="DEN6" s="2152"/>
      <c r="DEO6" s="2152"/>
      <c r="DEP6" s="2152"/>
      <c r="DEQ6" s="2152"/>
      <c r="DER6" s="2152"/>
      <c r="DES6" s="2152"/>
      <c r="DET6" s="2152"/>
      <c r="DEU6" s="2152"/>
      <c r="DEV6" s="2152"/>
      <c r="DEW6" s="2152"/>
      <c r="DEX6" s="2152"/>
      <c r="DEY6" s="2152"/>
      <c r="DEZ6" s="2152"/>
      <c r="DFA6" s="2152"/>
      <c r="DFB6" s="2152"/>
      <c r="DFC6" s="2152"/>
      <c r="DFD6" s="2152"/>
      <c r="DFE6" s="2152"/>
      <c r="DFF6" s="2152"/>
      <c r="DFG6" s="2152"/>
      <c r="DFH6" s="2152"/>
      <c r="DFI6" s="2152"/>
      <c r="DFJ6" s="2152"/>
      <c r="DFK6" s="2152"/>
      <c r="DFL6" s="2152"/>
      <c r="DFM6" s="2152"/>
      <c r="DFN6" s="2152"/>
      <c r="DFO6" s="2152"/>
      <c r="DFP6" s="2152"/>
      <c r="DFQ6" s="2152"/>
      <c r="DFR6" s="2152"/>
      <c r="DFS6" s="2152"/>
      <c r="DFT6" s="2152"/>
      <c r="DFU6" s="2152"/>
      <c r="DFV6" s="2152"/>
      <c r="DFW6" s="2152"/>
      <c r="DFX6" s="2152"/>
      <c r="DFY6" s="2152"/>
      <c r="DFZ6" s="2152"/>
      <c r="DGA6" s="2152"/>
      <c r="DGB6" s="2152"/>
      <c r="DGC6" s="2152"/>
      <c r="DGD6" s="2152"/>
      <c r="DGE6" s="2152"/>
      <c r="DGF6" s="2152"/>
      <c r="DGG6" s="2152"/>
      <c r="DGH6" s="2152"/>
      <c r="DGI6" s="2152"/>
      <c r="DGJ6" s="2152"/>
      <c r="DGK6" s="2152"/>
      <c r="DGL6" s="2152"/>
      <c r="DGM6" s="2152"/>
      <c r="DGN6" s="2152"/>
      <c r="DGO6" s="2152"/>
      <c r="DGP6" s="2152"/>
      <c r="DGQ6" s="2152"/>
      <c r="DGR6" s="2152"/>
      <c r="DGS6" s="2152"/>
      <c r="DGT6" s="2152"/>
      <c r="DGU6" s="2152"/>
      <c r="DGV6" s="2152"/>
      <c r="DGW6" s="2152"/>
      <c r="DGX6" s="2152"/>
      <c r="DGY6" s="2152"/>
      <c r="DGZ6" s="2152"/>
      <c r="DHA6" s="2152"/>
      <c r="DHB6" s="2152"/>
      <c r="DHC6" s="2152"/>
      <c r="DHD6" s="2152"/>
      <c r="DHE6" s="2152"/>
      <c r="DHF6" s="2152"/>
      <c r="DHG6" s="2152"/>
      <c r="DHH6" s="2152"/>
      <c r="DHI6" s="2152"/>
      <c r="DHJ6" s="2152"/>
      <c r="DHK6" s="2152"/>
      <c r="DHL6" s="2152"/>
      <c r="DHM6" s="2152"/>
      <c r="DHN6" s="2152"/>
      <c r="DHO6" s="2152"/>
      <c r="DHP6" s="2152"/>
      <c r="DHQ6" s="2152"/>
      <c r="DHR6" s="2152"/>
      <c r="DHS6" s="2152"/>
      <c r="DHT6" s="2152"/>
      <c r="DHU6" s="2152"/>
      <c r="DHV6" s="2152"/>
      <c r="DHW6" s="2152"/>
      <c r="DHX6" s="2152"/>
      <c r="DHY6" s="2152"/>
      <c r="DHZ6" s="2152"/>
      <c r="DIA6" s="2152"/>
      <c r="DIB6" s="2152"/>
      <c r="DIC6" s="2152"/>
      <c r="DID6" s="2152"/>
      <c r="DIE6" s="2152"/>
      <c r="DIF6" s="2152"/>
      <c r="DIG6" s="2152"/>
      <c r="DIH6" s="2152"/>
      <c r="DII6" s="2152"/>
      <c r="DIJ6" s="2152"/>
      <c r="DIK6" s="2152"/>
      <c r="DIL6" s="2152"/>
      <c r="DIM6" s="2152"/>
      <c r="DIN6" s="2152"/>
      <c r="DIO6" s="2152"/>
      <c r="DIP6" s="2152"/>
      <c r="DIQ6" s="2152"/>
      <c r="DIR6" s="2152"/>
      <c r="DIS6" s="2152"/>
      <c r="DIT6" s="2152"/>
      <c r="DIU6" s="2152"/>
      <c r="DIV6" s="2152"/>
      <c r="DIW6" s="2152"/>
      <c r="DIX6" s="2152"/>
      <c r="DIY6" s="2152"/>
      <c r="DIZ6" s="2152"/>
      <c r="DJA6" s="2152"/>
      <c r="DJB6" s="2152"/>
      <c r="DJC6" s="2152"/>
      <c r="DJD6" s="2152"/>
      <c r="DJE6" s="2152"/>
      <c r="DJF6" s="2152"/>
      <c r="DJG6" s="2152"/>
      <c r="DJH6" s="2152"/>
      <c r="DJI6" s="2152"/>
      <c r="DJJ6" s="2152"/>
      <c r="DJK6" s="2152"/>
      <c r="DJL6" s="2152"/>
      <c r="DJM6" s="2152"/>
      <c r="DJN6" s="2152"/>
      <c r="DJO6" s="2152"/>
      <c r="DJP6" s="2152"/>
      <c r="DJQ6" s="2152"/>
      <c r="DJR6" s="2152"/>
      <c r="DJS6" s="2152"/>
      <c r="DJT6" s="2152"/>
      <c r="DJU6" s="2152"/>
      <c r="DJV6" s="2152"/>
      <c r="DJW6" s="2152"/>
      <c r="DJX6" s="2152"/>
      <c r="DJY6" s="2152"/>
      <c r="DJZ6" s="2152"/>
      <c r="DKA6" s="2152"/>
      <c r="DKB6" s="2152"/>
      <c r="DKC6" s="2152"/>
      <c r="DKD6" s="2152"/>
      <c r="DKE6" s="2152"/>
      <c r="DKF6" s="2152"/>
      <c r="DKG6" s="2152"/>
      <c r="DKH6" s="2152"/>
      <c r="DKI6" s="2152"/>
      <c r="DKJ6" s="2152"/>
      <c r="DKK6" s="2152"/>
      <c r="DKL6" s="2152"/>
      <c r="DKM6" s="2152"/>
      <c r="DKN6" s="2152"/>
      <c r="DKO6" s="2152"/>
      <c r="DKP6" s="2152"/>
      <c r="DKQ6" s="2152"/>
      <c r="DKR6" s="2152"/>
      <c r="DKS6" s="2152"/>
      <c r="DKT6" s="2152"/>
      <c r="DKU6" s="2152"/>
      <c r="DKV6" s="2152"/>
      <c r="DKW6" s="2152"/>
      <c r="DKX6" s="2152"/>
      <c r="DKY6" s="2152"/>
      <c r="DKZ6" s="2152"/>
      <c r="DLA6" s="2152"/>
      <c r="DLB6" s="2152"/>
      <c r="DLC6" s="2152"/>
      <c r="DLD6" s="2152"/>
      <c r="DLE6" s="2152"/>
      <c r="DLF6" s="2152"/>
      <c r="DLG6" s="2152"/>
      <c r="DLH6" s="2152"/>
      <c r="DLI6" s="2152"/>
      <c r="DLJ6" s="2152"/>
      <c r="DLK6" s="2152"/>
      <c r="DLL6" s="2152"/>
      <c r="DLM6" s="2152"/>
      <c r="DLN6" s="2152"/>
      <c r="DLO6" s="2152"/>
      <c r="DLP6" s="2152"/>
      <c r="DLQ6" s="2152"/>
      <c r="DLR6" s="2152"/>
      <c r="DLS6" s="2152"/>
      <c r="DLT6" s="2152"/>
      <c r="DLU6" s="2152"/>
      <c r="DLV6" s="2152"/>
      <c r="DLW6" s="2152"/>
      <c r="DLX6" s="2152"/>
      <c r="DLY6" s="2152"/>
      <c r="DLZ6" s="2152"/>
      <c r="DMA6" s="2152"/>
      <c r="DMB6" s="2152"/>
      <c r="DMC6" s="2152"/>
      <c r="DMD6" s="2152"/>
      <c r="DME6" s="2152"/>
      <c r="DMF6" s="2152"/>
      <c r="DMG6" s="2152"/>
      <c r="DMH6" s="2152"/>
      <c r="DMI6" s="2152"/>
      <c r="DMJ6" s="2152"/>
      <c r="DMK6" s="2152"/>
      <c r="DML6" s="2152"/>
      <c r="DMM6" s="2152"/>
      <c r="DMN6" s="2152"/>
      <c r="DMO6" s="2152"/>
      <c r="DMP6" s="2152"/>
      <c r="DMQ6" s="2152"/>
      <c r="DMR6" s="2152"/>
      <c r="DMS6" s="2152"/>
      <c r="DMT6" s="2152"/>
      <c r="DMU6" s="2152"/>
      <c r="DMV6" s="2152"/>
      <c r="DMW6" s="2152"/>
      <c r="DMX6" s="2152"/>
      <c r="DMY6" s="2152"/>
      <c r="DMZ6" s="2152"/>
      <c r="DNA6" s="2152"/>
      <c r="DNB6" s="2152"/>
      <c r="DNC6" s="2152"/>
      <c r="DND6" s="2152"/>
      <c r="DNE6" s="2152"/>
      <c r="DNF6" s="2152"/>
      <c r="DNG6" s="2152"/>
      <c r="DNH6" s="2152"/>
      <c r="DNI6" s="2152"/>
      <c r="DNJ6" s="2152"/>
      <c r="DNK6" s="2152"/>
      <c r="DNL6" s="2152"/>
      <c r="DNM6" s="2152"/>
      <c r="DNN6" s="2152"/>
      <c r="DNO6" s="2152"/>
      <c r="DNP6" s="2152"/>
      <c r="DNQ6" s="2152"/>
      <c r="DNR6" s="2152"/>
      <c r="DNS6" s="2152"/>
      <c r="DNT6" s="2152"/>
      <c r="DNU6" s="2152"/>
      <c r="DNV6" s="2152"/>
      <c r="DNW6" s="2152"/>
      <c r="DNX6" s="2152"/>
      <c r="DNY6" s="2152"/>
      <c r="DNZ6" s="2152"/>
      <c r="DOA6" s="2152"/>
      <c r="DOB6" s="2152"/>
      <c r="DOC6" s="2152"/>
      <c r="DOD6" s="2152"/>
      <c r="DOE6" s="2152"/>
      <c r="DOF6" s="2152"/>
      <c r="DOG6" s="2152"/>
      <c r="DOH6" s="2152"/>
      <c r="DOI6" s="2152"/>
      <c r="DOJ6" s="2152"/>
      <c r="DOK6" s="2152"/>
      <c r="DOL6" s="2152"/>
      <c r="DOM6" s="2152"/>
      <c r="DON6" s="2152"/>
      <c r="DOO6" s="2152"/>
      <c r="DOP6" s="2152"/>
      <c r="DOQ6" s="2152"/>
      <c r="DOR6" s="2152"/>
      <c r="DOS6" s="2152"/>
      <c r="DOT6" s="2152"/>
      <c r="DOU6" s="2152"/>
      <c r="DOV6" s="2152"/>
      <c r="DOW6" s="2152"/>
      <c r="DOX6" s="2152"/>
      <c r="DOY6" s="2152"/>
      <c r="DOZ6" s="2152"/>
      <c r="DPA6" s="2152"/>
      <c r="DPB6" s="2152"/>
      <c r="DPC6" s="2152"/>
      <c r="DPD6" s="2152"/>
      <c r="DPE6" s="2152"/>
      <c r="DPF6" s="2152"/>
      <c r="DPG6" s="2152"/>
      <c r="DPH6" s="2152"/>
      <c r="DPI6" s="2152"/>
      <c r="DPJ6" s="2152"/>
      <c r="DPK6" s="2152"/>
      <c r="DPL6" s="2152"/>
      <c r="DPM6" s="2152"/>
      <c r="DPN6" s="2152"/>
      <c r="DPO6" s="2152"/>
      <c r="DPP6" s="2152"/>
      <c r="DPQ6" s="2152"/>
      <c r="DPR6" s="2152"/>
      <c r="DPS6" s="2152"/>
      <c r="DPT6" s="2152"/>
      <c r="DPU6" s="2152"/>
      <c r="DPV6" s="2152"/>
      <c r="DPW6" s="2152"/>
      <c r="DPX6" s="2152"/>
      <c r="DPY6" s="2152"/>
      <c r="DPZ6" s="2152"/>
      <c r="DQA6" s="2152"/>
      <c r="DQB6" s="2152"/>
      <c r="DQC6" s="2152"/>
      <c r="DQD6" s="2152"/>
      <c r="DQE6" s="2152"/>
      <c r="DQF6" s="2152"/>
      <c r="DQG6" s="2152"/>
      <c r="DQH6" s="2152"/>
      <c r="DQI6" s="2152"/>
      <c r="DQJ6" s="2152"/>
      <c r="DQK6" s="2152"/>
      <c r="DQL6" s="2152"/>
      <c r="DQM6" s="2152"/>
      <c r="DQN6" s="2152"/>
      <c r="DQO6" s="2152"/>
      <c r="DQP6" s="2152"/>
      <c r="DQQ6" s="2152"/>
      <c r="DQR6" s="2152"/>
      <c r="DQS6" s="2152"/>
      <c r="DQT6" s="2152"/>
      <c r="DQU6" s="2152"/>
      <c r="DQV6" s="2152"/>
      <c r="DQW6" s="2152"/>
      <c r="DQX6" s="2152"/>
      <c r="DQY6" s="2152"/>
      <c r="DQZ6" s="2152"/>
      <c r="DRA6" s="2152"/>
      <c r="DRB6" s="2152"/>
      <c r="DRC6" s="2152"/>
      <c r="DRD6" s="2152"/>
      <c r="DRE6" s="2152"/>
      <c r="DRF6" s="2152"/>
      <c r="DRG6" s="2152"/>
      <c r="DRH6" s="2152"/>
      <c r="DRI6" s="2152"/>
      <c r="DRJ6" s="2152"/>
      <c r="DRK6" s="2152"/>
      <c r="DRL6" s="2152"/>
      <c r="DRM6" s="2152"/>
      <c r="DRN6" s="2152"/>
      <c r="DRO6" s="2152"/>
      <c r="DRP6" s="2152"/>
      <c r="DRQ6" s="2152"/>
      <c r="DRR6" s="2152"/>
      <c r="DRS6" s="2152"/>
      <c r="DRT6" s="2152"/>
      <c r="DRU6" s="2152"/>
      <c r="DRV6" s="2152"/>
      <c r="DRW6" s="2152"/>
      <c r="DRX6" s="2152"/>
      <c r="DRY6" s="2152"/>
      <c r="DRZ6" s="2152"/>
      <c r="DSA6" s="2152"/>
      <c r="DSB6" s="2152"/>
      <c r="DSC6" s="2152"/>
      <c r="DSD6" s="2152"/>
      <c r="DSE6" s="2152"/>
      <c r="DSF6" s="2152"/>
      <c r="DSG6" s="2152"/>
      <c r="DSH6" s="2152"/>
      <c r="DSI6" s="2152"/>
      <c r="DSJ6" s="2152"/>
      <c r="DSK6" s="2152"/>
      <c r="DSL6" s="2152"/>
      <c r="DSM6" s="2152"/>
      <c r="DSN6" s="2152"/>
      <c r="DSO6" s="2152"/>
      <c r="DSP6" s="2152"/>
      <c r="DSQ6" s="2152"/>
      <c r="DSR6" s="2152"/>
      <c r="DSS6" s="2152"/>
      <c r="DST6" s="2152"/>
      <c r="DSU6" s="2152"/>
      <c r="DSV6" s="2152"/>
      <c r="DSW6" s="2152"/>
      <c r="DSX6" s="2152"/>
      <c r="DSY6" s="2152"/>
      <c r="DSZ6" s="2152"/>
      <c r="DTA6" s="2152"/>
      <c r="DTB6" s="2152"/>
      <c r="DTC6" s="2152"/>
      <c r="DTD6" s="2152"/>
      <c r="DTE6" s="2152"/>
      <c r="DTF6" s="2152"/>
      <c r="DTG6" s="2152"/>
      <c r="DTH6" s="2152"/>
      <c r="DTI6" s="2152"/>
      <c r="DTJ6" s="2152"/>
      <c r="DTK6" s="2152"/>
      <c r="DTL6" s="2152"/>
      <c r="DTM6" s="2152"/>
      <c r="DTN6" s="2152"/>
      <c r="DTO6" s="2152"/>
      <c r="DTP6" s="2152"/>
      <c r="DTQ6" s="2152"/>
      <c r="DTR6" s="2152"/>
      <c r="DTS6" s="2152"/>
      <c r="DTT6" s="2152"/>
      <c r="DTU6" s="2152"/>
      <c r="DTV6" s="2152"/>
      <c r="DTW6" s="2152"/>
      <c r="DTX6" s="2152"/>
      <c r="DTY6" s="2152"/>
      <c r="DTZ6" s="2152"/>
      <c r="DUA6" s="2152"/>
      <c r="DUB6" s="2152"/>
      <c r="DUC6" s="2152"/>
      <c r="DUD6" s="2152"/>
      <c r="DUE6" s="2152"/>
      <c r="DUF6" s="2152"/>
      <c r="DUG6" s="2152"/>
      <c r="DUH6" s="2152"/>
      <c r="DUI6" s="2152"/>
      <c r="DUJ6" s="2152"/>
      <c r="DUK6" s="2152"/>
      <c r="DUL6" s="2152"/>
      <c r="DUM6" s="2152"/>
      <c r="DUN6" s="2152"/>
      <c r="DUO6" s="2152"/>
      <c r="DUP6" s="2152"/>
      <c r="DUQ6" s="2152"/>
      <c r="DUR6" s="2152"/>
      <c r="DUS6" s="2152"/>
      <c r="DUT6" s="2152"/>
      <c r="DUU6" s="2152"/>
      <c r="DUV6" s="2152"/>
      <c r="DUW6" s="2152"/>
      <c r="DUX6" s="2152"/>
      <c r="DUY6" s="2152"/>
      <c r="DUZ6" s="2152"/>
      <c r="DVA6" s="2152"/>
      <c r="DVB6" s="2152"/>
      <c r="DVC6" s="2152"/>
      <c r="DVD6" s="2152"/>
      <c r="DVE6" s="2152"/>
      <c r="DVF6" s="2152"/>
      <c r="DVG6" s="2152"/>
      <c r="DVH6" s="2152"/>
      <c r="DVI6" s="2152"/>
      <c r="DVJ6" s="2152"/>
      <c r="DVK6" s="2152"/>
      <c r="DVL6" s="2152"/>
      <c r="DVM6" s="2152"/>
      <c r="DVN6" s="2152"/>
      <c r="DVO6" s="2152"/>
      <c r="DVP6" s="2152"/>
      <c r="DVQ6" s="2152"/>
      <c r="DVR6" s="2152"/>
      <c r="DVS6" s="2152"/>
      <c r="DVT6" s="2152"/>
      <c r="DVU6" s="2152"/>
      <c r="DVV6" s="2152"/>
      <c r="DVW6" s="2152"/>
      <c r="DVX6" s="2152"/>
      <c r="DVY6" s="2152"/>
      <c r="DVZ6" s="2152"/>
      <c r="DWA6" s="2152"/>
      <c r="DWB6" s="2152"/>
      <c r="DWC6" s="2152"/>
      <c r="DWD6" s="2152"/>
      <c r="DWE6" s="2152"/>
      <c r="DWF6" s="2152"/>
      <c r="DWG6" s="2152"/>
      <c r="DWH6" s="2152"/>
      <c r="DWI6" s="2152"/>
      <c r="DWJ6" s="2152"/>
      <c r="DWK6" s="2152"/>
      <c r="DWL6" s="2152"/>
      <c r="DWM6" s="2152"/>
      <c r="DWN6" s="2152"/>
      <c r="DWO6" s="2152"/>
      <c r="DWP6" s="2152"/>
      <c r="DWQ6" s="2152"/>
      <c r="DWR6" s="2152"/>
      <c r="DWS6" s="2152"/>
      <c r="DWT6" s="2152"/>
      <c r="DWU6" s="2152"/>
      <c r="DWV6" s="2152"/>
      <c r="DWW6" s="2152"/>
      <c r="DWX6" s="2152"/>
      <c r="DWY6" s="2152"/>
      <c r="DWZ6" s="2152"/>
      <c r="DXA6" s="2152"/>
      <c r="DXB6" s="2152"/>
      <c r="DXC6" s="2152"/>
      <c r="DXD6" s="2152"/>
      <c r="DXE6" s="2152"/>
      <c r="DXF6" s="2152"/>
      <c r="DXG6" s="2152"/>
      <c r="DXH6" s="2152"/>
      <c r="DXI6" s="2152"/>
      <c r="DXJ6" s="2152"/>
      <c r="DXK6" s="2152"/>
      <c r="DXL6" s="2152"/>
      <c r="DXM6" s="2152"/>
      <c r="DXN6" s="2152"/>
      <c r="DXO6" s="2152"/>
      <c r="DXP6" s="2152"/>
      <c r="DXQ6" s="2152"/>
      <c r="DXR6" s="2152"/>
      <c r="DXS6" s="2152"/>
      <c r="DXT6" s="2152"/>
      <c r="DXU6" s="2152"/>
      <c r="DXV6" s="2152"/>
      <c r="DXW6" s="2152"/>
      <c r="DXX6" s="2152"/>
      <c r="DXY6" s="2152"/>
      <c r="DXZ6" s="2152"/>
      <c r="DYA6" s="2152"/>
      <c r="DYB6" s="2152"/>
      <c r="DYC6" s="2152"/>
      <c r="DYD6" s="2152"/>
      <c r="DYE6" s="2152"/>
      <c r="DYF6" s="2152"/>
      <c r="DYG6" s="2152"/>
      <c r="DYH6" s="2152"/>
      <c r="DYI6" s="2152"/>
      <c r="DYJ6" s="2152"/>
      <c r="DYK6" s="2152"/>
      <c r="DYL6" s="2152"/>
      <c r="DYM6" s="2152"/>
      <c r="DYN6" s="2152"/>
      <c r="DYO6" s="2152"/>
      <c r="DYP6" s="2152"/>
      <c r="DYQ6" s="2152"/>
      <c r="DYR6" s="2152"/>
      <c r="DYS6" s="2152"/>
      <c r="DYT6" s="2152"/>
      <c r="DYU6" s="2152"/>
      <c r="DYV6" s="2152"/>
      <c r="DYW6" s="2152"/>
      <c r="DYX6" s="2152"/>
      <c r="DYY6" s="2152"/>
      <c r="DYZ6" s="2152"/>
      <c r="DZA6" s="2152"/>
      <c r="DZB6" s="2152"/>
      <c r="DZC6" s="2152"/>
      <c r="DZD6" s="2152"/>
      <c r="DZE6" s="2152"/>
      <c r="DZF6" s="2152"/>
      <c r="DZG6" s="2152"/>
      <c r="DZH6" s="2152"/>
      <c r="DZI6" s="2152"/>
      <c r="DZJ6" s="2152"/>
      <c r="DZK6" s="2152"/>
      <c r="DZL6" s="2152"/>
      <c r="DZM6" s="2152"/>
      <c r="DZN6" s="2152"/>
      <c r="DZO6" s="2152"/>
      <c r="DZP6" s="2152"/>
      <c r="DZQ6" s="2152"/>
      <c r="DZR6" s="2152"/>
      <c r="DZS6" s="2152"/>
      <c r="DZT6" s="2152"/>
      <c r="DZU6" s="2152"/>
      <c r="DZV6" s="2152"/>
      <c r="DZW6" s="2152"/>
      <c r="DZX6" s="2152"/>
      <c r="DZY6" s="2152"/>
      <c r="DZZ6" s="2152"/>
      <c r="EAA6" s="2152"/>
      <c r="EAB6" s="2152"/>
      <c r="EAC6" s="2152"/>
      <c r="EAD6" s="2152"/>
      <c r="EAE6" s="2152"/>
      <c r="EAF6" s="2152"/>
      <c r="EAG6" s="2152"/>
      <c r="EAH6" s="2152"/>
      <c r="EAI6" s="2152"/>
      <c r="EAJ6" s="2152"/>
      <c r="EAK6" s="2152"/>
      <c r="EAL6" s="2152"/>
      <c r="EAM6" s="2152"/>
      <c r="EAN6" s="2152"/>
      <c r="EAO6" s="2152"/>
      <c r="EAP6" s="2152"/>
      <c r="EAQ6" s="2152"/>
      <c r="EAR6" s="2152"/>
      <c r="EAS6" s="2152"/>
      <c r="EAT6" s="2152"/>
      <c r="EAU6" s="2152"/>
      <c r="EAV6" s="2152"/>
      <c r="EAW6" s="2152"/>
      <c r="EAX6" s="2152"/>
      <c r="EAY6" s="2152"/>
      <c r="EAZ6" s="2152"/>
      <c r="EBA6" s="2152"/>
      <c r="EBB6" s="2152"/>
      <c r="EBC6" s="2152"/>
      <c r="EBD6" s="2152"/>
      <c r="EBE6" s="2152"/>
      <c r="EBF6" s="2152"/>
      <c r="EBG6" s="2152"/>
      <c r="EBH6" s="2152"/>
      <c r="EBI6" s="2152"/>
      <c r="EBJ6" s="2152"/>
      <c r="EBK6" s="2152"/>
      <c r="EBL6" s="2152"/>
      <c r="EBM6" s="2152"/>
      <c r="EBN6" s="2152"/>
      <c r="EBO6" s="2152"/>
      <c r="EBP6" s="2152"/>
      <c r="EBQ6" s="2152"/>
      <c r="EBR6" s="2152"/>
      <c r="EBS6" s="2152"/>
      <c r="EBT6" s="2152"/>
      <c r="EBU6" s="2152"/>
      <c r="EBV6" s="2152"/>
      <c r="EBW6" s="2152"/>
      <c r="EBX6" s="2152"/>
      <c r="EBY6" s="2152"/>
      <c r="EBZ6" s="2152"/>
      <c r="ECA6" s="2152"/>
      <c r="ECB6" s="2152"/>
      <c r="ECC6" s="2152"/>
      <c r="ECD6" s="2152"/>
      <c r="ECE6" s="2152"/>
      <c r="ECF6" s="2152"/>
      <c r="ECG6" s="2152"/>
      <c r="ECH6" s="2152"/>
      <c r="ECI6" s="2152"/>
      <c r="ECJ6" s="2152"/>
      <c r="ECK6" s="2152"/>
      <c r="ECL6" s="2152"/>
      <c r="ECM6" s="2152"/>
      <c r="ECN6" s="2152"/>
      <c r="ECO6" s="2152"/>
      <c r="ECP6" s="2152"/>
      <c r="ECQ6" s="2152"/>
      <c r="ECR6" s="2152"/>
      <c r="ECS6" s="2152"/>
      <c r="ECT6" s="2152"/>
      <c r="ECU6" s="2152"/>
      <c r="ECV6" s="2152"/>
      <c r="ECW6" s="2152"/>
      <c r="ECX6" s="2152"/>
      <c r="ECY6" s="2152"/>
      <c r="ECZ6" s="2152"/>
      <c r="EDA6" s="2152"/>
      <c r="EDB6" s="2152"/>
      <c r="EDC6" s="2152"/>
      <c r="EDD6" s="2152"/>
      <c r="EDE6" s="2152"/>
      <c r="EDF6" s="2152"/>
      <c r="EDG6" s="2152"/>
      <c r="EDH6" s="2152"/>
      <c r="EDI6" s="2152"/>
      <c r="EDJ6" s="2152"/>
      <c r="EDK6" s="2152"/>
      <c r="EDL6" s="2152"/>
      <c r="EDM6" s="2152"/>
      <c r="EDN6" s="2152"/>
      <c r="EDO6" s="2152"/>
      <c r="EDP6" s="2152"/>
      <c r="EDQ6" s="2152"/>
      <c r="EDR6" s="2152"/>
      <c r="EDS6" s="2152"/>
      <c r="EDT6" s="2152"/>
      <c r="EDU6" s="2152"/>
      <c r="EDV6" s="2152"/>
      <c r="EDW6" s="2152"/>
      <c r="EDX6" s="2152"/>
      <c r="EDY6" s="2152"/>
      <c r="EDZ6" s="2152"/>
      <c r="EEA6" s="2152"/>
      <c r="EEB6" s="2152"/>
      <c r="EEC6" s="2152"/>
      <c r="EED6" s="2152"/>
      <c r="EEE6" s="2152"/>
      <c r="EEF6" s="2152"/>
      <c r="EEG6" s="2152"/>
      <c r="EEH6" s="2152"/>
      <c r="EEI6" s="2152"/>
      <c r="EEJ6" s="2152"/>
      <c r="EEK6" s="2152"/>
      <c r="EEL6" s="2152"/>
      <c r="EEM6" s="2152"/>
      <c r="EEN6" s="2152"/>
      <c r="EEO6" s="2152"/>
      <c r="EEP6" s="2152"/>
      <c r="EEQ6" s="2152"/>
      <c r="EER6" s="2152"/>
      <c r="EES6" s="2152"/>
      <c r="EET6" s="2152"/>
      <c r="EEU6" s="2152"/>
      <c r="EEV6" s="2152"/>
      <c r="EEW6" s="2152"/>
      <c r="EEX6" s="2152"/>
      <c r="EEY6" s="2152"/>
      <c r="EEZ6" s="2152"/>
      <c r="EFA6" s="2152"/>
      <c r="EFB6" s="2152"/>
      <c r="EFC6" s="2152"/>
      <c r="EFD6" s="2152"/>
      <c r="EFE6" s="2152"/>
      <c r="EFF6" s="2152"/>
      <c r="EFG6" s="2152"/>
      <c r="EFH6" s="2152"/>
      <c r="EFI6" s="2152"/>
      <c r="EFJ6" s="2152"/>
      <c r="EFK6" s="2152"/>
      <c r="EFL6" s="2152"/>
      <c r="EFM6" s="2152"/>
      <c r="EFN6" s="2152"/>
      <c r="EFO6" s="2152"/>
      <c r="EFP6" s="2152"/>
      <c r="EFQ6" s="2152"/>
      <c r="EFR6" s="2152"/>
      <c r="EFS6" s="2152"/>
      <c r="EFT6" s="2152"/>
      <c r="EFU6" s="2152"/>
      <c r="EFV6" s="2152"/>
      <c r="EFW6" s="2152"/>
      <c r="EFX6" s="2152"/>
      <c r="EFY6" s="2152"/>
      <c r="EFZ6" s="2152"/>
      <c r="EGA6" s="2152"/>
      <c r="EGB6" s="2152"/>
      <c r="EGC6" s="2152"/>
      <c r="EGD6" s="2152"/>
      <c r="EGE6" s="2152"/>
      <c r="EGF6" s="2152"/>
      <c r="EGG6" s="2152"/>
      <c r="EGH6" s="2152"/>
      <c r="EGI6" s="2152"/>
      <c r="EGJ6" s="2152"/>
      <c r="EGK6" s="2152"/>
      <c r="EGL6" s="2152"/>
      <c r="EGM6" s="2152"/>
      <c r="EGN6" s="2152"/>
      <c r="EGO6" s="2152"/>
      <c r="EGP6" s="2152"/>
      <c r="EGQ6" s="2152"/>
      <c r="EGR6" s="2152"/>
      <c r="EGS6" s="2152"/>
      <c r="EGT6" s="2152"/>
      <c r="EGU6" s="2152"/>
      <c r="EGV6" s="2152"/>
      <c r="EGW6" s="2152"/>
      <c r="EGX6" s="2152"/>
      <c r="EGY6" s="2152"/>
      <c r="EGZ6" s="2152"/>
      <c r="EHA6" s="2152"/>
      <c r="EHB6" s="2152"/>
      <c r="EHC6" s="2152"/>
      <c r="EHD6" s="2152"/>
      <c r="EHE6" s="2152"/>
      <c r="EHF6" s="2152"/>
      <c r="EHG6" s="2152"/>
      <c r="EHH6" s="2152"/>
      <c r="EHI6" s="2152"/>
      <c r="EHJ6" s="2152"/>
      <c r="EHK6" s="2152"/>
      <c r="EHL6" s="2152"/>
      <c r="EHM6" s="2152"/>
      <c r="EHN6" s="2152"/>
      <c r="EHO6" s="2152"/>
      <c r="EHP6" s="2152"/>
      <c r="EHQ6" s="2152"/>
      <c r="EHR6" s="2152"/>
      <c r="EHS6" s="2152"/>
      <c r="EHT6" s="2152"/>
      <c r="EHU6" s="2152"/>
      <c r="EHV6" s="2152"/>
      <c r="EHW6" s="2152"/>
      <c r="EHX6" s="2152"/>
      <c r="EHY6" s="2152"/>
      <c r="EHZ6" s="2152"/>
      <c r="EIA6" s="2152"/>
      <c r="EIB6" s="2152"/>
      <c r="EIC6" s="2152"/>
      <c r="EID6" s="2152"/>
      <c r="EIE6" s="2152"/>
      <c r="EIF6" s="2152"/>
      <c r="EIG6" s="2152"/>
      <c r="EIH6" s="2152"/>
      <c r="EII6" s="2152"/>
      <c r="EIJ6" s="2152"/>
      <c r="EIK6" s="2152"/>
      <c r="EIL6" s="2152"/>
      <c r="EIM6" s="2152"/>
      <c r="EIN6" s="2152"/>
      <c r="EIO6" s="2152"/>
      <c r="EIP6" s="2152"/>
      <c r="EIQ6" s="2152"/>
      <c r="EIR6" s="2152"/>
      <c r="EIS6" s="2152"/>
      <c r="EIT6" s="2152"/>
      <c r="EIU6" s="2152"/>
      <c r="EIV6" s="2152"/>
      <c r="EIW6" s="2152"/>
      <c r="EIX6" s="2152"/>
      <c r="EIY6" s="2152"/>
      <c r="EIZ6" s="2152"/>
      <c r="EJA6" s="2152"/>
      <c r="EJB6" s="2152"/>
      <c r="EJC6" s="2152"/>
      <c r="EJD6" s="2152"/>
      <c r="EJE6" s="2152"/>
      <c r="EJF6" s="2152"/>
      <c r="EJG6" s="2152"/>
      <c r="EJH6" s="2152"/>
      <c r="EJI6" s="2152"/>
      <c r="EJJ6" s="2152"/>
      <c r="EJK6" s="2152"/>
      <c r="EJL6" s="2152"/>
      <c r="EJM6" s="2152"/>
      <c r="EJN6" s="2152"/>
      <c r="EJO6" s="2152"/>
      <c r="EJP6" s="2152"/>
      <c r="EJQ6" s="2152"/>
      <c r="EJR6" s="2152"/>
      <c r="EJS6" s="2152"/>
      <c r="EJT6" s="2152"/>
      <c r="EJU6" s="2152"/>
      <c r="EJV6" s="2152"/>
      <c r="EJW6" s="2152"/>
      <c r="EJX6" s="2152"/>
      <c r="EJY6" s="2152"/>
      <c r="EJZ6" s="2152"/>
      <c r="EKA6" s="2152"/>
      <c r="EKB6" s="2152"/>
      <c r="EKC6" s="2152"/>
      <c r="EKD6" s="2152"/>
      <c r="EKE6" s="2152"/>
      <c r="EKF6" s="2152"/>
      <c r="EKG6" s="2152"/>
      <c r="EKH6" s="2152"/>
      <c r="EKI6" s="2152"/>
      <c r="EKJ6" s="2152"/>
      <c r="EKK6" s="2152"/>
      <c r="EKL6" s="2152"/>
      <c r="EKM6" s="2152"/>
      <c r="EKN6" s="2152"/>
      <c r="EKO6" s="2152"/>
      <c r="EKP6" s="2152"/>
      <c r="EKQ6" s="2152"/>
      <c r="EKR6" s="2152"/>
      <c r="EKS6" s="2152"/>
      <c r="EKT6" s="2152"/>
      <c r="EKU6" s="2152"/>
      <c r="EKV6" s="2152"/>
      <c r="EKW6" s="2152"/>
      <c r="EKX6" s="2152"/>
      <c r="EKY6" s="2152"/>
      <c r="EKZ6" s="2152"/>
      <c r="ELA6" s="2152"/>
      <c r="ELB6" s="2152"/>
      <c r="ELC6" s="2152"/>
      <c r="ELD6" s="2152"/>
      <c r="ELE6" s="2152"/>
      <c r="ELF6" s="2152"/>
      <c r="ELG6" s="2152"/>
      <c r="ELH6" s="2152"/>
      <c r="ELI6" s="2152"/>
      <c r="ELJ6" s="2152"/>
      <c r="ELK6" s="2152"/>
      <c r="ELL6" s="2152"/>
      <c r="ELM6" s="2152"/>
      <c r="ELN6" s="2152"/>
      <c r="ELO6" s="2152"/>
      <c r="ELP6" s="2152"/>
      <c r="ELQ6" s="2152"/>
      <c r="ELR6" s="2152"/>
      <c r="ELS6" s="2152"/>
      <c r="ELT6" s="2152"/>
      <c r="ELU6" s="2152"/>
      <c r="ELV6" s="2152"/>
      <c r="ELW6" s="2152"/>
      <c r="ELX6" s="2152"/>
      <c r="ELY6" s="2152"/>
      <c r="ELZ6" s="2152"/>
      <c r="EMA6" s="2152"/>
      <c r="EMB6" s="2152"/>
      <c r="EMC6" s="2152"/>
      <c r="EMD6" s="2152"/>
      <c r="EME6" s="2152"/>
      <c r="EMF6" s="2152"/>
      <c r="EMG6" s="2152"/>
      <c r="EMH6" s="2152"/>
      <c r="EMI6" s="2152"/>
      <c r="EMJ6" s="2152"/>
      <c r="EMK6" s="2152"/>
      <c r="EML6" s="2152"/>
      <c r="EMM6" s="2152"/>
      <c r="EMN6" s="2152"/>
      <c r="EMO6" s="2152"/>
      <c r="EMP6" s="2152"/>
      <c r="EMQ6" s="2152"/>
      <c r="EMR6" s="2152"/>
      <c r="EMS6" s="2152"/>
      <c r="EMT6" s="2152"/>
      <c r="EMU6" s="2152"/>
      <c r="EMV6" s="2152"/>
      <c r="EMW6" s="2152"/>
      <c r="EMX6" s="2152"/>
      <c r="EMY6" s="2152"/>
      <c r="EMZ6" s="2152"/>
      <c r="ENA6" s="2152"/>
      <c r="ENB6" s="2152"/>
      <c r="ENC6" s="2152"/>
      <c r="END6" s="2152"/>
      <c r="ENE6" s="2152"/>
      <c r="ENF6" s="2152"/>
      <c r="ENG6" s="2152"/>
      <c r="ENH6" s="2152"/>
      <c r="ENI6" s="2152"/>
      <c r="ENJ6" s="2152"/>
      <c r="ENK6" s="2152"/>
      <c r="ENL6" s="2152"/>
      <c r="ENM6" s="2152"/>
      <c r="ENN6" s="2152"/>
      <c r="ENO6" s="2152"/>
      <c r="ENP6" s="2152"/>
      <c r="ENQ6" s="2152"/>
      <c r="ENR6" s="2152"/>
      <c r="ENS6" s="2152"/>
      <c r="ENT6" s="2152"/>
      <c r="ENU6" s="2152"/>
      <c r="ENV6" s="2152"/>
      <c r="ENW6" s="2152"/>
      <c r="ENX6" s="2152"/>
      <c r="ENY6" s="2152"/>
      <c r="ENZ6" s="2152"/>
      <c r="EOA6" s="2152"/>
      <c r="EOB6" s="2152"/>
      <c r="EOC6" s="2152"/>
      <c r="EOD6" s="2152"/>
      <c r="EOE6" s="2152"/>
      <c r="EOF6" s="2152"/>
      <c r="EOG6" s="2152"/>
      <c r="EOH6" s="2152"/>
      <c r="EOI6" s="2152"/>
      <c r="EOJ6" s="2152"/>
      <c r="EOK6" s="2152"/>
      <c r="EOL6" s="2152"/>
      <c r="EOM6" s="2152"/>
      <c r="EON6" s="2152"/>
      <c r="EOO6" s="2152"/>
      <c r="EOP6" s="2152"/>
      <c r="EOQ6" s="2152"/>
      <c r="EOR6" s="2152"/>
      <c r="EOS6" s="2152"/>
      <c r="EOT6" s="2152"/>
      <c r="EOU6" s="2152"/>
      <c r="EOV6" s="2152"/>
      <c r="EOW6" s="2152"/>
      <c r="EOX6" s="2152"/>
      <c r="EOY6" s="2152"/>
      <c r="EOZ6" s="2152"/>
      <c r="EPA6" s="2152"/>
      <c r="EPB6" s="2152"/>
      <c r="EPC6" s="2152"/>
      <c r="EPD6" s="2152"/>
      <c r="EPE6" s="2152"/>
      <c r="EPF6" s="2152"/>
      <c r="EPG6" s="2152"/>
      <c r="EPH6" s="2152"/>
      <c r="EPI6" s="2152"/>
      <c r="EPJ6" s="2152"/>
      <c r="EPK6" s="2152"/>
      <c r="EPL6" s="2152"/>
      <c r="EPM6" s="2152"/>
      <c r="EPN6" s="2152"/>
      <c r="EPO6" s="2152"/>
      <c r="EPP6" s="2152"/>
      <c r="EPQ6" s="2152"/>
      <c r="EPR6" s="2152"/>
      <c r="EPS6" s="2152"/>
      <c r="EPT6" s="2152"/>
      <c r="EPU6" s="2152"/>
      <c r="EPV6" s="2152"/>
      <c r="EPW6" s="2152"/>
      <c r="EPX6" s="2152"/>
      <c r="EPY6" s="2152"/>
      <c r="EPZ6" s="2152"/>
      <c r="EQA6" s="2152"/>
      <c r="EQB6" s="2152"/>
      <c r="EQC6" s="2152"/>
      <c r="EQD6" s="2152"/>
      <c r="EQE6" s="2152"/>
      <c r="EQF6" s="2152"/>
      <c r="EQG6" s="2152"/>
      <c r="EQH6" s="2152"/>
      <c r="EQI6" s="2152"/>
      <c r="EQJ6" s="2152"/>
      <c r="EQK6" s="2152"/>
      <c r="EQL6" s="2152"/>
      <c r="EQM6" s="2152"/>
      <c r="EQN6" s="2152"/>
      <c r="EQO6" s="2152"/>
      <c r="EQP6" s="2152"/>
      <c r="EQQ6" s="2152"/>
      <c r="EQR6" s="2152"/>
      <c r="EQS6" s="2152"/>
      <c r="EQT6" s="2152"/>
      <c r="EQU6" s="2152"/>
      <c r="EQV6" s="2152"/>
      <c r="EQW6" s="2152"/>
      <c r="EQX6" s="2152"/>
      <c r="EQY6" s="2152"/>
      <c r="EQZ6" s="2152"/>
      <c r="ERA6" s="2152"/>
      <c r="ERB6" s="2152"/>
      <c r="ERC6" s="2152"/>
      <c r="ERD6" s="2152"/>
      <c r="ERE6" s="2152"/>
      <c r="ERF6" s="2152"/>
      <c r="ERG6" s="2152"/>
      <c r="ERH6" s="2152"/>
      <c r="ERI6" s="2152"/>
      <c r="ERJ6" s="2152"/>
      <c r="ERK6" s="2152"/>
      <c r="ERL6" s="2152"/>
      <c r="ERM6" s="2152"/>
      <c r="ERN6" s="2152"/>
      <c r="ERO6" s="2152"/>
      <c r="ERP6" s="2152"/>
      <c r="ERQ6" s="2152"/>
      <c r="ERR6" s="2152"/>
      <c r="ERS6" s="2152"/>
      <c r="ERT6" s="2152"/>
      <c r="ERU6" s="2152"/>
      <c r="ERV6" s="2152"/>
      <c r="ERW6" s="2152"/>
      <c r="ERX6" s="2152"/>
      <c r="ERY6" s="2152"/>
      <c r="ERZ6" s="2152"/>
      <c r="ESA6" s="2152"/>
      <c r="ESB6" s="2152"/>
      <c r="ESC6" s="2152"/>
      <c r="ESD6" s="2152"/>
      <c r="ESE6" s="2152"/>
      <c r="ESF6" s="2152"/>
      <c r="ESG6" s="2152"/>
      <c r="ESH6" s="2152"/>
      <c r="ESI6" s="2152"/>
      <c r="ESJ6" s="2152"/>
      <c r="ESK6" s="2152"/>
      <c r="ESL6" s="2152"/>
      <c r="ESM6" s="2152"/>
      <c r="ESN6" s="2152"/>
      <c r="ESO6" s="2152"/>
      <c r="ESP6" s="2152"/>
      <c r="ESQ6" s="2152"/>
      <c r="ESR6" s="2152"/>
      <c r="ESS6" s="2152"/>
      <c r="EST6" s="2152"/>
      <c r="ESU6" s="2152"/>
      <c r="ESV6" s="2152"/>
      <c r="ESW6" s="2152"/>
      <c r="ESX6" s="2152"/>
      <c r="ESY6" s="2152"/>
      <c r="ESZ6" s="2152"/>
      <c r="ETA6" s="2152"/>
      <c r="ETB6" s="2152"/>
      <c r="ETC6" s="2152"/>
      <c r="ETD6" s="2152"/>
      <c r="ETE6" s="2152"/>
      <c r="ETF6" s="2152"/>
      <c r="ETG6" s="2152"/>
      <c r="ETH6" s="2152"/>
      <c r="ETI6" s="2152"/>
      <c r="ETJ6" s="2152"/>
      <c r="ETK6" s="2152"/>
      <c r="ETL6" s="2152"/>
      <c r="ETM6" s="2152"/>
      <c r="ETN6" s="2152"/>
      <c r="ETO6" s="2152"/>
      <c r="ETP6" s="2152"/>
      <c r="ETQ6" s="2152"/>
      <c r="ETR6" s="2152"/>
      <c r="ETS6" s="2152"/>
      <c r="ETT6" s="2152"/>
      <c r="ETU6" s="2152"/>
      <c r="ETV6" s="2152"/>
      <c r="ETW6" s="2152"/>
      <c r="ETX6" s="2152"/>
      <c r="ETY6" s="2152"/>
      <c r="ETZ6" s="2152"/>
      <c r="EUA6" s="2152"/>
      <c r="EUB6" s="2152"/>
      <c r="EUC6" s="2152"/>
      <c r="EUD6" s="2152"/>
      <c r="EUE6" s="2152"/>
      <c r="EUF6" s="2152"/>
      <c r="EUG6" s="2152"/>
      <c r="EUH6" s="2152"/>
      <c r="EUI6" s="2152"/>
      <c r="EUJ6" s="2152"/>
      <c r="EUK6" s="2152"/>
      <c r="EUL6" s="2152"/>
      <c r="EUM6" s="2152"/>
      <c r="EUN6" s="2152"/>
      <c r="EUO6" s="2152"/>
      <c r="EUP6" s="2152"/>
      <c r="EUQ6" s="2152"/>
      <c r="EUR6" s="2152"/>
      <c r="EUS6" s="2152"/>
      <c r="EUT6" s="2152"/>
      <c r="EUU6" s="2152"/>
      <c r="EUV6" s="2152"/>
      <c r="EUW6" s="2152"/>
      <c r="EUX6" s="2152"/>
      <c r="EUY6" s="2152"/>
      <c r="EUZ6" s="2152"/>
      <c r="EVA6" s="2152"/>
      <c r="EVB6" s="2152"/>
      <c r="EVC6" s="2152"/>
      <c r="EVD6" s="2152"/>
      <c r="EVE6" s="2152"/>
      <c r="EVF6" s="2152"/>
      <c r="EVG6" s="2152"/>
      <c r="EVH6" s="2152"/>
      <c r="EVI6" s="2152"/>
      <c r="EVJ6" s="2152"/>
      <c r="EVK6" s="2152"/>
      <c r="EVL6" s="2152"/>
      <c r="EVM6" s="2152"/>
      <c r="EVN6" s="2152"/>
      <c r="EVO6" s="2152"/>
      <c r="EVP6" s="2152"/>
      <c r="EVQ6" s="2152"/>
      <c r="EVR6" s="2152"/>
      <c r="EVS6" s="2152"/>
      <c r="EVT6" s="2152"/>
      <c r="EVU6" s="2152"/>
      <c r="EVV6" s="2152"/>
      <c r="EVW6" s="2152"/>
      <c r="EVX6" s="2152"/>
      <c r="EVY6" s="2152"/>
      <c r="EVZ6" s="2152"/>
      <c r="EWA6" s="2152"/>
      <c r="EWB6" s="2152"/>
      <c r="EWC6" s="2152"/>
      <c r="EWD6" s="2152"/>
      <c r="EWE6" s="2152"/>
      <c r="EWF6" s="2152"/>
      <c r="EWG6" s="2152"/>
      <c r="EWH6" s="2152"/>
      <c r="EWI6" s="2152"/>
      <c r="EWJ6" s="2152"/>
      <c r="EWK6" s="2152"/>
      <c r="EWL6" s="2152"/>
      <c r="EWM6" s="2152"/>
      <c r="EWN6" s="2152"/>
      <c r="EWO6" s="2152"/>
      <c r="EWP6" s="2152"/>
      <c r="EWQ6" s="2152"/>
      <c r="EWR6" s="2152"/>
      <c r="EWS6" s="2152"/>
      <c r="EWT6" s="2152"/>
      <c r="EWU6" s="2152"/>
      <c r="EWV6" s="2152"/>
      <c r="EWW6" s="2152"/>
      <c r="EWX6" s="2152"/>
      <c r="EWY6" s="2152"/>
      <c r="EWZ6" s="2152"/>
      <c r="EXA6" s="2152"/>
      <c r="EXB6" s="2152"/>
      <c r="EXC6" s="2152"/>
      <c r="EXD6" s="2152"/>
      <c r="EXE6" s="2152"/>
      <c r="EXF6" s="2152"/>
      <c r="EXG6" s="2152"/>
      <c r="EXH6" s="2152"/>
      <c r="EXI6" s="2152"/>
      <c r="EXJ6" s="2152"/>
      <c r="EXK6" s="2152"/>
      <c r="EXL6" s="2152"/>
      <c r="EXM6" s="2152"/>
      <c r="EXN6" s="2152"/>
      <c r="EXO6" s="2152"/>
      <c r="EXP6" s="2152"/>
      <c r="EXQ6" s="2152"/>
      <c r="EXR6" s="2152"/>
      <c r="EXS6" s="2152"/>
      <c r="EXT6" s="2152"/>
      <c r="EXU6" s="2152"/>
      <c r="EXV6" s="2152"/>
      <c r="EXW6" s="2152"/>
      <c r="EXX6" s="2152"/>
      <c r="EXY6" s="2152"/>
      <c r="EXZ6" s="2152"/>
      <c r="EYA6" s="2152"/>
      <c r="EYB6" s="2152"/>
      <c r="EYC6" s="2152"/>
      <c r="EYD6" s="2152"/>
      <c r="EYE6" s="2152"/>
      <c r="EYF6" s="2152"/>
      <c r="EYG6" s="2152"/>
      <c r="EYH6" s="2152"/>
      <c r="EYI6" s="2152"/>
      <c r="EYJ6" s="2152"/>
      <c r="EYK6" s="2152"/>
      <c r="EYL6" s="2152"/>
      <c r="EYM6" s="2152"/>
      <c r="EYN6" s="2152"/>
      <c r="EYO6" s="2152"/>
      <c r="EYP6" s="2152"/>
      <c r="EYQ6" s="2152"/>
      <c r="EYR6" s="2152"/>
      <c r="EYS6" s="2152"/>
      <c r="EYT6" s="2152"/>
      <c r="EYU6" s="2152"/>
      <c r="EYV6" s="2152"/>
      <c r="EYW6" s="2152"/>
      <c r="EYX6" s="2152"/>
      <c r="EYY6" s="2152"/>
      <c r="EYZ6" s="2152"/>
      <c r="EZA6" s="2152"/>
      <c r="EZB6" s="2152"/>
      <c r="EZC6" s="2152"/>
      <c r="EZD6" s="2152"/>
      <c r="EZE6" s="2152"/>
      <c r="EZF6" s="2152"/>
      <c r="EZG6" s="2152"/>
      <c r="EZH6" s="2152"/>
      <c r="EZI6" s="2152"/>
      <c r="EZJ6" s="2152"/>
      <c r="EZK6" s="2152"/>
      <c r="EZL6" s="2152"/>
      <c r="EZM6" s="2152"/>
      <c r="EZN6" s="2152"/>
      <c r="EZO6" s="2152"/>
      <c r="EZP6" s="2152"/>
      <c r="EZQ6" s="2152"/>
      <c r="EZR6" s="2152"/>
      <c r="EZS6" s="2152"/>
      <c r="EZT6" s="2152"/>
      <c r="EZU6" s="2152"/>
      <c r="EZV6" s="2152"/>
      <c r="EZW6" s="2152"/>
      <c r="EZX6" s="2152"/>
      <c r="EZY6" s="2152"/>
      <c r="EZZ6" s="2152"/>
      <c r="FAA6" s="2152"/>
      <c r="FAB6" s="2152"/>
      <c r="FAC6" s="2152"/>
      <c r="FAD6" s="2152"/>
      <c r="FAE6" s="2152"/>
      <c r="FAF6" s="2152"/>
      <c r="FAG6" s="2152"/>
      <c r="FAH6" s="2152"/>
      <c r="FAI6" s="2152"/>
      <c r="FAJ6" s="2152"/>
      <c r="FAK6" s="2152"/>
      <c r="FAL6" s="2152"/>
      <c r="FAM6" s="2152"/>
      <c r="FAN6" s="2152"/>
      <c r="FAO6" s="2152"/>
      <c r="FAP6" s="2152"/>
      <c r="FAQ6" s="2152"/>
      <c r="FAR6" s="2152"/>
      <c r="FAS6" s="2152"/>
      <c r="FAT6" s="2152"/>
      <c r="FAU6" s="2152"/>
      <c r="FAV6" s="2152"/>
      <c r="FAW6" s="2152"/>
      <c r="FAX6" s="2152"/>
      <c r="FAY6" s="2152"/>
      <c r="FAZ6" s="2152"/>
      <c r="FBA6" s="2152"/>
      <c r="FBB6" s="2152"/>
      <c r="FBC6" s="2152"/>
      <c r="FBD6" s="2152"/>
      <c r="FBE6" s="2152"/>
      <c r="FBF6" s="2152"/>
      <c r="FBG6" s="2152"/>
      <c r="FBH6" s="2152"/>
      <c r="FBI6" s="2152"/>
      <c r="FBJ6" s="2152"/>
      <c r="FBK6" s="2152"/>
      <c r="FBL6" s="2152"/>
      <c r="FBM6" s="2152"/>
      <c r="FBN6" s="2152"/>
      <c r="FBO6" s="2152"/>
      <c r="FBP6" s="2152"/>
      <c r="FBQ6" s="2152"/>
      <c r="FBR6" s="2152"/>
      <c r="FBS6" s="2152"/>
      <c r="FBT6" s="2152"/>
      <c r="FBU6" s="2152"/>
      <c r="FBV6" s="2152"/>
      <c r="FBW6" s="2152"/>
      <c r="FBX6" s="2152"/>
      <c r="FBY6" s="2152"/>
      <c r="FBZ6" s="2152"/>
      <c r="FCA6" s="2152"/>
      <c r="FCB6" s="2152"/>
      <c r="FCC6" s="2152"/>
      <c r="FCD6" s="2152"/>
      <c r="FCE6" s="2152"/>
      <c r="FCF6" s="2152"/>
      <c r="FCG6" s="2152"/>
      <c r="FCH6" s="2152"/>
      <c r="FCI6" s="2152"/>
      <c r="FCJ6" s="2152"/>
      <c r="FCK6" s="2152"/>
      <c r="FCL6" s="2152"/>
      <c r="FCM6" s="2152"/>
      <c r="FCN6" s="2152"/>
      <c r="FCO6" s="2152"/>
      <c r="FCP6" s="2152"/>
      <c r="FCQ6" s="2152"/>
      <c r="FCR6" s="2152"/>
      <c r="FCS6" s="2152"/>
      <c r="FCT6" s="2152"/>
      <c r="FCU6" s="2152"/>
      <c r="FCV6" s="2152"/>
      <c r="FCW6" s="2152"/>
      <c r="FCX6" s="2152"/>
      <c r="FCY6" s="2152"/>
      <c r="FCZ6" s="2152"/>
      <c r="FDA6" s="2152"/>
      <c r="FDB6" s="2152"/>
      <c r="FDC6" s="2152"/>
      <c r="FDD6" s="2152"/>
      <c r="FDE6" s="2152"/>
      <c r="FDF6" s="2152"/>
      <c r="FDG6" s="2152"/>
      <c r="FDH6" s="2152"/>
      <c r="FDI6" s="2152"/>
      <c r="FDJ6" s="2152"/>
      <c r="FDK6" s="2152"/>
      <c r="FDL6" s="2152"/>
      <c r="FDM6" s="2152"/>
      <c r="FDN6" s="2152"/>
      <c r="FDO6" s="2152"/>
      <c r="FDP6" s="2152"/>
      <c r="FDQ6" s="2152"/>
      <c r="FDR6" s="2152"/>
      <c r="FDS6" s="2152"/>
      <c r="FDT6" s="2152"/>
      <c r="FDU6" s="2152"/>
      <c r="FDV6" s="2152"/>
      <c r="FDW6" s="2152"/>
      <c r="FDX6" s="2152"/>
      <c r="FDY6" s="2152"/>
      <c r="FDZ6" s="2152"/>
      <c r="FEA6" s="2152"/>
      <c r="FEB6" s="2152"/>
      <c r="FEC6" s="2152"/>
      <c r="FED6" s="2152"/>
      <c r="FEE6" s="2152"/>
      <c r="FEF6" s="2152"/>
      <c r="FEG6" s="2152"/>
      <c r="FEH6" s="2152"/>
      <c r="FEI6" s="2152"/>
      <c r="FEJ6" s="2152"/>
      <c r="FEK6" s="2152"/>
      <c r="FEL6" s="2152"/>
      <c r="FEM6" s="2152"/>
      <c r="FEN6" s="2152"/>
      <c r="FEO6" s="2152"/>
      <c r="FEP6" s="2152"/>
      <c r="FEQ6" s="2152"/>
      <c r="FER6" s="2152"/>
      <c r="FES6" s="2152"/>
      <c r="FET6" s="2152"/>
      <c r="FEU6" s="2152"/>
      <c r="FEV6" s="2152"/>
      <c r="FEW6" s="2152"/>
      <c r="FEX6" s="2152"/>
      <c r="FEY6" s="2152"/>
      <c r="FEZ6" s="2152"/>
      <c r="FFA6" s="2152"/>
      <c r="FFB6" s="2152"/>
      <c r="FFC6" s="2152"/>
      <c r="FFD6" s="2152"/>
      <c r="FFE6" s="2152"/>
      <c r="FFF6" s="2152"/>
      <c r="FFG6" s="2152"/>
      <c r="FFH6" s="2152"/>
      <c r="FFI6" s="2152"/>
      <c r="FFJ6" s="2152"/>
      <c r="FFK6" s="2152"/>
      <c r="FFL6" s="2152"/>
      <c r="FFM6" s="2152"/>
      <c r="FFN6" s="2152"/>
      <c r="FFO6" s="2152"/>
      <c r="FFP6" s="2152"/>
      <c r="FFQ6" s="2152"/>
      <c r="FFR6" s="2152"/>
      <c r="FFS6" s="2152"/>
      <c r="FFT6" s="2152"/>
      <c r="FFU6" s="2152"/>
      <c r="FFV6" s="2152"/>
      <c r="FFW6" s="2152"/>
      <c r="FFX6" s="2152"/>
      <c r="FFY6" s="2152"/>
      <c r="FFZ6" s="2152"/>
      <c r="FGA6" s="2152"/>
      <c r="FGB6" s="2152"/>
      <c r="FGC6" s="2152"/>
      <c r="FGD6" s="2152"/>
      <c r="FGE6" s="2152"/>
      <c r="FGF6" s="2152"/>
      <c r="FGG6" s="2152"/>
      <c r="FGH6" s="2152"/>
      <c r="FGI6" s="2152"/>
      <c r="FGJ6" s="2152"/>
      <c r="FGK6" s="2152"/>
      <c r="FGL6" s="2152"/>
      <c r="FGM6" s="2152"/>
      <c r="FGN6" s="2152"/>
      <c r="FGO6" s="2152"/>
      <c r="FGP6" s="2152"/>
      <c r="FGQ6" s="2152"/>
      <c r="FGR6" s="2152"/>
      <c r="FGS6" s="2152"/>
      <c r="FGT6" s="2152"/>
      <c r="FGU6" s="2152"/>
      <c r="FGV6" s="2152"/>
      <c r="FGW6" s="2152"/>
      <c r="FGX6" s="2152"/>
      <c r="FGY6" s="2152"/>
      <c r="FGZ6" s="2152"/>
      <c r="FHA6" s="2152"/>
      <c r="FHB6" s="2152"/>
      <c r="FHC6" s="2152"/>
      <c r="FHD6" s="2152"/>
      <c r="FHE6" s="2152"/>
      <c r="FHF6" s="2152"/>
      <c r="FHG6" s="2152"/>
      <c r="FHH6" s="2152"/>
      <c r="FHI6" s="2152"/>
      <c r="FHJ6" s="2152"/>
      <c r="FHK6" s="2152"/>
      <c r="FHL6" s="2152"/>
      <c r="FHM6" s="2152"/>
      <c r="FHN6" s="2152"/>
      <c r="FHO6" s="2152"/>
      <c r="FHP6" s="2152"/>
      <c r="FHQ6" s="2152"/>
      <c r="FHR6" s="2152"/>
      <c r="FHS6" s="2152"/>
      <c r="FHT6" s="2152"/>
      <c r="FHU6" s="2152"/>
      <c r="FHV6" s="2152"/>
      <c r="FHW6" s="2152"/>
      <c r="FHX6" s="2152"/>
      <c r="FHY6" s="2152"/>
      <c r="FHZ6" s="2152"/>
      <c r="FIA6" s="2152"/>
      <c r="FIB6" s="2152"/>
      <c r="FIC6" s="2152"/>
      <c r="FID6" s="2152"/>
      <c r="FIE6" s="2152"/>
      <c r="FIF6" s="2152"/>
      <c r="FIG6" s="2152"/>
      <c r="FIH6" s="2152"/>
      <c r="FII6" s="2152"/>
      <c r="FIJ6" s="2152"/>
      <c r="FIK6" s="2152"/>
      <c r="FIL6" s="2152"/>
      <c r="FIM6" s="2152"/>
      <c r="FIN6" s="2152"/>
      <c r="FIO6" s="2152"/>
      <c r="FIP6" s="2152"/>
      <c r="FIQ6" s="2152"/>
      <c r="FIR6" s="2152"/>
      <c r="FIS6" s="2152"/>
      <c r="FIT6" s="2152"/>
      <c r="FIU6" s="2152"/>
      <c r="FIV6" s="2152"/>
      <c r="FIW6" s="2152"/>
      <c r="FIX6" s="2152"/>
      <c r="FIY6" s="2152"/>
      <c r="FIZ6" s="2152"/>
      <c r="FJA6" s="2152"/>
      <c r="FJB6" s="2152"/>
      <c r="FJC6" s="2152"/>
      <c r="FJD6" s="2152"/>
      <c r="FJE6" s="2152"/>
      <c r="FJF6" s="2152"/>
      <c r="FJG6" s="2152"/>
      <c r="FJH6" s="2152"/>
      <c r="FJI6" s="2152"/>
      <c r="FJJ6" s="2152"/>
      <c r="FJK6" s="2152"/>
      <c r="FJL6" s="2152"/>
      <c r="FJM6" s="2152"/>
      <c r="FJN6" s="2152"/>
      <c r="FJO6" s="2152"/>
      <c r="FJP6" s="2152"/>
      <c r="FJQ6" s="2152"/>
      <c r="FJR6" s="2152"/>
      <c r="FJS6" s="2152"/>
      <c r="FJT6" s="2152"/>
      <c r="FJU6" s="2152"/>
      <c r="FJV6" s="2152"/>
      <c r="FJW6" s="2152"/>
      <c r="FJX6" s="2152"/>
      <c r="FJY6" s="2152"/>
      <c r="FJZ6" s="2152"/>
      <c r="FKA6" s="2152"/>
      <c r="FKB6" s="2152"/>
      <c r="FKC6" s="2152"/>
      <c r="FKD6" s="2152"/>
      <c r="FKE6" s="2152"/>
      <c r="FKF6" s="2152"/>
      <c r="FKG6" s="2152"/>
      <c r="FKH6" s="2152"/>
      <c r="FKI6" s="2152"/>
      <c r="FKJ6" s="2152"/>
      <c r="FKK6" s="2152"/>
      <c r="FKL6" s="2152"/>
      <c r="FKM6" s="2152"/>
      <c r="FKN6" s="2152"/>
      <c r="FKO6" s="2152"/>
      <c r="FKP6" s="2152"/>
      <c r="FKQ6" s="2152"/>
      <c r="FKR6" s="2152"/>
      <c r="FKS6" s="2152"/>
      <c r="FKT6" s="2152"/>
      <c r="FKU6" s="2152"/>
      <c r="FKV6" s="2152"/>
      <c r="FKW6" s="2152"/>
      <c r="FKX6" s="2152"/>
      <c r="FKY6" s="2152"/>
      <c r="FKZ6" s="2152"/>
      <c r="FLA6" s="2152"/>
      <c r="FLB6" s="2152"/>
      <c r="FLC6" s="2152"/>
      <c r="FLD6" s="2152"/>
      <c r="FLE6" s="2152"/>
      <c r="FLF6" s="2152"/>
      <c r="FLG6" s="2152"/>
      <c r="FLH6" s="2152"/>
      <c r="FLI6" s="2152"/>
      <c r="FLJ6" s="2152"/>
      <c r="FLK6" s="2152"/>
      <c r="FLL6" s="2152"/>
      <c r="FLM6" s="2152"/>
      <c r="FLN6" s="2152"/>
      <c r="FLO6" s="2152"/>
      <c r="FLP6" s="2152"/>
      <c r="FLQ6" s="2152"/>
      <c r="FLR6" s="2152"/>
      <c r="FLS6" s="2152"/>
      <c r="FLT6" s="2152"/>
      <c r="FLU6" s="2152"/>
      <c r="FLV6" s="2152"/>
      <c r="FLW6" s="2152"/>
      <c r="FLX6" s="2152"/>
      <c r="FLY6" s="2152"/>
      <c r="FLZ6" s="2152"/>
      <c r="FMA6" s="2152"/>
      <c r="FMB6" s="2152"/>
      <c r="FMC6" s="2152"/>
      <c r="FMD6" s="2152"/>
      <c r="FME6" s="2152"/>
      <c r="FMF6" s="2152"/>
      <c r="FMG6" s="2152"/>
      <c r="FMH6" s="2152"/>
      <c r="FMI6" s="2152"/>
      <c r="FMJ6" s="2152"/>
      <c r="FMK6" s="2152"/>
      <c r="FML6" s="2152"/>
      <c r="FMM6" s="2152"/>
      <c r="FMN6" s="2152"/>
      <c r="FMO6" s="2152"/>
      <c r="FMP6" s="2152"/>
      <c r="FMQ6" s="2152"/>
      <c r="FMR6" s="2152"/>
      <c r="FMS6" s="2152"/>
      <c r="FMT6" s="2152"/>
      <c r="FMU6" s="2152"/>
      <c r="FMV6" s="2152"/>
      <c r="FMW6" s="2152"/>
      <c r="FMX6" s="2152"/>
      <c r="FMY6" s="2152"/>
      <c r="FMZ6" s="2152"/>
      <c r="FNA6" s="2152"/>
      <c r="FNB6" s="2152"/>
      <c r="FNC6" s="2152"/>
      <c r="FND6" s="2152"/>
      <c r="FNE6" s="2152"/>
      <c r="FNF6" s="2152"/>
      <c r="FNG6" s="2152"/>
      <c r="FNH6" s="2152"/>
      <c r="FNI6" s="2152"/>
      <c r="FNJ6" s="2152"/>
      <c r="FNK6" s="2152"/>
      <c r="FNL6" s="2152"/>
      <c r="FNM6" s="2152"/>
      <c r="FNN6" s="2152"/>
      <c r="FNO6" s="2152"/>
      <c r="FNP6" s="2152"/>
      <c r="FNQ6" s="2152"/>
      <c r="FNR6" s="2152"/>
      <c r="FNS6" s="2152"/>
      <c r="FNT6" s="2152"/>
      <c r="FNU6" s="2152"/>
      <c r="FNV6" s="2152"/>
      <c r="FNW6" s="2152"/>
      <c r="FNX6" s="2152"/>
      <c r="FNY6" s="2152"/>
      <c r="FNZ6" s="2152"/>
      <c r="FOA6" s="2152"/>
      <c r="FOB6" s="2152"/>
      <c r="FOC6" s="2152"/>
      <c r="FOD6" s="2152"/>
      <c r="FOE6" s="2152"/>
      <c r="FOF6" s="2152"/>
      <c r="FOG6" s="2152"/>
      <c r="FOH6" s="2152"/>
      <c r="FOI6" s="2152"/>
      <c r="FOJ6" s="2152"/>
      <c r="FOK6" s="2152"/>
      <c r="FOL6" s="2152"/>
      <c r="FOM6" s="2152"/>
      <c r="FON6" s="2152"/>
      <c r="FOO6" s="2152"/>
      <c r="FOP6" s="2152"/>
      <c r="FOQ6" s="2152"/>
      <c r="FOR6" s="2152"/>
      <c r="FOS6" s="2152"/>
      <c r="FOT6" s="2152"/>
      <c r="FOU6" s="2152"/>
      <c r="FOV6" s="2152"/>
      <c r="FOW6" s="2152"/>
      <c r="FOX6" s="2152"/>
      <c r="FOY6" s="2152"/>
      <c r="FOZ6" s="2152"/>
      <c r="FPA6" s="2152"/>
      <c r="FPB6" s="2152"/>
      <c r="FPC6" s="2152"/>
      <c r="FPD6" s="2152"/>
      <c r="FPE6" s="2152"/>
      <c r="FPF6" s="2152"/>
      <c r="FPG6" s="2152"/>
      <c r="FPH6" s="2152"/>
      <c r="FPI6" s="2152"/>
      <c r="FPJ6" s="2152"/>
      <c r="FPK6" s="2152"/>
      <c r="FPL6" s="2152"/>
      <c r="FPM6" s="2152"/>
      <c r="FPN6" s="2152"/>
      <c r="FPO6" s="2152"/>
      <c r="FPP6" s="2152"/>
      <c r="FPQ6" s="2152"/>
      <c r="FPR6" s="2152"/>
      <c r="FPS6" s="2152"/>
      <c r="FPT6" s="2152"/>
      <c r="FPU6" s="2152"/>
      <c r="FPV6" s="2152"/>
      <c r="FPW6" s="2152"/>
      <c r="FPX6" s="2152"/>
      <c r="FPY6" s="2152"/>
      <c r="FPZ6" s="2152"/>
      <c r="FQA6" s="2152"/>
      <c r="FQB6" s="2152"/>
      <c r="FQC6" s="2152"/>
      <c r="FQD6" s="2152"/>
      <c r="FQE6" s="2152"/>
      <c r="FQF6" s="2152"/>
      <c r="FQG6" s="2152"/>
      <c r="FQH6" s="2152"/>
      <c r="FQI6" s="2152"/>
      <c r="FQJ6" s="2152"/>
      <c r="FQK6" s="2152"/>
      <c r="FQL6" s="2152"/>
      <c r="FQM6" s="2152"/>
      <c r="FQN6" s="2152"/>
      <c r="FQO6" s="2152"/>
      <c r="FQP6" s="2152"/>
      <c r="FQQ6" s="2152"/>
      <c r="FQR6" s="2152"/>
      <c r="FQS6" s="2152"/>
      <c r="FQT6" s="2152"/>
      <c r="FQU6" s="2152"/>
      <c r="FQV6" s="2152"/>
      <c r="FQW6" s="2152"/>
      <c r="FQX6" s="2152"/>
      <c r="FQY6" s="2152"/>
      <c r="FQZ6" s="2152"/>
      <c r="FRA6" s="2152"/>
      <c r="FRB6" s="2152"/>
      <c r="FRC6" s="2152"/>
      <c r="FRD6" s="2152"/>
      <c r="FRE6" s="2152"/>
      <c r="FRF6" s="2152"/>
      <c r="FRG6" s="2152"/>
      <c r="FRH6" s="2152"/>
      <c r="FRI6" s="2152"/>
      <c r="FRJ6" s="2152"/>
      <c r="FRK6" s="2152"/>
      <c r="FRL6" s="2152"/>
      <c r="FRM6" s="2152"/>
      <c r="FRN6" s="2152"/>
      <c r="FRO6" s="2152"/>
      <c r="FRP6" s="2152"/>
      <c r="FRQ6" s="2152"/>
      <c r="FRR6" s="2152"/>
      <c r="FRS6" s="2152"/>
      <c r="FRT6" s="2152"/>
      <c r="FRU6" s="2152"/>
      <c r="FRV6" s="2152"/>
      <c r="FRW6" s="2152"/>
      <c r="FRX6" s="2152"/>
      <c r="FRY6" s="2152"/>
      <c r="FRZ6" s="2152"/>
      <c r="FSA6" s="2152"/>
      <c r="FSB6" s="2152"/>
      <c r="FSC6" s="2152"/>
      <c r="FSD6" s="2152"/>
      <c r="FSE6" s="2152"/>
      <c r="FSF6" s="2152"/>
      <c r="FSG6" s="2152"/>
      <c r="FSH6" s="2152"/>
      <c r="FSI6" s="2152"/>
      <c r="FSJ6" s="2152"/>
      <c r="FSK6" s="2152"/>
      <c r="FSL6" s="2152"/>
      <c r="FSM6" s="2152"/>
      <c r="FSN6" s="2152"/>
      <c r="FSO6" s="2152"/>
      <c r="FSP6" s="2152"/>
      <c r="FSQ6" s="2152"/>
      <c r="FSR6" s="2152"/>
      <c r="FSS6" s="2152"/>
      <c r="FST6" s="2152"/>
      <c r="FSU6" s="2152"/>
      <c r="FSV6" s="2152"/>
      <c r="FSW6" s="2152"/>
      <c r="FSX6" s="2152"/>
      <c r="FSY6" s="2152"/>
      <c r="FSZ6" s="2152"/>
      <c r="FTA6" s="2152"/>
      <c r="FTB6" s="2152"/>
      <c r="FTC6" s="2152"/>
      <c r="FTD6" s="2152"/>
      <c r="FTE6" s="2152"/>
      <c r="FTF6" s="2152"/>
      <c r="FTG6" s="2152"/>
      <c r="FTH6" s="2152"/>
      <c r="FTI6" s="2152"/>
      <c r="FTJ6" s="2152"/>
      <c r="FTK6" s="2152"/>
      <c r="FTL6" s="2152"/>
      <c r="FTM6" s="2152"/>
      <c r="FTN6" s="2152"/>
      <c r="FTO6" s="2152"/>
      <c r="FTP6" s="2152"/>
      <c r="FTQ6" s="2152"/>
      <c r="FTR6" s="2152"/>
      <c r="FTS6" s="2152"/>
      <c r="FTT6" s="2152"/>
      <c r="FTU6" s="2152"/>
      <c r="FTV6" s="2152"/>
      <c r="FTW6" s="2152"/>
      <c r="FTX6" s="2152"/>
      <c r="FTY6" s="2152"/>
      <c r="FTZ6" s="2152"/>
      <c r="FUA6" s="2152"/>
      <c r="FUB6" s="2152"/>
      <c r="FUC6" s="2152"/>
      <c r="FUD6" s="2152"/>
      <c r="FUE6" s="2152"/>
      <c r="FUF6" s="2152"/>
      <c r="FUG6" s="2152"/>
      <c r="FUH6" s="2152"/>
      <c r="FUI6" s="2152"/>
      <c r="FUJ6" s="2152"/>
      <c r="FUK6" s="2152"/>
      <c r="FUL6" s="2152"/>
      <c r="FUM6" s="2152"/>
      <c r="FUN6" s="2152"/>
      <c r="FUO6" s="2152"/>
      <c r="FUP6" s="2152"/>
      <c r="FUQ6" s="2152"/>
      <c r="FUR6" s="2152"/>
      <c r="FUS6" s="2152"/>
      <c r="FUT6" s="2152"/>
      <c r="FUU6" s="2152"/>
      <c r="FUV6" s="2152"/>
      <c r="FUW6" s="2152"/>
      <c r="FUX6" s="2152"/>
      <c r="FUY6" s="2152"/>
      <c r="FUZ6" s="2152"/>
      <c r="FVA6" s="2152"/>
      <c r="FVB6" s="2152"/>
      <c r="FVC6" s="2152"/>
      <c r="FVD6" s="2152"/>
      <c r="FVE6" s="2152"/>
      <c r="FVF6" s="2152"/>
      <c r="FVG6" s="2152"/>
      <c r="FVH6" s="2152"/>
      <c r="FVI6" s="2152"/>
      <c r="FVJ6" s="2152"/>
      <c r="FVK6" s="2152"/>
      <c r="FVL6" s="2152"/>
      <c r="FVM6" s="2152"/>
      <c r="FVN6" s="2152"/>
      <c r="FVO6" s="2152"/>
      <c r="FVP6" s="2152"/>
      <c r="FVQ6" s="2152"/>
      <c r="FVR6" s="2152"/>
      <c r="FVS6" s="2152"/>
      <c r="FVT6" s="2152"/>
      <c r="FVU6" s="2152"/>
      <c r="FVV6" s="2152"/>
      <c r="FVW6" s="2152"/>
      <c r="FVX6" s="2152"/>
      <c r="FVY6" s="2152"/>
      <c r="FVZ6" s="2152"/>
      <c r="FWA6" s="2152"/>
      <c r="FWB6" s="2152"/>
      <c r="FWC6" s="2152"/>
      <c r="FWD6" s="2152"/>
      <c r="FWE6" s="2152"/>
      <c r="FWF6" s="2152"/>
      <c r="FWG6" s="2152"/>
      <c r="FWH6" s="2152"/>
      <c r="FWI6" s="2152"/>
      <c r="FWJ6" s="2152"/>
      <c r="FWK6" s="2152"/>
      <c r="FWL6" s="2152"/>
      <c r="FWM6" s="2152"/>
      <c r="FWN6" s="2152"/>
      <c r="FWO6" s="2152"/>
      <c r="FWP6" s="2152"/>
      <c r="FWQ6" s="2152"/>
      <c r="FWR6" s="2152"/>
      <c r="FWS6" s="2152"/>
      <c r="FWT6" s="2152"/>
      <c r="FWU6" s="2152"/>
      <c r="FWV6" s="2152"/>
      <c r="FWW6" s="2152"/>
      <c r="FWX6" s="2152"/>
      <c r="FWY6" s="2152"/>
      <c r="FWZ6" s="2152"/>
      <c r="FXA6" s="2152"/>
      <c r="FXB6" s="2152"/>
      <c r="FXC6" s="2152"/>
      <c r="FXD6" s="2152"/>
      <c r="FXE6" s="2152"/>
      <c r="FXF6" s="2152"/>
      <c r="FXG6" s="2152"/>
      <c r="FXH6" s="2152"/>
      <c r="FXI6" s="2152"/>
      <c r="FXJ6" s="2152"/>
      <c r="FXK6" s="2152"/>
      <c r="FXL6" s="2152"/>
      <c r="FXM6" s="2152"/>
      <c r="FXN6" s="2152"/>
      <c r="FXO6" s="2152"/>
      <c r="FXP6" s="2152"/>
      <c r="FXQ6" s="2152"/>
      <c r="FXR6" s="2152"/>
      <c r="FXS6" s="2152"/>
      <c r="FXT6" s="2152"/>
      <c r="FXU6" s="2152"/>
      <c r="FXV6" s="2152"/>
      <c r="FXW6" s="2152"/>
      <c r="FXX6" s="2152"/>
      <c r="FXY6" s="2152"/>
      <c r="FXZ6" s="2152"/>
      <c r="FYA6" s="2152"/>
      <c r="FYB6" s="2152"/>
      <c r="FYC6" s="2152"/>
      <c r="FYD6" s="2152"/>
      <c r="FYE6" s="2152"/>
      <c r="FYF6" s="2152"/>
      <c r="FYG6" s="2152"/>
      <c r="FYH6" s="2152"/>
      <c r="FYI6" s="2152"/>
      <c r="FYJ6" s="2152"/>
      <c r="FYK6" s="2152"/>
      <c r="FYL6" s="2152"/>
      <c r="FYM6" s="2152"/>
      <c r="FYN6" s="2152"/>
      <c r="FYO6" s="2152"/>
      <c r="FYP6" s="2152"/>
      <c r="FYQ6" s="2152"/>
      <c r="FYR6" s="2152"/>
      <c r="FYS6" s="2152"/>
      <c r="FYT6" s="2152"/>
      <c r="FYU6" s="2152"/>
      <c r="FYV6" s="2152"/>
      <c r="FYW6" s="2152"/>
      <c r="FYX6" s="2152"/>
      <c r="FYY6" s="2152"/>
      <c r="FYZ6" s="2152"/>
      <c r="FZA6" s="2152"/>
      <c r="FZB6" s="2152"/>
      <c r="FZC6" s="2152"/>
      <c r="FZD6" s="2152"/>
      <c r="FZE6" s="2152"/>
      <c r="FZF6" s="2152"/>
      <c r="FZG6" s="2152"/>
      <c r="FZH6" s="2152"/>
      <c r="FZI6" s="2152"/>
      <c r="FZJ6" s="2152"/>
      <c r="FZK6" s="2152"/>
      <c r="FZL6" s="2152"/>
      <c r="FZM6" s="2152"/>
      <c r="FZN6" s="2152"/>
      <c r="FZO6" s="2152"/>
      <c r="FZP6" s="2152"/>
      <c r="FZQ6" s="2152"/>
      <c r="FZR6" s="2152"/>
      <c r="FZS6" s="2152"/>
      <c r="FZT6" s="2152"/>
      <c r="FZU6" s="2152"/>
      <c r="FZV6" s="2152"/>
      <c r="FZW6" s="2152"/>
      <c r="FZX6" s="2152"/>
      <c r="FZY6" s="2152"/>
      <c r="FZZ6" s="2152"/>
      <c r="GAA6" s="2152"/>
      <c r="GAB6" s="2152"/>
      <c r="GAC6" s="2152"/>
      <c r="GAD6" s="2152"/>
      <c r="GAE6" s="2152"/>
      <c r="GAF6" s="2152"/>
      <c r="GAG6" s="2152"/>
      <c r="GAH6" s="2152"/>
      <c r="GAI6" s="2152"/>
      <c r="GAJ6" s="2152"/>
      <c r="GAK6" s="2152"/>
      <c r="GAL6" s="2152"/>
      <c r="GAM6" s="2152"/>
      <c r="GAN6" s="2152"/>
      <c r="GAO6" s="2152"/>
      <c r="GAP6" s="2152"/>
      <c r="GAQ6" s="2152"/>
      <c r="GAR6" s="2152"/>
      <c r="GAS6" s="2152"/>
      <c r="GAT6" s="2152"/>
      <c r="GAU6" s="2152"/>
      <c r="GAV6" s="2152"/>
      <c r="GAW6" s="2152"/>
      <c r="GAX6" s="2152"/>
      <c r="GAY6" s="2152"/>
      <c r="GAZ6" s="2152"/>
      <c r="GBA6" s="2152"/>
      <c r="GBB6" s="2152"/>
      <c r="GBC6" s="2152"/>
      <c r="GBD6" s="2152"/>
      <c r="GBE6" s="2152"/>
      <c r="GBF6" s="2152"/>
      <c r="GBG6" s="2152"/>
      <c r="GBH6" s="2152"/>
      <c r="GBI6" s="2152"/>
      <c r="GBJ6" s="2152"/>
      <c r="GBK6" s="2152"/>
      <c r="GBL6" s="2152"/>
      <c r="GBM6" s="2152"/>
      <c r="GBN6" s="2152"/>
      <c r="GBO6" s="2152"/>
      <c r="GBP6" s="2152"/>
      <c r="GBQ6" s="2152"/>
      <c r="GBR6" s="2152"/>
      <c r="GBS6" s="2152"/>
      <c r="GBT6" s="2152"/>
      <c r="GBU6" s="2152"/>
      <c r="GBV6" s="2152"/>
      <c r="GBW6" s="2152"/>
      <c r="GBX6" s="2152"/>
      <c r="GBY6" s="2152"/>
      <c r="GBZ6" s="2152"/>
      <c r="GCA6" s="2152"/>
      <c r="GCB6" s="2152"/>
      <c r="GCC6" s="2152"/>
      <c r="GCD6" s="2152"/>
      <c r="GCE6" s="2152"/>
      <c r="GCF6" s="2152"/>
      <c r="GCG6" s="2152"/>
      <c r="GCH6" s="2152"/>
      <c r="GCI6" s="2152"/>
      <c r="GCJ6" s="2152"/>
      <c r="GCK6" s="2152"/>
      <c r="GCL6" s="2152"/>
      <c r="GCM6" s="2152"/>
      <c r="GCN6" s="2152"/>
      <c r="GCO6" s="2152"/>
      <c r="GCP6" s="2152"/>
      <c r="GCQ6" s="2152"/>
      <c r="GCR6" s="2152"/>
      <c r="GCS6" s="2152"/>
      <c r="GCT6" s="2152"/>
      <c r="GCU6" s="2152"/>
      <c r="GCV6" s="2152"/>
      <c r="GCW6" s="2152"/>
      <c r="GCX6" s="2152"/>
      <c r="GCY6" s="2152"/>
      <c r="GCZ6" s="2152"/>
      <c r="GDA6" s="2152"/>
      <c r="GDB6" s="2152"/>
      <c r="GDC6" s="2152"/>
      <c r="GDD6" s="2152"/>
      <c r="GDE6" s="2152"/>
      <c r="GDF6" s="2152"/>
      <c r="GDG6" s="2152"/>
      <c r="GDH6" s="2152"/>
      <c r="GDI6" s="2152"/>
      <c r="GDJ6" s="2152"/>
      <c r="GDK6" s="2152"/>
      <c r="GDL6" s="2152"/>
      <c r="GDM6" s="2152"/>
      <c r="GDN6" s="2152"/>
      <c r="GDO6" s="2152"/>
      <c r="GDP6" s="2152"/>
      <c r="GDQ6" s="2152"/>
      <c r="GDR6" s="2152"/>
      <c r="GDS6" s="2152"/>
      <c r="GDT6" s="2152"/>
      <c r="GDU6" s="2152"/>
      <c r="GDV6" s="2152"/>
      <c r="GDW6" s="2152"/>
      <c r="GDX6" s="2152"/>
      <c r="GDY6" s="2152"/>
      <c r="GDZ6" s="2152"/>
      <c r="GEA6" s="2152"/>
      <c r="GEB6" s="2152"/>
      <c r="GEC6" s="2152"/>
      <c r="GED6" s="2152"/>
      <c r="GEE6" s="2152"/>
      <c r="GEF6" s="2152"/>
      <c r="GEG6" s="2152"/>
      <c r="GEH6" s="2152"/>
      <c r="GEI6" s="2152"/>
      <c r="GEJ6" s="2152"/>
      <c r="GEK6" s="2152"/>
      <c r="GEL6" s="2152"/>
      <c r="GEM6" s="2152"/>
      <c r="GEN6" s="2152"/>
      <c r="GEO6" s="2152"/>
      <c r="GEP6" s="2152"/>
      <c r="GEQ6" s="2152"/>
      <c r="GER6" s="2152"/>
      <c r="GES6" s="2152"/>
      <c r="GET6" s="2152"/>
      <c r="GEU6" s="2152"/>
      <c r="GEV6" s="2152"/>
      <c r="GEW6" s="2152"/>
      <c r="GEX6" s="2152"/>
      <c r="GEY6" s="2152"/>
      <c r="GEZ6" s="2152"/>
      <c r="GFA6" s="2152"/>
      <c r="GFB6" s="2152"/>
      <c r="GFC6" s="2152"/>
      <c r="GFD6" s="2152"/>
      <c r="GFE6" s="2152"/>
      <c r="GFF6" s="2152"/>
      <c r="GFG6" s="2152"/>
      <c r="GFH6" s="2152"/>
      <c r="GFI6" s="2152"/>
      <c r="GFJ6" s="2152"/>
      <c r="GFK6" s="2152"/>
      <c r="GFL6" s="2152"/>
      <c r="GFM6" s="2152"/>
      <c r="GFN6" s="2152"/>
      <c r="GFO6" s="2152"/>
      <c r="GFP6" s="2152"/>
      <c r="GFQ6" s="2152"/>
      <c r="GFR6" s="2152"/>
      <c r="GFS6" s="2152"/>
      <c r="GFT6" s="2152"/>
      <c r="GFU6" s="2152"/>
      <c r="GFV6" s="2152"/>
      <c r="GFW6" s="2152"/>
      <c r="GFX6" s="2152"/>
      <c r="GFY6" s="2152"/>
      <c r="GFZ6" s="2152"/>
      <c r="GGA6" s="2152"/>
      <c r="GGB6" s="2152"/>
      <c r="GGC6" s="2152"/>
      <c r="GGD6" s="2152"/>
      <c r="GGE6" s="2152"/>
      <c r="GGF6" s="2152"/>
      <c r="GGG6" s="2152"/>
      <c r="GGH6" s="2152"/>
      <c r="GGI6" s="2152"/>
      <c r="GGJ6" s="2152"/>
      <c r="GGK6" s="2152"/>
      <c r="GGL6" s="2152"/>
      <c r="GGM6" s="2152"/>
      <c r="GGN6" s="2152"/>
      <c r="GGO6" s="2152"/>
      <c r="GGP6" s="2152"/>
      <c r="GGQ6" s="2152"/>
      <c r="GGR6" s="2152"/>
      <c r="GGS6" s="2152"/>
      <c r="GGT6" s="2152"/>
      <c r="GGU6" s="2152"/>
      <c r="GGV6" s="2152"/>
      <c r="GGW6" s="2152"/>
      <c r="GGX6" s="2152"/>
      <c r="GGY6" s="2152"/>
      <c r="GGZ6" s="2152"/>
      <c r="GHA6" s="2152"/>
      <c r="GHB6" s="2152"/>
      <c r="GHC6" s="2152"/>
      <c r="GHD6" s="2152"/>
      <c r="GHE6" s="2152"/>
      <c r="GHF6" s="2152"/>
      <c r="GHG6" s="2152"/>
      <c r="GHH6" s="2152"/>
      <c r="GHI6" s="2152"/>
      <c r="GHJ6" s="2152"/>
      <c r="GHK6" s="2152"/>
      <c r="GHL6" s="2152"/>
      <c r="GHM6" s="2152"/>
      <c r="GHN6" s="2152"/>
      <c r="GHO6" s="2152"/>
      <c r="GHP6" s="2152"/>
      <c r="GHQ6" s="2152"/>
      <c r="GHR6" s="2152"/>
      <c r="GHS6" s="2152"/>
      <c r="GHT6" s="2152"/>
      <c r="GHU6" s="2152"/>
      <c r="GHV6" s="2152"/>
      <c r="GHW6" s="2152"/>
      <c r="GHX6" s="2152"/>
      <c r="GHY6" s="2152"/>
      <c r="GHZ6" s="2152"/>
      <c r="GIA6" s="2152"/>
      <c r="GIB6" s="2152"/>
      <c r="GIC6" s="2152"/>
      <c r="GID6" s="2152"/>
      <c r="GIE6" s="2152"/>
      <c r="GIF6" s="2152"/>
      <c r="GIG6" s="2152"/>
      <c r="GIH6" s="2152"/>
      <c r="GII6" s="2152"/>
      <c r="GIJ6" s="2152"/>
      <c r="GIK6" s="2152"/>
      <c r="GIL6" s="2152"/>
      <c r="GIM6" s="2152"/>
      <c r="GIN6" s="2152"/>
      <c r="GIO6" s="2152"/>
      <c r="GIP6" s="2152"/>
      <c r="GIQ6" s="2152"/>
      <c r="GIR6" s="2152"/>
      <c r="GIS6" s="2152"/>
      <c r="GIT6" s="2152"/>
      <c r="GIU6" s="2152"/>
      <c r="GIV6" s="2152"/>
      <c r="GIW6" s="2152"/>
      <c r="GIX6" s="2152"/>
      <c r="GIY6" s="2152"/>
      <c r="GIZ6" s="2152"/>
      <c r="GJA6" s="2152"/>
      <c r="GJB6" s="2152"/>
      <c r="GJC6" s="2152"/>
      <c r="GJD6" s="2152"/>
      <c r="GJE6" s="2152"/>
      <c r="GJF6" s="2152"/>
      <c r="GJG6" s="2152"/>
      <c r="GJH6" s="2152"/>
      <c r="GJI6" s="2152"/>
      <c r="GJJ6" s="2152"/>
      <c r="GJK6" s="2152"/>
      <c r="GJL6" s="2152"/>
      <c r="GJM6" s="2152"/>
      <c r="GJN6" s="2152"/>
      <c r="GJO6" s="2152"/>
      <c r="GJP6" s="2152"/>
      <c r="GJQ6" s="2152"/>
      <c r="GJR6" s="2152"/>
      <c r="GJS6" s="2152"/>
      <c r="GJT6" s="2152"/>
      <c r="GJU6" s="2152"/>
      <c r="GJV6" s="2152"/>
      <c r="GJW6" s="2152"/>
      <c r="GJX6" s="2152"/>
      <c r="GJY6" s="2152"/>
      <c r="GJZ6" s="2152"/>
      <c r="GKA6" s="2152"/>
      <c r="GKB6" s="2152"/>
      <c r="GKC6" s="2152"/>
      <c r="GKD6" s="2152"/>
      <c r="GKE6" s="2152"/>
      <c r="GKF6" s="2152"/>
      <c r="GKG6" s="2152"/>
      <c r="GKH6" s="2152"/>
      <c r="GKI6" s="2152"/>
      <c r="GKJ6" s="2152"/>
      <c r="GKK6" s="2152"/>
      <c r="GKL6" s="2152"/>
      <c r="GKM6" s="2152"/>
      <c r="GKN6" s="2152"/>
      <c r="GKO6" s="2152"/>
      <c r="GKP6" s="2152"/>
      <c r="GKQ6" s="2152"/>
      <c r="GKR6" s="2152"/>
      <c r="GKS6" s="2152"/>
      <c r="GKT6" s="2152"/>
      <c r="GKU6" s="2152"/>
      <c r="GKV6" s="2152"/>
      <c r="GKW6" s="2152"/>
      <c r="GKX6" s="2152"/>
      <c r="GKY6" s="2152"/>
      <c r="GKZ6" s="2152"/>
      <c r="GLA6" s="2152"/>
      <c r="GLB6" s="2152"/>
      <c r="GLC6" s="2152"/>
      <c r="GLD6" s="2152"/>
      <c r="GLE6" s="2152"/>
      <c r="GLF6" s="2152"/>
      <c r="GLG6" s="2152"/>
      <c r="GLH6" s="2152"/>
      <c r="GLI6" s="2152"/>
      <c r="GLJ6" s="2152"/>
      <c r="GLK6" s="2152"/>
      <c r="GLL6" s="2152"/>
      <c r="GLM6" s="2152"/>
      <c r="GLN6" s="2152"/>
      <c r="GLO6" s="2152"/>
      <c r="GLP6" s="2152"/>
      <c r="GLQ6" s="2152"/>
      <c r="GLR6" s="2152"/>
      <c r="GLS6" s="2152"/>
      <c r="GLT6" s="2152"/>
      <c r="GLU6" s="2152"/>
      <c r="GLV6" s="2152"/>
      <c r="GLW6" s="2152"/>
      <c r="GLX6" s="2152"/>
      <c r="GLY6" s="2152"/>
      <c r="GLZ6" s="2152"/>
      <c r="GMA6" s="2152"/>
      <c r="GMB6" s="2152"/>
      <c r="GMC6" s="2152"/>
      <c r="GMD6" s="2152"/>
      <c r="GME6" s="2152"/>
      <c r="GMF6" s="2152"/>
      <c r="GMG6" s="2152"/>
      <c r="GMH6" s="2152"/>
      <c r="GMI6" s="2152"/>
      <c r="GMJ6" s="2152"/>
      <c r="GMK6" s="2152"/>
      <c r="GML6" s="2152"/>
      <c r="GMM6" s="2152"/>
      <c r="GMN6" s="2152"/>
      <c r="GMO6" s="2152"/>
      <c r="GMP6" s="2152"/>
      <c r="GMQ6" s="2152"/>
      <c r="GMR6" s="2152"/>
      <c r="GMS6" s="2152"/>
      <c r="GMT6" s="2152"/>
      <c r="GMU6" s="2152"/>
      <c r="GMV6" s="2152"/>
      <c r="GMW6" s="2152"/>
      <c r="GMX6" s="2152"/>
      <c r="GMY6" s="2152"/>
      <c r="GMZ6" s="2152"/>
      <c r="GNA6" s="2152"/>
      <c r="GNB6" s="2152"/>
      <c r="GNC6" s="2152"/>
      <c r="GND6" s="2152"/>
      <c r="GNE6" s="2152"/>
      <c r="GNF6" s="2152"/>
      <c r="GNG6" s="2152"/>
      <c r="GNH6" s="2152"/>
      <c r="GNI6" s="2152"/>
      <c r="GNJ6" s="2152"/>
      <c r="GNK6" s="2152"/>
      <c r="GNL6" s="2152"/>
      <c r="GNM6" s="2152"/>
      <c r="GNN6" s="2152"/>
      <c r="GNO6" s="2152"/>
      <c r="GNP6" s="2152"/>
      <c r="GNQ6" s="2152"/>
      <c r="GNR6" s="2152"/>
      <c r="GNS6" s="2152"/>
      <c r="GNT6" s="2152"/>
      <c r="GNU6" s="2152"/>
      <c r="GNV6" s="2152"/>
      <c r="GNW6" s="2152"/>
      <c r="GNX6" s="2152"/>
      <c r="GNY6" s="2152"/>
      <c r="GNZ6" s="2152"/>
      <c r="GOA6" s="2152"/>
      <c r="GOB6" s="2152"/>
      <c r="GOC6" s="2152"/>
      <c r="GOD6" s="2152"/>
      <c r="GOE6" s="2152"/>
      <c r="GOF6" s="2152"/>
      <c r="GOG6" s="2152"/>
      <c r="GOH6" s="2152"/>
      <c r="GOI6" s="2152"/>
      <c r="GOJ6" s="2152"/>
      <c r="GOK6" s="2152"/>
      <c r="GOL6" s="2152"/>
      <c r="GOM6" s="2152"/>
      <c r="GON6" s="2152"/>
      <c r="GOO6" s="2152"/>
      <c r="GOP6" s="2152"/>
      <c r="GOQ6" s="2152"/>
      <c r="GOR6" s="2152"/>
      <c r="GOS6" s="2152"/>
      <c r="GOT6" s="2152"/>
      <c r="GOU6" s="2152"/>
      <c r="GOV6" s="2152"/>
      <c r="GOW6" s="2152"/>
      <c r="GOX6" s="2152"/>
      <c r="GOY6" s="2152"/>
      <c r="GOZ6" s="2152"/>
      <c r="GPA6" s="2152"/>
      <c r="GPB6" s="2152"/>
      <c r="GPC6" s="2152"/>
      <c r="GPD6" s="2152"/>
      <c r="GPE6" s="2152"/>
      <c r="GPF6" s="2152"/>
      <c r="GPG6" s="2152"/>
      <c r="GPH6" s="2152"/>
      <c r="GPI6" s="2152"/>
      <c r="GPJ6" s="2152"/>
      <c r="GPK6" s="2152"/>
      <c r="GPL6" s="2152"/>
      <c r="GPM6" s="2152"/>
      <c r="GPN6" s="2152"/>
      <c r="GPO6" s="2152"/>
      <c r="GPP6" s="2152"/>
      <c r="GPQ6" s="2152"/>
      <c r="GPR6" s="2152"/>
      <c r="GPS6" s="2152"/>
      <c r="GPT6" s="2152"/>
      <c r="GPU6" s="2152"/>
      <c r="GPV6" s="2152"/>
      <c r="GPW6" s="2152"/>
      <c r="GPX6" s="2152"/>
      <c r="GPY6" s="2152"/>
      <c r="GPZ6" s="2152"/>
      <c r="GQA6" s="2152"/>
      <c r="GQB6" s="2152"/>
      <c r="GQC6" s="2152"/>
      <c r="GQD6" s="2152"/>
      <c r="GQE6" s="2152"/>
      <c r="GQF6" s="2152"/>
      <c r="GQG6" s="2152"/>
      <c r="GQH6" s="2152"/>
      <c r="GQI6" s="2152"/>
      <c r="GQJ6" s="2152"/>
      <c r="GQK6" s="2152"/>
      <c r="GQL6" s="2152"/>
      <c r="GQM6" s="2152"/>
      <c r="GQN6" s="2152"/>
      <c r="GQO6" s="2152"/>
      <c r="GQP6" s="2152"/>
      <c r="GQQ6" s="2152"/>
      <c r="GQR6" s="2152"/>
      <c r="GQS6" s="2152"/>
      <c r="GQT6" s="2152"/>
      <c r="GQU6" s="2152"/>
      <c r="GQV6" s="2152"/>
      <c r="GQW6" s="2152"/>
      <c r="GQX6" s="2152"/>
      <c r="GQY6" s="2152"/>
      <c r="GQZ6" s="2152"/>
      <c r="GRA6" s="2152"/>
      <c r="GRB6" s="2152"/>
      <c r="GRC6" s="2152"/>
      <c r="GRD6" s="2152"/>
      <c r="GRE6" s="2152"/>
      <c r="GRF6" s="2152"/>
      <c r="GRG6" s="2152"/>
      <c r="GRH6" s="2152"/>
      <c r="GRI6" s="2152"/>
      <c r="GRJ6" s="2152"/>
      <c r="GRK6" s="2152"/>
      <c r="GRL6" s="2152"/>
      <c r="GRM6" s="2152"/>
      <c r="GRN6" s="2152"/>
      <c r="GRO6" s="2152"/>
      <c r="GRP6" s="2152"/>
      <c r="GRQ6" s="2152"/>
      <c r="GRR6" s="2152"/>
      <c r="GRS6" s="2152"/>
      <c r="GRT6" s="2152"/>
      <c r="GRU6" s="2152"/>
      <c r="GRV6" s="2152"/>
      <c r="GRW6" s="2152"/>
      <c r="GRX6" s="2152"/>
      <c r="GRY6" s="2152"/>
      <c r="GRZ6" s="2152"/>
      <c r="GSA6" s="2152"/>
      <c r="GSB6" s="2152"/>
      <c r="GSC6" s="2152"/>
      <c r="GSD6" s="2152"/>
      <c r="GSE6" s="2152"/>
      <c r="GSF6" s="2152"/>
      <c r="GSG6" s="2152"/>
      <c r="GSH6" s="2152"/>
      <c r="GSI6" s="2152"/>
      <c r="GSJ6" s="2152"/>
      <c r="GSK6" s="2152"/>
      <c r="GSL6" s="2152"/>
      <c r="GSM6" s="2152"/>
      <c r="GSN6" s="2152"/>
      <c r="GSO6" s="2152"/>
      <c r="GSP6" s="2152"/>
      <c r="GSQ6" s="2152"/>
      <c r="GSR6" s="2152"/>
      <c r="GSS6" s="2152"/>
      <c r="GST6" s="2152"/>
      <c r="GSU6" s="2152"/>
      <c r="GSV6" s="2152"/>
      <c r="GSW6" s="2152"/>
      <c r="GSX6" s="2152"/>
      <c r="GSY6" s="2152"/>
      <c r="GSZ6" s="2152"/>
      <c r="GTA6" s="2152"/>
      <c r="GTB6" s="2152"/>
      <c r="GTC6" s="2152"/>
      <c r="GTD6" s="2152"/>
      <c r="GTE6" s="2152"/>
      <c r="GTF6" s="2152"/>
      <c r="GTG6" s="2152"/>
      <c r="GTH6" s="2152"/>
      <c r="GTI6" s="2152"/>
      <c r="GTJ6" s="2152"/>
      <c r="GTK6" s="2152"/>
      <c r="GTL6" s="2152"/>
      <c r="GTM6" s="2152"/>
      <c r="GTN6" s="2152"/>
      <c r="GTO6" s="2152"/>
      <c r="GTP6" s="2152"/>
      <c r="GTQ6" s="2152"/>
      <c r="GTR6" s="2152"/>
      <c r="GTS6" s="2152"/>
      <c r="GTT6" s="2152"/>
      <c r="GTU6" s="2152"/>
      <c r="GTV6" s="2152"/>
      <c r="GTW6" s="2152"/>
      <c r="GTX6" s="2152"/>
      <c r="GTY6" s="2152"/>
      <c r="GTZ6" s="2152"/>
      <c r="GUA6" s="2152"/>
      <c r="GUB6" s="2152"/>
      <c r="GUC6" s="2152"/>
      <c r="GUD6" s="2152"/>
      <c r="GUE6" s="2152"/>
      <c r="GUF6" s="2152"/>
      <c r="GUG6" s="2152"/>
      <c r="GUH6" s="2152"/>
      <c r="GUI6" s="2152"/>
      <c r="GUJ6" s="2152"/>
      <c r="GUK6" s="2152"/>
      <c r="GUL6" s="2152"/>
      <c r="GUM6" s="2152"/>
      <c r="GUN6" s="2152"/>
      <c r="GUO6" s="2152"/>
      <c r="GUP6" s="2152"/>
      <c r="GUQ6" s="2152"/>
      <c r="GUR6" s="2152"/>
      <c r="GUS6" s="2152"/>
      <c r="GUT6" s="2152"/>
      <c r="GUU6" s="2152"/>
      <c r="GUV6" s="2152"/>
      <c r="GUW6" s="2152"/>
      <c r="GUX6" s="2152"/>
      <c r="GUY6" s="2152"/>
      <c r="GUZ6" s="2152"/>
      <c r="GVA6" s="2152"/>
      <c r="GVB6" s="2152"/>
      <c r="GVC6" s="2152"/>
      <c r="GVD6" s="2152"/>
      <c r="GVE6" s="2152"/>
      <c r="GVF6" s="2152"/>
      <c r="GVG6" s="2152"/>
      <c r="GVH6" s="2152"/>
      <c r="GVI6" s="2152"/>
      <c r="GVJ6" s="2152"/>
      <c r="GVK6" s="2152"/>
      <c r="GVL6" s="2152"/>
      <c r="GVM6" s="2152"/>
      <c r="GVN6" s="2152"/>
      <c r="GVO6" s="2152"/>
      <c r="GVP6" s="2152"/>
      <c r="GVQ6" s="2152"/>
      <c r="GVR6" s="2152"/>
      <c r="GVS6" s="2152"/>
      <c r="GVT6" s="2152"/>
      <c r="GVU6" s="2152"/>
      <c r="GVV6" s="2152"/>
      <c r="GVW6" s="2152"/>
      <c r="GVX6" s="2152"/>
      <c r="GVY6" s="2152"/>
      <c r="GVZ6" s="2152"/>
      <c r="GWA6" s="2152"/>
      <c r="GWB6" s="2152"/>
      <c r="GWC6" s="2152"/>
      <c r="GWD6" s="2152"/>
      <c r="GWE6" s="2152"/>
      <c r="GWF6" s="2152"/>
      <c r="GWG6" s="2152"/>
      <c r="GWH6" s="2152"/>
      <c r="GWI6" s="2152"/>
      <c r="GWJ6" s="2152"/>
      <c r="GWK6" s="2152"/>
      <c r="GWL6" s="2152"/>
      <c r="GWM6" s="2152"/>
      <c r="GWN6" s="2152"/>
      <c r="GWO6" s="2152"/>
      <c r="GWP6" s="2152"/>
      <c r="GWQ6" s="2152"/>
      <c r="GWR6" s="2152"/>
      <c r="GWS6" s="2152"/>
      <c r="GWT6" s="2152"/>
      <c r="GWU6" s="2152"/>
      <c r="GWV6" s="2152"/>
      <c r="GWW6" s="2152"/>
      <c r="GWX6" s="2152"/>
      <c r="GWY6" s="2152"/>
      <c r="GWZ6" s="2152"/>
      <c r="GXA6" s="2152"/>
      <c r="GXB6" s="2152"/>
      <c r="GXC6" s="2152"/>
      <c r="GXD6" s="2152"/>
      <c r="GXE6" s="2152"/>
      <c r="GXF6" s="2152"/>
      <c r="GXG6" s="2152"/>
      <c r="GXH6" s="2152"/>
      <c r="GXI6" s="2152"/>
      <c r="GXJ6" s="2152"/>
      <c r="GXK6" s="2152"/>
      <c r="GXL6" s="2152"/>
      <c r="GXM6" s="2152"/>
      <c r="GXN6" s="2152"/>
      <c r="GXO6" s="2152"/>
      <c r="GXP6" s="2152"/>
      <c r="GXQ6" s="2152"/>
      <c r="GXR6" s="2152"/>
      <c r="GXS6" s="2152"/>
      <c r="GXT6" s="2152"/>
      <c r="GXU6" s="2152"/>
      <c r="GXV6" s="2152"/>
      <c r="GXW6" s="2152"/>
      <c r="GXX6" s="2152"/>
      <c r="GXY6" s="2152"/>
      <c r="GXZ6" s="2152"/>
      <c r="GYA6" s="2152"/>
      <c r="GYB6" s="2152"/>
      <c r="GYC6" s="2152"/>
      <c r="GYD6" s="2152"/>
      <c r="GYE6" s="2152"/>
      <c r="GYF6" s="2152"/>
      <c r="GYG6" s="2152"/>
      <c r="GYH6" s="2152"/>
      <c r="GYI6" s="2152"/>
      <c r="GYJ6" s="2152"/>
      <c r="GYK6" s="2152"/>
      <c r="GYL6" s="2152"/>
      <c r="GYM6" s="2152"/>
      <c r="GYN6" s="2152"/>
      <c r="GYO6" s="2152"/>
      <c r="GYP6" s="2152"/>
      <c r="GYQ6" s="2152"/>
      <c r="GYR6" s="2152"/>
      <c r="GYS6" s="2152"/>
      <c r="GYT6" s="2152"/>
      <c r="GYU6" s="2152"/>
      <c r="GYV6" s="2152"/>
      <c r="GYW6" s="2152"/>
      <c r="GYX6" s="2152"/>
      <c r="GYY6" s="2152"/>
      <c r="GYZ6" s="2152"/>
      <c r="GZA6" s="2152"/>
      <c r="GZB6" s="2152"/>
      <c r="GZC6" s="2152"/>
      <c r="GZD6" s="2152"/>
      <c r="GZE6" s="2152"/>
      <c r="GZF6" s="2152"/>
      <c r="GZG6" s="2152"/>
      <c r="GZH6" s="2152"/>
      <c r="GZI6" s="2152"/>
      <c r="GZJ6" s="2152"/>
      <c r="GZK6" s="2152"/>
      <c r="GZL6" s="2152"/>
      <c r="GZM6" s="2152"/>
      <c r="GZN6" s="2152"/>
      <c r="GZO6" s="2152"/>
      <c r="GZP6" s="2152"/>
      <c r="GZQ6" s="2152"/>
      <c r="GZR6" s="2152"/>
      <c r="GZS6" s="2152"/>
      <c r="GZT6" s="2152"/>
      <c r="GZU6" s="2152"/>
      <c r="GZV6" s="2152"/>
      <c r="GZW6" s="2152"/>
      <c r="GZX6" s="2152"/>
      <c r="GZY6" s="2152"/>
      <c r="GZZ6" s="2152"/>
      <c r="HAA6" s="2152"/>
      <c r="HAB6" s="2152"/>
      <c r="HAC6" s="2152"/>
      <c r="HAD6" s="2152"/>
      <c r="HAE6" s="2152"/>
      <c r="HAF6" s="2152"/>
      <c r="HAG6" s="2152"/>
      <c r="HAH6" s="2152"/>
      <c r="HAI6" s="2152"/>
      <c r="HAJ6" s="2152"/>
      <c r="HAK6" s="2152"/>
      <c r="HAL6" s="2152"/>
      <c r="HAM6" s="2152"/>
      <c r="HAN6" s="2152"/>
      <c r="HAO6" s="2152"/>
      <c r="HAP6" s="2152"/>
      <c r="HAQ6" s="2152"/>
      <c r="HAR6" s="2152"/>
      <c r="HAS6" s="2152"/>
      <c r="HAT6" s="2152"/>
      <c r="HAU6" s="2152"/>
      <c r="HAV6" s="2152"/>
      <c r="HAW6" s="2152"/>
      <c r="HAX6" s="2152"/>
      <c r="HAY6" s="2152"/>
      <c r="HAZ6" s="2152"/>
      <c r="HBA6" s="2152"/>
      <c r="HBB6" s="2152"/>
      <c r="HBC6" s="2152"/>
      <c r="HBD6" s="2152"/>
      <c r="HBE6" s="2152"/>
      <c r="HBF6" s="2152"/>
      <c r="HBG6" s="2152"/>
      <c r="HBH6" s="2152"/>
      <c r="HBI6" s="2152"/>
      <c r="HBJ6" s="2152"/>
      <c r="HBK6" s="2152"/>
      <c r="HBL6" s="2152"/>
      <c r="HBM6" s="2152"/>
      <c r="HBN6" s="2152"/>
      <c r="HBO6" s="2152"/>
      <c r="HBP6" s="2152"/>
      <c r="HBQ6" s="2152"/>
      <c r="HBR6" s="2152"/>
      <c r="HBS6" s="2152"/>
      <c r="HBT6" s="2152"/>
      <c r="HBU6" s="2152"/>
      <c r="HBV6" s="2152"/>
      <c r="HBW6" s="2152"/>
      <c r="HBX6" s="2152"/>
      <c r="HBY6" s="2152"/>
      <c r="HBZ6" s="2152"/>
      <c r="HCA6" s="2152"/>
      <c r="HCB6" s="2152"/>
      <c r="HCC6" s="2152"/>
      <c r="HCD6" s="2152"/>
      <c r="HCE6" s="2152"/>
      <c r="HCF6" s="2152"/>
      <c r="HCG6" s="2152"/>
      <c r="HCH6" s="2152"/>
      <c r="HCI6" s="2152"/>
      <c r="HCJ6" s="2152"/>
      <c r="HCK6" s="2152"/>
      <c r="HCL6" s="2152"/>
      <c r="HCM6" s="2152"/>
      <c r="HCN6" s="2152"/>
      <c r="HCO6" s="2152"/>
      <c r="HCP6" s="2152"/>
      <c r="HCQ6" s="2152"/>
      <c r="HCR6" s="2152"/>
      <c r="HCS6" s="2152"/>
      <c r="HCT6" s="2152"/>
      <c r="HCU6" s="2152"/>
      <c r="HCV6" s="2152"/>
      <c r="HCW6" s="2152"/>
      <c r="HCX6" s="2152"/>
      <c r="HCY6" s="2152"/>
      <c r="HCZ6" s="2152"/>
      <c r="HDA6" s="2152"/>
      <c r="HDB6" s="2152"/>
      <c r="HDC6" s="2152"/>
      <c r="HDD6" s="2152"/>
      <c r="HDE6" s="2152"/>
      <c r="HDF6" s="2152"/>
      <c r="HDG6" s="2152"/>
      <c r="HDH6" s="2152"/>
      <c r="HDI6" s="2152"/>
      <c r="HDJ6" s="2152"/>
      <c r="HDK6" s="2152"/>
      <c r="HDL6" s="2152"/>
      <c r="HDM6" s="2152"/>
      <c r="HDN6" s="2152"/>
      <c r="HDO6" s="2152"/>
      <c r="HDP6" s="2152"/>
      <c r="HDQ6" s="2152"/>
      <c r="HDR6" s="2152"/>
      <c r="HDS6" s="2152"/>
      <c r="HDT6" s="2152"/>
      <c r="HDU6" s="2152"/>
      <c r="HDV6" s="2152"/>
      <c r="HDW6" s="2152"/>
      <c r="HDX6" s="2152"/>
      <c r="HDY6" s="2152"/>
      <c r="HDZ6" s="2152"/>
      <c r="HEA6" s="2152"/>
      <c r="HEB6" s="2152"/>
      <c r="HEC6" s="2152"/>
      <c r="HED6" s="2152"/>
      <c r="HEE6" s="2152"/>
      <c r="HEF6" s="2152"/>
      <c r="HEG6" s="2152"/>
      <c r="HEH6" s="2152"/>
      <c r="HEI6" s="2152"/>
      <c r="HEJ6" s="2152"/>
      <c r="HEK6" s="2152"/>
      <c r="HEL6" s="2152"/>
      <c r="HEM6" s="2152"/>
      <c r="HEN6" s="2152"/>
      <c r="HEO6" s="2152"/>
      <c r="HEP6" s="2152"/>
      <c r="HEQ6" s="2152"/>
      <c r="HER6" s="2152"/>
      <c r="HES6" s="2152"/>
      <c r="HET6" s="2152"/>
      <c r="HEU6" s="2152"/>
      <c r="HEV6" s="2152"/>
      <c r="HEW6" s="2152"/>
      <c r="HEX6" s="2152"/>
      <c r="HEY6" s="2152"/>
      <c r="HEZ6" s="2152"/>
      <c r="HFA6" s="2152"/>
      <c r="HFB6" s="2152"/>
      <c r="HFC6" s="2152"/>
      <c r="HFD6" s="2152"/>
      <c r="HFE6" s="2152"/>
      <c r="HFF6" s="2152"/>
      <c r="HFG6" s="2152"/>
      <c r="HFH6" s="2152"/>
      <c r="HFI6" s="2152"/>
      <c r="HFJ6" s="2152"/>
      <c r="HFK6" s="2152"/>
      <c r="HFL6" s="2152"/>
      <c r="HFM6" s="2152"/>
      <c r="HFN6" s="2152"/>
      <c r="HFO6" s="2152"/>
      <c r="HFP6" s="2152"/>
      <c r="HFQ6" s="2152"/>
      <c r="HFR6" s="2152"/>
      <c r="HFS6" s="2152"/>
      <c r="HFT6" s="2152"/>
      <c r="HFU6" s="2152"/>
      <c r="HFV6" s="2152"/>
      <c r="HFW6" s="2152"/>
      <c r="HFX6" s="2152"/>
      <c r="HFY6" s="2152"/>
      <c r="HFZ6" s="2152"/>
      <c r="HGA6" s="2152"/>
      <c r="HGB6" s="2152"/>
      <c r="HGC6" s="2152"/>
      <c r="HGD6" s="2152"/>
      <c r="HGE6" s="2152"/>
      <c r="HGF6" s="2152"/>
      <c r="HGG6" s="2152"/>
      <c r="HGH6" s="2152"/>
      <c r="HGI6" s="2152"/>
      <c r="HGJ6" s="2152"/>
      <c r="HGK6" s="2152"/>
      <c r="HGL6" s="2152"/>
      <c r="HGM6" s="2152"/>
      <c r="HGN6" s="2152"/>
      <c r="HGO6" s="2152"/>
      <c r="HGP6" s="2152"/>
      <c r="HGQ6" s="2152"/>
      <c r="HGR6" s="2152"/>
      <c r="HGS6" s="2152"/>
      <c r="HGT6" s="2152"/>
      <c r="HGU6" s="2152"/>
      <c r="HGV6" s="2152"/>
      <c r="HGW6" s="2152"/>
      <c r="HGX6" s="2152"/>
      <c r="HGY6" s="2152"/>
      <c r="HGZ6" s="2152"/>
      <c r="HHA6" s="2152"/>
      <c r="HHB6" s="2152"/>
      <c r="HHC6" s="2152"/>
      <c r="HHD6" s="2152"/>
      <c r="HHE6" s="2152"/>
      <c r="HHF6" s="2152"/>
      <c r="HHG6" s="2152"/>
      <c r="HHH6" s="2152"/>
      <c r="HHI6" s="2152"/>
      <c r="HHJ6" s="2152"/>
      <c r="HHK6" s="2152"/>
      <c r="HHL6" s="2152"/>
      <c r="HHM6" s="2152"/>
      <c r="HHN6" s="2152"/>
      <c r="HHO6" s="2152"/>
      <c r="HHP6" s="2152"/>
      <c r="HHQ6" s="2152"/>
      <c r="HHR6" s="2152"/>
      <c r="HHS6" s="2152"/>
      <c r="HHT6" s="2152"/>
      <c r="HHU6" s="2152"/>
      <c r="HHV6" s="2152"/>
      <c r="HHW6" s="2152"/>
      <c r="HHX6" s="2152"/>
      <c r="HHY6" s="2152"/>
      <c r="HHZ6" s="2152"/>
      <c r="HIA6" s="2152"/>
      <c r="HIB6" s="2152"/>
      <c r="HIC6" s="2152"/>
      <c r="HID6" s="2152"/>
      <c r="HIE6" s="2152"/>
      <c r="HIF6" s="2152"/>
      <c r="HIG6" s="2152"/>
      <c r="HIH6" s="2152"/>
      <c r="HII6" s="2152"/>
      <c r="HIJ6" s="2152"/>
      <c r="HIK6" s="2152"/>
      <c r="HIL6" s="2152"/>
      <c r="HIM6" s="2152"/>
      <c r="HIN6" s="2152"/>
      <c r="HIO6" s="2152"/>
      <c r="HIP6" s="2152"/>
      <c r="HIQ6" s="2152"/>
      <c r="HIR6" s="2152"/>
      <c r="HIS6" s="2152"/>
      <c r="HIT6" s="2152"/>
      <c r="HIU6" s="2152"/>
      <c r="HIV6" s="2152"/>
      <c r="HIW6" s="2152"/>
      <c r="HIX6" s="2152"/>
      <c r="HIY6" s="2152"/>
      <c r="HIZ6" s="2152"/>
      <c r="HJA6" s="2152"/>
      <c r="HJB6" s="2152"/>
      <c r="HJC6" s="2152"/>
      <c r="HJD6" s="2152"/>
      <c r="HJE6" s="2152"/>
      <c r="HJF6" s="2152"/>
      <c r="HJG6" s="2152"/>
      <c r="HJH6" s="2152"/>
      <c r="HJI6" s="2152"/>
      <c r="HJJ6" s="2152"/>
      <c r="HJK6" s="2152"/>
      <c r="HJL6" s="2152"/>
      <c r="HJM6" s="2152"/>
      <c r="HJN6" s="2152"/>
      <c r="HJO6" s="2152"/>
      <c r="HJP6" s="2152"/>
      <c r="HJQ6" s="2152"/>
      <c r="HJR6" s="2152"/>
      <c r="HJS6" s="2152"/>
      <c r="HJT6" s="2152"/>
      <c r="HJU6" s="2152"/>
      <c r="HJV6" s="2152"/>
      <c r="HJW6" s="2152"/>
      <c r="HJX6" s="2152"/>
      <c r="HJY6" s="2152"/>
      <c r="HJZ6" s="2152"/>
      <c r="HKA6" s="2152"/>
      <c r="HKB6" s="2152"/>
      <c r="HKC6" s="2152"/>
      <c r="HKD6" s="2152"/>
      <c r="HKE6" s="2152"/>
      <c r="HKF6" s="2152"/>
      <c r="HKG6" s="2152"/>
      <c r="HKH6" s="2152"/>
      <c r="HKI6" s="2152"/>
      <c r="HKJ6" s="2152"/>
      <c r="HKK6" s="2152"/>
      <c r="HKL6" s="2152"/>
      <c r="HKM6" s="2152"/>
      <c r="HKN6" s="2152"/>
      <c r="HKO6" s="2152"/>
      <c r="HKP6" s="2152"/>
      <c r="HKQ6" s="2152"/>
      <c r="HKR6" s="2152"/>
      <c r="HKS6" s="2152"/>
      <c r="HKT6" s="2152"/>
      <c r="HKU6" s="2152"/>
      <c r="HKV6" s="2152"/>
      <c r="HKW6" s="2152"/>
      <c r="HKX6" s="2152"/>
      <c r="HKY6" s="2152"/>
      <c r="HKZ6" s="2152"/>
      <c r="HLA6" s="2152"/>
      <c r="HLB6" s="2152"/>
      <c r="HLC6" s="2152"/>
      <c r="HLD6" s="2152"/>
      <c r="HLE6" s="2152"/>
      <c r="HLF6" s="2152"/>
      <c r="HLG6" s="2152"/>
      <c r="HLH6" s="2152"/>
      <c r="HLI6" s="2152"/>
      <c r="HLJ6" s="2152"/>
      <c r="HLK6" s="2152"/>
      <c r="HLL6" s="2152"/>
      <c r="HLM6" s="2152"/>
      <c r="HLN6" s="2152"/>
      <c r="HLO6" s="2152"/>
      <c r="HLP6" s="2152"/>
      <c r="HLQ6" s="2152"/>
      <c r="HLR6" s="2152"/>
      <c r="HLS6" s="2152"/>
      <c r="HLT6" s="2152"/>
      <c r="HLU6" s="2152"/>
      <c r="HLV6" s="2152"/>
      <c r="HLW6" s="2152"/>
      <c r="HLX6" s="2152"/>
      <c r="HLY6" s="2152"/>
      <c r="HLZ6" s="2152"/>
      <c r="HMA6" s="2152"/>
      <c r="HMB6" s="2152"/>
      <c r="HMC6" s="2152"/>
      <c r="HMD6" s="2152"/>
      <c r="HME6" s="2152"/>
      <c r="HMF6" s="2152"/>
      <c r="HMG6" s="2152"/>
      <c r="HMH6" s="2152"/>
      <c r="HMI6" s="2152"/>
      <c r="HMJ6" s="2152"/>
      <c r="HMK6" s="2152"/>
      <c r="HML6" s="2152"/>
      <c r="HMM6" s="2152"/>
      <c r="HMN6" s="2152"/>
      <c r="HMO6" s="2152"/>
      <c r="HMP6" s="2152"/>
      <c r="HMQ6" s="2152"/>
      <c r="HMR6" s="2152"/>
      <c r="HMS6" s="2152"/>
      <c r="HMT6" s="2152"/>
      <c r="HMU6" s="2152"/>
      <c r="HMV6" s="2152"/>
      <c r="HMW6" s="2152"/>
      <c r="HMX6" s="2152"/>
      <c r="HMY6" s="2152"/>
      <c r="HMZ6" s="2152"/>
      <c r="HNA6" s="2152"/>
      <c r="HNB6" s="2152"/>
      <c r="HNC6" s="2152"/>
      <c r="HND6" s="2152"/>
      <c r="HNE6" s="2152"/>
      <c r="HNF6" s="2152"/>
      <c r="HNG6" s="2152"/>
      <c r="HNH6" s="2152"/>
      <c r="HNI6" s="2152"/>
      <c r="HNJ6" s="2152"/>
      <c r="HNK6" s="2152"/>
      <c r="HNL6" s="2152"/>
      <c r="HNM6" s="2152"/>
      <c r="HNN6" s="2152"/>
      <c r="HNO6" s="2152"/>
      <c r="HNP6" s="2152"/>
      <c r="HNQ6" s="2152"/>
      <c r="HNR6" s="2152"/>
      <c r="HNS6" s="2152"/>
      <c r="HNT6" s="2152"/>
      <c r="HNU6" s="2152"/>
      <c r="HNV6" s="2152"/>
      <c r="HNW6" s="2152"/>
      <c r="HNX6" s="2152"/>
      <c r="HNY6" s="2152"/>
      <c r="HNZ6" s="2152"/>
      <c r="HOA6" s="2152"/>
      <c r="HOB6" s="2152"/>
      <c r="HOC6" s="2152"/>
      <c r="HOD6" s="2152"/>
      <c r="HOE6" s="2152"/>
      <c r="HOF6" s="2152"/>
      <c r="HOG6" s="2152"/>
      <c r="HOH6" s="2152"/>
      <c r="HOI6" s="2152"/>
      <c r="HOJ6" s="2152"/>
      <c r="HOK6" s="2152"/>
      <c r="HOL6" s="2152"/>
      <c r="HOM6" s="2152"/>
      <c r="HON6" s="2152"/>
      <c r="HOO6" s="2152"/>
      <c r="HOP6" s="2152"/>
      <c r="HOQ6" s="2152"/>
      <c r="HOR6" s="2152"/>
      <c r="HOS6" s="2152"/>
      <c r="HOT6" s="2152"/>
      <c r="HOU6" s="2152"/>
      <c r="HOV6" s="2152"/>
      <c r="HOW6" s="2152"/>
      <c r="HOX6" s="2152"/>
      <c r="HOY6" s="2152"/>
      <c r="HOZ6" s="2152"/>
      <c r="HPA6" s="2152"/>
      <c r="HPB6" s="2152"/>
      <c r="HPC6" s="2152"/>
      <c r="HPD6" s="2152"/>
      <c r="HPE6" s="2152"/>
      <c r="HPF6" s="2152"/>
      <c r="HPG6" s="2152"/>
      <c r="HPH6" s="2152"/>
      <c r="HPI6" s="2152"/>
      <c r="HPJ6" s="2152"/>
      <c r="HPK6" s="2152"/>
      <c r="HPL6" s="2152"/>
      <c r="HPM6" s="2152"/>
      <c r="HPN6" s="2152"/>
      <c r="HPO6" s="2152"/>
      <c r="HPP6" s="2152"/>
      <c r="HPQ6" s="2152"/>
      <c r="HPR6" s="2152"/>
      <c r="HPS6" s="2152"/>
      <c r="HPT6" s="2152"/>
      <c r="HPU6" s="2152"/>
      <c r="HPV6" s="2152"/>
      <c r="HPW6" s="2152"/>
      <c r="HPX6" s="2152"/>
      <c r="HPY6" s="2152"/>
      <c r="HPZ6" s="2152"/>
      <c r="HQA6" s="2152"/>
      <c r="HQB6" s="2152"/>
      <c r="HQC6" s="2152"/>
      <c r="HQD6" s="2152"/>
      <c r="HQE6" s="2152"/>
      <c r="HQF6" s="2152"/>
      <c r="HQG6" s="2152"/>
      <c r="HQH6" s="2152"/>
      <c r="HQI6" s="2152"/>
      <c r="HQJ6" s="2152"/>
      <c r="HQK6" s="2152"/>
      <c r="HQL6" s="2152"/>
      <c r="HQM6" s="2152"/>
      <c r="HQN6" s="2152"/>
      <c r="HQO6" s="2152"/>
      <c r="HQP6" s="2152"/>
      <c r="HQQ6" s="2152"/>
      <c r="HQR6" s="2152"/>
      <c r="HQS6" s="2152"/>
      <c r="HQT6" s="2152"/>
      <c r="HQU6" s="2152"/>
      <c r="HQV6" s="2152"/>
      <c r="HQW6" s="2152"/>
      <c r="HQX6" s="2152"/>
      <c r="HQY6" s="2152"/>
      <c r="HQZ6" s="2152"/>
      <c r="HRA6" s="2152"/>
      <c r="HRB6" s="2152"/>
      <c r="HRC6" s="2152"/>
      <c r="HRD6" s="2152"/>
      <c r="HRE6" s="2152"/>
      <c r="HRF6" s="2152"/>
      <c r="HRG6" s="2152"/>
      <c r="HRH6" s="2152"/>
      <c r="HRI6" s="2152"/>
      <c r="HRJ6" s="2152"/>
      <c r="HRK6" s="2152"/>
      <c r="HRL6" s="2152"/>
      <c r="HRM6" s="2152"/>
      <c r="HRN6" s="2152"/>
      <c r="HRO6" s="2152"/>
      <c r="HRP6" s="2152"/>
      <c r="HRQ6" s="2152"/>
      <c r="HRR6" s="2152"/>
      <c r="HRS6" s="2152"/>
      <c r="HRT6" s="2152"/>
      <c r="HRU6" s="2152"/>
      <c r="HRV6" s="2152"/>
      <c r="HRW6" s="2152"/>
      <c r="HRX6" s="2152"/>
      <c r="HRY6" s="2152"/>
      <c r="HRZ6" s="2152"/>
      <c r="HSA6" s="2152"/>
      <c r="HSB6" s="2152"/>
      <c r="HSC6" s="2152"/>
      <c r="HSD6" s="2152"/>
      <c r="HSE6" s="2152"/>
      <c r="HSF6" s="2152"/>
      <c r="HSG6" s="2152"/>
      <c r="HSH6" s="2152"/>
      <c r="HSI6" s="2152"/>
      <c r="HSJ6" s="2152"/>
      <c r="HSK6" s="2152"/>
      <c r="HSL6" s="2152"/>
      <c r="HSM6" s="2152"/>
      <c r="HSN6" s="2152"/>
      <c r="HSO6" s="2152"/>
      <c r="HSP6" s="2152"/>
      <c r="HSQ6" s="2152"/>
      <c r="HSR6" s="2152"/>
      <c r="HSS6" s="2152"/>
      <c r="HST6" s="2152"/>
      <c r="HSU6" s="2152"/>
      <c r="HSV6" s="2152"/>
      <c r="HSW6" s="2152"/>
      <c r="HSX6" s="2152"/>
      <c r="HSY6" s="2152"/>
      <c r="HSZ6" s="2152"/>
      <c r="HTA6" s="2152"/>
      <c r="HTB6" s="2152"/>
      <c r="HTC6" s="2152"/>
      <c r="HTD6" s="2152"/>
      <c r="HTE6" s="2152"/>
      <c r="HTF6" s="2152"/>
      <c r="HTG6" s="2152"/>
      <c r="HTH6" s="2152"/>
      <c r="HTI6" s="2152"/>
      <c r="HTJ6" s="2152"/>
      <c r="HTK6" s="2152"/>
      <c r="HTL6" s="2152"/>
      <c r="HTM6" s="2152"/>
      <c r="HTN6" s="2152"/>
      <c r="HTO6" s="2152"/>
      <c r="HTP6" s="2152"/>
      <c r="HTQ6" s="2152"/>
      <c r="HTR6" s="2152"/>
      <c r="HTS6" s="2152"/>
      <c r="HTT6" s="2152"/>
      <c r="HTU6" s="2152"/>
      <c r="HTV6" s="2152"/>
      <c r="HTW6" s="2152"/>
      <c r="HTX6" s="2152"/>
      <c r="HTY6" s="2152"/>
      <c r="HTZ6" s="2152"/>
      <c r="HUA6" s="2152"/>
      <c r="HUB6" s="2152"/>
      <c r="HUC6" s="2152"/>
      <c r="HUD6" s="2152"/>
      <c r="HUE6" s="2152"/>
      <c r="HUF6" s="2152"/>
      <c r="HUG6" s="2152"/>
      <c r="HUH6" s="2152"/>
      <c r="HUI6" s="2152"/>
      <c r="HUJ6" s="2152"/>
      <c r="HUK6" s="2152"/>
      <c r="HUL6" s="2152"/>
      <c r="HUM6" s="2152"/>
      <c r="HUN6" s="2152"/>
      <c r="HUO6" s="2152"/>
      <c r="HUP6" s="2152"/>
      <c r="HUQ6" s="2152"/>
      <c r="HUR6" s="2152"/>
      <c r="HUS6" s="2152"/>
      <c r="HUT6" s="2152"/>
      <c r="HUU6" s="2152"/>
      <c r="HUV6" s="2152"/>
      <c r="HUW6" s="2152"/>
      <c r="HUX6" s="2152"/>
      <c r="HUY6" s="2152"/>
      <c r="HUZ6" s="2152"/>
      <c r="HVA6" s="2152"/>
      <c r="HVB6" s="2152"/>
      <c r="HVC6" s="2152"/>
      <c r="HVD6" s="2152"/>
      <c r="HVE6" s="2152"/>
      <c r="HVF6" s="2152"/>
      <c r="HVG6" s="2152"/>
      <c r="HVH6" s="2152"/>
      <c r="HVI6" s="2152"/>
      <c r="HVJ6" s="2152"/>
      <c r="HVK6" s="2152"/>
      <c r="HVL6" s="2152"/>
      <c r="HVM6" s="2152"/>
      <c r="HVN6" s="2152"/>
      <c r="HVO6" s="2152"/>
      <c r="HVP6" s="2152"/>
      <c r="HVQ6" s="2152"/>
      <c r="HVR6" s="2152"/>
      <c r="HVS6" s="2152"/>
      <c r="HVT6" s="2152"/>
      <c r="HVU6" s="2152"/>
      <c r="HVV6" s="2152"/>
      <c r="HVW6" s="2152"/>
      <c r="HVX6" s="2152"/>
      <c r="HVY6" s="2152"/>
      <c r="HVZ6" s="2152"/>
      <c r="HWA6" s="2152"/>
      <c r="HWB6" s="2152"/>
      <c r="HWC6" s="2152"/>
      <c r="HWD6" s="2152"/>
      <c r="HWE6" s="2152"/>
      <c r="HWF6" s="2152"/>
      <c r="HWG6" s="2152"/>
      <c r="HWH6" s="2152"/>
      <c r="HWI6" s="2152"/>
      <c r="HWJ6" s="2152"/>
      <c r="HWK6" s="2152"/>
      <c r="HWL6" s="2152"/>
      <c r="HWM6" s="2152"/>
      <c r="HWN6" s="2152"/>
      <c r="HWO6" s="2152"/>
      <c r="HWP6" s="2152"/>
      <c r="HWQ6" s="2152"/>
      <c r="HWR6" s="2152"/>
      <c r="HWS6" s="2152"/>
      <c r="HWT6" s="2152"/>
      <c r="HWU6" s="2152"/>
      <c r="HWV6" s="2152"/>
      <c r="HWW6" s="2152"/>
      <c r="HWX6" s="2152"/>
      <c r="HWY6" s="2152"/>
      <c r="HWZ6" s="2152"/>
      <c r="HXA6" s="2152"/>
      <c r="HXB6" s="2152"/>
      <c r="HXC6" s="2152"/>
      <c r="HXD6" s="2152"/>
      <c r="HXE6" s="2152"/>
      <c r="HXF6" s="2152"/>
      <c r="HXG6" s="2152"/>
      <c r="HXH6" s="2152"/>
      <c r="HXI6" s="2152"/>
      <c r="HXJ6" s="2152"/>
      <c r="HXK6" s="2152"/>
      <c r="HXL6" s="2152"/>
      <c r="HXM6" s="2152"/>
      <c r="HXN6" s="2152"/>
      <c r="HXO6" s="2152"/>
      <c r="HXP6" s="2152"/>
      <c r="HXQ6" s="2152"/>
      <c r="HXR6" s="2152"/>
      <c r="HXS6" s="2152"/>
      <c r="HXT6" s="2152"/>
      <c r="HXU6" s="2152"/>
      <c r="HXV6" s="2152"/>
      <c r="HXW6" s="2152"/>
      <c r="HXX6" s="2152"/>
      <c r="HXY6" s="2152"/>
      <c r="HXZ6" s="2152"/>
      <c r="HYA6" s="2152"/>
      <c r="HYB6" s="2152"/>
      <c r="HYC6" s="2152"/>
      <c r="HYD6" s="2152"/>
      <c r="HYE6" s="2152"/>
      <c r="HYF6" s="2152"/>
      <c r="HYG6" s="2152"/>
      <c r="HYH6" s="2152"/>
      <c r="HYI6" s="2152"/>
      <c r="HYJ6" s="2152"/>
      <c r="HYK6" s="2152"/>
      <c r="HYL6" s="2152"/>
      <c r="HYM6" s="2152"/>
      <c r="HYN6" s="2152"/>
      <c r="HYO6" s="2152"/>
      <c r="HYP6" s="2152"/>
      <c r="HYQ6" s="2152"/>
      <c r="HYR6" s="2152"/>
      <c r="HYS6" s="2152"/>
      <c r="HYT6" s="2152"/>
      <c r="HYU6" s="2152"/>
      <c r="HYV6" s="2152"/>
      <c r="HYW6" s="2152"/>
      <c r="HYX6" s="2152"/>
      <c r="HYY6" s="2152"/>
      <c r="HYZ6" s="2152"/>
      <c r="HZA6" s="2152"/>
      <c r="HZB6" s="2152"/>
      <c r="HZC6" s="2152"/>
      <c r="HZD6" s="2152"/>
      <c r="HZE6" s="2152"/>
      <c r="HZF6" s="2152"/>
      <c r="HZG6" s="2152"/>
      <c r="HZH6" s="2152"/>
      <c r="HZI6" s="2152"/>
      <c r="HZJ6" s="2152"/>
      <c r="HZK6" s="2152"/>
      <c r="HZL6" s="2152"/>
      <c r="HZM6" s="2152"/>
      <c r="HZN6" s="2152"/>
      <c r="HZO6" s="2152"/>
      <c r="HZP6" s="2152"/>
      <c r="HZQ6" s="2152"/>
      <c r="HZR6" s="2152"/>
      <c r="HZS6" s="2152"/>
      <c r="HZT6" s="2152"/>
      <c r="HZU6" s="2152"/>
      <c r="HZV6" s="2152"/>
      <c r="HZW6" s="2152"/>
      <c r="HZX6" s="2152"/>
      <c r="HZY6" s="2152"/>
      <c r="HZZ6" s="2152"/>
      <c r="IAA6" s="2152"/>
      <c r="IAB6" s="2152"/>
      <c r="IAC6" s="2152"/>
      <c r="IAD6" s="2152"/>
      <c r="IAE6" s="2152"/>
      <c r="IAF6" s="2152"/>
      <c r="IAG6" s="2152"/>
      <c r="IAH6" s="2152"/>
      <c r="IAI6" s="2152"/>
      <c r="IAJ6" s="2152"/>
      <c r="IAK6" s="2152"/>
      <c r="IAL6" s="2152"/>
      <c r="IAM6" s="2152"/>
      <c r="IAN6" s="2152"/>
      <c r="IAO6" s="2152"/>
      <c r="IAP6" s="2152"/>
      <c r="IAQ6" s="2152"/>
      <c r="IAR6" s="2152"/>
      <c r="IAS6" s="2152"/>
      <c r="IAT6" s="2152"/>
      <c r="IAU6" s="2152"/>
      <c r="IAV6" s="2152"/>
      <c r="IAW6" s="2152"/>
      <c r="IAX6" s="2152"/>
      <c r="IAY6" s="2152"/>
      <c r="IAZ6" s="2152"/>
      <c r="IBA6" s="2152"/>
      <c r="IBB6" s="2152"/>
      <c r="IBC6" s="2152"/>
      <c r="IBD6" s="2152"/>
      <c r="IBE6" s="2152"/>
      <c r="IBF6" s="2152"/>
      <c r="IBG6" s="2152"/>
      <c r="IBH6" s="2152"/>
      <c r="IBI6" s="2152"/>
      <c r="IBJ6" s="2152"/>
      <c r="IBK6" s="2152"/>
      <c r="IBL6" s="2152"/>
      <c r="IBM6" s="2152"/>
      <c r="IBN6" s="2152"/>
      <c r="IBO6" s="2152"/>
      <c r="IBP6" s="2152"/>
      <c r="IBQ6" s="2152"/>
      <c r="IBR6" s="2152"/>
      <c r="IBS6" s="2152"/>
      <c r="IBT6" s="2152"/>
      <c r="IBU6" s="2152"/>
      <c r="IBV6" s="2152"/>
      <c r="IBW6" s="2152"/>
      <c r="IBX6" s="2152"/>
      <c r="IBY6" s="2152"/>
      <c r="IBZ6" s="2152"/>
      <c r="ICA6" s="2152"/>
      <c r="ICB6" s="2152"/>
      <c r="ICC6" s="2152"/>
      <c r="ICD6" s="2152"/>
      <c r="ICE6" s="2152"/>
      <c r="ICF6" s="2152"/>
      <c r="ICG6" s="2152"/>
      <c r="ICH6" s="2152"/>
      <c r="ICI6" s="2152"/>
      <c r="ICJ6" s="2152"/>
      <c r="ICK6" s="2152"/>
      <c r="ICL6" s="2152"/>
      <c r="ICM6" s="2152"/>
      <c r="ICN6" s="2152"/>
      <c r="ICO6" s="2152"/>
      <c r="ICP6" s="2152"/>
      <c r="ICQ6" s="2152"/>
      <c r="ICR6" s="2152"/>
      <c r="ICS6" s="2152"/>
      <c r="ICT6" s="2152"/>
      <c r="ICU6" s="2152"/>
      <c r="ICV6" s="2152"/>
      <c r="ICW6" s="2152"/>
      <c r="ICX6" s="2152"/>
      <c r="ICY6" s="2152"/>
      <c r="ICZ6" s="2152"/>
      <c r="IDA6" s="2152"/>
      <c r="IDB6" s="2152"/>
      <c r="IDC6" s="2152"/>
      <c r="IDD6" s="2152"/>
      <c r="IDE6" s="2152"/>
      <c r="IDF6" s="2152"/>
      <c r="IDG6" s="2152"/>
      <c r="IDH6" s="2152"/>
      <c r="IDI6" s="2152"/>
      <c r="IDJ6" s="2152"/>
      <c r="IDK6" s="2152"/>
      <c r="IDL6" s="2152"/>
      <c r="IDM6" s="2152"/>
      <c r="IDN6" s="2152"/>
      <c r="IDO6" s="2152"/>
      <c r="IDP6" s="2152"/>
      <c r="IDQ6" s="2152"/>
      <c r="IDR6" s="2152"/>
      <c r="IDS6" s="2152"/>
      <c r="IDT6" s="2152"/>
      <c r="IDU6" s="2152"/>
      <c r="IDV6" s="2152"/>
      <c r="IDW6" s="2152"/>
      <c r="IDX6" s="2152"/>
      <c r="IDY6" s="2152"/>
      <c r="IDZ6" s="2152"/>
      <c r="IEA6" s="2152"/>
      <c r="IEB6" s="2152"/>
      <c r="IEC6" s="2152"/>
      <c r="IED6" s="2152"/>
      <c r="IEE6" s="2152"/>
      <c r="IEF6" s="2152"/>
      <c r="IEG6" s="2152"/>
      <c r="IEH6" s="2152"/>
      <c r="IEI6" s="2152"/>
      <c r="IEJ6" s="2152"/>
      <c r="IEK6" s="2152"/>
      <c r="IEL6" s="2152"/>
      <c r="IEM6" s="2152"/>
      <c r="IEN6" s="2152"/>
      <c r="IEO6" s="2152"/>
      <c r="IEP6" s="2152"/>
      <c r="IEQ6" s="2152"/>
      <c r="IER6" s="2152"/>
      <c r="IES6" s="2152"/>
      <c r="IET6" s="2152"/>
      <c r="IEU6" s="2152"/>
      <c r="IEV6" s="2152"/>
      <c r="IEW6" s="2152"/>
      <c r="IEX6" s="2152"/>
      <c r="IEY6" s="2152"/>
      <c r="IEZ6" s="2152"/>
      <c r="IFA6" s="2152"/>
      <c r="IFB6" s="2152"/>
      <c r="IFC6" s="2152"/>
      <c r="IFD6" s="2152"/>
      <c r="IFE6" s="2152"/>
      <c r="IFF6" s="2152"/>
      <c r="IFG6" s="2152"/>
      <c r="IFH6" s="2152"/>
      <c r="IFI6" s="2152"/>
      <c r="IFJ6" s="2152"/>
      <c r="IFK6" s="2152"/>
      <c r="IFL6" s="2152"/>
      <c r="IFM6" s="2152"/>
      <c r="IFN6" s="2152"/>
      <c r="IFO6" s="2152"/>
      <c r="IFP6" s="2152"/>
      <c r="IFQ6" s="2152"/>
      <c r="IFR6" s="2152"/>
      <c r="IFS6" s="2152"/>
      <c r="IFT6" s="2152"/>
      <c r="IFU6" s="2152"/>
      <c r="IFV6" s="2152"/>
      <c r="IFW6" s="2152"/>
      <c r="IFX6" s="2152"/>
      <c r="IFY6" s="2152"/>
      <c r="IFZ6" s="2152"/>
      <c r="IGA6" s="2152"/>
      <c r="IGB6" s="2152"/>
      <c r="IGC6" s="2152"/>
      <c r="IGD6" s="2152"/>
      <c r="IGE6" s="2152"/>
      <c r="IGF6" s="2152"/>
      <c r="IGG6" s="2152"/>
      <c r="IGH6" s="2152"/>
      <c r="IGI6" s="2152"/>
      <c r="IGJ6" s="2152"/>
      <c r="IGK6" s="2152"/>
      <c r="IGL6" s="2152"/>
      <c r="IGM6" s="2152"/>
      <c r="IGN6" s="2152"/>
      <c r="IGO6" s="2152"/>
      <c r="IGP6" s="2152"/>
      <c r="IGQ6" s="2152"/>
      <c r="IGR6" s="2152"/>
      <c r="IGS6" s="2152"/>
      <c r="IGT6" s="2152"/>
      <c r="IGU6" s="2152"/>
      <c r="IGV6" s="2152"/>
      <c r="IGW6" s="2152"/>
      <c r="IGX6" s="2152"/>
      <c r="IGY6" s="2152"/>
      <c r="IGZ6" s="2152"/>
      <c r="IHA6" s="2152"/>
      <c r="IHB6" s="2152"/>
      <c r="IHC6" s="2152"/>
      <c r="IHD6" s="2152"/>
      <c r="IHE6" s="2152"/>
      <c r="IHF6" s="2152"/>
      <c r="IHG6" s="2152"/>
      <c r="IHH6" s="2152"/>
      <c r="IHI6" s="2152"/>
      <c r="IHJ6" s="2152"/>
      <c r="IHK6" s="2152"/>
      <c r="IHL6" s="2152"/>
      <c r="IHM6" s="2152"/>
      <c r="IHN6" s="2152"/>
      <c r="IHO6" s="2152"/>
      <c r="IHP6" s="2152"/>
      <c r="IHQ6" s="2152"/>
      <c r="IHR6" s="2152"/>
      <c r="IHS6" s="2152"/>
      <c r="IHT6" s="2152"/>
      <c r="IHU6" s="2152"/>
      <c r="IHV6" s="2152"/>
      <c r="IHW6" s="2152"/>
      <c r="IHX6" s="2152"/>
      <c r="IHY6" s="2152"/>
      <c r="IHZ6" s="2152"/>
      <c r="IIA6" s="2152"/>
      <c r="IIB6" s="2152"/>
      <c r="IIC6" s="2152"/>
      <c r="IID6" s="2152"/>
      <c r="IIE6" s="2152"/>
      <c r="IIF6" s="2152"/>
      <c r="IIG6" s="2152"/>
      <c r="IIH6" s="2152"/>
      <c r="III6" s="2152"/>
      <c r="IIJ6" s="2152"/>
      <c r="IIK6" s="2152"/>
      <c r="IIL6" s="2152"/>
      <c r="IIM6" s="2152"/>
      <c r="IIN6" s="2152"/>
      <c r="IIO6" s="2152"/>
      <c r="IIP6" s="2152"/>
      <c r="IIQ6" s="2152"/>
      <c r="IIR6" s="2152"/>
      <c r="IIS6" s="2152"/>
      <c r="IIT6" s="2152"/>
      <c r="IIU6" s="2152"/>
      <c r="IIV6" s="2152"/>
      <c r="IIW6" s="2152"/>
      <c r="IIX6" s="2152"/>
      <c r="IIY6" s="2152"/>
      <c r="IIZ6" s="2152"/>
      <c r="IJA6" s="2152"/>
      <c r="IJB6" s="2152"/>
      <c r="IJC6" s="2152"/>
      <c r="IJD6" s="2152"/>
      <c r="IJE6" s="2152"/>
      <c r="IJF6" s="2152"/>
      <c r="IJG6" s="2152"/>
      <c r="IJH6" s="2152"/>
      <c r="IJI6" s="2152"/>
      <c r="IJJ6" s="2152"/>
      <c r="IJK6" s="2152"/>
      <c r="IJL6" s="2152"/>
      <c r="IJM6" s="2152"/>
      <c r="IJN6" s="2152"/>
      <c r="IJO6" s="2152"/>
      <c r="IJP6" s="2152"/>
      <c r="IJQ6" s="2152"/>
      <c r="IJR6" s="2152"/>
      <c r="IJS6" s="2152"/>
      <c r="IJT6" s="2152"/>
      <c r="IJU6" s="2152"/>
      <c r="IJV6" s="2152"/>
      <c r="IJW6" s="2152"/>
      <c r="IJX6" s="2152"/>
      <c r="IJY6" s="2152"/>
      <c r="IJZ6" s="2152"/>
      <c r="IKA6" s="2152"/>
      <c r="IKB6" s="2152"/>
      <c r="IKC6" s="2152"/>
      <c r="IKD6" s="2152"/>
      <c r="IKE6" s="2152"/>
      <c r="IKF6" s="2152"/>
      <c r="IKG6" s="2152"/>
      <c r="IKH6" s="2152"/>
      <c r="IKI6" s="2152"/>
      <c r="IKJ6" s="2152"/>
      <c r="IKK6" s="2152"/>
      <c r="IKL6" s="2152"/>
      <c r="IKM6" s="2152"/>
      <c r="IKN6" s="2152"/>
      <c r="IKO6" s="2152"/>
      <c r="IKP6" s="2152"/>
      <c r="IKQ6" s="2152"/>
      <c r="IKR6" s="2152"/>
      <c r="IKS6" s="2152"/>
      <c r="IKT6" s="2152"/>
      <c r="IKU6" s="2152"/>
      <c r="IKV6" s="2152"/>
      <c r="IKW6" s="2152"/>
      <c r="IKX6" s="2152"/>
      <c r="IKY6" s="2152"/>
      <c r="IKZ6" s="2152"/>
      <c r="ILA6" s="2152"/>
      <c r="ILB6" s="2152"/>
      <c r="ILC6" s="2152"/>
      <c r="ILD6" s="2152"/>
      <c r="ILE6" s="2152"/>
      <c r="ILF6" s="2152"/>
      <c r="ILG6" s="2152"/>
      <c r="ILH6" s="2152"/>
      <c r="ILI6" s="2152"/>
      <c r="ILJ6" s="2152"/>
      <c r="ILK6" s="2152"/>
      <c r="ILL6" s="2152"/>
      <c r="ILM6" s="2152"/>
      <c r="ILN6" s="2152"/>
      <c r="ILO6" s="2152"/>
      <c r="ILP6" s="2152"/>
      <c r="ILQ6" s="2152"/>
      <c r="ILR6" s="2152"/>
      <c r="ILS6" s="2152"/>
      <c r="ILT6" s="2152"/>
      <c r="ILU6" s="2152"/>
      <c r="ILV6" s="2152"/>
      <c r="ILW6" s="2152"/>
      <c r="ILX6" s="2152"/>
      <c r="ILY6" s="2152"/>
      <c r="ILZ6" s="2152"/>
      <c r="IMA6" s="2152"/>
      <c r="IMB6" s="2152"/>
      <c r="IMC6" s="2152"/>
      <c r="IMD6" s="2152"/>
      <c r="IME6" s="2152"/>
      <c r="IMF6" s="2152"/>
      <c r="IMG6" s="2152"/>
      <c r="IMH6" s="2152"/>
      <c r="IMI6" s="2152"/>
      <c r="IMJ6" s="2152"/>
      <c r="IMK6" s="2152"/>
      <c r="IML6" s="2152"/>
      <c r="IMM6" s="2152"/>
      <c r="IMN6" s="2152"/>
      <c r="IMO6" s="2152"/>
      <c r="IMP6" s="2152"/>
      <c r="IMQ6" s="2152"/>
      <c r="IMR6" s="2152"/>
      <c r="IMS6" s="2152"/>
      <c r="IMT6" s="2152"/>
      <c r="IMU6" s="2152"/>
      <c r="IMV6" s="2152"/>
      <c r="IMW6" s="2152"/>
      <c r="IMX6" s="2152"/>
      <c r="IMY6" s="2152"/>
      <c r="IMZ6" s="2152"/>
      <c r="INA6" s="2152"/>
      <c r="INB6" s="2152"/>
      <c r="INC6" s="2152"/>
      <c r="IND6" s="2152"/>
      <c r="INE6" s="2152"/>
      <c r="INF6" s="2152"/>
      <c r="ING6" s="2152"/>
      <c r="INH6" s="2152"/>
      <c r="INI6" s="2152"/>
      <c r="INJ6" s="2152"/>
      <c r="INK6" s="2152"/>
      <c r="INL6" s="2152"/>
      <c r="INM6" s="2152"/>
      <c r="INN6" s="2152"/>
      <c r="INO6" s="2152"/>
      <c r="INP6" s="2152"/>
      <c r="INQ6" s="2152"/>
      <c r="INR6" s="2152"/>
      <c r="INS6" s="2152"/>
      <c r="INT6" s="2152"/>
      <c r="INU6" s="2152"/>
      <c r="INV6" s="2152"/>
      <c r="INW6" s="2152"/>
      <c r="INX6" s="2152"/>
      <c r="INY6" s="2152"/>
      <c r="INZ6" s="2152"/>
      <c r="IOA6" s="2152"/>
      <c r="IOB6" s="2152"/>
      <c r="IOC6" s="2152"/>
      <c r="IOD6" s="2152"/>
      <c r="IOE6" s="2152"/>
      <c r="IOF6" s="2152"/>
      <c r="IOG6" s="2152"/>
      <c r="IOH6" s="2152"/>
      <c r="IOI6" s="2152"/>
      <c r="IOJ6" s="2152"/>
      <c r="IOK6" s="2152"/>
      <c r="IOL6" s="2152"/>
      <c r="IOM6" s="2152"/>
      <c r="ION6" s="2152"/>
      <c r="IOO6" s="2152"/>
      <c r="IOP6" s="2152"/>
      <c r="IOQ6" s="2152"/>
      <c r="IOR6" s="2152"/>
      <c r="IOS6" s="2152"/>
      <c r="IOT6" s="2152"/>
      <c r="IOU6" s="2152"/>
      <c r="IOV6" s="2152"/>
      <c r="IOW6" s="2152"/>
      <c r="IOX6" s="2152"/>
      <c r="IOY6" s="2152"/>
      <c r="IOZ6" s="2152"/>
      <c r="IPA6" s="2152"/>
      <c r="IPB6" s="2152"/>
      <c r="IPC6" s="2152"/>
      <c r="IPD6" s="2152"/>
      <c r="IPE6" s="2152"/>
      <c r="IPF6" s="2152"/>
      <c r="IPG6" s="2152"/>
      <c r="IPH6" s="2152"/>
      <c r="IPI6" s="2152"/>
      <c r="IPJ6" s="2152"/>
      <c r="IPK6" s="2152"/>
      <c r="IPL6" s="2152"/>
      <c r="IPM6" s="2152"/>
      <c r="IPN6" s="2152"/>
      <c r="IPO6" s="2152"/>
      <c r="IPP6" s="2152"/>
      <c r="IPQ6" s="2152"/>
      <c r="IPR6" s="2152"/>
      <c r="IPS6" s="2152"/>
      <c r="IPT6" s="2152"/>
      <c r="IPU6" s="2152"/>
      <c r="IPV6" s="2152"/>
      <c r="IPW6" s="2152"/>
      <c r="IPX6" s="2152"/>
      <c r="IPY6" s="2152"/>
      <c r="IPZ6" s="2152"/>
      <c r="IQA6" s="2152"/>
      <c r="IQB6" s="2152"/>
      <c r="IQC6" s="2152"/>
      <c r="IQD6" s="2152"/>
      <c r="IQE6" s="2152"/>
      <c r="IQF6" s="2152"/>
      <c r="IQG6" s="2152"/>
      <c r="IQH6" s="2152"/>
      <c r="IQI6" s="2152"/>
      <c r="IQJ6" s="2152"/>
      <c r="IQK6" s="2152"/>
      <c r="IQL6" s="2152"/>
      <c r="IQM6" s="2152"/>
      <c r="IQN6" s="2152"/>
      <c r="IQO6" s="2152"/>
      <c r="IQP6" s="2152"/>
      <c r="IQQ6" s="2152"/>
      <c r="IQR6" s="2152"/>
      <c r="IQS6" s="2152"/>
      <c r="IQT6" s="2152"/>
      <c r="IQU6" s="2152"/>
      <c r="IQV6" s="2152"/>
      <c r="IQW6" s="2152"/>
      <c r="IQX6" s="2152"/>
      <c r="IQY6" s="2152"/>
      <c r="IQZ6" s="2152"/>
      <c r="IRA6" s="2152"/>
      <c r="IRB6" s="2152"/>
      <c r="IRC6" s="2152"/>
      <c r="IRD6" s="2152"/>
      <c r="IRE6" s="2152"/>
      <c r="IRF6" s="2152"/>
      <c r="IRG6" s="2152"/>
      <c r="IRH6" s="2152"/>
      <c r="IRI6" s="2152"/>
      <c r="IRJ6" s="2152"/>
      <c r="IRK6" s="2152"/>
      <c r="IRL6" s="2152"/>
      <c r="IRM6" s="2152"/>
      <c r="IRN6" s="2152"/>
      <c r="IRO6" s="2152"/>
      <c r="IRP6" s="2152"/>
      <c r="IRQ6" s="2152"/>
      <c r="IRR6" s="2152"/>
      <c r="IRS6" s="2152"/>
      <c r="IRT6" s="2152"/>
      <c r="IRU6" s="2152"/>
      <c r="IRV6" s="2152"/>
      <c r="IRW6" s="2152"/>
      <c r="IRX6" s="2152"/>
      <c r="IRY6" s="2152"/>
      <c r="IRZ6" s="2152"/>
      <c r="ISA6" s="2152"/>
      <c r="ISB6" s="2152"/>
      <c r="ISC6" s="2152"/>
      <c r="ISD6" s="2152"/>
      <c r="ISE6" s="2152"/>
      <c r="ISF6" s="2152"/>
      <c r="ISG6" s="2152"/>
      <c r="ISH6" s="2152"/>
      <c r="ISI6" s="2152"/>
      <c r="ISJ6" s="2152"/>
      <c r="ISK6" s="2152"/>
      <c r="ISL6" s="2152"/>
      <c r="ISM6" s="2152"/>
      <c r="ISN6" s="2152"/>
      <c r="ISO6" s="2152"/>
      <c r="ISP6" s="2152"/>
      <c r="ISQ6" s="2152"/>
      <c r="ISR6" s="2152"/>
      <c r="ISS6" s="2152"/>
      <c r="IST6" s="2152"/>
      <c r="ISU6" s="2152"/>
      <c r="ISV6" s="2152"/>
      <c r="ISW6" s="2152"/>
      <c r="ISX6" s="2152"/>
      <c r="ISY6" s="2152"/>
      <c r="ISZ6" s="2152"/>
      <c r="ITA6" s="2152"/>
      <c r="ITB6" s="2152"/>
      <c r="ITC6" s="2152"/>
      <c r="ITD6" s="2152"/>
      <c r="ITE6" s="2152"/>
      <c r="ITF6" s="2152"/>
      <c r="ITG6" s="2152"/>
      <c r="ITH6" s="2152"/>
      <c r="ITI6" s="2152"/>
      <c r="ITJ6" s="2152"/>
      <c r="ITK6" s="2152"/>
      <c r="ITL6" s="2152"/>
      <c r="ITM6" s="2152"/>
      <c r="ITN6" s="2152"/>
      <c r="ITO6" s="2152"/>
      <c r="ITP6" s="2152"/>
      <c r="ITQ6" s="2152"/>
      <c r="ITR6" s="2152"/>
      <c r="ITS6" s="2152"/>
      <c r="ITT6" s="2152"/>
      <c r="ITU6" s="2152"/>
      <c r="ITV6" s="2152"/>
      <c r="ITW6" s="2152"/>
      <c r="ITX6" s="2152"/>
      <c r="ITY6" s="2152"/>
      <c r="ITZ6" s="2152"/>
      <c r="IUA6" s="2152"/>
      <c r="IUB6" s="2152"/>
      <c r="IUC6" s="2152"/>
      <c r="IUD6" s="2152"/>
      <c r="IUE6" s="2152"/>
      <c r="IUF6" s="2152"/>
      <c r="IUG6" s="2152"/>
      <c r="IUH6" s="2152"/>
      <c r="IUI6" s="2152"/>
      <c r="IUJ6" s="2152"/>
      <c r="IUK6" s="2152"/>
      <c r="IUL6" s="2152"/>
      <c r="IUM6" s="2152"/>
      <c r="IUN6" s="2152"/>
      <c r="IUO6" s="2152"/>
      <c r="IUP6" s="2152"/>
      <c r="IUQ6" s="2152"/>
      <c r="IUR6" s="2152"/>
      <c r="IUS6" s="2152"/>
      <c r="IUT6" s="2152"/>
      <c r="IUU6" s="2152"/>
      <c r="IUV6" s="2152"/>
      <c r="IUW6" s="2152"/>
      <c r="IUX6" s="2152"/>
      <c r="IUY6" s="2152"/>
      <c r="IUZ6" s="2152"/>
      <c r="IVA6" s="2152"/>
      <c r="IVB6" s="2152"/>
      <c r="IVC6" s="2152"/>
      <c r="IVD6" s="2152"/>
      <c r="IVE6" s="2152"/>
      <c r="IVF6" s="2152"/>
      <c r="IVG6" s="2152"/>
      <c r="IVH6" s="2152"/>
      <c r="IVI6" s="2152"/>
      <c r="IVJ6" s="2152"/>
      <c r="IVK6" s="2152"/>
      <c r="IVL6" s="2152"/>
      <c r="IVM6" s="2152"/>
      <c r="IVN6" s="2152"/>
      <c r="IVO6" s="2152"/>
      <c r="IVP6" s="2152"/>
      <c r="IVQ6" s="2152"/>
      <c r="IVR6" s="2152"/>
      <c r="IVS6" s="2152"/>
      <c r="IVT6" s="2152"/>
      <c r="IVU6" s="2152"/>
      <c r="IVV6" s="2152"/>
      <c r="IVW6" s="2152"/>
      <c r="IVX6" s="2152"/>
      <c r="IVY6" s="2152"/>
      <c r="IVZ6" s="2152"/>
      <c r="IWA6" s="2152"/>
      <c r="IWB6" s="2152"/>
      <c r="IWC6" s="2152"/>
      <c r="IWD6" s="2152"/>
      <c r="IWE6" s="2152"/>
      <c r="IWF6" s="2152"/>
      <c r="IWG6" s="2152"/>
      <c r="IWH6" s="2152"/>
      <c r="IWI6" s="2152"/>
      <c r="IWJ6" s="2152"/>
      <c r="IWK6" s="2152"/>
      <c r="IWL6" s="2152"/>
      <c r="IWM6" s="2152"/>
      <c r="IWN6" s="2152"/>
      <c r="IWO6" s="2152"/>
      <c r="IWP6" s="2152"/>
      <c r="IWQ6" s="2152"/>
      <c r="IWR6" s="2152"/>
      <c r="IWS6" s="2152"/>
      <c r="IWT6" s="2152"/>
      <c r="IWU6" s="2152"/>
      <c r="IWV6" s="2152"/>
      <c r="IWW6" s="2152"/>
      <c r="IWX6" s="2152"/>
      <c r="IWY6" s="2152"/>
      <c r="IWZ6" s="2152"/>
      <c r="IXA6" s="2152"/>
      <c r="IXB6" s="2152"/>
      <c r="IXC6" s="2152"/>
      <c r="IXD6" s="2152"/>
      <c r="IXE6" s="2152"/>
      <c r="IXF6" s="2152"/>
      <c r="IXG6" s="2152"/>
      <c r="IXH6" s="2152"/>
      <c r="IXI6" s="2152"/>
      <c r="IXJ6" s="2152"/>
      <c r="IXK6" s="2152"/>
      <c r="IXL6" s="2152"/>
      <c r="IXM6" s="2152"/>
      <c r="IXN6" s="2152"/>
      <c r="IXO6" s="2152"/>
      <c r="IXP6" s="2152"/>
      <c r="IXQ6" s="2152"/>
      <c r="IXR6" s="2152"/>
      <c r="IXS6" s="2152"/>
      <c r="IXT6" s="2152"/>
      <c r="IXU6" s="2152"/>
      <c r="IXV6" s="2152"/>
      <c r="IXW6" s="2152"/>
      <c r="IXX6" s="2152"/>
      <c r="IXY6" s="2152"/>
      <c r="IXZ6" s="2152"/>
      <c r="IYA6" s="2152"/>
      <c r="IYB6" s="2152"/>
      <c r="IYC6" s="2152"/>
      <c r="IYD6" s="2152"/>
      <c r="IYE6" s="2152"/>
      <c r="IYF6" s="2152"/>
      <c r="IYG6" s="2152"/>
      <c r="IYH6" s="2152"/>
      <c r="IYI6" s="2152"/>
      <c r="IYJ6" s="2152"/>
      <c r="IYK6" s="2152"/>
      <c r="IYL6" s="2152"/>
      <c r="IYM6" s="2152"/>
      <c r="IYN6" s="2152"/>
      <c r="IYO6" s="2152"/>
      <c r="IYP6" s="2152"/>
      <c r="IYQ6" s="2152"/>
      <c r="IYR6" s="2152"/>
      <c r="IYS6" s="2152"/>
      <c r="IYT6" s="2152"/>
      <c r="IYU6" s="2152"/>
      <c r="IYV6" s="2152"/>
      <c r="IYW6" s="2152"/>
      <c r="IYX6" s="2152"/>
      <c r="IYY6" s="2152"/>
      <c r="IYZ6" s="2152"/>
      <c r="IZA6" s="2152"/>
      <c r="IZB6" s="2152"/>
      <c r="IZC6" s="2152"/>
      <c r="IZD6" s="2152"/>
      <c r="IZE6" s="2152"/>
      <c r="IZF6" s="2152"/>
      <c r="IZG6" s="2152"/>
      <c r="IZH6" s="2152"/>
      <c r="IZI6" s="2152"/>
      <c r="IZJ6" s="2152"/>
      <c r="IZK6" s="2152"/>
      <c r="IZL6" s="2152"/>
      <c r="IZM6" s="2152"/>
      <c r="IZN6" s="2152"/>
      <c r="IZO6" s="2152"/>
      <c r="IZP6" s="2152"/>
      <c r="IZQ6" s="2152"/>
      <c r="IZR6" s="2152"/>
      <c r="IZS6" s="2152"/>
      <c r="IZT6" s="2152"/>
      <c r="IZU6" s="2152"/>
      <c r="IZV6" s="2152"/>
      <c r="IZW6" s="2152"/>
      <c r="IZX6" s="2152"/>
      <c r="IZY6" s="2152"/>
      <c r="IZZ6" s="2152"/>
      <c r="JAA6" s="2152"/>
      <c r="JAB6" s="2152"/>
      <c r="JAC6" s="2152"/>
      <c r="JAD6" s="2152"/>
      <c r="JAE6" s="2152"/>
      <c r="JAF6" s="2152"/>
      <c r="JAG6" s="2152"/>
      <c r="JAH6" s="2152"/>
      <c r="JAI6" s="2152"/>
      <c r="JAJ6" s="2152"/>
      <c r="JAK6" s="2152"/>
      <c r="JAL6" s="2152"/>
      <c r="JAM6" s="2152"/>
      <c r="JAN6" s="2152"/>
      <c r="JAO6" s="2152"/>
      <c r="JAP6" s="2152"/>
      <c r="JAQ6" s="2152"/>
      <c r="JAR6" s="2152"/>
      <c r="JAS6" s="2152"/>
      <c r="JAT6" s="2152"/>
      <c r="JAU6" s="2152"/>
      <c r="JAV6" s="2152"/>
      <c r="JAW6" s="2152"/>
      <c r="JAX6" s="2152"/>
      <c r="JAY6" s="2152"/>
      <c r="JAZ6" s="2152"/>
      <c r="JBA6" s="2152"/>
      <c r="JBB6" s="2152"/>
      <c r="JBC6" s="2152"/>
      <c r="JBD6" s="2152"/>
      <c r="JBE6" s="2152"/>
      <c r="JBF6" s="2152"/>
      <c r="JBG6" s="2152"/>
      <c r="JBH6" s="2152"/>
      <c r="JBI6" s="2152"/>
      <c r="JBJ6" s="2152"/>
      <c r="JBK6" s="2152"/>
      <c r="JBL6" s="2152"/>
      <c r="JBM6" s="2152"/>
      <c r="JBN6" s="2152"/>
      <c r="JBO6" s="2152"/>
      <c r="JBP6" s="2152"/>
      <c r="JBQ6" s="2152"/>
      <c r="JBR6" s="2152"/>
      <c r="JBS6" s="2152"/>
      <c r="JBT6" s="2152"/>
      <c r="JBU6" s="2152"/>
      <c r="JBV6" s="2152"/>
      <c r="JBW6" s="2152"/>
      <c r="JBX6" s="2152"/>
      <c r="JBY6" s="2152"/>
      <c r="JBZ6" s="2152"/>
      <c r="JCA6" s="2152"/>
      <c r="JCB6" s="2152"/>
      <c r="JCC6" s="2152"/>
      <c r="JCD6" s="2152"/>
      <c r="JCE6" s="2152"/>
      <c r="JCF6" s="2152"/>
      <c r="JCG6" s="2152"/>
      <c r="JCH6" s="2152"/>
      <c r="JCI6" s="2152"/>
      <c r="JCJ6" s="2152"/>
      <c r="JCK6" s="2152"/>
      <c r="JCL6" s="2152"/>
      <c r="JCM6" s="2152"/>
      <c r="JCN6" s="2152"/>
      <c r="JCO6" s="2152"/>
      <c r="JCP6" s="2152"/>
      <c r="JCQ6" s="2152"/>
      <c r="JCR6" s="2152"/>
      <c r="JCS6" s="2152"/>
      <c r="JCT6" s="2152"/>
      <c r="JCU6" s="2152"/>
      <c r="JCV6" s="2152"/>
      <c r="JCW6" s="2152"/>
      <c r="JCX6" s="2152"/>
      <c r="JCY6" s="2152"/>
      <c r="JCZ6" s="2152"/>
      <c r="JDA6" s="2152"/>
      <c r="JDB6" s="2152"/>
      <c r="JDC6" s="2152"/>
      <c r="JDD6" s="2152"/>
      <c r="JDE6" s="2152"/>
      <c r="JDF6" s="2152"/>
      <c r="JDG6" s="2152"/>
      <c r="JDH6" s="2152"/>
      <c r="JDI6" s="2152"/>
      <c r="JDJ6" s="2152"/>
      <c r="JDK6" s="2152"/>
      <c r="JDL6" s="2152"/>
      <c r="JDM6" s="2152"/>
      <c r="JDN6" s="2152"/>
      <c r="JDO6" s="2152"/>
      <c r="JDP6" s="2152"/>
      <c r="JDQ6" s="2152"/>
      <c r="JDR6" s="2152"/>
      <c r="JDS6" s="2152"/>
      <c r="JDT6" s="2152"/>
      <c r="JDU6" s="2152"/>
      <c r="JDV6" s="2152"/>
      <c r="JDW6" s="2152"/>
      <c r="JDX6" s="2152"/>
      <c r="JDY6" s="2152"/>
      <c r="JDZ6" s="2152"/>
      <c r="JEA6" s="2152"/>
      <c r="JEB6" s="2152"/>
      <c r="JEC6" s="2152"/>
      <c r="JED6" s="2152"/>
      <c r="JEE6" s="2152"/>
      <c r="JEF6" s="2152"/>
      <c r="JEG6" s="2152"/>
      <c r="JEH6" s="2152"/>
      <c r="JEI6" s="2152"/>
      <c r="JEJ6" s="2152"/>
      <c r="JEK6" s="2152"/>
      <c r="JEL6" s="2152"/>
      <c r="JEM6" s="2152"/>
      <c r="JEN6" s="2152"/>
      <c r="JEO6" s="2152"/>
      <c r="JEP6" s="2152"/>
      <c r="JEQ6" s="2152"/>
      <c r="JER6" s="2152"/>
      <c r="JES6" s="2152"/>
      <c r="JET6" s="2152"/>
      <c r="JEU6" s="2152"/>
      <c r="JEV6" s="2152"/>
      <c r="JEW6" s="2152"/>
      <c r="JEX6" s="2152"/>
      <c r="JEY6" s="2152"/>
      <c r="JEZ6" s="2152"/>
      <c r="JFA6" s="2152"/>
      <c r="JFB6" s="2152"/>
      <c r="JFC6" s="2152"/>
      <c r="JFD6" s="2152"/>
      <c r="JFE6" s="2152"/>
      <c r="JFF6" s="2152"/>
      <c r="JFG6" s="2152"/>
      <c r="JFH6" s="2152"/>
      <c r="JFI6" s="2152"/>
      <c r="JFJ6" s="2152"/>
      <c r="JFK6" s="2152"/>
      <c r="JFL6" s="2152"/>
      <c r="JFM6" s="2152"/>
      <c r="JFN6" s="2152"/>
      <c r="JFO6" s="2152"/>
      <c r="JFP6" s="2152"/>
      <c r="JFQ6" s="2152"/>
      <c r="JFR6" s="2152"/>
      <c r="JFS6" s="2152"/>
      <c r="JFT6" s="2152"/>
      <c r="JFU6" s="2152"/>
      <c r="JFV6" s="2152"/>
      <c r="JFW6" s="2152"/>
      <c r="JFX6" s="2152"/>
      <c r="JFY6" s="2152"/>
      <c r="JFZ6" s="2152"/>
      <c r="JGA6" s="2152"/>
      <c r="JGB6" s="2152"/>
      <c r="JGC6" s="2152"/>
      <c r="JGD6" s="2152"/>
      <c r="JGE6" s="2152"/>
      <c r="JGF6" s="2152"/>
      <c r="JGG6" s="2152"/>
      <c r="JGH6" s="2152"/>
      <c r="JGI6" s="2152"/>
      <c r="JGJ6" s="2152"/>
      <c r="JGK6" s="2152"/>
      <c r="JGL6" s="2152"/>
      <c r="JGM6" s="2152"/>
      <c r="JGN6" s="2152"/>
      <c r="JGO6" s="2152"/>
      <c r="JGP6" s="2152"/>
      <c r="JGQ6" s="2152"/>
      <c r="JGR6" s="2152"/>
      <c r="JGS6" s="2152"/>
      <c r="JGT6" s="2152"/>
      <c r="JGU6" s="2152"/>
      <c r="JGV6" s="2152"/>
      <c r="JGW6" s="2152"/>
      <c r="JGX6" s="2152"/>
      <c r="JGY6" s="2152"/>
      <c r="JGZ6" s="2152"/>
      <c r="JHA6" s="2152"/>
      <c r="JHB6" s="2152"/>
      <c r="JHC6" s="2152"/>
      <c r="JHD6" s="2152"/>
      <c r="JHE6" s="2152"/>
      <c r="JHF6" s="2152"/>
      <c r="JHG6" s="2152"/>
      <c r="JHH6" s="2152"/>
      <c r="JHI6" s="2152"/>
      <c r="JHJ6" s="2152"/>
      <c r="JHK6" s="2152"/>
      <c r="JHL6" s="2152"/>
      <c r="JHM6" s="2152"/>
      <c r="JHN6" s="2152"/>
      <c r="JHO6" s="2152"/>
      <c r="JHP6" s="2152"/>
      <c r="JHQ6" s="2152"/>
      <c r="JHR6" s="2152"/>
      <c r="JHS6" s="2152"/>
      <c r="JHT6" s="2152"/>
      <c r="JHU6" s="2152"/>
      <c r="JHV6" s="2152"/>
      <c r="JHW6" s="2152"/>
      <c r="JHX6" s="2152"/>
      <c r="JHY6" s="2152"/>
      <c r="JHZ6" s="2152"/>
      <c r="JIA6" s="2152"/>
      <c r="JIB6" s="2152"/>
      <c r="JIC6" s="2152"/>
      <c r="JID6" s="2152"/>
      <c r="JIE6" s="2152"/>
      <c r="JIF6" s="2152"/>
      <c r="JIG6" s="2152"/>
      <c r="JIH6" s="2152"/>
      <c r="JII6" s="2152"/>
      <c r="JIJ6" s="2152"/>
      <c r="JIK6" s="2152"/>
      <c r="JIL6" s="2152"/>
      <c r="JIM6" s="2152"/>
      <c r="JIN6" s="2152"/>
      <c r="JIO6" s="2152"/>
      <c r="JIP6" s="2152"/>
      <c r="JIQ6" s="2152"/>
      <c r="JIR6" s="2152"/>
      <c r="JIS6" s="2152"/>
      <c r="JIT6" s="2152"/>
      <c r="JIU6" s="2152"/>
      <c r="JIV6" s="2152"/>
      <c r="JIW6" s="2152"/>
      <c r="JIX6" s="2152"/>
      <c r="JIY6" s="2152"/>
      <c r="JIZ6" s="2152"/>
      <c r="JJA6" s="2152"/>
      <c r="JJB6" s="2152"/>
      <c r="JJC6" s="2152"/>
      <c r="JJD6" s="2152"/>
      <c r="JJE6" s="2152"/>
      <c r="JJF6" s="2152"/>
      <c r="JJG6" s="2152"/>
      <c r="JJH6" s="2152"/>
      <c r="JJI6" s="2152"/>
      <c r="JJJ6" s="2152"/>
      <c r="JJK6" s="2152"/>
      <c r="JJL6" s="2152"/>
      <c r="JJM6" s="2152"/>
      <c r="JJN6" s="2152"/>
      <c r="JJO6" s="2152"/>
      <c r="JJP6" s="2152"/>
      <c r="JJQ6" s="2152"/>
      <c r="JJR6" s="2152"/>
      <c r="JJS6" s="2152"/>
      <c r="JJT6" s="2152"/>
      <c r="JJU6" s="2152"/>
      <c r="JJV6" s="2152"/>
      <c r="JJW6" s="2152"/>
      <c r="JJX6" s="2152"/>
      <c r="JJY6" s="2152"/>
      <c r="JJZ6" s="2152"/>
      <c r="JKA6" s="2152"/>
      <c r="JKB6" s="2152"/>
      <c r="JKC6" s="2152"/>
      <c r="JKD6" s="2152"/>
      <c r="JKE6" s="2152"/>
      <c r="JKF6" s="2152"/>
      <c r="JKG6" s="2152"/>
      <c r="JKH6" s="2152"/>
      <c r="JKI6" s="2152"/>
      <c r="JKJ6" s="2152"/>
      <c r="JKK6" s="2152"/>
      <c r="JKL6" s="2152"/>
      <c r="JKM6" s="2152"/>
      <c r="JKN6" s="2152"/>
      <c r="JKO6" s="2152"/>
      <c r="JKP6" s="2152"/>
      <c r="JKQ6" s="2152"/>
      <c r="JKR6" s="2152"/>
      <c r="JKS6" s="2152"/>
      <c r="JKT6" s="2152"/>
      <c r="JKU6" s="2152"/>
      <c r="JKV6" s="2152"/>
      <c r="JKW6" s="2152"/>
      <c r="JKX6" s="2152"/>
      <c r="JKY6" s="2152"/>
      <c r="JKZ6" s="2152"/>
      <c r="JLA6" s="2152"/>
      <c r="JLB6" s="2152"/>
      <c r="JLC6" s="2152"/>
      <c r="JLD6" s="2152"/>
      <c r="JLE6" s="2152"/>
      <c r="JLF6" s="2152"/>
      <c r="JLG6" s="2152"/>
      <c r="JLH6" s="2152"/>
      <c r="JLI6" s="2152"/>
      <c r="JLJ6" s="2152"/>
      <c r="JLK6" s="2152"/>
      <c r="JLL6" s="2152"/>
      <c r="JLM6" s="2152"/>
      <c r="JLN6" s="2152"/>
      <c r="JLO6" s="2152"/>
      <c r="JLP6" s="2152"/>
      <c r="JLQ6" s="2152"/>
      <c r="JLR6" s="2152"/>
      <c r="JLS6" s="2152"/>
      <c r="JLT6" s="2152"/>
      <c r="JLU6" s="2152"/>
      <c r="JLV6" s="2152"/>
      <c r="JLW6" s="2152"/>
      <c r="JLX6" s="2152"/>
      <c r="JLY6" s="2152"/>
      <c r="JLZ6" s="2152"/>
      <c r="JMA6" s="2152"/>
      <c r="JMB6" s="2152"/>
      <c r="JMC6" s="2152"/>
      <c r="JMD6" s="2152"/>
      <c r="JME6" s="2152"/>
      <c r="JMF6" s="2152"/>
      <c r="JMG6" s="2152"/>
      <c r="JMH6" s="2152"/>
      <c r="JMI6" s="2152"/>
      <c r="JMJ6" s="2152"/>
      <c r="JMK6" s="2152"/>
      <c r="JML6" s="2152"/>
      <c r="JMM6" s="2152"/>
      <c r="JMN6" s="2152"/>
      <c r="JMO6" s="2152"/>
      <c r="JMP6" s="2152"/>
      <c r="JMQ6" s="2152"/>
      <c r="JMR6" s="2152"/>
      <c r="JMS6" s="2152"/>
      <c r="JMT6" s="2152"/>
      <c r="JMU6" s="2152"/>
      <c r="JMV6" s="2152"/>
      <c r="JMW6" s="2152"/>
      <c r="JMX6" s="2152"/>
      <c r="JMY6" s="2152"/>
      <c r="JMZ6" s="2152"/>
      <c r="JNA6" s="2152"/>
      <c r="JNB6" s="2152"/>
      <c r="JNC6" s="2152"/>
      <c r="JND6" s="2152"/>
      <c r="JNE6" s="2152"/>
      <c r="JNF6" s="2152"/>
      <c r="JNG6" s="2152"/>
      <c r="JNH6" s="2152"/>
      <c r="JNI6" s="2152"/>
      <c r="JNJ6" s="2152"/>
      <c r="JNK6" s="2152"/>
      <c r="JNL6" s="2152"/>
      <c r="JNM6" s="2152"/>
      <c r="JNN6" s="2152"/>
      <c r="JNO6" s="2152"/>
      <c r="JNP6" s="2152"/>
      <c r="JNQ6" s="2152"/>
      <c r="JNR6" s="2152"/>
      <c r="JNS6" s="2152"/>
      <c r="JNT6" s="2152"/>
      <c r="JNU6" s="2152"/>
      <c r="JNV6" s="2152"/>
      <c r="JNW6" s="2152"/>
      <c r="JNX6" s="2152"/>
      <c r="JNY6" s="2152"/>
      <c r="JNZ6" s="2152"/>
      <c r="JOA6" s="2152"/>
      <c r="JOB6" s="2152"/>
      <c r="JOC6" s="2152"/>
      <c r="JOD6" s="2152"/>
      <c r="JOE6" s="2152"/>
      <c r="JOF6" s="2152"/>
      <c r="JOG6" s="2152"/>
      <c r="JOH6" s="2152"/>
      <c r="JOI6" s="2152"/>
      <c r="JOJ6" s="2152"/>
      <c r="JOK6" s="2152"/>
      <c r="JOL6" s="2152"/>
      <c r="JOM6" s="2152"/>
      <c r="JON6" s="2152"/>
      <c r="JOO6" s="2152"/>
      <c r="JOP6" s="2152"/>
      <c r="JOQ6" s="2152"/>
      <c r="JOR6" s="2152"/>
      <c r="JOS6" s="2152"/>
      <c r="JOT6" s="2152"/>
      <c r="JOU6" s="2152"/>
      <c r="JOV6" s="2152"/>
      <c r="JOW6" s="2152"/>
      <c r="JOX6" s="2152"/>
      <c r="JOY6" s="2152"/>
      <c r="JOZ6" s="2152"/>
      <c r="JPA6" s="2152"/>
      <c r="JPB6" s="2152"/>
      <c r="JPC6" s="2152"/>
      <c r="JPD6" s="2152"/>
      <c r="JPE6" s="2152"/>
      <c r="JPF6" s="2152"/>
      <c r="JPG6" s="2152"/>
      <c r="JPH6" s="2152"/>
      <c r="JPI6" s="2152"/>
      <c r="JPJ6" s="2152"/>
      <c r="JPK6" s="2152"/>
      <c r="JPL6" s="2152"/>
      <c r="JPM6" s="2152"/>
      <c r="JPN6" s="2152"/>
      <c r="JPO6" s="2152"/>
      <c r="JPP6" s="2152"/>
      <c r="JPQ6" s="2152"/>
      <c r="JPR6" s="2152"/>
      <c r="JPS6" s="2152"/>
      <c r="JPT6" s="2152"/>
      <c r="JPU6" s="2152"/>
      <c r="JPV6" s="2152"/>
      <c r="JPW6" s="2152"/>
      <c r="JPX6" s="2152"/>
      <c r="JPY6" s="2152"/>
      <c r="JPZ6" s="2152"/>
      <c r="JQA6" s="2152"/>
      <c r="JQB6" s="2152"/>
      <c r="JQC6" s="2152"/>
      <c r="JQD6" s="2152"/>
      <c r="JQE6" s="2152"/>
      <c r="JQF6" s="2152"/>
      <c r="JQG6" s="2152"/>
      <c r="JQH6" s="2152"/>
      <c r="JQI6" s="2152"/>
      <c r="JQJ6" s="2152"/>
      <c r="JQK6" s="2152"/>
      <c r="JQL6" s="2152"/>
      <c r="JQM6" s="2152"/>
      <c r="JQN6" s="2152"/>
      <c r="JQO6" s="2152"/>
      <c r="JQP6" s="2152"/>
      <c r="JQQ6" s="2152"/>
      <c r="JQR6" s="2152"/>
      <c r="JQS6" s="2152"/>
      <c r="JQT6" s="2152"/>
      <c r="JQU6" s="2152"/>
      <c r="JQV6" s="2152"/>
      <c r="JQW6" s="2152"/>
      <c r="JQX6" s="2152"/>
      <c r="JQY6" s="2152"/>
      <c r="JQZ6" s="2152"/>
      <c r="JRA6" s="2152"/>
      <c r="JRB6" s="2152"/>
      <c r="JRC6" s="2152"/>
      <c r="JRD6" s="2152"/>
      <c r="JRE6" s="2152"/>
      <c r="JRF6" s="2152"/>
      <c r="JRG6" s="2152"/>
      <c r="JRH6" s="2152"/>
      <c r="JRI6" s="2152"/>
      <c r="JRJ6" s="2152"/>
      <c r="JRK6" s="2152"/>
      <c r="JRL6" s="2152"/>
      <c r="JRM6" s="2152"/>
      <c r="JRN6" s="2152"/>
      <c r="JRO6" s="2152"/>
      <c r="JRP6" s="2152"/>
      <c r="JRQ6" s="2152"/>
      <c r="JRR6" s="2152"/>
      <c r="JRS6" s="2152"/>
      <c r="JRT6" s="2152"/>
      <c r="JRU6" s="2152"/>
      <c r="JRV6" s="2152"/>
      <c r="JRW6" s="2152"/>
      <c r="JRX6" s="2152"/>
      <c r="JRY6" s="2152"/>
      <c r="JRZ6" s="2152"/>
      <c r="JSA6" s="2152"/>
      <c r="JSB6" s="2152"/>
      <c r="JSC6" s="2152"/>
      <c r="JSD6" s="2152"/>
      <c r="JSE6" s="2152"/>
      <c r="JSF6" s="2152"/>
      <c r="JSG6" s="2152"/>
      <c r="JSH6" s="2152"/>
      <c r="JSI6" s="2152"/>
      <c r="JSJ6" s="2152"/>
      <c r="JSK6" s="2152"/>
      <c r="JSL6" s="2152"/>
      <c r="JSM6" s="2152"/>
      <c r="JSN6" s="2152"/>
      <c r="JSO6" s="2152"/>
      <c r="JSP6" s="2152"/>
      <c r="JSQ6" s="2152"/>
      <c r="JSR6" s="2152"/>
      <c r="JSS6" s="2152"/>
      <c r="JST6" s="2152"/>
      <c r="JSU6" s="2152"/>
      <c r="JSV6" s="2152"/>
      <c r="JSW6" s="2152"/>
      <c r="JSX6" s="2152"/>
      <c r="JSY6" s="2152"/>
      <c r="JSZ6" s="2152"/>
      <c r="JTA6" s="2152"/>
      <c r="JTB6" s="2152"/>
      <c r="JTC6" s="2152"/>
      <c r="JTD6" s="2152"/>
      <c r="JTE6" s="2152"/>
      <c r="JTF6" s="2152"/>
      <c r="JTG6" s="2152"/>
      <c r="JTH6" s="2152"/>
      <c r="JTI6" s="2152"/>
      <c r="JTJ6" s="2152"/>
      <c r="JTK6" s="2152"/>
      <c r="JTL6" s="2152"/>
      <c r="JTM6" s="2152"/>
      <c r="JTN6" s="2152"/>
      <c r="JTO6" s="2152"/>
      <c r="JTP6" s="2152"/>
      <c r="JTQ6" s="2152"/>
      <c r="JTR6" s="2152"/>
      <c r="JTS6" s="2152"/>
      <c r="JTT6" s="2152"/>
      <c r="JTU6" s="2152"/>
      <c r="JTV6" s="2152"/>
      <c r="JTW6" s="2152"/>
      <c r="JTX6" s="2152"/>
      <c r="JTY6" s="2152"/>
      <c r="JTZ6" s="2152"/>
      <c r="JUA6" s="2152"/>
      <c r="JUB6" s="2152"/>
      <c r="JUC6" s="2152"/>
      <c r="JUD6" s="2152"/>
      <c r="JUE6" s="2152"/>
      <c r="JUF6" s="2152"/>
      <c r="JUG6" s="2152"/>
      <c r="JUH6" s="2152"/>
      <c r="JUI6" s="2152"/>
      <c r="JUJ6" s="2152"/>
      <c r="JUK6" s="2152"/>
      <c r="JUL6" s="2152"/>
      <c r="JUM6" s="2152"/>
      <c r="JUN6" s="2152"/>
      <c r="JUO6" s="2152"/>
      <c r="JUP6" s="2152"/>
      <c r="JUQ6" s="2152"/>
      <c r="JUR6" s="2152"/>
      <c r="JUS6" s="2152"/>
      <c r="JUT6" s="2152"/>
      <c r="JUU6" s="2152"/>
      <c r="JUV6" s="2152"/>
      <c r="JUW6" s="2152"/>
      <c r="JUX6" s="2152"/>
      <c r="JUY6" s="2152"/>
      <c r="JUZ6" s="2152"/>
      <c r="JVA6" s="2152"/>
      <c r="JVB6" s="2152"/>
      <c r="JVC6" s="2152"/>
      <c r="JVD6" s="2152"/>
      <c r="JVE6" s="2152"/>
      <c r="JVF6" s="2152"/>
      <c r="JVG6" s="2152"/>
      <c r="JVH6" s="2152"/>
      <c r="JVI6" s="2152"/>
      <c r="JVJ6" s="2152"/>
      <c r="JVK6" s="2152"/>
      <c r="JVL6" s="2152"/>
      <c r="JVM6" s="2152"/>
      <c r="JVN6" s="2152"/>
      <c r="JVO6" s="2152"/>
      <c r="JVP6" s="2152"/>
      <c r="JVQ6" s="2152"/>
      <c r="JVR6" s="2152"/>
      <c r="JVS6" s="2152"/>
      <c r="JVT6" s="2152"/>
      <c r="JVU6" s="2152"/>
      <c r="JVV6" s="2152"/>
      <c r="JVW6" s="2152"/>
      <c r="JVX6" s="2152"/>
      <c r="JVY6" s="2152"/>
      <c r="JVZ6" s="2152"/>
      <c r="JWA6" s="2152"/>
      <c r="JWB6" s="2152"/>
      <c r="JWC6" s="2152"/>
      <c r="JWD6" s="2152"/>
      <c r="JWE6" s="2152"/>
      <c r="JWF6" s="2152"/>
      <c r="JWG6" s="2152"/>
      <c r="JWH6" s="2152"/>
      <c r="JWI6" s="2152"/>
      <c r="JWJ6" s="2152"/>
      <c r="JWK6" s="2152"/>
      <c r="JWL6" s="2152"/>
      <c r="JWM6" s="2152"/>
      <c r="JWN6" s="2152"/>
      <c r="JWO6" s="2152"/>
      <c r="JWP6" s="2152"/>
      <c r="JWQ6" s="2152"/>
      <c r="JWR6" s="2152"/>
      <c r="JWS6" s="2152"/>
      <c r="JWT6" s="2152"/>
      <c r="JWU6" s="2152"/>
      <c r="JWV6" s="2152"/>
      <c r="JWW6" s="2152"/>
      <c r="JWX6" s="2152"/>
      <c r="JWY6" s="2152"/>
      <c r="JWZ6" s="2152"/>
      <c r="JXA6" s="2152"/>
      <c r="JXB6" s="2152"/>
      <c r="JXC6" s="2152"/>
      <c r="JXD6" s="2152"/>
      <c r="JXE6" s="2152"/>
      <c r="JXF6" s="2152"/>
      <c r="JXG6" s="2152"/>
      <c r="JXH6" s="2152"/>
      <c r="JXI6" s="2152"/>
      <c r="JXJ6" s="2152"/>
      <c r="JXK6" s="2152"/>
      <c r="JXL6" s="2152"/>
      <c r="JXM6" s="2152"/>
      <c r="JXN6" s="2152"/>
      <c r="JXO6" s="2152"/>
      <c r="JXP6" s="2152"/>
      <c r="JXQ6" s="2152"/>
      <c r="JXR6" s="2152"/>
      <c r="JXS6" s="2152"/>
      <c r="JXT6" s="2152"/>
      <c r="JXU6" s="2152"/>
      <c r="JXV6" s="2152"/>
      <c r="JXW6" s="2152"/>
      <c r="JXX6" s="2152"/>
      <c r="JXY6" s="2152"/>
      <c r="JXZ6" s="2152"/>
      <c r="JYA6" s="2152"/>
      <c r="JYB6" s="2152"/>
      <c r="JYC6" s="2152"/>
      <c r="JYD6" s="2152"/>
      <c r="JYE6" s="2152"/>
      <c r="JYF6" s="2152"/>
      <c r="JYG6" s="2152"/>
      <c r="JYH6" s="2152"/>
      <c r="JYI6" s="2152"/>
      <c r="JYJ6" s="2152"/>
      <c r="JYK6" s="2152"/>
      <c r="JYL6" s="2152"/>
      <c r="JYM6" s="2152"/>
      <c r="JYN6" s="2152"/>
      <c r="JYO6" s="2152"/>
      <c r="JYP6" s="2152"/>
      <c r="JYQ6" s="2152"/>
      <c r="JYR6" s="2152"/>
      <c r="JYS6" s="2152"/>
      <c r="JYT6" s="2152"/>
      <c r="JYU6" s="2152"/>
      <c r="JYV6" s="2152"/>
      <c r="JYW6" s="2152"/>
      <c r="JYX6" s="2152"/>
      <c r="JYY6" s="2152"/>
      <c r="JYZ6" s="2152"/>
      <c r="JZA6" s="2152"/>
      <c r="JZB6" s="2152"/>
      <c r="JZC6" s="2152"/>
      <c r="JZD6" s="2152"/>
      <c r="JZE6" s="2152"/>
      <c r="JZF6" s="2152"/>
      <c r="JZG6" s="2152"/>
      <c r="JZH6" s="2152"/>
      <c r="JZI6" s="2152"/>
      <c r="JZJ6" s="2152"/>
      <c r="JZK6" s="2152"/>
      <c r="JZL6" s="2152"/>
      <c r="JZM6" s="2152"/>
      <c r="JZN6" s="2152"/>
      <c r="JZO6" s="2152"/>
      <c r="JZP6" s="2152"/>
      <c r="JZQ6" s="2152"/>
      <c r="JZR6" s="2152"/>
      <c r="JZS6" s="2152"/>
      <c r="JZT6" s="2152"/>
      <c r="JZU6" s="2152"/>
      <c r="JZV6" s="2152"/>
      <c r="JZW6" s="2152"/>
      <c r="JZX6" s="2152"/>
      <c r="JZY6" s="2152"/>
      <c r="JZZ6" s="2152"/>
      <c r="KAA6" s="2152"/>
      <c r="KAB6" s="2152"/>
      <c r="KAC6" s="2152"/>
      <c r="KAD6" s="2152"/>
      <c r="KAE6" s="2152"/>
      <c r="KAF6" s="2152"/>
      <c r="KAG6" s="2152"/>
      <c r="KAH6" s="2152"/>
      <c r="KAI6" s="2152"/>
      <c r="KAJ6" s="2152"/>
      <c r="KAK6" s="2152"/>
      <c r="KAL6" s="2152"/>
      <c r="KAM6" s="2152"/>
      <c r="KAN6" s="2152"/>
      <c r="KAO6" s="2152"/>
      <c r="KAP6" s="2152"/>
      <c r="KAQ6" s="2152"/>
      <c r="KAR6" s="2152"/>
      <c r="KAS6" s="2152"/>
      <c r="KAT6" s="2152"/>
      <c r="KAU6" s="2152"/>
      <c r="KAV6" s="2152"/>
      <c r="KAW6" s="2152"/>
      <c r="KAX6" s="2152"/>
      <c r="KAY6" s="2152"/>
      <c r="KAZ6" s="2152"/>
      <c r="KBA6" s="2152"/>
      <c r="KBB6" s="2152"/>
      <c r="KBC6" s="2152"/>
      <c r="KBD6" s="2152"/>
      <c r="KBE6" s="2152"/>
      <c r="KBF6" s="2152"/>
      <c r="KBG6" s="2152"/>
      <c r="KBH6" s="2152"/>
      <c r="KBI6" s="2152"/>
      <c r="KBJ6" s="2152"/>
      <c r="KBK6" s="2152"/>
      <c r="KBL6" s="2152"/>
      <c r="KBM6" s="2152"/>
      <c r="KBN6" s="2152"/>
      <c r="KBO6" s="2152"/>
      <c r="KBP6" s="2152"/>
      <c r="KBQ6" s="2152"/>
      <c r="KBR6" s="2152"/>
      <c r="KBS6" s="2152"/>
      <c r="KBT6" s="2152"/>
      <c r="KBU6" s="2152"/>
      <c r="KBV6" s="2152"/>
      <c r="KBW6" s="2152"/>
      <c r="KBX6" s="2152"/>
      <c r="KBY6" s="2152"/>
      <c r="KBZ6" s="2152"/>
      <c r="KCA6" s="2152"/>
      <c r="KCB6" s="2152"/>
      <c r="KCC6" s="2152"/>
      <c r="KCD6" s="2152"/>
      <c r="KCE6" s="2152"/>
      <c r="KCF6" s="2152"/>
      <c r="KCG6" s="2152"/>
      <c r="KCH6" s="2152"/>
      <c r="KCI6" s="2152"/>
      <c r="KCJ6" s="2152"/>
      <c r="KCK6" s="2152"/>
      <c r="KCL6" s="2152"/>
      <c r="KCM6" s="2152"/>
      <c r="KCN6" s="2152"/>
      <c r="KCO6" s="2152"/>
      <c r="KCP6" s="2152"/>
      <c r="KCQ6" s="2152"/>
      <c r="KCR6" s="2152"/>
      <c r="KCS6" s="2152"/>
      <c r="KCT6" s="2152"/>
      <c r="KCU6" s="2152"/>
      <c r="KCV6" s="2152"/>
      <c r="KCW6" s="2152"/>
      <c r="KCX6" s="2152"/>
      <c r="KCY6" s="2152"/>
      <c r="KCZ6" s="2152"/>
      <c r="KDA6" s="2152"/>
      <c r="KDB6" s="2152"/>
      <c r="KDC6" s="2152"/>
      <c r="KDD6" s="2152"/>
      <c r="KDE6" s="2152"/>
      <c r="KDF6" s="2152"/>
      <c r="KDG6" s="2152"/>
      <c r="KDH6" s="2152"/>
      <c r="KDI6" s="2152"/>
      <c r="KDJ6" s="2152"/>
      <c r="KDK6" s="2152"/>
      <c r="KDL6" s="2152"/>
      <c r="KDM6" s="2152"/>
      <c r="KDN6" s="2152"/>
      <c r="KDO6" s="2152"/>
      <c r="KDP6" s="2152"/>
      <c r="KDQ6" s="2152"/>
      <c r="KDR6" s="2152"/>
      <c r="KDS6" s="2152"/>
      <c r="KDT6" s="2152"/>
      <c r="KDU6" s="2152"/>
      <c r="KDV6" s="2152"/>
      <c r="KDW6" s="2152"/>
      <c r="KDX6" s="2152"/>
      <c r="KDY6" s="2152"/>
      <c r="KDZ6" s="2152"/>
      <c r="KEA6" s="2152"/>
      <c r="KEB6" s="2152"/>
      <c r="KEC6" s="2152"/>
      <c r="KED6" s="2152"/>
      <c r="KEE6" s="2152"/>
      <c r="KEF6" s="2152"/>
      <c r="KEG6" s="2152"/>
      <c r="KEH6" s="2152"/>
      <c r="KEI6" s="2152"/>
      <c r="KEJ6" s="2152"/>
      <c r="KEK6" s="2152"/>
      <c r="KEL6" s="2152"/>
      <c r="KEM6" s="2152"/>
      <c r="KEN6" s="2152"/>
      <c r="KEO6" s="2152"/>
      <c r="KEP6" s="2152"/>
      <c r="KEQ6" s="2152"/>
      <c r="KER6" s="2152"/>
      <c r="KES6" s="2152"/>
      <c r="KET6" s="2152"/>
      <c r="KEU6" s="2152"/>
      <c r="KEV6" s="2152"/>
      <c r="KEW6" s="2152"/>
      <c r="KEX6" s="2152"/>
      <c r="KEY6" s="2152"/>
      <c r="KEZ6" s="2152"/>
      <c r="KFA6" s="2152"/>
      <c r="KFB6" s="2152"/>
      <c r="KFC6" s="2152"/>
      <c r="KFD6" s="2152"/>
      <c r="KFE6" s="2152"/>
      <c r="KFF6" s="2152"/>
      <c r="KFG6" s="2152"/>
      <c r="KFH6" s="2152"/>
      <c r="KFI6" s="2152"/>
      <c r="KFJ6" s="2152"/>
      <c r="KFK6" s="2152"/>
      <c r="KFL6" s="2152"/>
      <c r="KFM6" s="2152"/>
      <c r="KFN6" s="2152"/>
      <c r="KFO6" s="2152"/>
      <c r="KFP6" s="2152"/>
      <c r="KFQ6" s="2152"/>
      <c r="KFR6" s="2152"/>
      <c r="KFS6" s="2152"/>
      <c r="KFT6" s="2152"/>
      <c r="KFU6" s="2152"/>
      <c r="KFV6" s="2152"/>
      <c r="KFW6" s="2152"/>
      <c r="KFX6" s="2152"/>
      <c r="KFY6" s="2152"/>
      <c r="KFZ6" s="2152"/>
      <c r="KGA6" s="2152"/>
      <c r="KGB6" s="2152"/>
      <c r="KGC6" s="2152"/>
      <c r="KGD6" s="2152"/>
      <c r="KGE6" s="2152"/>
      <c r="KGF6" s="2152"/>
      <c r="KGG6" s="2152"/>
      <c r="KGH6" s="2152"/>
      <c r="KGI6" s="2152"/>
      <c r="KGJ6" s="2152"/>
      <c r="KGK6" s="2152"/>
      <c r="KGL6" s="2152"/>
      <c r="KGM6" s="2152"/>
      <c r="KGN6" s="2152"/>
      <c r="KGO6" s="2152"/>
      <c r="KGP6" s="2152"/>
      <c r="KGQ6" s="2152"/>
      <c r="KGR6" s="2152"/>
      <c r="KGS6" s="2152"/>
      <c r="KGT6" s="2152"/>
      <c r="KGU6" s="2152"/>
      <c r="KGV6" s="2152"/>
      <c r="KGW6" s="2152"/>
      <c r="KGX6" s="2152"/>
      <c r="KGY6" s="2152"/>
      <c r="KGZ6" s="2152"/>
      <c r="KHA6" s="2152"/>
      <c r="KHB6" s="2152"/>
      <c r="KHC6" s="2152"/>
      <c r="KHD6" s="2152"/>
      <c r="KHE6" s="2152"/>
      <c r="KHF6" s="2152"/>
      <c r="KHG6" s="2152"/>
      <c r="KHH6" s="2152"/>
      <c r="KHI6" s="2152"/>
      <c r="KHJ6" s="2152"/>
      <c r="KHK6" s="2152"/>
      <c r="KHL6" s="2152"/>
      <c r="KHM6" s="2152"/>
      <c r="KHN6" s="2152"/>
      <c r="KHO6" s="2152"/>
      <c r="KHP6" s="2152"/>
      <c r="KHQ6" s="2152"/>
      <c r="KHR6" s="2152"/>
      <c r="KHS6" s="2152"/>
      <c r="KHT6" s="2152"/>
      <c r="KHU6" s="2152"/>
      <c r="KHV6" s="2152"/>
      <c r="KHW6" s="2152"/>
      <c r="KHX6" s="2152"/>
      <c r="KHY6" s="2152"/>
      <c r="KHZ6" s="2152"/>
      <c r="KIA6" s="2152"/>
      <c r="KIB6" s="2152"/>
      <c r="KIC6" s="2152"/>
      <c r="KID6" s="2152"/>
      <c r="KIE6" s="2152"/>
      <c r="KIF6" s="2152"/>
      <c r="KIG6" s="2152"/>
      <c r="KIH6" s="2152"/>
      <c r="KII6" s="2152"/>
      <c r="KIJ6" s="2152"/>
      <c r="KIK6" s="2152"/>
      <c r="KIL6" s="2152"/>
      <c r="KIM6" s="2152"/>
      <c r="KIN6" s="2152"/>
      <c r="KIO6" s="2152"/>
      <c r="KIP6" s="2152"/>
      <c r="KIQ6" s="2152"/>
      <c r="KIR6" s="2152"/>
      <c r="KIS6" s="2152"/>
      <c r="KIT6" s="2152"/>
      <c r="KIU6" s="2152"/>
      <c r="KIV6" s="2152"/>
      <c r="KIW6" s="2152"/>
      <c r="KIX6" s="2152"/>
      <c r="KIY6" s="2152"/>
      <c r="KIZ6" s="2152"/>
      <c r="KJA6" s="2152"/>
      <c r="KJB6" s="2152"/>
      <c r="KJC6" s="2152"/>
      <c r="KJD6" s="2152"/>
      <c r="KJE6" s="2152"/>
      <c r="KJF6" s="2152"/>
      <c r="KJG6" s="2152"/>
      <c r="KJH6" s="2152"/>
      <c r="KJI6" s="2152"/>
      <c r="KJJ6" s="2152"/>
      <c r="KJK6" s="2152"/>
      <c r="KJL6" s="2152"/>
      <c r="KJM6" s="2152"/>
      <c r="KJN6" s="2152"/>
      <c r="KJO6" s="2152"/>
      <c r="KJP6" s="2152"/>
      <c r="KJQ6" s="2152"/>
      <c r="KJR6" s="2152"/>
      <c r="KJS6" s="2152"/>
      <c r="KJT6" s="2152"/>
      <c r="KJU6" s="2152"/>
      <c r="KJV6" s="2152"/>
      <c r="KJW6" s="2152"/>
      <c r="KJX6" s="2152"/>
      <c r="KJY6" s="2152"/>
      <c r="KJZ6" s="2152"/>
      <c r="KKA6" s="2152"/>
      <c r="KKB6" s="2152"/>
      <c r="KKC6" s="2152"/>
      <c r="KKD6" s="2152"/>
      <c r="KKE6" s="2152"/>
      <c r="KKF6" s="2152"/>
      <c r="KKG6" s="2152"/>
      <c r="KKH6" s="2152"/>
      <c r="KKI6" s="2152"/>
      <c r="KKJ6" s="2152"/>
      <c r="KKK6" s="2152"/>
      <c r="KKL6" s="2152"/>
      <c r="KKM6" s="2152"/>
      <c r="KKN6" s="2152"/>
      <c r="KKO6" s="2152"/>
      <c r="KKP6" s="2152"/>
      <c r="KKQ6" s="2152"/>
      <c r="KKR6" s="2152"/>
      <c r="KKS6" s="2152"/>
      <c r="KKT6" s="2152"/>
      <c r="KKU6" s="2152"/>
      <c r="KKV6" s="2152"/>
      <c r="KKW6" s="2152"/>
      <c r="KKX6" s="2152"/>
      <c r="KKY6" s="2152"/>
      <c r="KKZ6" s="2152"/>
      <c r="KLA6" s="2152"/>
      <c r="KLB6" s="2152"/>
      <c r="KLC6" s="2152"/>
      <c r="KLD6" s="2152"/>
      <c r="KLE6" s="2152"/>
      <c r="KLF6" s="2152"/>
      <c r="KLG6" s="2152"/>
      <c r="KLH6" s="2152"/>
      <c r="KLI6" s="2152"/>
      <c r="KLJ6" s="2152"/>
      <c r="KLK6" s="2152"/>
      <c r="KLL6" s="2152"/>
      <c r="KLM6" s="2152"/>
      <c r="KLN6" s="2152"/>
      <c r="KLO6" s="2152"/>
      <c r="KLP6" s="2152"/>
      <c r="KLQ6" s="2152"/>
      <c r="KLR6" s="2152"/>
      <c r="KLS6" s="2152"/>
      <c r="KLT6" s="2152"/>
      <c r="KLU6" s="2152"/>
      <c r="KLV6" s="2152"/>
      <c r="KLW6" s="2152"/>
      <c r="KLX6" s="2152"/>
      <c r="KLY6" s="2152"/>
      <c r="KLZ6" s="2152"/>
      <c r="KMA6" s="2152"/>
      <c r="KMB6" s="2152"/>
      <c r="KMC6" s="2152"/>
      <c r="KMD6" s="2152"/>
      <c r="KME6" s="2152"/>
      <c r="KMF6" s="2152"/>
      <c r="KMG6" s="2152"/>
      <c r="KMH6" s="2152"/>
      <c r="KMI6" s="2152"/>
      <c r="KMJ6" s="2152"/>
      <c r="KMK6" s="2152"/>
      <c r="KML6" s="2152"/>
      <c r="KMM6" s="2152"/>
      <c r="KMN6" s="2152"/>
      <c r="KMO6" s="2152"/>
      <c r="KMP6" s="2152"/>
      <c r="KMQ6" s="2152"/>
      <c r="KMR6" s="2152"/>
      <c r="KMS6" s="2152"/>
      <c r="KMT6" s="2152"/>
      <c r="KMU6" s="2152"/>
      <c r="KMV6" s="2152"/>
      <c r="KMW6" s="2152"/>
      <c r="KMX6" s="2152"/>
      <c r="KMY6" s="2152"/>
      <c r="KMZ6" s="2152"/>
      <c r="KNA6" s="2152"/>
      <c r="KNB6" s="2152"/>
      <c r="KNC6" s="2152"/>
      <c r="KND6" s="2152"/>
      <c r="KNE6" s="2152"/>
      <c r="KNF6" s="2152"/>
      <c r="KNG6" s="2152"/>
      <c r="KNH6" s="2152"/>
      <c r="KNI6" s="2152"/>
      <c r="KNJ6" s="2152"/>
      <c r="KNK6" s="2152"/>
      <c r="KNL6" s="2152"/>
      <c r="KNM6" s="2152"/>
      <c r="KNN6" s="2152"/>
      <c r="KNO6" s="2152"/>
      <c r="KNP6" s="2152"/>
      <c r="KNQ6" s="2152"/>
      <c r="KNR6" s="2152"/>
      <c r="KNS6" s="2152"/>
      <c r="KNT6" s="2152"/>
      <c r="KNU6" s="2152"/>
      <c r="KNV6" s="2152"/>
      <c r="KNW6" s="2152"/>
      <c r="KNX6" s="2152"/>
      <c r="KNY6" s="2152"/>
      <c r="KNZ6" s="2152"/>
      <c r="KOA6" s="2152"/>
      <c r="KOB6" s="2152"/>
      <c r="KOC6" s="2152"/>
      <c r="KOD6" s="2152"/>
      <c r="KOE6" s="2152"/>
      <c r="KOF6" s="2152"/>
      <c r="KOG6" s="2152"/>
      <c r="KOH6" s="2152"/>
      <c r="KOI6" s="2152"/>
      <c r="KOJ6" s="2152"/>
      <c r="KOK6" s="2152"/>
      <c r="KOL6" s="2152"/>
      <c r="KOM6" s="2152"/>
      <c r="KON6" s="2152"/>
      <c r="KOO6" s="2152"/>
      <c r="KOP6" s="2152"/>
      <c r="KOQ6" s="2152"/>
      <c r="KOR6" s="2152"/>
      <c r="KOS6" s="2152"/>
      <c r="KOT6" s="2152"/>
      <c r="KOU6" s="2152"/>
      <c r="KOV6" s="2152"/>
      <c r="KOW6" s="2152"/>
      <c r="KOX6" s="2152"/>
      <c r="KOY6" s="2152"/>
      <c r="KOZ6" s="2152"/>
      <c r="KPA6" s="2152"/>
      <c r="KPB6" s="2152"/>
      <c r="KPC6" s="2152"/>
      <c r="KPD6" s="2152"/>
      <c r="KPE6" s="2152"/>
      <c r="KPF6" s="2152"/>
      <c r="KPG6" s="2152"/>
      <c r="KPH6" s="2152"/>
      <c r="KPI6" s="2152"/>
      <c r="KPJ6" s="2152"/>
      <c r="KPK6" s="2152"/>
      <c r="KPL6" s="2152"/>
      <c r="KPM6" s="2152"/>
      <c r="KPN6" s="2152"/>
      <c r="KPO6" s="2152"/>
      <c r="KPP6" s="2152"/>
      <c r="KPQ6" s="2152"/>
      <c r="KPR6" s="2152"/>
      <c r="KPS6" s="2152"/>
      <c r="KPT6" s="2152"/>
      <c r="KPU6" s="2152"/>
      <c r="KPV6" s="2152"/>
      <c r="KPW6" s="2152"/>
      <c r="KPX6" s="2152"/>
      <c r="KPY6" s="2152"/>
      <c r="KPZ6" s="2152"/>
      <c r="KQA6" s="2152"/>
      <c r="KQB6" s="2152"/>
      <c r="KQC6" s="2152"/>
      <c r="KQD6" s="2152"/>
      <c r="KQE6" s="2152"/>
      <c r="KQF6" s="2152"/>
      <c r="KQG6" s="2152"/>
      <c r="KQH6" s="2152"/>
      <c r="KQI6" s="2152"/>
      <c r="KQJ6" s="2152"/>
      <c r="KQK6" s="2152"/>
      <c r="KQL6" s="2152"/>
      <c r="KQM6" s="2152"/>
      <c r="KQN6" s="2152"/>
      <c r="KQO6" s="2152"/>
      <c r="KQP6" s="2152"/>
      <c r="KQQ6" s="2152"/>
      <c r="KQR6" s="2152"/>
      <c r="KQS6" s="2152"/>
      <c r="KQT6" s="2152"/>
      <c r="KQU6" s="2152"/>
      <c r="KQV6" s="2152"/>
      <c r="KQW6" s="2152"/>
      <c r="KQX6" s="2152"/>
      <c r="KQY6" s="2152"/>
      <c r="KQZ6" s="2152"/>
      <c r="KRA6" s="2152"/>
      <c r="KRB6" s="2152"/>
      <c r="KRC6" s="2152"/>
      <c r="KRD6" s="2152"/>
      <c r="KRE6" s="2152"/>
      <c r="KRF6" s="2152"/>
      <c r="KRG6" s="2152"/>
      <c r="KRH6" s="2152"/>
      <c r="KRI6" s="2152"/>
      <c r="KRJ6" s="2152"/>
      <c r="KRK6" s="2152"/>
      <c r="KRL6" s="2152"/>
      <c r="KRM6" s="2152"/>
      <c r="KRN6" s="2152"/>
      <c r="KRO6" s="2152"/>
      <c r="KRP6" s="2152"/>
      <c r="KRQ6" s="2152"/>
      <c r="KRR6" s="2152"/>
      <c r="KRS6" s="2152"/>
      <c r="KRT6" s="2152"/>
      <c r="KRU6" s="2152"/>
      <c r="KRV6" s="2152"/>
      <c r="KRW6" s="2152"/>
      <c r="KRX6" s="2152"/>
      <c r="KRY6" s="2152"/>
      <c r="KRZ6" s="2152"/>
      <c r="KSA6" s="2152"/>
      <c r="KSB6" s="2152"/>
      <c r="KSC6" s="2152"/>
      <c r="KSD6" s="2152"/>
      <c r="KSE6" s="2152"/>
      <c r="KSF6" s="2152"/>
      <c r="KSG6" s="2152"/>
      <c r="KSH6" s="2152"/>
      <c r="KSI6" s="2152"/>
      <c r="KSJ6" s="2152"/>
      <c r="KSK6" s="2152"/>
      <c r="KSL6" s="2152"/>
      <c r="KSM6" s="2152"/>
      <c r="KSN6" s="2152"/>
      <c r="KSO6" s="2152"/>
      <c r="KSP6" s="2152"/>
      <c r="KSQ6" s="2152"/>
      <c r="KSR6" s="2152"/>
      <c r="KSS6" s="2152"/>
      <c r="KST6" s="2152"/>
      <c r="KSU6" s="2152"/>
      <c r="KSV6" s="2152"/>
      <c r="KSW6" s="2152"/>
      <c r="KSX6" s="2152"/>
      <c r="KSY6" s="2152"/>
      <c r="KSZ6" s="2152"/>
      <c r="KTA6" s="2152"/>
      <c r="KTB6" s="2152"/>
      <c r="KTC6" s="2152"/>
      <c r="KTD6" s="2152"/>
      <c r="KTE6" s="2152"/>
      <c r="KTF6" s="2152"/>
      <c r="KTG6" s="2152"/>
      <c r="KTH6" s="2152"/>
      <c r="KTI6" s="2152"/>
      <c r="KTJ6" s="2152"/>
      <c r="KTK6" s="2152"/>
      <c r="KTL6" s="2152"/>
      <c r="KTM6" s="2152"/>
      <c r="KTN6" s="2152"/>
      <c r="KTO6" s="2152"/>
      <c r="KTP6" s="2152"/>
      <c r="KTQ6" s="2152"/>
      <c r="KTR6" s="2152"/>
      <c r="KTS6" s="2152"/>
      <c r="KTT6" s="2152"/>
      <c r="KTU6" s="2152"/>
      <c r="KTV6" s="2152"/>
      <c r="KTW6" s="2152"/>
      <c r="KTX6" s="2152"/>
      <c r="KTY6" s="2152"/>
      <c r="KTZ6" s="2152"/>
      <c r="KUA6" s="2152"/>
      <c r="KUB6" s="2152"/>
      <c r="KUC6" s="2152"/>
      <c r="KUD6" s="2152"/>
      <c r="KUE6" s="2152"/>
      <c r="KUF6" s="2152"/>
      <c r="KUG6" s="2152"/>
      <c r="KUH6" s="2152"/>
      <c r="KUI6" s="2152"/>
      <c r="KUJ6" s="2152"/>
      <c r="KUK6" s="2152"/>
      <c r="KUL6" s="2152"/>
      <c r="KUM6" s="2152"/>
      <c r="KUN6" s="2152"/>
      <c r="KUO6" s="2152"/>
      <c r="KUP6" s="2152"/>
      <c r="KUQ6" s="2152"/>
      <c r="KUR6" s="2152"/>
      <c r="KUS6" s="2152"/>
      <c r="KUT6" s="2152"/>
      <c r="KUU6" s="2152"/>
      <c r="KUV6" s="2152"/>
      <c r="KUW6" s="2152"/>
      <c r="KUX6" s="2152"/>
      <c r="KUY6" s="2152"/>
      <c r="KUZ6" s="2152"/>
      <c r="KVA6" s="2152"/>
      <c r="KVB6" s="2152"/>
      <c r="KVC6" s="2152"/>
      <c r="KVD6" s="2152"/>
      <c r="KVE6" s="2152"/>
      <c r="KVF6" s="2152"/>
      <c r="KVG6" s="2152"/>
      <c r="KVH6" s="2152"/>
      <c r="KVI6" s="2152"/>
      <c r="KVJ6" s="2152"/>
      <c r="KVK6" s="2152"/>
      <c r="KVL6" s="2152"/>
      <c r="KVM6" s="2152"/>
      <c r="KVN6" s="2152"/>
      <c r="KVO6" s="2152"/>
      <c r="KVP6" s="2152"/>
      <c r="KVQ6" s="2152"/>
      <c r="KVR6" s="2152"/>
      <c r="KVS6" s="2152"/>
      <c r="KVT6" s="2152"/>
      <c r="KVU6" s="2152"/>
      <c r="KVV6" s="2152"/>
      <c r="KVW6" s="2152"/>
      <c r="KVX6" s="2152"/>
      <c r="KVY6" s="2152"/>
      <c r="KVZ6" s="2152"/>
      <c r="KWA6" s="2152"/>
      <c r="KWB6" s="2152"/>
      <c r="KWC6" s="2152"/>
      <c r="KWD6" s="2152"/>
      <c r="KWE6" s="2152"/>
      <c r="KWF6" s="2152"/>
      <c r="KWG6" s="2152"/>
      <c r="KWH6" s="2152"/>
      <c r="KWI6" s="2152"/>
      <c r="KWJ6" s="2152"/>
      <c r="KWK6" s="2152"/>
      <c r="KWL6" s="2152"/>
      <c r="KWM6" s="2152"/>
      <c r="KWN6" s="2152"/>
      <c r="KWO6" s="2152"/>
      <c r="KWP6" s="2152"/>
      <c r="KWQ6" s="2152"/>
      <c r="KWR6" s="2152"/>
      <c r="KWS6" s="2152"/>
      <c r="KWT6" s="2152"/>
      <c r="KWU6" s="2152"/>
      <c r="KWV6" s="2152"/>
      <c r="KWW6" s="2152"/>
      <c r="KWX6" s="2152"/>
      <c r="KWY6" s="2152"/>
      <c r="KWZ6" s="2152"/>
      <c r="KXA6" s="2152"/>
      <c r="KXB6" s="2152"/>
      <c r="KXC6" s="2152"/>
      <c r="KXD6" s="2152"/>
      <c r="KXE6" s="2152"/>
      <c r="KXF6" s="2152"/>
      <c r="KXG6" s="2152"/>
      <c r="KXH6" s="2152"/>
      <c r="KXI6" s="2152"/>
      <c r="KXJ6" s="2152"/>
      <c r="KXK6" s="2152"/>
      <c r="KXL6" s="2152"/>
      <c r="KXM6" s="2152"/>
      <c r="KXN6" s="2152"/>
      <c r="KXO6" s="2152"/>
      <c r="KXP6" s="2152"/>
      <c r="KXQ6" s="2152"/>
      <c r="KXR6" s="2152"/>
      <c r="KXS6" s="2152"/>
      <c r="KXT6" s="2152"/>
      <c r="KXU6" s="2152"/>
      <c r="KXV6" s="2152"/>
      <c r="KXW6" s="2152"/>
      <c r="KXX6" s="2152"/>
      <c r="KXY6" s="2152"/>
      <c r="KXZ6" s="2152"/>
      <c r="KYA6" s="2152"/>
      <c r="KYB6" s="2152"/>
      <c r="KYC6" s="2152"/>
      <c r="KYD6" s="2152"/>
      <c r="KYE6" s="2152"/>
      <c r="KYF6" s="2152"/>
      <c r="KYG6" s="2152"/>
      <c r="KYH6" s="2152"/>
      <c r="KYI6" s="2152"/>
      <c r="KYJ6" s="2152"/>
      <c r="KYK6" s="2152"/>
      <c r="KYL6" s="2152"/>
      <c r="KYM6" s="2152"/>
      <c r="KYN6" s="2152"/>
      <c r="KYO6" s="2152"/>
      <c r="KYP6" s="2152"/>
      <c r="KYQ6" s="2152"/>
      <c r="KYR6" s="2152"/>
      <c r="KYS6" s="2152"/>
      <c r="KYT6" s="2152"/>
      <c r="KYU6" s="2152"/>
      <c r="KYV6" s="2152"/>
      <c r="KYW6" s="2152"/>
      <c r="KYX6" s="2152"/>
      <c r="KYY6" s="2152"/>
      <c r="KYZ6" s="2152"/>
      <c r="KZA6" s="2152"/>
      <c r="KZB6" s="2152"/>
      <c r="KZC6" s="2152"/>
      <c r="KZD6" s="2152"/>
      <c r="KZE6" s="2152"/>
      <c r="KZF6" s="2152"/>
      <c r="KZG6" s="2152"/>
      <c r="KZH6" s="2152"/>
      <c r="KZI6" s="2152"/>
      <c r="KZJ6" s="2152"/>
      <c r="KZK6" s="2152"/>
      <c r="KZL6" s="2152"/>
      <c r="KZM6" s="2152"/>
      <c r="KZN6" s="2152"/>
      <c r="KZO6" s="2152"/>
      <c r="KZP6" s="2152"/>
      <c r="KZQ6" s="2152"/>
      <c r="KZR6" s="2152"/>
      <c r="KZS6" s="2152"/>
      <c r="KZT6" s="2152"/>
      <c r="KZU6" s="2152"/>
      <c r="KZV6" s="2152"/>
      <c r="KZW6" s="2152"/>
      <c r="KZX6" s="2152"/>
      <c r="KZY6" s="2152"/>
      <c r="KZZ6" s="2152"/>
      <c r="LAA6" s="2152"/>
      <c r="LAB6" s="2152"/>
      <c r="LAC6" s="2152"/>
      <c r="LAD6" s="2152"/>
      <c r="LAE6" s="2152"/>
      <c r="LAF6" s="2152"/>
      <c r="LAG6" s="2152"/>
      <c r="LAH6" s="2152"/>
      <c r="LAI6" s="2152"/>
      <c r="LAJ6" s="2152"/>
      <c r="LAK6" s="2152"/>
      <c r="LAL6" s="2152"/>
      <c r="LAM6" s="2152"/>
      <c r="LAN6" s="2152"/>
      <c r="LAO6" s="2152"/>
      <c r="LAP6" s="2152"/>
      <c r="LAQ6" s="2152"/>
      <c r="LAR6" s="2152"/>
      <c r="LAS6" s="2152"/>
      <c r="LAT6" s="2152"/>
      <c r="LAU6" s="2152"/>
      <c r="LAV6" s="2152"/>
      <c r="LAW6" s="2152"/>
      <c r="LAX6" s="2152"/>
      <c r="LAY6" s="2152"/>
      <c r="LAZ6" s="2152"/>
      <c r="LBA6" s="2152"/>
      <c r="LBB6" s="2152"/>
      <c r="LBC6" s="2152"/>
      <c r="LBD6" s="2152"/>
      <c r="LBE6" s="2152"/>
      <c r="LBF6" s="2152"/>
      <c r="LBG6" s="2152"/>
      <c r="LBH6" s="2152"/>
      <c r="LBI6" s="2152"/>
      <c r="LBJ6" s="2152"/>
      <c r="LBK6" s="2152"/>
      <c r="LBL6" s="2152"/>
      <c r="LBM6" s="2152"/>
      <c r="LBN6" s="2152"/>
      <c r="LBO6" s="2152"/>
      <c r="LBP6" s="2152"/>
      <c r="LBQ6" s="2152"/>
      <c r="LBR6" s="2152"/>
      <c r="LBS6" s="2152"/>
      <c r="LBT6" s="2152"/>
      <c r="LBU6" s="2152"/>
      <c r="LBV6" s="2152"/>
      <c r="LBW6" s="2152"/>
      <c r="LBX6" s="2152"/>
      <c r="LBY6" s="2152"/>
      <c r="LBZ6" s="2152"/>
      <c r="LCA6" s="2152"/>
      <c r="LCB6" s="2152"/>
      <c r="LCC6" s="2152"/>
      <c r="LCD6" s="2152"/>
      <c r="LCE6" s="2152"/>
      <c r="LCF6" s="2152"/>
      <c r="LCG6" s="2152"/>
      <c r="LCH6" s="2152"/>
      <c r="LCI6" s="2152"/>
      <c r="LCJ6" s="2152"/>
      <c r="LCK6" s="2152"/>
      <c r="LCL6" s="2152"/>
      <c r="LCM6" s="2152"/>
      <c r="LCN6" s="2152"/>
      <c r="LCO6" s="2152"/>
      <c r="LCP6" s="2152"/>
      <c r="LCQ6" s="2152"/>
      <c r="LCR6" s="2152"/>
      <c r="LCS6" s="2152"/>
      <c r="LCT6" s="2152"/>
      <c r="LCU6" s="2152"/>
      <c r="LCV6" s="2152"/>
      <c r="LCW6" s="2152"/>
      <c r="LCX6" s="2152"/>
      <c r="LCY6" s="2152"/>
      <c r="LCZ6" s="2152"/>
      <c r="LDA6" s="2152"/>
      <c r="LDB6" s="2152"/>
      <c r="LDC6" s="2152"/>
      <c r="LDD6" s="2152"/>
      <c r="LDE6" s="2152"/>
      <c r="LDF6" s="2152"/>
      <c r="LDG6" s="2152"/>
      <c r="LDH6" s="2152"/>
      <c r="LDI6" s="2152"/>
      <c r="LDJ6" s="2152"/>
      <c r="LDK6" s="2152"/>
      <c r="LDL6" s="2152"/>
      <c r="LDM6" s="2152"/>
      <c r="LDN6" s="2152"/>
      <c r="LDO6" s="2152"/>
      <c r="LDP6" s="2152"/>
      <c r="LDQ6" s="2152"/>
      <c r="LDR6" s="2152"/>
      <c r="LDS6" s="2152"/>
      <c r="LDT6" s="2152"/>
      <c r="LDU6" s="2152"/>
      <c r="LDV6" s="2152"/>
      <c r="LDW6" s="2152"/>
      <c r="LDX6" s="2152"/>
      <c r="LDY6" s="2152"/>
      <c r="LDZ6" s="2152"/>
      <c r="LEA6" s="2152"/>
      <c r="LEB6" s="2152"/>
      <c r="LEC6" s="2152"/>
      <c r="LED6" s="2152"/>
      <c r="LEE6" s="2152"/>
      <c r="LEF6" s="2152"/>
      <c r="LEG6" s="2152"/>
      <c r="LEH6" s="2152"/>
      <c r="LEI6" s="2152"/>
      <c r="LEJ6" s="2152"/>
      <c r="LEK6" s="2152"/>
      <c r="LEL6" s="2152"/>
      <c r="LEM6" s="2152"/>
      <c r="LEN6" s="2152"/>
      <c r="LEO6" s="2152"/>
      <c r="LEP6" s="2152"/>
      <c r="LEQ6" s="2152"/>
      <c r="LER6" s="2152"/>
      <c r="LES6" s="2152"/>
      <c r="LET6" s="2152"/>
      <c r="LEU6" s="2152"/>
      <c r="LEV6" s="2152"/>
      <c r="LEW6" s="2152"/>
      <c r="LEX6" s="2152"/>
      <c r="LEY6" s="2152"/>
      <c r="LEZ6" s="2152"/>
      <c r="LFA6" s="2152"/>
      <c r="LFB6" s="2152"/>
      <c r="LFC6" s="2152"/>
      <c r="LFD6" s="2152"/>
      <c r="LFE6" s="2152"/>
      <c r="LFF6" s="2152"/>
      <c r="LFG6" s="2152"/>
      <c r="LFH6" s="2152"/>
      <c r="LFI6" s="2152"/>
      <c r="LFJ6" s="2152"/>
      <c r="LFK6" s="2152"/>
      <c r="LFL6" s="2152"/>
      <c r="LFM6" s="2152"/>
      <c r="LFN6" s="2152"/>
      <c r="LFO6" s="2152"/>
      <c r="LFP6" s="2152"/>
      <c r="LFQ6" s="2152"/>
      <c r="LFR6" s="2152"/>
      <c r="LFS6" s="2152"/>
      <c r="LFT6" s="2152"/>
      <c r="LFU6" s="2152"/>
      <c r="LFV6" s="2152"/>
      <c r="LFW6" s="2152"/>
      <c r="LFX6" s="2152"/>
      <c r="LFY6" s="2152"/>
      <c r="LFZ6" s="2152"/>
      <c r="LGA6" s="2152"/>
      <c r="LGB6" s="2152"/>
      <c r="LGC6" s="2152"/>
      <c r="LGD6" s="2152"/>
      <c r="LGE6" s="2152"/>
      <c r="LGF6" s="2152"/>
      <c r="LGG6" s="2152"/>
      <c r="LGH6" s="2152"/>
      <c r="LGI6" s="2152"/>
      <c r="LGJ6" s="2152"/>
      <c r="LGK6" s="2152"/>
      <c r="LGL6" s="2152"/>
      <c r="LGM6" s="2152"/>
      <c r="LGN6" s="2152"/>
      <c r="LGO6" s="2152"/>
      <c r="LGP6" s="2152"/>
      <c r="LGQ6" s="2152"/>
      <c r="LGR6" s="2152"/>
      <c r="LGS6" s="2152"/>
      <c r="LGT6" s="2152"/>
      <c r="LGU6" s="2152"/>
      <c r="LGV6" s="2152"/>
      <c r="LGW6" s="2152"/>
      <c r="LGX6" s="2152"/>
      <c r="LGY6" s="2152"/>
      <c r="LGZ6" s="2152"/>
      <c r="LHA6" s="2152"/>
      <c r="LHB6" s="2152"/>
      <c r="LHC6" s="2152"/>
      <c r="LHD6" s="2152"/>
      <c r="LHE6" s="2152"/>
      <c r="LHF6" s="2152"/>
      <c r="LHG6" s="2152"/>
      <c r="LHH6" s="2152"/>
      <c r="LHI6" s="2152"/>
      <c r="LHJ6" s="2152"/>
      <c r="LHK6" s="2152"/>
      <c r="LHL6" s="2152"/>
      <c r="LHM6" s="2152"/>
      <c r="LHN6" s="2152"/>
      <c r="LHO6" s="2152"/>
      <c r="LHP6" s="2152"/>
      <c r="LHQ6" s="2152"/>
      <c r="LHR6" s="2152"/>
      <c r="LHS6" s="2152"/>
      <c r="LHT6" s="2152"/>
      <c r="LHU6" s="2152"/>
      <c r="LHV6" s="2152"/>
      <c r="LHW6" s="2152"/>
      <c r="LHX6" s="2152"/>
      <c r="LHY6" s="2152"/>
      <c r="LHZ6" s="2152"/>
      <c r="LIA6" s="2152"/>
      <c r="LIB6" s="2152"/>
      <c r="LIC6" s="2152"/>
      <c r="LID6" s="2152"/>
      <c r="LIE6" s="2152"/>
      <c r="LIF6" s="2152"/>
      <c r="LIG6" s="2152"/>
      <c r="LIH6" s="2152"/>
      <c r="LII6" s="2152"/>
      <c r="LIJ6" s="2152"/>
      <c r="LIK6" s="2152"/>
      <c r="LIL6" s="2152"/>
      <c r="LIM6" s="2152"/>
      <c r="LIN6" s="2152"/>
      <c r="LIO6" s="2152"/>
      <c r="LIP6" s="2152"/>
      <c r="LIQ6" s="2152"/>
      <c r="LIR6" s="2152"/>
      <c r="LIS6" s="2152"/>
      <c r="LIT6" s="2152"/>
      <c r="LIU6" s="2152"/>
      <c r="LIV6" s="2152"/>
      <c r="LIW6" s="2152"/>
      <c r="LIX6" s="2152"/>
      <c r="LIY6" s="2152"/>
      <c r="LIZ6" s="2152"/>
      <c r="LJA6" s="2152"/>
      <c r="LJB6" s="2152"/>
      <c r="LJC6" s="2152"/>
      <c r="LJD6" s="2152"/>
      <c r="LJE6" s="2152"/>
      <c r="LJF6" s="2152"/>
      <c r="LJG6" s="2152"/>
      <c r="LJH6" s="2152"/>
      <c r="LJI6" s="2152"/>
      <c r="LJJ6" s="2152"/>
      <c r="LJK6" s="2152"/>
      <c r="LJL6" s="2152"/>
      <c r="LJM6" s="2152"/>
      <c r="LJN6" s="2152"/>
      <c r="LJO6" s="2152"/>
      <c r="LJP6" s="2152"/>
      <c r="LJQ6" s="2152"/>
      <c r="LJR6" s="2152"/>
      <c r="LJS6" s="2152"/>
      <c r="LJT6" s="2152"/>
      <c r="LJU6" s="2152"/>
      <c r="LJV6" s="2152"/>
      <c r="LJW6" s="2152"/>
      <c r="LJX6" s="2152"/>
      <c r="LJY6" s="2152"/>
      <c r="LJZ6" s="2152"/>
      <c r="LKA6" s="2152"/>
      <c r="LKB6" s="2152"/>
      <c r="LKC6" s="2152"/>
      <c r="LKD6" s="2152"/>
      <c r="LKE6" s="2152"/>
      <c r="LKF6" s="2152"/>
      <c r="LKG6" s="2152"/>
      <c r="LKH6" s="2152"/>
      <c r="LKI6" s="2152"/>
      <c r="LKJ6" s="2152"/>
      <c r="LKK6" s="2152"/>
      <c r="LKL6" s="2152"/>
      <c r="LKM6" s="2152"/>
      <c r="LKN6" s="2152"/>
      <c r="LKO6" s="2152"/>
      <c r="LKP6" s="2152"/>
      <c r="LKQ6" s="2152"/>
      <c r="LKR6" s="2152"/>
      <c r="LKS6" s="2152"/>
      <c r="LKT6" s="2152"/>
      <c r="LKU6" s="2152"/>
      <c r="LKV6" s="2152"/>
      <c r="LKW6" s="2152"/>
      <c r="LKX6" s="2152"/>
      <c r="LKY6" s="2152"/>
      <c r="LKZ6" s="2152"/>
      <c r="LLA6" s="2152"/>
      <c r="LLB6" s="2152"/>
      <c r="LLC6" s="2152"/>
      <c r="LLD6" s="2152"/>
      <c r="LLE6" s="2152"/>
      <c r="LLF6" s="2152"/>
      <c r="LLG6" s="2152"/>
      <c r="LLH6" s="2152"/>
      <c r="LLI6" s="2152"/>
      <c r="LLJ6" s="2152"/>
      <c r="LLK6" s="2152"/>
      <c r="LLL6" s="2152"/>
      <c r="LLM6" s="2152"/>
      <c r="LLN6" s="2152"/>
      <c r="LLO6" s="2152"/>
      <c r="LLP6" s="2152"/>
      <c r="LLQ6" s="2152"/>
      <c r="LLR6" s="2152"/>
      <c r="LLS6" s="2152"/>
      <c r="LLT6" s="2152"/>
      <c r="LLU6" s="2152"/>
      <c r="LLV6" s="2152"/>
      <c r="LLW6" s="2152"/>
      <c r="LLX6" s="2152"/>
      <c r="LLY6" s="2152"/>
      <c r="LLZ6" s="2152"/>
      <c r="LMA6" s="2152"/>
      <c r="LMB6" s="2152"/>
      <c r="LMC6" s="2152"/>
      <c r="LMD6" s="2152"/>
      <c r="LME6" s="2152"/>
      <c r="LMF6" s="2152"/>
      <c r="LMG6" s="2152"/>
      <c r="LMH6" s="2152"/>
      <c r="LMI6" s="2152"/>
      <c r="LMJ6" s="2152"/>
      <c r="LMK6" s="2152"/>
      <c r="LML6" s="2152"/>
      <c r="LMM6" s="2152"/>
      <c r="LMN6" s="2152"/>
      <c r="LMO6" s="2152"/>
      <c r="LMP6" s="2152"/>
      <c r="LMQ6" s="2152"/>
      <c r="LMR6" s="2152"/>
      <c r="LMS6" s="2152"/>
      <c r="LMT6" s="2152"/>
      <c r="LMU6" s="2152"/>
      <c r="LMV6" s="2152"/>
      <c r="LMW6" s="2152"/>
      <c r="LMX6" s="2152"/>
      <c r="LMY6" s="2152"/>
      <c r="LMZ6" s="2152"/>
      <c r="LNA6" s="2152"/>
      <c r="LNB6" s="2152"/>
      <c r="LNC6" s="2152"/>
      <c r="LND6" s="2152"/>
      <c r="LNE6" s="2152"/>
      <c r="LNF6" s="2152"/>
      <c r="LNG6" s="2152"/>
      <c r="LNH6" s="2152"/>
      <c r="LNI6" s="2152"/>
      <c r="LNJ6" s="2152"/>
      <c r="LNK6" s="2152"/>
      <c r="LNL6" s="2152"/>
      <c r="LNM6" s="2152"/>
      <c r="LNN6" s="2152"/>
      <c r="LNO6" s="2152"/>
      <c r="LNP6" s="2152"/>
      <c r="LNQ6" s="2152"/>
      <c r="LNR6" s="2152"/>
      <c r="LNS6" s="2152"/>
      <c r="LNT6" s="2152"/>
      <c r="LNU6" s="2152"/>
      <c r="LNV6" s="2152"/>
      <c r="LNW6" s="2152"/>
      <c r="LNX6" s="2152"/>
      <c r="LNY6" s="2152"/>
      <c r="LNZ6" s="2152"/>
      <c r="LOA6" s="2152"/>
      <c r="LOB6" s="2152"/>
      <c r="LOC6" s="2152"/>
      <c r="LOD6" s="2152"/>
      <c r="LOE6" s="2152"/>
      <c r="LOF6" s="2152"/>
      <c r="LOG6" s="2152"/>
      <c r="LOH6" s="2152"/>
      <c r="LOI6" s="2152"/>
      <c r="LOJ6" s="2152"/>
      <c r="LOK6" s="2152"/>
      <c r="LOL6" s="2152"/>
      <c r="LOM6" s="2152"/>
      <c r="LON6" s="2152"/>
      <c r="LOO6" s="2152"/>
      <c r="LOP6" s="2152"/>
      <c r="LOQ6" s="2152"/>
      <c r="LOR6" s="2152"/>
      <c r="LOS6" s="2152"/>
      <c r="LOT6" s="2152"/>
      <c r="LOU6" s="2152"/>
      <c r="LOV6" s="2152"/>
      <c r="LOW6" s="2152"/>
      <c r="LOX6" s="2152"/>
      <c r="LOY6" s="2152"/>
      <c r="LOZ6" s="2152"/>
      <c r="LPA6" s="2152"/>
      <c r="LPB6" s="2152"/>
      <c r="LPC6" s="2152"/>
      <c r="LPD6" s="2152"/>
      <c r="LPE6" s="2152"/>
      <c r="LPF6" s="2152"/>
      <c r="LPG6" s="2152"/>
      <c r="LPH6" s="2152"/>
      <c r="LPI6" s="2152"/>
      <c r="LPJ6" s="2152"/>
      <c r="LPK6" s="2152"/>
      <c r="LPL6" s="2152"/>
      <c r="LPM6" s="2152"/>
      <c r="LPN6" s="2152"/>
      <c r="LPO6" s="2152"/>
      <c r="LPP6" s="2152"/>
      <c r="LPQ6" s="2152"/>
      <c r="LPR6" s="2152"/>
      <c r="LPS6" s="2152"/>
      <c r="LPT6" s="2152"/>
      <c r="LPU6" s="2152"/>
      <c r="LPV6" s="2152"/>
      <c r="LPW6" s="2152"/>
      <c r="LPX6" s="2152"/>
      <c r="LPY6" s="2152"/>
      <c r="LPZ6" s="2152"/>
      <c r="LQA6" s="2152"/>
      <c r="LQB6" s="2152"/>
      <c r="LQC6" s="2152"/>
      <c r="LQD6" s="2152"/>
      <c r="LQE6" s="2152"/>
      <c r="LQF6" s="2152"/>
      <c r="LQG6" s="2152"/>
      <c r="LQH6" s="2152"/>
      <c r="LQI6" s="2152"/>
      <c r="LQJ6" s="2152"/>
      <c r="LQK6" s="2152"/>
      <c r="LQL6" s="2152"/>
      <c r="LQM6" s="2152"/>
      <c r="LQN6" s="2152"/>
      <c r="LQO6" s="2152"/>
      <c r="LQP6" s="2152"/>
      <c r="LQQ6" s="2152"/>
      <c r="LQR6" s="2152"/>
      <c r="LQS6" s="2152"/>
      <c r="LQT6" s="2152"/>
      <c r="LQU6" s="2152"/>
      <c r="LQV6" s="2152"/>
      <c r="LQW6" s="2152"/>
      <c r="LQX6" s="2152"/>
      <c r="LQY6" s="2152"/>
      <c r="LQZ6" s="2152"/>
      <c r="LRA6" s="2152"/>
      <c r="LRB6" s="2152"/>
      <c r="LRC6" s="2152"/>
      <c r="LRD6" s="2152"/>
      <c r="LRE6" s="2152"/>
      <c r="LRF6" s="2152"/>
      <c r="LRG6" s="2152"/>
      <c r="LRH6" s="2152"/>
      <c r="LRI6" s="2152"/>
      <c r="LRJ6" s="2152"/>
      <c r="LRK6" s="2152"/>
      <c r="LRL6" s="2152"/>
      <c r="LRM6" s="2152"/>
      <c r="LRN6" s="2152"/>
      <c r="LRO6" s="2152"/>
      <c r="LRP6" s="2152"/>
      <c r="LRQ6" s="2152"/>
      <c r="LRR6" s="2152"/>
      <c r="LRS6" s="2152"/>
      <c r="LRT6" s="2152"/>
      <c r="LRU6" s="2152"/>
      <c r="LRV6" s="2152"/>
      <c r="LRW6" s="2152"/>
      <c r="LRX6" s="2152"/>
      <c r="LRY6" s="2152"/>
      <c r="LRZ6" s="2152"/>
      <c r="LSA6" s="2152"/>
      <c r="LSB6" s="2152"/>
      <c r="LSC6" s="2152"/>
      <c r="LSD6" s="2152"/>
      <c r="LSE6" s="2152"/>
      <c r="LSF6" s="2152"/>
      <c r="LSG6" s="2152"/>
      <c r="LSH6" s="2152"/>
      <c r="LSI6" s="2152"/>
      <c r="LSJ6" s="2152"/>
      <c r="LSK6" s="2152"/>
      <c r="LSL6" s="2152"/>
      <c r="LSM6" s="2152"/>
      <c r="LSN6" s="2152"/>
      <c r="LSO6" s="2152"/>
      <c r="LSP6" s="2152"/>
      <c r="LSQ6" s="2152"/>
      <c r="LSR6" s="2152"/>
      <c r="LSS6" s="2152"/>
      <c r="LST6" s="2152"/>
      <c r="LSU6" s="2152"/>
      <c r="LSV6" s="2152"/>
      <c r="LSW6" s="2152"/>
      <c r="LSX6" s="2152"/>
      <c r="LSY6" s="2152"/>
      <c r="LSZ6" s="2152"/>
      <c r="LTA6" s="2152"/>
      <c r="LTB6" s="2152"/>
      <c r="LTC6" s="2152"/>
      <c r="LTD6" s="2152"/>
      <c r="LTE6" s="2152"/>
      <c r="LTF6" s="2152"/>
      <c r="LTG6" s="2152"/>
      <c r="LTH6" s="2152"/>
      <c r="LTI6" s="2152"/>
      <c r="LTJ6" s="2152"/>
      <c r="LTK6" s="2152"/>
      <c r="LTL6" s="2152"/>
      <c r="LTM6" s="2152"/>
      <c r="LTN6" s="2152"/>
      <c r="LTO6" s="2152"/>
      <c r="LTP6" s="2152"/>
      <c r="LTQ6" s="2152"/>
      <c r="LTR6" s="2152"/>
      <c r="LTS6" s="2152"/>
      <c r="LTT6" s="2152"/>
      <c r="LTU6" s="2152"/>
      <c r="LTV6" s="2152"/>
      <c r="LTW6" s="2152"/>
      <c r="LTX6" s="2152"/>
      <c r="LTY6" s="2152"/>
      <c r="LTZ6" s="2152"/>
      <c r="LUA6" s="2152"/>
      <c r="LUB6" s="2152"/>
      <c r="LUC6" s="2152"/>
      <c r="LUD6" s="2152"/>
      <c r="LUE6" s="2152"/>
      <c r="LUF6" s="2152"/>
      <c r="LUG6" s="2152"/>
      <c r="LUH6" s="2152"/>
      <c r="LUI6" s="2152"/>
      <c r="LUJ6" s="2152"/>
      <c r="LUK6" s="2152"/>
      <c r="LUL6" s="2152"/>
      <c r="LUM6" s="2152"/>
      <c r="LUN6" s="2152"/>
      <c r="LUO6" s="2152"/>
      <c r="LUP6" s="2152"/>
      <c r="LUQ6" s="2152"/>
      <c r="LUR6" s="2152"/>
      <c r="LUS6" s="2152"/>
      <c r="LUT6" s="2152"/>
      <c r="LUU6" s="2152"/>
      <c r="LUV6" s="2152"/>
      <c r="LUW6" s="2152"/>
      <c r="LUX6" s="2152"/>
      <c r="LUY6" s="2152"/>
      <c r="LUZ6" s="2152"/>
      <c r="LVA6" s="2152"/>
      <c r="LVB6" s="2152"/>
      <c r="LVC6" s="2152"/>
      <c r="LVD6" s="2152"/>
      <c r="LVE6" s="2152"/>
      <c r="LVF6" s="2152"/>
      <c r="LVG6" s="2152"/>
      <c r="LVH6" s="2152"/>
      <c r="LVI6" s="2152"/>
      <c r="LVJ6" s="2152"/>
      <c r="LVK6" s="2152"/>
      <c r="LVL6" s="2152"/>
      <c r="LVM6" s="2152"/>
      <c r="LVN6" s="2152"/>
      <c r="LVO6" s="2152"/>
      <c r="LVP6" s="2152"/>
      <c r="LVQ6" s="2152"/>
      <c r="LVR6" s="2152"/>
      <c r="LVS6" s="2152"/>
      <c r="LVT6" s="2152"/>
      <c r="LVU6" s="2152"/>
      <c r="LVV6" s="2152"/>
      <c r="LVW6" s="2152"/>
      <c r="LVX6" s="2152"/>
      <c r="LVY6" s="2152"/>
      <c r="LVZ6" s="2152"/>
      <c r="LWA6" s="2152"/>
      <c r="LWB6" s="2152"/>
      <c r="LWC6" s="2152"/>
      <c r="LWD6" s="2152"/>
      <c r="LWE6" s="2152"/>
      <c r="LWF6" s="2152"/>
      <c r="LWG6" s="2152"/>
      <c r="LWH6" s="2152"/>
      <c r="LWI6" s="2152"/>
      <c r="LWJ6" s="2152"/>
      <c r="LWK6" s="2152"/>
      <c r="LWL6" s="2152"/>
      <c r="LWM6" s="2152"/>
      <c r="LWN6" s="2152"/>
      <c r="LWO6" s="2152"/>
      <c r="LWP6" s="2152"/>
      <c r="LWQ6" s="2152"/>
      <c r="LWR6" s="2152"/>
      <c r="LWS6" s="2152"/>
      <c r="LWT6" s="2152"/>
      <c r="LWU6" s="2152"/>
      <c r="LWV6" s="2152"/>
      <c r="LWW6" s="2152"/>
      <c r="LWX6" s="2152"/>
      <c r="LWY6" s="2152"/>
      <c r="LWZ6" s="2152"/>
      <c r="LXA6" s="2152"/>
      <c r="LXB6" s="2152"/>
      <c r="LXC6" s="2152"/>
      <c r="LXD6" s="2152"/>
      <c r="LXE6" s="2152"/>
      <c r="LXF6" s="2152"/>
      <c r="LXG6" s="2152"/>
      <c r="LXH6" s="2152"/>
      <c r="LXI6" s="2152"/>
      <c r="LXJ6" s="2152"/>
      <c r="LXK6" s="2152"/>
      <c r="LXL6" s="2152"/>
      <c r="LXM6" s="2152"/>
      <c r="LXN6" s="2152"/>
      <c r="LXO6" s="2152"/>
      <c r="LXP6" s="2152"/>
      <c r="LXQ6" s="2152"/>
      <c r="LXR6" s="2152"/>
      <c r="LXS6" s="2152"/>
      <c r="LXT6" s="2152"/>
      <c r="LXU6" s="2152"/>
      <c r="LXV6" s="2152"/>
      <c r="LXW6" s="2152"/>
      <c r="LXX6" s="2152"/>
      <c r="LXY6" s="2152"/>
      <c r="LXZ6" s="2152"/>
      <c r="LYA6" s="2152"/>
      <c r="LYB6" s="2152"/>
      <c r="LYC6" s="2152"/>
      <c r="LYD6" s="2152"/>
      <c r="LYE6" s="2152"/>
      <c r="LYF6" s="2152"/>
      <c r="LYG6" s="2152"/>
      <c r="LYH6" s="2152"/>
      <c r="LYI6" s="2152"/>
      <c r="LYJ6" s="2152"/>
      <c r="LYK6" s="2152"/>
      <c r="LYL6" s="2152"/>
      <c r="LYM6" s="2152"/>
      <c r="LYN6" s="2152"/>
      <c r="LYO6" s="2152"/>
      <c r="LYP6" s="2152"/>
      <c r="LYQ6" s="2152"/>
      <c r="LYR6" s="2152"/>
      <c r="LYS6" s="2152"/>
      <c r="LYT6" s="2152"/>
      <c r="LYU6" s="2152"/>
      <c r="LYV6" s="2152"/>
      <c r="LYW6" s="2152"/>
      <c r="LYX6" s="2152"/>
      <c r="LYY6" s="2152"/>
      <c r="LYZ6" s="2152"/>
      <c r="LZA6" s="2152"/>
      <c r="LZB6" s="2152"/>
      <c r="LZC6" s="2152"/>
      <c r="LZD6" s="2152"/>
      <c r="LZE6" s="2152"/>
      <c r="LZF6" s="2152"/>
      <c r="LZG6" s="2152"/>
      <c r="LZH6" s="2152"/>
      <c r="LZI6" s="2152"/>
      <c r="LZJ6" s="2152"/>
      <c r="LZK6" s="2152"/>
      <c r="LZL6" s="2152"/>
      <c r="LZM6" s="2152"/>
      <c r="LZN6" s="2152"/>
      <c r="LZO6" s="2152"/>
      <c r="LZP6" s="2152"/>
      <c r="LZQ6" s="2152"/>
      <c r="LZR6" s="2152"/>
      <c r="LZS6" s="2152"/>
      <c r="LZT6" s="2152"/>
      <c r="LZU6" s="2152"/>
      <c r="LZV6" s="2152"/>
      <c r="LZW6" s="2152"/>
      <c r="LZX6" s="2152"/>
      <c r="LZY6" s="2152"/>
      <c r="LZZ6" s="2152"/>
      <c r="MAA6" s="2152"/>
      <c r="MAB6" s="2152"/>
      <c r="MAC6" s="2152"/>
      <c r="MAD6" s="2152"/>
      <c r="MAE6" s="2152"/>
      <c r="MAF6" s="2152"/>
      <c r="MAG6" s="2152"/>
      <c r="MAH6" s="2152"/>
      <c r="MAI6" s="2152"/>
      <c r="MAJ6" s="2152"/>
      <c r="MAK6" s="2152"/>
      <c r="MAL6" s="2152"/>
      <c r="MAM6" s="2152"/>
      <c r="MAN6" s="2152"/>
      <c r="MAO6" s="2152"/>
      <c r="MAP6" s="2152"/>
      <c r="MAQ6" s="2152"/>
      <c r="MAR6" s="2152"/>
      <c r="MAS6" s="2152"/>
      <c r="MAT6" s="2152"/>
      <c r="MAU6" s="2152"/>
      <c r="MAV6" s="2152"/>
      <c r="MAW6" s="2152"/>
      <c r="MAX6" s="2152"/>
      <c r="MAY6" s="2152"/>
      <c r="MAZ6" s="2152"/>
      <c r="MBA6" s="2152"/>
      <c r="MBB6" s="2152"/>
      <c r="MBC6" s="2152"/>
      <c r="MBD6" s="2152"/>
      <c r="MBE6" s="2152"/>
      <c r="MBF6" s="2152"/>
      <c r="MBG6" s="2152"/>
      <c r="MBH6" s="2152"/>
      <c r="MBI6" s="2152"/>
      <c r="MBJ6" s="2152"/>
      <c r="MBK6" s="2152"/>
      <c r="MBL6" s="2152"/>
      <c r="MBM6" s="2152"/>
      <c r="MBN6" s="2152"/>
      <c r="MBO6" s="2152"/>
      <c r="MBP6" s="2152"/>
      <c r="MBQ6" s="2152"/>
      <c r="MBR6" s="2152"/>
      <c r="MBS6" s="2152"/>
      <c r="MBT6" s="2152"/>
      <c r="MBU6" s="2152"/>
      <c r="MBV6" s="2152"/>
      <c r="MBW6" s="2152"/>
      <c r="MBX6" s="2152"/>
      <c r="MBY6" s="2152"/>
      <c r="MBZ6" s="2152"/>
      <c r="MCA6" s="2152"/>
      <c r="MCB6" s="2152"/>
      <c r="MCC6" s="2152"/>
      <c r="MCD6" s="2152"/>
      <c r="MCE6" s="2152"/>
      <c r="MCF6" s="2152"/>
      <c r="MCG6" s="2152"/>
      <c r="MCH6" s="2152"/>
      <c r="MCI6" s="2152"/>
      <c r="MCJ6" s="2152"/>
      <c r="MCK6" s="2152"/>
      <c r="MCL6" s="2152"/>
      <c r="MCM6" s="2152"/>
      <c r="MCN6" s="2152"/>
      <c r="MCO6" s="2152"/>
      <c r="MCP6" s="2152"/>
      <c r="MCQ6" s="2152"/>
      <c r="MCR6" s="2152"/>
      <c r="MCS6" s="2152"/>
      <c r="MCT6" s="2152"/>
      <c r="MCU6" s="2152"/>
      <c r="MCV6" s="2152"/>
      <c r="MCW6" s="2152"/>
      <c r="MCX6" s="2152"/>
      <c r="MCY6" s="2152"/>
      <c r="MCZ6" s="2152"/>
      <c r="MDA6" s="2152"/>
      <c r="MDB6" s="2152"/>
      <c r="MDC6" s="2152"/>
      <c r="MDD6" s="2152"/>
      <c r="MDE6" s="2152"/>
      <c r="MDF6" s="2152"/>
      <c r="MDG6" s="2152"/>
      <c r="MDH6" s="2152"/>
      <c r="MDI6" s="2152"/>
      <c r="MDJ6" s="2152"/>
      <c r="MDK6" s="2152"/>
      <c r="MDL6" s="2152"/>
      <c r="MDM6" s="2152"/>
      <c r="MDN6" s="2152"/>
      <c r="MDO6" s="2152"/>
      <c r="MDP6" s="2152"/>
      <c r="MDQ6" s="2152"/>
      <c r="MDR6" s="2152"/>
      <c r="MDS6" s="2152"/>
      <c r="MDT6" s="2152"/>
      <c r="MDU6" s="2152"/>
      <c r="MDV6" s="2152"/>
      <c r="MDW6" s="2152"/>
      <c r="MDX6" s="2152"/>
      <c r="MDY6" s="2152"/>
      <c r="MDZ6" s="2152"/>
      <c r="MEA6" s="2152"/>
      <c r="MEB6" s="2152"/>
      <c r="MEC6" s="2152"/>
      <c r="MED6" s="2152"/>
      <c r="MEE6" s="2152"/>
      <c r="MEF6" s="2152"/>
      <c r="MEG6" s="2152"/>
      <c r="MEH6" s="2152"/>
      <c r="MEI6" s="2152"/>
      <c r="MEJ6" s="2152"/>
      <c r="MEK6" s="2152"/>
      <c r="MEL6" s="2152"/>
      <c r="MEM6" s="2152"/>
      <c r="MEN6" s="2152"/>
      <c r="MEO6" s="2152"/>
      <c r="MEP6" s="2152"/>
      <c r="MEQ6" s="2152"/>
      <c r="MER6" s="2152"/>
      <c r="MES6" s="2152"/>
      <c r="MET6" s="2152"/>
      <c r="MEU6" s="2152"/>
      <c r="MEV6" s="2152"/>
      <c r="MEW6" s="2152"/>
      <c r="MEX6" s="2152"/>
      <c r="MEY6" s="2152"/>
      <c r="MEZ6" s="2152"/>
      <c r="MFA6" s="2152"/>
      <c r="MFB6" s="2152"/>
      <c r="MFC6" s="2152"/>
      <c r="MFD6" s="2152"/>
      <c r="MFE6" s="2152"/>
      <c r="MFF6" s="2152"/>
      <c r="MFG6" s="2152"/>
      <c r="MFH6" s="2152"/>
      <c r="MFI6" s="2152"/>
      <c r="MFJ6" s="2152"/>
      <c r="MFK6" s="2152"/>
      <c r="MFL6" s="2152"/>
      <c r="MFM6" s="2152"/>
      <c r="MFN6" s="2152"/>
      <c r="MFO6" s="2152"/>
      <c r="MFP6" s="2152"/>
      <c r="MFQ6" s="2152"/>
      <c r="MFR6" s="2152"/>
      <c r="MFS6" s="2152"/>
      <c r="MFT6" s="2152"/>
      <c r="MFU6" s="2152"/>
      <c r="MFV6" s="2152"/>
      <c r="MFW6" s="2152"/>
      <c r="MFX6" s="2152"/>
      <c r="MFY6" s="2152"/>
      <c r="MFZ6" s="2152"/>
      <c r="MGA6" s="2152"/>
      <c r="MGB6" s="2152"/>
      <c r="MGC6" s="2152"/>
      <c r="MGD6" s="2152"/>
      <c r="MGE6" s="2152"/>
      <c r="MGF6" s="2152"/>
      <c r="MGG6" s="2152"/>
      <c r="MGH6" s="2152"/>
      <c r="MGI6" s="2152"/>
      <c r="MGJ6" s="2152"/>
      <c r="MGK6" s="2152"/>
      <c r="MGL6" s="2152"/>
      <c r="MGM6" s="2152"/>
      <c r="MGN6" s="2152"/>
      <c r="MGO6" s="2152"/>
      <c r="MGP6" s="2152"/>
      <c r="MGQ6" s="2152"/>
      <c r="MGR6" s="2152"/>
      <c r="MGS6" s="2152"/>
      <c r="MGT6" s="2152"/>
      <c r="MGU6" s="2152"/>
      <c r="MGV6" s="2152"/>
      <c r="MGW6" s="2152"/>
      <c r="MGX6" s="2152"/>
      <c r="MGY6" s="2152"/>
      <c r="MGZ6" s="2152"/>
      <c r="MHA6" s="2152"/>
      <c r="MHB6" s="2152"/>
      <c r="MHC6" s="2152"/>
      <c r="MHD6" s="2152"/>
      <c r="MHE6" s="2152"/>
      <c r="MHF6" s="2152"/>
      <c r="MHG6" s="2152"/>
      <c r="MHH6" s="2152"/>
      <c r="MHI6" s="2152"/>
      <c r="MHJ6" s="2152"/>
      <c r="MHK6" s="2152"/>
      <c r="MHL6" s="2152"/>
      <c r="MHM6" s="2152"/>
      <c r="MHN6" s="2152"/>
      <c r="MHO6" s="2152"/>
      <c r="MHP6" s="2152"/>
      <c r="MHQ6" s="2152"/>
      <c r="MHR6" s="2152"/>
      <c r="MHS6" s="2152"/>
      <c r="MHT6" s="2152"/>
      <c r="MHU6" s="2152"/>
      <c r="MHV6" s="2152"/>
      <c r="MHW6" s="2152"/>
      <c r="MHX6" s="2152"/>
      <c r="MHY6" s="2152"/>
      <c r="MHZ6" s="2152"/>
      <c r="MIA6" s="2152"/>
      <c r="MIB6" s="2152"/>
      <c r="MIC6" s="2152"/>
      <c r="MID6" s="2152"/>
      <c r="MIE6" s="2152"/>
      <c r="MIF6" s="2152"/>
      <c r="MIG6" s="2152"/>
      <c r="MIH6" s="2152"/>
      <c r="MII6" s="2152"/>
      <c r="MIJ6" s="2152"/>
      <c r="MIK6" s="2152"/>
      <c r="MIL6" s="2152"/>
      <c r="MIM6" s="2152"/>
      <c r="MIN6" s="2152"/>
      <c r="MIO6" s="2152"/>
      <c r="MIP6" s="2152"/>
      <c r="MIQ6" s="2152"/>
      <c r="MIR6" s="2152"/>
      <c r="MIS6" s="2152"/>
      <c r="MIT6" s="2152"/>
      <c r="MIU6" s="2152"/>
      <c r="MIV6" s="2152"/>
      <c r="MIW6" s="2152"/>
      <c r="MIX6" s="2152"/>
      <c r="MIY6" s="2152"/>
      <c r="MIZ6" s="2152"/>
      <c r="MJA6" s="2152"/>
      <c r="MJB6" s="2152"/>
      <c r="MJC6" s="2152"/>
      <c r="MJD6" s="2152"/>
      <c r="MJE6" s="2152"/>
      <c r="MJF6" s="2152"/>
      <c r="MJG6" s="2152"/>
      <c r="MJH6" s="2152"/>
      <c r="MJI6" s="2152"/>
      <c r="MJJ6" s="2152"/>
      <c r="MJK6" s="2152"/>
      <c r="MJL6" s="2152"/>
      <c r="MJM6" s="2152"/>
      <c r="MJN6" s="2152"/>
      <c r="MJO6" s="2152"/>
      <c r="MJP6" s="2152"/>
      <c r="MJQ6" s="2152"/>
      <c r="MJR6" s="2152"/>
      <c r="MJS6" s="2152"/>
      <c r="MJT6" s="2152"/>
      <c r="MJU6" s="2152"/>
      <c r="MJV6" s="2152"/>
      <c r="MJW6" s="2152"/>
      <c r="MJX6" s="2152"/>
      <c r="MJY6" s="2152"/>
      <c r="MJZ6" s="2152"/>
      <c r="MKA6" s="2152"/>
      <c r="MKB6" s="2152"/>
      <c r="MKC6" s="2152"/>
      <c r="MKD6" s="2152"/>
      <c r="MKE6" s="2152"/>
      <c r="MKF6" s="2152"/>
      <c r="MKG6" s="2152"/>
      <c r="MKH6" s="2152"/>
      <c r="MKI6" s="2152"/>
      <c r="MKJ6" s="2152"/>
      <c r="MKK6" s="2152"/>
      <c r="MKL6" s="2152"/>
      <c r="MKM6" s="2152"/>
      <c r="MKN6" s="2152"/>
      <c r="MKO6" s="2152"/>
      <c r="MKP6" s="2152"/>
      <c r="MKQ6" s="2152"/>
      <c r="MKR6" s="2152"/>
      <c r="MKS6" s="2152"/>
      <c r="MKT6" s="2152"/>
      <c r="MKU6" s="2152"/>
      <c r="MKV6" s="2152"/>
      <c r="MKW6" s="2152"/>
      <c r="MKX6" s="2152"/>
      <c r="MKY6" s="2152"/>
      <c r="MKZ6" s="2152"/>
      <c r="MLA6" s="2152"/>
      <c r="MLB6" s="2152"/>
      <c r="MLC6" s="2152"/>
      <c r="MLD6" s="2152"/>
      <c r="MLE6" s="2152"/>
      <c r="MLF6" s="2152"/>
      <c r="MLG6" s="2152"/>
      <c r="MLH6" s="2152"/>
      <c r="MLI6" s="2152"/>
      <c r="MLJ6" s="2152"/>
      <c r="MLK6" s="2152"/>
      <c r="MLL6" s="2152"/>
      <c r="MLM6" s="2152"/>
      <c r="MLN6" s="2152"/>
      <c r="MLO6" s="2152"/>
      <c r="MLP6" s="2152"/>
      <c r="MLQ6" s="2152"/>
      <c r="MLR6" s="2152"/>
      <c r="MLS6" s="2152"/>
      <c r="MLT6" s="2152"/>
      <c r="MLU6" s="2152"/>
      <c r="MLV6" s="2152"/>
      <c r="MLW6" s="2152"/>
      <c r="MLX6" s="2152"/>
      <c r="MLY6" s="2152"/>
      <c r="MLZ6" s="2152"/>
      <c r="MMA6" s="2152"/>
      <c r="MMB6" s="2152"/>
      <c r="MMC6" s="2152"/>
      <c r="MMD6" s="2152"/>
      <c r="MME6" s="2152"/>
      <c r="MMF6" s="2152"/>
      <c r="MMG6" s="2152"/>
      <c r="MMH6" s="2152"/>
      <c r="MMI6" s="2152"/>
      <c r="MMJ6" s="2152"/>
      <c r="MMK6" s="2152"/>
      <c r="MML6" s="2152"/>
      <c r="MMM6" s="2152"/>
      <c r="MMN6" s="2152"/>
      <c r="MMO6" s="2152"/>
      <c r="MMP6" s="2152"/>
      <c r="MMQ6" s="2152"/>
      <c r="MMR6" s="2152"/>
      <c r="MMS6" s="2152"/>
      <c r="MMT6" s="2152"/>
      <c r="MMU6" s="2152"/>
      <c r="MMV6" s="2152"/>
      <c r="MMW6" s="2152"/>
      <c r="MMX6" s="2152"/>
      <c r="MMY6" s="2152"/>
      <c r="MMZ6" s="2152"/>
      <c r="MNA6" s="2152"/>
      <c r="MNB6" s="2152"/>
      <c r="MNC6" s="2152"/>
      <c r="MND6" s="2152"/>
      <c r="MNE6" s="2152"/>
      <c r="MNF6" s="2152"/>
      <c r="MNG6" s="2152"/>
      <c r="MNH6" s="2152"/>
      <c r="MNI6" s="2152"/>
      <c r="MNJ6" s="2152"/>
      <c r="MNK6" s="2152"/>
      <c r="MNL6" s="2152"/>
      <c r="MNM6" s="2152"/>
      <c r="MNN6" s="2152"/>
      <c r="MNO6" s="2152"/>
      <c r="MNP6" s="2152"/>
      <c r="MNQ6" s="2152"/>
      <c r="MNR6" s="2152"/>
      <c r="MNS6" s="2152"/>
      <c r="MNT6" s="2152"/>
      <c r="MNU6" s="2152"/>
      <c r="MNV6" s="2152"/>
      <c r="MNW6" s="2152"/>
      <c r="MNX6" s="2152"/>
      <c r="MNY6" s="2152"/>
      <c r="MNZ6" s="2152"/>
      <c r="MOA6" s="2152"/>
      <c r="MOB6" s="2152"/>
      <c r="MOC6" s="2152"/>
      <c r="MOD6" s="2152"/>
      <c r="MOE6" s="2152"/>
      <c r="MOF6" s="2152"/>
      <c r="MOG6" s="2152"/>
      <c r="MOH6" s="2152"/>
      <c r="MOI6" s="2152"/>
      <c r="MOJ6" s="2152"/>
      <c r="MOK6" s="2152"/>
      <c r="MOL6" s="2152"/>
      <c r="MOM6" s="2152"/>
      <c r="MON6" s="2152"/>
      <c r="MOO6" s="2152"/>
      <c r="MOP6" s="2152"/>
      <c r="MOQ6" s="2152"/>
      <c r="MOR6" s="2152"/>
      <c r="MOS6" s="2152"/>
      <c r="MOT6" s="2152"/>
      <c r="MOU6" s="2152"/>
      <c r="MOV6" s="2152"/>
      <c r="MOW6" s="2152"/>
      <c r="MOX6" s="2152"/>
      <c r="MOY6" s="2152"/>
      <c r="MOZ6" s="2152"/>
      <c r="MPA6" s="2152"/>
      <c r="MPB6" s="2152"/>
      <c r="MPC6" s="2152"/>
      <c r="MPD6" s="2152"/>
      <c r="MPE6" s="2152"/>
      <c r="MPF6" s="2152"/>
      <c r="MPG6" s="2152"/>
      <c r="MPH6" s="2152"/>
      <c r="MPI6" s="2152"/>
      <c r="MPJ6" s="2152"/>
      <c r="MPK6" s="2152"/>
      <c r="MPL6" s="2152"/>
      <c r="MPM6" s="2152"/>
      <c r="MPN6" s="2152"/>
      <c r="MPO6" s="2152"/>
      <c r="MPP6" s="2152"/>
      <c r="MPQ6" s="2152"/>
      <c r="MPR6" s="2152"/>
      <c r="MPS6" s="2152"/>
      <c r="MPT6" s="2152"/>
      <c r="MPU6" s="2152"/>
      <c r="MPV6" s="2152"/>
      <c r="MPW6" s="2152"/>
      <c r="MPX6" s="2152"/>
      <c r="MPY6" s="2152"/>
      <c r="MPZ6" s="2152"/>
      <c r="MQA6" s="2152"/>
      <c r="MQB6" s="2152"/>
      <c r="MQC6" s="2152"/>
      <c r="MQD6" s="2152"/>
      <c r="MQE6" s="2152"/>
      <c r="MQF6" s="2152"/>
      <c r="MQG6" s="2152"/>
      <c r="MQH6" s="2152"/>
      <c r="MQI6" s="2152"/>
      <c r="MQJ6" s="2152"/>
      <c r="MQK6" s="2152"/>
      <c r="MQL6" s="2152"/>
      <c r="MQM6" s="2152"/>
      <c r="MQN6" s="2152"/>
      <c r="MQO6" s="2152"/>
      <c r="MQP6" s="2152"/>
      <c r="MQQ6" s="2152"/>
      <c r="MQR6" s="2152"/>
      <c r="MQS6" s="2152"/>
      <c r="MQT6" s="2152"/>
      <c r="MQU6" s="2152"/>
      <c r="MQV6" s="2152"/>
      <c r="MQW6" s="2152"/>
      <c r="MQX6" s="2152"/>
      <c r="MQY6" s="2152"/>
      <c r="MQZ6" s="2152"/>
      <c r="MRA6" s="2152"/>
      <c r="MRB6" s="2152"/>
      <c r="MRC6" s="2152"/>
      <c r="MRD6" s="2152"/>
      <c r="MRE6" s="2152"/>
      <c r="MRF6" s="2152"/>
      <c r="MRG6" s="2152"/>
      <c r="MRH6" s="2152"/>
      <c r="MRI6" s="2152"/>
      <c r="MRJ6" s="2152"/>
      <c r="MRK6" s="2152"/>
      <c r="MRL6" s="2152"/>
      <c r="MRM6" s="2152"/>
      <c r="MRN6" s="2152"/>
      <c r="MRO6" s="2152"/>
      <c r="MRP6" s="2152"/>
      <c r="MRQ6" s="2152"/>
      <c r="MRR6" s="2152"/>
      <c r="MRS6" s="2152"/>
      <c r="MRT6" s="2152"/>
      <c r="MRU6" s="2152"/>
      <c r="MRV6" s="2152"/>
      <c r="MRW6" s="2152"/>
      <c r="MRX6" s="2152"/>
      <c r="MRY6" s="2152"/>
      <c r="MRZ6" s="2152"/>
      <c r="MSA6" s="2152"/>
      <c r="MSB6" s="2152"/>
      <c r="MSC6" s="2152"/>
      <c r="MSD6" s="2152"/>
      <c r="MSE6" s="2152"/>
      <c r="MSF6" s="2152"/>
      <c r="MSG6" s="2152"/>
      <c r="MSH6" s="2152"/>
      <c r="MSI6" s="2152"/>
      <c r="MSJ6" s="2152"/>
      <c r="MSK6" s="2152"/>
      <c r="MSL6" s="2152"/>
      <c r="MSM6" s="2152"/>
      <c r="MSN6" s="2152"/>
      <c r="MSO6" s="2152"/>
      <c r="MSP6" s="2152"/>
      <c r="MSQ6" s="2152"/>
      <c r="MSR6" s="2152"/>
      <c r="MSS6" s="2152"/>
      <c r="MST6" s="2152"/>
      <c r="MSU6" s="2152"/>
      <c r="MSV6" s="2152"/>
      <c r="MSW6" s="2152"/>
      <c r="MSX6" s="2152"/>
      <c r="MSY6" s="2152"/>
      <c r="MSZ6" s="2152"/>
      <c r="MTA6" s="2152"/>
      <c r="MTB6" s="2152"/>
      <c r="MTC6" s="2152"/>
      <c r="MTD6" s="2152"/>
      <c r="MTE6" s="2152"/>
      <c r="MTF6" s="2152"/>
      <c r="MTG6" s="2152"/>
      <c r="MTH6" s="2152"/>
      <c r="MTI6" s="2152"/>
      <c r="MTJ6" s="2152"/>
      <c r="MTK6" s="2152"/>
      <c r="MTL6" s="2152"/>
      <c r="MTM6" s="2152"/>
      <c r="MTN6" s="2152"/>
      <c r="MTO6" s="2152"/>
      <c r="MTP6" s="2152"/>
      <c r="MTQ6" s="2152"/>
      <c r="MTR6" s="2152"/>
      <c r="MTS6" s="2152"/>
      <c r="MTT6" s="2152"/>
      <c r="MTU6" s="2152"/>
      <c r="MTV6" s="2152"/>
      <c r="MTW6" s="2152"/>
      <c r="MTX6" s="2152"/>
      <c r="MTY6" s="2152"/>
      <c r="MTZ6" s="2152"/>
      <c r="MUA6" s="2152"/>
      <c r="MUB6" s="2152"/>
      <c r="MUC6" s="2152"/>
      <c r="MUD6" s="2152"/>
      <c r="MUE6" s="2152"/>
      <c r="MUF6" s="2152"/>
      <c r="MUG6" s="2152"/>
      <c r="MUH6" s="2152"/>
      <c r="MUI6" s="2152"/>
      <c r="MUJ6" s="2152"/>
      <c r="MUK6" s="2152"/>
      <c r="MUL6" s="2152"/>
      <c r="MUM6" s="2152"/>
      <c r="MUN6" s="2152"/>
      <c r="MUO6" s="2152"/>
      <c r="MUP6" s="2152"/>
      <c r="MUQ6" s="2152"/>
      <c r="MUR6" s="2152"/>
      <c r="MUS6" s="2152"/>
      <c r="MUT6" s="2152"/>
      <c r="MUU6" s="2152"/>
      <c r="MUV6" s="2152"/>
      <c r="MUW6" s="2152"/>
      <c r="MUX6" s="2152"/>
      <c r="MUY6" s="2152"/>
      <c r="MUZ6" s="2152"/>
      <c r="MVA6" s="2152"/>
      <c r="MVB6" s="2152"/>
      <c r="MVC6" s="2152"/>
      <c r="MVD6" s="2152"/>
      <c r="MVE6" s="2152"/>
      <c r="MVF6" s="2152"/>
      <c r="MVG6" s="2152"/>
      <c r="MVH6" s="2152"/>
      <c r="MVI6" s="2152"/>
      <c r="MVJ6" s="2152"/>
      <c r="MVK6" s="2152"/>
      <c r="MVL6" s="2152"/>
      <c r="MVM6" s="2152"/>
      <c r="MVN6" s="2152"/>
      <c r="MVO6" s="2152"/>
      <c r="MVP6" s="2152"/>
      <c r="MVQ6" s="2152"/>
      <c r="MVR6" s="2152"/>
      <c r="MVS6" s="2152"/>
      <c r="MVT6" s="2152"/>
      <c r="MVU6" s="2152"/>
      <c r="MVV6" s="2152"/>
      <c r="MVW6" s="2152"/>
      <c r="MVX6" s="2152"/>
      <c r="MVY6" s="2152"/>
      <c r="MVZ6" s="2152"/>
      <c r="MWA6" s="2152"/>
      <c r="MWB6" s="2152"/>
      <c r="MWC6" s="2152"/>
      <c r="MWD6" s="2152"/>
      <c r="MWE6" s="2152"/>
      <c r="MWF6" s="2152"/>
      <c r="MWG6" s="2152"/>
      <c r="MWH6" s="2152"/>
      <c r="MWI6" s="2152"/>
      <c r="MWJ6" s="2152"/>
      <c r="MWK6" s="2152"/>
      <c r="MWL6" s="2152"/>
      <c r="MWM6" s="2152"/>
      <c r="MWN6" s="2152"/>
      <c r="MWO6" s="2152"/>
      <c r="MWP6" s="2152"/>
      <c r="MWQ6" s="2152"/>
      <c r="MWR6" s="2152"/>
      <c r="MWS6" s="2152"/>
      <c r="MWT6" s="2152"/>
      <c r="MWU6" s="2152"/>
      <c r="MWV6" s="2152"/>
      <c r="MWW6" s="2152"/>
      <c r="MWX6" s="2152"/>
      <c r="MWY6" s="2152"/>
      <c r="MWZ6" s="2152"/>
      <c r="MXA6" s="2152"/>
      <c r="MXB6" s="2152"/>
      <c r="MXC6" s="2152"/>
      <c r="MXD6" s="2152"/>
      <c r="MXE6" s="2152"/>
      <c r="MXF6" s="2152"/>
      <c r="MXG6" s="2152"/>
      <c r="MXH6" s="2152"/>
      <c r="MXI6" s="2152"/>
      <c r="MXJ6" s="2152"/>
      <c r="MXK6" s="2152"/>
      <c r="MXL6" s="2152"/>
      <c r="MXM6" s="2152"/>
      <c r="MXN6" s="2152"/>
      <c r="MXO6" s="2152"/>
      <c r="MXP6" s="2152"/>
      <c r="MXQ6" s="2152"/>
      <c r="MXR6" s="2152"/>
      <c r="MXS6" s="2152"/>
      <c r="MXT6" s="2152"/>
      <c r="MXU6" s="2152"/>
      <c r="MXV6" s="2152"/>
      <c r="MXW6" s="2152"/>
      <c r="MXX6" s="2152"/>
      <c r="MXY6" s="2152"/>
      <c r="MXZ6" s="2152"/>
      <c r="MYA6" s="2152"/>
      <c r="MYB6" s="2152"/>
      <c r="MYC6" s="2152"/>
      <c r="MYD6" s="2152"/>
      <c r="MYE6" s="2152"/>
      <c r="MYF6" s="2152"/>
      <c r="MYG6" s="2152"/>
      <c r="MYH6" s="2152"/>
      <c r="MYI6" s="2152"/>
      <c r="MYJ6" s="2152"/>
      <c r="MYK6" s="2152"/>
      <c r="MYL6" s="2152"/>
      <c r="MYM6" s="2152"/>
      <c r="MYN6" s="2152"/>
      <c r="MYO6" s="2152"/>
      <c r="MYP6" s="2152"/>
      <c r="MYQ6" s="2152"/>
      <c r="MYR6" s="2152"/>
      <c r="MYS6" s="2152"/>
      <c r="MYT6" s="2152"/>
      <c r="MYU6" s="2152"/>
      <c r="MYV6" s="2152"/>
      <c r="MYW6" s="2152"/>
      <c r="MYX6" s="2152"/>
      <c r="MYY6" s="2152"/>
      <c r="MYZ6" s="2152"/>
      <c r="MZA6" s="2152"/>
      <c r="MZB6" s="2152"/>
      <c r="MZC6" s="2152"/>
      <c r="MZD6" s="2152"/>
      <c r="MZE6" s="2152"/>
      <c r="MZF6" s="2152"/>
      <c r="MZG6" s="2152"/>
      <c r="MZH6" s="2152"/>
      <c r="MZI6" s="2152"/>
      <c r="MZJ6" s="2152"/>
      <c r="MZK6" s="2152"/>
      <c r="MZL6" s="2152"/>
      <c r="MZM6" s="2152"/>
      <c r="MZN6" s="2152"/>
      <c r="MZO6" s="2152"/>
      <c r="MZP6" s="2152"/>
      <c r="MZQ6" s="2152"/>
      <c r="MZR6" s="2152"/>
      <c r="MZS6" s="2152"/>
      <c r="MZT6" s="2152"/>
      <c r="MZU6" s="2152"/>
      <c r="MZV6" s="2152"/>
      <c r="MZW6" s="2152"/>
      <c r="MZX6" s="2152"/>
      <c r="MZY6" s="2152"/>
      <c r="MZZ6" s="2152"/>
      <c r="NAA6" s="2152"/>
      <c r="NAB6" s="2152"/>
      <c r="NAC6" s="2152"/>
      <c r="NAD6" s="2152"/>
      <c r="NAE6" s="2152"/>
      <c r="NAF6" s="2152"/>
      <c r="NAG6" s="2152"/>
      <c r="NAH6" s="2152"/>
      <c r="NAI6" s="2152"/>
      <c r="NAJ6" s="2152"/>
      <c r="NAK6" s="2152"/>
      <c r="NAL6" s="2152"/>
      <c r="NAM6" s="2152"/>
      <c r="NAN6" s="2152"/>
      <c r="NAO6" s="2152"/>
      <c r="NAP6" s="2152"/>
      <c r="NAQ6" s="2152"/>
      <c r="NAR6" s="2152"/>
      <c r="NAS6" s="2152"/>
      <c r="NAT6" s="2152"/>
      <c r="NAU6" s="2152"/>
      <c r="NAV6" s="2152"/>
      <c r="NAW6" s="2152"/>
      <c r="NAX6" s="2152"/>
      <c r="NAY6" s="2152"/>
      <c r="NAZ6" s="2152"/>
      <c r="NBA6" s="2152"/>
      <c r="NBB6" s="2152"/>
      <c r="NBC6" s="2152"/>
      <c r="NBD6" s="2152"/>
      <c r="NBE6" s="2152"/>
      <c r="NBF6" s="2152"/>
      <c r="NBG6" s="2152"/>
      <c r="NBH6" s="2152"/>
      <c r="NBI6" s="2152"/>
      <c r="NBJ6" s="2152"/>
      <c r="NBK6" s="2152"/>
      <c r="NBL6" s="2152"/>
      <c r="NBM6" s="2152"/>
      <c r="NBN6" s="2152"/>
      <c r="NBO6" s="2152"/>
      <c r="NBP6" s="2152"/>
      <c r="NBQ6" s="2152"/>
      <c r="NBR6" s="2152"/>
      <c r="NBS6" s="2152"/>
      <c r="NBT6" s="2152"/>
      <c r="NBU6" s="2152"/>
      <c r="NBV6" s="2152"/>
      <c r="NBW6" s="2152"/>
      <c r="NBX6" s="2152"/>
      <c r="NBY6" s="2152"/>
      <c r="NBZ6" s="2152"/>
      <c r="NCA6" s="2152"/>
      <c r="NCB6" s="2152"/>
      <c r="NCC6" s="2152"/>
      <c r="NCD6" s="2152"/>
      <c r="NCE6" s="2152"/>
      <c r="NCF6" s="2152"/>
      <c r="NCG6" s="2152"/>
      <c r="NCH6" s="2152"/>
      <c r="NCI6" s="2152"/>
      <c r="NCJ6" s="2152"/>
      <c r="NCK6" s="2152"/>
      <c r="NCL6" s="2152"/>
      <c r="NCM6" s="2152"/>
      <c r="NCN6" s="2152"/>
      <c r="NCO6" s="2152"/>
      <c r="NCP6" s="2152"/>
      <c r="NCQ6" s="2152"/>
      <c r="NCR6" s="2152"/>
      <c r="NCS6" s="2152"/>
      <c r="NCT6" s="2152"/>
      <c r="NCU6" s="2152"/>
      <c r="NCV6" s="2152"/>
      <c r="NCW6" s="2152"/>
      <c r="NCX6" s="2152"/>
      <c r="NCY6" s="2152"/>
      <c r="NCZ6" s="2152"/>
      <c r="NDA6" s="2152"/>
      <c r="NDB6" s="2152"/>
      <c r="NDC6" s="2152"/>
      <c r="NDD6" s="2152"/>
      <c r="NDE6" s="2152"/>
      <c r="NDF6" s="2152"/>
      <c r="NDG6" s="2152"/>
      <c r="NDH6" s="2152"/>
      <c r="NDI6" s="2152"/>
      <c r="NDJ6" s="2152"/>
      <c r="NDK6" s="2152"/>
      <c r="NDL6" s="2152"/>
      <c r="NDM6" s="2152"/>
      <c r="NDN6" s="2152"/>
      <c r="NDO6" s="2152"/>
      <c r="NDP6" s="2152"/>
      <c r="NDQ6" s="2152"/>
      <c r="NDR6" s="2152"/>
      <c r="NDS6" s="2152"/>
      <c r="NDT6" s="2152"/>
      <c r="NDU6" s="2152"/>
      <c r="NDV6" s="2152"/>
      <c r="NDW6" s="2152"/>
      <c r="NDX6" s="2152"/>
      <c r="NDY6" s="2152"/>
      <c r="NDZ6" s="2152"/>
      <c r="NEA6" s="2152"/>
      <c r="NEB6" s="2152"/>
      <c r="NEC6" s="2152"/>
      <c r="NED6" s="2152"/>
      <c r="NEE6" s="2152"/>
      <c r="NEF6" s="2152"/>
      <c r="NEG6" s="2152"/>
      <c r="NEH6" s="2152"/>
      <c r="NEI6" s="2152"/>
      <c r="NEJ6" s="2152"/>
      <c r="NEK6" s="2152"/>
      <c r="NEL6" s="2152"/>
      <c r="NEM6" s="2152"/>
      <c r="NEN6" s="2152"/>
      <c r="NEO6" s="2152"/>
      <c r="NEP6" s="2152"/>
      <c r="NEQ6" s="2152"/>
      <c r="NER6" s="2152"/>
      <c r="NES6" s="2152"/>
      <c r="NET6" s="2152"/>
      <c r="NEU6" s="2152"/>
      <c r="NEV6" s="2152"/>
      <c r="NEW6" s="2152"/>
      <c r="NEX6" s="2152"/>
      <c r="NEY6" s="2152"/>
      <c r="NEZ6" s="2152"/>
      <c r="NFA6" s="2152"/>
      <c r="NFB6" s="2152"/>
      <c r="NFC6" s="2152"/>
      <c r="NFD6" s="2152"/>
      <c r="NFE6" s="2152"/>
      <c r="NFF6" s="2152"/>
      <c r="NFG6" s="2152"/>
      <c r="NFH6" s="2152"/>
      <c r="NFI6" s="2152"/>
      <c r="NFJ6" s="2152"/>
      <c r="NFK6" s="2152"/>
      <c r="NFL6" s="2152"/>
      <c r="NFM6" s="2152"/>
      <c r="NFN6" s="2152"/>
      <c r="NFO6" s="2152"/>
      <c r="NFP6" s="2152"/>
      <c r="NFQ6" s="2152"/>
      <c r="NFR6" s="2152"/>
      <c r="NFS6" s="2152"/>
      <c r="NFT6" s="2152"/>
      <c r="NFU6" s="2152"/>
      <c r="NFV6" s="2152"/>
      <c r="NFW6" s="2152"/>
      <c r="NFX6" s="2152"/>
      <c r="NFY6" s="2152"/>
      <c r="NFZ6" s="2152"/>
      <c r="NGA6" s="2152"/>
      <c r="NGB6" s="2152"/>
      <c r="NGC6" s="2152"/>
      <c r="NGD6" s="2152"/>
      <c r="NGE6" s="2152"/>
      <c r="NGF6" s="2152"/>
      <c r="NGG6" s="2152"/>
      <c r="NGH6" s="2152"/>
      <c r="NGI6" s="2152"/>
      <c r="NGJ6" s="2152"/>
      <c r="NGK6" s="2152"/>
      <c r="NGL6" s="2152"/>
      <c r="NGM6" s="2152"/>
      <c r="NGN6" s="2152"/>
      <c r="NGO6" s="2152"/>
      <c r="NGP6" s="2152"/>
      <c r="NGQ6" s="2152"/>
      <c r="NGR6" s="2152"/>
      <c r="NGS6" s="2152"/>
      <c r="NGT6" s="2152"/>
      <c r="NGU6" s="2152"/>
      <c r="NGV6" s="2152"/>
      <c r="NGW6" s="2152"/>
      <c r="NGX6" s="2152"/>
      <c r="NGY6" s="2152"/>
      <c r="NGZ6" s="2152"/>
      <c r="NHA6" s="2152"/>
      <c r="NHB6" s="2152"/>
      <c r="NHC6" s="2152"/>
      <c r="NHD6" s="2152"/>
      <c r="NHE6" s="2152"/>
      <c r="NHF6" s="2152"/>
      <c r="NHG6" s="2152"/>
      <c r="NHH6" s="2152"/>
      <c r="NHI6" s="2152"/>
      <c r="NHJ6" s="2152"/>
      <c r="NHK6" s="2152"/>
      <c r="NHL6" s="2152"/>
      <c r="NHM6" s="2152"/>
      <c r="NHN6" s="2152"/>
      <c r="NHO6" s="2152"/>
      <c r="NHP6" s="2152"/>
      <c r="NHQ6" s="2152"/>
      <c r="NHR6" s="2152"/>
      <c r="NHS6" s="2152"/>
      <c r="NHT6" s="2152"/>
      <c r="NHU6" s="2152"/>
      <c r="NHV6" s="2152"/>
      <c r="NHW6" s="2152"/>
      <c r="NHX6" s="2152"/>
      <c r="NHY6" s="2152"/>
      <c r="NHZ6" s="2152"/>
      <c r="NIA6" s="2152"/>
      <c r="NIB6" s="2152"/>
      <c r="NIC6" s="2152"/>
      <c r="NID6" s="2152"/>
      <c r="NIE6" s="2152"/>
      <c r="NIF6" s="2152"/>
      <c r="NIG6" s="2152"/>
      <c r="NIH6" s="2152"/>
      <c r="NII6" s="2152"/>
      <c r="NIJ6" s="2152"/>
      <c r="NIK6" s="2152"/>
      <c r="NIL6" s="2152"/>
      <c r="NIM6" s="2152"/>
      <c r="NIN6" s="2152"/>
      <c r="NIO6" s="2152"/>
      <c r="NIP6" s="2152"/>
      <c r="NIQ6" s="2152"/>
      <c r="NIR6" s="2152"/>
      <c r="NIS6" s="2152"/>
      <c r="NIT6" s="2152"/>
      <c r="NIU6" s="2152"/>
      <c r="NIV6" s="2152"/>
      <c r="NIW6" s="2152"/>
      <c r="NIX6" s="2152"/>
      <c r="NIY6" s="2152"/>
      <c r="NIZ6" s="2152"/>
      <c r="NJA6" s="2152"/>
      <c r="NJB6" s="2152"/>
      <c r="NJC6" s="2152"/>
      <c r="NJD6" s="2152"/>
      <c r="NJE6" s="2152"/>
      <c r="NJF6" s="2152"/>
      <c r="NJG6" s="2152"/>
      <c r="NJH6" s="2152"/>
      <c r="NJI6" s="2152"/>
      <c r="NJJ6" s="2152"/>
      <c r="NJK6" s="2152"/>
      <c r="NJL6" s="2152"/>
      <c r="NJM6" s="2152"/>
      <c r="NJN6" s="2152"/>
      <c r="NJO6" s="2152"/>
      <c r="NJP6" s="2152"/>
      <c r="NJQ6" s="2152"/>
      <c r="NJR6" s="2152"/>
      <c r="NJS6" s="2152"/>
      <c r="NJT6" s="2152"/>
      <c r="NJU6" s="2152"/>
      <c r="NJV6" s="2152"/>
      <c r="NJW6" s="2152"/>
      <c r="NJX6" s="2152"/>
      <c r="NJY6" s="2152"/>
      <c r="NJZ6" s="2152"/>
      <c r="NKA6" s="2152"/>
      <c r="NKB6" s="2152"/>
      <c r="NKC6" s="2152"/>
      <c r="NKD6" s="2152"/>
      <c r="NKE6" s="2152"/>
      <c r="NKF6" s="2152"/>
      <c r="NKG6" s="2152"/>
      <c r="NKH6" s="2152"/>
      <c r="NKI6" s="2152"/>
      <c r="NKJ6" s="2152"/>
      <c r="NKK6" s="2152"/>
      <c r="NKL6" s="2152"/>
      <c r="NKM6" s="2152"/>
      <c r="NKN6" s="2152"/>
      <c r="NKO6" s="2152"/>
      <c r="NKP6" s="2152"/>
      <c r="NKQ6" s="2152"/>
      <c r="NKR6" s="2152"/>
      <c r="NKS6" s="2152"/>
      <c r="NKT6" s="2152"/>
      <c r="NKU6" s="2152"/>
      <c r="NKV6" s="2152"/>
      <c r="NKW6" s="2152"/>
      <c r="NKX6" s="2152"/>
      <c r="NKY6" s="2152"/>
      <c r="NKZ6" s="2152"/>
      <c r="NLA6" s="2152"/>
      <c r="NLB6" s="2152"/>
      <c r="NLC6" s="2152"/>
      <c r="NLD6" s="2152"/>
      <c r="NLE6" s="2152"/>
      <c r="NLF6" s="2152"/>
      <c r="NLG6" s="2152"/>
      <c r="NLH6" s="2152"/>
      <c r="NLI6" s="2152"/>
      <c r="NLJ6" s="2152"/>
      <c r="NLK6" s="2152"/>
      <c r="NLL6" s="2152"/>
      <c r="NLM6" s="2152"/>
      <c r="NLN6" s="2152"/>
      <c r="NLO6" s="2152"/>
      <c r="NLP6" s="2152"/>
      <c r="NLQ6" s="2152"/>
      <c r="NLR6" s="2152"/>
      <c r="NLS6" s="2152"/>
      <c r="NLT6" s="2152"/>
      <c r="NLU6" s="2152"/>
      <c r="NLV6" s="2152"/>
      <c r="NLW6" s="2152"/>
      <c r="NLX6" s="2152"/>
      <c r="NLY6" s="2152"/>
      <c r="NLZ6" s="2152"/>
      <c r="NMA6" s="2152"/>
      <c r="NMB6" s="2152"/>
      <c r="NMC6" s="2152"/>
      <c r="NMD6" s="2152"/>
      <c r="NME6" s="2152"/>
      <c r="NMF6" s="2152"/>
      <c r="NMG6" s="2152"/>
      <c r="NMH6" s="2152"/>
      <c r="NMI6" s="2152"/>
      <c r="NMJ6" s="2152"/>
      <c r="NMK6" s="2152"/>
      <c r="NML6" s="2152"/>
      <c r="NMM6" s="2152"/>
      <c r="NMN6" s="2152"/>
      <c r="NMO6" s="2152"/>
      <c r="NMP6" s="2152"/>
      <c r="NMQ6" s="2152"/>
      <c r="NMR6" s="2152"/>
      <c r="NMS6" s="2152"/>
      <c r="NMT6" s="2152"/>
      <c r="NMU6" s="2152"/>
      <c r="NMV6" s="2152"/>
      <c r="NMW6" s="2152"/>
      <c r="NMX6" s="2152"/>
      <c r="NMY6" s="2152"/>
      <c r="NMZ6" s="2152"/>
      <c r="NNA6" s="2152"/>
      <c r="NNB6" s="2152"/>
      <c r="NNC6" s="2152"/>
      <c r="NND6" s="2152"/>
      <c r="NNE6" s="2152"/>
      <c r="NNF6" s="2152"/>
      <c r="NNG6" s="2152"/>
      <c r="NNH6" s="2152"/>
      <c r="NNI6" s="2152"/>
      <c r="NNJ6" s="2152"/>
      <c r="NNK6" s="2152"/>
      <c r="NNL6" s="2152"/>
      <c r="NNM6" s="2152"/>
      <c r="NNN6" s="2152"/>
      <c r="NNO6" s="2152"/>
      <c r="NNP6" s="2152"/>
      <c r="NNQ6" s="2152"/>
      <c r="NNR6" s="2152"/>
      <c r="NNS6" s="2152"/>
      <c r="NNT6" s="2152"/>
      <c r="NNU6" s="2152"/>
      <c r="NNV6" s="2152"/>
      <c r="NNW6" s="2152"/>
      <c r="NNX6" s="2152"/>
      <c r="NNY6" s="2152"/>
      <c r="NNZ6" s="2152"/>
      <c r="NOA6" s="2152"/>
      <c r="NOB6" s="2152"/>
      <c r="NOC6" s="2152"/>
      <c r="NOD6" s="2152"/>
      <c r="NOE6" s="2152"/>
      <c r="NOF6" s="2152"/>
      <c r="NOG6" s="2152"/>
      <c r="NOH6" s="2152"/>
      <c r="NOI6" s="2152"/>
      <c r="NOJ6" s="2152"/>
      <c r="NOK6" s="2152"/>
      <c r="NOL6" s="2152"/>
      <c r="NOM6" s="2152"/>
      <c r="NON6" s="2152"/>
      <c r="NOO6" s="2152"/>
      <c r="NOP6" s="2152"/>
      <c r="NOQ6" s="2152"/>
      <c r="NOR6" s="2152"/>
      <c r="NOS6" s="2152"/>
      <c r="NOT6" s="2152"/>
      <c r="NOU6" s="2152"/>
      <c r="NOV6" s="2152"/>
      <c r="NOW6" s="2152"/>
      <c r="NOX6" s="2152"/>
      <c r="NOY6" s="2152"/>
      <c r="NOZ6" s="2152"/>
      <c r="NPA6" s="2152"/>
      <c r="NPB6" s="2152"/>
      <c r="NPC6" s="2152"/>
      <c r="NPD6" s="2152"/>
      <c r="NPE6" s="2152"/>
      <c r="NPF6" s="2152"/>
      <c r="NPG6" s="2152"/>
      <c r="NPH6" s="2152"/>
      <c r="NPI6" s="2152"/>
      <c r="NPJ6" s="2152"/>
      <c r="NPK6" s="2152"/>
      <c r="NPL6" s="2152"/>
      <c r="NPM6" s="2152"/>
      <c r="NPN6" s="2152"/>
      <c r="NPO6" s="2152"/>
      <c r="NPP6" s="2152"/>
      <c r="NPQ6" s="2152"/>
      <c r="NPR6" s="2152"/>
      <c r="NPS6" s="2152"/>
      <c r="NPT6" s="2152"/>
      <c r="NPU6" s="2152"/>
      <c r="NPV6" s="2152"/>
      <c r="NPW6" s="2152"/>
      <c r="NPX6" s="2152"/>
      <c r="NPY6" s="2152"/>
      <c r="NPZ6" s="2152"/>
      <c r="NQA6" s="2152"/>
      <c r="NQB6" s="2152"/>
      <c r="NQC6" s="2152"/>
      <c r="NQD6" s="2152"/>
      <c r="NQE6" s="2152"/>
      <c r="NQF6" s="2152"/>
      <c r="NQG6" s="2152"/>
      <c r="NQH6" s="2152"/>
      <c r="NQI6" s="2152"/>
      <c r="NQJ6" s="2152"/>
      <c r="NQK6" s="2152"/>
      <c r="NQL6" s="2152"/>
      <c r="NQM6" s="2152"/>
      <c r="NQN6" s="2152"/>
      <c r="NQO6" s="2152"/>
      <c r="NQP6" s="2152"/>
      <c r="NQQ6" s="2152"/>
      <c r="NQR6" s="2152"/>
      <c r="NQS6" s="2152"/>
      <c r="NQT6" s="2152"/>
      <c r="NQU6" s="2152"/>
      <c r="NQV6" s="2152"/>
      <c r="NQW6" s="2152"/>
      <c r="NQX6" s="2152"/>
      <c r="NQY6" s="2152"/>
      <c r="NQZ6" s="2152"/>
      <c r="NRA6" s="2152"/>
      <c r="NRB6" s="2152"/>
      <c r="NRC6" s="2152"/>
      <c r="NRD6" s="2152"/>
      <c r="NRE6" s="2152"/>
      <c r="NRF6" s="2152"/>
      <c r="NRG6" s="2152"/>
      <c r="NRH6" s="2152"/>
      <c r="NRI6" s="2152"/>
      <c r="NRJ6" s="2152"/>
      <c r="NRK6" s="2152"/>
      <c r="NRL6" s="2152"/>
      <c r="NRM6" s="2152"/>
      <c r="NRN6" s="2152"/>
      <c r="NRO6" s="2152"/>
      <c r="NRP6" s="2152"/>
      <c r="NRQ6" s="2152"/>
      <c r="NRR6" s="2152"/>
      <c r="NRS6" s="2152"/>
      <c r="NRT6" s="2152"/>
      <c r="NRU6" s="2152"/>
      <c r="NRV6" s="2152"/>
      <c r="NRW6" s="2152"/>
      <c r="NRX6" s="2152"/>
      <c r="NRY6" s="2152"/>
      <c r="NRZ6" s="2152"/>
      <c r="NSA6" s="2152"/>
      <c r="NSB6" s="2152"/>
      <c r="NSC6" s="2152"/>
      <c r="NSD6" s="2152"/>
      <c r="NSE6" s="2152"/>
      <c r="NSF6" s="2152"/>
      <c r="NSG6" s="2152"/>
      <c r="NSH6" s="2152"/>
      <c r="NSI6" s="2152"/>
      <c r="NSJ6" s="2152"/>
      <c r="NSK6" s="2152"/>
      <c r="NSL6" s="2152"/>
      <c r="NSM6" s="2152"/>
      <c r="NSN6" s="2152"/>
      <c r="NSO6" s="2152"/>
      <c r="NSP6" s="2152"/>
      <c r="NSQ6" s="2152"/>
      <c r="NSR6" s="2152"/>
      <c r="NSS6" s="2152"/>
      <c r="NST6" s="2152"/>
      <c r="NSU6" s="2152"/>
      <c r="NSV6" s="2152"/>
      <c r="NSW6" s="2152"/>
      <c r="NSX6" s="2152"/>
      <c r="NSY6" s="2152"/>
      <c r="NSZ6" s="2152"/>
      <c r="NTA6" s="2152"/>
      <c r="NTB6" s="2152"/>
      <c r="NTC6" s="2152"/>
      <c r="NTD6" s="2152"/>
      <c r="NTE6" s="2152"/>
      <c r="NTF6" s="2152"/>
      <c r="NTG6" s="2152"/>
      <c r="NTH6" s="2152"/>
      <c r="NTI6" s="2152"/>
      <c r="NTJ6" s="2152"/>
      <c r="NTK6" s="2152"/>
      <c r="NTL6" s="2152"/>
      <c r="NTM6" s="2152"/>
      <c r="NTN6" s="2152"/>
      <c r="NTO6" s="2152"/>
      <c r="NTP6" s="2152"/>
      <c r="NTQ6" s="2152"/>
      <c r="NTR6" s="2152"/>
      <c r="NTS6" s="2152"/>
      <c r="NTT6" s="2152"/>
      <c r="NTU6" s="2152"/>
      <c r="NTV6" s="2152"/>
      <c r="NTW6" s="2152"/>
      <c r="NTX6" s="2152"/>
      <c r="NTY6" s="2152"/>
      <c r="NTZ6" s="2152"/>
      <c r="NUA6" s="2152"/>
      <c r="NUB6" s="2152"/>
      <c r="NUC6" s="2152"/>
      <c r="NUD6" s="2152"/>
      <c r="NUE6" s="2152"/>
      <c r="NUF6" s="2152"/>
      <c r="NUG6" s="2152"/>
      <c r="NUH6" s="2152"/>
      <c r="NUI6" s="2152"/>
      <c r="NUJ6" s="2152"/>
      <c r="NUK6" s="2152"/>
      <c r="NUL6" s="2152"/>
      <c r="NUM6" s="2152"/>
      <c r="NUN6" s="2152"/>
      <c r="NUO6" s="2152"/>
      <c r="NUP6" s="2152"/>
      <c r="NUQ6" s="2152"/>
      <c r="NUR6" s="2152"/>
      <c r="NUS6" s="2152"/>
      <c r="NUT6" s="2152"/>
      <c r="NUU6" s="2152"/>
      <c r="NUV6" s="2152"/>
      <c r="NUW6" s="2152"/>
      <c r="NUX6" s="2152"/>
      <c r="NUY6" s="2152"/>
      <c r="NUZ6" s="2152"/>
      <c r="NVA6" s="2152"/>
      <c r="NVB6" s="2152"/>
      <c r="NVC6" s="2152"/>
      <c r="NVD6" s="2152"/>
      <c r="NVE6" s="2152"/>
      <c r="NVF6" s="2152"/>
      <c r="NVG6" s="2152"/>
      <c r="NVH6" s="2152"/>
      <c r="NVI6" s="2152"/>
      <c r="NVJ6" s="2152"/>
      <c r="NVK6" s="2152"/>
      <c r="NVL6" s="2152"/>
      <c r="NVM6" s="2152"/>
      <c r="NVN6" s="2152"/>
      <c r="NVO6" s="2152"/>
      <c r="NVP6" s="2152"/>
      <c r="NVQ6" s="2152"/>
      <c r="NVR6" s="2152"/>
      <c r="NVS6" s="2152"/>
      <c r="NVT6" s="2152"/>
      <c r="NVU6" s="2152"/>
      <c r="NVV6" s="2152"/>
      <c r="NVW6" s="2152"/>
      <c r="NVX6" s="2152"/>
      <c r="NVY6" s="2152"/>
      <c r="NVZ6" s="2152"/>
      <c r="NWA6" s="2152"/>
      <c r="NWB6" s="2152"/>
      <c r="NWC6" s="2152"/>
      <c r="NWD6" s="2152"/>
      <c r="NWE6" s="2152"/>
      <c r="NWF6" s="2152"/>
      <c r="NWG6" s="2152"/>
      <c r="NWH6" s="2152"/>
      <c r="NWI6" s="2152"/>
      <c r="NWJ6" s="2152"/>
      <c r="NWK6" s="2152"/>
      <c r="NWL6" s="2152"/>
      <c r="NWM6" s="2152"/>
      <c r="NWN6" s="2152"/>
      <c r="NWO6" s="2152"/>
      <c r="NWP6" s="2152"/>
      <c r="NWQ6" s="2152"/>
      <c r="NWR6" s="2152"/>
      <c r="NWS6" s="2152"/>
      <c r="NWT6" s="2152"/>
      <c r="NWU6" s="2152"/>
      <c r="NWV6" s="2152"/>
      <c r="NWW6" s="2152"/>
      <c r="NWX6" s="2152"/>
      <c r="NWY6" s="2152"/>
      <c r="NWZ6" s="2152"/>
      <c r="NXA6" s="2152"/>
      <c r="NXB6" s="2152"/>
      <c r="NXC6" s="2152"/>
      <c r="NXD6" s="2152"/>
      <c r="NXE6" s="2152"/>
      <c r="NXF6" s="2152"/>
      <c r="NXG6" s="2152"/>
      <c r="NXH6" s="2152"/>
      <c r="NXI6" s="2152"/>
      <c r="NXJ6" s="2152"/>
      <c r="NXK6" s="2152"/>
      <c r="NXL6" s="2152"/>
      <c r="NXM6" s="2152"/>
      <c r="NXN6" s="2152"/>
      <c r="NXO6" s="2152"/>
      <c r="NXP6" s="2152"/>
      <c r="NXQ6" s="2152"/>
      <c r="NXR6" s="2152"/>
      <c r="NXS6" s="2152"/>
      <c r="NXT6" s="2152"/>
      <c r="NXU6" s="2152"/>
      <c r="NXV6" s="2152"/>
      <c r="NXW6" s="2152"/>
      <c r="NXX6" s="2152"/>
      <c r="NXY6" s="2152"/>
      <c r="NXZ6" s="2152"/>
      <c r="NYA6" s="2152"/>
      <c r="NYB6" s="2152"/>
      <c r="NYC6" s="2152"/>
      <c r="NYD6" s="2152"/>
      <c r="NYE6" s="2152"/>
      <c r="NYF6" s="2152"/>
      <c r="NYG6" s="2152"/>
      <c r="NYH6" s="2152"/>
      <c r="NYI6" s="2152"/>
      <c r="NYJ6" s="2152"/>
      <c r="NYK6" s="2152"/>
      <c r="NYL6" s="2152"/>
      <c r="NYM6" s="2152"/>
      <c r="NYN6" s="2152"/>
      <c r="NYO6" s="2152"/>
      <c r="NYP6" s="2152"/>
      <c r="NYQ6" s="2152"/>
      <c r="NYR6" s="2152"/>
      <c r="NYS6" s="2152"/>
      <c r="NYT6" s="2152"/>
      <c r="NYU6" s="2152"/>
      <c r="NYV6" s="2152"/>
      <c r="NYW6" s="2152"/>
      <c r="NYX6" s="2152"/>
      <c r="NYY6" s="2152"/>
      <c r="NYZ6" s="2152"/>
      <c r="NZA6" s="2152"/>
      <c r="NZB6" s="2152"/>
      <c r="NZC6" s="2152"/>
      <c r="NZD6" s="2152"/>
      <c r="NZE6" s="2152"/>
      <c r="NZF6" s="2152"/>
      <c r="NZG6" s="2152"/>
      <c r="NZH6" s="2152"/>
      <c r="NZI6" s="2152"/>
      <c r="NZJ6" s="2152"/>
      <c r="NZK6" s="2152"/>
      <c r="NZL6" s="2152"/>
      <c r="NZM6" s="2152"/>
      <c r="NZN6" s="2152"/>
      <c r="NZO6" s="2152"/>
      <c r="NZP6" s="2152"/>
      <c r="NZQ6" s="2152"/>
      <c r="NZR6" s="2152"/>
      <c r="NZS6" s="2152"/>
      <c r="NZT6" s="2152"/>
      <c r="NZU6" s="2152"/>
      <c r="NZV6" s="2152"/>
      <c r="NZW6" s="2152"/>
      <c r="NZX6" s="2152"/>
      <c r="NZY6" s="2152"/>
      <c r="NZZ6" s="2152"/>
      <c r="OAA6" s="2152"/>
      <c r="OAB6" s="2152"/>
      <c r="OAC6" s="2152"/>
      <c r="OAD6" s="2152"/>
      <c r="OAE6" s="2152"/>
      <c r="OAF6" s="2152"/>
      <c r="OAG6" s="2152"/>
      <c r="OAH6" s="2152"/>
      <c r="OAI6" s="2152"/>
      <c r="OAJ6" s="2152"/>
      <c r="OAK6" s="2152"/>
      <c r="OAL6" s="2152"/>
      <c r="OAM6" s="2152"/>
      <c r="OAN6" s="2152"/>
      <c r="OAO6" s="2152"/>
      <c r="OAP6" s="2152"/>
      <c r="OAQ6" s="2152"/>
      <c r="OAR6" s="2152"/>
      <c r="OAS6" s="2152"/>
      <c r="OAT6" s="2152"/>
      <c r="OAU6" s="2152"/>
      <c r="OAV6" s="2152"/>
      <c r="OAW6" s="2152"/>
      <c r="OAX6" s="2152"/>
      <c r="OAY6" s="2152"/>
      <c r="OAZ6" s="2152"/>
      <c r="OBA6" s="2152"/>
      <c r="OBB6" s="2152"/>
      <c r="OBC6" s="2152"/>
      <c r="OBD6" s="2152"/>
      <c r="OBE6" s="2152"/>
      <c r="OBF6" s="2152"/>
      <c r="OBG6" s="2152"/>
      <c r="OBH6" s="2152"/>
      <c r="OBI6" s="2152"/>
      <c r="OBJ6" s="2152"/>
      <c r="OBK6" s="2152"/>
      <c r="OBL6" s="2152"/>
      <c r="OBM6" s="2152"/>
      <c r="OBN6" s="2152"/>
      <c r="OBO6" s="2152"/>
      <c r="OBP6" s="2152"/>
      <c r="OBQ6" s="2152"/>
      <c r="OBR6" s="2152"/>
      <c r="OBS6" s="2152"/>
      <c r="OBT6" s="2152"/>
      <c r="OBU6" s="2152"/>
      <c r="OBV6" s="2152"/>
      <c r="OBW6" s="2152"/>
      <c r="OBX6" s="2152"/>
      <c r="OBY6" s="2152"/>
      <c r="OBZ6" s="2152"/>
      <c r="OCA6" s="2152"/>
      <c r="OCB6" s="2152"/>
      <c r="OCC6" s="2152"/>
      <c r="OCD6" s="2152"/>
      <c r="OCE6" s="2152"/>
      <c r="OCF6" s="2152"/>
      <c r="OCG6" s="2152"/>
      <c r="OCH6" s="2152"/>
      <c r="OCI6" s="2152"/>
      <c r="OCJ6" s="2152"/>
      <c r="OCK6" s="2152"/>
      <c r="OCL6" s="2152"/>
      <c r="OCM6" s="2152"/>
      <c r="OCN6" s="2152"/>
      <c r="OCO6" s="2152"/>
      <c r="OCP6" s="2152"/>
      <c r="OCQ6" s="2152"/>
      <c r="OCR6" s="2152"/>
      <c r="OCS6" s="2152"/>
      <c r="OCT6" s="2152"/>
      <c r="OCU6" s="2152"/>
      <c r="OCV6" s="2152"/>
      <c r="OCW6" s="2152"/>
      <c r="OCX6" s="2152"/>
      <c r="OCY6" s="2152"/>
      <c r="OCZ6" s="2152"/>
      <c r="ODA6" s="2152"/>
      <c r="ODB6" s="2152"/>
      <c r="ODC6" s="2152"/>
      <c r="ODD6" s="2152"/>
      <c r="ODE6" s="2152"/>
      <c r="ODF6" s="2152"/>
      <c r="ODG6" s="2152"/>
      <c r="ODH6" s="2152"/>
      <c r="ODI6" s="2152"/>
      <c r="ODJ6" s="2152"/>
      <c r="ODK6" s="2152"/>
      <c r="ODL6" s="2152"/>
      <c r="ODM6" s="2152"/>
      <c r="ODN6" s="2152"/>
      <c r="ODO6" s="2152"/>
      <c r="ODP6" s="2152"/>
      <c r="ODQ6" s="2152"/>
      <c r="ODR6" s="2152"/>
      <c r="ODS6" s="2152"/>
      <c r="ODT6" s="2152"/>
      <c r="ODU6" s="2152"/>
      <c r="ODV6" s="2152"/>
      <c r="ODW6" s="2152"/>
      <c r="ODX6" s="2152"/>
      <c r="ODY6" s="2152"/>
      <c r="ODZ6" s="2152"/>
      <c r="OEA6" s="2152"/>
      <c r="OEB6" s="2152"/>
      <c r="OEC6" s="2152"/>
      <c r="OED6" s="2152"/>
      <c r="OEE6" s="2152"/>
      <c r="OEF6" s="2152"/>
      <c r="OEG6" s="2152"/>
      <c r="OEH6" s="2152"/>
      <c r="OEI6" s="2152"/>
      <c r="OEJ6" s="2152"/>
      <c r="OEK6" s="2152"/>
      <c r="OEL6" s="2152"/>
      <c r="OEM6" s="2152"/>
      <c r="OEN6" s="2152"/>
      <c r="OEO6" s="2152"/>
      <c r="OEP6" s="2152"/>
      <c r="OEQ6" s="2152"/>
      <c r="OER6" s="2152"/>
      <c r="OES6" s="2152"/>
      <c r="OET6" s="2152"/>
      <c r="OEU6" s="2152"/>
      <c r="OEV6" s="2152"/>
      <c r="OEW6" s="2152"/>
      <c r="OEX6" s="2152"/>
      <c r="OEY6" s="2152"/>
      <c r="OEZ6" s="2152"/>
      <c r="OFA6" s="2152"/>
      <c r="OFB6" s="2152"/>
      <c r="OFC6" s="2152"/>
      <c r="OFD6" s="2152"/>
      <c r="OFE6" s="2152"/>
      <c r="OFF6" s="2152"/>
      <c r="OFG6" s="2152"/>
      <c r="OFH6" s="2152"/>
      <c r="OFI6" s="2152"/>
      <c r="OFJ6" s="2152"/>
      <c r="OFK6" s="2152"/>
      <c r="OFL6" s="2152"/>
      <c r="OFM6" s="2152"/>
      <c r="OFN6" s="2152"/>
      <c r="OFO6" s="2152"/>
      <c r="OFP6" s="2152"/>
      <c r="OFQ6" s="2152"/>
      <c r="OFR6" s="2152"/>
      <c r="OFS6" s="2152"/>
      <c r="OFT6" s="2152"/>
      <c r="OFU6" s="2152"/>
      <c r="OFV6" s="2152"/>
      <c r="OFW6" s="2152"/>
      <c r="OFX6" s="2152"/>
      <c r="OFY6" s="2152"/>
      <c r="OFZ6" s="2152"/>
      <c r="OGA6" s="2152"/>
      <c r="OGB6" s="2152"/>
      <c r="OGC6" s="2152"/>
      <c r="OGD6" s="2152"/>
      <c r="OGE6" s="2152"/>
      <c r="OGF6" s="2152"/>
      <c r="OGG6" s="2152"/>
      <c r="OGH6" s="2152"/>
      <c r="OGI6" s="2152"/>
      <c r="OGJ6" s="2152"/>
      <c r="OGK6" s="2152"/>
      <c r="OGL6" s="2152"/>
      <c r="OGM6" s="2152"/>
      <c r="OGN6" s="2152"/>
      <c r="OGO6" s="2152"/>
      <c r="OGP6" s="2152"/>
      <c r="OGQ6" s="2152"/>
      <c r="OGR6" s="2152"/>
      <c r="OGS6" s="2152"/>
      <c r="OGT6" s="2152"/>
      <c r="OGU6" s="2152"/>
      <c r="OGV6" s="2152"/>
      <c r="OGW6" s="2152"/>
      <c r="OGX6" s="2152"/>
      <c r="OGY6" s="2152"/>
      <c r="OGZ6" s="2152"/>
      <c r="OHA6" s="2152"/>
      <c r="OHB6" s="2152"/>
      <c r="OHC6" s="2152"/>
      <c r="OHD6" s="2152"/>
      <c r="OHE6" s="2152"/>
      <c r="OHF6" s="2152"/>
      <c r="OHG6" s="2152"/>
      <c r="OHH6" s="2152"/>
      <c r="OHI6" s="2152"/>
      <c r="OHJ6" s="2152"/>
      <c r="OHK6" s="2152"/>
      <c r="OHL6" s="2152"/>
      <c r="OHM6" s="2152"/>
      <c r="OHN6" s="2152"/>
      <c r="OHO6" s="2152"/>
      <c r="OHP6" s="2152"/>
      <c r="OHQ6" s="2152"/>
      <c r="OHR6" s="2152"/>
      <c r="OHS6" s="2152"/>
      <c r="OHT6" s="2152"/>
      <c r="OHU6" s="2152"/>
      <c r="OHV6" s="2152"/>
      <c r="OHW6" s="2152"/>
      <c r="OHX6" s="2152"/>
      <c r="OHY6" s="2152"/>
      <c r="OHZ6" s="2152"/>
      <c r="OIA6" s="2152"/>
      <c r="OIB6" s="2152"/>
      <c r="OIC6" s="2152"/>
      <c r="OID6" s="2152"/>
      <c r="OIE6" s="2152"/>
      <c r="OIF6" s="2152"/>
      <c r="OIG6" s="2152"/>
      <c r="OIH6" s="2152"/>
      <c r="OII6" s="2152"/>
      <c r="OIJ6" s="2152"/>
      <c r="OIK6" s="2152"/>
      <c r="OIL6" s="2152"/>
      <c r="OIM6" s="2152"/>
      <c r="OIN6" s="2152"/>
      <c r="OIO6" s="2152"/>
      <c r="OIP6" s="2152"/>
      <c r="OIQ6" s="2152"/>
      <c r="OIR6" s="2152"/>
      <c r="OIS6" s="2152"/>
      <c r="OIT6" s="2152"/>
      <c r="OIU6" s="2152"/>
      <c r="OIV6" s="2152"/>
      <c r="OIW6" s="2152"/>
      <c r="OIX6" s="2152"/>
      <c r="OIY6" s="2152"/>
      <c r="OIZ6" s="2152"/>
      <c r="OJA6" s="2152"/>
      <c r="OJB6" s="2152"/>
      <c r="OJC6" s="2152"/>
      <c r="OJD6" s="2152"/>
      <c r="OJE6" s="2152"/>
      <c r="OJF6" s="2152"/>
      <c r="OJG6" s="2152"/>
      <c r="OJH6" s="2152"/>
      <c r="OJI6" s="2152"/>
      <c r="OJJ6" s="2152"/>
      <c r="OJK6" s="2152"/>
      <c r="OJL6" s="2152"/>
      <c r="OJM6" s="2152"/>
      <c r="OJN6" s="2152"/>
      <c r="OJO6" s="2152"/>
      <c r="OJP6" s="2152"/>
      <c r="OJQ6" s="2152"/>
      <c r="OJR6" s="2152"/>
      <c r="OJS6" s="2152"/>
      <c r="OJT6" s="2152"/>
      <c r="OJU6" s="2152"/>
      <c r="OJV6" s="2152"/>
      <c r="OJW6" s="2152"/>
      <c r="OJX6" s="2152"/>
      <c r="OJY6" s="2152"/>
      <c r="OJZ6" s="2152"/>
      <c r="OKA6" s="2152"/>
      <c r="OKB6" s="2152"/>
      <c r="OKC6" s="2152"/>
      <c r="OKD6" s="2152"/>
      <c r="OKE6" s="2152"/>
      <c r="OKF6" s="2152"/>
      <c r="OKG6" s="2152"/>
      <c r="OKH6" s="2152"/>
      <c r="OKI6" s="2152"/>
      <c r="OKJ6" s="2152"/>
      <c r="OKK6" s="2152"/>
      <c r="OKL6" s="2152"/>
      <c r="OKM6" s="2152"/>
      <c r="OKN6" s="2152"/>
      <c r="OKO6" s="2152"/>
      <c r="OKP6" s="2152"/>
      <c r="OKQ6" s="2152"/>
      <c r="OKR6" s="2152"/>
      <c r="OKS6" s="2152"/>
      <c r="OKT6" s="2152"/>
      <c r="OKU6" s="2152"/>
      <c r="OKV6" s="2152"/>
      <c r="OKW6" s="2152"/>
      <c r="OKX6" s="2152"/>
      <c r="OKY6" s="2152"/>
      <c r="OKZ6" s="2152"/>
      <c r="OLA6" s="2152"/>
      <c r="OLB6" s="2152"/>
      <c r="OLC6" s="2152"/>
      <c r="OLD6" s="2152"/>
      <c r="OLE6" s="2152"/>
      <c r="OLF6" s="2152"/>
      <c r="OLG6" s="2152"/>
      <c r="OLH6" s="2152"/>
      <c r="OLI6" s="2152"/>
      <c r="OLJ6" s="2152"/>
      <c r="OLK6" s="2152"/>
      <c r="OLL6" s="2152"/>
      <c r="OLM6" s="2152"/>
      <c r="OLN6" s="2152"/>
      <c r="OLO6" s="2152"/>
      <c r="OLP6" s="2152"/>
      <c r="OLQ6" s="2152"/>
      <c r="OLR6" s="2152"/>
      <c r="OLS6" s="2152"/>
      <c r="OLT6" s="2152"/>
      <c r="OLU6" s="2152"/>
      <c r="OLV6" s="2152"/>
      <c r="OLW6" s="2152"/>
      <c r="OLX6" s="2152"/>
      <c r="OLY6" s="2152"/>
      <c r="OLZ6" s="2152"/>
      <c r="OMA6" s="2152"/>
      <c r="OMB6" s="2152"/>
      <c r="OMC6" s="2152"/>
      <c r="OMD6" s="2152"/>
      <c r="OME6" s="2152"/>
      <c r="OMF6" s="2152"/>
      <c r="OMG6" s="2152"/>
      <c r="OMH6" s="2152"/>
      <c r="OMI6" s="2152"/>
      <c r="OMJ6" s="2152"/>
      <c r="OMK6" s="2152"/>
      <c r="OML6" s="2152"/>
      <c r="OMM6" s="2152"/>
      <c r="OMN6" s="2152"/>
      <c r="OMO6" s="2152"/>
      <c r="OMP6" s="2152"/>
      <c r="OMQ6" s="2152"/>
      <c r="OMR6" s="2152"/>
      <c r="OMS6" s="2152"/>
      <c r="OMT6" s="2152"/>
      <c r="OMU6" s="2152"/>
      <c r="OMV6" s="2152"/>
      <c r="OMW6" s="2152"/>
      <c r="OMX6" s="2152"/>
      <c r="OMY6" s="2152"/>
      <c r="OMZ6" s="2152"/>
      <c r="ONA6" s="2152"/>
      <c r="ONB6" s="2152"/>
      <c r="ONC6" s="2152"/>
      <c r="OND6" s="2152"/>
      <c r="ONE6" s="2152"/>
      <c r="ONF6" s="2152"/>
      <c r="ONG6" s="2152"/>
      <c r="ONH6" s="2152"/>
      <c r="ONI6" s="2152"/>
      <c r="ONJ6" s="2152"/>
      <c r="ONK6" s="2152"/>
      <c r="ONL6" s="2152"/>
      <c r="ONM6" s="2152"/>
      <c r="ONN6" s="2152"/>
      <c r="ONO6" s="2152"/>
      <c r="ONP6" s="2152"/>
      <c r="ONQ6" s="2152"/>
      <c r="ONR6" s="2152"/>
      <c r="ONS6" s="2152"/>
      <c r="ONT6" s="2152"/>
      <c r="ONU6" s="2152"/>
      <c r="ONV6" s="2152"/>
      <c r="ONW6" s="2152"/>
      <c r="ONX6" s="2152"/>
      <c r="ONY6" s="2152"/>
      <c r="ONZ6" s="2152"/>
      <c r="OOA6" s="2152"/>
      <c r="OOB6" s="2152"/>
      <c r="OOC6" s="2152"/>
      <c r="OOD6" s="2152"/>
      <c r="OOE6" s="2152"/>
      <c r="OOF6" s="2152"/>
      <c r="OOG6" s="2152"/>
      <c r="OOH6" s="2152"/>
      <c r="OOI6" s="2152"/>
      <c r="OOJ6" s="2152"/>
      <c r="OOK6" s="2152"/>
      <c r="OOL6" s="2152"/>
      <c r="OOM6" s="2152"/>
      <c r="OON6" s="2152"/>
      <c r="OOO6" s="2152"/>
      <c r="OOP6" s="2152"/>
      <c r="OOQ6" s="2152"/>
      <c r="OOR6" s="2152"/>
      <c r="OOS6" s="2152"/>
      <c r="OOT6" s="2152"/>
      <c r="OOU6" s="2152"/>
      <c r="OOV6" s="2152"/>
      <c r="OOW6" s="2152"/>
      <c r="OOX6" s="2152"/>
      <c r="OOY6" s="2152"/>
      <c r="OOZ6" s="2152"/>
      <c r="OPA6" s="2152"/>
      <c r="OPB6" s="2152"/>
      <c r="OPC6" s="2152"/>
      <c r="OPD6" s="2152"/>
      <c r="OPE6" s="2152"/>
      <c r="OPF6" s="2152"/>
      <c r="OPG6" s="2152"/>
      <c r="OPH6" s="2152"/>
      <c r="OPI6" s="2152"/>
      <c r="OPJ6" s="2152"/>
      <c r="OPK6" s="2152"/>
      <c r="OPL6" s="2152"/>
      <c r="OPM6" s="2152"/>
      <c r="OPN6" s="2152"/>
      <c r="OPO6" s="2152"/>
      <c r="OPP6" s="2152"/>
      <c r="OPQ6" s="2152"/>
      <c r="OPR6" s="2152"/>
      <c r="OPS6" s="2152"/>
      <c r="OPT6" s="2152"/>
      <c r="OPU6" s="2152"/>
      <c r="OPV6" s="2152"/>
      <c r="OPW6" s="2152"/>
      <c r="OPX6" s="2152"/>
      <c r="OPY6" s="2152"/>
      <c r="OPZ6" s="2152"/>
      <c r="OQA6" s="2152"/>
      <c r="OQB6" s="2152"/>
      <c r="OQC6" s="2152"/>
      <c r="OQD6" s="2152"/>
      <c r="OQE6" s="2152"/>
      <c r="OQF6" s="2152"/>
      <c r="OQG6" s="2152"/>
      <c r="OQH6" s="2152"/>
      <c r="OQI6" s="2152"/>
      <c r="OQJ6" s="2152"/>
      <c r="OQK6" s="2152"/>
      <c r="OQL6" s="2152"/>
      <c r="OQM6" s="2152"/>
      <c r="OQN6" s="2152"/>
      <c r="OQO6" s="2152"/>
      <c r="OQP6" s="2152"/>
      <c r="OQQ6" s="2152"/>
      <c r="OQR6" s="2152"/>
      <c r="OQS6" s="2152"/>
      <c r="OQT6" s="2152"/>
      <c r="OQU6" s="2152"/>
      <c r="OQV6" s="2152"/>
      <c r="OQW6" s="2152"/>
      <c r="OQX6" s="2152"/>
      <c r="OQY6" s="2152"/>
      <c r="OQZ6" s="2152"/>
      <c r="ORA6" s="2152"/>
      <c r="ORB6" s="2152"/>
      <c r="ORC6" s="2152"/>
      <c r="ORD6" s="2152"/>
      <c r="ORE6" s="2152"/>
      <c r="ORF6" s="2152"/>
      <c r="ORG6" s="2152"/>
      <c r="ORH6" s="2152"/>
      <c r="ORI6" s="2152"/>
      <c r="ORJ6" s="2152"/>
      <c r="ORK6" s="2152"/>
      <c r="ORL6" s="2152"/>
      <c r="ORM6" s="2152"/>
      <c r="ORN6" s="2152"/>
      <c r="ORO6" s="2152"/>
      <c r="ORP6" s="2152"/>
      <c r="ORQ6" s="2152"/>
      <c r="ORR6" s="2152"/>
      <c r="ORS6" s="2152"/>
      <c r="ORT6" s="2152"/>
      <c r="ORU6" s="2152"/>
      <c r="ORV6" s="2152"/>
      <c r="ORW6" s="2152"/>
      <c r="ORX6" s="2152"/>
      <c r="ORY6" s="2152"/>
      <c r="ORZ6" s="2152"/>
      <c r="OSA6" s="2152"/>
      <c r="OSB6" s="2152"/>
      <c r="OSC6" s="2152"/>
      <c r="OSD6" s="2152"/>
      <c r="OSE6" s="2152"/>
      <c r="OSF6" s="2152"/>
      <c r="OSG6" s="2152"/>
      <c r="OSH6" s="2152"/>
      <c r="OSI6" s="2152"/>
      <c r="OSJ6" s="2152"/>
      <c r="OSK6" s="2152"/>
      <c r="OSL6" s="2152"/>
      <c r="OSM6" s="2152"/>
      <c r="OSN6" s="2152"/>
      <c r="OSO6" s="2152"/>
      <c r="OSP6" s="2152"/>
      <c r="OSQ6" s="2152"/>
      <c r="OSR6" s="2152"/>
      <c r="OSS6" s="2152"/>
      <c r="OST6" s="2152"/>
      <c r="OSU6" s="2152"/>
      <c r="OSV6" s="2152"/>
      <c r="OSW6" s="2152"/>
      <c r="OSX6" s="2152"/>
      <c r="OSY6" s="2152"/>
      <c r="OSZ6" s="2152"/>
      <c r="OTA6" s="2152"/>
      <c r="OTB6" s="2152"/>
      <c r="OTC6" s="2152"/>
      <c r="OTD6" s="2152"/>
      <c r="OTE6" s="2152"/>
      <c r="OTF6" s="2152"/>
      <c r="OTG6" s="2152"/>
      <c r="OTH6" s="2152"/>
      <c r="OTI6" s="2152"/>
      <c r="OTJ6" s="2152"/>
      <c r="OTK6" s="2152"/>
      <c r="OTL6" s="2152"/>
      <c r="OTM6" s="2152"/>
      <c r="OTN6" s="2152"/>
      <c r="OTO6" s="2152"/>
      <c r="OTP6" s="2152"/>
      <c r="OTQ6" s="2152"/>
      <c r="OTR6" s="2152"/>
      <c r="OTS6" s="2152"/>
      <c r="OTT6" s="2152"/>
      <c r="OTU6" s="2152"/>
      <c r="OTV6" s="2152"/>
      <c r="OTW6" s="2152"/>
      <c r="OTX6" s="2152"/>
      <c r="OTY6" s="2152"/>
      <c r="OTZ6" s="2152"/>
      <c r="OUA6" s="2152"/>
      <c r="OUB6" s="2152"/>
      <c r="OUC6" s="2152"/>
      <c r="OUD6" s="2152"/>
      <c r="OUE6" s="2152"/>
      <c r="OUF6" s="2152"/>
      <c r="OUG6" s="2152"/>
      <c r="OUH6" s="2152"/>
      <c r="OUI6" s="2152"/>
      <c r="OUJ6" s="2152"/>
      <c r="OUK6" s="2152"/>
      <c r="OUL6" s="2152"/>
      <c r="OUM6" s="2152"/>
      <c r="OUN6" s="2152"/>
      <c r="OUO6" s="2152"/>
      <c r="OUP6" s="2152"/>
      <c r="OUQ6" s="2152"/>
      <c r="OUR6" s="2152"/>
      <c r="OUS6" s="2152"/>
      <c r="OUT6" s="2152"/>
      <c r="OUU6" s="2152"/>
      <c r="OUV6" s="2152"/>
      <c r="OUW6" s="2152"/>
      <c r="OUX6" s="2152"/>
      <c r="OUY6" s="2152"/>
      <c r="OUZ6" s="2152"/>
      <c r="OVA6" s="2152"/>
      <c r="OVB6" s="2152"/>
      <c r="OVC6" s="2152"/>
      <c r="OVD6" s="2152"/>
      <c r="OVE6" s="2152"/>
      <c r="OVF6" s="2152"/>
      <c r="OVG6" s="2152"/>
      <c r="OVH6" s="2152"/>
      <c r="OVI6" s="2152"/>
      <c r="OVJ6" s="2152"/>
      <c r="OVK6" s="2152"/>
      <c r="OVL6" s="2152"/>
      <c r="OVM6" s="2152"/>
      <c r="OVN6" s="2152"/>
      <c r="OVO6" s="2152"/>
      <c r="OVP6" s="2152"/>
      <c r="OVQ6" s="2152"/>
      <c r="OVR6" s="2152"/>
      <c r="OVS6" s="2152"/>
      <c r="OVT6" s="2152"/>
      <c r="OVU6" s="2152"/>
      <c r="OVV6" s="2152"/>
      <c r="OVW6" s="2152"/>
      <c r="OVX6" s="2152"/>
      <c r="OVY6" s="2152"/>
      <c r="OVZ6" s="2152"/>
      <c r="OWA6" s="2152"/>
      <c r="OWB6" s="2152"/>
      <c r="OWC6" s="2152"/>
      <c r="OWD6" s="2152"/>
      <c r="OWE6" s="2152"/>
      <c r="OWF6" s="2152"/>
      <c r="OWG6" s="2152"/>
      <c r="OWH6" s="2152"/>
      <c r="OWI6" s="2152"/>
      <c r="OWJ6" s="2152"/>
      <c r="OWK6" s="2152"/>
      <c r="OWL6" s="2152"/>
      <c r="OWM6" s="2152"/>
      <c r="OWN6" s="2152"/>
      <c r="OWO6" s="2152"/>
      <c r="OWP6" s="2152"/>
      <c r="OWQ6" s="2152"/>
      <c r="OWR6" s="2152"/>
      <c r="OWS6" s="2152"/>
      <c r="OWT6" s="2152"/>
      <c r="OWU6" s="2152"/>
      <c r="OWV6" s="2152"/>
      <c r="OWW6" s="2152"/>
      <c r="OWX6" s="2152"/>
      <c r="OWY6" s="2152"/>
      <c r="OWZ6" s="2152"/>
      <c r="OXA6" s="2152"/>
      <c r="OXB6" s="2152"/>
      <c r="OXC6" s="2152"/>
      <c r="OXD6" s="2152"/>
      <c r="OXE6" s="2152"/>
      <c r="OXF6" s="2152"/>
      <c r="OXG6" s="2152"/>
      <c r="OXH6" s="2152"/>
      <c r="OXI6" s="2152"/>
      <c r="OXJ6" s="2152"/>
      <c r="OXK6" s="2152"/>
      <c r="OXL6" s="2152"/>
      <c r="OXM6" s="2152"/>
      <c r="OXN6" s="2152"/>
      <c r="OXO6" s="2152"/>
      <c r="OXP6" s="2152"/>
      <c r="OXQ6" s="2152"/>
      <c r="OXR6" s="2152"/>
      <c r="OXS6" s="2152"/>
      <c r="OXT6" s="2152"/>
      <c r="OXU6" s="2152"/>
      <c r="OXV6" s="2152"/>
      <c r="OXW6" s="2152"/>
      <c r="OXX6" s="2152"/>
      <c r="OXY6" s="2152"/>
      <c r="OXZ6" s="2152"/>
      <c r="OYA6" s="2152"/>
      <c r="OYB6" s="2152"/>
      <c r="OYC6" s="2152"/>
      <c r="OYD6" s="2152"/>
      <c r="OYE6" s="2152"/>
      <c r="OYF6" s="2152"/>
      <c r="OYG6" s="2152"/>
      <c r="OYH6" s="2152"/>
      <c r="OYI6" s="2152"/>
      <c r="OYJ6" s="2152"/>
      <c r="OYK6" s="2152"/>
      <c r="OYL6" s="2152"/>
      <c r="OYM6" s="2152"/>
      <c r="OYN6" s="2152"/>
      <c r="OYO6" s="2152"/>
      <c r="OYP6" s="2152"/>
      <c r="OYQ6" s="2152"/>
      <c r="OYR6" s="2152"/>
      <c r="OYS6" s="2152"/>
      <c r="OYT6" s="2152"/>
      <c r="OYU6" s="2152"/>
      <c r="OYV6" s="2152"/>
      <c r="OYW6" s="2152"/>
      <c r="OYX6" s="2152"/>
      <c r="OYY6" s="2152"/>
      <c r="OYZ6" s="2152"/>
      <c r="OZA6" s="2152"/>
      <c r="OZB6" s="2152"/>
      <c r="OZC6" s="2152"/>
      <c r="OZD6" s="2152"/>
      <c r="OZE6" s="2152"/>
      <c r="OZF6" s="2152"/>
      <c r="OZG6" s="2152"/>
      <c r="OZH6" s="2152"/>
      <c r="OZI6" s="2152"/>
      <c r="OZJ6" s="2152"/>
      <c r="OZK6" s="2152"/>
      <c r="OZL6" s="2152"/>
      <c r="OZM6" s="2152"/>
      <c r="OZN6" s="2152"/>
      <c r="OZO6" s="2152"/>
      <c r="OZP6" s="2152"/>
      <c r="OZQ6" s="2152"/>
      <c r="OZR6" s="2152"/>
      <c r="OZS6" s="2152"/>
      <c r="OZT6" s="2152"/>
      <c r="OZU6" s="2152"/>
      <c r="OZV6" s="2152"/>
      <c r="OZW6" s="2152"/>
      <c r="OZX6" s="2152"/>
      <c r="OZY6" s="2152"/>
      <c r="OZZ6" s="2152"/>
      <c r="PAA6" s="2152"/>
      <c r="PAB6" s="2152"/>
      <c r="PAC6" s="2152"/>
      <c r="PAD6" s="2152"/>
      <c r="PAE6" s="2152"/>
      <c r="PAF6" s="2152"/>
      <c r="PAG6" s="2152"/>
      <c r="PAH6" s="2152"/>
      <c r="PAI6" s="2152"/>
      <c r="PAJ6" s="2152"/>
      <c r="PAK6" s="2152"/>
      <c r="PAL6" s="2152"/>
      <c r="PAM6" s="2152"/>
      <c r="PAN6" s="2152"/>
      <c r="PAO6" s="2152"/>
      <c r="PAP6" s="2152"/>
      <c r="PAQ6" s="2152"/>
      <c r="PAR6" s="2152"/>
      <c r="PAS6" s="2152"/>
      <c r="PAT6" s="2152"/>
      <c r="PAU6" s="2152"/>
      <c r="PAV6" s="2152"/>
      <c r="PAW6" s="2152"/>
      <c r="PAX6" s="2152"/>
      <c r="PAY6" s="2152"/>
      <c r="PAZ6" s="2152"/>
      <c r="PBA6" s="2152"/>
      <c r="PBB6" s="2152"/>
      <c r="PBC6" s="2152"/>
      <c r="PBD6" s="2152"/>
      <c r="PBE6" s="2152"/>
      <c r="PBF6" s="2152"/>
      <c r="PBG6" s="2152"/>
      <c r="PBH6" s="2152"/>
      <c r="PBI6" s="2152"/>
      <c r="PBJ6" s="2152"/>
      <c r="PBK6" s="2152"/>
      <c r="PBL6" s="2152"/>
      <c r="PBM6" s="2152"/>
      <c r="PBN6" s="2152"/>
      <c r="PBO6" s="2152"/>
      <c r="PBP6" s="2152"/>
      <c r="PBQ6" s="2152"/>
      <c r="PBR6" s="2152"/>
      <c r="PBS6" s="2152"/>
      <c r="PBT6" s="2152"/>
      <c r="PBU6" s="2152"/>
      <c r="PBV6" s="2152"/>
      <c r="PBW6" s="2152"/>
      <c r="PBX6" s="2152"/>
      <c r="PBY6" s="2152"/>
      <c r="PBZ6" s="2152"/>
      <c r="PCA6" s="2152"/>
      <c r="PCB6" s="2152"/>
      <c r="PCC6" s="2152"/>
      <c r="PCD6" s="2152"/>
      <c r="PCE6" s="2152"/>
      <c r="PCF6" s="2152"/>
      <c r="PCG6" s="2152"/>
      <c r="PCH6" s="2152"/>
      <c r="PCI6" s="2152"/>
      <c r="PCJ6" s="2152"/>
      <c r="PCK6" s="2152"/>
      <c r="PCL6" s="2152"/>
      <c r="PCM6" s="2152"/>
      <c r="PCN6" s="2152"/>
      <c r="PCO6" s="2152"/>
      <c r="PCP6" s="2152"/>
      <c r="PCQ6" s="2152"/>
      <c r="PCR6" s="2152"/>
      <c r="PCS6" s="2152"/>
      <c r="PCT6" s="2152"/>
      <c r="PCU6" s="2152"/>
      <c r="PCV6" s="2152"/>
      <c r="PCW6" s="2152"/>
      <c r="PCX6" s="2152"/>
      <c r="PCY6" s="2152"/>
      <c r="PCZ6" s="2152"/>
      <c r="PDA6" s="2152"/>
      <c r="PDB6" s="2152"/>
      <c r="PDC6" s="2152"/>
      <c r="PDD6" s="2152"/>
      <c r="PDE6" s="2152"/>
      <c r="PDF6" s="2152"/>
      <c r="PDG6" s="2152"/>
      <c r="PDH6" s="2152"/>
      <c r="PDI6" s="2152"/>
      <c r="PDJ6" s="2152"/>
      <c r="PDK6" s="2152"/>
      <c r="PDL6" s="2152"/>
      <c r="PDM6" s="2152"/>
      <c r="PDN6" s="2152"/>
      <c r="PDO6" s="2152"/>
      <c r="PDP6" s="2152"/>
      <c r="PDQ6" s="2152"/>
      <c r="PDR6" s="2152"/>
      <c r="PDS6" s="2152"/>
      <c r="PDT6" s="2152"/>
      <c r="PDU6" s="2152"/>
      <c r="PDV6" s="2152"/>
      <c r="PDW6" s="2152"/>
      <c r="PDX6" s="2152"/>
      <c r="PDY6" s="2152"/>
      <c r="PDZ6" s="2152"/>
      <c r="PEA6" s="2152"/>
      <c r="PEB6" s="2152"/>
      <c r="PEC6" s="2152"/>
      <c r="PED6" s="2152"/>
      <c r="PEE6" s="2152"/>
      <c r="PEF6" s="2152"/>
      <c r="PEG6" s="2152"/>
      <c r="PEH6" s="2152"/>
      <c r="PEI6" s="2152"/>
      <c r="PEJ6" s="2152"/>
      <c r="PEK6" s="2152"/>
      <c r="PEL6" s="2152"/>
      <c r="PEM6" s="2152"/>
      <c r="PEN6" s="2152"/>
      <c r="PEO6" s="2152"/>
      <c r="PEP6" s="2152"/>
      <c r="PEQ6" s="2152"/>
      <c r="PER6" s="2152"/>
      <c r="PES6" s="2152"/>
      <c r="PET6" s="2152"/>
      <c r="PEU6" s="2152"/>
      <c r="PEV6" s="2152"/>
      <c r="PEW6" s="2152"/>
      <c r="PEX6" s="2152"/>
      <c r="PEY6" s="2152"/>
      <c r="PEZ6" s="2152"/>
      <c r="PFA6" s="2152"/>
      <c r="PFB6" s="2152"/>
      <c r="PFC6" s="2152"/>
      <c r="PFD6" s="2152"/>
      <c r="PFE6" s="2152"/>
      <c r="PFF6" s="2152"/>
      <c r="PFG6" s="2152"/>
      <c r="PFH6" s="2152"/>
      <c r="PFI6" s="2152"/>
      <c r="PFJ6" s="2152"/>
      <c r="PFK6" s="2152"/>
      <c r="PFL6" s="2152"/>
      <c r="PFM6" s="2152"/>
      <c r="PFN6" s="2152"/>
      <c r="PFO6" s="2152"/>
      <c r="PFP6" s="2152"/>
      <c r="PFQ6" s="2152"/>
      <c r="PFR6" s="2152"/>
      <c r="PFS6" s="2152"/>
      <c r="PFT6" s="2152"/>
      <c r="PFU6" s="2152"/>
      <c r="PFV6" s="2152"/>
      <c r="PFW6" s="2152"/>
      <c r="PFX6" s="2152"/>
      <c r="PFY6" s="2152"/>
      <c r="PFZ6" s="2152"/>
      <c r="PGA6" s="2152"/>
      <c r="PGB6" s="2152"/>
      <c r="PGC6" s="2152"/>
      <c r="PGD6" s="2152"/>
      <c r="PGE6" s="2152"/>
      <c r="PGF6" s="2152"/>
      <c r="PGG6" s="2152"/>
      <c r="PGH6" s="2152"/>
      <c r="PGI6" s="2152"/>
      <c r="PGJ6" s="2152"/>
      <c r="PGK6" s="2152"/>
      <c r="PGL6" s="2152"/>
      <c r="PGM6" s="2152"/>
      <c r="PGN6" s="2152"/>
      <c r="PGO6" s="2152"/>
      <c r="PGP6" s="2152"/>
      <c r="PGQ6" s="2152"/>
      <c r="PGR6" s="2152"/>
      <c r="PGS6" s="2152"/>
      <c r="PGT6" s="2152"/>
      <c r="PGU6" s="2152"/>
      <c r="PGV6" s="2152"/>
      <c r="PGW6" s="2152"/>
      <c r="PGX6" s="2152"/>
      <c r="PGY6" s="2152"/>
      <c r="PGZ6" s="2152"/>
      <c r="PHA6" s="2152"/>
      <c r="PHB6" s="2152"/>
      <c r="PHC6" s="2152"/>
      <c r="PHD6" s="2152"/>
      <c r="PHE6" s="2152"/>
      <c r="PHF6" s="2152"/>
      <c r="PHG6" s="2152"/>
      <c r="PHH6" s="2152"/>
      <c r="PHI6" s="2152"/>
      <c r="PHJ6" s="2152"/>
      <c r="PHK6" s="2152"/>
      <c r="PHL6" s="2152"/>
      <c r="PHM6" s="2152"/>
      <c r="PHN6" s="2152"/>
      <c r="PHO6" s="2152"/>
      <c r="PHP6" s="2152"/>
      <c r="PHQ6" s="2152"/>
      <c r="PHR6" s="2152"/>
      <c r="PHS6" s="2152"/>
      <c r="PHT6" s="2152"/>
      <c r="PHU6" s="2152"/>
      <c r="PHV6" s="2152"/>
      <c r="PHW6" s="2152"/>
      <c r="PHX6" s="2152"/>
      <c r="PHY6" s="2152"/>
      <c r="PHZ6" s="2152"/>
      <c r="PIA6" s="2152"/>
      <c r="PIB6" s="2152"/>
      <c r="PIC6" s="2152"/>
      <c r="PID6" s="2152"/>
      <c r="PIE6" s="2152"/>
      <c r="PIF6" s="2152"/>
      <c r="PIG6" s="2152"/>
      <c r="PIH6" s="2152"/>
      <c r="PII6" s="2152"/>
      <c r="PIJ6" s="2152"/>
      <c r="PIK6" s="2152"/>
      <c r="PIL6" s="2152"/>
      <c r="PIM6" s="2152"/>
      <c r="PIN6" s="2152"/>
      <c r="PIO6" s="2152"/>
      <c r="PIP6" s="2152"/>
      <c r="PIQ6" s="2152"/>
      <c r="PIR6" s="2152"/>
      <c r="PIS6" s="2152"/>
      <c r="PIT6" s="2152"/>
      <c r="PIU6" s="2152"/>
      <c r="PIV6" s="2152"/>
      <c r="PIW6" s="2152"/>
      <c r="PIX6" s="2152"/>
      <c r="PIY6" s="2152"/>
      <c r="PIZ6" s="2152"/>
      <c r="PJA6" s="2152"/>
      <c r="PJB6" s="2152"/>
      <c r="PJC6" s="2152"/>
      <c r="PJD6" s="2152"/>
      <c r="PJE6" s="2152"/>
      <c r="PJF6" s="2152"/>
      <c r="PJG6" s="2152"/>
      <c r="PJH6" s="2152"/>
      <c r="PJI6" s="2152"/>
      <c r="PJJ6" s="2152"/>
      <c r="PJK6" s="2152"/>
      <c r="PJL6" s="2152"/>
      <c r="PJM6" s="2152"/>
      <c r="PJN6" s="2152"/>
      <c r="PJO6" s="2152"/>
      <c r="PJP6" s="2152"/>
      <c r="PJQ6" s="2152"/>
      <c r="PJR6" s="2152"/>
      <c r="PJS6" s="2152"/>
      <c r="PJT6" s="2152"/>
      <c r="PJU6" s="2152"/>
      <c r="PJV6" s="2152"/>
      <c r="PJW6" s="2152"/>
      <c r="PJX6" s="2152"/>
      <c r="PJY6" s="2152"/>
      <c r="PJZ6" s="2152"/>
      <c r="PKA6" s="2152"/>
      <c r="PKB6" s="2152"/>
      <c r="PKC6" s="2152"/>
      <c r="PKD6" s="2152"/>
      <c r="PKE6" s="2152"/>
      <c r="PKF6" s="2152"/>
      <c r="PKG6" s="2152"/>
      <c r="PKH6" s="2152"/>
      <c r="PKI6" s="2152"/>
      <c r="PKJ6" s="2152"/>
      <c r="PKK6" s="2152"/>
      <c r="PKL6" s="2152"/>
      <c r="PKM6" s="2152"/>
      <c r="PKN6" s="2152"/>
      <c r="PKO6" s="2152"/>
      <c r="PKP6" s="2152"/>
      <c r="PKQ6" s="2152"/>
      <c r="PKR6" s="2152"/>
      <c r="PKS6" s="2152"/>
      <c r="PKT6" s="2152"/>
      <c r="PKU6" s="2152"/>
      <c r="PKV6" s="2152"/>
      <c r="PKW6" s="2152"/>
      <c r="PKX6" s="2152"/>
      <c r="PKY6" s="2152"/>
      <c r="PKZ6" s="2152"/>
      <c r="PLA6" s="2152"/>
      <c r="PLB6" s="2152"/>
      <c r="PLC6" s="2152"/>
      <c r="PLD6" s="2152"/>
      <c r="PLE6" s="2152"/>
      <c r="PLF6" s="2152"/>
      <c r="PLG6" s="2152"/>
      <c r="PLH6" s="2152"/>
      <c r="PLI6" s="2152"/>
      <c r="PLJ6" s="2152"/>
      <c r="PLK6" s="2152"/>
      <c r="PLL6" s="2152"/>
      <c r="PLM6" s="2152"/>
      <c r="PLN6" s="2152"/>
      <c r="PLO6" s="2152"/>
      <c r="PLP6" s="2152"/>
      <c r="PLQ6" s="2152"/>
      <c r="PLR6" s="2152"/>
      <c r="PLS6" s="2152"/>
      <c r="PLT6" s="2152"/>
      <c r="PLU6" s="2152"/>
      <c r="PLV6" s="2152"/>
      <c r="PLW6" s="2152"/>
      <c r="PLX6" s="2152"/>
      <c r="PLY6" s="2152"/>
      <c r="PLZ6" s="2152"/>
      <c r="PMA6" s="2152"/>
      <c r="PMB6" s="2152"/>
      <c r="PMC6" s="2152"/>
      <c r="PMD6" s="2152"/>
      <c r="PME6" s="2152"/>
      <c r="PMF6" s="2152"/>
      <c r="PMG6" s="2152"/>
      <c r="PMH6" s="2152"/>
      <c r="PMI6" s="2152"/>
      <c r="PMJ6" s="2152"/>
      <c r="PMK6" s="2152"/>
      <c r="PML6" s="2152"/>
      <c r="PMM6" s="2152"/>
      <c r="PMN6" s="2152"/>
      <c r="PMO6" s="2152"/>
      <c r="PMP6" s="2152"/>
      <c r="PMQ6" s="2152"/>
      <c r="PMR6" s="2152"/>
      <c r="PMS6" s="2152"/>
      <c r="PMT6" s="2152"/>
      <c r="PMU6" s="2152"/>
      <c r="PMV6" s="2152"/>
      <c r="PMW6" s="2152"/>
      <c r="PMX6" s="2152"/>
      <c r="PMY6" s="2152"/>
      <c r="PMZ6" s="2152"/>
      <c r="PNA6" s="2152"/>
      <c r="PNB6" s="2152"/>
      <c r="PNC6" s="2152"/>
      <c r="PND6" s="2152"/>
      <c r="PNE6" s="2152"/>
      <c r="PNF6" s="2152"/>
      <c r="PNG6" s="2152"/>
      <c r="PNH6" s="2152"/>
      <c r="PNI6" s="2152"/>
      <c r="PNJ6" s="2152"/>
      <c r="PNK6" s="2152"/>
      <c r="PNL6" s="2152"/>
      <c r="PNM6" s="2152"/>
      <c r="PNN6" s="2152"/>
      <c r="PNO6" s="2152"/>
      <c r="PNP6" s="2152"/>
      <c r="PNQ6" s="2152"/>
      <c r="PNR6" s="2152"/>
      <c r="PNS6" s="2152"/>
      <c r="PNT6" s="2152"/>
      <c r="PNU6" s="2152"/>
      <c r="PNV6" s="2152"/>
      <c r="PNW6" s="2152"/>
      <c r="PNX6" s="2152"/>
      <c r="PNY6" s="2152"/>
      <c r="PNZ6" s="2152"/>
      <c r="POA6" s="2152"/>
      <c r="POB6" s="2152"/>
      <c r="POC6" s="2152"/>
      <c r="POD6" s="2152"/>
      <c r="POE6" s="2152"/>
      <c r="POF6" s="2152"/>
      <c r="POG6" s="2152"/>
      <c r="POH6" s="2152"/>
      <c r="POI6" s="2152"/>
      <c r="POJ6" s="2152"/>
      <c r="POK6" s="2152"/>
      <c r="POL6" s="2152"/>
      <c r="POM6" s="2152"/>
      <c r="PON6" s="2152"/>
      <c r="POO6" s="2152"/>
      <c r="POP6" s="2152"/>
      <c r="POQ6" s="2152"/>
      <c r="POR6" s="2152"/>
      <c r="POS6" s="2152"/>
      <c r="POT6" s="2152"/>
      <c r="POU6" s="2152"/>
      <c r="POV6" s="2152"/>
      <c r="POW6" s="2152"/>
      <c r="POX6" s="2152"/>
      <c r="POY6" s="2152"/>
      <c r="POZ6" s="2152"/>
      <c r="PPA6" s="2152"/>
      <c r="PPB6" s="2152"/>
      <c r="PPC6" s="2152"/>
      <c r="PPD6" s="2152"/>
      <c r="PPE6" s="2152"/>
      <c r="PPF6" s="2152"/>
      <c r="PPG6" s="2152"/>
      <c r="PPH6" s="2152"/>
      <c r="PPI6" s="2152"/>
      <c r="PPJ6" s="2152"/>
      <c r="PPK6" s="2152"/>
      <c r="PPL6" s="2152"/>
      <c r="PPM6" s="2152"/>
      <c r="PPN6" s="2152"/>
      <c r="PPO6" s="2152"/>
      <c r="PPP6" s="2152"/>
      <c r="PPQ6" s="2152"/>
      <c r="PPR6" s="2152"/>
      <c r="PPS6" s="2152"/>
      <c r="PPT6" s="2152"/>
      <c r="PPU6" s="2152"/>
      <c r="PPV6" s="2152"/>
      <c r="PPW6" s="2152"/>
      <c r="PPX6" s="2152"/>
      <c r="PPY6" s="2152"/>
      <c r="PPZ6" s="2152"/>
      <c r="PQA6" s="2152"/>
      <c r="PQB6" s="2152"/>
      <c r="PQC6" s="2152"/>
      <c r="PQD6" s="2152"/>
      <c r="PQE6" s="2152"/>
      <c r="PQF6" s="2152"/>
      <c r="PQG6" s="2152"/>
      <c r="PQH6" s="2152"/>
      <c r="PQI6" s="2152"/>
      <c r="PQJ6" s="2152"/>
      <c r="PQK6" s="2152"/>
      <c r="PQL6" s="2152"/>
      <c r="PQM6" s="2152"/>
      <c r="PQN6" s="2152"/>
      <c r="PQO6" s="2152"/>
      <c r="PQP6" s="2152"/>
      <c r="PQQ6" s="2152"/>
      <c r="PQR6" s="2152"/>
      <c r="PQS6" s="2152"/>
      <c r="PQT6" s="2152"/>
      <c r="PQU6" s="2152"/>
      <c r="PQV6" s="2152"/>
      <c r="PQW6" s="2152"/>
      <c r="PQX6" s="2152"/>
      <c r="PQY6" s="2152"/>
      <c r="PQZ6" s="2152"/>
      <c r="PRA6" s="2152"/>
      <c r="PRB6" s="2152"/>
      <c r="PRC6" s="2152"/>
      <c r="PRD6" s="2152"/>
      <c r="PRE6" s="2152"/>
      <c r="PRF6" s="2152"/>
      <c r="PRG6" s="2152"/>
      <c r="PRH6" s="2152"/>
      <c r="PRI6" s="2152"/>
      <c r="PRJ6" s="2152"/>
      <c r="PRK6" s="2152"/>
      <c r="PRL6" s="2152"/>
      <c r="PRM6" s="2152"/>
      <c r="PRN6" s="2152"/>
      <c r="PRO6" s="2152"/>
      <c r="PRP6" s="2152"/>
      <c r="PRQ6" s="2152"/>
      <c r="PRR6" s="2152"/>
      <c r="PRS6" s="2152"/>
      <c r="PRT6" s="2152"/>
      <c r="PRU6" s="2152"/>
      <c r="PRV6" s="2152"/>
      <c r="PRW6" s="2152"/>
      <c r="PRX6" s="2152"/>
      <c r="PRY6" s="2152"/>
      <c r="PRZ6" s="2152"/>
      <c r="PSA6" s="2152"/>
      <c r="PSB6" s="2152"/>
      <c r="PSC6" s="2152"/>
      <c r="PSD6" s="2152"/>
      <c r="PSE6" s="2152"/>
      <c r="PSF6" s="2152"/>
      <c r="PSG6" s="2152"/>
      <c r="PSH6" s="2152"/>
      <c r="PSI6" s="2152"/>
      <c r="PSJ6" s="2152"/>
      <c r="PSK6" s="2152"/>
      <c r="PSL6" s="2152"/>
      <c r="PSM6" s="2152"/>
      <c r="PSN6" s="2152"/>
      <c r="PSO6" s="2152"/>
      <c r="PSP6" s="2152"/>
      <c r="PSQ6" s="2152"/>
      <c r="PSR6" s="2152"/>
      <c r="PSS6" s="2152"/>
      <c r="PST6" s="2152"/>
      <c r="PSU6" s="2152"/>
      <c r="PSV6" s="2152"/>
      <c r="PSW6" s="2152"/>
      <c r="PSX6" s="2152"/>
      <c r="PSY6" s="2152"/>
      <c r="PSZ6" s="2152"/>
      <c r="PTA6" s="2152"/>
      <c r="PTB6" s="2152"/>
      <c r="PTC6" s="2152"/>
      <c r="PTD6" s="2152"/>
      <c r="PTE6" s="2152"/>
      <c r="PTF6" s="2152"/>
      <c r="PTG6" s="2152"/>
      <c r="PTH6" s="2152"/>
      <c r="PTI6" s="2152"/>
      <c r="PTJ6" s="2152"/>
      <c r="PTK6" s="2152"/>
      <c r="PTL6" s="2152"/>
      <c r="PTM6" s="2152"/>
      <c r="PTN6" s="2152"/>
      <c r="PTO6" s="2152"/>
      <c r="PTP6" s="2152"/>
      <c r="PTQ6" s="2152"/>
      <c r="PTR6" s="2152"/>
      <c r="PTS6" s="2152"/>
      <c r="PTT6" s="2152"/>
      <c r="PTU6" s="2152"/>
      <c r="PTV6" s="2152"/>
      <c r="PTW6" s="2152"/>
      <c r="PTX6" s="2152"/>
      <c r="PTY6" s="2152"/>
      <c r="PTZ6" s="2152"/>
      <c r="PUA6" s="2152"/>
      <c r="PUB6" s="2152"/>
      <c r="PUC6" s="2152"/>
      <c r="PUD6" s="2152"/>
      <c r="PUE6" s="2152"/>
      <c r="PUF6" s="2152"/>
      <c r="PUG6" s="2152"/>
      <c r="PUH6" s="2152"/>
      <c r="PUI6" s="2152"/>
      <c r="PUJ6" s="2152"/>
      <c r="PUK6" s="2152"/>
      <c r="PUL6" s="2152"/>
      <c r="PUM6" s="2152"/>
      <c r="PUN6" s="2152"/>
      <c r="PUO6" s="2152"/>
      <c r="PUP6" s="2152"/>
      <c r="PUQ6" s="2152"/>
      <c r="PUR6" s="2152"/>
      <c r="PUS6" s="2152"/>
      <c r="PUT6" s="2152"/>
      <c r="PUU6" s="2152"/>
      <c r="PUV6" s="2152"/>
      <c r="PUW6" s="2152"/>
      <c r="PUX6" s="2152"/>
      <c r="PUY6" s="2152"/>
      <c r="PUZ6" s="2152"/>
      <c r="PVA6" s="2152"/>
      <c r="PVB6" s="2152"/>
      <c r="PVC6" s="2152"/>
      <c r="PVD6" s="2152"/>
      <c r="PVE6" s="2152"/>
      <c r="PVF6" s="2152"/>
      <c r="PVG6" s="2152"/>
      <c r="PVH6" s="2152"/>
      <c r="PVI6" s="2152"/>
      <c r="PVJ6" s="2152"/>
      <c r="PVK6" s="2152"/>
      <c r="PVL6" s="2152"/>
      <c r="PVM6" s="2152"/>
      <c r="PVN6" s="2152"/>
      <c r="PVO6" s="2152"/>
      <c r="PVP6" s="2152"/>
      <c r="PVQ6" s="2152"/>
      <c r="PVR6" s="2152"/>
      <c r="PVS6" s="2152"/>
      <c r="PVT6" s="2152"/>
      <c r="PVU6" s="2152"/>
      <c r="PVV6" s="2152"/>
      <c r="PVW6" s="2152"/>
      <c r="PVX6" s="2152"/>
      <c r="PVY6" s="2152"/>
      <c r="PVZ6" s="2152"/>
      <c r="PWA6" s="2152"/>
      <c r="PWB6" s="2152"/>
      <c r="PWC6" s="2152"/>
      <c r="PWD6" s="2152"/>
      <c r="PWE6" s="2152"/>
      <c r="PWF6" s="2152"/>
      <c r="PWG6" s="2152"/>
      <c r="PWH6" s="2152"/>
      <c r="PWI6" s="2152"/>
      <c r="PWJ6" s="2152"/>
      <c r="PWK6" s="2152"/>
      <c r="PWL6" s="2152"/>
      <c r="PWM6" s="2152"/>
      <c r="PWN6" s="2152"/>
      <c r="PWO6" s="2152"/>
      <c r="PWP6" s="2152"/>
      <c r="PWQ6" s="2152"/>
      <c r="PWR6" s="2152"/>
      <c r="PWS6" s="2152"/>
      <c r="PWT6" s="2152"/>
      <c r="PWU6" s="2152"/>
      <c r="PWV6" s="2152"/>
      <c r="PWW6" s="2152"/>
      <c r="PWX6" s="2152"/>
      <c r="PWY6" s="2152"/>
      <c r="PWZ6" s="2152"/>
      <c r="PXA6" s="2152"/>
      <c r="PXB6" s="2152"/>
      <c r="PXC6" s="2152"/>
      <c r="PXD6" s="2152"/>
      <c r="PXE6" s="2152"/>
      <c r="PXF6" s="2152"/>
      <c r="PXG6" s="2152"/>
      <c r="PXH6" s="2152"/>
      <c r="PXI6" s="2152"/>
      <c r="PXJ6" s="2152"/>
      <c r="PXK6" s="2152"/>
      <c r="PXL6" s="2152"/>
      <c r="PXM6" s="2152"/>
      <c r="PXN6" s="2152"/>
      <c r="PXO6" s="2152"/>
      <c r="PXP6" s="2152"/>
      <c r="PXQ6" s="2152"/>
      <c r="PXR6" s="2152"/>
      <c r="PXS6" s="2152"/>
      <c r="PXT6" s="2152"/>
      <c r="PXU6" s="2152"/>
      <c r="PXV6" s="2152"/>
      <c r="PXW6" s="2152"/>
      <c r="PXX6" s="2152"/>
      <c r="PXY6" s="2152"/>
      <c r="PXZ6" s="2152"/>
      <c r="PYA6" s="2152"/>
      <c r="PYB6" s="2152"/>
      <c r="PYC6" s="2152"/>
      <c r="PYD6" s="2152"/>
      <c r="PYE6" s="2152"/>
      <c r="PYF6" s="2152"/>
      <c r="PYG6" s="2152"/>
      <c r="PYH6" s="2152"/>
      <c r="PYI6" s="2152"/>
      <c r="PYJ6" s="2152"/>
      <c r="PYK6" s="2152"/>
      <c r="PYL6" s="2152"/>
      <c r="PYM6" s="2152"/>
      <c r="PYN6" s="2152"/>
      <c r="PYO6" s="2152"/>
      <c r="PYP6" s="2152"/>
      <c r="PYQ6" s="2152"/>
      <c r="PYR6" s="2152"/>
      <c r="PYS6" s="2152"/>
      <c r="PYT6" s="2152"/>
      <c r="PYU6" s="2152"/>
      <c r="PYV6" s="2152"/>
      <c r="PYW6" s="2152"/>
      <c r="PYX6" s="2152"/>
      <c r="PYY6" s="2152"/>
      <c r="PYZ6" s="2152"/>
      <c r="PZA6" s="2152"/>
      <c r="PZB6" s="2152"/>
      <c r="PZC6" s="2152"/>
      <c r="PZD6" s="2152"/>
      <c r="PZE6" s="2152"/>
      <c r="PZF6" s="2152"/>
      <c r="PZG6" s="2152"/>
      <c r="PZH6" s="2152"/>
      <c r="PZI6" s="2152"/>
      <c r="PZJ6" s="2152"/>
      <c r="PZK6" s="2152"/>
      <c r="PZL6" s="2152"/>
      <c r="PZM6" s="2152"/>
      <c r="PZN6" s="2152"/>
      <c r="PZO6" s="2152"/>
      <c r="PZP6" s="2152"/>
      <c r="PZQ6" s="2152"/>
      <c r="PZR6" s="2152"/>
      <c r="PZS6" s="2152"/>
      <c r="PZT6" s="2152"/>
      <c r="PZU6" s="2152"/>
      <c r="PZV6" s="2152"/>
      <c r="PZW6" s="2152"/>
      <c r="PZX6" s="2152"/>
      <c r="PZY6" s="2152"/>
      <c r="PZZ6" s="2152"/>
      <c r="QAA6" s="2152"/>
      <c r="QAB6" s="2152"/>
      <c r="QAC6" s="2152"/>
      <c r="QAD6" s="2152"/>
      <c r="QAE6" s="2152"/>
      <c r="QAF6" s="2152"/>
      <c r="QAG6" s="2152"/>
      <c r="QAH6" s="2152"/>
      <c r="QAI6" s="2152"/>
      <c r="QAJ6" s="2152"/>
      <c r="QAK6" s="2152"/>
      <c r="QAL6" s="2152"/>
      <c r="QAM6" s="2152"/>
      <c r="QAN6" s="2152"/>
      <c r="QAO6" s="2152"/>
      <c r="QAP6" s="2152"/>
      <c r="QAQ6" s="2152"/>
      <c r="QAR6" s="2152"/>
      <c r="QAS6" s="2152"/>
      <c r="QAT6" s="2152"/>
      <c r="QAU6" s="2152"/>
      <c r="QAV6" s="2152"/>
      <c r="QAW6" s="2152"/>
      <c r="QAX6" s="2152"/>
      <c r="QAY6" s="2152"/>
      <c r="QAZ6" s="2152"/>
      <c r="QBA6" s="2152"/>
      <c r="QBB6" s="2152"/>
      <c r="QBC6" s="2152"/>
      <c r="QBD6" s="2152"/>
      <c r="QBE6" s="2152"/>
      <c r="QBF6" s="2152"/>
      <c r="QBG6" s="2152"/>
      <c r="QBH6" s="2152"/>
      <c r="QBI6" s="2152"/>
      <c r="QBJ6" s="2152"/>
      <c r="QBK6" s="2152"/>
      <c r="QBL6" s="2152"/>
      <c r="QBM6" s="2152"/>
      <c r="QBN6" s="2152"/>
      <c r="QBO6" s="2152"/>
      <c r="QBP6" s="2152"/>
      <c r="QBQ6" s="2152"/>
      <c r="QBR6" s="2152"/>
      <c r="QBS6" s="2152"/>
      <c r="QBT6" s="2152"/>
      <c r="QBU6" s="2152"/>
      <c r="QBV6" s="2152"/>
      <c r="QBW6" s="2152"/>
      <c r="QBX6" s="2152"/>
      <c r="QBY6" s="2152"/>
      <c r="QBZ6" s="2152"/>
      <c r="QCA6" s="2152"/>
      <c r="QCB6" s="2152"/>
      <c r="QCC6" s="2152"/>
      <c r="QCD6" s="2152"/>
      <c r="QCE6" s="2152"/>
      <c r="QCF6" s="2152"/>
      <c r="QCG6" s="2152"/>
      <c r="QCH6" s="2152"/>
      <c r="QCI6" s="2152"/>
      <c r="QCJ6" s="2152"/>
      <c r="QCK6" s="2152"/>
      <c r="QCL6" s="2152"/>
      <c r="QCM6" s="2152"/>
      <c r="QCN6" s="2152"/>
      <c r="QCO6" s="2152"/>
      <c r="QCP6" s="2152"/>
      <c r="QCQ6" s="2152"/>
      <c r="QCR6" s="2152"/>
      <c r="QCS6" s="2152"/>
      <c r="QCT6" s="2152"/>
      <c r="QCU6" s="2152"/>
      <c r="QCV6" s="2152"/>
      <c r="QCW6" s="2152"/>
      <c r="QCX6" s="2152"/>
      <c r="QCY6" s="2152"/>
      <c r="QCZ6" s="2152"/>
      <c r="QDA6" s="2152"/>
      <c r="QDB6" s="2152"/>
      <c r="QDC6" s="2152"/>
      <c r="QDD6" s="2152"/>
      <c r="QDE6" s="2152"/>
      <c r="QDF6" s="2152"/>
      <c r="QDG6" s="2152"/>
      <c r="QDH6" s="2152"/>
      <c r="QDI6" s="2152"/>
      <c r="QDJ6" s="2152"/>
      <c r="QDK6" s="2152"/>
      <c r="QDL6" s="2152"/>
      <c r="QDM6" s="2152"/>
      <c r="QDN6" s="2152"/>
      <c r="QDO6" s="2152"/>
      <c r="QDP6" s="2152"/>
      <c r="QDQ6" s="2152"/>
      <c r="QDR6" s="2152"/>
      <c r="QDS6" s="2152"/>
      <c r="QDT6" s="2152"/>
      <c r="QDU6" s="2152"/>
      <c r="QDV6" s="2152"/>
      <c r="QDW6" s="2152"/>
      <c r="QDX6" s="2152"/>
      <c r="QDY6" s="2152"/>
      <c r="QDZ6" s="2152"/>
      <c r="QEA6" s="2152"/>
      <c r="QEB6" s="2152"/>
      <c r="QEC6" s="2152"/>
      <c r="QED6" s="2152"/>
      <c r="QEE6" s="2152"/>
      <c r="QEF6" s="2152"/>
      <c r="QEG6" s="2152"/>
      <c r="QEH6" s="2152"/>
      <c r="QEI6" s="2152"/>
      <c r="QEJ6" s="2152"/>
      <c r="QEK6" s="2152"/>
      <c r="QEL6" s="2152"/>
      <c r="QEM6" s="2152"/>
      <c r="QEN6" s="2152"/>
      <c r="QEO6" s="2152"/>
      <c r="QEP6" s="2152"/>
      <c r="QEQ6" s="2152"/>
      <c r="QER6" s="2152"/>
      <c r="QES6" s="2152"/>
      <c r="QET6" s="2152"/>
      <c r="QEU6" s="2152"/>
      <c r="QEV6" s="2152"/>
      <c r="QEW6" s="2152"/>
      <c r="QEX6" s="2152"/>
      <c r="QEY6" s="2152"/>
      <c r="QEZ6" s="2152"/>
      <c r="QFA6" s="2152"/>
      <c r="QFB6" s="2152"/>
      <c r="QFC6" s="2152"/>
      <c r="QFD6" s="2152"/>
      <c r="QFE6" s="2152"/>
      <c r="QFF6" s="2152"/>
      <c r="QFG6" s="2152"/>
      <c r="QFH6" s="2152"/>
      <c r="QFI6" s="2152"/>
      <c r="QFJ6" s="2152"/>
      <c r="QFK6" s="2152"/>
      <c r="QFL6" s="2152"/>
      <c r="QFM6" s="2152"/>
      <c r="QFN6" s="2152"/>
      <c r="QFO6" s="2152"/>
      <c r="QFP6" s="2152"/>
      <c r="QFQ6" s="2152"/>
      <c r="QFR6" s="2152"/>
      <c r="QFS6" s="2152"/>
      <c r="QFT6" s="2152"/>
      <c r="QFU6" s="2152"/>
      <c r="QFV6" s="2152"/>
      <c r="QFW6" s="2152"/>
      <c r="QFX6" s="2152"/>
      <c r="QFY6" s="2152"/>
      <c r="QFZ6" s="2152"/>
      <c r="QGA6" s="2152"/>
      <c r="QGB6" s="2152"/>
      <c r="QGC6" s="2152"/>
      <c r="QGD6" s="2152"/>
      <c r="QGE6" s="2152"/>
      <c r="QGF6" s="2152"/>
      <c r="QGG6" s="2152"/>
      <c r="QGH6" s="2152"/>
      <c r="QGI6" s="2152"/>
      <c r="QGJ6" s="2152"/>
      <c r="QGK6" s="2152"/>
      <c r="QGL6" s="2152"/>
      <c r="QGM6" s="2152"/>
      <c r="QGN6" s="2152"/>
      <c r="QGO6" s="2152"/>
      <c r="QGP6" s="2152"/>
      <c r="QGQ6" s="2152"/>
      <c r="QGR6" s="2152"/>
      <c r="QGS6" s="2152"/>
      <c r="QGT6" s="2152"/>
      <c r="QGU6" s="2152"/>
      <c r="QGV6" s="2152"/>
      <c r="QGW6" s="2152"/>
      <c r="QGX6" s="2152"/>
      <c r="QGY6" s="2152"/>
      <c r="QGZ6" s="2152"/>
      <c r="QHA6" s="2152"/>
      <c r="QHB6" s="2152"/>
      <c r="QHC6" s="2152"/>
      <c r="QHD6" s="2152"/>
      <c r="QHE6" s="2152"/>
      <c r="QHF6" s="2152"/>
      <c r="QHG6" s="2152"/>
      <c r="QHH6" s="2152"/>
      <c r="QHI6" s="2152"/>
      <c r="QHJ6" s="2152"/>
      <c r="QHK6" s="2152"/>
      <c r="QHL6" s="2152"/>
      <c r="QHM6" s="2152"/>
      <c r="QHN6" s="2152"/>
      <c r="QHO6" s="2152"/>
      <c r="QHP6" s="2152"/>
      <c r="QHQ6" s="2152"/>
      <c r="QHR6" s="2152"/>
      <c r="QHS6" s="2152"/>
      <c r="QHT6" s="2152"/>
      <c r="QHU6" s="2152"/>
      <c r="QHV6" s="2152"/>
      <c r="QHW6" s="2152"/>
      <c r="QHX6" s="2152"/>
      <c r="QHY6" s="2152"/>
      <c r="QHZ6" s="2152"/>
      <c r="QIA6" s="2152"/>
      <c r="QIB6" s="2152"/>
      <c r="QIC6" s="2152"/>
      <c r="QID6" s="2152"/>
      <c r="QIE6" s="2152"/>
      <c r="QIF6" s="2152"/>
      <c r="QIG6" s="2152"/>
      <c r="QIH6" s="2152"/>
      <c r="QII6" s="2152"/>
      <c r="QIJ6" s="2152"/>
      <c r="QIK6" s="2152"/>
      <c r="QIL6" s="2152"/>
      <c r="QIM6" s="2152"/>
      <c r="QIN6" s="2152"/>
      <c r="QIO6" s="2152"/>
      <c r="QIP6" s="2152"/>
      <c r="QIQ6" s="2152"/>
      <c r="QIR6" s="2152"/>
      <c r="QIS6" s="2152"/>
      <c r="QIT6" s="2152"/>
      <c r="QIU6" s="2152"/>
      <c r="QIV6" s="2152"/>
      <c r="QIW6" s="2152"/>
      <c r="QIX6" s="2152"/>
      <c r="QIY6" s="2152"/>
      <c r="QIZ6" s="2152"/>
      <c r="QJA6" s="2152"/>
      <c r="QJB6" s="2152"/>
      <c r="QJC6" s="2152"/>
      <c r="QJD6" s="2152"/>
      <c r="QJE6" s="2152"/>
      <c r="QJF6" s="2152"/>
      <c r="QJG6" s="2152"/>
      <c r="QJH6" s="2152"/>
      <c r="QJI6" s="2152"/>
      <c r="QJJ6" s="2152"/>
      <c r="QJK6" s="2152"/>
      <c r="QJL6" s="2152"/>
      <c r="QJM6" s="2152"/>
      <c r="QJN6" s="2152"/>
      <c r="QJO6" s="2152"/>
      <c r="QJP6" s="2152"/>
      <c r="QJQ6" s="2152"/>
      <c r="QJR6" s="2152"/>
      <c r="QJS6" s="2152"/>
      <c r="QJT6" s="2152"/>
      <c r="QJU6" s="2152"/>
      <c r="QJV6" s="2152"/>
      <c r="QJW6" s="2152"/>
      <c r="QJX6" s="2152"/>
      <c r="QJY6" s="2152"/>
      <c r="QJZ6" s="2152"/>
      <c r="QKA6" s="2152"/>
      <c r="QKB6" s="2152"/>
      <c r="QKC6" s="2152"/>
      <c r="QKD6" s="2152"/>
      <c r="QKE6" s="2152"/>
      <c r="QKF6" s="2152"/>
      <c r="QKG6" s="2152"/>
      <c r="QKH6" s="2152"/>
      <c r="QKI6" s="2152"/>
      <c r="QKJ6" s="2152"/>
      <c r="QKK6" s="2152"/>
      <c r="QKL6" s="2152"/>
      <c r="QKM6" s="2152"/>
      <c r="QKN6" s="2152"/>
      <c r="QKO6" s="2152"/>
      <c r="QKP6" s="2152"/>
      <c r="QKQ6" s="2152"/>
      <c r="QKR6" s="2152"/>
      <c r="QKS6" s="2152"/>
      <c r="QKT6" s="2152"/>
      <c r="QKU6" s="2152"/>
      <c r="QKV6" s="2152"/>
      <c r="QKW6" s="2152"/>
      <c r="QKX6" s="2152"/>
      <c r="QKY6" s="2152"/>
      <c r="QKZ6" s="2152"/>
      <c r="QLA6" s="2152"/>
      <c r="QLB6" s="2152"/>
      <c r="QLC6" s="2152"/>
      <c r="QLD6" s="2152"/>
      <c r="QLE6" s="2152"/>
      <c r="QLF6" s="2152"/>
      <c r="QLG6" s="2152"/>
      <c r="QLH6" s="2152"/>
      <c r="QLI6" s="2152"/>
      <c r="QLJ6" s="2152"/>
      <c r="QLK6" s="2152"/>
      <c r="QLL6" s="2152"/>
      <c r="QLM6" s="2152"/>
      <c r="QLN6" s="2152"/>
      <c r="QLO6" s="2152"/>
      <c r="QLP6" s="2152"/>
      <c r="QLQ6" s="2152"/>
      <c r="QLR6" s="2152"/>
      <c r="QLS6" s="2152"/>
      <c r="QLT6" s="2152"/>
      <c r="QLU6" s="2152"/>
      <c r="QLV6" s="2152"/>
      <c r="QLW6" s="2152"/>
      <c r="QLX6" s="2152"/>
      <c r="QLY6" s="2152"/>
      <c r="QLZ6" s="2152"/>
      <c r="QMA6" s="2152"/>
      <c r="QMB6" s="2152"/>
      <c r="QMC6" s="2152"/>
      <c r="QMD6" s="2152"/>
      <c r="QME6" s="2152"/>
      <c r="QMF6" s="2152"/>
      <c r="QMG6" s="2152"/>
      <c r="QMH6" s="2152"/>
      <c r="QMI6" s="2152"/>
      <c r="QMJ6" s="2152"/>
      <c r="QMK6" s="2152"/>
      <c r="QML6" s="2152"/>
      <c r="QMM6" s="2152"/>
      <c r="QMN6" s="2152"/>
      <c r="QMO6" s="2152"/>
      <c r="QMP6" s="2152"/>
      <c r="QMQ6" s="2152"/>
      <c r="QMR6" s="2152"/>
      <c r="QMS6" s="2152"/>
      <c r="QMT6" s="2152"/>
      <c r="QMU6" s="2152"/>
      <c r="QMV6" s="2152"/>
      <c r="QMW6" s="2152"/>
      <c r="QMX6" s="2152"/>
      <c r="QMY6" s="2152"/>
      <c r="QMZ6" s="2152"/>
      <c r="QNA6" s="2152"/>
      <c r="QNB6" s="2152"/>
      <c r="QNC6" s="2152"/>
      <c r="QND6" s="2152"/>
      <c r="QNE6" s="2152"/>
      <c r="QNF6" s="2152"/>
      <c r="QNG6" s="2152"/>
      <c r="QNH6" s="2152"/>
      <c r="QNI6" s="2152"/>
      <c r="QNJ6" s="2152"/>
      <c r="QNK6" s="2152"/>
      <c r="QNL6" s="2152"/>
      <c r="QNM6" s="2152"/>
      <c r="QNN6" s="2152"/>
      <c r="QNO6" s="2152"/>
      <c r="QNP6" s="2152"/>
      <c r="QNQ6" s="2152"/>
      <c r="QNR6" s="2152"/>
      <c r="QNS6" s="2152"/>
      <c r="QNT6" s="2152"/>
      <c r="QNU6" s="2152"/>
      <c r="QNV6" s="2152"/>
      <c r="QNW6" s="2152"/>
      <c r="QNX6" s="2152"/>
      <c r="QNY6" s="2152"/>
      <c r="QNZ6" s="2152"/>
      <c r="QOA6" s="2152"/>
      <c r="QOB6" s="2152"/>
      <c r="QOC6" s="2152"/>
      <c r="QOD6" s="2152"/>
      <c r="QOE6" s="2152"/>
      <c r="QOF6" s="2152"/>
      <c r="QOG6" s="2152"/>
      <c r="QOH6" s="2152"/>
      <c r="QOI6" s="2152"/>
      <c r="QOJ6" s="2152"/>
      <c r="QOK6" s="2152"/>
      <c r="QOL6" s="2152"/>
      <c r="QOM6" s="2152"/>
      <c r="QON6" s="2152"/>
      <c r="QOO6" s="2152"/>
      <c r="QOP6" s="2152"/>
      <c r="QOQ6" s="2152"/>
      <c r="QOR6" s="2152"/>
      <c r="QOS6" s="2152"/>
      <c r="QOT6" s="2152"/>
      <c r="QOU6" s="2152"/>
      <c r="QOV6" s="2152"/>
      <c r="QOW6" s="2152"/>
      <c r="QOX6" s="2152"/>
      <c r="QOY6" s="2152"/>
      <c r="QOZ6" s="2152"/>
      <c r="QPA6" s="2152"/>
      <c r="QPB6" s="2152"/>
      <c r="QPC6" s="2152"/>
      <c r="QPD6" s="2152"/>
      <c r="QPE6" s="2152"/>
      <c r="QPF6" s="2152"/>
      <c r="QPG6" s="2152"/>
      <c r="QPH6" s="2152"/>
      <c r="QPI6" s="2152"/>
      <c r="QPJ6" s="2152"/>
      <c r="QPK6" s="2152"/>
      <c r="QPL6" s="2152"/>
      <c r="QPM6" s="2152"/>
      <c r="QPN6" s="2152"/>
      <c r="QPO6" s="2152"/>
      <c r="QPP6" s="2152"/>
      <c r="QPQ6" s="2152"/>
      <c r="QPR6" s="2152"/>
      <c r="QPS6" s="2152"/>
      <c r="QPT6" s="2152"/>
      <c r="QPU6" s="2152"/>
      <c r="QPV6" s="2152"/>
      <c r="QPW6" s="2152"/>
      <c r="QPX6" s="2152"/>
      <c r="QPY6" s="2152"/>
      <c r="QPZ6" s="2152"/>
      <c r="QQA6" s="2152"/>
      <c r="QQB6" s="2152"/>
      <c r="QQC6" s="2152"/>
      <c r="QQD6" s="2152"/>
      <c r="QQE6" s="2152"/>
      <c r="QQF6" s="2152"/>
      <c r="QQG6" s="2152"/>
      <c r="QQH6" s="2152"/>
      <c r="QQI6" s="2152"/>
      <c r="QQJ6" s="2152"/>
      <c r="QQK6" s="2152"/>
      <c r="QQL6" s="2152"/>
      <c r="QQM6" s="2152"/>
      <c r="QQN6" s="2152"/>
      <c r="QQO6" s="2152"/>
      <c r="QQP6" s="2152"/>
      <c r="QQQ6" s="2152"/>
      <c r="QQR6" s="2152"/>
      <c r="QQS6" s="2152"/>
      <c r="QQT6" s="2152"/>
      <c r="QQU6" s="2152"/>
      <c r="QQV6" s="2152"/>
      <c r="QQW6" s="2152"/>
      <c r="QQX6" s="2152"/>
      <c r="QQY6" s="2152"/>
      <c r="QQZ6" s="2152"/>
      <c r="QRA6" s="2152"/>
      <c r="QRB6" s="2152"/>
      <c r="QRC6" s="2152"/>
      <c r="QRD6" s="2152"/>
      <c r="QRE6" s="2152"/>
      <c r="QRF6" s="2152"/>
      <c r="QRG6" s="2152"/>
      <c r="QRH6" s="2152"/>
      <c r="QRI6" s="2152"/>
      <c r="QRJ6" s="2152"/>
      <c r="QRK6" s="2152"/>
      <c r="QRL6" s="2152"/>
      <c r="QRM6" s="2152"/>
      <c r="QRN6" s="2152"/>
      <c r="QRO6" s="2152"/>
      <c r="QRP6" s="2152"/>
      <c r="QRQ6" s="2152"/>
      <c r="QRR6" s="2152"/>
      <c r="QRS6" s="2152"/>
      <c r="QRT6" s="2152"/>
      <c r="QRU6" s="2152"/>
      <c r="QRV6" s="2152"/>
      <c r="QRW6" s="2152"/>
      <c r="QRX6" s="2152"/>
      <c r="QRY6" s="2152"/>
      <c r="QRZ6" s="2152"/>
      <c r="QSA6" s="2152"/>
      <c r="QSB6" s="2152"/>
      <c r="QSC6" s="2152"/>
      <c r="QSD6" s="2152"/>
      <c r="QSE6" s="2152"/>
      <c r="QSF6" s="2152"/>
      <c r="QSG6" s="2152"/>
      <c r="QSH6" s="2152"/>
      <c r="QSI6" s="2152"/>
      <c r="QSJ6" s="2152"/>
      <c r="QSK6" s="2152"/>
      <c r="QSL6" s="2152"/>
      <c r="QSM6" s="2152"/>
      <c r="QSN6" s="2152"/>
      <c r="QSO6" s="2152"/>
      <c r="QSP6" s="2152"/>
      <c r="QSQ6" s="2152"/>
      <c r="QSR6" s="2152"/>
      <c r="QSS6" s="2152"/>
      <c r="QST6" s="2152"/>
      <c r="QSU6" s="2152"/>
      <c r="QSV6" s="2152"/>
      <c r="QSW6" s="2152"/>
      <c r="QSX6" s="2152"/>
      <c r="QSY6" s="2152"/>
      <c r="QSZ6" s="2152"/>
      <c r="QTA6" s="2152"/>
      <c r="QTB6" s="2152"/>
      <c r="QTC6" s="2152"/>
      <c r="QTD6" s="2152"/>
      <c r="QTE6" s="2152"/>
      <c r="QTF6" s="2152"/>
      <c r="QTG6" s="2152"/>
      <c r="QTH6" s="2152"/>
      <c r="QTI6" s="2152"/>
      <c r="QTJ6" s="2152"/>
      <c r="QTK6" s="2152"/>
      <c r="QTL6" s="2152"/>
      <c r="QTM6" s="2152"/>
      <c r="QTN6" s="2152"/>
      <c r="QTO6" s="2152"/>
      <c r="QTP6" s="2152"/>
      <c r="QTQ6" s="2152"/>
      <c r="QTR6" s="2152"/>
      <c r="QTS6" s="2152"/>
      <c r="QTT6" s="2152"/>
      <c r="QTU6" s="2152"/>
      <c r="QTV6" s="2152"/>
      <c r="QTW6" s="2152"/>
      <c r="QTX6" s="2152"/>
      <c r="QTY6" s="2152"/>
      <c r="QTZ6" s="2152"/>
      <c r="QUA6" s="2152"/>
      <c r="QUB6" s="2152"/>
      <c r="QUC6" s="2152"/>
      <c r="QUD6" s="2152"/>
      <c r="QUE6" s="2152"/>
      <c r="QUF6" s="2152"/>
      <c r="QUG6" s="2152"/>
      <c r="QUH6" s="2152"/>
      <c r="QUI6" s="2152"/>
      <c r="QUJ6" s="2152"/>
      <c r="QUK6" s="2152"/>
      <c r="QUL6" s="2152"/>
      <c r="QUM6" s="2152"/>
      <c r="QUN6" s="2152"/>
      <c r="QUO6" s="2152"/>
      <c r="QUP6" s="2152"/>
      <c r="QUQ6" s="2152"/>
      <c r="QUR6" s="2152"/>
      <c r="QUS6" s="2152"/>
      <c r="QUT6" s="2152"/>
      <c r="QUU6" s="2152"/>
      <c r="QUV6" s="2152"/>
      <c r="QUW6" s="2152"/>
      <c r="QUX6" s="2152"/>
      <c r="QUY6" s="2152"/>
      <c r="QUZ6" s="2152"/>
      <c r="QVA6" s="2152"/>
      <c r="QVB6" s="2152"/>
      <c r="QVC6" s="2152"/>
      <c r="QVD6" s="2152"/>
      <c r="QVE6" s="2152"/>
      <c r="QVF6" s="2152"/>
      <c r="QVG6" s="2152"/>
      <c r="QVH6" s="2152"/>
      <c r="QVI6" s="2152"/>
      <c r="QVJ6" s="2152"/>
      <c r="QVK6" s="2152"/>
      <c r="QVL6" s="2152"/>
      <c r="QVM6" s="2152"/>
      <c r="QVN6" s="2152"/>
      <c r="QVO6" s="2152"/>
      <c r="QVP6" s="2152"/>
      <c r="QVQ6" s="2152"/>
      <c r="QVR6" s="2152"/>
      <c r="QVS6" s="2152"/>
      <c r="QVT6" s="2152"/>
      <c r="QVU6" s="2152"/>
      <c r="QVV6" s="2152"/>
      <c r="QVW6" s="2152"/>
      <c r="QVX6" s="2152"/>
      <c r="QVY6" s="2152"/>
      <c r="QVZ6" s="2152"/>
      <c r="QWA6" s="2152"/>
      <c r="QWB6" s="2152"/>
      <c r="QWC6" s="2152"/>
      <c r="QWD6" s="2152"/>
      <c r="QWE6" s="2152"/>
      <c r="QWF6" s="2152"/>
      <c r="QWG6" s="2152"/>
      <c r="QWH6" s="2152"/>
      <c r="QWI6" s="2152"/>
      <c r="QWJ6" s="2152"/>
      <c r="QWK6" s="2152"/>
      <c r="QWL6" s="2152"/>
      <c r="QWM6" s="2152"/>
      <c r="QWN6" s="2152"/>
      <c r="QWO6" s="2152"/>
      <c r="QWP6" s="2152"/>
      <c r="QWQ6" s="2152"/>
      <c r="QWR6" s="2152"/>
      <c r="QWS6" s="2152"/>
      <c r="QWT6" s="2152"/>
      <c r="QWU6" s="2152"/>
      <c r="QWV6" s="2152"/>
      <c r="QWW6" s="2152"/>
      <c r="QWX6" s="2152"/>
      <c r="QWY6" s="2152"/>
      <c r="QWZ6" s="2152"/>
      <c r="QXA6" s="2152"/>
      <c r="QXB6" s="2152"/>
      <c r="QXC6" s="2152"/>
      <c r="QXD6" s="2152"/>
      <c r="QXE6" s="2152"/>
      <c r="QXF6" s="2152"/>
      <c r="QXG6" s="2152"/>
      <c r="QXH6" s="2152"/>
      <c r="QXI6" s="2152"/>
      <c r="QXJ6" s="2152"/>
      <c r="QXK6" s="2152"/>
      <c r="QXL6" s="2152"/>
      <c r="QXM6" s="2152"/>
      <c r="QXN6" s="2152"/>
      <c r="QXO6" s="2152"/>
      <c r="QXP6" s="2152"/>
      <c r="QXQ6" s="2152"/>
      <c r="QXR6" s="2152"/>
      <c r="QXS6" s="2152"/>
      <c r="QXT6" s="2152"/>
      <c r="QXU6" s="2152"/>
      <c r="QXV6" s="2152"/>
      <c r="QXW6" s="2152"/>
      <c r="QXX6" s="2152"/>
      <c r="QXY6" s="2152"/>
      <c r="QXZ6" s="2152"/>
      <c r="QYA6" s="2152"/>
      <c r="QYB6" s="2152"/>
      <c r="QYC6" s="2152"/>
      <c r="QYD6" s="2152"/>
      <c r="QYE6" s="2152"/>
      <c r="QYF6" s="2152"/>
      <c r="QYG6" s="2152"/>
      <c r="QYH6" s="2152"/>
      <c r="QYI6" s="2152"/>
      <c r="QYJ6" s="2152"/>
      <c r="QYK6" s="2152"/>
      <c r="QYL6" s="2152"/>
      <c r="QYM6" s="2152"/>
      <c r="QYN6" s="2152"/>
      <c r="QYO6" s="2152"/>
      <c r="QYP6" s="2152"/>
      <c r="QYQ6" s="2152"/>
      <c r="QYR6" s="2152"/>
      <c r="QYS6" s="2152"/>
      <c r="QYT6" s="2152"/>
      <c r="QYU6" s="2152"/>
      <c r="QYV6" s="2152"/>
      <c r="QYW6" s="2152"/>
      <c r="QYX6" s="2152"/>
      <c r="QYY6" s="2152"/>
      <c r="QYZ6" s="2152"/>
      <c r="QZA6" s="2152"/>
      <c r="QZB6" s="2152"/>
      <c r="QZC6" s="2152"/>
      <c r="QZD6" s="2152"/>
      <c r="QZE6" s="2152"/>
      <c r="QZF6" s="2152"/>
      <c r="QZG6" s="2152"/>
      <c r="QZH6" s="2152"/>
      <c r="QZI6" s="2152"/>
      <c r="QZJ6" s="2152"/>
      <c r="QZK6" s="2152"/>
      <c r="QZL6" s="2152"/>
      <c r="QZM6" s="2152"/>
      <c r="QZN6" s="2152"/>
      <c r="QZO6" s="2152"/>
      <c r="QZP6" s="2152"/>
      <c r="QZQ6" s="2152"/>
      <c r="QZR6" s="2152"/>
      <c r="QZS6" s="2152"/>
      <c r="QZT6" s="2152"/>
      <c r="QZU6" s="2152"/>
      <c r="QZV6" s="2152"/>
      <c r="QZW6" s="2152"/>
      <c r="QZX6" s="2152"/>
      <c r="QZY6" s="2152"/>
      <c r="QZZ6" s="2152"/>
      <c r="RAA6" s="2152"/>
      <c r="RAB6" s="2152"/>
      <c r="RAC6" s="2152"/>
      <c r="RAD6" s="2152"/>
      <c r="RAE6" s="2152"/>
      <c r="RAF6" s="2152"/>
      <c r="RAG6" s="2152"/>
      <c r="RAH6" s="2152"/>
      <c r="RAI6" s="2152"/>
      <c r="RAJ6" s="2152"/>
      <c r="RAK6" s="2152"/>
      <c r="RAL6" s="2152"/>
      <c r="RAM6" s="2152"/>
      <c r="RAN6" s="2152"/>
      <c r="RAO6" s="2152"/>
      <c r="RAP6" s="2152"/>
      <c r="RAQ6" s="2152"/>
      <c r="RAR6" s="2152"/>
      <c r="RAS6" s="2152"/>
      <c r="RAT6" s="2152"/>
      <c r="RAU6" s="2152"/>
      <c r="RAV6" s="2152"/>
      <c r="RAW6" s="2152"/>
      <c r="RAX6" s="2152"/>
      <c r="RAY6" s="2152"/>
      <c r="RAZ6" s="2152"/>
      <c r="RBA6" s="2152"/>
      <c r="RBB6" s="2152"/>
      <c r="RBC6" s="2152"/>
      <c r="RBD6" s="2152"/>
      <c r="RBE6" s="2152"/>
      <c r="RBF6" s="2152"/>
      <c r="RBG6" s="2152"/>
      <c r="RBH6" s="2152"/>
      <c r="RBI6" s="2152"/>
      <c r="RBJ6" s="2152"/>
      <c r="RBK6" s="2152"/>
      <c r="RBL6" s="2152"/>
      <c r="RBM6" s="2152"/>
      <c r="RBN6" s="2152"/>
      <c r="RBO6" s="2152"/>
      <c r="RBP6" s="2152"/>
      <c r="RBQ6" s="2152"/>
      <c r="RBR6" s="2152"/>
      <c r="RBS6" s="2152"/>
      <c r="RBT6" s="2152"/>
      <c r="RBU6" s="2152"/>
      <c r="RBV6" s="2152"/>
      <c r="RBW6" s="2152"/>
      <c r="RBX6" s="2152"/>
      <c r="RBY6" s="2152"/>
      <c r="RBZ6" s="2152"/>
      <c r="RCA6" s="2152"/>
      <c r="RCB6" s="2152"/>
      <c r="RCC6" s="2152"/>
      <c r="RCD6" s="2152"/>
      <c r="RCE6" s="2152"/>
      <c r="RCF6" s="2152"/>
      <c r="RCG6" s="2152"/>
      <c r="RCH6" s="2152"/>
      <c r="RCI6" s="2152"/>
      <c r="RCJ6" s="2152"/>
      <c r="RCK6" s="2152"/>
      <c r="RCL6" s="2152"/>
      <c r="RCM6" s="2152"/>
      <c r="RCN6" s="2152"/>
      <c r="RCO6" s="2152"/>
      <c r="RCP6" s="2152"/>
      <c r="RCQ6" s="2152"/>
      <c r="RCR6" s="2152"/>
      <c r="RCS6" s="2152"/>
      <c r="RCT6" s="2152"/>
      <c r="RCU6" s="2152"/>
      <c r="RCV6" s="2152"/>
      <c r="RCW6" s="2152"/>
      <c r="RCX6" s="2152"/>
      <c r="RCY6" s="2152"/>
      <c r="RCZ6" s="2152"/>
      <c r="RDA6" s="2152"/>
      <c r="RDB6" s="2152"/>
      <c r="RDC6" s="2152"/>
      <c r="RDD6" s="2152"/>
      <c r="RDE6" s="2152"/>
      <c r="RDF6" s="2152"/>
      <c r="RDG6" s="2152"/>
      <c r="RDH6" s="2152"/>
      <c r="RDI6" s="2152"/>
      <c r="RDJ6" s="2152"/>
      <c r="RDK6" s="2152"/>
      <c r="RDL6" s="2152"/>
      <c r="RDM6" s="2152"/>
      <c r="RDN6" s="2152"/>
      <c r="RDO6" s="2152"/>
      <c r="RDP6" s="2152"/>
      <c r="RDQ6" s="2152"/>
      <c r="RDR6" s="2152"/>
      <c r="RDS6" s="2152"/>
      <c r="RDT6" s="2152"/>
      <c r="RDU6" s="2152"/>
      <c r="RDV6" s="2152"/>
      <c r="RDW6" s="2152"/>
      <c r="RDX6" s="2152"/>
      <c r="RDY6" s="2152"/>
      <c r="RDZ6" s="2152"/>
      <c r="REA6" s="2152"/>
      <c r="REB6" s="2152"/>
      <c r="REC6" s="2152"/>
      <c r="RED6" s="2152"/>
      <c r="REE6" s="2152"/>
      <c r="REF6" s="2152"/>
      <c r="REG6" s="2152"/>
      <c r="REH6" s="2152"/>
      <c r="REI6" s="2152"/>
      <c r="REJ6" s="2152"/>
      <c r="REK6" s="2152"/>
      <c r="REL6" s="2152"/>
      <c r="REM6" s="2152"/>
      <c r="REN6" s="2152"/>
      <c r="REO6" s="2152"/>
      <c r="REP6" s="2152"/>
      <c r="REQ6" s="2152"/>
      <c r="RER6" s="2152"/>
      <c r="RES6" s="2152"/>
      <c r="RET6" s="2152"/>
      <c r="REU6" s="2152"/>
      <c r="REV6" s="2152"/>
      <c r="REW6" s="2152"/>
      <c r="REX6" s="2152"/>
      <c r="REY6" s="2152"/>
      <c r="REZ6" s="2152"/>
      <c r="RFA6" s="2152"/>
      <c r="RFB6" s="2152"/>
      <c r="RFC6" s="2152"/>
      <c r="RFD6" s="2152"/>
      <c r="RFE6" s="2152"/>
      <c r="RFF6" s="2152"/>
      <c r="RFG6" s="2152"/>
      <c r="RFH6" s="2152"/>
      <c r="RFI6" s="2152"/>
      <c r="RFJ6" s="2152"/>
      <c r="RFK6" s="2152"/>
      <c r="RFL6" s="2152"/>
      <c r="RFM6" s="2152"/>
      <c r="RFN6" s="2152"/>
      <c r="RFO6" s="2152"/>
      <c r="RFP6" s="2152"/>
      <c r="RFQ6" s="2152"/>
      <c r="RFR6" s="2152"/>
      <c r="RFS6" s="2152"/>
      <c r="RFT6" s="2152"/>
      <c r="RFU6" s="2152"/>
      <c r="RFV6" s="2152"/>
      <c r="RFW6" s="2152"/>
      <c r="RFX6" s="2152"/>
      <c r="RFY6" s="2152"/>
      <c r="RFZ6" s="2152"/>
      <c r="RGA6" s="2152"/>
      <c r="RGB6" s="2152"/>
      <c r="RGC6" s="2152"/>
      <c r="RGD6" s="2152"/>
      <c r="RGE6" s="2152"/>
      <c r="RGF6" s="2152"/>
      <c r="RGG6" s="2152"/>
      <c r="RGH6" s="2152"/>
      <c r="RGI6" s="2152"/>
      <c r="RGJ6" s="2152"/>
      <c r="RGK6" s="2152"/>
      <c r="RGL6" s="2152"/>
      <c r="RGM6" s="2152"/>
      <c r="RGN6" s="2152"/>
      <c r="RGO6" s="2152"/>
      <c r="RGP6" s="2152"/>
      <c r="RGQ6" s="2152"/>
      <c r="RGR6" s="2152"/>
      <c r="RGS6" s="2152"/>
      <c r="RGT6" s="2152"/>
      <c r="RGU6" s="2152"/>
      <c r="RGV6" s="2152"/>
      <c r="RGW6" s="2152"/>
      <c r="RGX6" s="2152"/>
      <c r="RGY6" s="2152"/>
      <c r="RGZ6" s="2152"/>
      <c r="RHA6" s="2152"/>
      <c r="RHB6" s="2152"/>
      <c r="RHC6" s="2152"/>
      <c r="RHD6" s="2152"/>
      <c r="RHE6" s="2152"/>
      <c r="RHF6" s="2152"/>
      <c r="RHG6" s="2152"/>
      <c r="RHH6" s="2152"/>
      <c r="RHI6" s="2152"/>
      <c r="RHJ6" s="2152"/>
      <c r="RHK6" s="2152"/>
      <c r="RHL6" s="2152"/>
      <c r="RHM6" s="2152"/>
      <c r="RHN6" s="2152"/>
      <c r="RHO6" s="2152"/>
      <c r="RHP6" s="2152"/>
      <c r="RHQ6" s="2152"/>
      <c r="RHR6" s="2152"/>
      <c r="RHS6" s="2152"/>
      <c r="RHT6" s="2152"/>
      <c r="RHU6" s="2152"/>
      <c r="RHV6" s="2152"/>
      <c r="RHW6" s="2152"/>
      <c r="RHX6" s="2152"/>
      <c r="RHY6" s="2152"/>
      <c r="RHZ6" s="2152"/>
      <c r="RIA6" s="2152"/>
      <c r="RIB6" s="2152"/>
      <c r="RIC6" s="2152"/>
      <c r="RID6" s="2152"/>
      <c r="RIE6" s="2152"/>
      <c r="RIF6" s="2152"/>
      <c r="RIG6" s="2152"/>
      <c r="RIH6" s="2152"/>
      <c r="RII6" s="2152"/>
      <c r="RIJ6" s="2152"/>
      <c r="RIK6" s="2152"/>
      <c r="RIL6" s="2152"/>
      <c r="RIM6" s="2152"/>
      <c r="RIN6" s="2152"/>
      <c r="RIO6" s="2152"/>
      <c r="RIP6" s="2152"/>
      <c r="RIQ6" s="2152"/>
      <c r="RIR6" s="2152"/>
      <c r="RIS6" s="2152"/>
      <c r="RIT6" s="2152"/>
      <c r="RIU6" s="2152"/>
      <c r="RIV6" s="2152"/>
      <c r="RIW6" s="2152"/>
      <c r="RIX6" s="2152"/>
      <c r="RIY6" s="2152"/>
      <c r="RIZ6" s="2152"/>
      <c r="RJA6" s="2152"/>
      <c r="RJB6" s="2152"/>
      <c r="RJC6" s="2152"/>
      <c r="RJD6" s="2152"/>
      <c r="RJE6" s="2152"/>
      <c r="RJF6" s="2152"/>
      <c r="RJG6" s="2152"/>
      <c r="RJH6" s="2152"/>
      <c r="RJI6" s="2152"/>
      <c r="RJJ6" s="2152"/>
      <c r="RJK6" s="2152"/>
      <c r="RJL6" s="2152"/>
      <c r="RJM6" s="2152"/>
      <c r="RJN6" s="2152"/>
      <c r="RJO6" s="2152"/>
      <c r="RJP6" s="2152"/>
      <c r="RJQ6" s="2152"/>
      <c r="RJR6" s="2152"/>
      <c r="RJS6" s="2152"/>
      <c r="RJT6" s="2152"/>
      <c r="RJU6" s="2152"/>
      <c r="RJV6" s="2152"/>
      <c r="RJW6" s="2152"/>
      <c r="RJX6" s="2152"/>
      <c r="RJY6" s="2152"/>
      <c r="RJZ6" s="2152"/>
      <c r="RKA6" s="2152"/>
      <c r="RKB6" s="2152"/>
      <c r="RKC6" s="2152"/>
      <c r="RKD6" s="2152"/>
      <c r="RKE6" s="2152"/>
      <c r="RKF6" s="2152"/>
      <c r="RKG6" s="2152"/>
      <c r="RKH6" s="2152"/>
      <c r="RKI6" s="2152"/>
      <c r="RKJ6" s="2152"/>
      <c r="RKK6" s="2152"/>
      <c r="RKL6" s="2152"/>
      <c r="RKM6" s="2152"/>
      <c r="RKN6" s="2152"/>
      <c r="RKO6" s="2152"/>
      <c r="RKP6" s="2152"/>
      <c r="RKQ6" s="2152"/>
      <c r="RKR6" s="2152"/>
      <c r="RKS6" s="2152"/>
      <c r="RKT6" s="2152"/>
      <c r="RKU6" s="2152"/>
      <c r="RKV6" s="2152"/>
      <c r="RKW6" s="2152"/>
      <c r="RKX6" s="2152"/>
      <c r="RKY6" s="2152"/>
      <c r="RKZ6" s="2152"/>
      <c r="RLA6" s="2152"/>
      <c r="RLB6" s="2152"/>
      <c r="RLC6" s="2152"/>
      <c r="RLD6" s="2152"/>
      <c r="RLE6" s="2152"/>
      <c r="RLF6" s="2152"/>
      <c r="RLG6" s="2152"/>
      <c r="RLH6" s="2152"/>
      <c r="RLI6" s="2152"/>
      <c r="RLJ6" s="2152"/>
      <c r="RLK6" s="2152"/>
      <c r="RLL6" s="2152"/>
      <c r="RLM6" s="2152"/>
      <c r="RLN6" s="2152"/>
      <c r="RLO6" s="2152"/>
      <c r="RLP6" s="2152"/>
      <c r="RLQ6" s="2152"/>
      <c r="RLR6" s="2152"/>
      <c r="RLS6" s="2152"/>
      <c r="RLT6" s="2152"/>
      <c r="RLU6" s="2152"/>
      <c r="RLV6" s="2152"/>
      <c r="RLW6" s="2152"/>
      <c r="RLX6" s="2152"/>
      <c r="RLY6" s="2152"/>
      <c r="RLZ6" s="2152"/>
      <c r="RMA6" s="2152"/>
      <c r="RMB6" s="2152"/>
      <c r="RMC6" s="2152"/>
      <c r="RMD6" s="2152"/>
      <c r="RME6" s="2152"/>
      <c r="RMF6" s="2152"/>
      <c r="RMG6" s="2152"/>
      <c r="RMH6" s="2152"/>
      <c r="RMI6" s="2152"/>
      <c r="RMJ6" s="2152"/>
      <c r="RMK6" s="2152"/>
      <c r="RML6" s="2152"/>
      <c r="RMM6" s="2152"/>
      <c r="RMN6" s="2152"/>
      <c r="RMO6" s="2152"/>
      <c r="RMP6" s="2152"/>
      <c r="RMQ6" s="2152"/>
      <c r="RMR6" s="2152"/>
      <c r="RMS6" s="2152"/>
      <c r="RMT6" s="2152"/>
      <c r="RMU6" s="2152"/>
      <c r="RMV6" s="2152"/>
      <c r="RMW6" s="2152"/>
      <c r="RMX6" s="2152"/>
      <c r="RMY6" s="2152"/>
      <c r="RMZ6" s="2152"/>
      <c r="RNA6" s="2152"/>
      <c r="RNB6" s="2152"/>
      <c r="RNC6" s="2152"/>
      <c r="RND6" s="2152"/>
      <c r="RNE6" s="2152"/>
      <c r="RNF6" s="2152"/>
      <c r="RNG6" s="2152"/>
      <c r="RNH6" s="2152"/>
      <c r="RNI6" s="2152"/>
      <c r="RNJ6" s="2152"/>
      <c r="RNK6" s="2152"/>
      <c r="RNL6" s="2152"/>
      <c r="RNM6" s="2152"/>
      <c r="RNN6" s="2152"/>
      <c r="RNO6" s="2152"/>
      <c r="RNP6" s="2152"/>
      <c r="RNQ6" s="2152"/>
      <c r="RNR6" s="2152"/>
      <c r="RNS6" s="2152"/>
      <c r="RNT6" s="2152"/>
      <c r="RNU6" s="2152"/>
      <c r="RNV6" s="2152"/>
      <c r="RNW6" s="2152"/>
      <c r="RNX6" s="2152"/>
      <c r="RNY6" s="2152"/>
      <c r="RNZ6" s="2152"/>
      <c r="ROA6" s="2152"/>
      <c r="ROB6" s="2152"/>
      <c r="ROC6" s="2152"/>
      <c r="ROD6" s="2152"/>
      <c r="ROE6" s="2152"/>
      <c r="ROF6" s="2152"/>
      <c r="ROG6" s="2152"/>
      <c r="ROH6" s="2152"/>
      <c r="ROI6" s="2152"/>
      <c r="ROJ6" s="2152"/>
      <c r="ROK6" s="2152"/>
      <c r="ROL6" s="2152"/>
      <c r="ROM6" s="2152"/>
      <c r="RON6" s="2152"/>
      <c r="ROO6" s="2152"/>
      <c r="ROP6" s="2152"/>
      <c r="ROQ6" s="2152"/>
      <c r="ROR6" s="2152"/>
      <c r="ROS6" s="2152"/>
      <c r="ROT6" s="2152"/>
      <c r="ROU6" s="2152"/>
      <c r="ROV6" s="2152"/>
      <c r="ROW6" s="2152"/>
      <c r="ROX6" s="2152"/>
      <c r="ROY6" s="2152"/>
      <c r="ROZ6" s="2152"/>
      <c r="RPA6" s="2152"/>
      <c r="RPB6" s="2152"/>
      <c r="RPC6" s="2152"/>
      <c r="RPD6" s="2152"/>
      <c r="RPE6" s="2152"/>
      <c r="RPF6" s="2152"/>
      <c r="RPG6" s="2152"/>
      <c r="RPH6" s="2152"/>
      <c r="RPI6" s="2152"/>
      <c r="RPJ6" s="2152"/>
      <c r="RPK6" s="2152"/>
      <c r="RPL6" s="2152"/>
      <c r="RPM6" s="2152"/>
      <c r="RPN6" s="2152"/>
      <c r="RPO6" s="2152"/>
      <c r="RPP6" s="2152"/>
      <c r="RPQ6" s="2152"/>
      <c r="RPR6" s="2152"/>
      <c r="RPS6" s="2152"/>
      <c r="RPT6" s="2152"/>
      <c r="RPU6" s="2152"/>
      <c r="RPV6" s="2152"/>
      <c r="RPW6" s="2152"/>
      <c r="RPX6" s="2152"/>
      <c r="RPY6" s="2152"/>
      <c r="RPZ6" s="2152"/>
      <c r="RQA6" s="2152"/>
      <c r="RQB6" s="2152"/>
      <c r="RQC6" s="2152"/>
      <c r="RQD6" s="2152"/>
      <c r="RQE6" s="2152"/>
      <c r="RQF6" s="2152"/>
      <c r="RQG6" s="2152"/>
      <c r="RQH6" s="2152"/>
      <c r="RQI6" s="2152"/>
      <c r="RQJ6" s="2152"/>
      <c r="RQK6" s="2152"/>
      <c r="RQL6" s="2152"/>
      <c r="RQM6" s="2152"/>
      <c r="RQN6" s="2152"/>
      <c r="RQO6" s="2152"/>
      <c r="RQP6" s="2152"/>
      <c r="RQQ6" s="2152"/>
      <c r="RQR6" s="2152"/>
      <c r="RQS6" s="2152"/>
      <c r="RQT6" s="2152"/>
      <c r="RQU6" s="2152"/>
      <c r="RQV6" s="2152"/>
      <c r="RQW6" s="2152"/>
      <c r="RQX6" s="2152"/>
      <c r="RQY6" s="2152"/>
      <c r="RQZ6" s="2152"/>
      <c r="RRA6" s="2152"/>
      <c r="RRB6" s="2152"/>
      <c r="RRC6" s="2152"/>
      <c r="RRD6" s="2152"/>
      <c r="RRE6" s="2152"/>
      <c r="RRF6" s="2152"/>
      <c r="RRG6" s="2152"/>
      <c r="RRH6" s="2152"/>
      <c r="RRI6" s="2152"/>
      <c r="RRJ6" s="2152"/>
      <c r="RRK6" s="2152"/>
      <c r="RRL6" s="2152"/>
      <c r="RRM6" s="2152"/>
      <c r="RRN6" s="2152"/>
      <c r="RRO6" s="2152"/>
      <c r="RRP6" s="2152"/>
      <c r="RRQ6" s="2152"/>
      <c r="RRR6" s="2152"/>
      <c r="RRS6" s="2152"/>
      <c r="RRT6" s="2152"/>
      <c r="RRU6" s="2152"/>
      <c r="RRV6" s="2152"/>
      <c r="RRW6" s="2152"/>
      <c r="RRX6" s="2152"/>
      <c r="RRY6" s="2152"/>
      <c r="RRZ6" s="2152"/>
      <c r="RSA6" s="2152"/>
      <c r="RSB6" s="2152"/>
      <c r="RSC6" s="2152"/>
      <c r="RSD6" s="2152"/>
      <c r="RSE6" s="2152"/>
      <c r="RSF6" s="2152"/>
      <c r="RSG6" s="2152"/>
      <c r="RSH6" s="2152"/>
      <c r="RSI6" s="2152"/>
      <c r="RSJ6" s="2152"/>
      <c r="RSK6" s="2152"/>
      <c r="RSL6" s="2152"/>
      <c r="RSM6" s="2152"/>
      <c r="RSN6" s="2152"/>
      <c r="RSO6" s="2152"/>
      <c r="RSP6" s="2152"/>
      <c r="RSQ6" s="2152"/>
      <c r="RSR6" s="2152"/>
      <c r="RSS6" s="2152"/>
      <c r="RST6" s="2152"/>
      <c r="RSU6" s="2152"/>
      <c r="RSV6" s="2152"/>
      <c r="RSW6" s="2152"/>
      <c r="RSX6" s="2152"/>
      <c r="RSY6" s="2152"/>
      <c r="RSZ6" s="2152"/>
      <c r="RTA6" s="2152"/>
      <c r="RTB6" s="2152"/>
      <c r="RTC6" s="2152"/>
      <c r="RTD6" s="2152"/>
      <c r="RTE6" s="2152"/>
      <c r="RTF6" s="2152"/>
      <c r="RTG6" s="2152"/>
      <c r="RTH6" s="2152"/>
      <c r="RTI6" s="2152"/>
      <c r="RTJ6" s="2152"/>
      <c r="RTK6" s="2152"/>
      <c r="RTL6" s="2152"/>
      <c r="RTM6" s="2152"/>
      <c r="RTN6" s="2152"/>
      <c r="RTO6" s="2152"/>
      <c r="RTP6" s="2152"/>
      <c r="RTQ6" s="2152"/>
      <c r="RTR6" s="2152"/>
      <c r="RTS6" s="2152"/>
      <c r="RTT6" s="2152"/>
      <c r="RTU6" s="2152"/>
      <c r="RTV6" s="2152"/>
      <c r="RTW6" s="2152"/>
      <c r="RTX6" s="2152"/>
      <c r="RTY6" s="2152"/>
      <c r="RTZ6" s="2152"/>
      <c r="RUA6" s="2152"/>
      <c r="RUB6" s="2152"/>
      <c r="RUC6" s="2152"/>
      <c r="RUD6" s="2152"/>
      <c r="RUE6" s="2152"/>
      <c r="RUF6" s="2152"/>
      <c r="RUG6" s="2152"/>
      <c r="RUH6" s="2152"/>
      <c r="RUI6" s="2152"/>
      <c r="RUJ6" s="2152"/>
      <c r="RUK6" s="2152"/>
      <c r="RUL6" s="2152"/>
      <c r="RUM6" s="2152"/>
      <c r="RUN6" s="2152"/>
      <c r="RUO6" s="2152"/>
      <c r="RUP6" s="2152"/>
      <c r="RUQ6" s="2152"/>
      <c r="RUR6" s="2152"/>
      <c r="RUS6" s="2152"/>
      <c r="RUT6" s="2152"/>
      <c r="RUU6" s="2152"/>
      <c r="RUV6" s="2152"/>
      <c r="RUW6" s="2152"/>
      <c r="RUX6" s="2152"/>
      <c r="RUY6" s="2152"/>
      <c r="RUZ6" s="2152"/>
      <c r="RVA6" s="2152"/>
      <c r="RVB6" s="2152"/>
      <c r="RVC6" s="2152"/>
      <c r="RVD6" s="2152"/>
      <c r="RVE6" s="2152"/>
      <c r="RVF6" s="2152"/>
      <c r="RVG6" s="2152"/>
      <c r="RVH6" s="2152"/>
      <c r="RVI6" s="2152"/>
      <c r="RVJ6" s="2152"/>
      <c r="RVK6" s="2152"/>
      <c r="RVL6" s="2152"/>
      <c r="RVM6" s="2152"/>
      <c r="RVN6" s="2152"/>
      <c r="RVO6" s="2152"/>
      <c r="RVP6" s="2152"/>
      <c r="RVQ6" s="2152"/>
      <c r="RVR6" s="2152"/>
      <c r="RVS6" s="2152"/>
      <c r="RVT6" s="2152"/>
      <c r="RVU6" s="2152"/>
      <c r="RVV6" s="2152"/>
      <c r="RVW6" s="2152"/>
      <c r="RVX6" s="2152"/>
      <c r="RVY6" s="2152"/>
      <c r="RVZ6" s="2152"/>
      <c r="RWA6" s="2152"/>
      <c r="RWB6" s="2152"/>
      <c r="RWC6" s="2152"/>
      <c r="RWD6" s="2152"/>
      <c r="RWE6" s="2152"/>
      <c r="RWF6" s="2152"/>
      <c r="RWG6" s="2152"/>
      <c r="RWH6" s="2152"/>
      <c r="RWI6" s="2152"/>
      <c r="RWJ6" s="2152"/>
      <c r="RWK6" s="2152"/>
      <c r="RWL6" s="2152"/>
      <c r="RWM6" s="2152"/>
      <c r="RWN6" s="2152"/>
      <c r="RWO6" s="2152"/>
      <c r="RWP6" s="2152"/>
      <c r="RWQ6" s="2152"/>
      <c r="RWR6" s="2152"/>
      <c r="RWS6" s="2152"/>
      <c r="RWT6" s="2152"/>
      <c r="RWU6" s="2152"/>
      <c r="RWV6" s="2152"/>
      <c r="RWW6" s="2152"/>
      <c r="RWX6" s="2152"/>
      <c r="RWY6" s="2152"/>
      <c r="RWZ6" s="2152"/>
      <c r="RXA6" s="2152"/>
      <c r="RXB6" s="2152"/>
      <c r="RXC6" s="2152"/>
      <c r="RXD6" s="2152"/>
      <c r="RXE6" s="2152"/>
      <c r="RXF6" s="2152"/>
      <c r="RXG6" s="2152"/>
      <c r="RXH6" s="2152"/>
      <c r="RXI6" s="2152"/>
      <c r="RXJ6" s="2152"/>
      <c r="RXK6" s="2152"/>
      <c r="RXL6" s="2152"/>
      <c r="RXM6" s="2152"/>
      <c r="RXN6" s="2152"/>
      <c r="RXO6" s="2152"/>
      <c r="RXP6" s="2152"/>
      <c r="RXQ6" s="2152"/>
      <c r="RXR6" s="2152"/>
      <c r="RXS6" s="2152"/>
      <c r="RXT6" s="2152"/>
      <c r="RXU6" s="2152"/>
      <c r="RXV6" s="2152"/>
      <c r="RXW6" s="2152"/>
      <c r="RXX6" s="2152"/>
      <c r="RXY6" s="2152"/>
      <c r="RXZ6" s="2152"/>
      <c r="RYA6" s="2152"/>
      <c r="RYB6" s="2152"/>
      <c r="RYC6" s="2152"/>
      <c r="RYD6" s="2152"/>
      <c r="RYE6" s="2152"/>
      <c r="RYF6" s="2152"/>
      <c r="RYG6" s="2152"/>
      <c r="RYH6" s="2152"/>
      <c r="RYI6" s="2152"/>
      <c r="RYJ6" s="2152"/>
      <c r="RYK6" s="2152"/>
      <c r="RYL6" s="2152"/>
      <c r="RYM6" s="2152"/>
      <c r="RYN6" s="2152"/>
      <c r="RYO6" s="2152"/>
      <c r="RYP6" s="2152"/>
      <c r="RYQ6" s="2152"/>
      <c r="RYR6" s="2152"/>
      <c r="RYS6" s="2152"/>
      <c r="RYT6" s="2152"/>
      <c r="RYU6" s="2152"/>
      <c r="RYV6" s="2152"/>
      <c r="RYW6" s="2152"/>
      <c r="RYX6" s="2152"/>
      <c r="RYY6" s="2152"/>
      <c r="RYZ6" s="2152"/>
      <c r="RZA6" s="2152"/>
      <c r="RZB6" s="2152"/>
      <c r="RZC6" s="2152"/>
      <c r="RZD6" s="2152"/>
      <c r="RZE6" s="2152"/>
      <c r="RZF6" s="2152"/>
      <c r="RZG6" s="2152"/>
      <c r="RZH6" s="2152"/>
      <c r="RZI6" s="2152"/>
      <c r="RZJ6" s="2152"/>
      <c r="RZK6" s="2152"/>
      <c r="RZL6" s="2152"/>
      <c r="RZM6" s="2152"/>
      <c r="RZN6" s="2152"/>
      <c r="RZO6" s="2152"/>
      <c r="RZP6" s="2152"/>
      <c r="RZQ6" s="2152"/>
      <c r="RZR6" s="2152"/>
      <c r="RZS6" s="2152"/>
      <c r="RZT6" s="2152"/>
      <c r="RZU6" s="2152"/>
      <c r="RZV6" s="2152"/>
      <c r="RZW6" s="2152"/>
      <c r="RZX6" s="2152"/>
      <c r="RZY6" s="2152"/>
      <c r="RZZ6" s="2152"/>
      <c r="SAA6" s="2152"/>
      <c r="SAB6" s="2152"/>
      <c r="SAC6" s="2152"/>
      <c r="SAD6" s="2152"/>
      <c r="SAE6" s="2152"/>
      <c r="SAF6" s="2152"/>
      <c r="SAG6" s="2152"/>
      <c r="SAH6" s="2152"/>
      <c r="SAI6" s="2152"/>
      <c r="SAJ6" s="2152"/>
      <c r="SAK6" s="2152"/>
      <c r="SAL6" s="2152"/>
      <c r="SAM6" s="2152"/>
      <c r="SAN6" s="2152"/>
      <c r="SAO6" s="2152"/>
      <c r="SAP6" s="2152"/>
      <c r="SAQ6" s="2152"/>
      <c r="SAR6" s="2152"/>
      <c r="SAS6" s="2152"/>
      <c r="SAT6" s="2152"/>
      <c r="SAU6" s="2152"/>
      <c r="SAV6" s="2152"/>
      <c r="SAW6" s="2152"/>
      <c r="SAX6" s="2152"/>
      <c r="SAY6" s="2152"/>
      <c r="SAZ6" s="2152"/>
      <c r="SBA6" s="2152"/>
      <c r="SBB6" s="2152"/>
      <c r="SBC6" s="2152"/>
      <c r="SBD6" s="2152"/>
      <c r="SBE6" s="2152"/>
      <c r="SBF6" s="2152"/>
      <c r="SBG6" s="2152"/>
      <c r="SBH6" s="2152"/>
      <c r="SBI6" s="2152"/>
      <c r="SBJ6" s="2152"/>
      <c r="SBK6" s="2152"/>
      <c r="SBL6" s="2152"/>
      <c r="SBM6" s="2152"/>
      <c r="SBN6" s="2152"/>
      <c r="SBO6" s="2152"/>
      <c r="SBP6" s="2152"/>
      <c r="SBQ6" s="2152"/>
      <c r="SBR6" s="2152"/>
      <c r="SBS6" s="2152"/>
      <c r="SBT6" s="2152"/>
      <c r="SBU6" s="2152"/>
      <c r="SBV6" s="2152"/>
      <c r="SBW6" s="2152"/>
      <c r="SBX6" s="2152"/>
      <c r="SBY6" s="2152"/>
      <c r="SBZ6" s="2152"/>
      <c r="SCA6" s="2152"/>
      <c r="SCB6" s="2152"/>
      <c r="SCC6" s="2152"/>
      <c r="SCD6" s="2152"/>
      <c r="SCE6" s="2152"/>
      <c r="SCF6" s="2152"/>
      <c r="SCG6" s="2152"/>
      <c r="SCH6" s="2152"/>
      <c r="SCI6" s="2152"/>
      <c r="SCJ6" s="2152"/>
      <c r="SCK6" s="2152"/>
      <c r="SCL6" s="2152"/>
      <c r="SCM6" s="2152"/>
      <c r="SCN6" s="2152"/>
      <c r="SCO6" s="2152"/>
      <c r="SCP6" s="2152"/>
      <c r="SCQ6" s="2152"/>
      <c r="SCR6" s="2152"/>
      <c r="SCS6" s="2152"/>
      <c r="SCT6" s="2152"/>
      <c r="SCU6" s="2152"/>
      <c r="SCV6" s="2152"/>
      <c r="SCW6" s="2152"/>
      <c r="SCX6" s="2152"/>
      <c r="SCY6" s="2152"/>
      <c r="SCZ6" s="2152"/>
      <c r="SDA6" s="2152"/>
      <c r="SDB6" s="2152"/>
      <c r="SDC6" s="2152"/>
      <c r="SDD6" s="2152"/>
      <c r="SDE6" s="2152"/>
      <c r="SDF6" s="2152"/>
      <c r="SDG6" s="2152"/>
      <c r="SDH6" s="2152"/>
      <c r="SDI6" s="2152"/>
      <c r="SDJ6" s="2152"/>
      <c r="SDK6" s="2152"/>
      <c r="SDL6" s="2152"/>
      <c r="SDM6" s="2152"/>
      <c r="SDN6" s="2152"/>
      <c r="SDO6" s="2152"/>
      <c r="SDP6" s="2152"/>
      <c r="SDQ6" s="2152"/>
      <c r="SDR6" s="2152"/>
      <c r="SDS6" s="2152"/>
      <c r="SDT6" s="2152"/>
      <c r="SDU6" s="2152"/>
      <c r="SDV6" s="2152"/>
      <c r="SDW6" s="2152"/>
      <c r="SDX6" s="2152"/>
      <c r="SDY6" s="2152"/>
      <c r="SDZ6" s="2152"/>
      <c r="SEA6" s="2152"/>
      <c r="SEB6" s="2152"/>
      <c r="SEC6" s="2152"/>
      <c r="SED6" s="2152"/>
      <c r="SEE6" s="2152"/>
      <c r="SEF6" s="2152"/>
      <c r="SEG6" s="2152"/>
      <c r="SEH6" s="2152"/>
      <c r="SEI6" s="2152"/>
      <c r="SEJ6" s="2152"/>
      <c r="SEK6" s="2152"/>
      <c r="SEL6" s="2152"/>
      <c r="SEM6" s="2152"/>
      <c r="SEN6" s="2152"/>
      <c r="SEO6" s="2152"/>
      <c r="SEP6" s="2152"/>
      <c r="SEQ6" s="2152"/>
      <c r="SER6" s="2152"/>
      <c r="SES6" s="2152"/>
      <c r="SET6" s="2152"/>
      <c r="SEU6" s="2152"/>
      <c r="SEV6" s="2152"/>
      <c r="SEW6" s="2152"/>
      <c r="SEX6" s="2152"/>
      <c r="SEY6" s="2152"/>
      <c r="SEZ6" s="2152"/>
      <c r="SFA6" s="2152"/>
      <c r="SFB6" s="2152"/>
      <c r="SFC6" s="2152"/>
      <c r="SFD6" s="2152"/>
      <c r="SFE6" s="2152"/>
      <c r="SFF6" s="2152"/>
      <c r="SFG6" s="2152"/>
      <c r="SFH6" s="2152"/>
      <c r="SFI6" s="2152"/>
      <c r="SFJ6" s="2152"/>
      <c r="SFK6" s="2152"/>
      <c r="SFL6" s="2152"/>
      <c r="SFM6" s="2152"/>
      <c r="SFN6" s="2152"/>
      <c r="SFO6" s="2152"/>
      <c r="SFP6" s="2152"/>
      <c r="SFQ6" s="2152"/>
      <c r="SFR6" s="2152"/>
      <c r="SFS6" s="2152"/>
      <c r="SFT6" s="2152"/>
      <c r="SFU6" s="2152"/>
      <c r="SFV6" s="2152"/>
      <c r="SFW6" s="2152"/>
      <c r="SFX6" s="2152"/>
      <c r="SFY6" s="2152"/>
      <c r="SFZ6" s="2152"/>
      <c r="SGA6" s="2152"/>
      <c r="SGB6" s="2152"/>
      <c r="SGC6" s="2152"/>
      <c r="SGD6" s="2152"/>
      <c r="SGE6" s="2152"/>
      <c r="SGF6" s="2152"/>
      <c r="SGG6" s="2152"/>
      <c r="SGH6" s="2152"/>
      <c r="SGI6" s="2152"/>
      <c r="SGJ6" s="2152"/>
      <c r="SGK6" s="2152"/>
      <c r="SGL6" s="2152"/>
      <c r="SGM6" s="2152"/>
      <c r="SGN6" s="2152"/>
      <c r="SGO6" s="2152"/>
      <c r="SGP6" s="2152"/>
      <c r="SGQ6" s="2152"/>
      <c r="SGR6" s="2152"/>
      <c r="SGS6" s="2152"/>
      <c r="SGT6" s="2152"/>
      <c r="SGU6" s="2152"/>
      <c r="SGV6" s="2152"/>
      <c r="SGW6" s="2152"/>
      <c r="SGX6" s="2152"/>
      <c r="SGY6" s="2152"/>
      <c r="SGZ6" s="2152"/>
      <c r="SHA6" s="2152"/>
      <c r="SHB6" s="2152"/>
      <c r="SHC6" s="2152"/>
      <c r="SHD6" s="2152"/>
      <c r="SHE6" s="2152"/>
      <c r="SHF6" s="2152"/>
      <c r="SHG6" s="2152"/>
      <c r="SHH6" s="2152"/>
      <c r="SHI6" s="2152"/>
      <c r="SHJ6" s="2152"/>
      <c r="SHK6" s="2152"/>
      <c r="SHL6" s="2152"/>
      <c r="SHM6" s="2152"/>
      <c r="SHN6" s="2152"/>
      <c r="SHO6" s="2152"/>
      <c r="SHP6" s="2152"/>
      <c r="SHQ6" s="2152"/>
      <c r="SHR6" s="2152"/>
      <c r="SHS6" s="2152"/>
      <c r="SHT6" s="2152"/>
      <c r="SHU6" s="2152"/>
      <c r="SHV6" s="2152"/>
      <c r="SHW6" s="2152"/>
      <c r="SHX6" s="2152"/>
      <c r="SHY6" s="2152"/>
      <c r="SHZ6" s="2152"/>
      <c r="SIA6" s="2152"/>
      <c r="SIB6" s="2152"/>
      <c r="SIC6" s="2152"/>
      <c r="SID6" s="2152"/>
      <c r="SIE6" s="2152"/>
      <c r="SIF6" s="2152"/>
      <c r="SIG6" s="2152"/>
      <c r="SIH6" s="2152"/>
      <c r="SII6" s="2152"/>
      <c r="SIJ6" s="2152"/>
      <c r="SIK6" s="2152"/>
      <c r="SIL6" s="2152"/>
      <c r="SIM6" s="2152"/>
      <c r="SIN6" s="2152"/>
      <c r="SIO6" s="2152"/>
      <c r="SIP6" s="2152"/>
      <c r="SIQ6" s="2152"/>
      <c r="SIR6" s="2152"/>
      <c r="SIS6" s="2152"/>
      <c r="SIT6" s="2152"/>
      <c r="SIU6" s="2152"/>
      <c r="SIV6" s="2152"/>
      <c r="SIW6" s="2152"/>
      <c r="SIX6" s="2152"/>
      <c r="SIY6" s="2152"/>
      <c r="SIZ6" s="2152"/>
      <c r="SJA6" s="2152"/>
      <c r="SJB6" s="2152"/>
      <c r="SJC6" s="2152"/>
      <c r="SJD6" s="2152"/>
      <c r="SJE6" s="2152"/>
      <c r="SJF6" s="2152"/>
      <c r="SJG6" s="2152"/>
      <c r="SJH6" s="2152"/>
      <c r="SJI6" s="2152"/>
      <c r="SJJ6" s="2152"/>
      <c r="SJK6" s="2152"/>
      <c r="SJL6" s="2152"/>
      <c r="SJM6" s="2152"/>
      <c r="SJN6" s="2152"/>
      <c r="SJO6" s="2152"/>
      <c r="SJP6" s="2152"/>
      <c r="SJQ6" s="2152"/>
      <c r="SJR6" s="2152"/>
      <c r="SJS6" s="2152"/>
      <c r="SJT6" s="2152"/>
      <c r="SJU6" s="2152"/>
      <c r="SJV6" s="2152"/>
      <c r="SJW6" s="2152"/>
      <c r="SJX6" s="2152"/>
      <c r="SJY6" s="2152"/>
      <c r="SJZ6" s="2152"/>
      <c r="SKA6" s="2152"/>
      <c r="SKB6" s="2152"/>
      <c r="SKC6" s="2152"/>
      <c r="SKD6" s="2152"/>
      <c r="SKE6" s="2152"/>
      <c r="SKF6" s="2152"/>
      <c r="SKG6" s="2152"/>
      <c r="SKH6" s="2152"/>
      <c r="SKI6" s="2152"/>
      <c r="SKJ6" s="2152"/>
      <c r="SKK6" s="2152"/>
      <c r="SKL6" s="2152"/>
      <c r="SKM6" s="2152"/>
      <c r="SKN6" s="2152"/>
      <c r="SKO6" s="2152"/>
      <c r="SKP6" s="2152"/>
      <c r="SKQ6" s="2152"/>
      <c r="SKR6" s="2152"/>
      <c r="SKS6" s="2152"/>
      <c r="SKT6" s="2152"/>
      <c r="SKU6" s="2152"/>
      <c r="SKV6" s="2152"/>
      <c r="SKW6" s="2152"/>
      <c r="SKX6" s="2152"/>
      <c r="SKY6" s="2152"/>
      <c r="SKZ6" s="2152"/>
      <c r="SLA6" s="2152"/>
      <c r="SLB6" s="2152"/>
      <c r="SLC6" s="2152"/>
      <c r="SLD6" s="2152"/>
      <c r="SLE6" s="2152"/>
      <c r="SLF6" s="2152"/>
      <c r="SLG6" s="2152"/>
      <c r="SLH6" s="2152"/>
      <c r="SLI6" s="2152"/>
      <c r="SLJ6" s="2152"/>
      <c r="SLK6" s="2152"/>
      <c r="SLL6" s="2152"/>
      <c r="SLM6" s="2152"/>
      <c r="SLN6" s="2152"/>
      <c r="SLO6" s="2152"/>
      <c r="SLP6" s="2152"/>
      <c r="SLQ6" s="2152"/>
      <c r="SLR6" s="2152"/>
      <c r="SLS6" s="2152"/>
      <c r="SLT6" s="2152"/>
      <c r="SLU6" s="2152"/>
      <c r="SLV6" s="2152"/>
      <c r="SLW6" s="2152"/>
      <c r="SLX6" s="2152"/>
      <c r="SLY6" s="2152"/>
      <c r="SLZ6" s="2152"/>
      <c r="SMA6" s="2152"/>
      <c r="SMB6" s="2152"/>
      <c r="SMC6" s="2152"/>
      <c r="SMD6" s="2152"/>
      <c r="SME6" s="2152"/>
      <c r="SMF6" s="2152"/>
      <c r="SMG6" s="2152"/>
      <c r="SMH6" s="2152"/>
      <c r="SMI6" s="2152"/>
      <c r="SMJ6" s="2152"/>
      <c r="SMK6" s="2152"/>
      <c r="SML6" s="2152"/>
      <c r="SMM6" s="2152"/>
      <c r="SMN6" s="2152"/>
      <c r="SMO6" s="2152"/>
      <c r="SMP6" s="2152"/>
      <c r="SMQ6" s="2152"/>
      <c r="SMR6" s="2152"/>
      <c r="SMS6" s="2152"/>
      <c r="SMT6" s="2152"/>
      <c r="SMU6" s="2152"/>
      <c r="SMV6" s="2152"/>
      <c r="SMW6" s="2152"/>
      <c r="SMX6" s="2152"/>
      <c r="SMY6" s="2152"/>
      <c r="SMZ6" s="2152"/>
      <c r="SNA6" s="2152"/>
      <c r="SNB6" s="2152"/>
      <c r="SNC6" s="2152"/>
      <c r="SND6" s="2152"/>
      <c r="SNE6" s="2152"/>
      <c r="SNF6" s="2152"/>
      <c r="SNG6" s="2152"/>
      <c r="SNH6" s="2152"/>
      <c r="SNI6" s="2152"/>
      <c r="SNJ6" s="2152"/>
      <c r="SNK6" s="2152"/>
      <c r="SNL6" s="2152"/>
      <c r="SNM6" s="2152"/>
      <c r="SNN6" s="2152"/>
      <c r="SNO6" s="2152"/>
      <c r="SNP6" s="2152"/>
      <c r="SNQ6" s="2152"/>
      <c r="SNR6" s="2152"/>
      <c r="SNS6" s="2152"/>
      <c r="SNT6" s="2152"/>
      <c r="SNU6" s="2152"/>
      <c r="SNV6" s="2152"/>
      <c r="SNW6" s="2152"/>
      <c r="SNX6" s="2152"/>
      <c r="SNY6" s="2152"/>
      <c r="SNZ6" s="2152"/>
      <c r="SOA6" s="2152"/>
      <c r="SOB6" s="2152"/>
      <c r="SOC6" s="2152"/>
      <c r="SOD6" s="2152"/>
      <c r="SOE6" s="2152"/>
      <c r="SOF6" s="2152"/>
      <c r="SOG6" s="2152"/>
      <c r="SOH6" s="2152"/>
      <c r="SOI6" s="2152"/>
      <c r="SOJ6" s="2152"/>
      <c r="SOK6" s="2152"/>
      <c r="SOL6" s="2152"/>
      <c r="SOM6" s="2152"/>
      <c r="SON6" s="2152"/>
      <c r="SOO6" s="2152"/>
      <c r="SOP6" s="2152"/>
      <c r="SOQ6" s="2152"/>
      <c r="SOR6" s="2152"/>
      <c r="SOS6" s="2152"/>
      <c r="SOT6" s="2152"/>
      <c r="SOU6" s="2152"/>
      <c r="SOV6" s="2152"/>
      <c r="SOW6" s="2152"/>
      <c r="SOX6" s="2152"/>
      <c r="SOY6" s="2152"/>
      <c r="SOZ6" s="2152"/>
      <c r="SPA6" s="2152"/>
      <c r="SPB6" s="2152"/>
      <c r="SPC6" s="2152"/>
      <c r="SPD6" s="2152"/>
      <c r="SPE6" s="2152"/>
      <c r="SPF6" s="2152"/>
      <c r="SPG6" s="2152"/>
      <c r="SPH6" s="2152"/>
      <c r="SPI6" s="2152"/>
      <c r="SPJ6" s="2152"/>
      <c r="SPK6" s="2152"/>
      <c r="SPL6" s="2152"/>
      <c r="SPM6" s="2152"/>
      <c r="SPN6" s="2152"/>
      <c r="SPO6" s="2152"/>
      <c r="SPP6" s="2152"/>
      <c r="SPQ6" s="2152"/>
      <c r="SPR6" s="2152"/>
      <c r="SPS6" s="2152"/>
      <c r="SPT6" s="2152"/>
      <c r="SPU6" s="2152"/>
      <c r="SPV6" s="2152"/>
      <c r="SPW6" s="2152"/>
      <c r="SPX6" s="2152"/>
      <c r="SPY6" s="2152"/>
      <c r="SPZ6" s="2152"/>
      <c r="SQA6" s="2152"/>
      <c r="SQB6" s="2152"/>
      <c r="SQC6" s="2152"/>
      <c r="SQD6" s="2152"/>
      <c r="SQE6" s="2152"/>
      <c r="SQF6" s="2152"/>
      <c r="SQG6" s="2152"/>
      <c r="SQH6" s="2152"/>
      <c r="SQI6" s="2152"/>
      <c r="SQJ6" s="2152"/>
      <c r="SQK6" s="2152"/>
      <c r="SQL6" s="2152"/>
      <c r="SQM6" s="2152"/>
      <c r="SQN6" s="2152"/>
      <c r="SQO6" s="2152"/>
      <c r="SQP6" s="2152"/>
      <c r="SQQ6" s="2152"/>
      <c r="SQR6" s="2152"/>
      <c r="SQS6" s="2152"/>
      <c r="SQT6" s="2152"/>
      <c r="SQU6" s="2152"/>
      <c r="SQV6" s="2152"/>
      <c r="SQW6" s="2152"/>
      <c r="SQX6" s="2152"/>
      <c r="SQY6" s="2152"/>
      <c r="SQZ6" s="2152"/>
      <c r="SRA6" s="2152"/>
      <c r="SRB6" s="2152"/>
      <c r="SRC6" s="2152"/>
      <c r="SRD6" s="2152"/>
      <c r="SRE6" s="2152"/>
      <c r="SRF6" s="2152"/>
      <c r="SRG6" s="2152"/>
      <c r="SRH6" s="2152"/>
      <c r="SRI6" s="2152"/>
      <c r="SRJ6" s="2152"/>
      <c r="SRK6" s="2152"/>
      <c r="SRL6" s="2152"/>
      <c r="SRM6" s="2152"/>
      <c r="SRN6" s="2152"/>
      <c r="SRO6" s="2152"/>
      <c r="SRP6" s="2152"/>
      <c r="SRQ6" s="2152"/>
      <c r="SRR6" s="2152"/>
      <c r="SRS6" s="2152"/>
      <c r="SRT6" s="2152"/>
      <c r="SRU6" s="2152"/>
      <c r="SRV6" s="2152"/>
      <c r="SRW6" s="2152"/>
      <c r="SRX6" s="2152"/>
      <c r="SRY6" s="2152"/>
      <c r="SRZ6" s="2152"/>
      <c r="SSA6" s="2152"/>
      <c r="SSB6" s="2152"/>
      <c r="SSC6" s="2152"/>
      <c r="SSD6" s="2152"/>
      <c r="SSE6" s="2152"/>
      <c r="SSF6" s="2152"/>
      <c r="SSG6" s="2152"/>
      <c r="SSH6" s="2152"/>
      <c r="SSI6" s="2152"/>
      <c r="SSJ6" s="2152"/>
      <c r="SSK6" s="2152"/>
      <c r="SSL6" s="2152"/>
      <c r="SSM6" s="2152"/>
      <c r="SSN6" s="2152"/>
      <c r="SSO6" s="2152"/>
      <c r="SSP6" s="2152"/>
      <c r="SSQ6" s="2152"/>
      <c r="SSR6" s="2152"/>
      <c r="SSS6" s="2152"/>
      <c r="SST6" s="2152"/>
      <c r="SSU6" s="2152"/>
      <c r="SSV6" s="2152"/>
      <c r="SSW6" s="2152"/>
      <c r="SSX6" s="2152"/>
      <c r="SSY6" s="2152"/>
      <c r="SSZ6" s="2152"/>
      <c r="STA6" s="2152"/>
      <c r="STB6" s="2152"/>
      <c r="STC6" s="2152"/>
      <c r="STD6" s="2152"/>
      <c r="STE6" s="2152"/>
      <c r="STF6" s="2152"/>
      <c r="STG6" s="2152"/>
      <c r="STH6" s="2152"/>
      <c r="STI6" s="2152"/>
      <c r="STJ6" s="2152"/>
      <c r="STK6" s="2152"/>
      <c r="STL6" s="2152"/>
      <c r="STM6" s="2152"/>
      <c r="STN6" s="2152"/>
      <c r="STO6" s="2152"/>
      <c r="STP6" s="2152"/>
      <c r="STQ6" s="2152"/>
      <c r="STR6" s="2152"/>
      <c r="STS6" s="2152"/>
      <c r="STT6" s="2152"/>
      <c r="STU6" s="2152"/>
      <c r="STV6" s="2152"/>
      <c r="STW6" s="2152"/>
      <c r="STX6" s="2152"/>
      <c r="STY6" s="2152"/>
      <c r="STZ6" s="2152"/>
      <c r="SUA6" s="2152"/>
      <c r="SUB6" s="2152"/>
      <c r="SUC6" s="2152"/>
      <c r="SUD6" s="2152"/>
      <c r="SUE6" s="2152"/>
      <c r="SUF6" s="2152"/>
      <c r="SUG6" s="2152"/>
      <c r="SUH6" s="2152"/>
      <c r="SUI6" s="2152"/>
      <c r="SUJ6" s="2152"/>
      <c r="SUK6" s="2152"/>
      <c r="SUL6" s="2152"/>
      <c r="SUM6" s="2152"/>
      <c r="SUN6" s="2152"/>
      <c r="SUO6" s="2152"/>
      <c r="SUP6" s="2152"/>
      <c r="SUQ6" s="2152"/>
      <c r="SUR6" s="2152"/>
      <c r="SUS6" s="2152"/>
      <c r="SUT6" s="2152"/>
      <c r="SUU6" s="2152"/>
      <c r="SUV6" s="2152"/>
      <c r="SUW6" s="2152"/>
      <c r="SUX6" s="2152"/>
      <c r="SUY6" s="2152"/>
      <c r="SUZ6" s="2152"/>
      <c r="SVA6" s="2152"/>
      <c r="SVB6" s="2152"/>
      <c r="SVC6" s="2152"/>
      <c r="SVD6" s="2152"/>
      <c r="SVE6" s="2152"/>
      <c r="SVF6" s="2152"/>
      <c r="SVG6" s="2152"/>
      <c r="SVH6" s="2152"/>
      <c r="SVI6" s="2152"/>
      <c r="SVJ6" s="2152"/>
      <c r="SVK6" s="2152"/>
      <c r="SVL6" s="2152"/>
      <c r="SVM6" s="2152"/>
      <c r="SVN6" s="2152"/>
      <c r="SVO6" s="2152"/>
      <c r="SVP6" s="2152"/>
      <c r="SVQ6" s="2152"/>
      <c r="SVR6" s="2152"/>
      <c r="SVS6" s="2152"/>
      <c r="SVT6" s="2152"/>
      <c r="SVU6" s="2152"/>
      <c r="SVV6" s="2152"/>
      <c r="SVW6" s="2152"/>
      <c r="SVX6" s="2152"/>
      <c r="SVY6" s="2152"/>
      <c r="SVZ6" s="2152"/>
      <c r="SWA6" s="2152"/>
      <c r="SWB6" s="2152"/>
      <c r="SWC6" s="2152"/>
      <c r="SWD6" s="2152"/>
      <c r="SWE6" s="2152"/>
      <c r="SWF6" s="2152"/>
      <c r="SWG6" s="2152"/>
      <c r="SWH6" s="2152"/>
      <c r="SWI6" s="2152"/>
      <c r="SWJ6" s="2152"/>
      <c r="SWK6" s="2152"/>
      <c r="SWL6" s="2152"/>
      <c r="SWM6" s="2152"/>
      <c r="SWN6" s="2152"/>
      <c r="SWO6" s="2152"/>
      <c r="SWP6" s="2152"/>
      <c r="SWQ6" s="2152"/>
      <c r="SWR6" s="2152"/>
      <c r="SWS6" s="2152"/>
      <c r="SWT6" s="2152"/>
      <c r="SWU6" s="2152"/>
      <c r="SWV6" s="2152"/>
      <c r="SWW6" s="2152"/>
      <c r="SWX6" s="2152"/>
      <c r="SWY6" s="2152"/>
      <c r="SWZ6" s="2152"/>
      <c r="SXA6" s="2152"/>
      <c r="SXB6" s="2152"/>
      <c r="SXC6" s="2152"/>
      <c r="SXD6" s="2152"/>
      <c r="SXE6" s="2152"/>
      <c r="SXF6" s="2152"/>
      <c r="SXG6" s="2152"/>
      <c r="SXH6" s="2152"/>
      <c r="SXI6" s="2152"/>
      <c r="SXJ6" s="2152"/>
      <c r="SXK6" s="2152"/>
      <c r="SXL6" s="2152"/>
      <c r="SXM6" s="2152"/>
      <c r="SXN6" s="2152"/>
      <c r="SXO6" s="2152"/>
      <c r="SXP6" s="2152"/>
      <c r="SXQ6" s="2152"/>
      <c r="SXR6" s="2152"/>
      <c r="SXS6" s="2152"/>
      <c r="SXT6" s="2152"/>
      <c r="SXU6" s="2152"/>
      <c r="SXV6" s="2152"/>
      <c r="SXW6" s="2152"/>
      <c r="SXX6" s="2152"/>
      <c r="SXY6" s="2152"/>
      <c r="SXZ6" s="2152"/>
      <c r="SYA6" s="2152"/>
      <c r="SYB6" s="2152"/>
      <c r="SYC6" s="2152"/>
      <c r="SYD6" s="2152"/>
      <c r="SYE6" s="2152"/>
      <c r="SYF6" s="2152"/>
      <c r="SYG6" s="2152"/>
      <c r="SYH6" s="2152"/>
      <c r="SYI6" s="2152"/>
      <c r="SYJ6" s="2152"/>
      <c r="SYK6" s="2152"/>
      <c r="SYL6" s="2152"/>
      <c r="SYM6" s="2152"/>
      <c r="SYN6" s="2152"/>
      <c r="SYO6" s="2152"/>
      <c r="SYP6" s="2152"/>
      <c r="SYQ6" s="2152"/>
      <c r="SYR6" s="2152"/>
      <c r="SYS6" s="2152"/>
      <c r="SYT6" s="2152"/>
      <c r="SYU6" s="2152"/>
      <c r="SYV6" s="2152"/>
      <c r="SYW6" s="2152"/>
      <c r="SYX6" s="2152"/>
      <c r="SYY6" s="2152"/>
      <c r="SYZ6" s="2152"/>
      <c r="SZA6" s="2152"/>
      <c r="SZB6" s="2152"/>
      <c r="SZC6" s="2152"/>
      <c r="SZD6" s="2152"/>
      <c r="SZE6" s="2152"/>
      <c r="SZF6" s="2152"/>
      <c r="SZG6" s="2152"/>
      <c r="SZH6" s="2152"/>
      <c r="SZI6" s="2152"/>
      <c r="SZJ6" s="2152"/>
      <c r="SZK6" s="2152"/>
      <c r="SZL6" s="2152"/>
      <c r="SZM6" s="2152"/>
      <c r="SZN6" s="2152"/>
      <c r="SZO6" s="2152"/>
      <c r="SZP6" s="2152"/>
      <c r="SZQ6" s="2152"/>
      <c r="SZR6" s="2152"/>
      <c r="SZS6" s="2152"/>
      <c r="SZT6" s="2152"/>
      <c r="SZU6" s="2152"/>
      <c r="SZV6" s="2152"/>
      <c r="SZW6" s="2152"/>
      <c r="SZX6" s="2152"/>
      <c r="SZY6" s="2152"/>
      <c r="SZZ6" s="2152"/>
      <c r="TAA6" s="2152"/>
      <c r="TAB6" s="2152"/>
      <c r="TAC6" s="2152"/>
      <c r="TAD6" s="2152"/>
      <c r="TAE6" s="2152"/>
      <c r="TAF6" s="2152"/>
      <c r="TAG6" s="2152"/>
      <c r="TAH6" s="2152"/>
      <c r="TAI6" s="2152"/>
      <c r="TAJ6" s="2152"/>
      <c r="TAK6" s="2152"/>
      <c r="TAL6" s="2152"/>
      <c r="TAM6" s="2152"/>
      <c r="TAN6" s="2152"/>
      <c r="TAO6" s="2152"/>
      <c r="TAP6" s="2152"/>
      <c r="TAQ6" s="2152"/>
      <c r="TAR6" s="2152"/>
      <c r="TAS6" s="2152"/>
      <c r="TAT6" s="2152"/>
      <c r="TAU6" s="2152"/>
      <c r="TAV6" s="2152"/>
      <c r="TAW6" s="2152"/>
      <c r="TAX6" s="2152"/>
      <c r="TAY6" s="2152"/>
      <c r="TAZ6" s="2152"/>
      <c r="TBA6" s="2152"/>
      <c r="TBB6" s="2152"/>
      <c r="TBC6" s="2152"/>
      <c r="TBD6" s="2152"/>
      <c r="TBE6" s="2152"/>
      <c r="TBF6" s="2152"/>
      <c r="TBG6" s="2152"/>
      <c r="TBH6" s="2152"/>
      <c r="TBI6" s="2152"/>
      <c r="TBJ6" s="2152"/>
      <c r="TBK6" s="2152"/>
      <c r="TBL6" s="2152"/>
      <c r="TBM6" s="2152"/>
      <c r="TBN6" s="2152"/>
      <c r="TBO6" s="2152"/>
      <c r="TBP6" s="2152"/>
      <c r="TBQ6" s="2152"/>
      <c r="TBR6" s="2152"/>
      <c r="TBS6" s="2152"/>
      <c r="TBT6" s="2152"/>
      <c r="TBU6" s="2152"/>
      <c r="TBV6" s="2152"/>
      <c r="TBW6" s="2152"/>
      <c r="TBX6" s="2152"/>
      <c r="TBY6" s="2152"/>
      <c r="TBZ6" s="2152"/>
      <c r="TCA6" s="2152"/>
      <c r="TCB6" s="2152"/>
      <c r="TCC6" s="2152"/>
      <c r="TCD6" s="2152"/>
      <c r="TCE6" s="2152"/>
      <c r="TCF6" s="2152"/>
      <c r="TCG6" s="2152"/>
      <c r="TCH6" s="2152"/>
      <c r="TCI6" s="2152"/>
      <c r="TCJ6" s="2152"/>
      <c r="TCK6" s="2152"/>
      <c r="TCL6" s="2152"/>
      <c r="TCM6" s="2152"/>
      <c r="TCN6" s="2152"/>
      <c r="TCO6" s="2152"/>
      <c r="TCP6" s="2152"/>
      <c r="TCQ6" s="2152"/>
      <c r="TCR6" s="2152"/>
      <c r="TCS6" s="2152"/>
      <c r="TCT6" s="2152"/>
      <c r="TCU6" s="2152"/>
      <c r="TCV6" s="2152"/>
      <c r="TCW6" s="2152"/>
      <c r="TCX6" s="2152"/>
      <c r="TCY6" s="2152"/>
      <c r="TCZ6" s="2152"/>
      <c r="TDA6" s="2152"/>
      <c r="TDB6" s="2152"/>
      <c r="TDC6" s="2152"/>
      <c r="TDD6" s="2152"/>
      <c r="TDE6" s="2152"/>
      <c r="TDF6" s="2152"/>
      <c r="TDG6" s="2152"/>
      <c r="TDH6" s="2152"/>
      <c r="TDI6" s="2152"/>
      <c r="TDJ6" s="2152"/>
      <c r="TDK6" s="2152"/>
      <c r="TDL6" s="2152"/>
      <c r="TDM6" s="2152"/>
      <c r="TDN6" s="2152"/>
      <c r="TDO6" s="2152"/>
      <c r="TDP6" s="2152"/>
      <c r="TDQ6" s="2152"/>
      <c r="TDR6" s="2152"/>
      <c r="TDS6" s="2152"/>
      <c r="TDT6" s="2152"/>
      <c r="TDU6" s="2152"/>
      <c r="TDV6" s="2152"/>
      <c r="TDW6" s="2152"/>
      <c r="TDX6" s="2152"/>
      <c r="TDY6" s="2152"/>
      <c r="TDZ6" s="2152"/>
      <c r="TEA6" s="2152"/>
      <c r="TEB6" s="2152"/>
      <c r="TEC6" s="2152"/>
      <c r="TED6" s="2152"/>
      <c r="TEE6" s="2152"/>
      <c r="TEF6" s="2152"/>
      <c r="TEG6" s="2152"/>
      <c r="TEH6" s="2152"/>
      <c r="TEI6" s="2152"/>
      <c r="TEJ6" s="2152"/>
      <c r="TEK6" s="2152"/>
      <c r="TEL6" s="2152"/>
      <c r="TEM6" s="2152"/>
      <c r="TEN6" s="2152"/>
      <c r="TEO6" s="2152"/>
      <c r="TEP6" s="2152"/>
      <c r="TEQ6" s="2152"/>
      <c r="TER6" s="2152"/>
      <c r="TES6" s="2152"/>
      <c r="TET6" s="2152"/>
      <c r="TEU6" s="2152"/>
      <c r="TEV6" s="2152"/>
      <c r="TEW6" s="2152"/>
      <c r="TEX6" s="2152"/>
      <c r="TEY6" s="2152"/>
      <c r="TEZ6" s="2152"/>
      <c r="TFA6" s="2152"/>
      <c r="TFB6" s="2152"/>
      <c r="TFC6" s="2152"/>
      <c r="TFD6" s="2152"/>
      <c r="TFE6" s="2152"/>
      <c r="TFF6" s="2152"/>
      <c r="TFG6" s="2152"/>
      <c r="TFH6" s="2152"/>
      <c r="TFI6" s="2152"/>
      <c r="TFJ6" s="2152"/>
      <c r="TFK6" s="2152"/>
      <c r="TFL6" s="2152"/>
      <c r="TFM6" s="2152"/>
      <c r="TFN6" s="2152"/>
      <c r="TFO6" s="2152"/>
      <c r="TFP6" s="2152"/>
      <c r="TFQ6" s="2152"/>
      <c r="TFR6" s="2152"/>
      <c r="TFS6" s="2152"/>
      <c r="TFT6" s="2152"/>
      <c r="TFU6" s="2152"/>
      <c r="TFV6" s="2152"/>
      <c r="TFW6" s="2152"/>
      <c r="TFX6" s="2152"/>
      <c r="TFY6" s="2152"/>
      <c r="TFZ6" s="2152"/>
      <c r="TGA6" s="2152"/>
      <c r="TGB6" s="2152"/>
      <c r="TGC6" s="2152"/>
      <c r="TGD6" s="2152"/>
      <c r="TGE6" s="2152"/>
      <c r="TGF6" s="2152"/>
      <c r="TGG6" s="2152"/>
      <c r="TGH6" s="2152"/>
      <c r="TGI6" s="2152"/>
      <c r="TGJ6" s="2152"/>
      <c r="TGK6" s="2152"/>
      <c r="TGL6" s="2152"/>
      <c r="TGM6" s="2152"/>
      <c r="TGN6" s="2152"/>
      <c r="TGO6" s="2152"/>
      <c r="TGP6" s="2152"/>
      <c r="TGQ6" s="2152"/>
      <c r="TGR6" s="2152"/>
      <c r="TGS6" s="2152"/>
      <c r="TGT6" s="2152"/>
      <c r="TGU6" s="2152"/>
      <c r="TGV6" s="2152"/>
      <c r="TGW6" s="2152"/>
      <c r="TGX6" s="2152"/>
      <c r="TGY6" s="2152"/>
      <c r="TGZ6" s="2152"/>
      <c r="THA6" s="2152"/>
      <c r="THB6" s="2152"/>
      <c r="THC6" s="2152"/>
      <c r="THD6" s="2152"/>
      <c r="THE6" s="2152"/>
      <c r="THF6" s="2152"/>
      <c r="THG6" s="2152"/>
      <c r="THH6" s="2152"/>
      <c r="THI6" s="2152"/>
      <c r="THJ6" s="2152"/>
      <c r="THK6" s="2152"/>
      <c r="THL6" s="2152"/>
      <c r="THM6" s="2152"/>
      <c r="THN6" s="2152"/>
      <c r="THO6" s="2152"/>
      <c r="THP6" s="2152"/>
      <c r="THQ6" s="2152"/>
      <c r="THR6" s="2152"/>
      <c r="THS6" s="2152"/>
      <c r="THT6" s="2152"/>
      <c r="THU6" s="2152"/>
      <c r="THV6" s="2152"/>
      <c r="THW6" s="2152"/>
      <c r="THX6" s="2152"/>
      <c r="THY6" s="2152"/>
      <c r="THZ6" s="2152"/>
      <c r="TIA6" s="2152"/>
      <c r="TIB6" s="2152"/>
      <c r="TIC6" s="2152"/>
      <c r="TID6" s="2152"/>
      <c r="TIE6" s="2152"/>
      <c r="TIF6" s="2152"/>
      <c r="TIG6" s="2152"/>
      <c r="TIH6" s="2152"/>
      <c r="TII6" s="2152"/>
      <c r="TIJ6" s="2152"/>
      <c r="TIK6" s="2152"/>
      <c r="TIL6" s="2152"/>
      <c r="TIM6" s="2152"/>
      <c r="TIN6" s="2152"/>
      <c r="TIO6" s="2152"/>
      <c r="TIP6" s="2152"/>
      <c r="TIQ6" s="2152"/>
      <c r="TIR6" s="2152"/>
      <c r="TIS6" s="2152"/>
      <c r="TIT6" s="2152"/>
      <c r="TIU6" s="2152"/>
      <c r="TIV6" s="2152"/>
      <c r="TIW6" s="2152"/>
      <c r="TIX6" s="2152"/>
      <c r="TIY6" s="2152"/>
      <c r="TIZ6" s="2152"/>
      <c r="TJA6" s="2152"/>
      <c r="TJB6" s="2152"/>
      <c r="TJC6" s="2152"/>
      <c r="TJD6" s="2152"/>
      <c r="TJE6" s="2152"/>
      <c r="TJF6" s="2152"/>
      <c r="TJG6" s="2152"/>
      <c r="TJH6" s="2152"/>
      <c r="TJI6" s="2152"/>
      <c r="TJJ6" s="2152"/>
      <c r="TJK6" s="2152"/>
      <c r="TJL6" s="2152"/>
      <c r="TJM6" s="2152"/>
      <c r="TJN6" s="2152"/>
      <c r="TJO6" s="2152"/>
      <c r="TJP6" s="2152"/>
      <c r="TJQ6" s="2152"/>
      <c r="TJR6" s="2152"/>
      <c r="TJS6" s="2152"/>
      <c r="TJT6" s="2152"/>
      <c r="TJU6" s="2152"/>
      <c r="TJV6" s="2152"/>
      <c r="TJW6" s="2152"/>
      <c r="TJX6" s="2152"/>
      <c r="TJY6" s="2152"/>
      <c r="TJZ6" s="2152"/>
      <c r="TKA6" s="2152"/>
      <c r="TKB6" s="2152"/>
      <c r="TKC6" s="2152"/>
      <c r="TKD6" s="2152"/>
      <c r="TKE6" s="2152"/>
      <c r="TKF6" s="2152"/>
      <c r="TKG6" s="2152"/>
      <c r="TKH6" s="2152"/>
      <c r="TKI6" s="2152"/>
      <c r="TKJ6" s="2152"/>
      <c r="TKK6" s="2152"/>
      <c r="TKL6" s="2152"/>
      <c r="TKM6" s="2152"/>
      <c r="TKN6" s="2152"/>
      <c r="TKO6" s="2152"/>
      <c r="TKP6" s="2152"/>
      <c r="TKQ6" s="2152"/>
      <c r="TKR6" s="2152"/>
      <c r="TKS6" s="2152"/>
      <c r="TKT6" s="2152"/>
      <c r="TKU6" s="2152"/>
      <c r="TKV6" s="2152"/>
      <c r="TKW6" s="2152"/>
      <c r="TKX6" s="2152"/>
      <c r="TKY6" s="2152"/>
      <c r="TKZ6" s="2152"/>
      <c r="TLA6" s="2152"/>
      <c r="TLB6" s="2152"/>
      <c r="TLC6" s="2152"/>
      <c r="TLD6" s="2152"/>
      <c r="TLE6" s="2152"/>
      <c r="TLF6" s="2152"/>
      <c r="TLG6" s="2152"/>
      <c r="TLH6" s="2152"/>
      <c r="TLI6" s="2152"/>
      <c r="TLJ6" s="2152"/>
      <c r="TLK6" s="2152"/>
      <c r="TLL6" s="2152"/>
      <c r="TLM6" s="2152"/>
      <c r="TLN6" s="2152"/>
      <c r="TLO6" s="2152"/>
      <c r="TLP6" s="2152"/>
      <c r="TLQ6" s="2152"/>
      <c r="TLR6" s="2152"/>
      <c r="TLS6" s="2152"/>
      <c r="TLT6" s="2152"/>
      <c r="TLU6" s="2152"/>
      <c r="TLV6" s="2152"/>
      <c r="TLW6" s="2152"/>
      <c r="TLX6" s="2152"/>
      <c r="TLY6" s="2152"/>
      <c r="TLZ6" s="2152"/>
      <c r="TMA6" s="2152"/>
      <c r="TMB6" s="2152"/>
      <c r="TMC6" s="2152"/>
      <c r="TMD6" s="2152"/>
      <c r="TME6" s="2152"/>
      <c r="TMF6" s="2152"/>
      <c r="TMG6" s="2152"/>
      <c r="TMH6" s="2152"/>
      <c r="TMI6" s="2152"/>
      <c r="TMJ6" s="2152"/>
      <c r="TMK6" s="2152"/>
      <c r="TML6" s="2152"/>
      <c r="TMM6" s="2152"/>
      <c r="TMN6" s="2152"/>
      <c r="TMO6" s="2152"/>
      <c r="TMP6" s="2152"/>
      <c r="TMQ6" s="2152"/>
      <c r="TMR6" s="2152"/>
      <c r="TMS6" s="2152"/>
      <c r="TMT6" s="2152"/>
      <c r="TMU6" s="2152"/>
      <c r="TMV6" s="2152"/>
      <c r="TMW6" s="2152"/>
      <c r="TMX6" s="2152"/>
      <c r="TMY6" s="2152"/>
      <c r="TMZ6" s="2152"/>
      <c r="TNA6" s="2152"/>
      <c r="TNB6" s="2152"/>
      <c r="TNC6" s="2152"/>
      <c r="TND6" s="2152"/>
      <c r="TNE6" s="2152"/>
      <c r="TNF6" s="2152"/>
      <c r="TNG6" s="2152"/>
      <c r="TNH6" s="2152"/>
      <c r="TNI6" s="2152"/>
      <c r="TNJ6" s="2152"/>
      <c r="TNK6" s="2152"/>
      <c r="TNL6" s="2152"/>
      <c r="TNM6" s="2152"/>
      <c r="TNN6" s="2152"/>
      <c r="TNO6" s="2152"/>
      <c r="TNP6" s="2152"/>
      <c r="TNQ6" s="2152"/>
      <c r="TNR6" s="2152"/>
      <c r="TNS6" s="2152"/>
      <c r="TNT6" s="2152"/>
      <c r="TNU6" s="2152"/>
      <c r="TNV6" s="2152"/>
      <c r="TNW6" s="2152"/>
      <c r="TNX6" s="2152"/>
      <c r="TNY6" s="2152"/>
      <c r="TNZ6" s="2152"/>
      <c r="TOA6" s="2152"/>
      <c r="TOB6" s="2152"/>
      <c r="TOC6" s="2152"/>
      <c r="TOD6" s="2152"/>
      <c r="TOE6" s="2152"/>
      <c r="TOF6" s="2152"/>
      <c r="TOG6" s="2152"/>
      <c r="TOH6" s="2152"/>
      <c r="TOI6" s="2152"/>
      <c r="TOJ6" s="2152"/>
      <c r="TOK6" s="2152"/>
      <c r="TOL6" s="2152"/>
      <c r="TOM6" s="2152"/>
      <c r="TON6" s="2152"/>
      <c r="TOO6" s="2152"/>
      <c r="TOP6" s="2152"/>
      <c r="TOQ6" s="2152"/>
      <c r="TOR6" s="2152"/>
      <c r="TOS6" s="2152"/>
      <c r="TOT6" s="2152"/>
      <c r="TOU6" s="2152"/>
      <c r="TOV6" s="2152"/>
      <c r="TOW6" s="2152"/>
      <c r="TOX6" s="2152"/>
      <c r="TOY6" s="2152"/>
      <c r="TOZ6" s="2152"/>
      <c r="TPA6" s="2152"/>
      <c r="TPB6" s="2152"/>
      <c r="TPC6" s="2152"/>
      <c r="TPD6" s="2152"/>
      <c r="TPE6" s="2152"/>
      <c r="TPF6" s="2152"/>
      <c r="TPG6" s="2152"/>
      <c r="TPH6" s="2152"/>
      <c r="TPI6" s="2152"/>
      <c r="TPJ6" s="2152"/>
      <c r="TPK6" s="2152"/>
      <c r="TPL6" s="2152"/>
      <c r="TPM6" s="2152"/>
      <c r="TPN6" s="2152"/>
      <c r="TPO6" s="2152"/>
      <c r="TPP6" s="2152"/>
      <c r="TPQ6" s="2152"/>
      <c r="TPR6" s="2152"/>
      <c r="TPS6" s="2152"/>
      <c r="TPT6" s="2152"/>
      <c r="TPU6" s="2152"/>
      <c r="TPV6" s="2152"/>
      <c r="TPW6" s="2152"/>
      <c r="TPX6" s="2152"/>
      <c r="TPY6" s="2152"/>
      <c r="TPZ6" s="2152"/>
      <c r="TQA6" s="2152"/>
      <c r="TQB6" s="2152"/>
      <c r="TQC6" s="2152"/>
      <c r="TQD6" s="2152"/>
      <c r="TQE6" s="2152"/>
      <c r="TQF6" s="2152"/>
      <c r="TQG6" s="2152"/>
      <c r="TQH6" s="2152"/>
      <c r="TQI6" s="2152"/>
      <c r="TQJ6" s="2152"/>
      <c r="TQK6" s="2152"/>
      <c r="TQL6" s="2152"/>
      <c r="TQM6" s="2152"/>
      <c r="TQN6" s="2152"/>
      <c r="TQO6" s="2152"/>
      <c r="TQP6" s="2152"/>
      <c r="TQQ6" s="2152"/>
      <c r="TQR6" s="2152"/>
      <c r="TQS6" s="2152"/>
      <c r="TQT6" s="2152"/>
      <c r="TQU6" s="2152"/>
      <c r="TQV6" s="2152"/>
      <c r="TQW6" s="2152"/>
      <c r="TQX6" s="2152"/>
      <c r="TQY6" s="2152"/>
      <c r="TQZ6" s="2152"/>
      <c r="TRA6" s="2152"/>
      <c r="TRB6" s="2152"/>
      <c r="TRC6" s="2152"/>
      <c r="TRD6" s="2152"/>
      <c r="TRE6" s="2152"/>
      <c r="TRF6" s="2152"/>
      <c r="TRG6" s="2152"/>
      <c r="TRH6" s="2152"/>
      <c r="TRI6" s="2152"/>
      <c r="TRJ6" s="2152"/>
      <c r="TRK6" s="2152"/>
      <c r="TRL6" s="2152"/>
      <c r="TRM6" s="2152"/>
      <c r="TRN6" s="2152"/>
      <c r="TRO6" s="2152"/>
      <c r="TRP6" s="2152"/>
      <c r="TRQ6" s="2152"/>
      <c r="TRR6" s="2152"/>
      <c r="TRS6" s="2152"/>
      <c r="TRT6" s="2152"/>
      <c r="TRU6" s="2152"/>
      <c r="TRV6" s="2152"/>
      <c r="TRW6" s="2152"/>
      <c r="TRX6" s="2152"/>
      <c r="TRY6" s="2152"/>
      <c r="TRZ6" s="2152"/>
      <c r="TSA6" s="2152"/>
      <c r="TSB6" s="2152"/>
      <c r="TSC6" s="2152"/>
      <c r="TSD6" s="2152"/>
      <c r="TSE6" s="2152"/>
      <c r="TSF6" s="2152"/>
      <c r="TSG6" s="2152"/>
      <c r="TSH6" s="2152"/>
      <c r="TSI6" s="2152"/>
      <c r="TSJ6" s="2152"/>
      <c r="TSK6" s="2152"/>
      <c r="TSL6" s="2152"/>
      <c r="TSM6" s="2152"/>
      <c r="TSN6" s="2152"/>
      <c r="TSO6" s="2152"/>
      <c r="TSP6" s="2152"/>
      <c r="TSQ6" s="2152"/>
      <c r="TSR6" s="2152"/>
      <c r="TSS6" s="2152"/>
      <c r="TST6" s="2152"/>
      <c r="TSU6" s="2152"/>
      <c r="TSV6" s="2152"/>
      <c r="TSW6" s="2152"/>
      <c r="TSX6" s="2152"/>
      <c r="TSY6" s="2152"/>
      <c r="TSZ6" s="2152"/>
      <c r="TTA6" s="2152"/>
      <c r="TTB6" s="2152"/>
      <c r="TTC6" s="2152"/>
      <c r="TTD6" s="2152"/>
      <c r="TTE6" s="2152"/>
      <c r="TTF6" s="2152"/>
      <c r="TTG6" s="2152"/>
      <c r="TTH6" s="2152"/>
      <c r="TTI6" s="2152"/>
      <c r="TTJ6" s="2152"/>
      <c r="TTK6" s="2152"/>
      <c r="TTL6" s="2152"/>
      <c r="TTM6" s="2152"/>
      <c r="TTN6" s="2152"/>
      <c r="TTO6" s="2152"/>
      <c r="TTP6" s="2152"/>
      <c r="TTQ6" s="2152"/>
      <c r="TTR6" s="2152"/>
      <c r="TTS6" s="2152"/>
      <c r="TTT6" s="2152"/>
      <c r="TTU6" s="2152"/>
      <c r="TTV6" s="2152"/>
      <c r="TTW6" s="2152"/>
      <c r="TTX6" s="2152"/>
      <c r="TTY6" s="2152"/>
      <c r="TTZ6" s="2152"/>
      <c r="TUA6" s="2152"/>
      <c r="TUB6" s="2152"/>
      <c r="TUC6" s="2152"/>
      <c r="TUD6" s="2152"/>
      <c r="TUE6" s="2152"/>
      <c r="TUF6" s="2152"/>
      <c r="TUG6" s="2152"/>
      <c r="TUH6" s="2152"/>
      <c r="TUI6" s="2152"/>
      <c r="TUJ6" s="2152"/>
      <c r="TUK6" s="2152"/>
      <c r="TUL6" s="2152"/>
      <c r="TUM6" s="2152"/>
      <c r="TUN6" s="2152"/>
      <c r="TUO6" s="2152"/>
      <c r="TUP6" s="2152"/>
      <c r="TUQ6" s="2152"/>
      <c r="TUR6" s="2152"/>
      <c r="TUS6" s="2152"/>
      <c r="TUT6" s="2152"/>
      <c r="TUU6" s="2152"/>
      <c r="TUV6" s="2152"/>
      <c r="TUW6" s="2152"/>
      <c r="TUX6" s="2152"/>
      <c r="TUY6" s="2152"/>
      <c r="TUZ6" s="2152"/>
      <c r="TVA6" s="2152"/>
      <c r="TVB6" s="2152"/>
      <c r="TVC6" s="2152"/>
      <c r="TVD6" s="2152"/>
      <c r="TVE6" s="2152"/>
      <c r="TVF6" s="2152"/>
      <c r="TVG6" s="2152"/>
      <c r="TVH6" s="2152"/>
      <c r="TVI6" s="2152"/>
      <c r="TVJ6" s="2152"/>
      <c r="TVK6" s="2152"/>
      <c r="TVL6" s="2152"/>
      <c r="TVM6" s="2152"/>
      <c r="TVN6" s="2152"/>
      <c r="TVO6" s="2152"/>
      <c r="TVP6" s="2152"/>
      <c r="TVQ6" s="2152"/>
      <c r="TVR6" s="2152"/>
      <c r="TVS6" s="2152"/>
      <c r="TVT6" s="2152"/>
      <c r="TVU6" s="2152"/>
      <c r="TVV6" s="2152"/>
      <c r="TVW6" s="2152"/>
      <c r="TVX6" s="2152"/>
      <c r="TVY6" s="2152"/>
      <c r="TVZ6" s="2152"/>
      <c r="TWA6" s="2152"/>
      <c r="TWB6" s="2152"/>
      <c r="TWC6" s="2152"/>
      <c r="TWD6" s="2152"/>
      <c r="TWE6" s="2152"/>
      <c r="TWF6" s="2152"/>
      <c r="TWG6" s="2152"/>
      <c r="TWH6" s="2152"/>
      <c r="TWI6" s="2152"/>
      <c r="TWJ6" s="2152"/>
      <c r="TWK6" s="2152"/>
      <c r="TWL6" s="2152"/>
      <c r="TWM6" s="2152"/>
      <c r="TWN6" s="2152"/>
      <c r="TWO6" s="2152"/>
      <c r="TWP6" s="2152"/>
      <c r="TWQ6" s="2152"/>
      <c r="TWR6" s="2152"/>
      <c r="TWS6" s="2152"/>
      <c r="TWT6" s="2152"/>
      <c r="TWU6" s="2152"/>
      <c r="TWV6" s="2152"/>
      <c r="TWW6" s="2152"/>
      <c r="TWX6" s="2152"/>
      <c r="TWY6" s="2152"/>
      <c r="TWZ6" s="2152"/>
      <c r="TXA6" s="2152"/>
      <c r="TXB6" s="2152"/>
      <c r="TXC6" s="2152"/>
      <c r="TXD6" s="2152"/>
      <c r="TXE6" s="2152"/>
      <c r="TXF6" s="2152"/>
      <c r="TXG6" s="2152"/>
      <c r="TXH6" s="2152"/>
      <c r="TXI6" s="2152"/>
      <c r="TXJ6" s="2152"/>
      <c r="TXK6" s="2152"/>
      <c r="TXL6" s="2152"/>
      <c r="TXM6" s="2152"/>
      <c r="TXN6" s="2152"/>
      <c r="TXO6" s="2152"/>
      <c r="TXP6" s="2152"/>
      <c r="TXQ6" s="2152"/>
      <c r="TXR6" s="2152"/>
      <c r="TXS6" s="2152"/>
      <c r="TXT6" s="2152"/>
      <c r="TXU6" s="2152"/>
      <c r="TXV6" s="2152"/>
      <c r="TXW6" s="2152"/>
      <c r="TXX6" s="2152"/>
      <c r="TXY6" s="2152"/>
      <c r="TXZ6" s="2152"/>
      <c r="TYA6" s="2152"/>
      <c r="TYB6" s="2152"/>
      <c r="TYC6" s="2152"/>
      <c r="TYD6" s="2152"/>
      <c r="TYE6" s="2152"/>
      <c r="TYF6" s="2152"/>
      <c r="TYG6" s="2152"/>
      <c r="TYH6" s="2152"/>
      <c r="TYI6" s="2152"/>
      <c r="TYJ6" s="2152"/>
      <c r="TYK6" s="2152"/>
      <c r="TYL6" s="2152"/>
      <c r="TYM6" s="2152"/>
      <c r="TYN6" s="2152"/>
      <c r="TYO6" s="2152"/>
      <c r="TYP6" s="2152"/>
      <c r="TYQ6" s="2152"/>
      <c r="TYR6" s="2152"/>
      <c r="TYS6" s="2152"/>
      <c r="TYT6" s="2152"/>
      <c r="TYU6" s="2152"/>
      <c r="TYV6" s="2152"/>
      <c r="TYW6" s="2152"/>
      <c r="TYX6" s="2152"/>
      <c r="TYY6" s="2152"/>
      <c r="TYZ6" s="2152"/>
      <c r="TZA6" s="2152"/>
      <c r="TZB6" s="2152"/>
      <c r="TZC6" s="2152"/>
      <c r="TZD6" s="2152"/>
      <c r="TZE6" s="2152"/>
      <c r="TZF6" s="2152"/>
      <c r="TZG6" s="2152"/>
      <c r="TZH6" s="2152"/>
      <c r="TZI6" s="2152"/>
      <c r="TZJ6" s="2152"/>
      <c r="TZK6" s="2152"/>
      <c r="TZL6" s="2152"/>
      <c r="TZM6" s="2152"/>
      <c r="TZN6" s="2152"/>
      <c r="TZO6" s="2152"/>
      <c r="TZP6" s="2152"/>
      <c r="TZQ6" s="2152"/>
      <c r="TZR6" s="2152"/>
      <c r="TZS6" s="2152"/>
      <c r="TZT6" s="2152"/>
      <c r="TZU6" s="2152"/>
      <c r="TZV6" s="2152"/>
      <c r="TZW6" s="2152"/>
      <c r="TZX6" s="2152"/>
      <c r="TZY6" s="2152"/>
      <c r="TZZ6" s="2152"/>
      <c r="UAA6" s="2152"/>
      <c r="UAB6" s="2152"/>
      <c r="UAC6" s="2152"/>
      <c r="UAD6" s="2152"/>
      <c r="UAE6" s="2152"/>
      <c r="UAF6" s="2152"/>
      <c r="UAG6" s="2152"/>
      <c r="UAH6" s="2152"/>
      <c r="UAI6" s="2152"/>
      <c r="UAJ6" s="2152"/>
      <c r="UAK6" s="2152"/>
      <c r="UAL6" s="2152"/>
      <c r="UAM6" s="2152"/>
      <c r="UAN6" s="2152"/>
      <c r="UAO6" s="2152"/>
      <c r="UAP6" s="2152"/>
      <c r="UAQ6" s="2152"/>
      <c r="UAR6" s="2152"/>
      <c r="UAS6" s="2152"/>
      <c r="UAT6" s="2152"/>
      <c r="UAU6" s="2152"/>
      <c r="UAV6" s="2152"/>
      <c r="UAW6" s="2152"/>
      <c r="UAX6" s="2152"/>
      <c r="UAY6" s="2152"/>
      <c r="UAZ6" s="2152"/>
      <c r="UBA6" s="2152"/>
      <c r="UBB6" s="2152"/>
      <c r="UBC6" s="2152"/>
      <c r="UBD6" s="2152"/>
      <c r="UBE6" s="2152"/>
      <c r="UBF6" s="2152"/>
      <c r="UBG6" s="2152"/>
      <c r="UBH6" s="2152"/>
      <c r="UBI6" s="2152"/>
      <c r="UBJ6" s="2152"/>
      <c r="UBK6" s="2152"/>
      <c r="UBL6" s="2152"/>
      <c r="UBM6" s="2152"/>
      <c r="UBN6" s="2152"/>
      <c r="UBO6" s="2152"/>
      <c r="UBP6" s="2152"/>
      <c r="UBQ6" s="2152"/>
      <c r="UBR6" s="2152"/>
      <c r="UBS6" s="2152"/>
      <c r="UBT6" s="2152"/>
      <c r="UBU6" s="2152"/>
      <c r="UBV6" s="2152"/>
      <c r="UBW6" s="2152"/>
      <c r="UBX6" s="2152"/>
      <c r="UBY6" s="2152"/>
      <c r="UBZ6" s="2152"/>
      <c r="UCA6" s="2152"/>
      <c r="UCB6" s="2152"/>
      <c r="UCC6" s="2152"/>
      <c r="UCD6" s="2152"/>
      <c r="UCE6" s="2152"/>
      <c r="UCF6" s="2152"/>
      <c r="UCG6" s="2152"/>
      <c r="UCH6" s="2152"/>
      <c r="UCI6" s="2152"/>
      <c r="UCJ6" s="2152"/>
      <c r="UCK6" s="2152"/>
      <c r="UCL6" s="2152"/>
      <c r="UCM6" s="2152"/>
      <c r="UCN6" s="2152"/>
      <c r="UCO6" s="2152"/>
      <c r="UCP6" s="2152"/>
      <c r="UCQ6" s="2152"/>
      <c r="UCR6" s="2152"/>
      <c r="UCS6" s="2152"/>
      <c r="UCT6" s="2152"/>
      <c r="UCU6" s="2152"/>
      <c r="UCV6" s="2152"/>
      <c r="UCW6" s="2152"/>
      <c r="UCX6" s="2152"/>
      <c r="UCY6" s="2152"/>
      <c r="UCZ6" s="2152"/>
      <c r="UDA6" s="2152"/>
      <c r="UDB6" s="2152"/>
      <c r="UDC6" s="2152"/>
      <c r="UDD6" s="2152"/>
      <c r="UDE6" s="2152"/>
      <c r="UDF6" s="2152"/>
      <c r="UDG6" s="2152"/>
      <c r="UDH6" s="2152"/>
      <c r="UDI6" s="2152"/>
      <c r="UDJ6" s="2152"/>
      <c r="UDK6" s="2152"/>
      <c r="UDL6" s="2152"/>
      <c r="UDM6" s="2152"/>
      <c r="UDN6" s="2152"/>
      <c r="UDO6" s="2152"/>
      <c r="UDP6" s="2152"/>
      <c r="UDQ6" s="2152"/>
      <c r="UDR6" s="2152"/>
      <c r="UDS6" s="2152"/>
      <c r="UDT6" s="2152"/>
      <c r="UDU6" s="2152"/>
      <c r="UDV6" s="2152"/>
      <c r="UDW6" s="2152"/>
      <c r="UDX6" s="2152"/>
      <c r="UDY6" s="2152"/>
      <c r="UDZ6" s="2152"/>
      <c r="UEA6" s="2152"/>
      <c r="UEB6" s="2152"/>
      <c r="UEC6" s="2152"/>
      <c r="UED6" s="2152"/>
      <c r="UEE6" s="2152"/>
      <c r="UEF6" s="2152"/>
      <c r="UEG6" s="2152"/>
      <c r="UEH6" s="2152"/>
      <c r="UEI6" s="2152"/>
      <c r="UEJ6" s="2152"/>
      <c r="UEK6" s="2152"/>
      <c r="UEL6" s="2152"/>
      <c r="UEM6" s="2152"/>
      <c r="UEN6" s="2152"/>
      <c r="UEO6" s="2152"/>
      <c r="UEP6" s="2152"/>
      <c r="UEQ6" s="2152"/>
      <c r="UER6" s="2152"/>
      <c r="UES6" s="2152"/>
      <c r="UET6" s="2152"/>
      <c r="UEU6" s="2152"/>
      <c r="UEV6" s="2152"/>
      <c r="UEW6" s="2152"/>
      <c r="UEX6" s="2152"/>
      <c r="UEY6" s="2152"/>
      <c r="UEZ6" s="2152"/>
      <c r="UFA6" s="2152"/>
      <c r="UFB6" s="2152"/>
      <c r="UFC6" s="2152"/>
      <c r="UFD6" s="2152"/>
      <c r="UFE6" s="2152"/>
      <c r="UFF6" s="2152"/>
      <c r="UFG6" s="2152"/>
      <c r="UFH6" s="2152"/>
      <c r="UFI6" s="2152"/>
      <c r="UFJ6" s="2152"/>
      <c r="UFK6" s="2152"/>
      <c r="UFL6" s="2152"/>
      <c r="UFM6" s="2152"/>
      <c r="UFN6" s="2152"/>
      <c r="UFO6" s="2152"/>
      <c r="UFP6" s="2152"/>
      <c r="UFQ6" s="2152"/>
      <c r="UFR6" s="2152"/>
      <c r="UFS6" s="2152"/>
      <c r="UFT6" s="2152"/>
      <c r="UFU6" s="2152"/>
      <c r="UFV6" s="2152"/>
      <c r="UFW6" s="2152"/>
      <c r="UFX6" s="2152"/>
      <c r="UFY6" s="2152"/>
      <c r="UFZ6" s="2152"/>
      <c r="UGA6" s="2152"/>
      <c r="UGB6" s="2152"/>
      <c r="UGC6" s="2152"/>
      <c r="UGD6" s="2152"/>
      <c r="UGE6" s="2152"/>
      <c r="UGF6" s="2152"/>
      <c r="UGG6" s="2152"/>
      <c r="UGH6" s="2152"/>
      <c r="UGI6" s="2152"/>
      <c r="UGJ6" s="2152"/>
      <c r="UGK6" s="2152"/>
      <c r="UGL6" s="2152"/>
      <c r="UGM6" s="2152"/>
      <c r="UGN6" s="2152"/>
      <c r="UGO6" s="2152"/>
      <c r="UGP6" s="2152"/>
      <c r="UGQ6" s="2152"/>
      <c r="UGR6" s="2152"/>
      <c r="UGS6" s="2152"/>
      <c r="UGT6" s="2152"/>
      <c r="UGU6" s="2152"/>
      <c r="UGV6" s="2152"/>
      <c r="UGW6" s="2152"/>
      <c r="UGX6" s="2152"/>
      <c r="UGY6" s="2152"/>
      <c r="UGZ6" s="2152"/>
      <c r="UHA6" s="2152"/>
      <c r="UHB6" s="2152"/>
      <c r="UHC6" s="2152"/>
      <c r="UHD6" s="2152"/>
      <c r="UHE6" s="2152"/>
      <c r="UHF6" s="2152"/>
      <c r="UHG6" s="2152"/>
      <c r="UHH6" s="2152"/>
      <c r="UHI6" s="2152"/>
      <c r="UHJ6" s="2152"/>
      <c r="UHK6" s="2152"/>
      <c r="UHL6" s="2152"/>
      <c r="UHM6" s="2152"/>
      <c r="UHN6" s="2152"/>
      <c r="UHO6" s="2152"/>
      <c r="UHP6" s="2152"/>
      <c r="UHQ6" s="2152"/>
      <c r="UHR6" s="2152"/>
      <c r="UHS6" s="2152"/>
      <c r="UHT6" s="2152"/>
      <c r="UHU6" s="2152"/>
      <c r="UHV6" s="2152"/>
      <c r="UHW6" s="2152"/>
      <c r="UHX6" s="2152"/>
      <c r="UHY6" s="2152"/>
      <c r="UHZ6" s="2152"/>
      <c r="UIA6" s="2152"/>
      <c r="UIB6" s="2152"/>
      <c r="UIC6" s="2152"/>
      <c r="UID6" s="2152"/>
      <c r="UIE6" s="2152"/>
      <c r="UIF6" s="2152"/>
      <c r="UIG6" s="2152"/>
      <c r="UIH6" s="2152"/>
      <c r="UII6" s="2152"/>
      <c r="UIJ6" s="2152"/>
      <c r="UIK6" s="2152"/>
      <c r="UIL6" s="2152"/>
      <c r="UIM6" s="2152"/>
      <c r="UIN6" s="2152"/>
      <c r="UIO6" s="2152"/>
      <c r="UIP6" s="2152"/>
      <c r="UIQ6" s="2152"/>
      <c r="UIR6" s="2152"/>
      <c r="UIS6" s="2152"/>
      <c r="UIT6" s="2152"/>
      <c r="UIU6" s="2152"/>
      <c r="UIV6" s="2152"/>
      <c r="UIW6" s="2152"/>
      <c r="UIX6" s="2152"/>
      <c r="UIY6" s="2152"/>
      <c r="UIZ6" s="2152"/>
      <c r="UJA6" s="2152"/>
      <c r="UJB6" s="2152"/>
      <c r="UJC6" s="2152"/>
      <c r="UJD6" s="2152"/>
      <c r="UJE6" s="2152"/>
      <c r="UJF6" s="2152"/>
      <c r="UJG6" s="2152"/>
      <c r="UJH6" s="2152"/>
      <c r="UJI6" s="2152"/>
      <c r="UJJ6" s="2152"/>
      <c r="UJK6" s="2152"/>
      <c r="UJL6" s="2152"/>
      <c r="UJM6" s="2152"/>
      <c r="UJN6" s="2152"/>
      <c r="UJO6" s="2152"/>
      <c r="UJP6" s="2152"/>
      <c r="UJQ6" s="2152"/>
      <c r="UJR6" s="2152"/>
      <c r="UJS6" s="2152"/>
      <c r="UJT6" s="2152"/>
      <c r="UJU6" s="2152"/>
      <c r="UJV6" s="2152"/>
      <c r="UJW6" s="2152"/>
      <c r="UJX6" s="2152"/>
      <c r="UJY6" s="2152"/>
      <c r="UJZ6" s="2152"/>
      <c r="UKA6" s="2152"/>
      <c r="UKB6" s="2152"/>
      <c r="UKC6" s="2152"/>
      <c r="UKD6" s="2152"/>
      <c r="UKE6" s="2152"/>
      <c r="UKF6" s="2152"/>
      <c r="UKG6" s="2152"/>
      <c r="UKH6" s="2152"/>
      <c r="UKI6" s="2152"/>
      <c r="UKJ6" s="2152"/>
      <c r="UKK6" s="2152"/>
      <c r="UKL6" s="2152"/>
      <c r="UKM6" s="2152"/>
      <c r="UKN6" s="2152"/>
      <c r="UKO6" s="2152"/>
      <c r="UKP6" s="2152"/>
      <c r="UKQ6" s="2152"/>
      <c r="UKR6" s="2152"/>
      <c r="UKS6" s="2152"/>
      <c r="UKT6" s="2152"/>
      <c r="UKU6" s="2152"/>
      <c r="UKV6" s="2152"/>
      <c r="UKW6" s="2152"/>
      <c r="UKX6" s="2152"/>
      <c r="UKY6" s="2152"/>
      <c r="UKZ6" s="2152"/>
      <c r="ULA6" s="2152"/>
      <c r="ULB6" s="2152"/>
      <c r="ULC6" s="2152"/>
      <c r="ULD6" s="2152"/>
      <c r="ULE6" s="2152"/>
      <c r="ULF6" s="2152"/>
      <c r="ULG6" s="2152"/>
      <c r="ULH6" s="2152"/>
      <c r="ULI6" s="2152"/>
      <c r="ULJ6" s="2152"/>
      <c r="ULK6" s="2152"/>
      <c r="ULL6" s="2152"/>
      <c r="ULM6" s="2152"/>
      <c r="ULN6" s="2152"/>
      <c r="ULO6" s="2152"/>
      <c r="ULP6" s="2152"/>
      <c r="ULQ6" s="2152"/>
      <c r="ULR6" s="2152"/>
      <c r="ULS6" s="2152"/>
      <c r="ULT6" s="2152"/>
      <c r="ULU6" s="2152"/>
      <c r="ULV6" s="2152"/>
      <c r="ULW6" s="2152"/>
      <c r="ULX6" s="2152"/>
      <c r="ULY6" s="2152"/>
      <c r="ULZ6" s="2152"/>
      <c r="UMA6" s="2152"/>
      <c r="UMB6" s="2152"/>
      <c r="UMC6" s="2152"/>
      <c r="UMD6" s="2152"/>
      <c r="UME6" s="2152"/>
      <c r="UMF6" s="2152"/>
      <c r="UMG6" s="2152"/>
      <c r="UMH6" s="2152"/>
      <c r="UMI6" s="2152"/>
      <c r="UMJ6" s="2152"/>
      <c r="UMK6" s="2152"/>
      <c r="UML6" s="2152"/>
      <c r="UMM6" s="2152"/>
      <c r="UMN6" s="2152"/>
      <c r="UMO6" s="2152"/>
      <c r="UMP6" s="2152"/>
      <c r="UMQ6" s="2152"/>
      <c r="UMR6" s="2152"/>
      <c r="UMS6" s="2152"/>
      <c r="UMT6" s="2152"/>
      <c r="UMU6" s="2152"/>
      <c r="UMV6" s="2152"/>
      <c r="UMW6" s="2152"/>
      <c r="UMX6" s="2152"/>
      <c r="UMY6" s="2152"/>
      <c r="UMZ6" s="2152"/>
      <c r="UNA6" s="2152"/>
      <c r="UNB6" s="2152"/>
      <c r="UNC6" s="2152"/>
      <c r="UND6" s="2152"/>
      <c r="UNE6" s="2152"/>
      <c r="UNF6" s="2152"/>
      <c r="UNG6" s="2152"/>
      <c r="UNH6" s="2152"/>
      <c r="UNI6" s="2152"/>
      <c r="UNJ6" s="2152"/>
      <c r="UNK6" s="2152"/>
      <c r="UNL6" s="2152"/>
      <c r="UNM6" s="2152"/>
      <c r="UNN6" s="2152"/>
      <c r="UNO6" s="2152"/>
      <c r="UNP6" s="2152"/>
      <c r="UNQ6" s="2152"/>
      <c r="UNR6" s="2152"/>
      <c r="UNS6" s="2152"/>
      <c r="UNT6" s="2152"/>
      <c r="UNU6" s="2152"/>
      <c r="UNV6" s="2152"/>
      <c r="UNW6" s="2152"/>
      <c r="UNX6" s="2152"/>
      <c r="UNY6" s="2152"/>
      <c r="UNZ6" s="2152"/>
      <c r="UOA6" s="2152"/>
      <c r="UOB6" s="2152"/>
      <c r="UOC6" s="2152"/>
      <c r="UOD6" s="2152"/>
      <c r="UOE6" s="2152"/>
      <c r="UOF6" s="2152"/>
      <c r="UOG6" s="2152"/>
      <c r="UOH6" s="2152"/>
      <c r="UOI6" s="2152"/>
      <c r="UOJ6" s="2152"/>
      <c r="UOK6" s="2152"/>
      <c r="UOL6" s="2152"/>
      <c r="UOM6" s="2152"/>
      <c r="UON6" s="2152"/>
      <c r="UOO6" s="2152"/>
      <c r="UOP6" s="2152"/>
      <c r="UOQ6" s="2152"/>
      <c r="UOR6" s="2152"/>
      <c r="UOS6" s="2152"/>
      <c r="UOT6" s="2152"/>
      <c r="UOU6" s="2152"/>
      <c r="UOV6" s="2152"/>
      <c r="UOW6" s="2152"/>
      <c r="UOX6" s="2152"/>
      <c r="UOY6" s="2152"/>
      <c r="UOZ6" s="2152"/>
      <c r="UPA6" s="2152"/>
      <c r="UPB6" s="2152"/>
      <c r="UPC6" s="2152"/>
      <c r="UPD6" s="2152"/>
      <c r="UPE6" s="2152"/>
      <c r="UPF6" s="2152"/>
      <c r="UPG6" s="2152"/>
      <c r="UPH6" s="2152"/>
      <c r="UPI6" s="2152"/>
      <c r="UPJ6" s="2152"/>
      <c r="UPK6" s="2152"/>
      <c r="UPL6" s="2152"/>
      <c r="UPM6" s="2152"/>
      <c r="UPN6" s="2152"/>
      <c r="UPO6" s="2152"/>
      <c r="UPP6" s="2152"/>
      <c r="UPQ6" s="2152"/>
      <c r="UPR6" s="2152"/>
      <c r="UPS6" s="2152"/>
      <c r="UPT6" s="2152"/>
      <c r="UPU6" s="2152"/>
      <c r="UPV6" s="2152"/>
      <c r="UPW6" s="2152"/>
      <c r="UPX6" s="2152"/>
      <c r="UPY6" s="2152"/>
      <c r="UPZ6" s="2152"/>
      <c r="UQA6" s="2152"/>
      <c r="UQB6" s="2152"/>
      <c r="UQC6" s="2152"/>
      <c r="UQD6" s="2152"/>
      <c r="UQE6" s="2152"/>
      <c r="UQF6" s="2152"/>
      <c r="UQG6" s="2152"/>
      <c r="UQH6" s="2152"/>
      <c r="UQI6" s="2152"/>
      <c r="UQJ6" s="2152"/>
      <c r="UQK6" s="2152"/>
      <c r="UQL6" s="2152"/>
      <c r="UQM6" s="2152"/>
      <c r="UQN6" s="2152"/>
      <c r="UQO6" s="2152"/>
      <c r="UQP6" s="2152"/>
      <c r="UQQ6" s="2152"/>
      <c r="UQR6" s="2152"/>
      <c r="UQS6" s="2152"/>
      <c r="UQT6" s="2152"/>
      <c r="UQU6" s="2152"/>
      <c r="UQV6" s="2152"/>
      <c r="UQW6" s="2152"/>
      <c r="UQX6" s="2152"/>
      <c r="UQY6" s="2152"/>
      <c r="UQZ6" s="2152"/>
      <c r="URA6" s="2152"/>
      <c r="URB6" s="2152"/>
      <c r="URC6" s="2152"/>
      <c r="URD6" s="2152"/>
      <c r="URE6" s="2152"/>
      <c r="URF6" s="2152"/>
      <c r="URG6" s="2152"/>
      <c r="URH6" s="2152"/>
      <c r="URI6" s="2152"/>
      <c r="URJ6" s="2152"/>
      <c r="URK6" s="2152"/>
      <c r="URL6" s="2152"/>
      <c r="URM6" s="2152"/>
      <c r="URN6" s="2152"/>
      <c r="URO6" s="2152"/>
      <c r="URP6" s="2152"/>
      <c r="URQ6" s="2152"/>
      <c r="URR6" s="2152"/>
      <c r="URS6" s="2152"/>
      <c r="URT6" s="2152"/>
      <c r="URU6" s="2152"/>
      <c r="URV6" s="2152"/>
      <c r="URW6" s="2152"/>
      <c r="URX6" s="2152"/>
      <c r="URY6" s="2152"/>
      <c r="URZ6" s="2152"/>
      <c r="USA6" s="2152"/>
      <c r="USB6" s="2152"/>
      <c r="USC6" s="2152"/>
      <c r="USD6" s="2152"/>
      <c r="USE6" s="2152"/>
      <c r="USF6" s="2152"/>
      <c r="USG6" s="2152"/>
      <c r="USH6" s="2152"/>
      <c r="USI6" s="2152"/>
      <c r="USJ6" s="2152"/>
      <c r="USK6" s="2152"/>
      <c r="USL6" s="2152"/>
      <c r="USM6" s="2152"/>
      <c r="USN6" s="2152"/>
      <c r="USO6" s="2152"/>
      <c r="USP6" s="2152"/>
      <c r="USQ6" s="2152"/>
      <c r="USR6" s="2152"/>
      <c r="USS6" s="2152"/>
      <c r="UST6" s="2152"/>
      <c r="USU6" s="2152"/>
      <c r="USV6" s="2152"/>
      <c r="USW6" s="2152"/>
      <c r="USX6" s="2152"/>
      <c r="USY6" s="2152"/>
      <c r="USZ6" s="2152"/>
      <c r="UTA6" s="2152"/>
      <c r="UTB6" s="2152"/>
      <c r="UTC6" s="2152"/>
      <c r="UTD6" s="2152"/>
      <c r="UTE6" s="2152"/>
      <c r="UTF6" s="2152"/>
      <c r="UTG6" s="2152"/>
      <c r="UTH6" s="2152"/>
      <c r="UTI6" s="2152"/>
      <c r="UTJ6" s="2152"/>
      <c r="UTK6" s="2152"/>
      <c r="UTL6" s="2152"/>
      <c r="UTM6" s="2152"/>
      <c r="UTN6" s="2152"/>
      <c r="UTO6" s="2152"/>
      <c r="UTP6" s="2152"/>
      <c r="UTQ6" s="2152"/>
      <c r="UTR6" s="2152"/>
      <c r="UTS6" s="2152"/>
      <c r="UTT6" s="2152"/>
      <c r="UTU6" s="2152"/>
      <c r="UTV6" s="2152"/>
      <c r="UTW6" s="2152"/>
      <c r="UTX6" s="2152"/>
      <c r="UTY6" s="2152"/>
      <c r="UTZ6" s="2152"/>
      <c r="UUA6" s="2152"/>
      <c r="UUB6" s="2152"/>
      <c r="UUC6" s="2152"/>
      <c r="UUD6" s="2152"/>
      <c r="UUE6" s="2152"/>
      <c r="UUF6" s="2152"/>
      <c r="UUG6" s="2152"/>
      <c r="UUH6" s="2152"/>
      <c r="UUI6" s="2152"/>
      <c r="UUJ6" s="2152"/>
      <c r="UUK6" s="2152"/>
      <c r="UUL6" s="2152"/>
      <c r="UUM6" s="2152"/>
      <c r="UUN6" s="2152"/>
      <c r="UUO6" s="2152"/>
      <c r="UUP6" s="2152"/>
      <c r="UUQ6" s="2152"/>
      <c r="UUR6" s="2152"/>
      <c r="UUS6" s="2152"/>
      <c r="UUT6" s="2152"/>
      <c r="UUU6" s="2152"/>
      <c r="UUV6" s="2152"/>
      <c r="UUW6" s="2152"/>
      <c r="UUX6" s="2152"/>
      <c r="UUY6" s="2152"/>
      <c r="UUZ6" s="2152"/>
      <c r="UVA6" s="2152"/>
      <c r="UVB6" s="2152"/>
      <c r="UVC6" s="2152"/>
      <c r="UVD6" s="2152"/>
      <c r="UVE6" s="2152"/>
      <c r="UVF6" s="2152"/>
      <c r="UVG6" s="2152"/>
      <c r="UVH6" s="2152"/>
      <c r="UVI6" s="2152"/>
      <c r="UVJ6" s="2152"/>
      <c r="UVK6" s="2152"/>
      <c r="UVL6" s="2152"/>
      <c r="UVM6" s="2152"/>
      <c r="UVN6" s="2152"/>
      <c r="UVO6" s="2152"/>
      <c r="UVP6" s="2152"/>
      <c r="UVQ6" s="2152"/>
      <c r="UVR6" s="2152"/>
      <c r="UVS6" s="2152"/>
      <c r="UVT6" s="2152"/>
      <c r="UVU6" s="2152"/>
      <c r="UVV6" s="2152"/>
      <c r="UVW6" s="2152"/>
      <c r="UVX6" s="2152"/>
      <c r="UVY6" s="2152"/>
      <c r="UVZ6" s="2152"/>
      <c r="UWA6" s="2152"/>
      <c r="UWB6" s="2152"/>
      <c r="UWC6" s="2152"/>
      <c r="UWD6" s="2152"/>
      <c r="UWE6" s="2152"/>
      <c r="UWF6" s="2152"/>
      <c r="UWG6" s="2152"/>
      <c r="UWH6" s="2152"/>
      <c r="UWI6" s="2152"/>
      <c r="UWJ6" s="2152"/>
      <c r="UWK6" s="2152"/>
      <c r="UWL6" s="2152"/>
      <c r="UWM6" s="2152"/>
      <c r="UWN6" s="2152"/>
      <c r="UWO6" s="2152"/>
      <c r="UWP6" s="2152"/>
      <c r="UWQ6" s="2152"/>
      <c r="UWR6" s="2152"/>
      <c r="UWS6" s="2152"/>
      <c r="UWT6" s="2152"/>
      <c r="UWU6" s="2152"/>
      <c r="UWV6" s="2152"/>
      <c r="UWW6" s="2152"/>
      <c r="UWX6" s="2152"/>
      <c r="UWY6" s="2152"/>
      <c r="UWZ6" s="2152"/>
      <c r="UXA6" s="2152"/>
      <c r="UXB6" s="2152"/>
      <c r="UXC6" s="2152"/>
      <c r="UXD6" s="2152"/>
      <c r="UXE6" s="2152"/>
      <c r="UXF6" s="2152"/>
      <c r="UXG6" s="2152"/>
      <c r="UXH6" s="2152"/>
      <c r="UXI6" s="2152"/>
      <c r="UXJ6" s="2152"/>
      <c r="UXK6" s="2152"/>
      <c r="UXL6" s="2152"/>
      <c r="UXM6" s="2152"/>
      <c r="UXN6" s="2152"/>
      <c r="UXO6" s="2152"/>
      <c r="UXP6" s="2152"/>
      <c r="UXQ6" s="2152"/>
      <c r="UXR6" s="2152"/>
      <c r="UXS6" s="2152"/>
      <c r="UXT6" s="2152"/>
      <c r="UXU6" s="2152"/>
      <c r="UXV6" s="2152"/>
      <c r="UXW6" s="2152"/>
      <c r="UXX6" s="2152"/>
      <c r="UXY6" s="2152"/>
      <c r="UXZ6" s="2152"/>
      <c r="UYA6" s="2152"/>
      <c r="UYB6" s="2152"/>
      <c r="UYC6" s="2152"/>
      <c r="UYD6" s="2152"/>
      <c r="UYE6" s="2152"/>
      <c r="UYF6" s="2152"/>
      <c r="UYG6" s="2152"/>
      <c r="UYH6" s="2152"/>
      <c r="UYI6" s="2152"/>
      <c r="UYJ6" s="2152"/>
      <c r="UYK6" s="2152"/>
      <c r="UYL6" s="2152"/>
      <c r="UYM6" s="2152"/>
      <c r="UYN6" s="2152"/>
      <c r="UYO6" s="2152"/>
      <c r="UYP6" s="2152"/>
      <c r="UYQ6" s="2152"/>
      <c r="UYR6" s="2152"/>
      <c r="UYS6" s="2152"/>
      <c r="UYT6" s="2152"/>
      <c r="UYU6" s="2152"/>
      <c r="UYV6" s="2152"/>
      <c r="UYW6" s="2152"/>
      <c r="UYX6" s="2152"/>
      <c r="UYY6" s="2152"/>
      <c r="UYZ6" s="2152"/>
      <c r="UZA6" s="2152"/>
      <c r="UZB6" s="2152"/>
      <c r="UZC6" s="2152"/>
      <c r="UZD6" s="2152"/>
      <c r="UZE6" s="2152"/>
      <c r="UZF6" s="2152"/>
      <c r="UZG6" s="2152"/>
      <c r="UZH6" s="2152"/>
      <c r="UZI6" s="2152"/>
      <c r="UZJ6" s="2152"/>
      <c r="UZK6" s="2152"/>
      <c r="UZL6" s="2152"/>
      <c r="UZM6" s="2152"/>
      <c r="UZN6" s="2152"/>
      <c r="UZO6" s="2152"/>
      <c r="UZP6" s="2152"/>
      <c r="UZQ6" s="2152"/>
      <c r="UZR6" s="2152"/>
      <c r="UZS6" s="2152"/>
      <c r="UZT6" s="2152"/>
      <c r="UZU6" s="2152"/>
      <c r="UZV6" s="2152"/>
      <c r="UZW6" s="2152"/>
      <c r="UZX6" s="2152"/>
      <c r="UZY6" s="2152"/>
      <c r="UZZ6" s="2152"/>
      <c r="VAA6" s="2152"/>
      <c r="VAB6" s="2152"/>
      <c r="VAC6" s="2152"/>
      <c r="VAD6" s="2152"/>
      <c r="VAE6" s="2152"/>
      <c r="VAF6" s="2152"/>
      <c r="VAG6" s="2152"/>
      <c r="VAH6" s="2152"/>
      <c r="VAI6" s="2152"/>
      <c r="VAJ6" s="2152"/>
      <c r="VAK6" s="2152"/>
      <c r="VAL6" s="2152"/>
      <c r="VAM6" s="2152"/>
      <c r="VAN6" s="2152"/>
      <c r="VAO6" s="2152"/>
      <c r="VAP6" s="2152"/>
      <c r="VAQ6" s="2152"/>
      <c r="VAR6" s="2152"/>
      <c r="VAS6" s="2152"/>
      <c r="VAT6" s="2152"/>
      <c r="VAU6" s="2152"/>
      <c r="VAV6" s="2152"/>
      <c r="VAW6" s="2152"/>
      <c r="VAX6" s="2152"/>
      <c r="VAY6" s="2152"/>
      <c r="VAZ6" s="2152"/>
      <c r="VBA6" s="2152"/>
      <c r="VBB6" s="2152"/>
      <c r="VBC6" s="2152"/>
      <c r="VBD6" s="2152"/>
      <c r="VBE6" s="2152"/>
      <c r="VBF6" s="2152"/>
      <c r="VBG6" s="2152"/>
      <c r="VBH6" s="2152"/>
      <c r="VBI6" s="2152"/>
      <c r="VBJ6" s="2152"/>
      <c r="VBK6" s="2152"/>
      <c r="VBL6" s="2152"/>
      <c r="VBM6" s="2152"/>
      <c r="VBN6" s="2152"/>
      <c r="VBO6" s="2152"/>
      <c r="VBP6" s="2152"/>
      <c r="VBQ6" s="2152"/>
      <c r="VBR6" s="2152"/>
      <c r="VBS6" s="2152"/>
      <c r="VBT6" s="2152"/>
      <c r="VBU6" s="2152"/>
      <c r="VBV6" s="2152"/>
      <c r="VBW6" s="2152"/>
      <c r="VBX6" s="2152"/>
      <c r="VBY6" s="2152"/>
      <c r="VBZ6" s="2152"/>
      <c r="VCA6" s="2152"/>
      <c r="VCB6" s="2152"/>
      <c r="VCC6" s="2152"/>
      <c r="VCD6" s="2152"/>
      <c r="VCE6" s="2152"/>
      <c r="VCF6" s="2152"/>
      <c r="VCG6" s="2152"/>
      <c r="VCH6" s="2152"/>
      <c r="VCI6" s="2152"/>
      <c r="VCJ6" s="2152"/>
      <c r="VCK6" s="2152"/>
      <c r="VCL6" s="2152"/>
      <c r="VCM6" s="2152"/>
      <c r="VCN6" s="2152"/>
      <c r="VCO6" s="2152"/>
      <c r="VCP6" s="2152"/>
      <c r="VCQ6" s="2152"/>
      <c r="VCR6" s="2152"/>
      <c r="VCS6" s="2152"/>
      <c r="VCT6" s="2152"/>
      <c r="VCU6" s="2152"/>
      <c r="VCV6" s="2152"/>
      <c r="VCW6" s="2152"/>
      <c r="VCX6" s="2152"/>
      <c r="VCY6" s="2152"/>
      <c r="VCZ6" s="2152"/>
      <c r="VDA6" s="2152"/>
      <c r="VDB6" s="2152"/>
      <c r="VDC6" s="2152"/>
      <c r="VDD6" s="2152"/>
      <c r="VDE6" s="2152"/>
      <c r="VDF6" s="2152"/>
      <c r="VDG6" s="2152"/>
      <c r="VDH6" s="2152"/>
      <c r="VDI6" s="2152"/>
      <c r="VDJ6" s="2152"/>
      <c r="VDK6" s="2152"/>
      <c r="VDL6" s="2152"/>
      <c r="VDM6" s="2152"/>
      <c r="VDN6" s="2152"/>
      <c r="VDO6" s="2152"/>
      <c r="VDP6" s="2152"/>
      <c r="VDQ6" s="2152"/>
      <c r="VDR6" s="2152"/>
      <c r="VDS6" s="2152"/>
      <c r="VDT6" s="2152"/>
      <c r="VDU6" s="2152"/>
      <c r="VDV6" s="2152"/>
      <c r="VDW6" s="2152"/>
      <c r="VDX6" s="2152"/>
      <c r="VDY6" s="2152"/>
      <c r="VDZ6" s="2152"/>
      <c r="VEA6" s="2152"/>
      <c r="VEB6" s="2152"/>
      <c r="VEC6" s="2152"/>
      <c r="VED6" s="2152"/>
      <c r="VEE6" s="2152"/>
      <c r="VEF6" s="2152"/>
      <c r="VEG6" s="2152"/>
      <c r="VEH6" s="2152"/>
      <c r="VEI6" s="2152"/>
      <c r="VEJ6" s="2152"/>
      <c r="VEK6" s="2152"/>
      <c r="VEL6" s="2152"/>
      <c r="VEM6" s="2152"/>
      <c r="VEN6" s="2152"/>
      <c r="VEO6" s="2152"/>
      <c r="VEP6" s="2152"/>
      <c r="VEQ6" s="2152"/>
      <c r="VER6" s="2152"/>
      <c r="VES6" s="2152"/>
      <c r="VET6" s="2152"/>
      <c r="VEU6" s="2152"/>
      <c r="VEV6" s="2152"/>
      <c r="VEW6" s="2152"/>
      <c r="VEX6" s="2152"/>
      <c r="VEY6" s="2152"/>
      <c r="VEZ6" s="2152"/>
      <c r="VFA6" s="2152"/>
      <c r="VFB6" s="2152"/>
      <c r="VFC6" s="2152"/>
      <c r="VFD6" s="2152"/>
      <c r="VFE6" s="2152"/>
      <c r="VFF6" s="2152"/>
      <c r="VFG6" s="2152"/>
      <c r="VFH6" s="2152"/>
      <c r="VFI6" s="2152"/>
      <c r="VFJ6" s="2152"/>
      <c r="VFK6" s="2152"/>
      <c r="VFL6" s="2152"/>
      <c r="VFM6" s="2152"/>
      <c r="VFN6" s="2152"/>
      <c r="VFO6" s="2152"/>
      <c r="VFP6" s="2152"/>
      <c r="VFQ6" s="2152"/>
      <c r="VFR6" s="2152"/>
      <c r="VFS6" s="2152"/>
      <c r="VFT6" s="2152"/>
      <c r="VFU6" s="2152"/>
      <c r="VFV6" s="2152"/>
      <c r="VFW6" s="2152"/>
      <c r="VFX6" s="2152"/>
      <c r="VFY6" s="2152"/>
      <c r="VFZ6" s="2152"/>
      <c r="VGA6" s="2152"/>
      <c r="VGB6" s="2152"/>
      <c r="VGC6" s="2152"/>
      <c r="VGD6" s="2152"/>
      <c r="VGE6" s="2152"/>
      <c r="VGF6" s="2152"/>
      <c r="VGG6" s="2152"/>
      <c r="VGH6" s="2152"/>
      <c r="VGI6" s="2152"/>
      <c r="VGJ6" s="2152"/>
      <c r="VGK6" s="2152"/>
      <c r="VGL6" s="2152"/>
      <c r="VGM6" s="2152"/>
      <c r="VGN6" s="2152"/>
      <c r="VGO6" s="2152"/>
      <c r="VGP6" s="2152"/>
      <c r="VGQ6" s="2152"/>
      <c r="VGR6" s="2152"/>
      <c r="VGS6" s="2152"/>
      <c r="VGT6" s="2152"/>
      <c r="VGU6" s="2152"/>
      <c r="VGV6" s="2152"/>
      <c r="VGW6" s="2152"/>
      <c r="VGX6" s="2152"/>
      <c r="VGY6" s="2152"/>
      <c r="VGZ6" s="2152"/>
      <c r="VHA6" s="2152"/>
      <c r="VHB6" s="2152"/>
      <c r="VHC6" s="2152"/>
      <c r="VHD6" s="2152"/>
      <c r="VHE6" s="2152"/>
      <c r="VHF6" s="2152"/>
      <c r="VHG6" s="2152"/>
      <c r="VHH6" s="2152"/>
      <c r="VHI6" s="2152"/>
      <c r="VHJ6" s="2152"/>
      <c r="VHK6" s="2152"/>
      <c r="VHL6" s="2152"/>
      <c r="VHM6" s="2152"/>
      <c r="VHN6" s="2152"/>
      <c r="VHO6" s="2152"/>
      <c r="VHP6" s="2152"/>
      <c r="VHQ6" s="2152"/>
      <c r="VHR6" s="2152"/>
      <c r="VHS6" s="2152"/>
      <c r="VHT6" s="2152"/>
      <c r="VHU6" s="2152"/>
      <c r="VHV6" s="2152"/>
      <c r="VHW6" s="2152"/>
      <c r="VHX6" s="2152"/>
      <c r="VHY6" s="2152"/>
      <c r="VHZ6" s="2152"/>
      <c r="VIA6" s="2152"/>
      <c r="VIB6" s="2152"/>
      <c r="VIC6" s="2152"/>
      <c r="VID6" s="2152"/>
      <c r="VIE6" s="2152"/>
      <c r="VIF6" s="2152"/>
      <c r="VIG6" s="2152"/>
      <c r="VIH6" s="2152"/>
      <c r="VII6" s="2152"/>
      <c r="VIJ6" s="2152"/>
      <c r="VIK6" s="2152"/>
      <c r="VIL6" s="2152"/>
      <c r="VIM6" s="2152"/>
      <c r="VIN6" s="2152"/>
      <c r="VIO6" s="2152"/>
      <c r="VIP6" s="2152"/>
      <c r="VIQ6" s="2152"/>
      <c r="VIR6" s="2152"/>
      <c r="VIS6" s="2152"/>
      <c r="VIT6" s="2152"/>
      <c r="VIU6" s="2152"/>
      <c r="VIV6" s="2152"/>
      <c r="VIW6" s="2152"/>
      <c r="VIX6" s="2152"/>
      <c r="VIY6" s="2152"/>
      <c r="VIZ6" s="2152"/>
      <c r="VJA6" s="2152"/>
      <c r="VJB6" s="2152"/>
      <c r="VJC6" s="2152"/>
      <c r="VJD6" s="2152"/>
      <c r="VJE6" s="2152"/>
      <c r="VJF6" s="2152"/>
      <c r="VJG6" s="2152"/>
      <c r="VJH6" s="2152"/>
      <c r="VJI6" s="2152"/>
      <c r="VJJ6" s="2152"/>
      <c r="VJK6" s="2152"/>
      <c r="VJL6" s="2152"/>
      <c r="VJM6" s="2152"/>
      <c r="VJN6" s="2152"/>
      <c r="VJO6" s="2152"/>
      <c r="VJP6" s="2152"/>
      <c r="VJQ6" s="2152"/>
      <c r="VJR6" s="2152"/>
      <c r="VJS6" s="2152"/>
      <c r="VJT6" s="2152"/>
      <c r="VJU6" s="2152"/>
      <c r="VJV6" s="2152"/>
      <c r="VJW6" s="2152"/>
      <c r="VJX6" s="2152"/>
      <c r="VJY6" s="2152"/>
      <c r="VJZ6" s="2152"/>
      <c r="VKA6" s="2152"/>
      <c r="VKB6" s="2152"/>
      <c r="VKC6" s="2152"/>
      <c r="VKD6" s="2152"/>
      <c r="VKE6" s="2152"/>
      <c r="VKF6" s="2152"/>
      <c r="VKG6" s="2152"/>
      <c r="VKH6" s="2152"/>
      <c r="VKI6" s="2152"/>
      <c r="VKJ6" s="2152"/>
      <c r="VKK6" s="2152"/>
      <c r="VKL6" s="2152"/>
      <c r="VKM6" s="2152"/>
      <c r="VKN6" s="2152"/>
      <c r="VKO6" s="2152"/>
      <c r="VKP6" s="2152"/>
      <c r="VKQ6" s="2152"/>
      <c r="VKR6" s="2152"/>
      <c r="VKS6" s="2152"/>
      <c r="VKT6" s="2152"/>
      <c r="VKU6" s="2152"/>
      <c r="VKV6" s="2152"/>
      <c r="VKW6" s="2152"/>
      <c r="VKX6" s="2152"/>
      <c r="VKY6" s="2152"/>
      <c r="VKZ6" s="2152"/>
      <c r="VLA6" s="2152"/>
      <c r="VLB6" s="2152"/>
      <c r="VLC6" s="2152"/>
      <c r="VLD6" s="2152"/>
      <c r="VLE6" s="2152"/>
      <c r="VLF6" s="2152"/>
      <c r="VLG6" s="2152"/>
      <c r="VLH6" s="2152"/>
      <c r="VLI6" s="2152"/>
      <c r="VLJ6" s="2152"/>
      <c r="VLK6" s="2152"/>
      <c r="VLL6" s="2152"/>
      <c r="VLM6" s="2152"/>
      <c r="VLN6" s="2152"/>
      <c r="VLO6" s="2152"/>
      <c r="VLP6" s="2152"/>
      <c r="VLQ6" s="2152"/>
      <c r="VLR6" s="2152"/>
      <c r="VLS6" s="2152"/>
      <c r="VLT6" s="2152"/>
      <c r="VLU6" s="2152"/>
      <c r="VLV6" s="2152"/>
      <c r="VLW6" s="2152"/>
      <c r="VLX6" s="2152"/>
      <c r="VLY6" s="2152"/>
      <c r="VLZ6" s="2152"/>
      <c r="VMA6" s="2152"/>
      <c r="VMB6" s="2152"/>
      <c r="VMC6" s="2152"/>
      <c r="VMD6" s="2152"/>
      <c r="VME6" s="2152"/>
      <c r="VMF6" s="2152"/>
      <c r="VMG6" s="2152"/>
      <c r="VMH6" s="2152"/>
      <c r="VMI6" s="2152"/>
      <c r="VMJ6" s="2152"/>
      <c r="VMK6" s="2152"/>
      <c r="VML6" s="2152"/>
      <c r="VMM6" s="2152"/>
      <c r="VMN6" s="2152"/>
      <c r="VMO6" s="2152"/>
      <c r="VMP6" s="2152"/>
      <c r="VMQ6" s="2152"/>
      <c r="VMR6" s="2152"/>
      <c r="VMS6" s="2152"/>
      <c r="VMT6" s="2152"/>
      <c r="VMU6" s="2152"/>
      <c r="VMV6" s="2152"/>
      <c r="VMW6" s="2152"/>
      <c r="VMX6" s="2152"/>
      <c r="VMY6" s="2152"/>
      <c r="VMZ6" s="2152"/>
      <c r="VNA6" s="2152"/>
      <c r="VNB6" s="2152"/>
      <c r="VNC6" s="2152"/>
      <c r="VND6" s="2152"/>
      <c r="VNE6" s="2152"/>
      <c r="VNF6" s="2152"/>
      <c r="VNG6" s="2152"/>
      <c r="VNH6" s="2152"/>
      <c r="VNI6" s="2152"/>
      <c r="VNJ6" s="2152"/>
      <c r="VNK6" s="2152"/>
      <c r="VNL6" s="2152"/>
      <c r="VNM6" s="2152"/>
      <c r="VNN6" s="2152"/>
      <c r="VNO6" s="2152"/>
      <c r="VNP6" s="2152"/>
      <c r="VNQ6" s="2152"/>
      <c r="VNR6" s="2152"/>
      <c r="VNS6" s="2152"/>
      <c r="VNT6" s="2152"/>
      <c r="VNU6" s="2152"/>
      <c r="VNV6" s="2152"/>
      <c r="VNW6" s="2152"/>
      <c r="VNX6" s="2152"/>
      <c r="VNY6" s="2152"/>
      <c r="VNZ6" s="2152"/>
      <c r="VOA6" s="2152"/>
      <c r="VOB6" s="2152"/>
      <c r="VOC6" s="2152"/>
      <c r="VOD6" s="2152"/>
      <c r="VOE6" s="2152"/>
      <c r="VOF6" s="2152"/>
      <c r="VOG6" s="2152"/>
      <c r="VOH6" s="2152"/>
      <c r="VOI6" s="2152"/>
      <c r="VOJ6" s="2152"/>
      <c r="VOK6" s="2152"/>
      <c r="VOL6" s="2152"/>
      <c r="VOM6" s="2152"/>
      <c r="VON6" s="2152"/>
      <c r="VOO6" s="2152"/>
      <c r="VOP6" s="2152"/>
      <c r="VOQ6" s="2152"/>
      <c r="VOR6" s="2152"/>
      <c r="VOS6" s="2152"/>
      <c r="VOT6" s="2152"/>
      <c r="VOU6" s="2152"/>
      <c r="VOV6" s="2152"/>
      <c r="VOW6" s="2152"/>
      <c r="VOX6" s="2152"/>
      <c r="VOY6" s="2152"/>
      <c r="VOZ6" s="2152"/>
      <c r="VPA6" s="2152"/>
      <c r="VPB6" s="2152"/>
      <c r="VPC6" s="2152"/>
      <c r="VPD6" s="2152"/>
      <c r="VPE6" s="2152"/>
      <c r="VPF6" s="2152"/>
      <c r="VPG6" s="2152"/>
      <c r="VPH6" s="2152"/>
      <c r="VPI6" s="2152"/>
      <c r="VPJ6" s="2152"/>
      <c r="VPK6" s="2152"/>
      <c r="VPL6" s="2152"/>
      <c r="VPM6" s="2152"/>
      <c r="VPN6" s="2152"/>
      <c r="VPO6" s="2152"/>
      <c r="VPP6" s="2152"/>
      <c r="VPQ6" s="2152"/>
      <c r="VPR6" s="2152"/>
      <c r="VPS6" s="2152"/>
      <c r="VPT6" s="2152"/>
      <c r="VPU6" s="2152"/>
      <c r="VPV6" s="2152"/>
      <c r="VPW6" s="2152"/>
      <c r="VPX6" s="2152"/>
      <c r="VPY6" s="2152"/>
      <c r="VPZ6" s="2152"/>
      <c r="VQA6" s="2152"/>
      <c r="VQB6" s="2152"/>
      <c r="VQC6" s="2152"/>
      <c r="VQD6" s="2152"/>
      <c r="VQE6" s="2152"/>
      <c r="VQF6" s="2152"/>
      <c r="VQG6" s="2152"/>
      <c r="VQH6" s="2152"/>
      <c r="VQI6" s="2152"/>
      <c r="VQJ6" s="2152"/>
      <c r="VQK6" s="2152"/>
      <c r="VQL6" s="2152"/>
      <c r="VQM6" s="2152"/>
      <c r="VQN6" s="2152"/>
      <c r="VQO6" s="2152"/>
      <c r="VQP6" s="2152"/>
      <c r="VQQ6" s="2152"/>
      <c r="VQR6" s="2152"/>
      <c r="VQS6" s="2152"/>
      <c r="VQT6" s="2152"/>
      <c r="VQU6" s="2152"/>
      <c r="VQV6" s="2152"/>
      <c r="VQW6" s="2152"/>
      <c r="VQX6" s="2152"/>
      <c r="VQY6" s="2152"/>
      <c r="VQZ6" s="2152"/>
      <c r="VRA6" s="2152"/>
      <c r="VRB6" s="2152"/>
      <c r="VRC6" s="2152"/>
      <c r="VRD6" s="2152"/>
      <c r="VRE6" s="2152"/>
      <c r="VRF6" s="2152"/>
      <c r="VRG6" s="2152"/>
      <c r="VRH6" s="2152"/>
      <c r="VRI6" s="2152"/>
      <c r="VRJ6" s="2152"/>
      <c r="VRK6" s="2152"/>
      <c r="VRL6" s="2152"/>
      <c r="VRM6" s="2152"/>
      <c r="VRN6" s="2152"/>
      <c r="VRO6" s="2152"/>
      <c r="VRP6" s="2152"/>
      <c r="VRQ6" s="2152"/>
      <c r="VRR6" s="2152"/>
      <c r="VRS6" s="2152"/>
      <c r="VRT6" s="2152"/>
      <c r="VRU6" s="2152"/>
      <c r="VRV6" s="2152"/>
      <c r="VRW6" s="2152"/>
      <c r="VRX6" s="2152"/>
      <c r="VRY6" s="2152"/>
      <c r="VRZ6" s="2152"/>
      <c r="VSA6" s="2152"/>
      <c r="VSB6" s="2152"/>
      <c r="VSC6" s="2152"/>
      <c r="VSD6" s="2152"/>
      <c r="VSE6" s="2152"/>
      <c r="VSF6" s="2152"/>
      <c r="VSG6" s="2152"/>
      <c r="VSH6" s="2152"/>
      <c r="VSI6" s="2152"/>
      <c r="VSJ6" s="2152"/>
      <c r="VSK6" s="2152"/>
      <c r="VSL6" s="2152"/>
      <c r="VSM6" s="2152"/>
      <c r="VSN6" s="2152"/>
      <c r="VSO6" s="2152"/>
      <c r="VSP6" s="2152"/>
      <c r="VSQ6" s="2152"/>
      <c r="VSR6" s="2152"/>
      <c r="VSS6" s="2152"/>
      <c r="VST6" s="2152"/>
      <c r="VSU6" s="2152"/>
      <c r="VSV6" s="2152"/>
      <c r="VSW6" s="2152"/>
      <c r="VSX6" s="2152"/>
      <c r="VSY6" s="2152"/>
      <c r="VSZ6" s="2152"/>
      <c r="VTA6" s="2152"/>
      <c r="VTB6" s="2152"/>
      <c r="VTC6" s="2152"/>
      <c r="VTD6" s="2152"/>
      <c r="VTE6" s="2152"/>
      <c r="VTF6" s="2152"/>
      <c r="VTG6" s="2152"/>
      <c r="VTH6" s="2152"/>
      <c r="VTI6" s="2152"/>
      <c r="VTJ6" s="2152"/>
      <c r="VTK6" s="2152"/>
      <c r="VTL6" s="2152"/>
      <c r="VTM6" s="2152"/>
      <c r="VTN6" s="2152"/>
      <c r="VTO6" s="2152"/>
      <c r="VTP6" s="2152"/>
      <c r="VTQ6" s="2152"/>
      <c r="VTR6" s="2152"/>
      <c r="VTS6" s="2152"/>
      <c r="VTT6" s="2152"/>
      <c r="VTU6" s="2152"/>
      <c r="VTV6" s="2152"/>
      <c r="VTW6" s="2152"/>
      <c r="VTX6" s="2152"/>
      <c r="VTY6" s="2152"/>
      <c r="VTZ6" s="2152"/>
      <c r="VUA6" s="2152"/>
      <c r="VUB6" s="2152"/>
      <c r="VUC6" s="2152"/>
      <c r="VUD6" s="2152"/>
      <c r="VUE6" s="2152"/>
      <c r="VUF6" s="2152"/>
      <c r="VUG6" s="2152"/>
      <c r="VUH6" s="2152"/>
      <c r="VUI6" s="2152"/>
      <c r="VUJ6" s="2152"/>
      <c r="VUK6" s="2152"/>
      <c r="VUL6" s="2152"/>
      <c r="VUM6" s="2152"/>
      <c r="VUN6" s="2152"/>
      <c r="VUO6" s="2152"/>
      <c r="VUP6" s="2152"/>
      <c r="VUQ6" s="2152"/>
      <c r="VUR6" s="2152"/>
      <c r="VUS6" s="2152"/>
      <c r="VUT6" s="2152"/>
      <c r="VUU6" s="2152"/>
      <c r="VUV6" s="2152"/>
      <c r="VUW6" s="2152"/>
      <c r="VUX6" s="2152"/>
      <c r="VUY6" s="2152"/>
      <c r="VUZ6" s="2152"/>
      <c r="VVA6" s="2152"/>
      <c r="VVB6" s="2152"/>
      <c r="VVC6" s="2152"/>
      <c r="VVD6" s="2152"/>
      <c r="VVE6" s="2152"/>
      <c r="VVF6" s="2152"/>
      <c r="VVG6" s="2152"/>
      <c r="VVH6" s="2152"/>
      <c r="VVI6" s="2152"/>
      <c r="VVJ6" s="2152"/>
      <c r="VVK6" s="2152"/>
      <c r="VVL6" s="2152"/>
      <c r="VVM6" s="2152"/>
      <c r="VVN6" s="2152"/>
      <c r="VVO6" s="2152"/>
      <c r="VVP6" s="2152"/>
      <c r="VVQ6" s="2152"/>
      <c r="VVR6" s="2152"/>
      <c r="VVS6" s="2152"/>
      <c r="VVT6" s="2152"/>
      <c r="VVU6" s="2152"/>
      <c r="VVV6" s="2152"/>
      <c r="VVW6" s="2152"/>
      <c r="VVX6" s="2152"/>
      <c r="VVY6" s="2152"/>
      <c r="VVZ6" s="2152"/>
      <c r="VWA6" s="2152"/>
      <c r="VWB6" s="2152"/>
      <c r="VWC6" s="2152"/>
      <c r="VWD6" s="2152"/>
      <c r="VWE6" s="2152"/>
      <c r="VWF6" s="2152"/>
      <c r="VWG6" s="2152"/>
      <c r="VWH6" s="2152"/>
      <c r="VWI6" s="2152"/>
      <c r="VWJ6" s="2152"/>
      <c r="VWK6" s="2152"/>
      <c r="VWL6" s="2152"/>
      <c r="VWM6" s="2152"/>
      <c r="VWN6" s="2152"/>
      <c r="VWO6" s="2152"/>
      <c r="VWP6" s="2152"/>
      <c r="VWQ6" s="2152"/>
      <c r="VWR6" s="2152"/>
      <c r="VWS6" s="2152"/>
      <c r="VWT6" s="2152"/>
      <c r="VWU6" s="2152"/>
      <c r="VWV6" s="2152"/>
      <c r="VWW6" s="2152"/>
      <c r="VWX6" s="2152"/>
      <c r="VWY6" s="2152"/>
      <c r="VWZ6" s="2152"/>
      <c r="VXA6" s="2152"/>
      <c r="VXB6" s="2152"/>
      <c r="VXC6" s="2152"/>
      <c r="VXD6" s="2152"/>
      <c r="VXE6" s="2152"/>
      <c r="VXF6" s="2152"/>
      <c r="VXG6" s="2152"/>
      <c r="VXH6" s="2152"/>
      <c r="VXI6" s="2152"/>
      <c r="VXJ6" s="2152"/>
      <c r="VXK6" s="2152"/>
      <c r="VXL6" s="2152"/>
      <c r="VXM6" s="2152"/>
      <c r="VXN6" s="2152"/>
      <c r="VXO6" s="2152"/>
      <c r="VXP6" s="2152"/>
      <c r="VXQ6" s="2152"/>
      <c r="VXR6" s="2152"/>
      <c r="VXS6" s="2152"/>
      <c r="VXT6" s="2152"/>
      <c r="VXU6" s="2152"/>
      <c r="VXV6" s="2152"/>
      <c r="VXW6" s="2152"/>
      <c r="VXX6" s="2152"/>
      <c r="VXY6" s="2152"/>
      <c r="VXZ6" s="2152"/>
      <c r="VYA6" s="2152"/>
      <c r="VYB6" s="2152"/>
      <c r="VYC6" s="2152"/>
      <c r="VYD6" s="2152"/>
      <c r="VYE6" s="2152"/>
      <c r="VYF6" s="2152"/>
      <c r="VYG6" s="2152"/>
      <c r="VYH6" s="2152"/>
      <c r="VYI6" s="2152"/>
      <c r="VYJ6" s="2152"/>
      <c r="VYK6" s="2152"/>
      <c r="VYL6" s="2152"/>
      <c r="VYM6" s="2152"/>
      <c r="VYN6" s="2152"/>
      <c r="VYO6" s="2152"/>
      <c r="VYP6" s="2152"/>
      <c r="VYQ6" s="2152"/>
      <c r="VYR6" s="2152"/>
      <c r="VYS6" s="2152"/>
      <c r="VYT6" s="2152"/>
      <c r="VYU6" s="2152"/>
      <c r="VYV6" s="2152"/>
      <c r="VYW6" s="2152"/>
      <c r="VYX6" s="2152"/>
      <c r="VYY6" s="2152"/>
      <c r="VYZ6" s="2152"/>
      <c r="VZA6" s="2152"/>
      <c r="VZB6" s="2152"/>
      <c r="VZC6" s="2152"/>
      <c r="VZD6" s="2152"/>
      <c r="VZE6" s="2152"/>
      <c r="VZF6" s="2152"/>
      <c r="VZG6" s="2152"/>
      <c r="VZH6" s="2152"/>
      <c r="VZI6" s="2152"/>
      <c r="VZJ6" s="2152"/>
      <c r="VZK6" s="2152"/>
      <c r="VZL6" s="2152"/>
      <c r="VZM6" s="2152"/>
      <c r="VZN6" s="2152"/>
      <c r="VZO6" s="2152"/>
      <c r="VZP6" s="2152"/>
      <c r="VZQ6" s="2152"/>
      <c r="VZR6" s="2152"/>
      <c r="VZS6" s="2152"/>
      <c r="VZT6" s="2152"/>
      <c r="VZU6" s="2152"/>
      <c r="VZV6" s="2152"/>
      <c r="VZW6" s="2152"/>
      <c r="VZX6" s="2152"/>
      <c r="VZY6" s="2152"/>
      <c r="VZZ6" s="2152"/>
      <c r="WAA6" s="2152"/>
      <c r="WAB6" s="2152"/>
      <c r="WAC6" s="2152"/>
      <c r="WAD6" s="2152"/>
      <c r="WAE6" s="2152"/>
      <c r="WAF6" s="2152"/>
      <c r="WAG6" s="2152"/>
      <c r="WAH6" s="2152"/>
      <c r="WAI6" s="2152"/>
      <c r="WAJ6" s="2152"/>
      <c r="WAK6" s="2152"/>
      <c r="WAL6" s="2152"/>
      <c r="WAM6" s="2152"/>
      <c r="WAN6" s="2152"/>
      <c r="WAO6" s="2152"/>
      <c r="WAP6" s="2152"/>
      <c r="WAQ6" s="2152"/>
      <c r="WAR6" s="2152"/>
      <c r="WAS6" s="2152"/>
      <c r="WAT6" s="2152"/>
      <c r="WAU6" s="2152"/>
      <c r="WAV6" s="2152"/>
      <c r="WAW6" s="2152"/>
      <c r="WAX6" s="2152"/>
      <c r="WAY6" s="2152"/>
      <c r="WAZ6" s="2152"/>
      <c r="WBA6" s="2152"/>
      <c r="WBB6" s="2152"/>
      <c r="WBC6" s="2152"/>
      <c r="WBD6" s="2152"/>
      <c r="WBE6" s="2152"/>
      <c r="WBF6" s="2152"/>
      <c r="WBG6" s="2152"/>
      <c r="WBH6" s="2152"/>
      <c r="WBI6" s="2152"/>
      <c r="WBJ6" s="2152"/>
      <c r="WBK6" s="2152"/>
      <c r="WBL6" s="2152"/>
      <c r="WBM6" s="2152"/>
      <c r="WBN6" s="2152"/>
      <c r="WBO6" s="2152"/>
      <c r="WBP6" s="2152"/>
      <c r="WBQ6" s="2152"/>
      <c r="WBR6" s="2152"/>
      <c r="WBS6" s="2152"/>
      <c r="WBT6" s="2152"/>
      <c r="WBU6" s="2152"/>
      <c r="WBV6" s="2152"/>
      <c r="WBW6" s="2152"/>
      <c r="WBX6" s="2152"/>
      <c r="WBY6" s="2152"/>
      <c r="WBZ6" s="2152"/>
      <c r="WCA6" s="2152"/>
      <c r="WCB6" s="2152"/>
      <c r="WCC6" s="2152"/>
      <c r="WCD6" s="2152"/>
      <c r="WCE6" s="2152"/>
      <c r="WCF6" s="2152"/>
      <c r="WCG6" s="2152"/>
      <c r="WCH6" s="2152"/>
      <c r="WCI6" s="2152"/>
      <c r="WCJ6" s="2152"/>
      <c r="WCK6" s="2152"/>
      <c r="WCL6" s="2152"/>
      <c r="WCM6" s="2152"/>
      <c r="WCN6" s="2152"/>
      <c r="WCO6" s="2152"/>
      <c r="WCP6" s="2152"/>
      <c r="WCQ6" s="2152"/>
      <c r="WCR6" s="2152"/>
      <c r="WCS6" s="2152"/>
      <c r="WCT6" s="2152"/>
      <c r="WCU6" s="2152"/>
      <c r="WCV6" s="2152"/>
      <c r="WCW6" s="2152"/>
      <c r="WCX6" s="2152"/>
      <c r="WCY6" s="2152"/>
      <c r="WCZ6" s="2152"/>
      <c r="WDA6" s="2152"/>
      <c r="WDB6" s="2152"/>
      <c r="WDC6" s="2152"/>
      <c r="WDD6" s="2152"/>
      <c r="WDE6" s="2152"/>
      <c r="WDF6" s="2152"/>
      <c r="WDG6" s="2152"/>
      <c r="WDH6" s="2152"/>
      <c r="WDI6" s="2152"/>
      <c r="WDJ6" s="2152"/>
      <c r="WDK6" s="2152"/>
      <c r="WDL6" s="2152"/>
      <c r="WDM6" s="2152"/>
      <c r="WDN6" s="2152"/>
      <c r="WDO6" s="2152"/>
      <c r="WDP6" s="2152"/>
      <c r="WDQ6" s="2152"/>
      <c r="WDR6" s="2152"/>
      <c r="WDS6" s="2152"/>
      <c r="WDT6" s="2152"/>
      <c r="WDU6" s="2152"/>
      <c r="WDV6" s="2152"/>
      <c r="WDW6" s="2152"/>
      <c r="WDX6" s="2152"/>
      <c r="WDY6" s="2152"/>
      <c r="WDZ6" s="2152"/>
      <c r="WEA6" s="2152"/>
      <c r="WEB6" s="2152"/>
      <c r="WEC6" s="2152"/>
      <c r="WED6" s="2152"/>
      <c r="WEE6" s="2152"/>
      <c r="WEF6" s="2152"/>
      <c r="WEG6" s="2152"/>
      <c r="WEH6" s="2152"/>
      <c r="WEI6" s="2152"/>
      <c r="WEJ6" s="2152"/>
      <c r="WEK6" s="2152"/>
      <c r="WEL6" s="2152"/>
      <c r="WEM6" s="2152"/>
      <c r="WEN6" s="2152"/>
      <c r="WEO6" s="2152"/>
      <c r="WEP6" s="2152"/>
      <c r="WEQ6" s="2152"/>
      <c r="WER6" s="2152"/>
      <c r="WES6" s="2152"/>
      <c r="WET6" s="2152"/>
      <c r="WEU6" s="2152"/>
      <c r="WEV6" s="2152"/>
      <c r="WEW6" s="2152"/>
      <c r="WEX6" s="2152"/>
      <c r="WEY6" s="2152"/>
      <c r="WEZ6" s="2152"/>
      <c r="WFA6" s="2152"/>
      <c r="WFB6" s="2152"/>
      <c r="WFC6" s="2152"/>
      <c r="WFD6" s="2152"/>
      <c r="WFE6" s="2152"/>
      <c r="WFF6" s="2152"/>
      <c r="WFG6" s="2152"/>
      <c r="WFH6" s="2152"/>
      <c r="WFI6" s="2152"/>
      <c r="WFJ6" s="2152"/>
      <c r="WFK6" s="2152"/>
      <c r="WFL6" s="2152"/>
      <c r="WFM6" s="2152"/>
      <c r="WFN6" s="2152"/>
      <c r="WFO6" s="2152"/>
      <c r="WFP6" s="2152"/>
      <c r="WFQ6" s="2152"/>
      <c r="WFR6" s="2152"/>
      <c r="WFS6" s="2152"/>
      <c r="WFT6" s="2152"/>
      <c r="WFU6" s="2152"/>
      <c r="WFV6" s="2152"/>
      <c r="WFW6" s="2152"/>
      <c r="WFX6" s="2152"/>
      <c r="WFY6" s="2152"/>
      <c r="WFZ6" s="2152"/>
      <c r="WGA6" s="2152"/>
      <c r="WGB6" s="2152"/>
      <c r="WGC6" s="2152"/>
      <c r="WGD6" s="2152"/>
      <c r="WGE6" s="2152"/>
      <c r="WGF6" s="2152"/>
      <c r="WGG6" s="2152"/>
      <c r="WGH6" s="2152"/>
      <c r="WGI6" s="2152"/>
      <c r="WGJ6" s="2152"/>
      <c r="WGK6" s="2152"/>
      <c r="WGL6" s="2152"/>
      <c r="WGM6" s="2152"/>
      <c r="WGN6" s="2152"/>
      <c r="WGO6" s="2152"/>
      <c r="WGP6" s="2152"/>
      <c r="WGQ6" s="2152"/>
      <c r="WGR6" s="2152"/>
      <c r="WGS6" s="2152"/>
      <c r="WGT6" s="2152"/>
      <c r="WGU6" s="2152"/>
      <c r="WGV6" s="2152"/>
      <c r="WGW6" s="2152"/>
      <c r="WGX6" s="2152"/>
      <c r="WGY6" s="2152"/>
      <c r="WGZ6" s="2152"/>
      <c r="WHA6" s="2152"/>
      <c r="WHB6" s="2152"/>
      <c r="WHC6" s="2152"/>
      <c r="WHD6" s="2152"/>
      <c r="WHE6" s="2152"/>
      <c r="WHF6" s="2152"/>
      <c r="WHG6" s="2152"/>
      <c r="WHH6" s="2152"/>
      <c r="WHI6" s="2152"/>
      <c r="WHJ6" s="2152"/>
      <c r="WHK6" s="2152"/>
      <c r="WHL6" s="2152"/>
      <c r="WHM6" s="2152"/>
      <c r="WHN6" s="2152"/>
      <c r="WHO6" s="2152"/>
      <c r="WHP6" s="2152"/>
      <c r="WHQ6" s="2152"/>
      <c r="WHR6" s="2152"/>
      <c r="WHS6" s="2152"/>
      <c r="WHT6" s="2152"/>
      <c r="WHU6" s="2152"/>
      <c r="WHV6" s="2152"/>
      <c r="WHW6" s="2152"/>
      <c r="WHX6" s="2152"/>
      <c r="WHY6" s="2152"/>
      <c r="WHZ6" s="2152"/>
      <c r="WIA6" s="2152"/>
      <c r="WIB6" s="2152"/>
      <c r="WIC6" s="2152"/>
      <c r="WID6" s="2152"/>
      <c r="WIE6" s="2152"/>
      <c r="WIF6" s="2152"/>
      <c r="WIG6" s="2152"/>
      <c r="WIH6" s="2152"/>
      <c r="WII6" s="2152"/>
      <c r="WIJ6" s="2152"/>
      <c r="WIK6" s="2152"/>
      <c r="WIL6" s="2152"/>
      <c r="WIM6" s="2152"/>
      <c r="WIN6" s="2152"/>
      <c r="WIO6" s="2152"/>
      <c r="WIP6" s="2152"/>
      <c r="WIQ6" s="2152"/>
      <c r="WIR6" s="2152"/>
      <c r="WIS6" s="2152"/>
      <c r="WIT6" s="2152"/>
      <c r="WIU6" s="2152"/>
      <c r="WIV6" s="2152"/>
      <c r="WIW6" s="2152"/>
      <c r="WIX6" s="2152"/>
      <c r="WIY6" s="2152"/>
      <c r="WIZ6" s="2152"/>
      <c r="WJA6" s="2152"/>
      <c r="WJB6" s="2152"/>
      <c r="WJC6" s="2152"/>
      <c r="WJD6" s="2152"/>
      <c r="WJE6" s="2152"/>
      <c r="WJF6" s="2152"/>
      <c r="WJG6" s="2152"/>
      <c r="WJH6" s="2152"/>
      <c r="WJI6" s="2152"/>
      <c r="WJJ6" s="2152"/>
      <c r="WJK6" s="2152"/>
      <c r="WJL6" s="2152"/>
      <c r="WJM6" s="2152"/>
      <c r="WJN6" s="2152"/>
      <c r="WJO6" s="2152"/>
      <c r="WJP6" s="2152"/>
      <c r="WJQ6" s="2152"/>
      <c r="WJR6" s="2152"/>
      <c r="WJS6" s="2152"/>
      <c r="WJT6" s="2152"/>
      <c r="WJU6" s="2152"/>
      <c r="WJV6" s="2152"/>
      <c r="WJW6" s="2152"/>
      <c r="WJX6" s="2152"/>
      <c r="WJY6" s="2152"/>
      <c r="WJZ6" s="2152"/>
      <c r="WKA6" s="2152"/>
      <c r="WKB6" s="2152"/>
      <c r="WKC6" s="2152"/>
      <c r="WKD6" s="2152"/>
      <c r="WKE6" s="2152"/>
      <c r="WKF6" s="2152"/>
      <c r="WKG6" s="2152"/>
      <c r="WKH6" s="2152"/>
      <c r="WKI6" s="2152"/>
      <c r="WKJ6" s="2152"/>
      <c r="WKK6" s="2152"/>
      <c r="WKL6" s="2152"/>
      <c r="WKM6" s="2152"/>
      <c r="WKN6" s="2152"/>
      <c r="WKO6" s="2152"/>
      <c r="WKP6" s="2152"/>
      <c r="WKQ6" s="2152"/>
      <c r="WKR6" s="2152"/>
      <c r="WKS6" s="2152"/>
      <c r="WKT6" s="2152"/>
      <c r="WKU6" s="2152"/>
      <c r="WKV6" s="2152"/>
      <c r="WKW6" s="2152"/>
      <c r="WKX6" s="2152"/>
      <c r="WKY6" s="2152"/>
      <c r="WKZ6" s="2152"/>
      <c r="WLA6" s="2152"/>
      <c r="WLB6" s="2152"/>
      <c r="WLC6" s="2152"/>
      <c r="WLD6" s="2152"/>
      <c r="WLE6" s="2152"/>
      <c r="WLF6" s="2152"/>
      <c r="WLG6" s="2152"/>
      <c r="WLH6" s="2152"/>
      <c r="WLI6" s="2152"/>
      <c r="WLJ6" s="2152"/>
      <c r="WLK6" s="2152"/>
      <c r="WLL6" s="2152"/>
      <c r="WLM6" s="2152"/>
      <c r="WLN6" s="2152"/>
      <c r="WLO6" s="2152"/>
      <c r="WLP6" s="2152"/>
      <c r="WLQ6" s="2152"/>
      <c r="WLR6" s="2152"/>
      <c r="WLS6" s="2152"/>
      <c r="WLT6" s="2152"/>
      <c r="WLU6" s="2152"/>
      <c r="WLV6" s="2152"/>
      <c r="WLW6" s="2152"/>
      <c r="WLX6" s="2152"/>
      <c r="WLY6" s="2152"/>
      <c r="WLZ6" s="2152"/>
      <c r="WMA6" s="2152"/>
      <c r="WMB6" s="2152"/>
      <c r="WMC6" s="2152"/>
      <c r="WMD6" s="2152"/>
      <c r="WME6" s="2152"/>
      <c r="WMF6" s="2152"/>
      <c r="WMG6" s="2152"/>
      <c r="WMH6" s="2152"/>
      <c r="WMI6" s="2152"/>
      <c r="WMJ6" s="2152"/>
      <c r="WMK6" s="2152"/>
      <c r="WML6" s="2152"/>
      <c r="WMM6" s="2152"/>
      <c r="WMN6" s="2152"/>
      <c r="WMO6" s="2152"/>
      <c r="WMP6" s="2152"/>
      <c r="WMQ6" s="2152"/>
      <c r="WMR6" s="2152"/>
      <c r="WMS6" s="2152"/>
      <c r="WMT6" s="2152"/>
      <c r="WMU6" s="2152"/>
      <c r="WMV6" s="2152"/>
      <c r="WMW6" s="2152"/>
      <c r="WMX6" s="2152"/>
      <c r="WMY6" s="2152"/>
      <c r="WMZ6" s="2152"/>
      <c r="WNA6" s="2152"/>
      <c r="WNB6" s="2152"/>
      <c r="WNC6" s="2152"/>
      <c r="WND6" s="2152"/>
      <c r="WNE6" s="2152"/>
      <c r="WNF6" s="2152"/>
      <c r="WNG6" s="2152"/>
      <c r="WNH6" s="2152"/>
      <c r="WNI6" s="2152"/>
      <c r="WNJ6" s="2152"/>
      <c r="WNK6" s="2152"/>
      <c r="WNL6" s="2152"/>
      <c r="WNM6" s="2152"/>
      <c r="WNN6" s="2152"/>
      <c r="WNO6" s="2152"/>
      <c r="WNP6" s="2152"/>
      <c r="WNQ6" s="2152"/>
      <c r="WNR6" s="2152"/>
      <c r="WNS6" s="2152"/>
      <c r="WNT6" s="2152"/>
      <c r="WNU6" s="2152"/>
      <c r="WNV6" s="2152"/>
      <c r="WNW6" s="2152"/>
      <c r="WNX6" s="2152"/>
      <c r="WNY6" s="2152"/>
      <c r="WNZ6" s="2152"/>
      <c r="WOA6" s="2152"/>
      <c r="WOB6" s="2152"/>
      <c r="WOC6" s="2152"/>
      <c r="WOD6" s="2152"/>
      <c r="WOE6" s="2152"/>
      <c r="WOF6" s="2152"/>
      <c r="WOG6" s="2152"/>
      <c r="WOH6" s="2152"/>
      <c r="WOI6" s="2152"/>
      <c r="WOJ6" s="2152"/>
      <c r="WOK6" s="2152"/>
      <c r="WOL6" s="2152"/>
      <c r="WOM6" s="2152"/>
      <c r="WON6" s="2152"/>
      <c r="WOO6" s="2152"/>
      <c r="WOP6" s="2152"/>
      <c r="WOQ6" s="2152"/>
      <c r="WOR6" s="2152"/>
      <c r="WOS6" s="2152"/>
      <c r="WOT6" s="2152"/>
      <c r="WOU6" s="2152"/>
      <c r="WOV6" s="2152"/>
      <c r="WOW6" s="2152"/>
      <c r="WOX6" s="2152"/>
      <c r="WOY6" s="2152"/>
      <c r="WOZ6" s="2152"/>
      <c r="WPA6" s="2152"/>
      <c r="WPB6" s="2152"/>
      <c r="WPC6" s="2152"/>
      <c r="WPD6" s="2152"/>
      <c r="WPE6" s="2152"/>
      <c r="WPF6" s="2152"/>
      <c r="WPG6" s="2152"/>
      <c r="WPH6" s="2152"/>
      <c r="WPI6" s="2152"/>
      <c r="WPJ6" s="2152"/>
      <c r="WPK6" s="2152"/>
      <c r="WPL6" s="2152"/>
      <c r="WPM6" s="2152"/>
      <c r="WPN6" s="2152"/>
      <c r="WPO6" s="2152"/>
      <c r="WPP6" s="2152"/>
      <c r="WPQ6" s="2152"/>
      <c r="WPR6" s="2152"/>
      <c r="WPS6" s="2152"/>
      <c r="WPT6" s="2152"/>
      <c r="WPU6" s="2152"/>
      <c r="WPV6" s="2152"/>
      <c r="WPW6" s="2152"/>
      <c r="WPX6" s="2152"/>
      <c r="WPY6" s="2152"/>
      <c r="WPZ6" s="2152"/>
      <c r="WQA6" s="2152"/>
      <c r="WQB6" s="2152"/>
      <c r="WQC6" s="2152"/>
      <c r="WQD6" s="2152"/>
      <c r="WQE6" s="2152"/>
      <c r="WQF6" s="2152"/>
      <c r="WQG6" s="2152"/>
      <c r="WQH6" s="2152"/>
      <c r="WQI6" s="2152"/>
      <c r="WQJ6" s="2152"/>
      <c r="WQK6" s="2152"/>
      <c r="WQL6" s="2152"/>
      <c r="WQM6" s="2152"/>
      <c r="WQN6" s="2152"/>
      <c r="WQO6" s="2152"/>
      <c r="WQP6" s="2152"/>
      <c r="WQQ6" s="2152"/>
      <c r="WQR6" s="2152"/>
      <c r="WQS6" s="2152"/>
      <c r="WQT6" s="2152"/>
      <c r="WQU6" s="2152"/>
      <c r="WQV6" s="2152"/>
      <c r="WQW6" s="2152"/>
      <c r="WQX6" s="2152"/>
      <c r="WQY6" s="2152"/>
      <c r="WQZ6" s="2152"/>
      <c r="WRA6" s="2152"/>
      <c r="WRB6" s="2152"/>
      <c r="WRC6" s="2152"/>
      <c r="WRD6" s="2152"/>
      <c r="WRE6" s="2152"/>
      <c r="WRF6" s="2152"/>
      <c r="WRG6" s="2152"/>
      <c r="WRH6" s="2152"/>
      <c r="WRI6" s="2152"/>
      <c r="WRJ6" s="2152"/>
      <c r="WRK6" s="2152"/>
      <c r="WRL6" s="2152"/>
      <c r="WRM6" s="2152"/>
      <c r="WRN6" s="2152"/>
      <c r="WRO6" s="2152"/>
      <c r="WRP6" s="2152"/>
      <c r="WRQ6" s="2152"/>
      <c r="WRR6" s="2152"/>
      <c r="WRS6" s="2152"/>
      <c r="WRT6" s="2152"/>
      <c r="WRU6" s="2152"/>
      <c r="WRV6" s="2152"/>
      <c r="WRW6" s="2152"/>
      <c r="WRX6" s="2152"/>
      <c r="WRY6" s="2152"/>
      <c r="WRZ6" s="2152"/>
      <c r="WSA6" s="2152"/>
      <c r="WSB6" s="2152"/>
      <c r="WSC6" s="2152"/>
      <c r="WSD6" s="2152"/>
      <c r="WSE6" s="2152"/>
      <c r="WSF6" s="2152"/>
      <c r="WSG6" s="2152"/>
      <c r="WSH6" s="2152"/>
      <c r="WSI6" s="2152"/>
      <c r="WSJ6" s="2152"/>
      <c r="WSK6" s="2152"/>
      <c r="WSL6" s="2152"/>
      <c r="WSM6" s="2152"/>
      <c r="WSN6" s="2152"/>
      <c r="WSO6" s="2152"/>
      <c r="WSP6" s="2152"/>
      <c r="WSQ6" s="2152"/>
      <c r="WSR6" s="2152"/>
      <c r="WSS6" s="2152"/>
      <c r="WST6" s="2152"/>
      <c r="WSU6" s="2152"/>
      <c r="WSV6" s="2152"/>
      <c r="WSW6" s="2152"/>
      <c r="WSX6" s="2152"/>
      <c r="WSY6" s="2152"/>
      <c r="WSZ6" s="2152"/>
      <c r="WTA6" s="2152"/>
      <c r="WTB6" s="2152"/>
      <c r="WTC6" s="2152"/>
      <c r="WTD6" s="2152"/>
      <c r="WTE6" s="2152"/>
      <c r="WTF6" s="2152"/>
      <c r="WTG6" s="2152"/>
      <c r="WTH6" s="2152"/>
      <c r="WTI6" s="2152"/>
      <c r="WTJ6" s="2152"/>
      <c r="WTK6" s="2152"/>
      <c r="WTL6" s="2152"/>
      <c r="WTM6" s="2152"/>
      <c r="WTN6" s="2152"/>
      <c r="WTO6" s="2152"/>
      <c r="WTP6" s="2152"/>
      <c r="WTQ6" s="2152"/>
      <c r="WTR6" s="2152"/>
      <c r="WTS6" s="2152"/>
      <c r="WTT6" s="2152"/>
      <c r="WTU6" s="2152"/>
      <c r="WTV6" s="2152"/>
      <c r="WTW6" s="2152"/>
      <c r="WTX6" s="2152"/>
      <c r="WTY6" s="2152"/>
      <c r="WTZ6" s="2152"/>
      <c r="WUA6" s="2152"/>
      <c r="WUB6" s="2152"/>
      <c r="WUC6" s="2152"/>
      <c r="WUD6" s="2152"/>
      <c r="WUE6" s="2152"/>
      <c r="WUF6" s="2152"/>
      <c r="WUG6" s="2152"/>
      <c r="WUH6" s="2152"/>
      <c r="WUI6" s="2152"/>
      <c r="WUJ6" s="2152"/>
      <c r="WUK6" s="2152"/>
      <c r="WUL6" s="2152"/>
      <c r="WUM6" s="2152"/>
      <c r="WUN6" s="2152"/>
      <c r="WUO6" s="2152"/>
      <c r="WUP6" s="2152"/>
      <c r="WUQ6" s="2152"/>
      <c r="WUR6" s="2152"/>
      <c r="WUS6" s="2152"/>
      <c r="WUT6" s="2152"/>
      <c r="WUU6" s="2152"/>
      <c r="WUV6" s="2152"/>
      <c r="WUW6" s="2152"/>
      <c r="WUX6" s="2152"/>
      <c r="WUY6" s="2152"/>
      <c r="WUZ6" s="2152"/>
      <c r="WVA6" s="2152"/>
      <c r="WVB6" s="2152"/>
      <c r="WVC6" s="2152"/>
      <c r="WVD6" s="2152"/>
      <c r="WVE6" s="2152"/>
      <c r="WVF6" s="2152"/>
      <c r="WVG6" s="2152"/>
      <c r="WVH6" s="2152"/>
      <c r="WVI6" s="2152"/>
      <c r="WVJ6" s="2152"/>
      <c r="WVK6" s="2152"/>
      <c r="WVL6" s="2152"/>
      <c r="WVM6" s="2152"/>
      <c r="WVN6" s="2152"/>
      <c r="WVO6" s="2152"/>
      <c r="WVP6" s="2152"/>
      <c r="WVQ6" s="2152"/>
      <c r="WVR6" s="2152"/>
      <c r="WVS6" s="2152"/>
      <c r="WVT6" s="2152"/>
      <c r="WVU6" s="2152"/>
      <c r="WVV6" s="2152"/>
      <c r="WVW6" s="2152"/>
      <c r="WVX6" s="2152"/>
      <c r="WVY6" s="2152"/>
      <c r="WVZ6" s="2152"/>
      <c r="WWA6" s="2152"/>
      <c r="WWB6" s="2152"/>
      <c r="WWC6" s="2152"/>
      <c r="WWD6" s="2152"/>
      <c r="WWE6" s="2152"/>
      <c r="WWF6" s="2152"/>
      <c r="WWG6" s="2152"/>
      <c r="WWH6" s="2152"/>
      <c r="WWI6" s="2152"/>
      <c r="WWJ6" s="2152"/>
      <c r="WWK6" s="2152"/>
      <c r="WWL6" s="2152"/>
      <c r="WWM6" s="2152"/>
      <c r="WWN6" s="2152"/>
      <c r="WWO6" s="2152"/>
      <c r="WWP6" s="2152"/>
      <c r="WWQ6" s="2152"/>
      <c r="WWR6" s="2152"/>
      <c r="WWS6" s="2152"/>
      <c r="WWT6" s="2152"/>
      <c r="WWU6" s="2152"/>
      <c r="WWV6" s="2152"/>
      <c r="WWW6" s="2152"/>
      <c r="WWX6" s="2152"/>
      <c r="WWY6" s="2152"/>
      <c r="WWZ6" s="2152"/>
      <c r="WXA6" s="2152"/>
      <c r="WXB6" s="2152"/>
      <c r="WXC6" s="2152"/>
      <c r="WXD6" s="2152"/>
      <c r="WXE6" s="2152"/>
      <c r="WXF6" s="2152"/>
      <c r="WXG6" s="2152"/>
      <c r="WXH6" s="2152"/>
      <c r="WXI6" s="2152"/>
      <c r="WXJ6" s="2152"/>
      <c r="WXK6" s="2152"/>
      <c r="WXL6" s="2152"/>
      <c r="WXM6" s="2152"/>
      <c r="WXN6" s="2152"/>
      <c r="WXO6" s="2152"/>
      <c r="WXP6" s="2152"/>
      <c r="WXQ6" s="2152"/>
      <c r="WXR6" s="2152"/>
      <c r="WXS6" s="2152"/>
      <c r="WXT6" s="2152"/>
      <c r="WXU6" s="2152"/>
      <c r="WXV6" s="2152"/>
      <c r="WXW6" s="2152"/>
      <c r="WXX6" s="2152"/>
      <c r="WXY6" s="2152"/>
      <c r="WXZ6" s="2152"/>
      <c r="WYA6" s="2152"/>
      <c r="WYB6" s="2152"/>
      <c r="WYC6" s="2152"/>
      <c r="WYD6" s="2152"/>
      <c r="WYE6" s="2152"/>
      <c r="WYF6" s="2152"/>
      <c r="WYG6" s="2152"/>
      <c r="WYH6" s="2152"/>
      <c r="WYI6" s="2152"/>
      <c r="WYJ6" s="2152"/>
      <c r="WYK6" s="2152"/>
      <c r="WYL6" s="2152"/>
      <c r="WYM6" s="2152"/>
      <c r="WYN6" s="2152"/>
      <c r="WYO6" s="2152"/>
      <c r="WYP6" s="2152"/>
      <c r="WYQ6" s="2152"/>
      <c r="WYR6" s="2152"/>
      <c r="WYS6" s="2152"/>
      <c r="WYT6" s="2152"/>
      <c r="WYU6" s="2152"/>
      <c r="WYV6" s="2152"/>
      <c r="WYW6" s="2152"/>
      <c r="WYX6" s="2152"/>
      <c r="WYY6" s="2152"/>
      <c r="WYZ6" s="2152"/>
      <c r="WZA6" s="2152"/>
      <c r="WZB6" s="2152"/>
      <c r="WZC6" s="2152"/>
      <c r="WZD6" s="2152"/>
      <c r="WZE6" s="2152"/>
      <c r="WZF6" s="2152"/>
      <c r="WZG6" s="2152"/>
      <c r="WZH6" s="2152"/>
      <c r="WZI6" s="2152"/>
      <c r="WZJ6" s="2152"/>
      <c r="WZK6" s="2152"/>
      <c r="WZL6" s="2152"/>
      <c r="WZM6" s="2152"/>
      <c r="WZN6" s="2152"/>
      <c r="WZO6" s="2152"/>
      <c r="WZP6" s="2152"/>
      <c r="WZQ6" s="2152"/>
      <c r="WZR6" s="2152"/>
      <c r="WZS6" s="2152"/>
      <c r="WZT6" s="2152"/>
      <c r="WZU6" s="2152"/>
      <c r="WZV6" s="2152"/>
      <c r="WZW6" s="2152"/>
      <c r="WZX6" s="2152"/>
      <c r="WZY6" s="2152"/>
      <c r="WZZ6" s="2152"/>
      <c r="XAA6" s="2152"/>
      <c r="XAB6" s="2152"/>
      <c r="XAC6" s="2152"/>
      <c r="XAD6" s="2152"/>
      <c r="XAE6" s="2152"/>
      <c r="XAF6" s="2152"/>
      <c r="XAG6" s="2152"/>
      <c r="XAH6" s="2152"/>
      <c r="XAI6" s="2152"/>
      <c r="XAJ6" s="2152"/>
      <c r="XAK6" s="2152"/>
      <c r="XAL6" s="2152"/>
      <c r="XAM6" s="2152"/>
      <c r="XAN6" s="2152"/>
      <c r="XAO6" s="2152"/>
      <c r="XAP6" s="2152"/>
      <c r="XAQ6" s="2152"/>
      <c r="XAR6" s="2152"/>
      <c r="XAS6" s="2152"/>
      <c r="XAT6" s="2152"/>
      <c r="XAU6" s="2152"/>
      <c r="XAV6" s="2152"/>
      <c r="XAW6" s="2152"/>
      <c r="XAX6" s="2152"/>
      <c r="XAY6" s="2152"/>
      <c r="XAZ6" s="2152"/>
      <c r="XBA6" s="2152"/>
      <c r="XBB6" s="2152"/>
      <c r="XBC6" s="2152"/>
      <c r="XBD6" s="2152"/>
      <c r="XBE6" s="2152"/>
      <c r="XBF6" s="2152"/>
      <c r="XBG6" s="2152"/>
      <c r="XBH6" s="2152"/>
      <c r="XBI6" s="2152"/>
      <c r="XBJ6" s="2152"/>
      <c r="XBK6" s="2152"/>
      <c r="XBL6" s="2152"/>
      <c r="XBM6" s="2152"/>
      <c r="XBN6" s="2152"/>
      <c r="XBO6" s="2152"/>
      <c r="XBP6" s="2152"/>
      <c r="XBQ6" s="2152"/>
      <c r="XBR6" s="2152"/>
      <c r="XBS6" s="2152"/>
      <c r="XBT6" s="2152"/>
      <c r="XBU6" s="2152"/>
      <c r="XBV6" s="2152"/>
      <c r="XBW6" s="2152"/>
      <c r="XBX6" s="2152"/>
      <c r="XBY6" s="2152"/>
      <c r="XBZ6" s="2152"/>
      <c r="XCA6" s="2152"/>
      <c r="XCB6" s="2152"/>
      <c r="XCC6" s="2152"/>
      <c r="XCD6" s="2152"/>
      <c r="XCE6" s="2152"/>
      <c r="XCF6" s="2152"/>
      <c r="XCG6" s="2152"/>
      <c r="XCH6" s="2152"/>
      <c r="XCI6" s="2152"/>
      <c r="XCJ6" s="2152"/>
      <c r="XCK6" s="2152"/>
      <c r="XCL6" s="2152"/>
      <c r="XCM6" s="2152"/>
      <c r="XCN6" s="2152"/>
      <c r="XCO6" s="2152"/>
      <c r="XCP6" s="2152"/>
      <c r="XCQ6" s="2152"/>
      <c r="XCR6" s="2152"/>
      <c r="XCS6" s="2152"/>
      <c r="XCT6" s="2152"/>
      <c r="XCU6" s="2152"/>
      <c r="XCV6" s="2152"/>
      <c r="XCW6" s="2152"/>
      <c r="XCX6" s="2152"/>
      <c r="XCY6" s="2152"/>
      <c r="XCZ6" s="2152"/>
      <c r="XDA6" s="2152"/>
      <c r="XDB6" s="2152"/>
      <c r="XDC6" s="2152"/>
      <c r="XDD6" s="2152"/>
      <c r="XDE6" s="2152"/>
      <c r="XDF6" s="2152"/>
      <c r="XDG6" s="2152"/>
      <c r="XDH6" s="2152"/>
      <c r="XDI6" s="2152"/>
      <c r="XDJ6" s="2152"/>
      <c r="XDK6" s="2152"/>
      <c r="XDL6" s="2152"/>
      <c r="XDM6" s="2152"/>
      <c r="XDN6" s="2152"/>
      <c r="XDO6" s="2152"/>
      <c r="XDP6" s="2152"/>
      <c r="XDQ6" s="2152"/>
      <c r="XDR6" s="2152"/>
      <c r="XDS6" s="2152"/>
      <c r="XDT6" s="2152"/>
      <c r="XDU6" s="2152"/>
      <c r="XDV6" s="2152"/>
      <c r="XDW6" s="2152"/>
      <c r="XDX6" s="2152"/>
      <c r="XDY6" s="2152"/>
      <c r="XDZ6" s="2152"/>
      <c r="XEA6" s="2152"/>
      <c r="XEB6" s="2152"/>
      <c r="XEC6" s="2152"/>
      <c r="XED6" s="2152"/>
      <c r="XEE6" s="2152"/>
      <c r="XEF6" s="2152"/>
      <c r="XEG6" s="2152"/>
      <c r="XEH6" s="2152"/>
      <c r="XEI6" s="2152"/>
      <c r="XEJ6" s="2152"/>
      <c r="XEK6" s="2152"/>
      <c r="XEL6" s="2152"/>
      <c r="XEM6" s="2152"/>
      <c r="XEN6" s="2152"/>
      <c r="XEO6" s="2152"/>
      <c r="XEP6" s="2152"/>
      <c r="XEQ6" s="2152"/>
      <c r="XER6" s="2152"/>
      <c r="XES6" s="2152"/>
      <c r="XET6" s="2152"/>
      <c r="XEU6" s="2152"/>
      <c r="XEV6" s="2152"/>
      <c r="XEW6" s="2152"/>
      <c r="XEX6" s="2152"/>
      <c r="XEY6" s="2152"/>
      <c r="XEZ6" s="2152"/>
      <c r="XFA6" s="2152"/>
      <c r="XFB6" s="2152"/>
      <c r="XFC6" s="2152"/>
      <c r="XFD6" s="2152"/>
    </row>
    <row r="7" spans="1:16384" s="77" customFormat="1" ht="15.75" x14ac:dyDescent="0.2">
      <c r="A7" s="1256"/>
      <c r="B7" s="1256"/>
      <c r="C7" s="1256"/>
      <c r="D7" s="1256"/>
      <c r="E7" s="1256"/>
      <c r="F7" s="1256"/>
      <c r="G7" s="1256"/>
      <c r="H7" s="1256"/>
      <c r="I7" s="1256"/>
      <c r="J7" s="1256"/>
      <c r="K7" s="1256"/>
      <c r="L7" s="1256"/>
    </row>
    <row r="8" spans="1:16384" ht="13.5" thickBot="1" x14ac:dyDescent="0.25">
      <c r="A8" s="2359" t="s">
        <v>366</v>
      </c>
      <c r="B8" s="2359"/>
      <c r="C8" s="2359"/>
      <c r="D8" s="2359"/>
      <c r="E8" s="2359"/>
      <c r="F8" s="2359"/>
      <c r="G8" s="2359"/>
      <c r="H8" s="2359"/>
      <c r="I8" s="2359"/>
      <c r="J8" s="2359"/>
      <c r="K8" s="2359"/>
      <c r="L8" s="2359"/>
    </row>
    <row r="9" spans="1:16384" s="79" customFormat="1" ht="62.25" customHeight="1" thickBot="1" x14ac:dyDescent="0.25">
      <c r="A9" s="51" t="s">
        <v>132</v>
      </c>
      <c r="B9" s="52" t="s">
        <v>11</v>
      </c>
      <c r="C9" s="52" t="str">
        <f>'21._önként_össz_kiad'!C9</f>
        <v xml:space="preserve">2022. évi eredeti előirányzat
2/2022. (II.14.) </v>
      </c>
      <c r="D9" s="251" t="str">
        <f>'21._önként_össz_kiad'!D9</f>
        <v>Módosított előirányzat a 17/2022.  (VI.30.)  rendelet szerint</v>
      </c>
      <c r="E9" s="52" t="str">
        <f>'21._önként_össz_kiad'!E9</f>
        <v>Módosított előirányzat a 18/2022. (IX.29.)  rendelet szerint</v>
      </c>
      <c r="F9" s="52" t="str">
        <f>'21._önként_össz_kiad'!F9</f>
        <v>Módosított előirányzat a 23/2022. (XII.16.)  rendelet szerint</v>
      </c>
      <c r="G9" s="52" t="str">
        <f>'21._önként_össz_kiad'!G9</f>
        <v>Módosított előirányzat a 1/2023. (II.13.)  rendelet szerint</v>
      </c>
      <c r="H9" s="53" t="str">
        <f>'21._önként_össz_kiad'!H9</f>
        <v>Változás a 2022. 23/2022. (XII.16.) rendelethez képest</v>
      </c>
      <c r="I9" s="251" t="str">
        <f>'21._önként_össz_kiad'!I9</f>
        <v>2022. évi teljesítés              2022.06.30-ig</v>
      </c>
      <c r="J9" s="52" t="str">
        <f>'21._önként_össz_kiad'!J9</f>
        <v>2022. évi teljesítés              2022.09.30-ig</v>
      </c>
      <c r="K9" s="52" t="str">
        <f>'21._önként_össz_kiad'!K9</f>
        <v>2022. évi teljesítés              2022.12.31-ig</v>
      </c>
      <c r="L9" s="248" t="str">
        <f>'21._önként_össz_kiad'!L9</f>
        <v>Teljesítés %-a</v>
      </c>
    </row>
    <row r="10" spans="1:16384" s="79" customFormat="1" ht="15.95" customHeight="1" thickBot="1" x14ac:dyDescent="0.25">
      <c r="A10" s="51" t="s">
        <v>302</v>
      </c>
      <c r="B10" s="52" t="s">
        <v>303</v>
      </c>
      <c r="C10" s="1042" t="s">
        <v>304</v>
      </c>
      <c r="D10" s="52" t="s">
        <v>305</v>
      </c>
      <c r="E10" s="52" t="s">
        <v>305</v>
      </c>
      <c r="F10" s="52" t="s">
        <v>305</v>
      </c>
      <c r="G10" s="52" t="s">
        <v>305</v>
      </c>
      <c r="H10" s="248" t="s">
        <v>392</v>
      </c>
      <c r="I10" s="248"/>
      <c r="J10" s="53"/>
      <c r="K10" s="52" t="s">
        <v>306</v>
      </c>
      <c r="L10" s="248" t="s">
        <v>392</v>
      </c>
    </row>
    <row r="11" spans="1:16384" s="79" customFormat="1" ht="12" customHeight="1" thickBot="1" x14ac:dyDescent="0.25">
      <c r="A11" s="15" t="s">
        <v>12</v>
      </c>
      <c r="B11" s="80" t="s">
        <v>664</v>
      </c>
      <c r="C11" s="139">
        <f>C19+C20+C21+C22+C23</f>
        <v>0</v>
      </c>
      <c r="D11" s="139">
        <f t="shared" ref="D11:K11" si="0">D19+D20+D21+D22+D23</f>
        <v>0</v>
      </c>
      <c r="E11" s="139">
        <f t="shared" si="0"/>
        <v>21908736</v>
      </c>
      <c r="F11" s="139">
        <f t="shared" si="0"/>
        <v>21908736</v>
      </c>
      <c r="G11" s="139">
        <f t="shared" si="0"/>
        <v>22278519</v>
      </c>
      <c r="H11" s="725">
        <f>+G11-F11</f>
        <v>369783</v>
      </c>
      <c r="I11" s="725">
        <f t="shared" si="0"/>
        <v>0</v>
      </c>
      <c r="J11" s="34">
        <f t="shared" si="0"/>
        <v>0</v>
      </c>
      <c r="K11" s="662">
        <f t="shared" si="0"/>
        <v>22278419</v>
      </c>
      <c r="L11" s="1835">
        <f t="shared" ref="L11:L42" si="1">IF(G11=0,"",K11/G11*100)</f>
        <v>99.999551137128989</v>
      </c>
    </row>
    <row r="12" spans="1:16384" s="32" customFormat="1" ht="12" customHeight="1" x14ac:dyDescent="0.2">
      <c r="A12" s="13" t="s">
        <v>91</v>
      </c>
      <c r="B12" s="386" t="s">
        <v>191</v>
      </c>
      <c r="C12" s="140">
        <f>'22._önkorm_államig'!C12</f>
        <v>0</v>
      </c>
      <c r="D12" s="254">
        <f>'22._önkorm_államig'!D12</f>
        <v>0</v>
      </c>
      <c r="E12" s="140">
        <f>'22._önkorm_államig'!E12</f>
        <v>0</v>
      </c>
      <c r="F12" s="261">
        <f>'22._önkorm_államig'!F12</f>
        <v>0</v>
      </c>
      <c r="G12" s="663">
        <f>'22._önkorm_államig'!G12</f>
        <v>0</v>
      </c>
      <c r="H12" s="17">
        <f t="shared" ref="H12:H75" si="2">+G12-F12</f>
        <v>0</v>
      </c>
      <c r="I12" s="723">
        <f>'22._önkorm_államig'!I12</f>
        <v>0</v>
      </c>
      <c r="J12" s="17">
        <f>'22._önkorm_államig'!J12</f>
        <v>0</v>
      </c>
      <c r="K12" s="663">
        <f>'22._önkorm_államig'!K12</f>
        <v>0</v>
      </c>
      <c r="L12" s="1836" t="str">
        <f t="shared" si="1"/>
        <v/>
      </c>
    </row>
    <row r="13" spans="1:16384" s="82" customFormat="1" ht="12" customHeight="1" x14ac:dyDescent="0.2">
      <c r="A13" s="366" t="s">
        <v>92</v>
      </c>
      <c r="B13" s="387" t="s">
        <v>538</v>
      </c>
      <c r="C13" s="140">
        <f>'22._önkorm_államig'!C13</f>
        <v>0</v>
      </c>
      <c r="D13" s="254">
        <f>'22._önkorm_államig'!D13</f>
        <v>0</v>
      </c>
      <c r="E13" s="140">
        <f>'22._önkorm_államig'!E13</f>
        <v>0</v>
      </c>
      <c r="F13" s="261">
        <f>'22._önkorm_államig'!F13</f>
        <v>0</v>
      </c>
      <c r="G13" s="663">
        <f>'22._önkorm_államig'!G13</f>
        <v>0</v>
      </c>
      <c r="H13" s="17">
        <f t="shared" si="2"/>
        <v>0</v>
      </c>
      <c r="I13" s="723">
        <f>'22._önkorm_államig'!I13</f>
        <v>0</v>
      </c>
      <c r="J13" s="17">
        <f>'22._önkorm_államig'!J13</f>
        <v>0</v>
      </c>
      <c r="K13" s="663">
        <f>'22._önkorm_államig'!K13</f>
        <v>0</v>
      </c>
      <c r="L13" s="1836" t="str">
        <f t="shared" si="1"/>
        <v/>
      </c>
    </row>
    <row r="14" spans="1:16384" s="82" customFormat="1" ht="12" customHeight="1" x14ac:dyDescent="0.2">
      <c r="A14" s="366" t="s">
        <v>93</v>
      </c>
      <c r="B14" s="387" t="s">
        <v>539</v>
      </c>
      <c r="C14" s="140">
        <f>'22._önkorm_államig'!C14</f>
        <v>0</v>
      </c>
      <c r="D14" s="254">
        <f>'22._önkorm_államig'!D14</f>
        <v>0</v>
      </c>
      <c r="E14" s="140">
        <f>'22._önkorm_államig'!E14</f>
        <v>0</v>
      </c>
      <c r="F14" s="436">
        <f>'22._önkorm_államig'!F14</f>
        <v>0</v>
      </c>
      <c r="G14" s="663">
        <f>'22._önkorm_államig'!G14</f>
        <v>0</v>
      </c>
      <c r="H14" s="17">
        <f t="shared" si="2"/>
        <v>0</v>
      </c>
      <c r="I14" s="723">
        <f>'22._önkorm_államig'!I14</f>
        <v>0</v>
      </c>
      <c r="J14" s="17">
        <f>'22._önkorm_államig'!J14</f>
        <v>0</v>
      </c>
      <c r="K14" s="663">
        <f>'22._önkorm_államig'!K14</f>
        <v>0</v>
      </c>
      <c r="L14" s="1836" t="str">
        <f t="shared" si="1"/>
        <v/>
      </c>
    </row>
    <row r="15" spans="1:16384" s="82" customFormat="1" ht="12" customHeight="1" x14ac:dyDescent="0.2">
      <c r="A15" s="366" t="s">
        <v>90</v>
      </c>
      <c r="B15" s="387" t="s">
        <v>540</v>
      </c>
      <c r="C15" s="140">
        <f>'22._önkorm_államig'!C16</f>
        <v>0</v>
      </c>
      <c r="D15" s="254">
        <f>'22._önkorm_államig'!D16</f>
        <v>0</v>
      </c>
      <c r="E15" s="140">
        <f>'22._önkorm_államig'!E16</f>
        <v>0</v>
      </c>
      <c r="F15" s="140">
        <f>'22._önkorm_államig'!F16</f>
        <v>0</v>
      </c>
      <c r="G15" s="436">
        <f>'22._önkorm_államig'!G16</f>
        <v>0</v>
      </c>
      <c r="H15" s="723">
        <f t="shared" si="2"/>
        <v>0</v>
      </c>
      <c r="I15" s="723">
        <f>'22._önkorm_államig'!I16</f>
        <v>0</v>
      </c>
      <c r="J15" s="17">
        <f>'22._önkorm_államig'!J16</f>
        <v>0</v>
      </c>
      <c r="K15" s="664">
        <f>'22._önkorm_államig'!K16</f>
        <v>0</v>
      </c>
      <c r="L15" s="1836" t="str">
        <f t="shared" si="1"/>
        <v/>
      </c>
    </row>
    <row r="16" spans="1:16384" s="82" customFormat="1" ht="12" customHeight="1" x14ac:dyDescent="0.2">
      <c r="A16" s="366" t="s">
        <v>150</v>
      </c>
      <c r="B16" s="387" t="s">
        <v>192</v>
      </c>
      <c r="C16" s="140">
        <f>'22._önkorm_államig'!C17</f>
        <v>0</v>
      </c>
      <c r="D16" s="254">
        <f>'22._önkorm_államig'!D17</f>
        <v>0</v>
      </c>
      <c r="E16" s="140">
        <f>'22._önkorm_államig'!E17</f>
        <v>0</v>
      </c>
      <c r="F16" s="140">
        <f>'22._önkorm_államig'!F17</f>
        <v>0</v>
      </c>
      <c r="G16" s="140">
        <f>'22._önkorm_államig'!G17</f>
        <v>0</v>
      </c>
      <c r="H16" s="723">
        <f t="shared" si="2"/>
        <v>0</v>
      </c>
      <c r="I16" s="723">
        <f>'22._önkorm_államig'!I17</f>
        <v>0</v>
      </c>
      <c r="J16" s="17">
        <f>'22._önkorm_államig'!J17</f>
        <v>0</v>
      </c>
      <c r="K16" s="663">
        <f>'22._önkorm_államig'!K17</f>
        <v>0</v>
      </c>
      <c r="L16" s="1836" t="str">
        <f t="shared" si="1"/>
        <v/>
      </c>
    </row>
    <row r="17" spans="1:12" s="82" customFormat="1" ht="12" customHeight="1" x14ac:dyDescent="0.2">
      <c r="A17" s="367" t="s">
        <v>152</v>
      </c>
      <c r="B17" s="387" t="s">
        <v>274</v>
      </c>
      <c r="C17" s="140">
        <f>'22._önkorm_államig'!C18</f>
        <v>0</v>
      </c>
      <c r="D17" s="254">
        <f>'22._önkorm_államig'!D18</f>
        <v>0</v>
      </c>
      <c r="E17" s="140">
        <f>'22._önkorm_államig'!E18</f>
        <v>0</v>
      </c>
      <c r="F17" s="140">
        <f>'22._önkorm_államig'!F18</f>
        <v>0</v>
      </c>
      <c r="G17" s="140">
        <f>'22._önkorm_államig'!G18</f>
        <v>0</v>
      </c>
      <c r="H17" s="723">
        <f t="shared" si="2"/>
        <v>0</v>
      </c>
      <c r="I17" s="723">
        <f>'22._önkorm_államig'!I18</f>
        <v>0</v>
      </c>
      <c r="J17" s="17">
        <f>'22._önkorm_államig'!J18</f>
        <v>0</v>
      </c>
      <c r="K17" s="663">
        <f>'22._önkorm_államig'!K18</f>
        <v>0</v>
      </c>
      <c r="L17" s="1836" t="str">
        <f t="shared" si="1"/>
        <v/>
      </c>
    </row>
    <row r="18" spans="1:12" s="32" customFormat="1" ht="12.75" customHeight="1" x14ac:dyDescent="0.2">
      <c r="A18" s="367" t="s">
        <v>154</v>
      </c>
      <c r="B18" s="851" t="s">
        <v>275</v>
      </c>
      <c r="C18" s="140">
        <f>'22._önkorm_államig'!C19</f>
        <v>0</v>
      </c>
      <c r="D18" s="436">
        <f>'22._önkorm_államig'!D19</f>
        <v>0</v>
      </c>
      <c r="E18" s="140">
        <f>'22._önkorm_államig'!E19</f>
        <v>0</v>
      </c>
      <c r="F18" s="140">
        <f>'22._önkorm_államig'!F19</f>
        <v>0</v>
      </c>
      <c r="G18" s="140">
        <f>'22._önkorm_államig'!G19</f>
        <v>0</v>
      </c>
      <c r="H18" s="723">
        <f t="shared" si="2"/>
        <v>0</v>
      </c>
      <c r="I18" s="723">
        <f>'22._önkorm_államig'!I19</f>
        <v>0</v>
      </c>
      <c r="J18" s="17">
        <f>'22._önkorm_államig'!J19</f>
        <v>0</v>
      </c>
      <c r="K18" s="663">
        <f>'22._önkorm_államig'!K19</f>
        <v>0</v>
      </c>
      <c r="L18" s="1836" t="str">
        <f t="shared" si="1"/>
        <v/>
      </c>
    </row>
    <row r="19" spans="1:12" s="32" customFormat="1" ht="12" customHeight="1" x14ac:dyDescent="0.2">
      <c r="A19" s="821" t="s">
        <v>156</v>
      </c>
      <c r="B19" s="822" t="s">
        <v>668</v>
      </c>
      <c r="C19" s="140">
        <f>SUM(C12:C18)</f>
        <v>0</v>
      </c>
      <c r="D19" s="140">
        <f t="shared" ref="D19:K19" si="3">SUM(D12:D18)</f>
        <v>0</v>
      </c>
      <c r="E19" s="140">
        <f t="shared" si="3"/>
        <v>0</v>
      </c>
      <c r="F19" s="140">
        <f t="shared" si="3"/>
        <v>0</v>
      </c>
      <c r="G19" s="140">
        <f t="shared" si="3"/>
        <v>0</v>
      </c>
      <c r="H19" s="723">
        <f t="shared" si="2"/>
        <v>0</v>
      </c>
      <c r="I19" s="723">
        <f t="shared" si="3"/>
        <v>0</v>
      </c>
      <c r="J19" s="17">
        <f t="shared" si="3"/>
        <v>0</v>
      </c>
      <c r="K19" s="663">
        <f t="shared" si="3"/>
        <v>0</v>
      </c>
      <c r="L19" s="1836" t="str">
        <f t="shared" si="1"/>
        <v/>
      </c>
    </row>
    <row r="20" spans="1:12" s="32" customFormat="1" ht="12" customHeight="1" x14ac:dyDescent="0.2">
      <c r="A20" s="13" t="s">
        <v>157</v>
      </c>
      <c r="B20" s="81" t="s">
        <v>162</v>
      </c>
      <c r="C20" s="140">
        <f>'22._önkorm_államig'!C20+'23._Int.össz_államig'!C23</f>
        <v>0</v>
      </c>
      <c r="D20" s="140">
        <f>'22._önkorm_államig'!D20+'23._Int.össz_államig'!D23</f>
        <v>0</v>
      </c>
      <c r="E20" s="140">
        <f>'22._önkorm_államig'!E20+'23._Int.össz_államig'!E23</f>
        <v>0</v>
      </c>
      <c r="F20" s="140">
        <f>'22._önkorm_államig'!F20+'23._Int.össz_államig'!F23</f>
        <v>0</v>
      </c>
      <c r="G20" s="140">
        <f>'22._önkorm_államig'!G20+'23._Int.össz_államig'!G23</f>
        <v>0</v>
      </c>
      <c r="H20" s="723">
        <f t="shared" si="2"/>
        <v>0</v>
      </c>
      <c r="I20" s="723">
        <f>'22._önkorm_államig'!I20+'23._Int.össz_államig'!I23</f>
        <v>0</v>
      </c>
      <c r="J20" s="17">
        <f>'22._önkorm_államig'!J20+'23._Int.össz_államig'!J23</f>
        <v>0</v>
      </c>
      <c r="K20" s="663">
        <f>'22._önkorm_államig'!K20+'23._Int.össz_államig'!K23</f>
        <v>0</v>
      </c>
      <c r="L20" s="1836" t="str">
        <f t="shared" si="1"/>
        <v/>
      </c>
    </row>
    <row r="21" spans="1:12" s="32" customFormat="1" ht="12" customHeight="1" x14ac:dyDescent="0.2">
      <c r="A21" s="13" t="s">
        <v>159</v>
      </c>
      <c r="B21" s="615" t="s">
        <v>193</v>
      </c>
      <c r="C21" s="140">
        <f>'22._önkorm_államig'!C21+'23._Int.össz_államig'!C24</f>
        <v>0</v>
      </c>
      <c r="D21" s="140">
        <f>'22._önkorm_államig'!D21+'23._Int.össz_államig'!D24</f>
        <v>0</v>
      </c>
      <c r="E21" s="140">
        <f>'22._önkorm_államig'!E21+'23._Int.össz_államig'!E24</f>
        <v>0</v>
      </c>
      <c r="F21" s="140">
        <f>'22._önkorm_államig'!F21+'23._Int.össz_államig'!F24</f>
        <v>0</v>
      </c>
      <c r="G21" s="140">
        <f>'22._önkorm_államig'!G21+'23._Int.össz_államig'!G24</f>
        <v>0</v>
      </c>
      <c r="H21" s="723">
        <f t="shared" si="2"/>
        <v>0</v>
      </c>
      <c r="I21" s="723">
        <f>'22._önkorm_államig'!I21+'23._Int.össz_államig'!I24</f>
        <v>0</v>
      </c>
      <c r="J21" s="17">
        <f>'22._önkorm_államig'!J21+'23._Int.össz_államig'!J24</f>
        <v>0</v>
      </c>
      <c r="K21" s="663">
        <f>'22._önkorm_államig'!K21+'23._Int.össz_államig'!K24</f>
        <v>0</v>
      </c>
      <c r="L21" s="1836" t="str">
        <f t="shared" si="1"/>
        <v/>
      </c>
    </row>
    <row r="22" spans="1:12" s="32" customFormat="1" ht="12" customHeight="1" x14ac:dyDescent="0.2">
      <c r="A22" s="13" t="s">
        <v>279</v>
      </c>
      <c r="B22" s="615" t="s">
        <v>194</v>
      </c>
      <c r="C22" s="436">
        <f>'22._önkorm_államig'!C22</f>
        <v>0</v>
      </c>
      <c r="D22" s="364">
        <f>'22._önkorm_államig'!D22</f>
        <v>0</v>
      </c>
      <c r="E22" s="664">
        <f>'22._önkorm_államig'!E22</f>
        <v>0</v>
      </c>
      <c r="F22" s="436">
        <f>'22._önkorm_államig'!F22</f>
        <v>0</v>
      </c>
      <c r="G22" s="436">
        <f>'22._önkorm_államig'!G22</f>
        <v>0</v>
      </c>
      <c r="H22" s="724">
        <f t="shared" si="2"/>
        <v>0</v>
      </c>
      <c r="I22" s="724">
        <f>'22._önkorm_államig'!I22</f>
        <v>0</v>
      </c>
      <c r="J22" s="368">
        <f>'22._önkorm_államig'!J22</f>
        <v>0</v>
      </c>
      <c r="K22" s="664">
        <f>'22._önkorm_államig'!K22</f>
        <v>0</v>
      </c>
      <c r="L22" s="1837" t="str">
        <f t="shared" si="1"/>
        <v/>
      </c>
    </row>
    <row r="23" spans="1:12" s="32" customFormat="1" ht="12" customHeight="1" x14ac:dyDescent="0.2">
      <c r="A23" s="13" t="s">
        <v>637</v>
      </c>
      <c r="B23" s="615" t="s">
        <v>195</v>
      </c>
      <c r="C23" s="436">
        <f>'22._önkorm_államig'!C23+'23._Int.össz_államig'!C26</f>
        <v>0</v>
      </c>
      <c r="D23" s="364">
        <f>'22._önkorm_államig'!D23+'23._Int.össz_államig'!D26</f>
        <v>0</v>
      </c>
      <c r="E23" s="664">
        <f>'22._önkorm_államig'!E23+'23._Int.össz_államig'!E25</f>
        <v>21908736</v>
      </c>
      <c r="F23" s="436">
        <f>'22._önkorm_államig'!F23+'23._Int.össz_államig'!F25</f>
        <v>21908736</v>
      </c>
      <c r="G23" s="436">
        <f>'22._önkorm_államig'!G23+'23._Int.össz_államig'!G25</f>
        <v>22278519</v>
      </c>
      <c r="H23" s="724">
        <f t="shared" si="2"/>
        <v>369783</v>
      </c>
      <c r="I23" s="724">
        <f>'22._önkorm_államig'!I23+'23._Int.össz_államig'!I26</f>
        <v>0</v>
      </c>
      <c r="J23" s="368">
        <f>'22._önkorm_államig'!J23+'23._Int.össz_államig'!J26</f>
        <v>0</v>
      </c>
      <c r="K23" s="664">
        <f>'22._önkorm_államig'!K23+'23._Int.össz_államig'!K25</f>
        <v>22278419</v>
      </c>
      <c r="L23" s="1837">
        <f t="shared" si="1"/>
        <v>99.999551137128989</v>
      </c>
    </row>
    <row r="24" spans="1:12" s="82" customFormat="1" ht="12" customHeight="1" thickBot="1" x14ac:dyDescent="0.25">
      <c r="A24" s="13" t="s">
        <v>638</v>
      </c>
      <c r="B24" s="620" t="s">
        <v>694</v>
      </c>
      <c r="C24" s="578">
        <f>'22._önkorm_államig'!C24+'23._Int.össz_államig'!C27</f>
        <v>0</v>
      </c>
      <c r="D24" s="722">
        <f>'22._önkorm_államig'!D24+'23._Int.össz_államig'!D27</f>
        <v>0</v>
      </c>
      <c r="E24" s="665">
        <f>'22._önkorm_államig'!E24+'23._Int.össz_államig'!E27</f>
        <v>0</v>
      </c>
      <c r="F24" s="179">
        <f>'22._önkorm_államig'!F24+'23._Int.össz_államig'!F27</f>
        <v>0</v>
      </c>
      <c r="G24" s="665">
        <f>'22._önkorm_államig'!G24+'23._Int.össz_államig'!G27</f>
        <v>0</v>
      </c>
      <c r="H24" s="617">
        <f t="shared" si="2"/>
        <v>0</v>
      </c>
      <c r="I24" s="726">
        <f>'22._önkorm_államig'!I24+'23._Int.össz_államig'!I27</f>
        <v>0</v>
      </c>
      <c r="J24" s="617">
        <f>'22._önkorm_államig'!J24+'23._Int.össz_államig'!J27</f>
        <v>0</v>
      </c>
      <c r="K24" s="665">
        <f>'22._önkorm_államig'!K24+'23._Int.össz_államig'!K27</f>
        <v>0</v>
      </c>
      <c r="L24" s="1838" t="str">
        <f t="shared" si="1"/>
        <v/>
      </c>
    </row>
    <row r="25" spans="1:12" s="82" customFormat="1" ht="12" customHeight="1" thickBot="1" x14ac:dyDescent="0.25">
      <c r="A25" s="15" t="s">
        <v>13</v>
      </c>
      <c r="B25" s="80" t="s">
        <v>639</v>
      </c>
      <c r="C25" s="139">
        <f>+C26+C27+C28+C29</f>
        <v>0</v>
      </c>
      <c r="D25" s="255">
        <f t="shared" ref="D25:K25" si="4">+D26+D27+D28+D29</f>
        <v>0</v>
      </c>
      <c r="E25" s="662">
        <f t="shared" si="4"/>
        <v>0</v>
      </c>
      <c r="F25" s="662">
        <f t="shared" si="4"/>
        <v>0</v>
      </c>
      <c r="G25" s="662">
        <f t="shared" si="4"/>
        <v>0</v>
      </c>
      <c r="H25" s="34">
        <f t="shared" si="2"/>
        <v>0</v>
      </c>
      <c r="I25" s="725">
        <f t="shared" si="4"/>
        <v>0</v>
      </c>
      <c r="J25" s="34">
        <f t="shared" si="4"/>
        <v>0</v>
      </c>
      <c r="K25" s="662">
        <f t="shared" si="4"/>
        <v>0</v>
      </c>
      <c r="L25" s="1835" t="str">
        <f t="shared" si="1"/>
        <v/>
      </c>
    </row>
    <row r="26" spans="1:12" s="82" customFormat="1" ht="12" customHeight="1" x14ac:dyDescent="0.2">
      <c r="A26" s="13" t="s">
        <v>94</v>
      </c>
      <c r="B26" s="850" t="s">
        <v>196</v>
      </c>
      <c r="C26" s="140">
        <f>'22._önkorm_államig'!C26</f>
        <v>0</v>
      </c>
      <c r="D26" s="254">
        <f>'22._önkorm_államig'!D26</f>
        <v>0</v>
      </c>
      <c r="E26" s="663">
        <f>'22._önkorm_államig'!E26</f>
        <v>0</v>
      </c>
      <c r="F26" s="663">
        <f>'22._önkorm_államig'!F26</f>
        <v>0</v>
      </c>
      <c r="G26" s="663">
        <f>'22._önkorm_államig'!G26</f>
        <v>0</v>
      </c>
      <c r="H26" s="17">
        <f t="shared" si="2"/>
        <v>0</v>
      </c>
      <c r="I26" s="723">
        <f>'22._önkorm_államig'!I26</f>
        <v>0</v>
      </c>
      <c r="J26" s="17">
        <f>'22._önkorm_államig'!J26</f>
        <v>0</v>
      </c>
      <c r="K26" s="663">
        <f>'22._önkorm_államig'!K26</f>
        <v>0</v>
      </c>
      <c r="L26" s="1836" t="str">
        <f t="shared" si="1"/>
        <v/>
      </c>
    </row>
    <row r="27" spans="1:12" s="82" customFormat="1" ht="12" customHeight="1" x14ac:dyDescent="0.2">
      <c r="A27" s="366" t="s">
        <v>95</v>
      </c>
      <c r="B27" s="851" t="s">
        <v>197</v>
      </c>
      <c r="C27" s="436">
        <f>'22._önkorm_államig'!C27+'23._Int.össz_államig'!C29</f>
        <v>0</v>
      </c>
      <c r="D27" s="364">
        <f>'22._önkorm_államig'!D27+'23._Int.össz_államig'!D29</f>
        <v>0</v>
      </c>
      <c r="E27" s="664">
        <f>'22._önkorm_államig'!E27+'23._Int.össz_államig'!E29</f>
        <v>0</v>
      </c>
      <c r="F27" s="664">
        <f>'22._önkorm_államig'!F27+'23._Int.össz_államig'!F29</f>
        <v>0</v>
      </c>
      <c r="G27" s="664">
        <f>'22._önkorm_államig'!G27+'23._Int.össz_államig'!G29</f>
        <v>0</v>
      </c>
      <c r="H27" s="368">
        <f t="shared" si="2"/>
        <v>0</v>
      </c>
      <c r="I27" s="724">
        <f>'22._önkorm_államig'!I27+'23._Int.össz_államig'!I29</f>
        <v>0</v>
      </c>
      <c r="J27" s="368">
        <f>'22._önkorm_államig'!J27+'23._Int.össz_államig'!J29</f>
        <v>0</v>
      </c>
      <c r="K27" s="664">
        <f>'22._önkorm_államig'!K27+'23._Int.össz_államig'!K29</f>
        <v>0</v>
      </c>
      <c r="L27" s="1837" t="str">
        <f t="shared" si="1"/>
        <v/>
      </c>
    </row>
    <row r="28" spans="1:12" s="82" customFormat="1" ht="12" customHeight="1" x14ac:dyDescent="0.2">
      <c r="A28" s="366" t="s">
        <v>96</v>
      </c>
      <c r="B28" s="851" t="s">
        <v>199</v>
      </c>
      <c r="C28" s="436">
        <f>'22._önkorm_államig'!C28</f>
        <v>0</v>
      </c>
      <c r="D28" s="364">
        <f>'22._önkorm_államig'!D28</f>
        <v>0</v>
      </c>
      <c r="E28" s="664">
        <f>'22._önkorm_államig'!E28</f>
        <v>0</v>
      </c>
      <c r="F28" s="664">
        <f>'22._önkorm_államig'!F28</f>
        <v>0</v>
      </c>
      <c r="G28" s="664">
        <f>'22._önkorm_államig'!G28</f>
        <v>0</v>
      </c>
      <c r="H28" s="368">
        <f t="shared" si="2"/>
        <v>0</v>
      </c>
      <c r="I28" s="724">
        <f>'22._önkorm_államig'!I28</f>
        <v>0</v>
      </c>
      <c r="J28" s="368">
        <f>'22._önkorm_államig'!J28</f>
        <v>0</v>
      </c>
      <c r="K28" s="664">
        <f>'22._önkorm_államig'!K28</f>
        <v>0</v>
      </c>
      <c r="L28" s="1837" t="str">
        <f t="shared" si="1"/>
        <v/>
      </c>
    </row>
    <row r="29" spans="1:12" s="82" customFormat="1" ht="12" customHeight="1" x14ac:dyDescent="0.2">
      <c r="A29" s="366" t="s">
        <v>97</v>
      </c>
      <c r="B29" s="851" t="s">
        <v>200</v>
      </c>
      <c r="C29" s="436">
        <f>'22._önkorm_államig'!C29+'23._Int.össz_államig'!C30</f>
        <v>0</v>
      </c>
      <c r="D29" s="364">
        <f>'22._önkorm_államig'!D29+'23._Int.össz_államig'!D30</f>
        <v>0</v>
      </c>
      <c r="E29" s="664">
        <f>'22._önkorm_államig'!E29+'23._Int.össz_államig'!E30</f>
        <v>0</v>
      </c>
      <c r="F29" s="664">
        <f>'22._önkorm_államig'!F29+'23._Int.össz_államig'!F30</f>
        <v>0</v>
      </c>
      <c r="G29" s="664">
        <f>'22._önkorm_államig'!G29+'23._Int.össz_államig'!G30</f>
        <v>0</v>
      </c>
      <c r="H29" s="368">
        <f t="shared" si="2"/>
        <v>0</v>
      </c>
      <c r="I29" s="724">
        <f>'22._önkorm_államig'!I29+'23._Int.össz_államig'!I30</f>
        <v>0</v>
      </c>
      <c r="J29" s="368">
        <f>'22._önkorm_államig'!J29+'23._Int.össz_államig'!J30</f>
        <v>0</v>
      </c>
      <c r="K29" s="664">
        <f>'22._önkorm_államig'!K29+'23._Int.össz_államig'!K30</f>
        <v>0</v>
      </c>
      <c r="L29" s="1837" t="str">
        <f t="shared" si="1"/>
        <v/>
      </c>
    </row>
    <row r="30" spans="1:12" s="82" customFormat="1" ht="12" customHeight="1" thickBot="1" x14ac:dyDescent="0.25">
      <c r="A30" s="367" t="s">
        <v>326</v>
      </c>
      <c r="B30" s="555" t="s">
        <v>276</v>
      </c>
      <c r="C30" s="578">
        <f>'22._önkorm_államig'!C30+'23._Int.össz_államig'!C31</f>
        <v>0</v>
      </c>
      <c r="D30" s="722">
        <f>'22._önkorm_államig'!D30+'23._Int.össz_államig'!D31</f>
        <v>0</v>
      </c>
      <c r="E30" s="665">
        <f>'22._önkorm_államig'!E30+'23._Int.össz_államig'!E31</f>
        <v>0</v>
      </c>
      <c r="F30" s="665">
        <f>'22._önkorm_államig'!F30+'23._Int.össz_államig'!F31</f>
        <v>0</v>
      </c>
      <c r="G30" s="665">
        <f>'22._önkorm_államig'!G30+'23._Int.össz_államig'!G31</f>
        <v>0</v>
      </c>
      <c r="H30" s="617">
        <f t="shared" si="2"/>
        <v>0</v>
      </c>
      <c r="I30" s="726">
        <f>'22._önkorm_államig'!I30+'23._Int.össz_államig'!I31</f>
        <v>0</v>
      </c>
      <c r="J30" s="617">
        <f>'22._önkorm_államig'!J30+'23._Int.össz_államig'!J31</f>
        <v>0</v>
      </c>
      <c r="K30" s="665">
        <f>'22._önkorm_államig'!K30+'23._Int.össz_államig'!K31</f>
        <v>0</v>
      </c>
      <c r="L30" s="1838" t="str">
        <f t="shared" si="1"/>
        <v/>
      </c>
    </row>
    <row r="31" spans="1:12" s="82" customFormat="1" ht="12" customHeight="1" thickBot="1" x14ac:dyDescent="0.25">
      <c r="A31" s="15" t="s">
        <v>670</v>
      </c>
      <c r="B31" s="80" t="s">
        <v>640</v>
      </c>
      <c r="C31" s="1069">
        <f>C32+C34+C36+C37+C40</f>
        <v>592138645</v>
      </c>
      <c r="D31" s="256">
        <f t="shared" ref="D31:K31" si="5">D32+D34+D36+D37+D40</f>
        <v>619211697</v>
      </c>
      <c r="E31" s="625">
        <f t="shared" si="5"/>
        <v>623355918</v>
      </c>
      <c r="F31" s="625">
        <f t="shared" si="5"/>
        <v>623355918</v>
      </c>
      <c r="G31" s="625">
        <f t="shared" si="5"/>
        <v>623355918</v>
      </c>
      <c r="H31" s="83">
        <f t="shared" si="2"/>
        <v>0</v>
      </c>
      <c r="I31" s="730">
        <f t="shared" si="5"/>
        <v>0</v>
      </c>
      <c r="J31" s="83">
        <f t="shared" si="5"/>
        <v>0</v>
      </c>
      <c r="K31" s="625">
        <f t="shared" si="5"/>
        <v>568726753</v>
      </c>
      <c r="L31" s="1839">
        <f t="shared" si="1"/>
        <v>91.236280362064363</v>
      </c>
    </row>
    <row r="32" spans="1:12" s="82" customFormat="1" ht="12" customHeight="1" x14ac:dyDescent="0.2">
      <c r="A32" s="13" t="s">
        <v>98</v>
      </c>
      <c r="B32" s="850" t="s">
        <v>281</v>
      </c>
      <c r="C32" s="141">
        <f>C33</f>
        <v>0</v>
      </c>
      <c r="D32" s="270">
        <f t="shared" ref="D32:K32" si="6">D33</f>
        <v>0</v>
      </c>
      <c r="E32" s="666">
        <f t="shared" si="6"/>
        <v>0</v>
      </c>
      <c r="F32" s="666">
        <f t="shared" si="6"/>
        <v>0</v>
      </c>
      <c r="G32" s="666">
        <f t="shared" si="6"/>
        <v>0</v>
      </c>
      <c r="H32" s="84">
        <f t="shared" si="2"/>
        <v>0</v>
      </c>
      <c r="I32" s="729">
        <f t="shared" si="6"/>
        <v>0</v>
      </c>
      <c r="J32" s="84">
        <f t="shared" si="6"/>
        <v>0</v>
      </c>
      <c r="K32" s="666">
        <f t="shared" si="6"/>
        <v>0</v>
      </c>
      <c r="L32" s="1840" t="str">
        <f t="shared" si="1"/>
        <v/>
      </c>
    </row>
    <row r="33" spans="1:12" s="82" customFormat="1" ht="12" customHeight="1" x14ac:dyDescent="0.2">
      <c r="A33" s="366" t="s">
        <v>641</v>
      </c>
      <c r="B33" s="851" t="s">
        <v>233</v>
      </c>
      <c r="C33" s="436">
        <f>'22._önkorm_államig'!C33</f>
        <v>0</v>
      </c>
      <c r="D33" s="364">
        <f>'22._önkorm_államig'!D33</f>
        <v>0</v>
      </c>
      <c r="E33" s="664">
        <f>'22._önkorm_államig'!E33</f>
        <v>0</v>
      </c>
      <c r="F33" s="664">
        <f>'22._önkorm_államig'!F33</f>
        <v>0</v>
      </c>
      <c r="G33" s="664">
        <f>'22._önkorm_államig'!G33</f>
        <v>0</v>
      </c>
      <c r="H33" s="368">
        <f t="shared" si="2"/>
        <v>0</v>
      </c>
      <c r="I33" s="724">
        <f>'22._önkorm_államig'!I33</f>
        <v>0</v>
      </c>
      <c r="J33" s="368">
        <f>'22._önkorm_államig'!J33</f>
        <v>0</v>
      </c>
      <c r="K33" s="664">
        <f>'22._önkorm_államig'!K33</f>
        <v>0</v>
      </c>
      <c r="L33" s="1837" t="str">
        <f t="shared" si="1"/>
        <v/>
      </c>
    </row>
    <row r="34" spans="1:12" s="82" customFormat="1" ht="12" customHeight="1" x14ac:dyDescent="0.2">
      <c r="A34" s="366" t="s">
        <v>99</v>
      </c>
      <c r="B34" s="850" t="s">
        <v>282</v>
      </c>
      <c r="C34" s="436">
        <f>C35</f>
        <v>592138645</v>
      </c>
      <c r="D34" s="364">
        <f t="shared" ref="D34:K34" si="7">D35</f>
        <v>619211697</v>
      </c>
      <c r="E34" s="664">
        <f>E35</f>
        <v>623355918</v>
      </c>
      <c r="F34" s="664">
        <f t="shared" si="7"/>
        <v>623355918</v>
      </c>
      <c r="G34" s="664">
        <f t="shared" si="7"/>
        <v>623355918</v>
      </c>
      <c r="H34" s="368">
        <f t="shared" si="2"/>
        <v>0</v>
      </c>
      <c r="I34" s="724">
        <f t="shared" si="7"/>
        <v>0</v>
      </c>
      <c r="J34" s="368">
        <f t="shared" si="7"/>
        <v>0</v>
      </c>
      <c r="K34" s="664">
        <f t="shared" si="7"/>
        <v>568726753</v>
      </c>
      <c r="L34" s="1837">
        <f t="shared" si="1"/>
        <v>91.236280362064363</v>
      </c>
    </row>
    <row r="35" spans="1:12" s="82" customFormat="1" ht="12" customHeight="1" x14ac:dyDescent="0.2">
      <c r="A35" s="366" t="s">
        <v>642</v>
      </c>
      <c r="B35" s="851" t="s">
        <v>283</v>
      </c>
      <c r="C35" s="436">
        <f>'22._önkorm_államig'!C35</f>
        <v>592138645</v>
      </c>
      <c r="D35" s="364">
        <v>619211697</v>
      </c>
      <c r="E35" s="436">
        <f>'22._önkorm_államig'!E35</f>
        <v>623355918</v>
      </c>
      <c r="F35" s="436">
        <f>'22._önkorm_államig'!F35</f>
        <v>623355918</v>
      </c>
      <c r="G35" s="436">
        <f>'22._önkorm_államig'!G35</f>
        <v>623355918</v>
      </c>
      <c r="H35" s="368">
        <f t="shared" si="2"/>
        <v>0</v>
      </c>
      <c r="I35" s="724">
        <f>'22._önkorm_államig'!I35</f>
        <v>0</v>
      </c>
      <c r="J35" s="368">
        <f>'22._önkorm_államig'!J35</f>
        <v>0</v>
      </c>
      <c r="K35" s="664">
        <f>'22._önkorm_államig'!K35</f>
        <v>568726753</v>
      </c>
      <c r="L35" s="1837">
        <f t="shared" si="1"/>
        <v>91.236280362064363</v>
      </c>
    </row>
    <row r="36" spans="1:12" s="82" customFormat="1" ht="12" customHeight="1" x14ac:dyDescent="0.2">
      <c r="A36" s="366" t="s">
        <v>106</v>
      </c>
      <c r="B36" s="851" t="s">
        <v>201</v>
      </c>
      <c r="C36" s="436">
        <f>'22._önkorm_államig'!C36</f>
        <v>0</v>
      </c>
      <c r="D36" s="364">
        <f>'22._önkorm_államig'!D36</f>
        <v>0</v>
      </c>
      <c r="E36" s="664">
        <f>'22._önkorm_államig'!E36</f>
        <v>0</v>
      </c>
      <c r="F36" s="664">
        <f>'22._önkorm_államig'!F36</f>
        <v>0</v>
      </c>
      <c r="G36" s="664">
        <f>'22._önkorm_államig'!G36</f>
        <v>0</v>
      </c>
      <c r="H36" s="368">
        <f t="shared" si="2"/>
        <v>0</v>
      </c>
      <c r="I36" s="724">
        <f>'22._önkorm_államig'!I36</f>
        <v>0</v>
      </c>
      <c r="J36" s="368">
        <f>'22._önkorm_államig'!J36</f>
        <v>0</v>
      </c>
      <c r="K36" s="664">
        <f>'22._önkorm_államig'!K36</f>
        <v>0</v>
      </c>
      <c r="L36" s="1837" t="str">
        <f t="shared" si="1"/>
        <v/>
      </c>
    </row>
    <row r="37" spans="1:12" s="82" customFormat="1" ht="12" customHeight="1" x14ac:dyDescent="0.2">
      <c r="A37" s="366" t="s">
        <v>198</v>
      </c>
      <c r="B37" s="851" t="s">
        <v>202</v>
      </c>
      <c r="C37" s="436">
        <f>SUM(C38:C39)</f>
        <v>0</v>
      </c>
      <c r="D37" s="364">
        <f t="shared" ref="D37:K37" si="8">SUM(D38:D39)</f>
        <v>0</v>
      </c>
      <c r="E37" s="664">
        <f t="shared" si="8"/>
        <v>0</v>
      </c>
      <c r="F37" s="664">
        <f t="shared" si="8"/>
        <v>0</v>
      </c>
      <c r="G37" s="664">
        <f t="shared" si="8"/>
        <v>0</v>
      </c>
      <c r="H37" s="368">
        <f t="shared" si="2"/>
        <v>0</v>
      </c>
      <c r="I37" s="724">
        <f t="shared" si="8"/>
        <v>0</v>
      </c>
      <c r="J37" s="368">
        <f t="shared" si="8"/>
        <v>0</v>
      </c>
      <c r="K37" s="664">
        <f t="shared" si="8"/>
        <v>0</v>
      </c>
      <c r="L37" s="1837" t="str">
        <f t="shared" si="1"/>
        <v/>
      </c>
    </row>
    <row r="38" spans="1:12" s="82" customFormat="1" ht="12" customHeight="1" x14ac:dyDescent="0.2">
      <c r="A38" s="367" t="s">
        <v>327</v>
      </c>
      <c r="B38" s="851" t="s">
        <v>234</v>
      </c>
      <c r="C38" s="578">
        <f>'22._önkorm_államig'!C38</f>
        <v>0</v>
      </c>
      <c r="D38" s="722">
        <f>'22._önkorm_államig'!D38</f>
        <v>0</v>
      </c>
      <c r="E38" s="665">
        <f>'22._önkorm_államig'!E38</f>
        <v>0</v>
      </c>
      <c r="F38" s="665">
        <f>'22._önkorm_államig'!F38</f>
        <v>0</v>
      </c>
      <c r="G38" s="665">
        <f>'22._önkorm_államig'!G38</f>
        <v>0</v>
      </c>
      <c r="H38" s="617">
        <f t="shared" si="2"/>
        <v>0</v>
      </c>
      <c r="I38" s="726">
        <f>'22._önkorm_államig'!I38</f>
        <v>0</v>
      </c>
      <c r="J38" s="617">
        <f>'22._önkorm_államig'!J38</f>
        <v>0</v>
      </c>
      <c r="K38" s="665">
        <f>'22._önkorm_államig'!K38</f>
        <v>0</v>
      </c>
      <c r="L38" s="1838" t="str">
        <f t="shared" si="1"/>
        <v/>
      </c>
    </row>
    <row r="39" spans="1:12" s="82" customFormat="1" ht="12" customHeight="1" x14ac:dyDescent="0.2">
      <c r="A39" s="367" t="s">
        <v>643</v>
      </c>
      <c r="B39" s="851" t="s">
        <v>725</v>
      </c>
      <c r="C39" s="578">
        <f>'22._önkorm_államig'!C39</f>
        <v>0</v>
      </c>
      <c r="D39" s="722">
        <f>'22._önkorm_államig'!D39</f>
        <v>0</v>
      </c>
      <c r="E39" s="665">
        <f>'22._önkorm_államig'!E39</f>
        <v>0</v>
      </c>
      <c r="F39" s="665">
        <f>'22._önkorm_államig'!F39</f>
        <v>0</v>
      </c>
      <c r="G39" s="665">
        <f>'22._önkorm_államig'!G39</f>
        <v>0</v>
      </c>
      <c r="H39" s="617">
        <f t="shared" si="2"/>
        <v>0</v>
      </c>
      <c r="I39" s="726">
        <f>'22._önkorm_államig'!I39</f>
        <v>0</v>
      </c>
      <c r="J39" s="617">
        <f>'22._önkorm_államig'!J39</f>
        <v>0</v>
      </c>
      <c r="K39" s="665">
        <f>'22._önkorm_államig'!K39</f>
        <v>0</v>
      </c>
      <c r="L39" s="1838" t="str">
        <f t="shared" si="1"/>
        <v/>
      </c>
    </row>
    <row r="40" spans="1:12" s="82" customFormat="1" ht="12" customHeight="1" thickBot="1" x14ac:dyDescent="0.25">
      <c r="A40" s="367" t="s">
        <v>644</v>
      </c>
      <c r="B40" s="555" t="s">
        <v>121</v>
      </c>
      <c r="C40" s="578">
        <f>'22._önkorm_államig'!C40+'23._Int.össz_államig'!C27</f>
        <v>0</v>
      </c>
      <c r="D40" s="722">
        <f>'22._önkorm_államig'!D40+'23._Int.össz_államig'!D27</f>
        <v>0</v>
      </c>
      <c r="E40" s="665">
        <f>'22._önkorm_államig'!E40+'23._Int.össz_államig'!E27</f>
        <v>0</v>
      </c>
      <c r="F40" s="665">
        <f>'22._önkorm_államig'!F40+'23._Int.össz_államig'!F27</f>
        <v>0</v>
      </c>
      <c r="G40" s="665">
        <f>'22._önkorm_államig'!G40+'23._Int.össz_államig'!G27</f>
        <v>0</v>
      </c>
      <c r="H40" s="617">
        <f t="shared" si="2"/>
        <v>0</v>
      </c>
      <c r="I40" s="726">
        <f>'22._önkorm_államig'!I40+'23._Int.össz_államig'!I27</f>
        <v>0</v>
      </c>
      <c r="J40" s="617">
        <f>'22._önkorm_államig'!J40+'23._Int.össz_államig'!J27</f>
        <v>0</v>
      </c>
      <c r="K40" s="665">
        <f>'22._önkorm_államig'!K40+'23._Int.össz_államig'!K27</f>
        <v>0</v>
      </c>
      <c r="L40" s="1838" t="str">
        <f t="shared" si="1"/>
        <v/>
      </c>
    </row>
    <row r="41" spans="1:12" s="82" customFormat="1" ht="12" customHeight="1" thickBot="1" x14ac:dyDescent="0.25">
      <c r="A41" s="15" t="s">
        <v>15</v>
      </c>
      <c r="B41" s="80" t="s">
        <v>671</v>
      </c>
      <c r="C41" s="139">
        <f>SUM(C42:C52)</f>
        <v>2540200</v>
      </c>
      <c r="D41" s="255">
        <f t="shared" ref="D41:K41" si="9">SUM(D42:D52)</f>
        <v>2540200</v>
      </c>
      <c r="E41" s="662">
        <f t="shared" si="9"/>
        <v>2540200</v>
      </c>
      <c r="F41" s="662">
        <f t="shared" si="9"/>
        <v>2540200</v>
      </c>
      <c r="G41" s="662">
        <f t="shared" si="9"/>
        <v>2540200</v>
      </c>
      <c r="H41" s="34">
        <f t="shared" si="2"/>
        <v>0</v>
      </c>
      <c r="I41" s="725">
        <f t="shared" si="9"/>
        <v>0</v>
      </c>
      <c r="J41" s="34">
        <f t="shared" si="9"/>
        <v>0</v>
      </c>
      <c r="K41" s="662">
        <f t="shared" si="9"/>
        <v>4322942</v>
      </c>
      <c r="L41" s="1835">
        <f t="shared" si="1"/>
        <v>170.18116683725691</v>
      </c>
    </row>
    <row r="42" spans="1:12" s="82" customFormat="1" ht="12" customHeight="1" x14ac:dyDescent="0.2">
      <c r="A42" s="13" t="s">
        <v>100</v>
      </c>
      <c r="B42" s="850" t="s">
        <v>146</v>
      </c>
      <c r="C42" s="140">
        <f>'22._önkorm_államig'!C42+'23._Int.össz_államig'!C11</f>
        <v>0</v>
      </c>
      <c r="D42" s="254">
        <f>'22._önkorm_államig'!D42+'23._Int.össz_államig'!D11</f>
        <v>0</v>
      </c>
      <c r="E42" s="663">
        <f>'22._önkorm_államig'!E42+'23._Int.össz_államig'!E11</f>
        <v>0</v>
      </c>
      <c r="F42" s="663">
        <f>'22._önkorm_államig'!F42+'23._Int.össz_államig'!F11</f>
        <v>0</v>
      </c>
      <c r="G42" s="663">
        <f>'22._önkorm_államig'!G42+'23._Int.össz_államig'!G11</f>
        <v>0</v>
      </c>
      <c r="H42" s="17">
        <f t="shared" si="2"/>
        <v>0</v>
      </c>
      <c r="I42" s="723">
        <f>'22._önkorm_államig'!I42+'23._Int.össz_államig'!I11</f>
        <v>0</v>
      </c>
      <c r="J42" s="17">
        <f>'22._önkorm_államig'!J42+'23._Int.össz_államig'!J11</f>
        <v>0</v>
      </c>
      <c r="K42" s="663">
        <f>'22._önkorm_államig'!K42+'23._Int.össz_államig'!K11</f>
        <v>0</v>
      </c>
      <c r="L42" s="1836" t="str">
        <f t="shared" si="1"/>
        <v/>
      </c>
    </row>
    <row r="43" spans="1:12" s="82" customFormat="1" ht="12" customHeight="1" x14ac:dyDescent="0.2">
      <c r="A43" s="366" t="s">
        <v>101</v>
      </c>
      <c r="B43" s="851" t="s">
        <v>147</v>
      </c>
      <c r="C43" s="436">
        <f>'22._önkorm_államig'!C43+'23._Int.össz_államig'!C12</f>
        <v>0</v>
      </c>
      <c r="D43" s="364">
        <f>'22._önkorm_államig'!D43+'23._Int.össz_államig'!D12</f>
        <v>0</v>
      </c>
      <c r="E43" s="664">
        <f>'22._önkorm_államig'!E43+'23._Int.össz_államig'!E12</f>
        <v>0</v>
      </c>
      <c r="F43" s="664">
        <f>'22._önkorm_államig'!F43+'23._Int.össz_államig'!F12</f>
        <v>0</v>
      </c>
      <c r="G43" s="664">
        <f>'22._önkorm_államig'!G43+'23._Int.össz_államig'!G12</f>
        <v>0</v>
      </c>
      <c r="H43" s="368">
        <f t="shared" si="2"/>
        <v>0</v>
      </c>
      <c r="I43" s="724">
        <f>'22._önkorm_államig'!I43+'23._Int.össz_államig'!I12</f>
        <v>0</v>
      </c>
      <c r="J43" s="368">
        <f>'22._önkorm_államig'!J43+'23._Int.össz_államig'!J12</f>
        <v>0</v>
      </c>
      <c r="K43" s="664">
        <f>'22._önkorm_államig'!K43+'23._Int.össz_államig'!K12</f>
        <v>16000</v>
      </c>
      <c r="L43" s="1837" t="str">
        <f t="shared" ref="L43:L74" si="10">IF(G43=0,"",K43/G43*100)</f>
        <v/>
      </c>
    </row>
    <row r="44" spans="1:12" s="82" customFormat="1" ht="12" customHeight="1" x14ac:dyDescent="0.2">
      <c r="A44" s="366" t="s">
        <v>167</v>
      </c>
      <c r="B44" s="851" t="s">
        <v>277</v>
      </c>
      <c r="C44" s="436">
        <f>'22._önkorm_államig'!C44+'23._Int.össz_államig'!C13</f>
        <v>1792000</v>
      </c>
      <c r="D44" s="364">
        <f>'22._önkorm_államig'!D44+'23._Int.össz_államig'!D13</f>
        <v>1792000</v>
      </c>
      <c r="E44" s="664">
        <f>'22._önkorm_államig'!E44+'23._Int.össz_államig'!E13</f>
        <v>1792000</v>
      </c>
      <c r="F44" s="664">
        <f>'22._önkorm_államig'!F44+'23._Int.össz_államig'!F13</f>
        <v>1792000</v>
      </c>
      <c r="G44" s="664">
        <f>'22._önkorm_államig'!G44+'23._Int.össz_államig'!G13</f>
        <v>1792000</v>
      </c>
      <c r="H44" s="368">
        <f t="shared" si="2"/>
        <v>0</v>
      </c>
      <c r="I44" s="724">
        <f>'22._önkorm_államig'!I44+'23._Int.össz_államig'!I13</f>
        <v>0</v>
      </c>
      <c r="J44" s="368">
        <f>'22._önkorm_államig'!J44+'23._Int.össz_államig'!J13</f>
        <v>0</v>
      </c>
      <c r="K44" s="664">
        <f>'22._önkorm_államig'!K44+'23._Int.össz_államig'!K13</f>
        <v>2483671</v>
      </c>
      <c r="L44" s="1837">
        <f t="shared" si="10"/>
        <v>138.59771205357143</v>
      </c>
    </row>
    <row r="45" spans="1:12" s="82" customFormat="1" ht="12" customHeight="1" x14ac:dyDescent="0.2">
      <c r="A45" s="366" t="s">
        <v>203</v>
      </c>
      <c r="B45" s="851" t="s">
        <v>149</v>
      </c>
      <c r="C45" s="436">
        <f>'22._önkorm_államig'!C45+'23._Int.össz_államig'!C14</f>
        <v>0</v>
      </c>
      <c r="D45" s="364">
        <f>'22._önkorm_államig'!D45+'23._Int.össz_államig'!D14</f>
        <v>0</v>
      </c>
      <c r="E45" s="664">
        <f>'22._önkorm_államig'!E45+'23._Int.össz_államig'!E14</f>
        <v>0</v>
      </c>
      <c r="F45" s="664">
        <f>'22._önkorm_államig'!F45+'23._Int.össz_államig'!F14</f>
        <v>0</v>
      </c>
      <c r="G45" s="664">
        <f>'22._önkorm_államig'!G45+'23._Int.össz_államig'!G14</f>
        <v>0</v>
      </c>
      <c r="H45" s="368">
        <f t="shared" si="2"/>
        <v>0</v>
      </c>
      <c r="I45" s="724">
        <f>'22._önkorm_államig'!I45+'23._Int.össz_államig'!I14</f>
        <v>0</v>
      </c>
      <c r="J45" s="368">
        <f>'22._önkorm_államig'!J45+'23._Int.össz_államig'!J14</f>
        <v>0</v>
      </c>
      <c r="K45" s="664">
        <f>'22._önkorm_államig'!K45+'23._Int.össz_államig'!K14</f>
        <v>0</v>
      </c>
      <c r="L45" s="1837" t="str">
        <f t="shared" si="10"/>
        <v/>
      </c>
    </row>
    <row r="46" spans="1:12" s="82" customFormat="1" ht="12" customHeight="1" x14ac:dyDescent="0.2">
      <c r="A46" s="366" t="s">
        <v>285</v>
      </c>
      <c r="B46" s="851" t="s">
        <v>151</v>
      </c>
      <c r="C46" s="436">
        <f>'22._önkorm_államig'!C46+'23._Int.össz_államig'!C15</f>
        <v>0</v>
      </c>
      <c r="D46" s="364">
        <f>'22._önkorm_államig'!D46+'23._Int.össz_államig'!D15</f>
        <v>0</v>
      </c>
      <c r="E46" s="664">
        <f>'22._önkorm_államig'!E46+'23._Int.össz_államig'!E15</f>
        <v>0</v>
      </c>
      <c r="F46" s="664">
        <f>'22._önkorm_államig'!F46+'23._Int.össz_államig'!F15</f>
        <v>0</v>
      </c>
      <c r="G46" s="664">
        <f>'22._önkorm_államig'!G46+'23._Int.össz_államig'!G15</f>
        <v>0</v>
      </c>
      <c r="H46" s="368">
        <f t="shared" si="2"/>
        <v>0</v>
      </c>
      <c r="I46" s="724">
        <f>'22._önkorm_államig'!I46+'23._Int.össz_államig'!I15</f>
        <v>0</v>
      </c>
      <c r="J46" s="368">
        <f>'22._önkorm_államig'!J46+'23._Int.össz_államig'!J15</f>
        <v>0</v>
      </c>
      <c r="K46" s="664">
        <f>'22._önkorm_államig'!K46+'23._Int.össz_államig'!K15</f>
        <v>0</v>
      </c>
      <c r="L46" s="1837" t="str">
        <f t="shared" si="10"/>
        <v/>
      </c>
    </row>
    <row r="47" spans="1:12" s="82" customFormat="1" ht="12" customHeight="1" x14ac:dyDescent="0.2">
      <c r="A47" s="366" t="s">
        <v>645</v>
      </c>
      <c r="B47" s="851" t="s">
        <v>206</v>
      </c>
      <c r="C47" s="436">
        <f>'22._önkorm_államig'!C47+'23._Int.össz_államig'!C16</f>
        <v>448200</v>
      </c>
      <c r="D47" s="364">
        <f>'22._önkorm_államig'!D47+'23._Int.össz_államig'!D16</f>
        <v>448200</v>
      </c>
      <c r="E47" s="664">
        <f>'22._önkorm_államig'!E47+'23._Int.össz_államig'!E16</f>
        <v>448200</v>
      </c>
      <c r="F47" s="664">
        <f>'22._önkorm_államig'!F47+'23._Int.össz_államig'!F16</f>
        <v>448200</v>
      </c>
      <c r="G47" s="664">
        <f>'22._önkorm_államig'!G47+'23._Int.össz_államig'!G16</f>
        <v>448200</v>
      </c>
      <c r="H47" s="368">
        <f t="shared" si="2"/>
        <v>0</v>
      </c>
      <c r="I47" s="724">
        <f>'22._önkorm_államig'!I47+'23._Int.össz_államig'!I16</f>
        <v>0</v>
      </c>
      <c r="J47" s="368">
        <f>'22._önkorm_államig'!J47+'23._Int.össz_államig'!J16</f>
        <v>0</v>
      </c>
      <c r="K47" s="664">
        <f>'22._önkorm_államig'!K47+'23._Int.össz_államig'!K16</f>
        <v>634516</v>
      </c>
      <c r="L47" s="1837">
        <f t="shared" si="10"/>
        <v>141.5698348951361</v>
      </c>
    </row>
    <row r="48" spans="1:12" s="82" customFormat="1" ht="12" customHeight="1" x14ac:dyDescent="0.2">
      <c r="A48" s="366" t="s">
        <v>646</v>
      </c>
      <c r="B48" s="851" t="s">
        <v>207</v>
      </c>
      <c r="C48" s="436">
        <f>'22._önkorm_államig'!C48+'23._Int.össz_államig'!C17</f>
        <v>0</v>
      </c>
      <c r="D48" s="364">
        <f>'22._önkorm_államig'!D48+'23._Int.össz_államig'!D17</f>
        <v>0</v>
      </c>
      <c r="E48" s="664">
        <f>'22._önkorm_államig'!E48+'23._Int.össz_államig'!E17</f>
        <v>0</v>
      </c>
      <c r="F48" s="664">
        <f>'22._önkorm_államig'!F48+'23._Int.össz_államig'!F17</f>
        <v>0</v>
      </c>
      <c r="G48" s="664">
        <f>'22._önkorm_államig'!G48+'23._Int.össz_államig'!G17</f>
        <v>0</v>
      </c>
      <c r="H48" s="368">
        <f t="shared" si="2"/>
        <v>0</v>
      </c>
      <c r="I48" s="724">
        <f>'22._önkorm_államig'!I48+'23._Int.össz_államig'!I17</f>
        <v>0</v>
      </c>
      <c r="J48" s="368">
        <f>'22._önkorm_államig'!J48+'23._Int.össz_államig'!J17</f>
        <v>0</v>
      </c>
      <c r="K48" s="664">
        <f>'22._önkorm_államig'!K48+'23._Int.össz_államig'!K17</f>
        <v>0</v>
      </c>
      <c r="L48" s="1837" t="str">
        <f t="shared" si="10"/>
        <v/>
      </c>
    </row>
    <row r="49" spans="1:12" s="82" customFormat="1" ht="12" customHeight="1" x14ac:dyDescent="0.2">
      <c r="A49" s="366" t="s">
        <v>647</v>
      </c>
      <c r="B49" s="851" t="s">
        <v>307</v>
      </c>
      <c r="C49" s="436">
        <f>'22._önkorm_államig'!C49+'23._Int.össz_államig'!C18</f>
        <v>0</v>
      </c>
      <c r="D49" s="364">
        <f>'22._önkorm_államig'!D49+'23._Int.össz_államig'!D18</f>
        <v>0</v>
      </c>
      <c r="E49" s="664">
        <f>'22._önkorm_államig'!E49+'23._Int.össz_államig'!E18</f>
        <v>0</v>
      </c>
      <c r="F49" s="664">
        <f>'22._önkorm_államig'!F49+'23._Int.össz_államig'!F18</f>
        <v>0</v>
      </c>
      <c r="G49" s="664">
        <f>'22._önkorm_államig'!G49+'23._Int.össz_államig'!G18</f>
        <v>0</v>
      </c>
      <c r="H49" s="368">
        <f t="shared" si="2"/>
        <v>0</v>
      </c>
      <c r="I49" s="724">
        <f>'22._önkorm_államig'!I49+'23._Int.össz_államig'!I18</f>
        <v>0</v>
      </c>
      <c r="J49" s="368">
        <f>'22._önkorm_államig'!J49+'23._Int.össz_államig'!J18</f>
        <v>0</v>
      </c>
      <c r="K49" s="664">
        <f>'22._önkorm_államig'!K49+'23._Int.össz_államig'!K18</f>
        <v>0</v>
      </c>
      <c r="L49" s="1837" t="str">
        <f t="shared" si="10"/>
        <v/>
      </c>
    </row>
    <row r="50" spans="1:12" s="82" customFormat="1" ht="12" customHeight="1" x14ac:dyDescent="0.2">
      <c r="A50" s="366" t="s">
        <v>648</v>
      </c>
      <c r="B50" s="851" t="s">
        <v>158</v>
      </c>
      <c r="C50" s="436">
        <f>'22._önkorm_államig'!C50+'23._Int.össz_államig'!C19</f>
        <v>0</v>
      </c>
      <c r="D50" s="364">
        <f>'22._önkorm_államig'!D50+'23._Int.össz_államig'!D19</f>
        <v>0</v>
      </c>
      <c r="E50" s="664">
        <f>'22._önkorm_államig'!E50+'23._Int.össz_államig'!E19</f>
        <v>0</v>
      </c>
      <c r="F50" s="664">
        <f>'22._önkorm_államig'!F50+'23._Int.össz_államig'!F19</f>
        <v>0</v>
      </c>
      <c r="G50" s="664">
        <f>'22._önkorm_államig'!G50+'23._Int.össz_államig'!G19</f>
        <v>0</v>
      </c>
      <c r="H50" s="368">
        <f t="shared" si="2"/>
        <v>0</v>
      </c>
      <c r="I50" s="724">
        <f>'22._önkorm_államig'!I50+'23._Int.össz_államig'!I19</f>
        <v>0</v>
      </c>
      <c r="J50" s="368">
        <f>'22._önkorm_államig'!J50+'23._Int.össz_államig'!J19</f>
        <v>0</v>
      </c>
      <c r="K50" s="664">
        <f>'22._önkorm_államig'!K50+'23._Int.össz_államig'!K19</f>
        <v>0</v>
      </c>
      <c r="L50" s="1837" t="str">
        <f t="shared" si="10"/>
        <v/>
      </c>
    </row>
    <row r="51" spans="1:12" s="82" customFormat="1" ht="12" customHeight="1" x14ac:dyDescent="0.2">
      <c r="A51" s="367" t="s">
        <v>649</v>
      </c>
      <c r="B51" s="555" t="s">
        <v>278</v>
      </c>
      <c r="C51" s="436">
        <f>'22._önkorm_államig'!C51+'23._Int.össz_államig'!C20</f>
        <v>0</v>
      </c>
      <c r="D51" s="364">
        <f>'22._önkorm_államig'!D51+'23._Int.össz_államig'!D20</f>
        <v>0</v>
      </c>
      <c r="E51" s="664">
        <f>'22._önkorm_államig'!E51+'23._Int.össz_államig'!E20</f>
        <v>0</v>
      </c>
      <c r="F51" s="664">
        <f>'22._önkorm_államig'!F51+'23._Int.össz_államig'!F20</f>
        <v>0</v>
      </c>
      <c r="G51" s="664">
        <f>'22._önkorm_államig'!G51+'23._Int.össz_államig'!G20</f>
        <v>0</v>
      </c>
      <c r="H51" s="368">
        <f t="shared" si="2"/>
        <v>0</v>
      </c>
      <c r="I51" s="724">
        <f>'22._önkorm_államig'!I51+'23._Int.össz_államig'!I20</f>
        <v>0</v>
      </c>
      <c r="J51" s="368">
        <f>'22._önkorm_államig'!J51+'23._Int.össz_államig'!J20</f>
        <v>0</v>
      </c>
      <c r="K51" s="664">
        <f>'22._önkorm_államig'!K51+'23._Int.össz_államig'!K20</f>
        <v>0</v>
      </c>
      <c r="L51" s="1837" t="str">
        <f t="shared" si="10"/>
        <v/>
      </c>
    </row>
    <row r="52" spans="1:12" s="82" customFormat="1" ht="12" customHeight="1" thickBot="1" x14ac:dyDescent="0.25">
      <c r="A52" s="367" t="s">
        <v>650</v>
      </c>
      <c r="B52" s="555" t="s">
        <v>160</v>
      </c>
      <c r="C52" s="1070">
        <f>'22._önkorm_államig'!C52+'23._Int.össz_államig'!C21</f>
        <v>300000</v>
      </c>
      <c r="D52" s="758">
        <f>'22._önkorm_államig'!D52+'23._Int.össz_államig'!D21</f>
        <v>300000</v>
      </c>
      <c r="E52" s="667">
        <f>'22._önkorm_államig'!E52+'23._Int.össz_államig'!E21</f>
        <v>300000</v>
      </c>
      <c r="F52" s="667">
        <f>'22._önkorm_államig'!F52+'23._Int.össz_államig'!F21</f>
        <v>300000</v>
      </c>
      <c r="G52" s="667">
        <f>'22._önkorm_államig'!G52+'23._Int.össz_államig'!G21</f>
        <v>300000</v>
      </c>
      <c r="H52" s="618">
        <f t="shared" si="2"/>
        <v>0</v>
      </c>
      <c r="I52" s="763">
        <f>'22._önkorm_államig'!I52+'23._Int.össz_államig'!I21</f>
        <v>0</v>
      </c>
      <c r="J52" s="618">
        <f>'22._önkorm_államig'!J52+'23._Int.össz_államig'!J21</f>
        <v>0</v>
      </c>
      <c r="K52" s="667">
        <f>'22._önkorm_államig'!K52+'23._Int.össz_államig'!K21</f>
        <v>1188755</v>
      </c>
      <c r="L52" s="1841">
        <f t="shared" si="10"/>
        <v>396.25166666666667</v>
      </c>
    </row>
    <row r="53" spans="1:12" s="82" customFormat="1" ht="12" customHeight="1" thickBot="1" x14ac:dyDescent="0.25">
      <c r="A53" s="15" t="s">
        <v>16</v>
      </c>
      <c r="B53" s="80" t="s">
        <v>651</v>
      </c>
      <c r="C53" s="139">
        <f>SUM(C54:C58)</f>
        <v>0</v>
      </c>
      <c r="D53" s="255">
        <f t="shared" ref="D53:K53" si="11">SUM(D54:D58)</f>
        <v>0</v>
      </c>
      <c r="E53" s="662">
        <f t="shared" si="11"/>
        <v>0</v>
      </c>
      <c r="F53" s="662">
        <f t="shared" si="11"/>
        <v>0</v>
      </c>
      <c r="G53" s="662">
        <f t="shared" si="11"/>
        <v>0</v>
      </c>
      <c r="H53" s="34">
        <f t="shared" si="2"/>
        <v>0</v>
      </c>
      <c r="I53" s="725">
        <f t="shared" si="11"/>
        <v>0</v>
      </c>
      <c r="J53" s="34">
        <f t="shared" si="11"/>
        <v>0</v>
      </c>
      <c r="K53" s="662">
        <f t="shared" si="11"/>
        <v>1576378</v>
      </c>
      <c r="L53" s="1835" t="str">
        <f t="shared" si="10"/>
        <v/>
      </c>
    </row>
    <row r="54" spans="1:12" s="82" customFormat="1" ht="12" customHeight="1" x14ac:dyDescent="0.2">
      <c r="A54" s="13" t="s">
        <v>89</v>
      </c>
      <c r="B54" s="850" t="s">
        <v>170</v>
      </c>
      <c r="C54" s="142">
        <f>'22._önkorm_államig'!C54+'23._Int.össz_államig'!C33</f>
        <v>0</v>
      </c>
      <c r="D54" s="271">
        <f>'22._önkorm_államig'!D54+'23._Int.össz_államig'!D33</f>
        <v>0</v>
      </c>
      <c r="E54" s="668">
        <f>'22._önkorm_államig'!E54+'23._Int.össz_államig'!E33</f>
        <v>0</v>
      </c>
      <c r="F54" s="668">
        <f>'22._önkorm_államig'!F54+'23._Int.össz_államig'!F33</f>
        <v>0</v>
      </c>
      <c r="G54" s="668">
        <f>'22._önkorm_államig'!G54+'23._Int.össz_államig'!G33</f>
        <v>0</v>
      </c>
      <c r="H54" s="29">
        <f t="shared" si="2"/>
        <v>0</v>
      </c>
      <c r="I54" s="764">
        <f>'22._önkorm_államig'!I54+'23._Int.össz_államig'!I33</f>
        <v>0</v>
      </c>
      <c r="J54" s="29">
        <f>'22._önkorm_államig'!J54+'23._Int.össz_államig'!J33</f>
        <v>0</v>
      </c>
      <c r="K54" s="668">
        <f>'22._önkorm_államig'!K54+'23._Int.össz_államig'!K33</f>
        <v>0</v>
      </c>
      <c r="L54" s="1842" t="str">
        <f t="shared" si="10"/>
        <v/>
      </c>
    </row>
    <row r="55" spans="1:12" s="82" customFormat="1" ht="12" customHeight="1" x14ac:dyDescent="0.2">
      <c r="A55" s="366" t="s">
        <v>102</v>
      </c>
      <c r="B55" s="851" t="s">
        <v>171</v>
      </c>
      <c r="C55" s="437">
        <f>'22._önkorm_államig'!C55+'23._Int.össz_államig'!C34</f>
        <v>0</v>
      </c>
      <c r="D55" s="365">
        <f>'22._önkorm_államig'!D55+'23._Int.össz_államig'!D34</f>
        <v>0</v>
      </c>
      <c r="E55" s="669">
        <f>'22._önkorm_államig'!E55+'23._Int.össz_államig'!E34</f>
        <v>0</v>
      </c>
      <c r="F55" s="669">
        <f>'22._önkorm_államig'!F55+'23._Int.össz_államig'!F34</f>
        <v>0</v>
      </c>
      <c r="G55" s="669">
        <f>'22._önkorm_államig'!G55+'23._Int.össz_államig'!G34</f>
        <v>0</v>
      </c>
      <c r="H55" s="369">
        <f t="shared" si="2"/>
        <v>0</v>
      </c>
      <c r="I55" s="762">
        <f>'22._önkorm_államig'!I55+'23._Int.össz_államig'!I34</f>
        <v>0</v>
      </c>
      <c r="J55" s="369">
        <f>'22._önkorm_államig'!J55+'23._Int.össz_államig'!J34</f>
        <v>0</v>
      </c>
      <c r="K55" s="669">
        <f>'22._önkorm_államig'!K55+'23._Int.össz_államig'!K34</f>
        <v>0</v>
      </c>
      <c r="L55" s="1843" t="str">
        <f t="shared" si="10"/>
        <v/>
      </c>
    </row>
    <row r="56" spans="1:12" s="82" customFormat="1" ht="12" customHeight="1" x14ac:dyDescent="0.2">
      <c r="A56" s="366" t="s">
        <v>103</v>
      </c>
      <c r="B56" s="851" t="s">
        <v>172</v>
      </c>
      <c r="C56" s="437">
        <f>'22._önkorm_államig'!C56+'23._Int.össz_államig'!C35</f>
        <v>0</v>
      </c>
      <c r="D56" s="365">
        <f>'22._önkorm_államig'!D56+'23._Int.össz_államig'!D35</f>
        <v>0</v>
      </c>
      <c r="E56" s="669">
        <f>'22._önkorm_államig'!E56+'23._Int.össz_államig'!E35</f>
        <v>0</v>
      </c>
      <c r="F56" s="669">
        <f>'22._önkorm_államig'!F56+'23._Int.össz_államig'!F35</f>
        <v>0</v>
      </c>
      <c r="G56" s="669">
        <f>'22._önkorm_államig'!G56+'23._Int.össz_államig'!G35</f>
        <v>0</v>
      </c>
      <c r="H56" s="369">
        <f t="shared" si="2"/>
        <v>0</v>
      </c>
      <c r="I56" s="762">
        <f>'22._önkorm_államig'!I56+'23._Int.össz_államig'!I35</f>
        <v>0</v>
      </c>
      <c r="J56" s="369">
        <f>'22._önkorm_államig'!J56+'23._Int.össz_államig'!J35</f>
        <v>0</v>
      </c>
      <c r="K56" s="669">
        <f>'22._önkorm_államig'!K56+'23._Int.össz_államig'!K35</f>
        <v>1576378</v>
      </c>
      <c r="L56" s="1843" t="str">
        <f t="shared" si="10"/>
        <v/>
      </c>
    </row>
    <row r="57" spans="1:12" s="82" customFormat="1" ht="12" customHeight="1" x14ac:dyDescent="0.2">
      <c r="A57" s="366" t="s">
        <v>204</v>
      </c>
      <c r="B57" s="851" t="s">
        <v>210</v>
      </c>
      <c r="C57" s="437">
        <f>'22._önkorm_államig'!C57</f>
        <v>0</v>
      </c>
      <c r="D57" s="365">
        <f>'22._önkorm_államig'!D57</f>
        <v>0</v>
      </c>
      <c r="E57" s="669">
        <f>'22._önkorm_államig'!E57</f>
        <v>0</v>
      </c>
      <c r="F57" s="669">
        <f>'22._önkorm_államig'!F57</f>
        <v>0</v>
      </c>
      <c r="G57" s="669">
        <f>'22._önkorm_államig'!G57</f>
        <v>0</v>
      </c>
      <c r="H57" s="369">
        <f t="shared" si="2"/>
        <v>0</v>
      </c>
      <c r="I57" s="762">
        <f>'22._önkorm_államig'!I57</f>
        <v>0</v>
      </c>
      <c r="J57" s="369">
        <f>'22._önkorm_államig'!J57</f>
        <v>0</v>
      </c>
      <c r="K57" s="669">
        <f>'22._önkorm_államig'!K57</f>
        <v>0</v>
      </c>
      <c r="L57" s="1843" t="str">
        <f t="shared" si="10"/>
        <v/>
      </c>
    </row>
    <row r="58" spans="1:12" s="82" customFormat="1" ht="13.5" customHeight="1" thickBot="1" x14ac:dyDescent="0.25">
      <c r="A58" s="367" t="s">
        <v>205</v>
      </c>
      <c r="B58" s="555" t="s">
        <v>212</v>
      </c>
      <c r="C58" s="1070">
        <f>'22._önkorm_államig'!C58</f>
        <v>0</v>
      </c>
      <c r="D58" s="758">
        <f>'22._önkorm_államig'!D58</f>
        <v>0</v>
      </c>
      <c r="E58" s="667">
        <f>'22._önkorm_államig'!E58</f>
        <v>0</v>
      </c>
      <c r="F58" s="667">
        <f>'22._önkorm_államig'!F58</f>
        <v>0</v>
      </c>
      <c r="G58" s="667">
        <f>'22._önkorm_államig'!G58</f>
        <v>0</v>
      </c>
      <c r="H58" s="618">
        <f t="shared" si="2"/>
        <v>0</v>
      </c>
      <c r="I58" s="763">
        <f>'22._önkorm_államig'!I58</f>
        <v>0</v>
      </c>
      <c r="J58" s="618">
        <f>'22._önkorm_államig'!J58</f>
        <v>0</v>
      </c>
      <c r="K58" s="667">
        <f>'22._önkorm_államig'!K58</f>
        <v>0</v>
      </c>
      <c r="L58" s="1841" t="str">
        <f t="shared" si="10"/>
        <v/>
      </c>
    </row>
    <row r="59" spans="1:12" s="82" customFormat="1" ht="12" customHeight="1" thickBot="1" x14ac:dyDescent="0.25">
      <c r="A59" s="15" t="s">
        <v>17</v>
      </c>
      <c r="B59" s="80" t="s">
        <v>672</v>
      </c>
      <c r="C59" s="139">
        <f>SUM(C60:C61)</f>
        <v>0</v>
      </c>
      <c r="D59" s="255">
        <f t="shared" ref="D59:K59" si="12">SUM(D60:D61)</f>
        <v>0</v>
      </c>
      <c r="E59" s="662">
        <f t="shared" si="12"/>
        <v>0</v>
      </c>
      <c r="F59" s="662">
        <f t="shared" si="12"/>
        <v>0</v>
      </c>
      <c r="G59" s="662">
        <f t="shared" si="12"/>
        <v>0</v>
      </c>
      <c r="H59" s="34">
        <f t="shared" si="2"/>
        <v>0</v>
      </c>
      <c r="I59" s="725">
        <f t="shared" si="12"/>
        <v>0</v>
      </c>
      <c r="J59" s="34">
        <f t="shared" si="12"/>
        <v>0</v>
      </c>
      <c r="K59" s="662">
        <f t="shared" si="12"/>
        <v>0</v>
      </c>
      <c r="L59" s="1835" t="str">
        <f t="shared" si="10"/>
        <v/>
      </c>
    </row>
    <row r="60" spans="1:12" s="82" customFormat="1" ht="12" customHeight="1" x14ac:dyDescent="0.2">
      <c r="A60" s="366" t="s">
        <v>104</v>
      </c>
      <c r="B60" s="851" t="s">
        <v>213</v>
      </c>
      <c r="C60" s="436">
        <f>'22._önkorm_államig'!C60</f>
        <v>0</v>
      </c>
      <c r="D60" s="364">
        <f>'22._önkorm_államig'!D60</f>
        <v>0</v>
      </c>
      <c r="E60" s="664">
        <f>'22._önkorm_államig'!E60</f>
        <v>0</v>
      </c>
      <c r="F60" s="664">
        <f>'22._önkorm_államig'!F60</f>
        <v>0</v>
      </c>
      <c r="G60" s="664">
        <f>'22._önkorm_államig'!G60</f>
        <v>0</v>
      </c>
      <c r="H60" s="368">
        <f t="shared" si="2"/>
        <v>0</v>
      </c>
      <c r="I60" s="724">
        <f>'22._önkorm_államig'!I60</f>
        <v>0</v>
      </c>
      <c r="J60" s="368">
        <f>'22._önkorm_államig'!J60</f>
        <v>0</v>
      </c>
      <c r="K60" s="664">
        <f>'22._önkorm_államig'!K60</f>
        <v>0</v>
      </c>
      <c r="L60" s="1837" t="str">
        <f t="shared" si="10"/>
        <v/>
      </c>
    </row>
    <row r="61" spans="1:12" s="82" customFormat="1" ht="12" customHeight="1" x14ac:dyDescent="0.2">
      <c r="A61" s="366" t="s">
        <v>105</v>
      </c>
      <c r="B61" s="851" t="s">
        <v>214</v>
      </c>
      <c r="C61" s="436">
        <f>'22._önkorm_államig'!C61+'23._Int.össz_államig'!C36</f>
        <v>0</v>
      </c>
      <c r="D61" s="364">
        <f>'22._önkorm_államig'!D61+'23._Int.össz_államig'!D36</f>
        <v>0</v>
      </c>
      <c r="E61" s="664">
        <f>'22._önkorm_államig'!E61+'23._Int.össz_államig'!E36</f>
        <v>0</v>
      </c>
      <c r="F61" s="664">
        <f>'22._önkorm_államig'!F61+'23._Int.össz_államig'!F36</f>
        <v>0</v>
      </c>
      <c r="G61" s="664">
        <f>'22._önkorm_államig'!G61+'23._Int.össz_államig'!G36</f>
        <v>0</v>
      </c>
      <c r="H61" s="368">
        <f t="shared" si="2"/>
        <v>0</v>
      </c>
      <c r="I61" s="724">
        <f>'22._önkorm_államig'!I61+'23._Int.össz_államig'!I36</f>
        <v>0</v>
      </c>
      <c r="J61" s="368">
        <f>'22._önkorm_államig'!J61+'23._Int.össz_államig'!J36</f>
        <v>0</v>
      </c>
      <c r="K61" s="664">
        <f>'22._önkorm_államig'!K61+'23._Int.össz_államig'!K36</f>
        <v>0</v>
      </c>
      <c r="L61" s="1837" t="str">
        <f t="shared" si="10"/>
        <v/>
      </c>
    </row>
    <row r="62" spans="1:12" s="82" customFormat="1" ht="12" customHeight="1" thickBot="1" x14ac:dyDescent="0.25">
      <c r="A62" s="367" t="s">
        <v>652</v>
      </c>
      <c r="B62" s="555" t="s">
        <v>693</v>
      </c>
      <c r="C62" s="578">
        <f>'22._önkorm_államig'!C62+'23._Int.össz_államig'!C37</f>
        <v>0</v>
      </c>
      <c r="D62" s="722">
        <f>'22._önkorm_államig'!D62+'23._Int.össz_államig'!D37</f>
        <v>0</v>
      </c>
      <c r="E62" s="665">
        <f>'22._önkorm_államig'!E62+'23._Int.össz_államig'!E37</f>
        <v>0</v>
      </c>
      <c r="F62" s="665">
        <f>'22._önkorm_államig'!F62+'23._Int.össz_államig'!F37</f>
        <v>0</v>
      </c>
      <c r="G62" s="665">
        <f>'22._önkorm_államig'!G62+'23._Int.össz_államig'!G37</f>
        <v>0</v>
      </c>
      <c r="H62" s="617">
        <f t="shared" si="2"/>
        <v>0</v>
      </c>
      <c r="I62" s="726">
        <f>'22._önkorm_államig'!I62+'23._Int.össz_államig'!I37</f>
        <v>0</v>
      </c>
      <c r="J62" s="617">
        <f>'22._önkorm_államig'!J62+'23._Int.össz_államig'!J37</f>
        <v>0</v>
      </c>
      <c r="K62" s="665">
        <f>'22._önkorm_államig'!K62+'23._Int.össz_államig'!K37</f>
        <v>0</v>
      </c>
      <c r="L62" s="1838" t="str">
        <f t="shared" si="10"/>
        <v/>
      </c>
    </row>
    <row r="63" spans="1:12" s="82" customFormat="1" ht="12" customHeight="1" thickBot="1" x14ac:dyDescent="0.25">
      <c r="A63" s="15" t="s">
        <v>18</v>
      </c>
      <c r="B63" s="389" t="s">
        <v>384</v>
      </c>
      <c r="C63" s="139">
        <f>SUM(C64:C65)</f>
        <v>0</v>
      </c>
      <c r="D63" s="255">
        <f t="shared" ref="D63:K63" si="13">SUM(D64:D65)</f>
        <v>0</v>
      </c>
      <c r="E63" s="662">
        <f t="shared" si="13"/>
        <v>0</v>
      </c>
      <c r="F63" s="662">
        <f t="shared" si="13"/>
        <v>0</v>
      </c>
      <c r="G63" s="662">
        <f t="shared" si="13"/>
        <v>0</v>
      </c>
      <c r="H63" s="34">
        <f t="shared" si="2"/>
        <v>0</v>
      </c>
      <c r="I63" s="725">
        <f t="shared" si="13"/>
        <v>0</v>
      </c>
      <c r="J63" s="34">
        <f t="shared" si="13"/>
        <v>0</v>
      </c>
      <c r="K63" s="662">
        <f t="shared" si="13"/>
        <v>0</v>
      </c>
      <c r="L63" s="1835" t="str">
        <f t="shared" si="10"/>
        <v/>
      </c>
    </row>
    <row r="64" spans="1:12" s="82" customFormat="1" ht="12" customHeight="1" x14ac:dyDescent="0.2">
      <c r="A64" s="13" t="s">
        <v>107</v>
      </c>
      <c r="B64" s="851" t="s">
        <v>215</v>
      </c>
      <c r="C64" s="437">
        <f>'22._önkorm_államig'!C64+'23._Int.össz_államig'!C39</f>
        <v>0</v>
      </c>
      <c r="D64" s="365">
        <f>'22._önkorm_államig'!D64+'23._Int.össz_államig'!D39</f>
        <v>0</v>
      </c>
      <c r="E64" s="669">
        <f>'22._önkorm_államig'!E64+'23._Int.össz_államig'!E39</f>
        <v>0</v>
      </c>
      <c r="F64" s="669">
        <f>'22._önkorm_államig'!F64+'23._Int.össz_államig'!F39</f>
        <v>0</v>
      </c>
      <c r="G64" s="669">
        <f>'22._önkorm_államig'!G64+'23._Int.össz_államig'!G39</f>
        <v>0</v>
      </c>
      <c r="H64" s="369">
        <f t="shared" si="2"/>
        <v>0</v>
      </c>
      <c r="I64" s="762">
        <f>'22._önkorm_államig'!I64+'23._Int.össz_államig'!I39</f>
        <v>0</v>
      </c>
      <c r="J64" s="369">
        <f>'22._önkorm_államig'!J64+'23._Int.össz_államig'!J39</f>
        <v>0</v>
      </c>
      <c r="K64" s="669">
        <f>'22._önkorm_államig'!K64+'23._Int.össz_államig'!K39</f>
        <v>0</v>
      </c>
      <c r="L64" s="1843" t="str">
        <f t="shared" si="10"/>
        <v/>
      </c>
    </row>
    <row r="65" spans="1:12" s="82" customFormat="1" ht="12" customHeight="1" x14ac:dyDescent="0.2">
      <c r="A65" s="366" t="s">
        <v>108</v>
      </c>
      <c r="B65" s="851" t="s">
        <v>216</v>
      </c>
      <c r="C65" s="437">
        <f>'22._önkorm_államig'!C65+'23._Int.össz_államig'!C40</f>
        <v>0</v>
      </c>
      <c r="D65" s="365">
        <f>'22._önkorm_államig'!D65+'23._Int.össz_államig'!D40</f>
        <v>0</v>
      </c>
      <c r="E65" s="669">
        <f>'22._önkorm_államig'!E65+'23._Int.össz_államig'!E40</f>
        <v>0</v>
      </c>
      <c r="F65" s="669">
        <f>'22._önkorm_államig'!F65+'23._Int.össz_államig'!F40</f>
        <v>0</v>
      </c>
      <c r="G65" s="669">
        <f>'22._önkorm_államig'!G65+'23._Int.össz_államig'!G40</f>
        <v>0</v>
      </c>
      <c r="H65" s="369">
        <f t="shared" si="2"/>
        <v>0</v>
      </c>
      <c r="I65" s="762">
        <f>'22._önkorm_államig'!I65+'23._Int.össz_államig'!I40</f>
        <v>0</v>
      </c>
      <c r="J65" s="369">
        <f>'22._önkorm_államig'!J65+'23._Int.össz_államig'!J40</f>
        <v>0</v>
      </c>
      <c r="K65" s="669">
        <f>'22._önkorm_államig'!K65+'23._Int.össz_államig'!K40</f>
        <v>0</v>
      </c>
      <c r="L65" s="1843" t="str">
        <f t="shared" si="10"/>
        <v/>
      </c>
    </row>
    <row r="66" spans="1:12" s="82" customFormat="1" ht="12" customHeight="1" thickBot="1" x14ac:dyDescent="0.25">
      <c r="A66" s="231" t="s">
        <v>328</v>
      </c>
      <c r="B66" s="852" t="s">
        <v>372</v>
      </c>
      <c r="C66" s="437">
        <f>'22._önkorm_államig'!C66+'23._Int.össz_államig'!C41</f>
        <v>0</v>
      </c>
      <c r="D66" s="365">
        <f>'22._önkorm_államig'!D66+'23._Int.össz_államig'!D41</f>
        <v>0</v>
      </c>
      <c r="E66" s="669">
        <f>'22._önkorm_államig'!E66+'23._Int.össz_államig'!E41</f>
        <v>0</v>
      </c>
      <c r="F66" s="669">
        <f>'22._önkorm_államig'!F66+'23._Int.össz_államig'!F41</f>
        <v>0</v>
      </c>
      <c r="G66" s="669">
        <f>'22._önkorm_államig'!G66+'23._Int.össz_államig'!G41</f>
        <v>0</v>
      </c>
      <c r="H66" s="369">
        <f t="shared" si="2"/>
        <v>0</v>
      </c>
      <c r="I66" s="762">
        <f>'22._önkorm_államig'!I66+'23._Int.össz_államig'!I41</f>
        <v>0</v>
      </c>
      <c r="J66" s="369">
        <f>'22._önkorm_államig'!J66+'23._Int.össz_államig'!J41</f>
        <v>0</v>
      </c>
      <c r="K66" s="669">
        <f>'22._önkorm_államig'!K66+'23._Int.össz_államig'!K41</f>
        <v>0</v>
      </c>
      <c r="L66" s="1843" t="str">
        <f t="shared" si="10"/>
        <v/>
      </c>
    </row>
    <row r="67" spans="1:12" s="82" customFormat="1" ht="12" customHeight="1" thickBot="1" x14ac:dyDescent="0.25">
      <c r="A67" s="390" t="s">
        <v>19</v>
      </c>
      <c r="B67" s="853" t="s">
        <v>673</v>
      </c>
      <c r="C67" s="1069">
        <f>+C11+C25+C31+C41+C53+C59+C63</f>
        <v>594678845</v>
      </c>
      <c r="D67" s="256">
        <f t="shared" ref="D67:K67" si="14">+D11+D19+D25+D31+D41+D53+D59+D63</f>
        <v>621751897</v>
      </c>
      <c r="E67" s="625">
        <f t="shared" si="14"/>
        <v>647804854</v>
      </c>
      <c r="F67" s="625">
        <f t="shared" si="14"/>
        <v>647804854</v>
      </c>
      <c r="G67" s="625">
        <f t="shared" si="14"/>
        <v>648174637</v>
      </c>
      <c r="H67" s="83">
        <f t="shared" si="2"/>
        <v>369783</v>
      </c>
      <c r="I67" s="730">
        <f t="shared" si="14"/>
        <v>0</v>
      </c>
      <c r="J67" s="83">
        <f t="shared" si="14"/>
        <v>0</v>
      </c>
      <c r="K67" s="625">
        <f t="shared" si="14"/>
        <v>596904492</v>
      </c>
      <c r="L67" s="1839">
        <f t="shared" si="10"/>
        <v>92.090072324135079</v>
      </c>
    </row>
    <row r="68" spans="1:12" s="82" customFormat="1" ht="12" customHeight="1" thickBot="1" x14ac:dyDescent="0.25">
      <c r="A68" s="512" t="s">
        <v>20</v>
      </c>
      <c r="B68" s="389" t="s">
        <v>674</v>
      </c>
      <c r="C68" s="139">
        <f>SUM(C69:C71)</f>
        <v>0</v>
      </c>
      <c r="D68" s="255">
        <f t="shared" ref="D68:K68" si="15">SUM(D69:D71)</f>
        <v>0</v>
      </c>
      <c r="E68" s="662">
        <f t="shared" si="15"/>
        <v>0</v>
      </c>
      <c r="F68" s="662">
        <f t="shared" si="15"/>
        <v>0</v>
      </c>
      <c r="G68" s="662">
        <f t="shared" si="15"/>
        <v>0</v>
      </c>
      <c r="H68" s="34">
        <f t="shared" si="2"/>
        <v>0</v>
      </c>
      <c r="I68" s="725">
        <f t="shared" si="15"/>
        <v>0</v>
      </c>
      <c r="J68" s="34">
        <f t="shared" si="15"/>
        <v>0</v>
      </c>
      <c r="K68" s="662">
        <f t="shared" si="15"/>
        <v>0</v>
      </c>
      <c r="L68" s="1835" t="str">
        <f t="shared" si="10"/>
        <v/>
      </c>
    </row>
    <row r="69" spans="1:12" s="82" customFormat="1" ht="12" customHeight="1" x14ac:dyDescent="0.2">
      <c r="A69" s="13" t="s">
        <v>174</v>
      </c>
      <c r="B69" s="850" t="s">
        <v>218</v>
      </c>
      <c r="C69" s="437">
        <f>'22._önkorm_államig'!C69</f>
        <v>0</v>
      </c>
      <c r="D69" s="365">
        <f>'22._önkorm_államig'!D69</f>
        <v>0</v>
      </c>
      <c r="E69" s="669">
        <f>'22._önkorm_államig'!E69</f>
        <v>0</v>
      </c>
      <c r="F69" s="669">
        <f>'22._önkorm_államig'!F69</f>
        <v>0</v>
      </c>
      <c r="G69" s="669">
        <f>'22._önkorm_államig'!G69</f>
        <v>0</v>
      </c>
      <c r="H69" s="369">
        <f t="shared" si="2"/>
        <v>0</v>
      </c>
      <c r="I69" s="762">
        <f>'22._önkorm_államig'!I69</f>
        <v>0</v>
      </c>
      <c r="J69" s="369">
        <f>'22._önkorm_államig'!J69</f>
        <v>0</v>
      </c>
      <c r="K69" s="669">
        <f>'22._önkorm_államig'!K69</f>
        <v>0</v>
      </c>
      <c r="L69" s="1843" t="str">
        <f t="shared" si="10"/>
        <v/>
      </c>
    </row>
    <row r="70" spans="1:12" s="82" customFormat="1" ht="12" customHeight="1" x14ac:dyDescent="0.2">
      <c r="A70" s="366" t="s">
        <v>175</v>
      </c>
      <c r="B70" s="851" t="s">
        <v>329</v>
      </c>
      <c r="C70" s="437">
        <f>'22._önkorm_államig'!C70</f>
        <v>0</v>
      </c>
      <c r="D70" s="365">
        <f>'22._önkorm_államig'!D70</f>
        <v>0</v>
      </c>
      <c r="E70" s="669">
        <f>'22._önkorm_államig'!E70</f>
        <v>0</v>
      </c>
      <c r="F70" s="669">
        <f>'22._önkorm_államig'!F70</f>
        <v>0</v>
      </c>
      <c r="G70" s="669">
        <f>'22._önkorm_államig'!G70</f>
        <v>0</v>
      </c>
      <c r="H70" s="369">
        <f t="shared" si="2"/>
        <v>0</v>
      </c>
      <c r="I70" s="762">
        <f>'22._önkorm_államig'!I70</f>
        <v>0</v>
      </c>
      <c r="J70" s="369">
        <f>'22._önkorm_államig'!J70</f>
        <v>0</v>
      </c>
      <c r="K70" s="669">
        <f>'22._önkorm_államig'!K70</f>
        <v>0</v>
      </c>
      <c r="L70" s="1843" t="str">
        <f t="shared" si="10"/>
        <v/>
      </c>
    </row>
    <row r="71" spans="1:12" s="82" customFormat="1" ht="12" customHeight="1" thickBot="1" x14ac:dyDescent="0.25">
      <c r="A71" s="367" t="s">
        <v>176</v>
      </c>
      <c r="B71" s="851" t="s">
        <v>518</v>
      </c>
      <c r="C71" s="437">
        <f>'22._önkorm_államig'!C71</f>
        <v>0</v>
      </c>
      <c r="D71" s="365">
        <f>'22._önkorm_államig'!D71</f>
        <v>0</v>
      </c>
      <c r="E71" s="669">
        <f>'22._önkorm_államig'!E71</f>
        <v>0</v>
      </c>
      <c r="F71" s="669">
        <f>'22._önkorm_államig'!F71</f>
        <v>0</v>
      </c>
      <c r="G71" s="669">
        <f>'22._önkorm_államig'!G71</f>
        <v>0</v>
      </c>
      <c r="H71" s="369">
        <f t="shared" si="2"/>
        <v>0</v>
      </c>
      <c r="I71" s="762">
        <f>'22._önkorm_államig'!I71</f>
        <v>0</v>
      </c>
      <c r="J71" s="369">
        <f>'22._önkorm_államig'!J71</f>
        <v>0</v>
      </c>
      <c r="K71" s="669">
        <f>'22._önkorm_államig'!K71</f>
        <v>0</v>
      </c>
      <c r="L71" s="1843" t="str">
        <f t="shared" si="10"/>
        <v/>
      </c>
    </row>
    <row r="72" spans="1:12" s="82" customFormat="1" ht="12" customHeight="1" thickBot="1" x14ac:dyDescent="0.25">
      <c r="A72" s="512" t="s">
        <v>21</v>
      </c>
      <c r="B72" s="389" t="s">
        <v>653</v>
      </c>
      <c r="C72" s="139">
        <f>SUM(C73:C75)</f>
        <v>0</v>
      </c>
      <c r="D72" s="255">
        <f t="shared" ref="D72:K72" si="16">SUM(D73:D75)</f>
        <v>0</v>
      </c>
      <c r="E72" s="662">
        <f t="shared" si="16"/>
        <v>0</v>
      </c>
      <c r="F72" s="662">
        <f t="shared" si="16"/>
        <v>0</v>
      </c>
      <c r="G72" s="662">
        <f t="shared" si="16"/>
        <v>0</v>
      </c>
      <c r="H72" s="34">
        <f t="shared" si="2"/>
        <v>0</v>
      </c>
      <c r="I72" s="725">
        <f t="shared" si="16"/>
        <v>0</v>
      </c>
      <c r="J72" s="34">
        <f t="shared" si="16"/>
        <v>0</v>
      </c>
      <c r="K72" s="662">
        <f t="shared" si="16"/>
        <v>0</v>
      </c>
      <c r="L72" s="1835" t="str">
        <f t="shared" si="10"/>
        <v/>
      </c>
    </row>
    <row r="73" spans="1:12" s="82" customFormat="1" ht="12" customHeight="1" x14ac:dyDescent="0.2">
      <c r="A73" s="13" t="s">
        <v>217</v>
      </c>
      <c r="B73" s="850" t="s">
        <v>221</v>
      </c>
      <c r="C73" s="437">
        <f>'22._önkorm_államig'!C73</f>
        <v>0</v>
      </c>
      <c r="D73" s="365">
        <f>'22._önkorm_államig'!D73</f>
        <v>0</v>
      </c>
      <c r="E73" s="669">
        <f>'22._önkorm_államig'!E73</f>
        <v>0</v>
      </c>
      <c r="F73" s="669">
        <f>'22._önkorm_államig'!F73</f>
        <v>0</v>
      </c>
      <c r="G73" s="669">
        <f>'22._önkorm_államig'!G73</f>
        <v>0</v>
      </c>
      <c r="H73" s="369">
        <f t="shared" si="2"/>
        <v>0</v>
      </c>
      <c r="I73" s="762">
        <f>'22._önkorm_államig'!I73</f>
        <v>0</v>
      </c>
      <c r="J73" s="369">
        <f>'22._önkorm_államig'!J73</f>
        <v>0</v>
      </c>
      <c r="K73" s="669">
        <f>'22._önkorm_államig'!K73</f>
        <v>0</v>
      </c>
      <c r="L73" s="1843" t="str">
        <f t="shared" si="10"/>
        <v/>
      </c>
    </row>
    <row r="74" spans="1:12" s="82" customFormat="1" ht="12" customHeight="1" x14ac:dyDescent="0.2">
      <c r="A74" s="13" t="s">
        <v>689</v>
      </c>
      <c r="B74" s="850" t="s">
        <v>394</v>
      </c>
      <c r="C74" s="437">
        <f>'22._önkorm_államig'!C74</f>
        <v>0</v>
      </c>
      <c r="D74" s="365">
        <f>'22._önkorm_államig'!D74</f>
        <v>0</v>
      </c>
      <c r="E74" s="669">
        <f>'22._önkorm_államig'!E74</f>
        <v>0</v>
      </c>
      <c r="F74" s="669">
        <f>'22._önkorm_államig'!F74</f>
        <v>0</v>
      </c>
      <c r="G74" s="669">
        <f>'22._önkorm_államig'!G74</f>
        <v>0</v>
      </c>
      <c r="H74" s="369">
        <f t="shared" si="2"/>
        <v>0</v>
      </c>
      <c r="I74" s="762">
        <f>'22._önkorm_államig'!I74</f>
        <v>0</v>
      </c>
      <c r="J74" s="369">
        <f>'22._önkorm_államig'!J74</f>
        <v>0</v>
      </c>
      <c r="K74" s="669">
        <f>'22._önkorm_államig'!K74</f>
        <v>0</v>
      </c>
      <c r="L74" s="1843" t="str">
        <f t="shared" si="10"/>
        <v/>
      </c>
    </row>
    <row r="75" spans="1:12" s="82" customFormat="1" ht="12" customHeight="1" thickBot="1" x14ac:dyDescent="0.25">
      <c r="A75" s="366" t="s">
        <v>219</v>
      </c>
      <c r="B75" s="851" t="s">
        <v>541</v>
      </c>
      <c r="C75" s="437">
        <f>'22._önkorm_államig'!C75</f>
        <v>0</v>
      </c>
      <c r="D75" s="365">
        <f>'22._önkorm_államig'!D75</f>
        <v>0</v>
      </c>
      <c r="E75" s="669">
        <f>'22._önkorm_államig'!E75</f>
        <v>0</v>
      </c>
      <c r="F75" s="669">
        <f>'22._önkorm_államig'!F75</f>
        <v>0</v>
      </c>
      <c r="G75" s="669">
        <f>'22._önkorm_államig'!G75</f>
        <v>0</v>
      </c>
      <c r="H75" s="369">
        <f t="shared" si="2"/>
        <v>0</v>
      </c>
      <c r="I75" s="762">
        <f>'22._önkorm_államig'!I75</f>
        <v>0</v>
      </c>
      <c r="J75" s="369">
        <f>'22._önkorm_államig'!J75</f>
        <v>0</v>
      </c>
      <c r="K75" s="669">
        <f>'22._önkorm_államig'!K75</f>
        <v>0</v>
      </c>
      <c r="L75" s="1843" t="str">
        <f t="shared" ref="L75:L84" si="17">IF(G75=0,"",K75/G75*100)</f>
        <v/>
      </c>
    </row>
    <row r="76" spans="1:12" s="82" customFormat="1" ht="12" customHeight="1" thickBot="1" x14ac:dyDescent="0.25">
      <c r="A76" s="512" t="s">
        <v>22</v>
      </c>
      <c r="B76" s="389" t="s">
        <v>654</v>
      </c>
      <c r="C76" s="139">
        <f>SUM(C77:C78)</f>
        <v>0</v>
      </c>
      <c r="D76" s="255">
        <f t="shared" ref="D76:K76" si="18">SUM(D77:D78)</f>
        <v>1822682</v>
      </c>
      <c r="E76" s="662">
        <f t="shared" si="18"/>
        <v>1822682</v>
      </c>
      <c r="F76" s="662">
        <f t="shared" si="18"/>
        <v>1822682</v>
      </c>
      <c r="G76" s="662">
        <f t="shared" si="18"/>
        <v>1822682</v>
      </c>
      <c r="H76" s="34">
        <f t="shared" ref="H76:H84" si="19">+G76-F76</f>
        <v>0</v>
      </c>
      <c r="I76" s="725">
        <f t="shared" si="18"/>
        <v>0</v>
      </c>
      <c r="J76" s="34">
        <f t="shared" si="18"/>
        <v>0</v>
      </c>
      <c r="K76" s="662">
        <f t="shared" si="18"/>
        <v>1822682</v>
      </c>
      <c r="L76" s="1835">
        <f t="shared" si="17"/>
        <v>100</v>
      </c>
    </row>
    <row r="77" spans="1:12" s="82" customFormat="1" ht="12" customHeight="1" x14ac:dyDescent="0.2">
      <c r="A77" s="13" t="s">
        <v>220</v>
      </c>
      <c r="B77" s="65" t="s">
        <v>373</v>
      </c>
      <c r="C77" s="437">
        <f>'22._önkorm_államig'!C77+'23._Int.össz_államig'!C44</f>
        <v>0</v>
      </c>
      <c r="D77" s="365">
        <f>'22._önkorm_államig'!D77+'23._Int.össz_államig'!D44</f>
        <v>1822682</v>
      </c>
      <c r="E77" s="669">
        <f>'22._önkorm_államig'!E77+'23._Int.össz_államig'!E44</f>
        <v>1822682</v>
      </c>
      <c r="F77" s="669">
        <f>'22._önkorm_államig'!F77+'23._Int.össz_államig'!F44</f>
        <v>1822682</v>
      </c>
      <c r="G77" s="669">
        <f>'22._önkorm_államig'!G77+'23._Int.össz_államig'!G44</f>
        <v>1822682</v>
      </c>
      <c r="H77" s="369">
        <f t="shared" si="19"/>
        <v>0</v>
      </c>
      <c r="I77" s="762">
        <f>'22._önkorm_államig'!I77+'23._Int.össz_államig'!I44</f>
        <v>0</v>
      </c>
      <c r="J77" s="369">
        <f>'22._önkorm_államig'!J77+'23._Int.össz_államig'!J44</f>
        <v>0</v>
      </c>
      <c r="K77" s="669">
        <f>'22._önkorm_államig'!K77+'23._Int.össz_államig'!K44</f>
        <v>1822682</v>
      </c>
      <c r="L77" s="1843">
        <f t="shared" si="17"/>
        <v>100</v>
      </c>
    </row>
    <row r="78" spans="1:12" s="82" customFormat="1" ht="12" customHeight="1" thickBot="1" x14ac:dyDescent="0.25">
      <c r="A78" s="367" t="s">
        <v>222</v>
      </c>
      <c r="B78" s="65" t="s">
        <v>374</v>
      </c>
      <c r="C78" s="437">
        <f>'22._önkorm_államig'!C78+'23._Int.össz_államig'!C45</f>
        <v>0</v>
      </c>
      <c r="D78" s="365">
        <f>'22._önkorm_államig'!D78+'23._Int.össz_államig'!D45</f>
        <v>0</v>
      </c>
      <c r="E78" s="669">
        <f>'22._önkorm_államig'!E78+'23._Int.össz_államig'!E45</f>
        <v>0</v>
      </c>
      <c r="F78" s="669">
        <f>'22._önkorm_államig'!F78+'23._Int.össz_államig'!F45</f>
        <v>0</v>
      </c>
      <c r="G78" s="669">
        <f>'22._önkorm_államig'!G78+'23._Int.össz_államig'!G45</f>
        <v>0</v>
      </c>
      <c r="H78" s="369">
        <f t="shared" si="19"/>
        <v>0</v>
      </c>
      <c r="I78" s="762">
        <f>'22._önkorm_államig'!I78+'23._Int.össz_államig'!I45</f>
        <v>0</v>
      </c>
      <c r="J78" s="369">
        <f>'22._önkorm_államig'!J78+'23._Int.össz_államig'!J45</f>
        <v>0</v>
      </c>
      <c r="K78" s="669">
        <f>'22._önkorm_államig'!K78+'23._Int.össz_államig'!K45</f>
        <v>0</v>
      </c>
      <c r="L78" s="1843" t="str">
        <f t="shared" si="17"/>
        <v/>
      </c>
    </row>
    <row r="79" spans="1:12" s="32" customFormat="1" ht="12" customHeight="1" thickBot="1" x14ac:dyDescent="0.25">
      <c r="A79" s="512" t="s">
        <v>23</v>
      </c>
      <c r="B79" s="389" t="s">
        <v>655</v>
      </c>
      <c r="C79" s="139">
        <f>SUM(C80:C82)</f>
        <v>0</v>
      </c>
      <c r="D79" s="255">
        <f t="shared" ref="D79:K79" si="20">SUM(D80:D82)</f>
        <v>0</v>
      </c>
      <c r="E79" s="662">
        <f t="shared" si="20"/>
        <v>0</v>
      </c>
      <c r="F79" s="662">
        <f t="shared" si="20"/>
        <v>0</v>
      </c>
      <c r="G79" s="662">
        <f t="shared" si="20"/>
        <v>0</v>
      </c>
      <c r="H79" s="34">
        <f t="shared" si="19"/>
        <v>0</v>
      </c>
      <c r="I79" s="725">
        <f t="shared" si="20"/>
        <v>0</v>
      </c>
      <c r="J79" s="34">
        <f t="shared" si="20"/>
        <v>0</v>
      </c>
      <c r="K79" s="662">
        <f t="shared" si="20"/>
        <v>0</v>
      </c>
      <c r="L79" s="1835" t="str">
        <f t="shared" si="17"/>
        <v/>
      </c>
    </row>
    <row r="80" spans="1:12" s="82" customFormat="1" ht="12" customHeight="1" x14ac:dyDescent="0.2">
      <c r="A80" s="13" t="s">
        <v>223</v>
      </c>
      <c r="B80" s="850" t="s">
        <v>308</v>
      </c>
      <c r="C80" s="437">
        <f>'22._önkorm_államig'!C80</f>
        <v>0</v>
      </c>
      <c r="D80" s="365">
        <f>'22._önkorm_államig'!D80</f>
        <v>0</v>
      </c>
      <c r="E80" s="669">
        <f>'22._önkorm_államig'!E80</f>
        <v>0</v>
      </c>
      <c r="F80" s="669">
        <f>'22._önkorm_államig'!F80</f>
        <v>0</v>
      </c>
      <c r="G80" s="669">
        <f>'22._önkorm_államig'!G80</f>
        <v>0</v>
      </c>
      <c r="H80" s="369">
        <f t="shared" si="19"/>
        <v>0</v>
      </c>
      <c r="I80" s="762">
        <f>'22._önkorm_államig'!I80</f>
        <v>0</v>
      </c>
      <c r="J80" s="369">
        <f>'22._önkorm_államig'!J80</f>
        <v>0</v>
      </c>
      <c r="K80" s="669">
        <f>'22._önkorm_államig'!K80</f>
        <v>0</v>
      </c>
      <c r="L80" s="1843" t="str">
        <f t="shared" si="17"/>
        <v/>
      </c>
    </row>
    <row r="81" spans="1:12" s="82" customFormat="1" ht="12" customHeight="1" x14ac:dyDescent="0.2">
      <c r="A81" s="366" t="s">
        <v>224</v>
      </c>
      <c r="B81" s="851" t="s">
        <v>309</v>
      </c>
      <c r="C81" s="437">
        <f>'22._önkorm_államig'!C81</f>
        <v>0</v>
      </c>
      <c r="D81" s="365">
        <f>'22._önkorm_államig'!D81</f>
        <v>0</v>
      </c>
      <c r="E81" s="669">
        <f>'22._önkorm_államig'!E81</f>
        <v>0</v>
      </c>
      <c r="F81" s="669">
        <f>'22._önkorm_államig'!F81</f>
        <v>0</v>
      </c>
      <c r="G81" s="669">
        <f>'22._önkorm_államig'!G81</f>
        <v>0</v>
      </c>
      <c r="H81" s="369">
        <f t="shared" si="19"/>
        <v>0</v>
      </c>
      <c r="I81" s="762">
        <f>'22._önkorm_államig'!I81</f>
        <v>0</v>
      </c>
      <c r="J81" s="369">
        <f>'22._önkorm_államig'!J81</f>
        <v>0</v>
      </c>
      <c r="K81" s="669">
        <f>'22._önkorm_államig'!K81</f>
        <v>0</v>
      </c>
      <c r="L81" s="1843" t="str">
        <f t="shared" si="17"/>
        <v/>
      </c>
    </row>
    <row r="82" spans="1:12" s="82" customFormat="1" ht="12" customHeight="1" thickBot="1" x14ac:dyDescent="0.25">
      <c r="A82" s="367" t="s">
        <v>330</v>
      </c>
      <c r="B82" s="555" t="s">
        <v>382</v>
      </c>
      <c r="C82" s="437">
        <f>'22._önkorm_államig'!C82</f>
        <v>0</v>
      </c>
      <c r="D82" s="365">
        <f>'22._önkorm_államig'!D82</f>
        <v>0</v>
      </c>
      <c r="E82" s="669">
        <f>'22._önkorm_államig'!E82</f>
        <v>0</v>
      </c>
      <c r="F82" s="669">
        <f>'22._önkorm_államig'!F82</f>
        <v>0</v>
      </c>
      <c r="G82" s="669">
        <f>'22._önkorm_államig'!G82</f>
        <v>0</v>
      </c>
      <c r="H82" s="369">
        <f t="shared" si="19"/>
        <v>0</v>
      </c>
      <c r="I82" s="762">
        <f>'22._önkorm_államig'!I82</f>
        <v>0</v>
      </c>
      <c r="J82" s="369">
        <f>'22._önkorm_államig'!J82</f>
        <v>0</v>
      </c>
      <c r="K82" s="669">
        <f>'22._önkorm_államig'!K82</f>
        <v>0</v>
      </c>
      <c r="L82" s="1843" t="str">
        <f t="shared" si="17"/>
        <v/>
      </c>
    </row>
    <row r="83" spans="1:12" s="32" customFormat="1" ht="12" customHeight="1" thickBot="1" x14ac:dyDescent="0.25">
      <c r="A83" s="512" t="s">
        <v>24</v>
      </c>
      <c r="B83" s="389" t="s">
        <v>656</v>
      </c>
      <c r="C83" s="256">
        <f t="shared" ref="C83:K83" si="21">+C68+C72+C76+C79</f>
        <v>0</v>
      </c>
      <c r="D83" s="256">
        <f t="shared" si="21"/>
        <v>1822682</v>
      </c>
      <c r="E83" s="625">
        <f t="shared" si="21"/>
        <v>1822682</v>
      </c>
      <c r="F83" s="625">
        <f t="shared" si="21"/>
        <v>1822682</v>
      </c>
      <c r="G83" s="625">
        <f t="shared" si="21"/>
        <v>1822682</v>
      </c>
      <c r="H83" s="83">
        <f t="shared" si="19"/>
        <v>0</v>
      </c>
      <c r="I83" s="730">
        <f t="shared" si="21"/>
        <v>0</v>
      </c>
      <c r="J83" s="83">
        <f t="shared" si="21"/>
        <v>0</v>
      </c>
      <c r="K83" s="625">
        <f t="shared" si="21"/>
        <v>1822682</v>
      </c>
      <c r="L83" s="1839">
        <f t="shared" si="17"/>
        <v>100</v>
      </c>
    </row>
    <row r="84" spans="1:12" s="32" customFormat="1" ht="12" customHeight="1" thickBot="1" x14ac:dyDescent="0.25">
      <c r="A84" s="392" t="s">
        <v>25</v>
      </c>
      <c r="B84" s="854" t="s">
        <v>682</v>
      </c>
      <c r="C84" s="1069">
        <f>+C67+C83</f>
        <v>594678845</v>
      </c>
      <c r="D84" s="256">
        <f t="shared" ref="D84:K84" si="22">+D67+D83</f>
        <v>623574579</v>
      </c>
      <c r="E84" s="625">
        <f t="shared" si="22"/>
        <v>649627536</v>
      </c>
      <c r="F84" s="625">
        <f t="shared" si="22"/>
        <v>649627536</v>
      </c>
      <c r="G84" s="625">
        <f t="shared" si="22"/>
        <v>649997319</v>
      </c>
      <c r="H84" s="83">
        <f t="shared" si="19"/>
        <v>369783</v>
      </c>
      <c r="I84" s="730">
        <f t="shared" si="22"/>
        <v>0</v>
      </c>
      <c r="J84" s="83">
        <f t="shared" si="22"/>
        <v>0</v>
      </c>
      <c r="K84" s="625">
        <f t="shared" si="22"/>
        <v>598727174</v>
      </c>
      <c r="L84" s="1839">
        <f t="shared" si="17"/>
        <v>92.112252850692144</v>
      </c>
    </row>
    <row r="85" spans="1:12" s="82" customFormat="1" ht="15" customHeight="1" x14ac:dyDescent="0.2">
      <c r="A85" s="69"/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</row>
  </sheetData>
  <sheetProtection formatCells="0"/>
  <mergeCells count="2736">
    <mergeCell ref="AW5:BH5"/>
    <mergeCell ref="BI5:BT5"/>
    <mergeCell ref="BU5:CF5"/>
    <mergeCell ref="CG5:CR5"/>
    <mergeCell ref="CS5:DD5"/>
    <mergeCell ref="A4:L4"/>
    <mergeCell ref="M5:X5"/>
    <mergeCell ref="Y5:AJ5"/>
    <mergeCell ref="AK5:AV5"/>
    <mergeCell ref="B1:H1"/>
    <mergeCell ref="A2:L2"/>
    <mergeCell ref="A5:L5"/>
    <mergeCell ref="A6:L6"/>
    <mergeCell ref="KC5:KN5"/>
    <mergeCell ref="KO5:KZ5"/>
    <mergeCell ref="LA5:LL5"/>
    <mergeCell ref="LM5:LX5"/>
    <mergeCell ref="LY5:MJ5"/>
    <mergeCell ref="HU5:IF5"/>
    <mergeCell ref="IG5:IR5"/>
    <mergeCell ref="IS5:JD5"/>
    <mergeCell ref="JE5:JP5"/>
    <mergeCell ref="JQ5:KB5"/>
    <mergeCell ref="FM5:FX5"/>
    <mergeCell ref="FY5:GJ5"/>
    <mergeCell ref="GK5:GV5"/>
    <mergeCell ref="GW5:HH5"/>
    <mergeCell ref="HI5:HT5"/>
    <mergeCell ref="DE5:DP5"/>
    <mergeCell ref="DQ5:EB5"/>
    <mergeCell ref="EC5:EN5"/>
    <mergeCell ref="EO5:EZ5"/>
    <mergeCell ref="FA5:FL5"/>
    <mergeCell ref="TI5:TT5"/>
    <mergeCell ref="TU5:UF5"/>
    <mergeCell ref="UG5:UR5"/>
    <mergeCell ref="US5:VD5"/>
    <mergeCell ref="VE5:VP5"/>
    <mergeCell ref="RA5:RL5"/>
    <mergeCell ref="RM5:RX5"/>
    <mergeCell ref="RY5:SJ5"/>
    <mergeCell ref="SK5:SV5"/>
    <mergeCell ref="SW5:TH5"/>
    <mergeCell ref="OS5:PD5"/>
    <mergeCell ref="PE5:PP5"/>
    <mergeCell ref="PQ5:QB5"/>
    <mergeCell ref="QC5:QN5"/>
    <mergeCell ref="QO5:QZ5"/>
    <mergeCell ref="MK5:MV5"/>
    <mergeCell ref="MW5:NH5"/>
    <mergeCell ref="NI5:NT5"/>
    <mergeCell ref="NU5:OF5"/>
    <mergeCell ref="OG5:OR5"/>
    <mergeCell ref="ACO5:ACZ5"/>
    <mergeCell ref="ADA5:ADL5"/>
    <mergeCell ref="ADM5:ADX5"/>
    <mergeCell ref="ADY5:AEJ5"/>
    <mergeCell ref="AEK5:AEV5"/>
    <mergeCell ref="AAG5:AAR5"/>
    <mergeCell ref="AAS5:ABD5"/>
    <mergeCell ref="ABE5:ABP5"/>
    <mergeCell ref="ABQ5:ACB5"/>
    <mergeCell ref="ACC5:ACN5"/>
    <mergeCell ref="XY5:YJ5"/>
    <mergeCell ref="YK5:YV5"/>
    <mergeCell ref="YW5:ZH5"/>
    <mergeCell ref="ZI5:ZT5"/>
    <mergeCell ref="ZU5:AAF5"/>
    <mergeCell ref="VQ5:WB5"/>
    <mergeCell ref="WC5:WN5"/>
    <mergeCell ref="WO5:WZ5"/>
    <mergeCell ref="XA5:XL5"/>
    <mergeCell ref="XM5:XX5"/>
    <mergeCell ref="ALU5:AMF5"/>
    <mergeCell ref="AMG5:AMR5"/>
    <mergeCell ref="AMS5:AND5"/>
    <mergeCell ref="ANE5:ANP5"/>
    <mergeCell ref="ANQ5:AOB5"/>
    <mergeCell ref="AJM5:AJX5"/>
    <mergeCell ref="AJY5:AKJ5"/>
    <mergeCell ref="AKK5:AKV5"/>
    <mergeCell ref="AKW5:ALH5"/>
    <mergeCell ref="ALI5:ALT5"/>
    <mergeCell ref="AHE5:AHP5"/>
    <mergeCell ref="AHQ5:AIB5"/>
    <mergeCell ref="AIC5:AIN5"/>
    <mergeCell ref="AIO5:AIZ5"/>
    <mergeCell ref="AJA5:AJL5"/>
    <mergeCell ref="AEW5:AFH5"/>
    <mergeCell ref="AFI5:AFT5"/>
    <mergeCell ref="AFU5:AGF5"/>
    <mergeCell ref="AGG5:AGR5"/>
    <mergeCell ref="AGS5:AHD5"/>
    <mergeCell ref="AVA5:AVL5"/>
    <mergeCell ref="AVM5:AVX5"/>
    <mergeCell ref="AVY5:AWJ5"/>
    <mergeCell ref="AWK5:AWV5"/>
    <mergeCell ref="AWW5:AXH5"/>
    <mergeCell ref="ASS5:ATD5"/>
    <mergeCell ref="ATE5:ATP5"/>
    <mergeCell ref="ATQ5:AUB5"/>
    <mergeCell ref="AUC5:AUN5"/>
    <mergeCell ref="AUO5:AUZ5"/>
    <mergeCell ref="AQK5:AQV5"/>
    <mergeCell ref="AQW5:ARH5"/>
    <mergeCell ref="ARI5:ART5"/>
    <mergeCell ref="ARU5:ASF5"/>
    <mergeCell ref="ASG5:ASR5"/>
    <mergeCell ref="AOC5:AON5"/>
    <mergeCell ref="AOO5:AOZ5"/>
    <mergeCell ref="APA5:APL5"/>
    <mergeCell ref="APM5:APX5"/>
    <mergeCell ref="APY5:AQJ5"/>
    <mergeCell ref="BEG5:BER5"/>
    <mergeCell ref="BES5:BFD5"/>
    <mergeCell ref="BFE5:BFP5"/>
    <mergeCell ref="BFQ5:BGB5"/>
    <mergeCell ref="BGC5:BGN5"/>
    <mergeCell ref="BBY5:BCJ5"/>
    <mergeCell ref="BCK5:BCV5"/>
    <mergeCell ref="BCW5:BDH5"/>
    <mergeCell ref="BDI5:BDT5"/>
    <mergeCell ref="BDU5:BEF5"/>
    <mergeCell ref="AZQ5:BAB5"/>
    <mergeCell ref="BAC5:BAN5"/>
    <mergeCell ref="BAO5:BAZ5"/>
    <mergeCell ref="BBA5:BBL5"/>
    <mergeCell ref="BBM5:BBX5"/>
    <mergeCell ref="AXI5:AXT5"/>
    <mergeCell ref="AXU5:AYF5"/>
    <mergeCell ref="AYG5:AYR5"/>
    <mergeCell ref="AYS5:AZD5"/>
    <mergeCell ref="AZE5:AZP5"/>
    <mergeCell ref="BNM5:BNX5"/>
    <mergeCell ref="BNY5:BOJ5"/>
    <mergeCell ref="BOK5:BOV5"/>
    <mergeCell ref="BOW5:BPH5"/>
    <mergeCell ref="BPI5:BPT5"/>
    <mergeCell ref="BLE5:BLP5"/>
    <mergeCell ref="BLQ5:BMB5"/>
    <mergeCell ref="BMC5:BMN5"/>
    <mergeCell ref="BMO5:BMZ5"/>
    <mergeCell ref="BNA5:BNL5"/>
    <mergeCell ref="BIW5:BJH5"/>
    <mergeCell ref="BJI5:BJT5"/>
    <mergeCell ref="BJU5:BKF5"/>
    <mergeCell ref="BKG5:BKR5"/>
    <mergeCell ref="BKS5:BLD5"/>
    <mergeCell ref="BGO5:BGZ5"/>
    <mergeCell ref="BHA5:BHL5"/>
    <mergeCell ref="BHM5:BHX5"/>
    <mergeCell ref="BHY5:BIJ5"/>
    <mergeCell ref="BIK5:BIV5"/>
    <mergeCell ref="BWS5:BXD5"/>
    <mergeCell ref="BXE5:BXP5"/>
    <mergeCell ref="BXQ5:BYB5"/>
    <mergeCell ref="BYC5:BYN5"/>
    <mergeCell ref="BYO5:BYZ5"/>
    <mergeCell ref="BUK5:BUV5"/>
    <mergeCell ref="BUW5:BVH5"/>
    <mergeCell ref="BVI5:BVT5"/>
    <mergeCell ref="BVU5:BWF5"/>
    <mergeCell ref="BWG5:BWR5"/>
    <mergeCell ref="BSC5:BSN5"/>
    <mergeCell ref="BSO5:BSZ5"/>
    <mergeCell ref="BTA5:BTL5"/>
    <mergeCell ref="BTM5:BTX5"/>
    <mergeCell ref="BTY5:BUJ5"/>
    <mergeCell ref="BPU5:BQF5"/>
    <mergeCell ref="BQG5:BQR5"/>
    <mergeCell ref="BQS5:BRD5"/>
    <mergeCell ref="BRE5:BRP5"/>
    <mergeCell ref="BRQ5:BSB5"/>
    <mergeCell ref="CFY5:CGJ5"/>
    <mergeCell ref="CGK5:CGV5"/>
    <mergeCell ref="CGW5:CHH5"/>
    <mergeCell ref="CHI5:CHT5"/>
    <mergeCell ref="CHU5:CIF5"/>
    <mergeCell ref="CDQ5:CEB5"/>
    <mergeCell ref="CEC5:CEN5"/>
    <mergeCell ref="CEO5:CEZ5"/>
    <mergeCell ref="CFA5:CFL5"/>
    <mergeCell ref="CFM5:CFX5"/>
    <mergeCell ref="CBI5:CBT5"/>
    <mergeCell ref="CBU5:CCF5"/>
    <mergeCell ref="CCG5:CCR5"/>
    <mergeCell ref="CCS5:CDD5"/>
    <mergeCell ref="CDE5:CDP5"/>
    <mergeCell ref="BZA5:BZL5"/>
    <mergeCell ref="BZM5:BZX5"/>
    <mergeCell ref="BZY5:CAJ5"/>
    <mergeCell ref="CAK5:CAV5"/>
    <mergeCell ref="CAW5:CBH5"/>
    <mergeCell ref="CPE5:CPP5"/>
    <mergeCell ref="CPQ5:CQB5"/>
    <mergeCell ref="CQC5:CQN5"/>
    <mergeCell ref="CQO5:CQZ5"/>
    <mergeCell ref="CRA5:CRL5"/>
    <mergeCell ref="CMW5:CNH5"/>
    <mergeCell ref="CNI5:CNT5"/>
    <mergeCell ref="CNU5:COF5"/>
    <mergeCell ref="COG5:COR5"/>
    <mergeCell ref="COS5:CPD5"/>
    <mergeCell ref="CKO5:CKZ5"/>
    <mergeCell ref="CLA5:CLL5"/>
    <mergeCell ref="CLM5:CLX5"/>
    <mergeCell ref="CLY5:CMJ5"/>
    <mergeCell ref="CMK5:CMV5"/>
    <mergeCell ref="CIG5:CIR5"/>
    <mergeCell ref="CIS5:CJD5"/>
    <mergeCell ref="CJE5:CJP5"/>
    <mergeCell ref="CJQ5:CKB5"/>
    <mergeCell ref="CKC5:CKN5"/>
    <mergeCell ref="CYK5:CYV5"/>
    <mergeCell ref="CYW5:CZH5"/>
    <mergeCell ref="CZI5:CZT5"/>
    <mergeCell ref="CZU5:DAF5"/>
    <mergeCell ref="DAG5:DAR5"/>
    <mergeCell ref="CWC5:CWN5"/>
    <mergeCell ref="CWO5:CWZ5"/>
    <mergeCell ref="CXA5:CXL5"/>
    <mergeCell ref="CXM5:CXX5"/>
    <mergeCell ref="CXY5:CYJ5"/>
    <mergeCell ref="CTU5:CUF5"/>
    <mergeCell ref="CUG5:CUR5"/>
    <mergeCell ref="CUS5:CVD5"/>
    <mergeCell ref="CVE5:CVP5"/>
    <mergeCell ref="CVQ5:CWB5"/>
    <mergeCell ref="CRM5:CRX5"/>
    <mergeCell ref="CRY5:CSJ5"/>
    <mergeCell ref="CSK5:CSV5"/>
    <mergeCell ref="CSW5:CTH5"/>
    <mergeCell ref="CTI5:CTT5"/>
    <mergeCell ref="DHQ5:DIB5"/>
    <mergeCell ref="DIC5:DIN5"/>
    <mergeCell ref="DIO5:DIZ5"/>
    <mergeCell ref="DJA5:DJL5"/>
    <mergeCell ref="DJM5:DJX5"/>
    <mergeCell ref="DFI5:DFT5"/>
    <mergeCell ref="DFU5:DGF5"/>
    <mergeCell ref="DGG5:DGR5"/>
    <mergeCell ref="DGS5:DHD5"/>
    <mergeCell ref="DHE5:DHP5"/>
    <mergeCell ref="DDA5:DDL5"/>
    <mergeCell ref="DDM5:DDX5"/>
    <mergeCell ref="DDY5:DEJ5"/>
    <mergeCell ref="DEK5:DEV5"/>
    <mergeCell ref="DEW5:DFH5"/>
    <mergeCell ref="DAS5:DBD5"/>
    <mergeCell ref="DBE5:DBP5"/>
    <mergeCell ref="DBQ5:DCB5"/>
    <mergeCell ref="DCC5:DCN5"/>
    <mergeCell ref="DCO5:DCZ5"/>
    <mergeCell ref="DQW5:DRH5"/>
    <mergeCell ref="DRI5:DRT5"/>
    <mergeCell ref="DRU5:DSF5"/>
    <mergeCell ref="DSG5:DSR5"/>
    <mergeCell ref="DSS5:DTD5"/>
    <mergeCell ref="DOO5:DOZ5"/>
    <mergeCell ref="DPA5:DPL5"/>
    <mergeCell ref="DPM5:DPX5"/>
    <mergeCell ref="DPY5:DQJ5"/>
    <mergeCell ref="DQK5:DQV5"/>
    <mergeCell ref="DMG5:DMR5"/>
    <mergeCell ref="DMS5:DND5"/>
    <mergeCell ref="DNE5:DNP5"/>
    <mergeCell ref="DNQ5:DOB5"/>
    <mergeCell ref="DOC5:DON5"/>
    <mergeCell ref="DJY5:DKJ5"/>
    <mergeCell ref="DKK5:DKV5"/>
    <mergeCell ref="DKW5:DLH5"/>
    <mergeCell ref="DLI5:DLT5"/>
    <mergeCell ref="DLU5:DMF5"/>
    <mergeCell ref="EAC5:EAN5"/>
    <mergeCell ref="EAO5:EAZ5"/>
    <mergeCell ref="EBA5:EBL5"/>
    <mergeCell ref="EBM5:EBX5"/>
    <mergeCell ref="EBY5:ECJ5"/>
    <mergeCell ref="DXU5:DYF5"/>
    <mergeCell ref="DYG5:DYR5"/>
    <mergeCell ref="DYS5:DZD5"/>
    <mergeCell ref="DZE5:DZP5"/>
    <mergeCell ref="DZQ5:EAB5"/>
    <mergeCell ref="DVM5:DVX5"/>
    <mergeCell ref="DVY5:DWJ5"/>
    <mergeCell ref="DWK5:DWV5"/>
    <mergeCell ref="DWW5:DXH5"/>
    <mergeCell ref="DXI5:DXT5"/>
    <mergeCell ref="DTE5:DTP5"/>
    <mergeCell ref="DTQ5:DUB5"/>
    <mergeCell ref="DUC5:DUN5"/>
    <mergeCell ref="DUO5:DUZ5"/>
    <mergeCell ref="DVA5:DVL5"/>
    <mergeCell ref="EJI5:EJT5"/>
    <mergeCell ref="EJU5:EKF5"/>
    <mergeCell ref="EKG5:EKR5"/>
    <mergeCell ref="EKS5:ELD5"/>
    <mergeCell ref="ELE5:ELP5"/>
    <mergeCell ref="EHA5:EHL5"/>
    <mergeCell ref="EHM5:EHX5"/>
    <mergeCell ref="EHY5:EIJ5"/>
    <mergeCell ref="EIK5:EIV5"/>
    <mergeCell ref="EIW5:EJH5"/>
    <mergeCell ref="EES5:EFD5"/>
    <mergeCell ref="EFE5:EFP5"/>
    <mergeCell ref="EFQ5:EGB5"/>
    <mergeCell ref="EGC5:EGN5"/>
    <mergeCell ref="EGO5:EGZ5"/>
    <mergeCell ref="ECK5:ECV5"/>
    <mergeCell ref="ECW5:EDH5"/>
    <mergeCell ref="EDI5:EDT5"/>
    <mergeCell ref="EDU5:EEF5"/>
    <mergeCell ref="EEG5:EER5"/>
    <mergeCell ref="ESO5:ESZ5"/>
    <mergeCell ref="ETA5:ETL5"/>
    <mergeCell ref="ETM5:ETX5"/>
    <mergeCell ref="ETY5:EUJ5"/>
    <mergeCell ref="EUK5:EUV5"/>
    <mergeCell ref="EQG5:EQR5"/>
    <mergeCell ref="EQS5:ERD5"/>
    <mergeCell ref="ERE5:ERP5"/>
    <mergeCell ref="ERQ5:ESB5"/>
    <mergeCell ref="ESC5:ESN5"/>
    <mergeCell ref="ENY5:EOJ5"/>
    <mergeCell ref="EOK5:EOV5"/>
    <mergeCell ref="EOW5:EPH5"/>
    <mergeCell ref="EPI5:EPT5"/>
    <mergeCell ref="EPU5:EQF5"/>
    <mergeCell ref="ELQ5:EMB5"/>
    <mergeCell ref="EMC5:EMN5"/>
    <mergeCell ref="EMO5:EMZ5"/>
    <mergeCell ref="ENA5:ENL5"/>
    <mergeCell ref="ENM5:ENX5"/>
    <mergeCell ref="FBU5:FCF5"/>
    <mergeCell ref="FCG5:FCR5"/>
    <mergeCell ref="FCS5:FDD5"/>
    <mergeCell ref="FDE5:FDP5"/>
    <mergeCell ref="FDQ5:FEB5"/>
    <mergeCell ref="EZM5:EZX5"/>
    <mergeCell ref="EZY5:FAJ5"/>
    <mergeCell ref="FAK5:FAV5"/>
    <mergeCell ref="FAW5:FBH5"/>
    <mergeCell ref="FBI5:FBT5"/>
    <mergeCell ref="EXE5:EXP5"/>
    <mergeCell ref="EXQ5:EYB5"/>
    <mergeCell ref="EYC5:EYN5"/>
    <mergeCell ref="EYO5:EYZ5"/>
    <mergeCell ref="EZA5:EZL5"/>
    <mergeCell ref="EUW5:EVH5"/>
    <mergeCell ref="EVI5:EVT5"/>
    <mergeCell ref="EVU5:EWF5"/>
    <mergeCell ref="EWG5:EWR5"/>
    <mergeCell ref="EWS5:EXD5"/>
    <mergeCell ref="FLA5:FLL5"/>
    <mergeCell ref="FLM5:FLX5"/>
    <mergeCell ref="FLY5:FMJ5"/>
    <mergeCell ref="FMK5:FMV5"/>
    <mergeCell ref="FMW5:FNH5"/>
    <mergeCell ref="FIS5:FJD5"/>
    <mergeCell ref="FJE5:FJP5"/>
    <mergeCell ref="FJQ5:FKB5"/>
    <mergeCell ref="FKC5:FKN5"/>
    <mergeCell ref="FKO5:FKZ5"/>
    <mergeCell ref="FGK5:FGV5"/>
    <mergeCell ref="FGW5:FHH5"/>
    <mergeCell ref="FHI5:FHT5"/>
    <mergeCell ref="FHU5:FIF5"/>
    <mergeCell ref="FIG5:FIR5"/>
    <mergeCell ref="FEC5:FEN5"/>
    <mergeCell ref="FEO5:FEZ5"/>
    <mergeCell ref="FFA5:FFL5"/>
    <mergeCell ref="FFM5:FFX5"/>
    <mergeCell ref="FFY5:FGJ5"/>
    <mergeCell ref="FUG5:FUR5"/>
    <mergeCell ref="FUS5:FVD5"/>
    <mergeCell ref="FVE5:FVP5"/>
    <mergeCell ref="FVQ5:FWB5"/>
    <mergeCell ref="FWC5:FWN5"/>
    <mergeCell ref="FRY5:FSJ5"/>
    <mergeCell ref="FSK5:FSV5"/>
    <mergeCell ref="FSW5:FTH5"/>
    <mergeCell ref="FTI5:FTT5"/>
    <mergeCell ref="FTU5:FUF5"/>
    <mergeCell ref="FPQ5:FQB5"/>
    <mergeCell ref="FQC5:FQN5"/>
    <mergeCell ref="FQO5:FQZ5"/>
    <mergeCell ref="FRA5:FRL5"/>
    <mergeCell ref="FRM5:FRX5"/>
    <mergeCell ref="FNI5:FNT5"/>
    <mergeCell ref="FNU5:FOF5"/>
    <mergeCell ref="FOG5:FOR5"/>
    <mergeCell ref="FOS5:FPD5"/>
    <mergeCell ref="FPE5:FPP5"/>
    <mergeCell ref="GDM5:GDX5"/>
    <mergeCell ref="GDY5:GEJ5"/>
    <mergeCell ref="GEK5:GEV5"/>
    <mergeCell ref="GEW5:GFH5"/>
    <mergeCell ref="GFI5:GFT5"/>
    <mergeCell ref="GBE5:GBP5"/>
    <mergeCell ref="GBQ5:GCB5"/>
    <mergeCell ref="GCC5:GCN5"/>
    <mergeCell ref="GCO5:GCZ5"/>
    <mergeCell ref="GDA5:GDL5"/>
    <mergeCell ref="FYW5:FZH5"/>
    <mergeCell ref="FZI5:FZT5"/>
    <mergeCell ref="FZU5:GAF5"/>
    <mergeCell ref="GAG5:GAR5"/>
    <mergeCell ref="GAS5:GBD5"/>
    <mergeCell ref="FWO5:FWZ5"/>
    <mergeCell ref="FXA5:FXL5"/>
    <mergeCell ref="FXM5:FXX5"/>
    <mergeCell ref="FXY5:FYJ5"/>
    <mergeCell ref="FYK5:FYV5"/>
    <mergeCell ref="GMS5:GND5"/>
    <mergeCell ref="GNE5:GNP5"/>
    <mergeCell ref="GNQ5:GOB5"/>
    <mergeCell ref="GOC5:GON5"/>
    <mergeCell ref="GOO5:GOZ5"/>
    <mergeCell ref="GKK5:GKV5"/>
    <mergeCell ref="GKW5:GLH5"/>
    <mergeCell ref="GLI5:GLT5"/>
    <mergeCell ref="GLU5:GMF5"/>
    <mergeCell ref="GMG5:GMR5"/>
    <mergeCell ref="GIC5:GIN5"/>
    <mergeCell ref="GIO5:GIZ5"/>
    <mergeCell ref="GJA5:GJL5"/>
    <mergeCell ref="GJM5:GJX5"/>
    <mergeCell ref="GJY5:GKJ5"/>
    <mergeCell ref="GFU5:GGF5"/>
    <mergeCell ref="GGG5:GGR5"/>
    <mergeCell ref="GGS5:GHD5"/>
    <mergeCell ref="GHE5:GHP5"/>
    <mergeCell ref="GHQ5:GIB5"/>
    <mergeCell ref="GVY5:GWJ5"/>
    <mergeCell ref="GWK5:GWV5"/>
    <mergeCell ref="GWW5:GXH5"/>
    <mergeCell ref="GXI5:GXT5"/>
    <mergeCell ref="GXU5:GYF5"/>
    <mergeCell ref="GTQ5:GUB5"/>
    <mergeCell ref="GUC5:GUN5"/>
    <mergeCell ref="GUO5:GUZ5"/>
    <mergeCell ref="GVA5:GVL5"/>
    <mergeCell ref="GVM5:GVX5"/>
    <mergeCell ref="GRI5:GRT5"/>
    <mergeCell ref="GRU5:GSF5"/>
    <mergeCell ref="GSG5:GSR5"/>
    <mergeCell ref="GSS5:GTD5"/>
    <mergeCell ref="GTE5:GTP5"/>
    <mergeCell ref="GPA5:GPL5"/>
    <mergeCell ref="GPM5:GPX5"/>
    <mergeCell ref="GPY5:GQJ5"/>
    <mergeCell ref="GQK5:GQV5"/>
    <mergeCell ref="GQW5:GRH5"/>
    <mergeCell ref="HFE5:HFP5"/>
    <mergeCell ref="HFQ5:HGB5"/>
    <mergeCell ref="HGC5:HGN5"/>
    <mergeCell ref="HGO5:HGZ5"/>
    <mergeCell ref="HHA5:HHL5"/>
    <mergeCell ref="HCW5:HDH5"/>
    <mergeCell ref="HDI5:HDT5"/>
    <mergeCell ref="HDU5:HEF5"/>
    <mergeCell ref="HEG5:HER5"/>
    <mergeCell ref="HES5:HFD5"/>
    <mergeCell ref="HAO5:HAZ5"/>
    <mergeCell ref="HBA5:HBL5"/>
    <mergeCell ref="HBM5:HBX5"/>
    <mergeCell ref="HBY5:HCJ5"/>
    <mergeCell ref="HCK5:HCV5"/>
    <mergeCell ref="GYG5:GYR5"/>
    <mergeCell ref="GYS5:GZD5"/>
    <mergeCell ref="GZE5:GZP5"/>
    <mergeCell ref="GZQ5:HAB5"/>
    <mergeCell ref="HAC5:HAN5"/>
    <mergeCell ref="HOK5:HOV5"/>
    <mergeCell ref="HOW5:HPH5"/>
    <mergeCell ref="HPI5:HPT5"/>
    <mergeCell ref="HPU5:HQF5"/>
    <mergeCell ref="HQG5:HQR5"/>
    <mergeCell ref="HMC5:HMN5"/>
    <mergeCell ref="HMO5:HMZ5"/>
    <mergeCell ref="HNA5:HNL5"/>
    <mergeCell ref="HNM5:HNX5"/>
    <mergeCell ref="HNY5:HOJ5"/>
    <mergeCell ref="HJU5:HKF5"/>
    <mergeCell ref="HKG5:HKR5"/>
    <mergeCell ref="HKS5:HLD5"/>
    <mergeCell ref="HLE5:HLP5"/>
    <mergeCell ref="HLQ5:HMB5"/>
    <mergeCell ref="HHM5:HHX5"/>
    <mergeCell ref="HHY5:HIJ5"/>
    <mergeCell ref="HIK5:HIV5"/>
    <mergeCell ref="HIW5:HJH5"/>
    <mergeCell ref="HJI5:HJT5"/>
    <mergeCell ref="HXQ5:HYB5"/>
    <mergeCell ref="HYC5:HYN5"/>
    <mergeCell ref="HYO5:HYZ5"/>
    <mergeCell ref="HZA5:HZL5"/>
    <mergeCell ref="HZM5:HZX5"/>
    <mergeCell ref="HVI5:HVT5"/>
    <mergeCell ref="HVU5:HWF5"/>
    <mergeCell ref="HWG5:HWR5"/>
    <mergeCell ref="HWS5:HXD5"/>
    <mergeCell ref="HXE5:HXP5"/>
    <mergeCell ref="HTA5:HTL5"/>
    <mergeCell ref="HTM5:HTX5"/>
    <mergeCell ref="HTY5:HUJ5"/>
    <mergeCell ref="HUK5:HUV5"/>
    <mergeCell ref="HUW5:HVH5"/>
    <mergeCell ref="HQS5:HRD5"/>
    <mergeCell ref="HRE5:HRP5"/>
    <mergeCell ref="HRQ5:HSB5"/>
    <mergeCell ref="HSC5:HSN5"/>
    <mergeCell ref="HSO5:HSZ5"/>
    <mergeCell ref="IGW5:IHH5"/>
    <mergeCell ref="IHI5:IHT5"/>
    <mergeCell ref="IHU5:IIF5"/>
    <mergeCell ref="IIG5:IIR5"/>
    <mergeCell ref="IIS5:IJD5"/>
    <mergeCell ref="IEO5:IEZ5"/>
    <mergeCell ref="IFA5:IFL5"/>
    <mergeCell ref="IFM5:IFX5"/>
    <mergeCell ref="IFY5:IGJ5"/>
    <mergeCell ref="IGK5:IGV5"/>
    <mergeCell ref="ICG5:ICR5"/>
    <mergeCell ref="ICS5:IDD5"/>
    <mergeCell ref="IDE5:IDP5"/>
    <mergeCell ref="IDQ5:IEB5"/>
    <mergeCell ref="IEC5:IEN5"/>
    <mergeCell ref="HZY5:IAJ5"/>
    <mergeCell ref="IAK5:IAV5"/>
    <mergeCell ref="IAW5:IBH5"/>
    <mergeCell ref="IBI5:IBT5"/>
    <mergeCell ref="IBU5:ICF5"/>
    <mergeCell ref="IQC5:IQN5"/>
    <mergeCell ref="IQO5:IQZ5"/>
    <mergeCell ref="IRA5:IRL5"/>
    <mergeCell ref="IRM5:IRX5"/>
    <mergeCell ref="IRY5:ISJ5"/>
    <mergeCell ref="INU5:IOF5"/>
    <mergeCell ref="IOG5:IOR5"/>
    <mergeCell ref="IOS5:IPD5"/>
    <mergeCell ref="IPE5:IPP5"/>
    <mergeCell ref="IPQ5:IQB5"/>
    <mergeCell ref="ILM5:ILX5"/>
    <mergeCell ref="ILY5:IMJ5"/>
    <mergeCell ref="IMK5:IMV5"/>
    <mergeCell ref="IMW5:INH5"/>
    <mergeCell ref="INI5:INT5"/>
    <mergeCell ref="IJE5:IJP5"/>
    <mergeCell ref="IJQ5:IKB5"/>
    <mergeCell ref="IKC5:IKN5"/>
    <mergeCell ref="IKO5:IKZ5"/>
    <mergeCell ref="ILA5:ILL5"/>
    <mergeCell ref="IZI5:IZT5"/>
    <mergeCell ref="IZU5:JAF5"/>
    <mergeCell ref="JAG5:JAR5"/>
    <mergeCell ref="JAS5:JBD5"/>
    <mergeCell ref="JBE5:JBP5"/>
    <mergeCell ref="IXA5:IXL5"/>
    <mergeCell ref="IXM5:IXX5"/>
    <mergeCell ref="IXY5:IYJ5"/>
    <mergeCell ref="IYK5:IYV5"/>
    <mergeCell ref="IYW5:IZH5"/>
    <mergeCell ref="IUS5:IVD5"/>
    <mergeCell ref="IVE5:IVP5"/>
    <mergeCell ref="IVQ5:IWB5"/>
    <mergeCell ref="IWC5:IWN5"/>
    <mergeCell ref="IWO5:IWZ5"/>
    <mergeCell ref="ISK5:ISV5"/>
    <mergeCell ref="ISW5:ITH5"/>
    <mergeCell ref="ITI5:ITT5"/>
    <mergeCell ref="ITU5:IUF5"/>
    <mergeCell ref="IUG5:IUR5"/>
    <mergeCell ref="JIO5:JIZ5"/>
    <mergeCell ref="JJA5:JJL5"/>
    <mergeCell ref="JJM5:JJX5"/>
    <mergeCell ref="JJY5:JKJ5"/>
    <mergeCell ref="JKK5:JKV5"/>
    <mergeCell ref="JGG5:JGR5"/>
    <mergeCell ref="JGS5:JHD5"/>
    <mergeCell ref="JHE5:JHP5"/>
    <mergeCell ref="JHQ5:JIB5"/>
    <mergeCell ref="JIC5:JIN5"/>
    <mergeCell ref="JDY5:JEJ5"/>
    <mergeCell ref="JEK5:JEV5"/>
    <mergeCell ref="JEW5:JFH5"/>
    <mergeCell ref="JFI5:JFT5"/>
    <mergeCell ref="JFU5:JGF5"/>
    <mergeCell ref="JBQ5:JCB5"/>
    <mergeCell ref="JCC5:JCN5"/>
    <mergeCell ref="JCO5:JCZ5"/>
    <mergeCell ref="JDA5:JDL5"/>
    <mergeCell ref="JDM5:JDX5"/>
    <mergeCell ref="JRU5:JSF5"/>
    <mergeCell ref="JSG5:JSR5"/>
    <mergeCell ref="JSS5:JTD5"/>
    <mergeCell ref="JTE5:JTP5"/>
    <mergeCell ref="JTQ5:JUB5"/>
    <mergeCell ref="JPM5:JPX5"/>
    <mergeCell ref="JPY5:JQJ5"/>
    <mergeCell ref="JQK5:JQV5"/>
    <mergeCell ref="JQW5:JRH5"/>
    <mergeCell ref="JRI5:JRT5"/>
    <mergeCell ref="JNE5:JNP5"/>
    <mergeCell ref="JNQ5:JOB5"/>
    <mergeCell ref="JOC5:JON5"/>
    <mergeCell ref="JOO5:JOZ5"/>
    <mergeCell ref="JPA5:JPL5"/>
    <mergeCell ref="JKW5:JLH5"/>
    <mergeCell ref="JLI5:JLT5"/>
    <mergeCell ref="JLU5:JMF5"/>
    <mergeCell ref="JMG5:JMR5"/>
    <mergeCell ref="JMS5:JND5"/>
    <mergeCell ref="KBA5:KBL5"/>
    <mergeCell ref="KBM5:KBX5"/>
    <mergeCell ref="KBY5:KCJ5"/>
    <mergeCell ref="KCK5:KCV5"/>
    <mergeCell ref="KCW5:KDH5"/>
    <mergeCell ref="JYS5:JZD5"/>
    <mergeCell ref="JZE5:JZP5"/>
    <mergeCell ref="JZQ5:KAB5"/>
    <mergeCell ref="KAC5:KAN5"/>
    <mergeCell ref="KAO5:KAZ5"/>
    <mergeCell ref="JWK5:JWV5"/>
    <mergeCell ref="JWW5:JXH5"/>
    <mergeCell ref="JXI5:JXT5"/>
    <mergeCell ref="JXU5:JYF5"/>
    <mergeCell ref="JYG5:JYR5"/>
    <mergeCell ref="JUC5:JUN5"/>
    <mergeCell ref="JUO5:JUZ5"/>
    <mergeCell ref="JVA5:JVL5"/>
    <mergeCell ref="JVM5:JVX5"/>
    <mergeCell ref="JVY5:JWJ5"/>
    <mergeCell ref="KKG5:KKR5"/>
    <mergeCell ref="KKS5:KLD5"/>
    <mergeCell ref="KLE5:KLP5"/>
    <mergeCell ref="KLQ5:KMB5"/>
    <mergeCell ref="KMC5:KMN5"/>
    <mergeCell ref="KHY5:KIJ5"/>
    <mergeCell ref="KIK5:KIV5"/>
    <mergeCell ref="KIW5:KJH5"/>
    <mergeCell ref="KJI5:KJT5"/>
    <mergeCell ref="KJU5:KKF5"/>
    <mergeCell ref="KFQ5:KGB5"/>
    <mergeCell ref="KGC5:KGN5"/>
    <mergeCell ref="KGO5:KGZ5"/>
    <mergeCell ref="KHA5:KHL5"/>
    <mergeCell ref="KHM5:KHX5"/>
    <mergeCell ref="KDI5:KDT5"/>
    <mergeCell ref="KDU5:KEF5"/>
    <mergeCell ref="KEG5:KER5"/>
    <mergeCell ref="KES5:KFD5"/>
    <mergeCell ref="KFE5:KFP5"/>
    <mergeCell ref="KTM5:KTX5"/>
    <mergeCell ref="KTY5:KUJ5"/>
    <mergeCell ref="KUK5:KUV5"/>
    <mergeCell ref="KUW5:KVH5"/>
    <mergeCell ref="KVI5:KVT5"/>
    <mergeCell ref="KRE5:KRP5"/>
    <mergeCell ref="KRQ5:KSB5"/>
    <mergeCell ref="KSC5:KSN5"/>
    <mergeCell ref="KSO5:KSZ5"/>
    <mergeCell ref="KTA5:KTL5"/>
    <mergeCell ref="KOW5:KPH5"/>
    <mergeCell ref="KPI5:KPT5"/>
    <mergeCell ref="KPU5:KQF5"/>
    <mergeCell ref="KQG5:KQR5"/>
    <mergeCell ref="KQS5:KRD5"/>
    <mergeCell ref="KMO5:KMZ5"/>
    <mergeCell ref="KNA5:KNL5"/>
    <mergeCell ref="KNM5:KNX5"/>
    <mergeCell ref="KNY5:KOJ5"/>
    <mergeCell ref="KOK5:KOV5"/>
    <mergeCell ref="LCS5:LDD5"/>
    <mergeCell ref="LDE5:LDP5"/>
    <mergeCell ref="LDQ5:LEB5"/>
    <mergeCell ref="LEC5:LEN5"/>
    <mergeCell ref="LEO5:LEZ5"/>
    <mergeCell ref="LAK5:LAV5"/>
    <mergeCell ref="LAW5:LBH5"/>
    <mergeCell ref="LBI5:LBT5"/>
    <mergeCell ref="LBU5:LCF5"/>
    <mergeCell ref="LCG5:LCR5"/>
    <mergeCell ref="KYC5:KYN5"/>
    <mergeCell ref="KYO5:KYZ5"/>
    <mergeCell ref="KZA5:KZL5"/>
    <mergeCell ref="KZM5:KZX5"/>
    <mergeCell ref="KZY5:LAJ5"/>
    <mergeCell ref="KVU5:KWF5"/>
    <mergeCell ref="KWG5:KWR5"/>
    <mergeCell ref="KWS5:KXD5"/>
    <mergeCell ref="KXE5:KXP5"/>
    <mergeCell ref="KXQ5:KYB5"/>
    <mergeCell ref="LLY5:LMJ5"/>
    <mergeCell ref="LMK5:LMV5"/>
    <mergeCell ref="LMW5:LNH5"/>
    <mergeCell ref="LNI5:LNT5"/>
    <mergeCell ref="LNU5:LOF5"/>
    <mergeCell ref="LJQ5:LKB5"/>
    <mergeCell ref="LKC5:LKN5"/>
    <mergeCell ref="LKO5:LKZ5"/>
    <mergeCell ref="LLA5:LLL5"/>
    <mergeCell ref="LLM5:LLX5"/>
    <mergeCell ref="LHI5:LHT5"/>
    <mergeCell ref="LHU5:LIF5"/>
    <mergeCell ref="LIG5:LIR5"/>
    <mergeCell ref="LIS5:LJD5"/>
    <mergeCell ref="LJE5:LJP5"/>
    <mergeCell ref="LFA5:LFL5"/>
    <mergeCell ref="LFM5:LFX5"/>
    <mergeCell ref="LFY5:LGJ5"/>
    <mergeCell ref="LGK5:LGV5"/>
    <mergeCell ref="LGW5:LHH5"/>
    <mergeCell ref="LVE5:LVP5"/>
    <mergeCell ref="LVQ5:LWB5"/>
    <mergeCell ref="LWC5:LWN5"/>
    <mergeCell ref="LWO5:LWZ5"/>
    <mergeCell ref="LXA5:LXL5"/>
    <mergeCell ref="LSW5:LTH5"/>
    <mergeCell ref="LTI5:LTT5"/>
    <mergeCell ref="LTU5:LUF5"/>
    <mergeCell ref="LUG5:LUR5"/>
    <mergeCell ref="LUS5:LVD5"/>
    <mergeCell ref="LQO5:LQZ5"/>
    <mergeCell ref="LRA5:LRL5"/>
    <mergeCell ref="LRM5:LRX5"/>
    <mergeCell ref="LRY5:LSJ5"/>
    <mergeCell ref="LSK5:LSV5"/>
    <mergeCell ref="LOG5:LOR5"/>
    <mergeCell ref="LOS5:LPD5"/>
    <mergeCell ref="LPE5:LPP5"/>
    <mergeCell ref="LPQ5:LQB5"/>
    <mergeCell ref="LQC5:LQN5"/>
    <mergeCell ref="MEK5:MEV5"/>
    <mergeCell ref="MEW5:MFH5"/>
    <mergeCell ref="MFI5:MFT5"/>
    <mergeCell ref="MFU5:MGF5"/>
    <mergeCell ref="MGG5:MGR5"/>
    <mergeCell ref="MCC5:MCN5"/>
    <mergeCell ref="MCO5:MCZ5"/>
    <mergeCell ref="MDA5:MDL5"/>
    <mergeCell ref="MDM5:MDX5"/>
    <mergeCell ref="MDY5:MEJ5"/>
    <mergeCell ref="LZU5:MAF5"/>
    <mergeCell ref="MAG5:MAR5"/>
    <mergeCell ref="MAS5:MBD5"/>
    <mergeCell ref="MBE5:MBP5"/>
    <mergeCell ref="MBQ5:MCB5"/>
    <mergeCell ref="LXM5:LXX5"/>
    <mergeCell ref="LXY5:LYJ5"/>
    <mergeCell ref="LYK5:LYV5"/>
    <mergeCell ref="LYW5:LZH5"/>
    <mergeCell ref="LZI5:LZT5"/>
    <mergeCell ref="MNQ5:MOB5"/>
    <mergeCell ref="MOC5:MON5"/>
    <mergeCell ref="MOO5:MOZ5"/>
    <mergeCell ref="MPA5:MPL5"/>
    <mergeCell ref="MPM5:MPX5"/>
    <mergeCell ref="MLI5:MLT5"/>
    <mergeCell ref="MLU5:MMF5"/>
    <mergeCell ref="MMG5:MMR5"/>
    <mergeCell ref="MMS5:MND5"/>
    <mergeCell ref="MNE5:MNP5"/>
    <mergeCell ref="MJA5:MJL5"/>
    <mergeCell ref="MJM5:MJX5"/>
    <mergeCell ref="MJY5:MKJ5"/>
    <mergeCell ref="MKK5:MKV5"/>
    <mergeCell ref="MKW5:MLH5"/>
    <mergeCell ref="MGS5:MHD5"/>
    <mergeCell ref="MHE5:MHP5"/>
    <mergeCell ref="MHQ5:MIB5"/>
    <mergeCell ref="MIC5:MIN5"/>
    <mergeCell ref="MIO5:MIZ5"/>
    <mergeCell ref="MWW5:MXH5"/>
    <mergeCell ref="MXI5:MXT5"/>
    <mergeCell ref="MXU5:MYF5"/>
    <mergeCell ref="MYG5:MYR5"/>
    <mergeCell ref="MYS5:MZD5"/>
    <mergeCell ref="MUO5:MUZ5"/>
    <mergeCell ref="MVA5:MVL5"/>
    <mergeCell ref="MVM5:MVX5"/>
    <mergeCell ref="MVY5:MWJ5"/>
    <mergeCell ref="MWK5:MWV5"/>
    <mergeCell ref="MSG5:MSR5"/>
    <mergeCell ref="MSS5:MTD5"/>
    <mergeCell ref="MTE5:MTP5"/>
    <mergeCell ref="MTQ5:MUB5"/>
    <mergeCell ref="MUC5:MUN5"/>
    <mergeCell ref="MPY5:MQJ5"/>
    <mergeCell ref="MQK5:MQV5"/>
    <mergeCell ref="MQW5:MRH5"/>
    <mergeCell ref="MRI5:MRT5"/>
    <mergeCell ref="MRU5:MSF5"/>
    <mergeCell ref="NGC5:NGN5"/>
    <mergeCell ref="NGO5:NGZ5"/>
    <mergeCell ref="NHA5:NHL5"/>
    <mergeCell ref="NHM5:NHX5"/>
    <mergeCell ref="NHY5:NIJ5"/>
    <mergeCell ref="NDU5:NEF5"/>
    <mergeCell ref="NEG5:NER5"/>
    <mergeCell ref="NES5:NFD5"/>
    <mergeCell ref="NFE5:NFP5"/>
    <mergeCell ref="NFQ5:NGB5"/>
    <mergeCell ref="NBM5:NBX5"/>
    <mergeCell ref="NBY5:NCJ5"/>
    <mergeCell ref="NCK5:NCV5"/>
    <mergeCell ref="NCW5:NDH5"/>
    <mergeCell ref="NDI5:NDT5"/>
    <mergeCell ref="MZE5:MZP5"/>
    <mergeCell ref="MZQ5:NAB5"/>
    <mergeCell ref="NAC5:NAN5"/>
    <mergeCell ref="NAO5:NAZ5"/>
    <mergeCell ref="NBA5:NBL5"/>
    <mergeCell ref="NPI5:NPT5"/>
    <mergeCell ref="NPU5:NQF5"/>
    <mergeCell ref="NQG5:NQR5"/>
    <mergeCell ref="NQS5:NRD5"/>
    <mergeCell ref="NRE5:NRP5"/>
    <mergeCell ref="NNA5:NNL5"/>
    <mergeCell ref="NNM5:NNX5"/>
    <mergeCell ref="NNY5:NOJ5"/>
    <mergeCell ref="NOK5:NOV5"/>
    <mergeCell ref="NOW5:NPH5"/>
    <mergeCell ref="NKS5:NLD5"/>
    <mergeCell ref="NLE5:NLP5"/>
    <mergeCell ref="NLQ5:NMB5"/>
    <mergeCell ref="NMC5:NMN5"/>
    <mergeCell ref="NMO5:NMZ5"/>
    <mergeCell ref="NIK5:NIV5"/>
    <mergeCell ref="NIW5:NJH5"/>
    <mergeCell ref="NJI5:NJT5"/>
    <mergeCell ref="NJU5:NKF5"/>
    <mergeCell ref="NKG5:NKR5"/>
    <mergeCell ref="NYO5:NYZ5"/>
    <mergeCell ref="NZA5:NZL5"/>
    <mergeCell ref="NZM5:NZX5"/>
    <mergeCell ref="NZY5:OAJ5"/>
    <mergeCell ref="OAK5:OAV5"/>
    <mergeCell ref="NWG5:NWR5"/>
    <mergeCell ref="NWS5:NXD5"/>
    <mergeCell ref="NXE5:NXP5"/>
    <mergeCell ref="NXQ5:NYB5"/>
    <mergeCell ref="NYC5:NYN5"/>
    <mergeCell ref="NTY5:NUJ5"/>
    <mergeCell ref="NUK5:NUV5"/>
    <mergeCell ref="NUW5:NVH5"/>
    <mergeCell ref="NVI5:NVT5"/>
    <mergeCell ref="NVU5:NWF5"/>
    <mergeCell ref="NRQ5:NSB5"/>
    <mergeCell ref="NSC5:NSN5"/>
    <mergeCell ref="NSO5:NSZ5"/>
    <mergeCell ref="NTA5:NTL5"/>
    <mergeCell ref="NTM5:NTX5"/>
    <mergeCell ref="OHU5:OIF5"/>
    <mergeCell ref="OIG5:OIR5"/>
    <mergeCell ref="OIS5:OJD5"/>
    <mergeCell ref="OJE5:OJP5"/>
    <mergeCell ref="OJQ5:OKB5"/>
    <mergeCell ref="OFM5:OFX5"/>
    <mergeCell ref="OFY5:OGJ5"/>
    <mergeCell ref="OGK5:OGV5"/>
    <mergeCell ref="OGW5:OHH5"/>
    <mergeCell ref="OHI5:OHT5"/>
    <mergeCell ref="ODE5:ODP5"/>
    <mergeCell ref="ODQ5:OEB5"/>
    <mergeCell ref="OEC5:OEN5"/>
    <mergeCell ref="OEO5:OEZ5"/>
    <mergeCell ref="OFA5:OFL5"/>
    <mergeCell ref="OAW5:OBH5"/>
    <mergeCell ref="OBI5:OBT5"/>
    <mergeCell ref="OBU5:OCF5"/>
    <mergeCell ref="OCG5:OCR5"/>
    <mergeCell ref="OCS5:ODD5"/>
    <mergeCell ref="ORA5:ORL5"/>
    <mergeCell ref="ORM5:ORX5"/>
    <mergeCell ref="ORY5:OSJ5"/>
    <mergeCell ref="OSK5:OSV5"/>
    <mergeCell ref="OSW5:OTH5"/>
    <mergeCell ref="OOS5:OPD5"/>
    <mergeCell ref="OPE5:OPP5"/>
    <mergeCell ref="OPQ5:OQB5"/>
    <mergeCell ref="OQC5:OQN5"/>
    <mergeCell ref="OQO5:OQZ5"/>
    <mergeCell ref="OMK5:OMV5"/>
    <mergeCell ref="OMW5:ONH5"/>
    <mergeCell ref="ONI5:ONT5"/>
    <mergeCell ref="ONU5:OOF5"/>
    <mergeCell ref="OOG5:OOR5"/>
    <mergeCell ref="OKC5:OKN5"/>
    <mergeCell ref="OKO5:OKZ5"/>
    <mergeCell ref="OLA5:OLL5"/>
    <mergeCell ref="OLM5:OLX5"/>
    <mergeCell ref="OLY5:OMJ5"/>
    <mergeCell ref="PAG5:PAR5"/>
    <mergeCell ref="PAS5:PBD5"/>
    <mergeCell ref="PBE5:PBP5"/>
    <mergeCell ref="PBQ5:PCB5"/>
    <mergeCell ref="PCC5:PCN5"/>
    <mergeCell ref="OXY5:OYJ5"/>
    <mergeCell ref="OYK5:OYV5"/>
    <mergeCell ref="OYW5:OZH5"/>
    <mergeCell ref="OZI5:OZT5"/>
    <mergeCell ref="OZU5:PAF5"/>
    <mergeCell ref="OVQ5:OWB5"/>
    <mergeCell ref="OWC5:OWN5"/>
    <mergeCell ref="OWO5:OWZ5"/>
    <mergeCell ref="OXA5:OXL5"/>
    <mergeCell ref="OXM5:OXX5"/>
    <mergeCell ref="OTI5:OTT5"/>
    <mergeCell ref="OTU5:OUF5"/>
    <mergeCell ref="OUG5:OUR5"/>
    <mergeCell ref="OUS5:OVD5"/>
    <mergeCell ref="OVE5:OVP5"/>
    <mergeCell ref="PJM5:PJX5"/>
    <mergeCell ref="PJY5:PKJ5"/>
    <mergeCell ref="PKK5:PKV5"/>
    <mergeCell ref="PKW5:PLH5"/>
    <mergeCell ref="PLI5:PLT5"/>
    <mergeCell ref="PHE5:PHP5"/>
    <mergeCell ref="PHQ5:PIB5"/>
    <mergeCell ref="PIC5:PIN5"/>
    <mergeCell ref="PIO5:PIZ5"/>
    <mergeCell ref="PJA5:PJL5"/>
    <mergeCell ref="PEW5:PFH5"/>
    <mergeCell ref="PFI5:PFT5"/>
    <mergeCell ref="PFU5:PGF5"/>
    <mergeCell ref="PGG5:PGR5"/>
    <mergeCell ref="PGS5:PHD5"/>
    <mergeCell ref="PCO5:PCZ5"/>
    <mergeCell ref="PDA5:PDL5"/>
    <mergeCell ref="PDM5:PDX5"/>
    <mergeCell ref="PDY5:PEJ5"/>
    <mergeCell ref="PEK5:PEV5"/>
    <mergeCell ref="PSS5:PTD5"/>
    <mergeCell ref="PTE5:PTP5"/>
    <mergeCell ref="PTQ5:PUB5"/>
    <mergeCell ref="PUC5:PUN5"/>
    <mergeCell ref="PUO5:PUZ5"/>
    <mergeCell ref="PQK5:PQV5"/>
    <mergeCell ref="PQW5:PRH5"/>
    <mergeCell ref="PRI5:PRT5"/>
    <mergeCell ref="PRU5:PSF5"/>
    <mergeCell ref="PSG5:PSR5"/>
    <mergeCell ref="POC5:PON5"/>
    <mergeCell ref="POO5:POZ5"/>
    <mergeCell ref="PPA5:PPL5"/>
    <mergeCell ref="PPM5:PPX5"/>
    <mergeCell ref="PPY5:PQJ5"/>
    <mergeCell ref="PLU5:PMF5"/>
    <mergeCell ref="PMG5:PMR5"/>
    <mergeCell ref="PMS5:PND5"/>
    <mergeCell ref="PNE5:PNP5"/>
    <mergeCell ref="PNQ5:POB5"/>
    <mergeCell ref="QBY5:QCJ5"/>
    <mergeCell ref="QCK5:QCV5"/>
    <mergeCell ref="QCW5:QDH5"/>
    <mergeCell ref="QDI5:QDT5"/>
    <mergeCell ref="QDU5:QEF5"/>
    <mergeCell ref="PZQ5:QAB5"/>
    <mergeCell ref="QAC5:QAN5"/>
    <mergeCell ref="QAO5:QAZ5"/>
    <mergeCell ref="QBA5:QBL5"/>
    <mergeCell ref="QBM5:QBX5"/>
    <mergeCell ref="PXI5:PXT5"/>
    <mergeCell ref="PXU5:PYF5"/>
    <mergeCell ref="PYG5:PYR5"/>
    <mergeCell ref="PYS5:PZD5"/>
    <mergeCell ref="PZE5:PZP5"/>
    <mergeCell ref="PVA5:PVL5"/>
    <mergeCell ref="PVM5:PVX5"/>
    <mergeCell ref="PVY5:PWJ5"/>
    <mergeCell ref="PWK5:PWV5"/>
    <mergeCell ref="PWW5:PXH5"/>
    <mergeCell ref="QLE5:QLP5"/>
    <mergeCell ref="QLQ5:QMB5"/>
    <mergeCell ref="QMC5:QMN5"/>
    <mergeCell ref="QMO5:QMZ5"/>
    <mergeCell ref="QNA5:QNL5"/>
    <mergeCell ref="QIW5:QJH5"/>
    <mergeCell ref="QJI5:QJT5"/>
    <mergeCell ref="QJU5:QKF5"/>
    <mergeCell ref="QKG5:QKR5"/>
    <mergeCell ref="QKS5:QLD5"/>
    <mergeCell ref="QGO5:QGZ5"/>
    <mergeCell ref="QHA5:QHL5"/>
    <mergeCell ref="QHM5:QHX5"/>
    <mergeCell ref="QHY5:QIJ5"/>
    <mergeCell ref="QIK5:QIV5"/>
    <mergeCell ref="QEG5:QER5"/>
    <mergeCell ref="QES5:QFD5"/>
    <mergeCell ref="QFE5:QFP5"/>
    <mergeCell ref="QFQ5:QGB5"/>
    <mergeCell ref="QGC5:QGN5"/>
    <mergeCell ref="QUK5:QUV5"/>
    <mergeCell ref="QUW5:QVH5"/>
    <mergeCell ref="QVI5:QVT5"/>
    <mergeCell ref="QVU5:QWF5"/>
    <mergeCell ref="QWG5:QWR5"/>
    <mergeCell ref="QSC5:QSN5"/>
    <mergeCell ref="QSO5:QSZ5"/>
    <mergeCell ref="QTA5:QTL5"/>
    <mergeCell ref="QTM5:QTX5"/>
    <mergeCell ref="QTY5:QUJ5"/>
    <mergeCell ref="QPU5:QQF5"/>
    <mergeCell ref="QQG5:QQR5"/>
    <mergeCell ref="QQS5:QRD5"/>
    <mergeCell ref="QRE5:QRP5"/>
    <mergeCell ref="QRQ5:QSB5"/>
    <mergeCell ref="QNM5:QNX5"/>
    <mergeCell ref="QNY5:QOJ5"/>
    <mergeCell ref="QOK5:QOV5"/>
    <mergeCell ref="QOW5:QPH5"/>
    <mergeCell ref="QPI5:QPT5"/>
    <mergeCell ref="RDQ5:REB5"/>
    <mergeCell ref="REC5:REN5"/>
    <mergeCell ref="REO5:REZ5"/>
    <mergeCell ref="RFA5:RFL5"/>
    <mergeCell ref="RFM5:RFX5"/>
    <mergeCell ref="RBI5:RBT5"/>
    <mergeCell ref="RBU5:RCF5"/>
    <mergeCell ref="RCG5:RCR5"/>
    <mergeCell ref="RCS5:RDD5"/>
    <mergeCell ref="RDE5:RDP5"/>
    <mergeCell ref="QZA5:QZL5"/>
    <mergeCell ref="QZM5:QZX5"/>
    <mergeCell ref="QZY5:RAJ5"/>
    <mergeCell ref="RAK5:RAV5"/>
    <mergeCell ref="RAW5:RBH5"/>
    <mergeCell ref="QWS5:QXD5"/>
    <mergeCell ref="QXE5:QXP5"/>
    <mergeCell ref="QXQ5:QYB5"/>
    <mergeCell ref="QYC5:QYN5"/>
    <mergeCell ref="QYO5:QYZ5"/>
    <mergeCell ref="RMW5:RNH5"/>
    <mergeCell ref="RNI5:RNT5"/>
    <mergeCell ref="RNU5:ROF5"/>
    <mergeCell ref="ROG5:ROR5"/>
    <mergeCell ref="ROS5:RPD5"/>
    <mergeCell ref="RKO5:RKZ5"/>
    <mergeCell ref="RLA5:RLL5"/>
    <mergeCell ref="RLM5:RLX5"/>
    <mergeCell ref="RLY5:RMJ5"/>
    <mergeCell ref="RMK5:RMV5"/>
    <mergeCell ref="RIG5:RIR5"/>
    <mergeCell ref="RIS5:RJD5"/>
    <mergeCell ref="RJE5:RJP5"/>
    <mergeCell ref="RJQ5:RKB5"/>
    <mergeCell ref="RKC5:RKN5"/>
    <mergeCell ref="RFY5:RGJ5"/>
    <mergeCell ref="RGK5:RGV5"/>
    <mergeCell ref="RGW5:RHH5"/>
    <mergeCell ref="RHI5:RHT5"/>
    <mergeCell ref="RHU5:RIF5"/>
    <mergeCell ref="RWC5:RWN5"/>
    <mergeCell ref="RWO5:RWZ5"/>
    <mergeCell ref="RXA5:RXL5"/>
    <mergeCell ref="RXM5:RXX5"/>
    <mergeCell ref="RXY5:RYJ5"/>
    <mergeCell ref="RTU5:RUF5"/>
    <mergeCell ref="RUG5:RUR5"/>
    <mergeCell ref="RUS5:RVD5"/>
    <mergeCell ref="RVE5:RVP5"/>
    <mergeCell ref="RVQ5:RWB5"/>
    <mergeCell ref="RRM5:RRX5"/>
    <mergeCell ref="RRY5:RSJ5"/>
    <mergeCell ref="RSK5:RSV5"/>
    <mergeCell ref="RSW5:RTH5"/>
    <mergeCell ref="RTI5:RTT5"/>
    <mergeCell ref="RPE5:RPP5"/>
    <mergeCell ref="RPQ5:RQB5"/>
    <mergeCell ref="RQC5:RQN5"/>
    <mergeCell ref="RQO5:RQZ5"/>
    <mergeCell ref="RRA5:RRL5"/>
    <mergeCell ref="SFI5:SFT5"/>
    <mergeCell ref="SFU5:SGF5"/>
    <mergeCell ref="SGG5:SGR5"/>
    <mergeCell ref="SGS5:SHD5"/>
    <mergeCell ref="SHE5:SHP5"/>
    <mergeCell ref="SDA5:SDL5"/>
    <mergeCell ref="SDM5:SDX5"/>
    <mergeCell ref="SDY5:SEJ5"/>
    <mergeCell ref="SEK5:SEV5"/>
    <mergeCell ref="SEW5:SFH5"/>
    <mergeCell ref="SAS5:SBD5"/>
    <mergeCell ref="SBE5:SBP5"/>
    <mergeCell ref="SBQ5:SCB5"/>
    <mergeCell ref="SCC5:SCN5"/>
    <mergeCell ref="SCO5:SCZ5"/>
    <mergeCell ref="RYK5:RYV5"/>
    <mergeCell ref="RYW5:RZH5"/>
    <mergeCell ref="RZI5:RZT5"/>
    <mergeCell ref="RZU5:SAF5"/>
    <mergeCell ref="SAG5:SAR5"/>
    <mergeCell ref="SOO5:SOZ5"/>
    <mergeCell ref="SPA5:SPL5"/>
    <mergeCell ref="SPM5:SPX5"/>
    <mergeCell ref="SPY5:SQJ5"/>
    <mergeCell ref="SQK5:SQV5"/>
    <mergeCell ref="SMG5:SMR5"/>
    <mergeCell ref="SMS5:SND5"/>
    <mergeCell ref="SNE5:SNP5"/>
    <mergeCell ref="SNQ5:SOB5"/>
    <mergeCell ref="SOC5:SON5"/>
    <mergeCell ref="SJY5:SKJ5"/>
    <mergeCell ref="SKK5:SKV5"/>
    <mergeCell ref="SKW5:SLH5"/>
    <mergeCell ref="SLI5:SLT5"/>
    <mergeCell ref="SLU5:SMF5"/>
    <mergeCell ref="SHQ5:SIB5"/>
    <mergeCell ref="SIC5:SIN5"/>
    <mergeCell ref="SIO5:SIZ5"/>
    <mergeCell ref="SJA5:SJL5"/>
    <mergeCell ref="SJM5:SJX5"/>
    <mergeCell ref="SXU5:SYF5"/>
    <mergeCell ref="SYG5:SYR5"/>
    <mergeCell ref="SYS5:SZD5"/>
    <mergeCell ref="SZE5:SZP5"/>
    <mergeCell ref="SZQ5:TAB5"/>
    <mergeCell ref="SVM5:SVX5"/>
    <mergeCell ref="SVY5:SWJ5"/>
    <mergeCell ref="SWK5:SWV5"/>
    <mergeCell ref="SWW5:SXH5"/>
    <mergeCell ref="SXI5:SXT5"/>
    <mergeCell ref="STE5:STP5"/>
    <mergeCell ref="STQ5:SUB5"/>
    <mergeCell ref="SUC5:SUN5"/>
    <mergeCell ref="SUO5:SUZ5"/>
    <mergeCell ref="SVA5:SVL5"/>
    <mergeCell ref="SQW5:SRH5"/>
    <mergeCell ref="SRI5:SRT5"/>
    <mergeCell ref="SRU5:SSF5"/>
    <mergeCell ref="SSG5:SSR5"/>
    <mergeCell ref="SSS5:STD5"/>
    <mergeCell ref="THA5:THL5"/>
    <mergeCell ref="THM5:THX5"/>
    <mergeCell ref="THY5:TIJ5"/>
    <mergeCell ref="TIK5:TIV5"/>
    <mergeCell ref="TIW5:TJH5"/>
    <mergeCell ref="TES5:TFD5"/>
    <mergeCell ref="TFE5:TFP5"/>
    <mergeCell ref="TFQ5:TGB5"/>
    <mergeCell ref="TGC5:TGN5"/>
    <mergeCell ref="TGO5:TGZ5"/>
    <mergeCell ref="TCK5:TCV5"/>
    <mergeCell ref="TCW5:TDH5"/>
    <mergeCell ref="TDI5:TDT5"/>
    <mergeCell ref="TDU5:TEF5"/>
    <mergeCell ref="TEG5:TER5"/>
    <mergeCell ref="TAC5:TAN5"/>
    <mergeCell ref="TAO5:TAZ5"/>
    <mergeCell ref="TBA5:TBL5"/>
    <mergeCell ref="TBM5:TBX5"/>
    <mergeCell ref="TBY5:TCJ5"/>
    <mergeCell ref="TQG5:TQR5"/>
    <mergeCell ref="TQS5:TRD5"/>
    <mergeCell ref="TRE5:TRP5"/>
    <mergeCell ref="TRQ5:TSB5"/>
    <mergeCell ref="TSC5:TSN5"/>
    <mergeCell ref="TNY5:TOJ5"/>
    <mergeCell ref="TOK5:TOV5"/>
    <mergeCell ref="TOW5:TPH5"/>
    <mergeCell ref="TPI5:TPT5"/>
    <mergeCell ref="TPU5:TQF5"/>
    <mergeCell ref="TLQ5:TMB5"/>
    <mergeCell ref="TMC5:TMN5"/>
    <mergeCell ref="TMO5:TMZ5"/>
    <mergeCell ref="TNA5:TNL5"/>
    <mergeCell ref="TNM5:TNX5"/>
    <mergeCell ref="TJI5:TJT5"/>
    <mergeCell ref="TJU5:TKF5"/>
    <mergeCell ref="TKG5:TKR5"/>
    <mergeCell ref="TKS5:TLD5"/>
    <mergeCell ref="TLE5:TLP5"/>
    <mergeCell ref="TZM5:TZX5"/>
    <mergeCell ref="TZY5:UAJ5"/>
    <mergeCell ref="UAK5:UAV5"/>
    <mergeCell ref="UAW5:UBH5"/>
    <mergeCell ref="UBI5:UBT5"/>
    <mergeCell ref="TXE5:TXP5"/>
    <mergeCell ref="TXQ5:TYB5"/>
    <mergeCell ref="TYC5:TYN5"/>
    <mergeCell ref="TYO5:TYZ5"/>
    <mergeCell ref="TZA5:TZL5"/>
    <mergeCell ref="TUW5:TVH5"/>
    <mergeCell ref="TVI5:TVT5"/>
    <mergeCell ref="TVU5:TWF5"/>
    <mergeCell ref="TWG5:TWR5"/>
    <mergeCell ref="TWS5:TXD5"/>
    <mergeCell ref="TSO5:TSZ5"/>
    <mergeCell ref="TTA5:TTL5"/>
    <mergeCell ref="TTM5:TTX5"/>
    <mergeCell ref="TTY5:TUJ5"/>
    <mergeCell ref="TUK5:TUV5"/>
    <mergeCell ref="UIS5:UJD5"/>
    <mergeCell ref="UJE5:UJP5"/>
    <mergeCell ref="UJQ5:UKB5"/>
    <mergeCell ref="UKC5:UKN5"/>
    <mergeCell ref="UKO5:UKZ5"/>
    <mergeCell ref="UGK5:UGV5"/>
    <mergeCell ref="UGW5:UHH5"/>
    <mergeCell ref="UHI5:UHT5"/>
    <mergeCell ref="UHU5:UIF5"/>
    <mergeCell ref="UIG5:UIR5"/>
    <mergeCell ref="UEC5:UEN5"/>
    <mergeCell ref="UEO5:UEZ5"/>
    <mergeCell ref="UFA5:UFL5"/>
    <mergeCell ref="UFM5:UFX5"/>
    <mergeCell ref="UFY5:UGJ5"/>
    <mergeCell ref="UBU5:UCF5"/>
    <mergeCell ref="UCG5:UCR5"/>
    <mergeCell ref="UCS5:UDD5"/>
    <mergeCell ref="UDE5:UDP5"/>
    <mergeCell ref="UDQ5:UEB5"/>
    <mergeCell ref="URY5:USJ5"/>
    <mergeCell ref="USK5:USV5"/>
    <mergeCell ref="USW5:UTH5"/>
    <mergeCell ref="UTI5:UTT5"/>
    <mergeCell ref="UTU5:UUF5"/>
    <mergeCell ref="UPQ5:UQB5"/>
    <mergeCell ref="UQC5:UQN5"/>
    <mergeCell ref="UQO5:UQZ5"/>
    <mergeCell ref="URA5:URL5"/>
    <mergeCell ref="URM5:URX5"/>
    <mergeCell ref="UNI5:UNT5"/>
    <mergeCell ref="UNU5:UOF5"/>
    <mergeCell ref="UOG5:UOR5"/>
    <mergeCell ref="UOS5:UPD5"/>
    <mergeCell ref="UPE5:UPP5"/>
    <mergeCell ref="ULA5:ULL5"/>
    <mergeCell ref="ULM5:ULX5"/>
    <mergeCell ref="ULY5:UMJ5"/>
    <mergeCell ref="UMK5:UMV5"/>
    <mergeCell ref="UMW5:UNH5"/>
    <mergeCell ref="VBE5:VBP5"/>
    <mergeCell ref="VBQ5:VCB5"/>
    <mergeCell ref="VCC5:VCN5"/>
    <mergeCell ref="VCO5:VCZ5"/>
    <mergeCell ref="VDA5:VDL5"/>
    <mergeCell ref="UYW5:UZH5"/>
    <mergeCell ref="UZI5:UZT5"/>
    <mergeCell ref="UZU5:VAF5"/>
    <mergeCell ref="VAG5:VAR5"/>
    <mergeCell ref="VAS5:VBD5"/>
    <mergeCell ref="UWO5:UWZ5"/>
    <mergeCell ref="UXA5:UXL5"/>
    <mergeCell ref="UXM5:UXX5"/>
    <mergeCell ref="UXY5:UYJ5"/>
    <mergeCell ref="UYK5:UYV5"/>
    <mergeCell ref="UUG5:UUR5"/>
    <mergeCell ref="UUS5:UVD5"/>
    <mergeCell ref="UVE5:UVP5"/>
    <mergeCell ref="UVQ5:UWB5"/>
    <mergeCell ref="UWC5:UWN5"/>
    <mergeCell ref="VKK5:VKV5"/>
    <mergeCell ref="VKW5:VLH5"/>
    <mergeCell ref="VLI5:VLT5"/>
    <mergeCell ref="VLU5:VMF5"/>
    <mergeCell ref="VMG5:VMR5"/>
    <mergeCell ref="VIC5:VIN5"/>
    <mergeCell ref="VIO5:VIZ5"/>
    <mergeCell ref="VJA5:VJL5"/>
    <mergeCell ref="VJM5:VJX5"/>
    <mergeCell ref="VJY5:VKJ5"/>
    <mergeCell ref="VFU5:VGF5"/>
    <mergeCell ref="VGG5:VGR5"/>
    <mergeCell ref="VGS5:VHD5"/>
    <mergeCell ref="VHE5:VHP5"/>
    <mergeCell ref="VHQ5:VIB5"/>
    <mergeCell ref="VDM5:VDX5"/>
    <mergeCell ref="VDY5:VEJ5"/>
    <mergeCell ref="VEK5:VEV5"/>
    <mergeCell ref="VEW5:VFH5"/>
    <mergeCell ref="VFI5:VFT5"/>
    <mergeCell ref="VTQ5:VUB5"/>
    <mergeCell ref="VUC5:VUN5"/>
    <mergeCell ref="VUO5:VUZ5"/>
    <mergeCell ref="VVA5:VVL5"/>
    <mergeCell ref="VVM5:VVX5"/>
    <mergeCell ref="VRI5:VRT5"/>
    <mergeCell ref="VRU5:VSF5"/>
    <mergeCell ref="VSG5:VSR5"/>
    <mergeCell ref="VSS5:VTD5"/>
    <mergeCell ref="VTE5:VTP5"/>
    <mergeCell ref="VPA5:VPL5"/>
    <mergeCell ref="VPM5:VPX5"/>
    <mergeCell ref="VPY5:VQJ5"/>
    <mergeCell ref="VQK5:VQV5"/>
    <mergeCell ref="VQW5:VRH5"/>
    <mergeCell ref="VMS5:VND5"/>
    <mergeCell ref="VNE5:VNP5"/>
    <mergeCell ref="VNQ5:VOB5"/>
    <mergeCell ref="VOC5:VON5"/>
    <mergeCell ref="VOO5:VOZ5"/>
    <mergeCell ref="WCW5:WDH5"/>
    <mergeCell ref="WDI5:WDT5"/>
    <mergeCell ref="WDU5:WEF5"/>
    <mergeCell ref="WEG5:WER5"/>
    <mergeCell ref="WES5:WFD5"/>
    <mergeCell ref="WAO5:WAZ5"/>
    <mergeCell ref="WBA5:WBL5"/>
    <mergeCell ref="WBM5:WBX5"/>
    <mergeCell ref="WBY5:WCJ5"/>
    <mergeCell ref="WCK5:WCV5"/>
    <mergeCell ref="VYG5:VYR5"/>
    <mergeCell ref="VYS5:VZD5"/>
    <mergeCell ref="VZE5:VZP5"/>
    <mergeCell ref="VZQ5:WAB5"/>
    <mergeCell ref="WAC5:WAN5"/>
    <mergeCell ref="VVY5:VWJ5"/>
    <mergeCell ref="VWK5:VWV5"/>
    <mergeCell ref="VWW5:VXH5"/>
    <mergeCell ref="VXI5:VXT5"/>
    <mergeCell ref="VXU5:VYF5"/>
    <mergeCell ref="WMC5:WMN5"/>
    <mergeCell ref="WMO5:WMZ5"/>
    <mergeCell ref="WNA5:WNL5"/>
    <mergeCell ref="WNM5:WNX5"/>
    <mergeCell ref="WNY5:WOJ5"/>
    <mergeCell ref="WJU5:WKF5"/>
    <mergeCell ref="WKG5:WKR5"/>
    <mergeCell ref="WKS5:WLD5"/>
    <mergeCell ref="WLE5:WLP5"/>
    <mergeCell ref="WLQ5:WMB5"/>
    <mergeCell ref="WHM5:WHX5"/>
    <mergeCell ref="WHY5:WIJ5"/>
    <mergeCell ref="WIK5:WIV5"/>
    <mergeCell ref="WIW5:WJH5"/>
    <mergeCell ref="WJI5:WJT5"/>
    <mergeCell ref="WFE5:WFP5"/>
    <mergeCell ref="WFQ5:WGB5"/>
    <mergeCell ref="WGC5:WGN5"/>
    <mergeCell ref="WGO5:WGZ5"/>
    <mergeCell ref="WHA5:WHL5"/>
    <mergeCell ref="WVU5:WWF5"/>
    <mergeCell ref="WWG5:WWR5"/>
    <mergeCell ref="WWS5:WXD5"/>
    <mergeCell ref="WXE5:WXP5"/>
    <mergeCell ref="WTA5:WTL5"/>
    <mergeCell ref="WTM5:WTX5"/>
    <mergeCell ref="WTY5:WUJ5"/>
    <mergeCell ref="WUK5:WUV5"/>
    <mergeCell ref="WUW5:WVH5"/>
    <mergeCell ref="WQS5:WRD5"/>
    <mergeCell ref="WRE5:WRP5"/>
    <mergeCell ref="WRQ5:WSB5"/>
    <mergeCell ref="WSC5:WSN5"/>
    <mergeCell ref="WSO5:WSZ5"/>
    <mergeCell ref="WOK5:WOV5"/>
    <mergeCell ref="WOW5:WPH5"/>
    <mergeCell ref="WPI5:WPT5"/>
    <mergeCell ref="WPU5:WQF5"/>
    <mergeCell ref="WQG5:WQR5"/>
    <mergeCell ref="XEO5:XEZ5"/>
    <mergeCell ref="XFA5:XFD5"/>
    <mergeCell ref="M6:X6"/>
    <mergeCell ref="Y6:AJ6"/>
    <mergeCell ref="AK6:AV6"/>
    <mergeCell ref="AW6:BH6"/>
    <mergeCell ref="BI6:BT6"/>
    <mergeCell ref="BU6:CF6"/>
    <mergeCell ref="CG6:CR6"/>
    <mergeCell ref="CS6:DD6"/>
    <mergeCell ref="DE6:DP6"/>
    <mergeCell ref="DQ6:EB6"/>
    <mergeCell ref="EC6:EN6"/>
    <mergeCell ref="EO6:EZ6"/>
    <mergeCell ref="FA6:FL6"/>
    <mergeCell ref="FM6:FX6"/>
    <mergeCell ref="XCG5:XCR5"/>
    <mergeCell ref="XCS5:XDD5"/>
    <mergeCell ref="XDE5:XDP5"/>
    <mergeCell ref="XDQ5:XEB5"/>
    <mergeCell ref="XEC5:XEN5"/>
    <mergeCell ref="WZY5:XAJ5"/>
    <mergeCell ref="XAK5:XAV5"/>
    <mergeCell ref="XAW5:XBH5"/>
    <mergeCell ref="XBI5:XBT5"/>
    <mergeCell ref="XBU5:XCF5"/>
    <mergeCell ref="WXQ5:WYB5"/>
    <mergeCell ref="WYC5:WYN5"/>
    <mergeCell ref="WYO5:WYZ5"/>
    <mergeCell ref="WZA5:WZL5"/>
    <mergeCell ref="WZM5:WZX5"/>
    <mergeCell ref="WVI5:WVT5"/>
    <mergeCell ref="MW6:NH6"/>
    <mergeCell ref="NI6:NT6"/>
    <mergeCell ref="NU6:OF6"/>
    <mergeCell ref="OG6:OR6"/>
    <mergeCell ref="OS6:PD6"/>
    <mergeCell ref="KO6:KZ6"/>
    <mergeCell ref="LA6:LL6"/>
    <mergeCell ref="LM6:LX6"/>
    <mergeCell ref="LY6:MJ6"/>
    <mergeCell ref="MK6:MV6"/>
    <mergeCell ref="IG6:IR6"/>
    <mergeCell ref="IS6:JD6"/>
    <mergeCell ref="JE6:JP6"/>
    <mergeCell ref="JQ6:KB6"/>
    <mergeCell ref="KC6:KN6"/>
    <mergeCell ref="FY6:GJ6"/>
    <mergeCell ref="GK6:GV6"/>
    <mergeCell ref="GW6:HH6"/>
    <mergeCell ref="HI6:HT6"/>
    <mergeCell ref="HU6:IF6"/>
    <mergeCell ref="WC6:WN6"/>
    <mergeCell ref="WO6:WZ6"/>
    <mergeCell ref="XA6:XL6"/>
    <mergeCell ref="XM6:XX6"/>
    <mergeCell ref="XY6:YJ6"/>
    <mergeCell ref="TU6:UF6"/>
    <mergeCell ref="UG6:UR6"/>
    <mergeCell ref="US6:VD6"/>
    <mergeCell ref="VE6:VP6"/>
    <mergeCell ref="VQ6:WB6"/>
    <mergeCell ref="RM6:RX6"/>
    <mergeCell ref="RY6:SJ6"/>
    <mergeCell ref="SK6:SV6"/>
    <mergeCell ref="SW6:TH6"/>
    <mergeCell ref="TI6:TT6"/>
    <mergeCell ref="PE6:PP6"/>
    <mergeCell ref="PQ6:QB6"/>
    <mergeCell ref="QC6:QN6"/>
    <mergeCell ref="QO6:QZ6"/>
    <mergeCell ref="RA6:RL6"/>
    <mergeCell ref="AFI6:AFT6"/>
    <mergeCell ref="AFU6:AGF6"/>
    <mergeCell ref="AGG6:AGR6"/>
    <mergeCell ref="AGS6:AHD6"/>
    <mergeCell ref="AHE6:AHP6"/>
    <mergeCell ref="ADA6:ADL6"/>
    <mergeCell ref="ADM6:ADX6"/>
    <mergeCell ref="ADY6:AEJ6"/>
    <mergeCell ref="AEK6:AEV6"/>
    <mergeCell ref="AEW6:AFH6"/>
    <mergeCell ref="AAS6:ABD6"/>
    <mergeCell ref="ABE6:ABP6"/>
    <mergeCell ref="ABQ6:ACB6"/>
    <mergeCell ref="ACC6:ACN6"/>
    <mergeCell ref="ACO6:ACZ6"/>
    <mergeCell ref="YK6:YV6"/>
    <mergeCell ref="YW6:ZH6"/>
    <mergeCell ref="ZI6:ZT6"/>
    <mergeCell ref="ZU6:AAF6"/>
    <mergeCell ref="AAG6:AAR6"/>
    <mergeCell ref="AOO6:AOZ6"/>
    <mergeCell ref="APA6:APL6"/>
    <mergeCell ref="APM6:APX6"/>
    <mergeCell ref="APY6:AQJ6"/>
    <mergeCell ref="AQK6:AQV6"/>
    <mergeCell ref="AMG6:AMR6"/>
    <mergeCell ref="AMS6:AND6"/>
    <mergeCell ref="ANE6:ANP6"/>
    <mergeCell ref="ANQ6:AOB6"/>
    <mergeCell ref="AOC6:AON6"/>
    <mergeCell ref="AJY6:AKJ6"/>
    <mergeCell ref="AKK6:AKV6"/>
    <mergeCell ref="AKW6:ALH6"/>
    <mergeCell ref="ALI6:ALT6"/>
    <mergeCell ref="ALU6:AMF6"/>
    <mergeCell ref="AHQ6:AIB6"/>
    <mergeCell ref="AIC6:AIN6"/>
    <mergeCell ref="AIO6:AIZ6"/>
    <mergeCell ref="AJA6:AJL6"/>
    <mergeCell ref="AJM6:AJX6"/>
    <mergeCell ref="AXU6:AYF6"/>
    <mergeCell ref="AYG6:AYR6"/>
    <mergeCell ref="AYS6:AZD6"/>
    <mergeCell ref="AZE6:AZP6"/>
    <mergeCell ref="AZQ6:BAB6"/>
    <mergeCell ref="AVM6:AVX6"/>
    <mergeCell ref="AVY6:AWJ6"/>
    <mergeCell ref="AWK6:AWV6"/>
    <mergeCell ref="AWW6:AXH6"/>
    <mergeCell ref="AXI6:AXT6"/>
    <mergeCell ref="ATE6:ATP6"/>
    <mergeCell ref="ATQ6:AUB6"/>
    <mergeCell ref="AUC6:AUN6"/>
    <mergeCell ref="AUO6:AUZ6"/>
    <mergeCell ref="AVA6:AVL6"/>
    <mergeCell ref="AQW6:ARH6"/>
    <mergeCell ref="ARI6:ART6"/>
    <mergeCell ref="ARU6:ASF6"/>
    <mergeCell ref="ASG6:ASR6"/>
    <mergeCell ref="ASS6:ATD6"/>
    <mergeCell ref="BHA6:BHL6"/>
    <mergeCell ref="BHM6:BHX6"/>
    <mergeCell ref="BHY6:BIJ6"/>
    <mergeCell ref="BIK6:BIV6"/>
    <mergeCell ref="BIW6:BJH6"/>
    <mergeCell ref="BES6:BFD6"/>
    <mergeCell ref="BFE6:BFP6"/>
    <mergeCell ref="BFQ6:BGB6"/>
    <mergeCell ref="BGC6:BGN6"/>
    <mergeCell ref="BGO6:BGZ6"/>
    <mergeCell ref="BCK6:BCV6"/>
    <mergeCell ref="BCW6:BDH6"/>
    <mergeCell ref="BDI6:BDT6"/>
    <mergeCell ref="BDU6:BEF6"/>
    <mergeCell ref="BEG6:BER6"/>
    <mergeCell ref="BAC6:BAN6"/>
    <mergeCell ref="BAO6:BAZ6"/>
    <mergeCell ref="BBA6:BBL6"/>
    <mergeCell ref="BBM6:BBX6"/>
    <mergeCell ref="BBY6:BCJ6"/>
    <mergeCell ref="BQG6:BQR6"/>
    <mergeCell ref="BQS6:BRD6"/>
    <mergeCell ref="BRE6:BRP6"/>
    <mergeCell ref="BRQ6:BSB6"/>
    <mergeCell ref="BSC6:BSN6"/>
    <mergeCell ref="BNY6:BOJ6"/>
    <mergeCell ref="BOK6:BOV6"/>
    <mergeCell ref="BOW6:BPH6"/>
    <mergeCell ref="BPI6:BPT6"/>
    <mergeCell ref="BPU6:BQF6"/>
    <mergeCell ref="BLQ6:BMB6"/>
    <mergeCell ref="BMC6:BMN6"/>
    <mergeCell ref="BMO6:BMZ6"/>
    <mergeCell ref="BNA6:BNL6"/>
    <mergeCell ref="BNM6:BNX6"/>
    <mergeCell ref="BJI6:BJT6"/>
    <mergeCell ref="BJU6:BKF6"/>
    <mergeCell ref="BKG6:BKR6"/>
    <mergeCell ref="BKS6:BLD6"/>
    <mergeCell ref="BLE6:BLP6"/>
    <mergeCell ref="BZM6:BZX6"/>
    <mergeCell ref="BZY6:CAJ6"/>
    <mergeCell ref="CAK6:CAV6"/>
    <mergeCell ref="CAW6:CBH6"/>
    <mergeCell ref="CBI6:CBT6"/>
    <mergeCell ref="BXE6:BXP6"/>
    <mergeCell ref="BXQ6:BYB6"/>
    <mergeCell ref="BYC6:BYN6"/>
    <mergeCell ref="BYO6:BYZ6"/>
    <mergeCell ref="BZA6:BZL6"/>
    <mergeCell ref="BUW6:BVH6"/>
    <mergeCell ref="BVI6:BVT6"/>
    <mergeCell ref="BVU6:BWF6"/>
    <mergeCell ref="BWG6:BWR6"/>
    <mergeCell ref="BWS6:BXD6"/>
    <mergeCell ref="BSO6:BSZ6"/>
    <mergeCell ref="BTA6:BTL6"/>
    <mergeCell ref="BTM6:BTX6"/>
    <mergeCell ref="BTY6:BUJ6"/>
    <mergeCell ref="BUK6:BUV6"/>
    <mergeCell ref="CIS6:CJD6"/>
    <mergeCell ref="CJE6:CJP6"/>
    <mergeCell ref="CJQ6:CKB6"/>
    <mergeCell ref="CKC6:CKN6"/>
    <mergeCell ref="CKO6:CKZ6"/>
    <mergeCell ref="CGK6:CGV6"/>
    <mergeCell ref="CGW6:CHH6"/>
    <mergeCell ref="CHI6:CHT6"/>
    <mergeCell ref="CHU6:CIF6"/>
    <mergeCell ref="CIG6:CIR6"/>
    <mergeCell ref="CEC6:CEN6"/>
    <mergeCell ref="CEO6:CEZ6"/>
    <mergeCell ref="CFA6:CFL6"/>
    <mergeCell ref="CFM6:CFX6"/>
    <mergeCell ref="CFY6:CGJ6"/>
    <mergeCell ref="CBU6:CCF6"/>
    <mergeCell ref="CCG6:CCR6"/>
    <mergeCell ref="CCS6:CDD6"/>
    <mergeCell ref="CDE6:CDP6"/>
    <mergeCell ref="CDQ6:CEB6"/>
    <mergeCell ref="CRY6:CSJ6"/>
    <mergeCell ref="CSK6:CSV6"/>
    <mergeCell ref="CSW6:CTH6"/>
    <mergeCell ref="CTI6:CTT6"/>
    <mergeCell ref="CTU6:CUF6"/>
    <mergeCell ref="CPQ6:CQB6"/>
    <mergeCell ref="CQC6:CQN6"/>
    <mergeCell ref="CQO6:CQZ6"/>
    <mergeCell ref="CRA6:CRL6"/>
    <mergeCell ref="CRM6:CRX6"/>
    <mergeCell ref="CNI6:CNT6"/>
    <mergeCell ref="CNU6:COF6"/>
    <mergeCell ref="COG6:COR6"/>
    <mergeCell ref="COS6:CPD6"/>
    <mergeCell ref="CPE6:CPP6"/>
    <mergeCell ref="CLA6:CLL6"/>
    <mergeCell ref="CLM6:CLX6"/>
    <mergeCell ref="CLY6:CMJ6"/>
    <mergeCell ref="CMK6:CMV6"/>
    <mergeCell ref="CMW6:CNH6"/>
    <mergeCell ref="DBE6:DBP6"/>
    <mergeCell ref="DBQ6:DCB6"/>
    <mergeCell ref="DCC6:DCN6"/>
    <mergeCell ref="DCO6:DCZ6"/>
    <mergeCell ref="DDA6:DDL6"/>
    <mergeCell ref="CYW6:CZH6"/>
    <mergeCell ref="CZI6:CZT6"/>
    <mergeCell ref="CZU6:DAF6"/>
    <mergeCell ref="DAG6:DAR6"/>
    <mergeCell ref="DAS6:DBD6"/>
    <mergeCell ref="CWO6:CWZ6"/>
    <mergeCell ref="CXA6:CXL6"/>
    <mergeCell ref="CXM6:CXX6"/>
    <mergeCell ref="CXY6:CYJ6"/>
    <mergeCell ref="CYK6:CYV6"/>
    <mergeCell ref="CUG6:CUR6"/>
    <mergeCell ref="CUS6:CVD6"/>
    <mergeCell ref="CVE6:CVP6"/>
    <mergeCell ref="CVQ6:CWB6"/>
    <mergeCell ref="CWC6:CWN6"/>
    <mergeCell ref="DKK6:DKV6"/>
    <mergeCell ref="DKW6:DLH6"/>
    <mergeCell ref="DLI6:DLT6"/>
    <mergeCell ref="DLU6:DMF6"/>
    <mergeCell ref="DMG6:DMR6"/>
    <mergeCell ref="DIC6:DIN6"/>
    <mergeCell ref="DIO6:DIZ6"/>
    <mergeCell ref="DJA6:DJL6"/>
    <mergeCell ref="DJM6:DJX6"/>
    <mergeCell ref="DJY6:DKJ6"/>
    <mergeCell ref="DFU6:DGF6"/>
    <mergeCell ref="DGG6:DGR6"/>
    <mergeCell ref="DGS6:DHD6"/>
    <mergeCell ref="DHE6:DHP6"/>
    <mergeCell ref="DHQ6:DIB6"/>
    <mergeCell ref="DDM6:DDX6"/>
    <mergeCell ref="DDY6:DEJ6"/>
    <mergeCell ref="DEK6:DEV6"/>
    <mergeCell ref="DEW6:DFH6"/>
    <mergeCell ref="DFI6:DFT6"/>
    <mergeCell ref="DTQ6:DUB6"/>
    <mergeCell ref="DUC6:DUN6"/>
    <mergeCell ref="DUO6:DUZ6"/>
    <mergeCell ref="DVA6:DVL6"/>
    <mergeCell ref="DVM6:DVX6"/>
    <mergeCell ref="DRI6:DRT6"/>
    <mergeCell ref="DRU6:DSF6"/>
    <mergeCell ref="DSG6:DSR6"/>
    <mergeCell ref="DSS6:DTD6"/>
    <mergeCell ref="DTE6:DTP6"/>
    <mergeCell ref="DPA6:DPL6"/>
    <mergeCell ref="DPM6:DPX6"/>
    <mergeCell ref="DPY6:DQJ6"/>
    <mergeCell ref="DQK6:DQV6"/>
    <mergeCell ref="DQW6:DRH6"/>
    <mergeCell ref="DMS6:DND6"/>
    <mergeCell ref="DNE6:DNP6"/>
    <mergeCell ref="DNQ6:DOB6"/>
    <mergeCell ref="DOC6:DON6"/>
    <mergeCell ref="DOO6:DOZ6"/>
    <mergeCell ref="ECW6:EDH6"/>
    <mergeCell ref="EDI6:EDT6"/>
    <mergeCell ref="EDU6:EEF6"/>
    <mergeCell ref="EEG6:EER6"/>
    <mergeCell ref="EES6:EFD6"/>
    <mergeCell ref="EAO6:EAZ6"/>
    <mergeCell ref="EBA6:EBL6"/>
    <mergeCell ref="EBM6:EBX6"/>
    <mergeCell ref="EBY6:ECJ6"/>
    <mergeCell ref="ECK6:ECV6"/>
    <mergeCell ref="DYG6:DYR6"/>
    <mergeCell ref="DYS6:DZD6"/>
    <mergeCell ref="DZE6:DZP6"/>
    <mergeCell ref="DZQ6:EAB6"/>
    <mergeCell ref="EAC6:EAN6"/>
    <mergeCell ref="DVY6:DWJ6"/>
    <mergeCell ref="DWK6:DWV6"/>
    <mergeCell ref="DWW6:DXH6"/>
    <mergeCell ref="DXI6:DXT6"/>
    <mergeCell ref="DXU6:DYF6"/>
    <mergeCell ref="EMC6:EMN6"/>
    <mergeCell ref="EMO6:EMZ6"/>
    <mergeCell ref="ENA6:ENL6"/>
    <mergeCell ref="ENM6:ENX6"/>
    <mergeCell ref="ENY6:EOJ6"/>
    <mergeCell ref="EJU6:EKF6"/>
    <mergeCell ref="EKG6:EKR6"/>
    <mergeCell ref="EKS6:ELD6"/>
    <mergeCell ref="ELE6:ELP6"/>
    <mergeCell ref="ELQ6:EMB6"/>
    <mergeCell ref="EHM6:EHX6"/>
    <mergeCell ref="EHY6:EIJ6"/>
    <mergeCell ref="EIK6:EIV6"/>
    <mergeCell ref="EIW6:EJH6"/>
    <mergeCell ref="EJI6:EJT6"/>
    <mergeCell ref="EFE6:EFP6"/>
    <mergeCell ref="EFQ6:EGB6"/>
    <mergeCell ref="EGC6:EGN6"/>
    <mergeCell ref="EGO6:EGZ6"/>
    <mergeCell ref="EHA6:EHL6"/>
    <mergeCell ref="EVI6:EVT6"/>
    <mergeCell ref="EVU6:EWF6"/>
    <mergeCell ref="EWG6:EWR6"/>
    <mergeCell ref="EWS6:EXD6"/>
    <mergeCell ref="EXE6:EXP6"/>
    <mergeCell ref="ETA6:ETL6"/>
    <mergeCell ref="ETM6:ETX6"/>
    <mergeCell ref="ETY6:EUJ6"/>
    <mergeCell ref="EUK6:EUV6"/>
    <mergeCell ref="EUW6:EVH6"/>
    <mergeCell ref="EQS6:ERD6"/>
    <mergeCell ref="ERE6:ERP6"/>
    <mergeCell ref="ERQ6:ESB6"/>
    <mergeCell ref="ESC6:ESN6"/>
    <mergeCell ref="ESO6:ESZ6"/>
    <mergeCell ref="EOK6:EOV6"/>
    <mergeCell ref="EOW6:EPH6"/>
    <mergeCell ref="EPI6:EPT6"/>
    <mergeCell ref="EPU6:EQF6"/>
    <mergeCell ref="EQG6:EQR6"/>
    <mergeCell ref="FEO6:FEZ6"/>
    <mergeCell ref="FFA6:FFL6"/>
    <mergeCell ref="FFM6:FFX6"/>
    <mergeCell ref="FFY6:FGJ6"/>
    <mergeCell ref="FGK6:FGV6"/>
    <mergeCell ref="FCG6:FCR6"/>
    <mergeCell ref="FCS6:FDD6"/>
    <mergeCell ref="FDE6:FDP6"/>
    <mergeCell ref="FDQ6:FEB6"/>
    <mergeCell ref="FEC6:FEN6"/>
    <mergeCell ref="EZY6:FAJ6"/>
    <mergeCell ref="FAK6:FAV6"/>
    <mergeCell ref="FAW6:FBH6"/>
    <mergeCell ref="FBI6:FBT6"/>
    <mergeCell ref="FBU6:FCF6"/>
    <mergeCell ref="EXQ6:EYB6"/>
    <mergeCell ref="EYC6:EYN6"/>
    <mergeCell ref="EYO6:EYZ6"/>
    <mergeCell ref="EZA6:EZL6"/>
    <mergeCell ref="EZM6:EZX6"/>
    <mergeCell ref="FNU6:FOF6"/>
    <mergeCell ref="FOG6:FOR6"/>
    <mergeCell ref="FOS6:FPD6"/>
    <mergeCell ref="FPE6:FPP6"/>
    <mergeCell ref="FPQ6:FQB6"/>
    <mergeCell ref="FLM6:FLX6"/>
    <mergeCell ref="FLY6:FMJ6"/>
    <mergeCell ref="FMK6:FMV6"/>
    <mergeCell ref="FMW6:FNH6"/>
    <mergeCell ref="FNI6:FNT6"/>
    <mergeCell ref="FJE6:FJP6"/>
    <mergeCell ref="FJQ6:FKB6"/>
    <mergeCell ref="FKC6:FKN6"/>
    <mergeCell ref="FKO6:FKZ6"/>
    <mergeCell ref="FLA6:FLL6"/>
    <mergeCell ref="FGW6:FHH6"/>
    <mergeCell ref="FHI6:FHT6"/>
    <mergeCell ref="FHU6:FIF6"/>
    <mergeCell ref="FIG6:FIR6"/>
    <mergeCell ref="FIS6:FJD6"/>
    <mergeCell ref="FXA6:FXL6"/>
    <mergeCell ref="FXM6:FXX6"/>
    <mergeCell ref="FXY6:FYJ6"/>
    <mergeCell ref="FYK6:FYV6"/>
    <mergeCell ref="FYW6:FZH6"/>
    <mergeCell ref="FUS6:FVD6"/>
    <mergeCell ref="FVE6:FVP6"/>
    <mergeCell ref="FVQ6:FWB6"/>
    <mergeCell ref="FWC6:FWN6"/>
    <mergeCell ref="FWO6:FWZ6"/>
    <mergeCell ref="FSK6:FSV6"/>
    <mergeCell ref="FSW6:FTH6"/>
    <mergeCell ref="FTI6:FTT6"/>
    <mergeCell ref="FTU6:FUF6"/>
    <mergeCell ref="FUG6:FUR6"/>
    <mergeCell ref="FQC6:FQN6"/>
    <mergeCell ref="FQO6:FQZ6"/>
    <mergeCell ref="FRA6:FRL6"/>
    <mergeCell ref="FRM6:FRX6"/>
    <mergeCell ref="FRY6:FSJ6"/>
    <mergeCell ref="GGG6:GGR6"/>
    <mergeCell ref="GGS6:GHD6"/>
    <mergeCell ref="GHE6:GHP6"/>
    <mergeCell ref="GHQ6:GIB6"/>
    <mergeCell ref="GIC6:GIN6"/>
    <mergeCell ref="GDY6:GEJ6"/>
    <mergeCell ref="GEK6:GEV6"/>
    <mergeCell ref="GEW6:GFH6"/>
    <mergeCell ref="GFI6:GFT6"/>
    <mergeCell ref="GFU6:GGF6"/>
    <mergeCell ref="GBQ6:GCB6"/>
    <mergeCell ref="GCC6:GCN6"/>
    <mergeCell ref="GCO6:GCZ6"/>
    <mergeCell ref="GDA6:GDL6"/>
    <mergeCell ref="GDM6:GDX6"/>
    <mergeCell ref="FZI6:FZT6"/>
    <mergeCell ref="FZU6:GAF6"/>
    <mergeCell ref="GAG6:GAR6"/>
    <mergeCell ref="GAS6:GBD6"/>
    <mergeCell ref="GBE6:GBP6"/>
    <mergeCell ref="GPM6:GPX6"/>
    <mergeCell ref="GPY6:GQJ6"/>
    <mergeCell ref="GQK6:GQV6"/>
    <mergeCell ref="GQW6:GRH6"/>
    <mergeCell ref="GRI6:GRT6"/>
    <mergeCell ref="GNE6:GNP6"/>
    <mergeCell ref="GNQ6:GOB6"/>
    <mergeCell ref="GOC6:GON6"/>
    <mergeCell ref="GOO6:GOZ6"/>
    <mergeCell ref="GPA6:GPL6"/>
    <mergeCell ref="GKW6:GLH6"/>
    <mergeCell ref="GLI6:GLT6"/>
    <mergeCell ref="GLU6:GMF6"/>
    <mergeCell ref="GMG6:GMR6"/>
    <mergeCell ref="GMS6:GND6"/>
    <mergeCell ref="GIO6:GIZ6"/>
    <mergeCell ref="GJA6:GJL6"/>
    <mergeCell ref="GJM6:GJX6"/>
    <mergeCell ref="GJY6:GKJ6"/>
    <mergeCell ref="GKK6:GKV6"/>
    <mergeCell ref="GYS6:GZD6"/>
    <mergeCell ref="GZE6:GZP6"/>
    <mergeCell ref="GZQ6:HAB6"/>
    <mergeCell ref="HAC6:HAN6"/>
    <mergeCell ref="HAO6:HAZ6"/>
    <mergeCell ref="GWK6:GWV6"/>
    <mergeCell ref="GWW6:GXH6"/>
    <mergeCell ref="GXI6:GXT6"/>
    <mergeCell ref="GXU6:GYF6"/>
    <mergeCell ref="GYG6:GYR6"/>
    <mergeCell ref="GUC6:GUN6"/>
    <mergeCell ref="GUO6:GUZ6"/>
    <mergeCell ref="GVA6:GVL6"/>
    <mergeCell ref="GVM6:GVX6"/>
    <mergeCell ref="GVY6:GWJ6"/>
    <mergeCell ref="GRU6:GSF6"/>
    <mergeCell ref="GSG6:GSR6"/>
    <mergeCell ref="GSS6:GTD6"/>
    <mergeCell ref="GTE6:GTP6"/>
    <mergeCell ref="GTQ6:GUB6"/>
    <mergeCell ref="HHY6:HIJ6"/>
    <mergeCell ref="HIK6:HIV6"/>
    <mergeCell ref="HIW6:HJH6"/>
    <mergeCell ref="HJI6:HJT6"/>
    <mergeCell ref="HJU6:HKF6"/>
    <mergeCell ref="HFQ6:HGB6"/>
    <mergeCell ref="HGC6:HGN6"/>
    <mergeCell ref="HGO6:HGZ6"/>
    <mergeCell ref="HHA6:HHL6"/>
    <mergeCell ref="HHM6:HHX6"/>
    <mergeCell ref="HDI6:HDT6"/>
    <mergeCell ref="HDU6:HEF6"/>
    <mergeCell ref="HEG6:HER6"/>
    <mergeCell ref="HES6:HFD6"/>
    <mergeCell ref="HFE6:HFP6"/>
    <mergeCell ref="HBA6:HBL6"/>
    <mergeCell ref="HBM6:HBX6"/>
    <mergeCell ref="HBY6:HCJ6"/>
    <mergeCell ref="HCK6:HCV6"/>
    <mergeCell ref="HCW6:HDH6"/>
    <mergeCell ref="HRE6:HRP6"/>
    <mergeCell ref="HRQ6:HSB6"/>
    <mergeCell ref="HSC6:HSN6"/>
    <mergeCell ref="HSO6:HSZ6"/>
    <mergeCell ref="HTA6:HTL6"/>
    <mergeCell ref="HOW6:HPH6"/>
    <mergeCell ref="HPI6:HPT6"/>
    <mergeCell ref="HPU6:HQF6"/>
    <mergeCell ref="HQG6:HQR6"/>
    <mergeCell ref="HQS6:HRD6"/>
    <mergeCell ref="HMO6:HMZ6"/>
    <mergeCell ref="HNA6:HNL6"/>
    <mergeCell ref="HNM6:HNX6"/>
    <mergeCell ref="HNY6:HOJ6"/>
    <mergeCell ref="HOK6:HOV6"/>
    <mergeCell ref="HKG6:HKR6"/>
    <mergeCell ref="HKS6:HLD6"/>
    <mergeCell ref="HLE6:HLP6"/>
    <mergeCell ref="HLQ6:HMB6"/>
    <mergeCell ref="HMC6:HMN6"/>
    <mergeCell ref="IAK6:IAV6"/>
    <mergeCell ref="IAW6:IBH6"/>
    <mergeCell ref="IBI6:IBT6"/>
    <mergeCell ref="IBU6:ICF6"/>
    <mergeCell ref="ICG6:ICR6"/>
    <mergeCell ref="HYC6:HYN6"/>
    <mergeCell ref="HYO6:HYZ6"/>
    <mergeCell ref="HZA6:HZL6"/>
    <mergeCell ref="HZM6:HZX6"/>
    <mergeCell ref="HZY6:IAJ6"/>
    <mergeCell ref="HVU6:HWF6"/>
    <mergeCell ref="HWG6:HWR6"/>
    <mergeCell ref="HWS6:HXD6"/>
    <mergeCell ref="HXE6:HXP6"/>
    <mergeCell ref="HXQ6:HYB6"/>
    <mergeCell ref="HTM6:HTX6"/>
    <mergeCell ref="HTY6:HUJ6"/>
    <mergeCell ref="HUK6:HUV6"/>
    <mergeCell ref="HUW6:HVH6"/>
    <mergeCell ref="HVI6:HVT6"/>
    <mergeCell ref="IJQ6:IKB6"/>
    <mergeCell ref="IKC6:IKN6"/>
    <mergeCell ref="IKO6:IKZ6"/>
    <mergeCell ref="ILA6:ILL6"/>
    <mergeCell ref="ILM6:ILX6"/>
    <mergeCell ref="IHI6:IHT6"/>
    <mergeCell ref="IHU6:IIF6"/>
    <mergeCell ref="IIG6:IIR6"/>
    <mergeCell ref="IIS6:IJD6"/>
    <mergeCell ref="IJE6:IJP6"/>
    <mergeCell ref="IFA6:IFL6"/>
    <mergeCell ref="IFM6:IFX6"/>
    <mergeCell ref="IFY6:IGJ6"/>
    <mergeCell ref="IGK6:IGV6"/>
    <mergeCell ref="IGW6:IHH6"/>
    <mergeCell ref="ICS6:IDD6"/>
    <mergeCell ref="IDE6:IDP6"/>
    <mergeCell ref="IDQ6:IEB6"/>
    <mergeCell ref="IEC6:IEN6"/>
    <mergeCell ref="IEO6:IEZ6"/>
    <mergeCell ref="ISW6:ITH6"/>
    <mergeCell ref="ITI6:ITT6"/>
    <mergeCell ref="ITU6:IUF6"/>
    <mergeCell ref="IUG6:IUR6"/>
    <mergeCell ref="IUS6:IVD6"/>
    <mergeCell ref="IQO6:IQZ6"/>
    <mergeCell ref="IRA6:IRL6"/>
    <mergeCell ref="IRM6:IRX6"/>
    <mergeCell ref="IRY6:ISJ6"/>
    <mergeCell ref="ISK6:ISV6"/>
    <mergeCell ref="IOG6:IOR6"/>
    <mergeCell ref="IOS6:IPD6"/>
    <mergeCell ref="IPE6:IPP6"/>
    <mergeCell ref="IPQ6:IQB6"/>
    <mergeCell ref="IQC6:IQN6"/>
    <mergeCell ref="ILY6:IMJ6"/>
    <mergeCell ref="IMK6:IMV6"/>
    <mergeCell ref="IMW6:INH6"/>
    <mergeCell ref="INI6:INT6"/>
    <mergeCell ref="INU6:IOF6"/>
    <mergeCell ref="JCC6:JCN6"/>
    <mergeCell ref="JCO6:JCZ6"/>
    <mergeCell ref="JDA6:JDL6"/>
    <mergeCell ref="JDM6:JDX6"/>
    <mergeCell ref="JDY6:JEJ6"/>
    <mergeCell ref="IZU6:JAF6"/>
    <mergeCell ref="JAG6:JAR6"/>
    <mergeCell ref="JAS6:JBD6"/>
    <mergeCell ref="JBE6:JBP6"/>
    <mergeCell ref="JBQ6:JCB6"/>
    <mergeCell ref="IXM6:IXX6"/>
    <mergeCell ref="IXY6:IYJ6"/>
    <mergeCell ref="IYK6:IYV6"/>
    <mergeCell ref="IYW6:IZH6"/>
    <mergeCell ref="IZI6:IZT6"/>
    <mergeCell ref="IVE6:IVP6"/>
    <mergeCell ref="IVQ6:IWB6"/>
    <mergeCell ref="IWC6:IWN6"/>
    <mergeCell ref="IWO6:IWZ6"/>
    <mergeCell ref="IXA6:IXL6"/>
    <mergeCell ref="JLI6:JLT6"/>
    <mergeCell ref="JLU6:JMF6"/>
    <mergeCell ref="JMG6:JMR6"/>
    <mergeCell ref="JMS6:JND6"/>
    <mergeCell ref="JNE6:JNP6"/>
    <mergeCell ref="JJA6:JJL6"/>
    <mergeCell ref="JJM6:JJX6"/>
    <mergeCell ref="JJY6:JKJ6"/>
    <mergeCell ref="JKK6:JKV6"/>
    <mergeCell ref="JKW6:JLH6"/>
    <mergeCell ref="JGS6:JHD6"/>
    <mergeCell ref="JHE6:JHP6"/>
    <mergeCell ref="JHQ6:JIB6"/>
    <mergeCell ref="JIC6:JIN6"/>
    <mergeCell ref="JIO6:JIZ6"/>
    <mergeCell ref="JEK6:JEV6"/>
    <mergeCell ref="JEW6:JFH6"/>
    <mergeCell ref="JFI6:JFT6"/>
    <mergeCell ref="JFU6:JGF6"/>
    <mergeCell ref="JGG6:JGR6"/>
    <mergeCell ref="JUO6:JUZ6"/>
    <mergeCell ref="JVA6:JVL6"/>
    <mergeCell ref="JVM6:JVX6"/>
    <mergeCell ref="JVY6:JWJ6"/>
    <mergeCell ref="JWK6:JWV6"/>
    <mergeCell ref="JSG6:JSR6"/>
    <mergeCell ref="JSS6:JTD6"/>
    <mergeCell ref="JTE6:JTP6"/>
    <mergeCell ref="JTQ6:JUB6"/>
    <mergeCell ref="JUC6:JUN6"/>
    <mergeCell ref="JPY6:JQJ6"/>
    <mergeCell ref="JQK6:JQV6"/>
    <mergeCell ref="JQW6:JRH6"/>
    <mergeCell ref="JRI6:JRT6"/>
    <mergeCell ref="JRU6:JSF6"/>
    <mergeCell ref="JNQ6:JOB6"/>
    <mergeCell ref="JOC6:JON6"/>
    <mergeCell ref="JOO6:JOZ6"/>
    <mergeCell ref="JPA6:JPL6"/>
    <mergeCell ref="JPM6:JPX6"/>
    <mergeCell ref="KDU6:KEF6"/>
    <mergeCell ref="KEG6:KER6"/>
    <mergeCell ref="KES6:KFD6"/>
    <mergeCell ref="KFE6:KFP6"/>
    <mergeCell ref="KFQ6:KGB6"/>
    <mergeCell ref="KBM6:KBX6"/>
    <mergeCell ref="KBY6:KCJ6"/>
    <mergeCell ref="KCK6:KCV6"/>
    <mergeCell ref="KCW6:KDH6"/>
    <mergeCell ref="KDI6:KDT6"/>
    <mergeCell ref="JZE6:JZP6"/>
    <mergeCell ref="JZQ6:KAB6"/>
    <mergeCell ref="KAC6:KAN6"/>
    <mergeCell ref="KAO6:KAZ6"/>
    <mergeCell ref="KBA6:KBL6"/>
    <mergeCell ref="JWW6:JXH6"/>
    <mergeCell ref="JXI6:JXT6"/>
    <mergeCell ref="JXU6:JYF6"/>
    <mergeCell ref="JYG6:JYR6"/>
    <mergeCell ref="JYS6:JZD6"/>
    <mergeCell ref="KNA6:KNL6"/>
    <mergeCell ref="KNM6:KNX6"/>
    <mergeCell ref="KNY6:KOJ6"/>
    <mergeCell ref="KOK6:KOV6"/>
    <mergeCell ref="KOW6:KPH6"/>
    <mergeCell ref="KKS6:KLD6"/>
    <mergeCell ref="KLE6:KLP6"/>
    <mergeCell ref="KLQ6:KMB6"/>
    <mergeCell ref="KMC6:KMN6"/>
    <mergeCell ref="KMO6:KMZ6"/>
    <mergeCell ref="KIK6:KIV6"/>
    <mergeCell ref="KIW6:KJH6"/>
    <mergeCell ref="KJI6:KJT6"/>
    <mergeCell ref="KJU6:KKF6"/>
    <mergeCell ref="KKG6:KKR6"/>
    <mergeCell ref="KGC6:KGN6"/>
    <mergeCell ref="KGO6:KGZ6"/>
    <mergeCell ref="KHA6:KHL6"/>
    <mergeCell ref="KHM6:KHX6"/>
    <mergeCell ref="KHY6:KIJ6"/>
    <mergeCell ref="KWG6:KWR6"/>
    <mergeCell ref="KWS6:KXD6"/>
    <mergeCell ref="KXE6:KXP6"/>
    <mergeCell ref="KXQ6:KYB6"/>
    <mergeCell ref="KYC6:KYN6"/>
    <mergeCell ref="KTY6:KUJ6"/>
    <mergeCell ref="KUK6:KUV6"/>
    <mergeCell ref="KUW6:KVH6"/>
    <mergeCell ref="KVI6:KVT6"/>
    <mergeCell ref="KVU6:KWF6"/>
    <mergeCell ref="KRQ6:KSB6"/>
    <mergeCell ref="KSC6:KSN6"/>
    <mergeCell ref="KSO6:KSZ6"/>
    <mergeCell ref="KTA6:KTL6"/>
    <mergeCell ref="KTM6:KTX6"/>
    <mergeCell ref="KPI6:KPT6"/>
    <mergeCell ref="KPU6:KQF6"/>
    <mergeCell ref="KQG6:KQR6"/>
    <mergeCell ref="KQS6:KRD6"/>
    <mergeCell ref="KRE6:KRP6"/>
    <mergeCell ref="LFM6:LFX6"/>
    <mergeCell ref="LFY6:LGJ6"/>
    <mergeCell ref="LGK6:LGV6"/>
    <mergeCell ref="LGW6:LHH6"/>
    <mergeCell ref="LHI6:LHT6"/>
    <mergeCell ref="LDE6:LDP6"/>
    <mergeCell ref="LDQ6:LEB6"/>
    <mergeCell ref="LEC6:LEN6"/>
    <mergeCell ref="LEO6:LEZ6"/>
    <mergeCell ref="LFA6:LFL6"/>
    <mergeCell ref="LAW6:LBH6"/>
    <mergeCell ref="LBI6:LBT6"/>
    <mergeCell ref="LBU6:LCF6"/>
    <mergeCell ref="LCG6:LCR6"/>
    <mergeCell ref="LCS6:LDD6"/>
    <mergeCell ref="KYO6:KYZ6"/>
    <mergeCell ref="KZA6:KZL6"/>
    <mergeCell ref="KZM6:KZX6"/>
    <mergeCell ref="KZY6:LAJ6"/>
    <mergeCell ref="LAK6:LAV6"/>
    <mergeCell ref="LOS6:LPD6"/>
    <mergeCell ref="LPE6:LPP6"/>
    <mergeCell ref="LPQ6:LQB6"/>
    <mergeCell ref="LQC6:LQN6"/>
    <mergeCell ref="LQO6:LQZ6"/>
    <mergeCell ref="LMK6:LMV6"/>
    <mergeCell ref="LMW6:LNH6"/>
    <mergeCell ref="LNI6:LNT6"/>
    <mergeCell ref="LNU6:LOF6"/>
    <mergeCell ref="LOG6:LOR6"/>
    <mergeCell ref="LKC6:LKN6"/>
    <mergeCell ref="LKO6:LKZ6"/>
    <mergeCell ref="LLA6:LLL6"/>
    <mergeCell ref="LLM6:LLX6"/>
    <mergeCell ref="LLY6:LMJ6"/>
    <mergeCell ref="LHU6:LIF6"/>
    <mergeCell ref="LIG6:LIR6"/>
    <mergeCell ref="LIS6:LJD6"/>
    <mergeCell ref="LJE6:LJP6"/>
    <mergeCell ref="LJQ6:LKB6"/>
    <mergeCell ref="LXY6:LYJ6"/>
    <mergeCell ref="LYK6:LYV6"/>
    <mergeCell ref="LYW6:LZH6"/>
    <mergeCell ref="LZI6:LZT6"/>
    <mergeCell ref="LZU6:MAF6"/>
    <mergeCell ref="LVQ6:LWB6"/>
    <mergeCell ref="LWC6:LWN6"/>
    <mergeCell ref="LWO6:LWZ6"/>
    <mergeCell ref="LXA6:LXL6"/>
    <mergeCell ref="LXM6:LXX6"/>
    <mergeCell ref="LTI6:LTT6"/>
    <mergeCell ref="LTU6:LUF6"/>
    <mergeCell ref="LUG6:LUR6"/>
    <mergeCell ref="LUS6:LVD6"/>
    <mergeCell ref="LVE6:LVP6"/>
    <mergeCell ref="LRA6:LRL6"/>
    <mergeCell ref="LRM6:LRX6"/>
    <mergeCell ref="LRY6:LSJ6"/>
    <mergeCell ref="LSK6:LSV6"/>
    <mergeCell ref="LSW6:LTH6"/>
    <mergeCell ref="MHE6:MHP6"/>
    <mergeCell ref="MHQ6:MIB6"/>
    <mergeCell ref="MIC6:MIN6"/>
    <mergeCell ref="MIO6:MIZ6"/>
    <mergeCell ref="MJA6:MJL6"/>
    <mergeCell ref="MEW6:MFH6"/>
    <mergeCell ref="MFI6:MFT6"/>
    <mergeCell ref="MFU6:MGF6"/>
    <mergeCell ref="MGG6:MGR6"/>
    <mergeCell ref="MGS6:MHD6"/>
    <mergeCell ref="MCO6:MCZ6"/>
    <mergeCell ref="MDA6:MDL6"/>
    <mergeCell ref="MDM6:MDX6"/>
    <mergeCell ref="MDY6:MEJ6"/>
    <mergeCell ref="MEK6:MEV6"/>
    <mergeCell ref="MAG6:MAR6"/>
    <mergeCell ref="MAS6:MBD6"/>
    <mergeCell ref="MBE6:MBP6"/>
    <mergeCell ref="MBQ6:MCB6"/>
    <mergeCell ref="MCC6:MCN6"/>
    <mergeCell ref="MQK6:MQV6"/>
    <mergeCell ref="MQW6:MRH6"/>
    <mergeCell ref="MRI6:MRT6"/>
    <mergeCell ref="MRU6:MSF6"/>
    <mergeCell ref="MSG6:MSR6"/>
    <mergeCell ref="MOC6:MON6"/>
    <mergeCell ref="MOO6:MOZ6"/>
    <mergeCell ref="MPA6:MPL6"/>
    <mergeCell ref="MPM6:MPX6"/>
    <mergeCell ref="MPY6:MQJ6"/>
    <mergeCell ref="MLU6:MMF6"/>
    <mergeCell ref="MMG6:MMR6"/>
    <mergeCell ref="MMS6:MND6"/>
    <mergeCell ref="MNE6:MNP6"/>
    <mergeCell ref="MNQ6:MOB6"/>
    <mergeCell ref="MJM6:MJX6"/>
    <mergeCell ref="MJY6:MKJ6"/>
    <mergeCell ref="MKK6:MKV6"/>
    <mergeCell ref="MKW6:MLH6"/>
    <mergeCell ref="MLI6:MLT6"/>
    <mergeCell ref="MZQ6:NAB6"/>
    <mergeCell ref="NAC6:NAN6"/>
    <mergeCell ref="NAO6:NAZ6"/>
    <mergeCell ref="NBA6:NBL6"/>
    <mergeCell ref="NBM6:NBX6"/>
    <mergeCell ref="MXI6:MXT6"/>
    <mergeCell ref="MXU6:MYF6"/>
    <mergeCell ref="MYG6:MYR6"/>
    <mergeCell ref="MYS6:MZD6"/>
    <mergeCell ref="MZE6:MZP6"/>
    <mergeCell ref="MVA6:MVL6"/>
    <mergeCell ref="MVM6:MVX6"/>
    <mergeCell ref="MVY6:MWJ6"/>
    <mergeCell ref="MWK6:MWV6"/>
    <mergeCell ref="MWW6:MXH6"/>
    <mergeCell ref="MSS6:MTD6"/>
    <mergeCell ref="MTE6:MTP6"/>
    <mergeCell ref="MTQ6:MUB6"/>
    <mergeCell ref="MUC6:MUN6"/>
    <mergeCell ref="MUO6:MUZ6"/>
    <mergeCell ref="NIW6:NJH6"/>
    <mergeCell ref="NJI6:NJT6"/>
    <mergeCell ref="NJU6:NKF6"/>
    <mergeCell ref="NKG6:NKR6"/>
    <mergeCell ref="NKS6:NLD6"/>
    <mergeCell ref="NGO6:NGZ6"/>
    <mergeCell ref="NHA6:NHL6"/>
    <mergeCell ref="NHM6:NHX6"/>
    <mergeCell ref="NHY6:NIJ6"/>
    <mergeCell ref="NIK6:NIV6"/>
    <mergeCell ref="NEG6:NER6"/>
    <mergeCell ref="NES6:NFD6"/>
    <mergeCell ref="NFE6:NFP6"/>
    <mergeCell ref="NFQ6:NGB6"/>
    <mergeCell ref="NGC6:NGN6"/>
    <mergeCell ref="NBY6:NCJ6"/>
    <mergeCell ref="NCK6:NCV6"/>
    <mergeCell ref="NCW6:NDH6"/>
    <mergeCell ref="NDI6:NDT6"/>
    <mergeCell ref="NDU6:NEF6"/>
    <mergeCell ref="NSC6:NSN6"/>
    <mergeCell ref="NSO6:NSZ6"/>
    <mergeCell ref="NTA6:NTL6"/>
    <mergeCell ref="NTM6:NTX6"/>
    <mergeCell ref="NTY6:NUJ6"/>
    <mergeCell ref="NPU6:NQF6"/>
    <mergeCell ref="NQG6:NQR6"/>
    <mergeCell ref="NQS6:NRD6"/>
    <mergeCell ref="NRE6:NRP6"/>
    <mergeCell ref="NRQ6:NSB6"/>
    <mergeCell ref="NNM6:NNX6"/>
    <mergeCell ref="NNY6:NOJ6"/>
    <mergeCell ref="NOK6:NOV6"/>
    <mergeCell ref="NOW6:NPH6"/>
    <mergeCell ref="NPI6:NPT6"/>
    <mergeCell ref="NLE6:NLP6"/>
    <mergeCell ref="NLQ6:NMB6"/>
    <mergeCell ref="NMC6:NMN6"/>
    <mergeCell ref="NMO6:NMZ6"/>
    <mergeCell ref="NNA6:NNL6"/>
    <mergeCell ref="OBI6:OBT6"/>
    <mergeCell ref="OBU6:OCF6"/>
    <mergeCell ref="OCG6:OCR6"/>
    <mergeCell ref="OCS6:ODD6"/>
    <mergeCell ref="ODE6:ODP6"/>
    <mergeCell ref="NZA6:NZL6"/>
    <mergeCell ref="NZM6:NZX6"/>
    <mergeCell ref="NZY6:OAJ6"/>
    <mergeCell ref="OAK6:OAV6"/>
    <mergeCell ref="OAW6:OBH6"/>
    <mergeCell ref="NWS6:NXD6"/>
    <mergeCell ref="NXE6:NXP6"/>
    <mergeCell ref="NXQ6:NYB6"/>
    <mergeCell ref="NYC6:NYN6"/>
    <mergeCell ref="NYO6:NYZ6"/>
    <mergeCell ref="NUK6:NUV6"/>
    <mergeCell ref="NUW6:NVH6"/>
    <mergeCell ref="NVI6:NVT6"/>
    <mergeCell ref="NVU6:NWF6"/>
    <mergeCell ref="NWG6:NWR6"/>
    <mergeCell ref="OKO6:OKZ6"/>
    <mergeCell ref="OLA6:OLL6"/>
    <mergeCell ref="OLM6:OLX6"/>
    <mergeCell ref="OLY6:OMJ6"/>
    <mergeCell ref="OMK6:OMV6"/>
    <mergeCell ref="OIG6:OIR6"/>
    <mergeCell ref="OIS6:OJD6"/>
    <mergeCell ref="OJE6:OJP6"/>
    <mergeCell ref="OJQ6:OKB6"/>
    <mergeCell ref="OKC6:OKN6"/>
    <mergeCell ref="OFY6:OGJ6"/>
    <mergeCell ref="OGK6:OGV6"/>
    <mergeCell ref="OGW6:OHH6"/>
    <mergeCell ref="OHI6:OHT6"/>
    <mergeCell ref="OHU6:OIF6"/>
    <mergeCell ref="ODQ6:OEB6"/>
    <mergeCell ref="OEC6:OEN6"/>
    <mergeCell ref="OEO6:OEZ6"/>
    <mergeCell ref="OFA6:OFL6"/>
    <mergeCell ref="OFM6:OFX6"/>
    <mergeCell ref="OTU6:OUF6"/>
    <mergeCell ref="OUG6:OUR6"/>
    <mergeCell ref="OUS6:OVD6"/>
    <mergeCell ref="OVE6:OVP6"/>
    <mergeCell ref="OVQ6:OWB6"/>
    <mergeCell ref="ORM6:ORX6"/>
    <mergeCell ref="ORY6:OSJ6"/>
    <mergeCell ref="OSK6:OSV6"/>
    <mergeCell ref="OSW6:OTH6"/>
    <mergeCell ref="OTI6:OTT6"/>
    <mergeCell ref="OPE6:OPP6"/>
    <mergeCell ref="OPQ6:OQB6"/>
    <mergeCell ref="OQC6:OQN6"/>
    <mergeCell ref="OQO6:OQZ6"/>
    <mergeCell ref="ORA6:ORL6"/>
    <mergeCell ref="OMW6:ONH6"/>
    <mergeCell ref="ONI6:ONT6"/>
    <mergeCell ref="ONU6:OOF6"/>
    <mergeCell ref="OOG6:OOR6"/>
    <mergeCell ref="OOS6:OPD6"/>
    <mergeCell ref="PDA6:PDL6"/>
    <mergeCell ref="PDM6:PDX6"/>
    <mergeCell ref="PDY6:PEJ6"/>
    <mergeCell ref="PEK6:PEV6"/>
    <mergeCell ref="PEW6:PFH6"/>
    <mergeCell ref="PAS6:PBD6"/>
    <mergeCell ref="PBE6:PBP6"/>
    <mergeCell ref="PBQ6:PCB6"/>
    <mergeCell ref="PCC6:PCN6"/>
    <mergeCell ref="PCO6:PCZ6"/>
    <mergeCell ref="OYK6:OYV6"/>
    <mergeCell ref="OYW6:OZH6"/>
    <mergeCell ref="OZI6:OZT6"/>
    <mergeCell ref="OZU6:PAF6"/>
    <mergeCell ref="PAG6:PAR6"/>
    <mergeCell ref="OWC6:OWN6"/>
    <mergeCell ref="OWO6:OWZ6"/>
    <mergeCell ref="OXA6:OXL6"/>
    <mergeCell ref="OXM6:OXX6"/>
    <mergeCell ref="OXY6:OYJ6"/>
    <mergeCell ref="PMG6:PMR6"/>
    <mergeCell ref="PMS6:PND6"/>
    <mergeCell ref="PNE6:PNP6"/>
    <mergeCell ref="PNQ6:POB6"/>
    <mergeCell ref="POC6:PON6"/>
    <mergeCell ref="PJY6:PKJ6"/>
    <mergeCell ref="PKK6:PKV6"/>
    <mergeCell ref="PKW6:PLH6"/>
    <mergeCell ref="PLI6:PLT6"/>
    <mergeCell ref="PLU6:PMF6"/>
    <mergeCell ref="PHQ6:PIB6"/>
    <mergeCell ref="PIC6:PIN6"/>
    <mergeCell ref="PIO6:PIZ6"/>
    <mergeCell ref="PJA6:PJL6"/>
    <mergeCell ref="PJM6:PJX6"/>
    <mergeCell ref="PFI6:PFT6"/>
    <mergeCell ref="PFU6:PGF6"/>
    <mergeCell ref="PGG6:PGR6"/>
    <mergeCell ref="PGS6:PHD6"/>
    <mergeCell ref="PHE6:PHP6"/>
    <mergeCell ref="PVM6:PVX6"/>
    <mergeCell ref="PVY6:PWJ6"/>
    <mergeCell ref="PWK6:PWV6"/>
    <mergeCell ref="PWW6:PXH6"/>
    <mergeCell ref="PXI6:PXT6"/>
    <mergeCell ref="PTE6:PTP6"/>
    <mergeCell ref="PTQ6:PUB6"/>
    <mergeCell ref="PUC6:PUN6"/>
    <mergeCell ref="PUO6:PUZ6"/>
    <mergeCell ref="PVA6:PVL6"/>
    <mergeCell ref="PQW6:PRH6"/>
    <mergeCell ref="PRI6:PRT6"/>
    <mergeCell ref="PRU6:PSF6"/>
    <mergeCell ref="PSG6:PSR6"/>
    <mergeCell ref="PSS6:PTD6"/>
    <mergeCell ref="POO6:POZ6"/>
    <mergeCell ref="PPA6:PPL6"/>
    <mergeCell ref="PPM6:PPX6"/>
    <mergeCell ref="PPY6:PQJ6"/>
    <mergeCell ref="PQK6:PQV6"/>
    <mergeCell ref="QES6:QFD6"/>
    <mergeCell ref="QFE6:QFP6"/>
    <mergeCell ref="QFQ6:QGB6"/>
    <mergeCell ref="QGC6:QGN6"/>
    <mergeCell ref="QGO6:QGZ6"/>
    <mergeCell ref="QCK6:QCV6"/>
    <mergeCell ref="QCW6:QDH6"/>
    <mergeCell ref="QDI6:QDT6"/>
    <mergeCell ref="QDU6:QEF6"/>
    <mergeCell ref="QEG6:QER6"/>
    <mergeCell ref="QAC6:QAN6"/>
    <mergeCell ref="QAO6:QAZ6"/>
    <mergeCell ref="QBA6:QBL6"/>
    <mergeCell ref="QBM6:QBX6"/>
    <mergeCell ref="QBY6:QCJ6"/>
    <mergeCell ref="PXU6:PYF6"/>
    <mergeCell ref="PYG6:PYR6"/>
    <mergeCell ref="PYS6:PZD6"/>
    <mergeCell ref="PZE6:PZP6"/>
    <mergeCell ref="PZQ6:QAB6"/>
    <mergeCell ref="QNY6:QOJ6"/>
    <mergeCell ref="QOK6:QOV6"/>
    <mergeCell ref="QOW6:QPH6"/>
    <mergeCell ref="QPI6:QPT6"/>
    <mergeCell ref="QPU6:QQF6"/>
    <mergeCell ref="QLQ6:QMB6"/>
    <mergeCell ref="QMC6:QMN6"/>
    <mergeCell ref="QMO6:QMZ6"/>
    <mergeCell ref="QNA6:QNL6"/>
    <mergeCell ref="QNM6:QNX6"/>
    <mergeCell ref="QJI6:QJT6"/>
    <mergeCell ref="QJU6:QKF6"/>
    <mergeCell ref="QKG6:QKR6"/>
    <mergeCell ref="QKS6:QLD6"/>
    <mergeCell ref="QLE6:QLP6"/>
    <mergeCell ref="QHA6:QHL6"/>
    <mergeCell ref="QHM6:QHX6"/>
    <mergeCell ref="QHY6:QIJ6"/>
    <mergeCell ref="QIK6:QIV6"/>
    <mergeCell ref="QIW6:QJH6"/>
    <mergeCell ref="QXE6:QXP6"/>
    <mergeCell ref="QXQ6:QYB6"/>
    <mergeCell ref="QYC6:QYN6"/>
    <mergeCell ref="QYO6:QYZ6"/>
    <mergeCell ref="QZA6:QZL6"/>
    <mergeCell ref="QUW6:QVH6"/>
    <mergeCell ref="QVI6:QVT6"/>
    <mergeCell ref="QVU6:QWF6"/>
    <mergeCell ref="QWG6:QWR6"/>
    <mergeCell ref="QWS6:QXD6"/>
    <mergeCell ref="QSO6:QSZ6"/>
    <mergeCell ref="QTA6:QTL6"/>
    <mergeCell ref="QTM6:QTX6"/>
    <mergeCell ref="QTY6:QUJ6"/>
    <mergeCell ref="QUK6:QUV6"/>
    <mergeCell ref="QQG6:QQR6"/>
    <mergeCell ref="QQS6:QRD6"/>
    <mergeCell ref="QRE6:QRP6"/>
    <mergeCell ref="QRQ6:QSB6"/>
    <mergeCell ref="QSC6:QSN6"/>
    <mergeCell ref="RGK6:RGV6"/>
    <mergeCell ref="RGW6:RHH6"/>
    <mergeCell ref="RHI6:RHT6"/>
    <mergeCell ref="RHU6:RIF6"/>
    <mergeCell ref="RIG6:RIR6"/>
    <mergeCell ref="REC6:REN6"/>
    <mergeCell ref="REO6:REZ6"/>
    <mergeCell ref="RFA6:RFL6"/>
    <mergeCell ref="RFM6:RFX6"/>
    <mergeCell ref="RFY6:RGJ6"/>
    <mergeCell ref="RBU6:RCF6"/>
    <mergeCell ref="RCG6:RCR6"/>
    <mergeCell ref="RCS6:RDD6"/>
    <mergeCell ref="RDE6:RDP6"/>
    <mergeCell ref="RDQ6:REB6"/>
    <mergeCell ref="QZM6:QZX6"/>
    <mergeCell ref="QZY6:RAJ6"/>
    <mergeCell ref="RAK6:RAV6"/>
    <mergeCell ref="RAW6:RBH6"/>
    <mergeCell ref="RBI6:RBT6"/>
    <mergeCell ref="RPQ6:RQB6"/>
    <mergeCell ref="RQC6:RQN6"/>
    <mergeCell ref="RQO6:RQZ6"/>
    <mergeCell ref="RRA6:RRL6"/>
    <mergeCell ref="RRM6:RRX6"/>
    <mergeCell ref="RNI6:RNT6"/>
    <mergeCell ref="RNU6:ROF6"/>
    <mergeCell ref="ROG6:ROR6"/>
    <mergeCell ref="ROS6:RPD6"/>
    <mergeCell ref="RPE6:RPP6"/>
    <mergeCell ref="RLA6:RLL6"/>
    <mergeCell ref="RLM6:RLX6"/>
    <mergeCell ref="RLY6:RMJ6"/>
    <mergeCell ref="RMK6:RMV6"/>
    <mergeCell ref="RMW6:RNH6"/>
    <mergeCell ref="RIS6:RJD6"/>
    <mergeCell ref="RJE6:RJP6"/>
    <mergeCell ref="RJQ6:RKB6"/>
    <mergeCell ref="RKC6:RKN6"/>
    <mergeCell ref="RKO6:RKZ6"/>
    <mergeCell ref="RYW6:RZH6"/>
    <mergeCell ref="RZI6:RZT6"/>
    <mergeCell ref="RZU6:SAF6"/>
    <mergeCell ref="SAG6:SAR6"/>
    <mergeCell ref="SAS6:SBD6"/>
    <mergeCell ref="RWO6:RWZ6"/>
    <mergeCell ref="RXA6:RXL6"/>
    <mergeCell ref="RXM6:RXX6"/>
    <mergeCell ref="RXY6:RYJ6"/>
    <mergeCell ref="RYK6:RYV6"/>
    <mergeCell ref="RUG6:RUR6"/>
    <mergeCell ref="RUS6:RVD6"/>
    <mergeCell ref="RVE6:RVP6"/>
    <mergeCell ref="RVQ6:RWB6"/>
    <mergeCell ref="RWC6:RWN6"/>
    <mergeCell ref="RRY6:RSJ6"/>
    <mergeCell ref="RSK6:RSV6"/>
    <mergeCell ref="RSW6:RTH6"/>
    <mergeCell ref="RTI6:RTT6"/>
    <mergeCell ref="RTU6:RUF6"/>
    <mergeCell ref="SIC6:SIN6"/>
    <mergeCell ref="SIO6:SIZ6"/>
    <mergeCell ref="SJA6:SJL6"/>
    <mergeCell ref="SJM6:SJX6"/>
    <mergeCell ref="SJY6:SKJ6"/>
    <mergeCell ref="SFU6:SGF6"/>
    <mergeCell ref="SGG6:SGR6"/>
    <mergeCell ref="SGS6:SHD6"/>
    <mergeCell ref="SHE6:SHP6"/>
    <mergeCell ref="SHQ6:SIB6"/>
    <mergeCell ref="SDM6:SDX6"/>
    <mergeCell ref="SDY6:SEJ6"/>
    <mergeCell ref="SEK6:SEV6"/>
    <mergeCell ref="SEW6:SFH6"/>
    <mergeCell ref="SFI6:SFT6"/>
    <mergeCell ref="SBE6:SBP6"/>
    <mergeCell ref="SBQ6:SCB6"/>
    <mergeCell ref="SCC6:SCN6"/>
    <mergeCell ref="SCO6:SCZ6"/>
    <mergeCell ref="SDA6:SDL6"/>
    <mergeCell ref="SRI6:SRT6"/>
    <mergeCell ref="SRU6:SSF6"/>
    <mergeCell ref="SSG6:SSR6"/>
    <mergeCell ref="SSS6:STD6"/>
    <mergeCell ref="STE6:STP6"/>
    <mergeCell ref="SPA6:SPL6"/>
    <mergeCell ref="SPM6:SPX6"/>
    <mergeCell ref="SPY6:SQJ6"/>
    <mergeCell ref="SQK6:SQV6"/>
    <mergeCell ref="SQW6:SRH6"/>
    <mergeCell ref="SMS6:SND6"/>
    <mergeCell ref="SNE6:SNP6"/>
    <mergeCell ref="SNQ6:SOB6"/>
    <mergeCell ref="SOC6:SON6"/>
    <mergeCell ref="SOO6:SOZ6"/>
    <mergeCell ref="SKK6:SKV6"/>
    <mergeCell ref="SKW6:SLH6"/>
    <mergeCell ref="SLI6:SLT6"/>
    <mergeCell ref="SLU6:SMF6"/>
    <mergeCell ref="SMG6:SMR6"/>
    <mergeCell ref="TAO6:TAZ6"/>
    <mergeCell ref="TBA6:TBL6"/>
    <mergeCell ref="TBM6:TBX6"/>
    <mergeCell ref="TBY6:TCJ6"/>
    <mergeCell ref="TCK6:TCV6"/>
    <mergeCell ref="SYG6:SYR6"/>
    <mergeCell ref="SYS6:SZD6"/>
    <mergeCell ref="SZE6:SZP6"/>
    <mergeCell ref="SZQ6:TAB6"/>
    <mergeCell ref="TAC6:TAN6"/>
    <mergeCell ref="SVY6:SWJ6"/>
    <mergeCell ref="SWK6:SWV6"/>
    <mergeCell ref="SWW6:SXH6"/>
    <mergeCell ref="SXI6:SXT6"/>
    <mergeCell ref="SXU6:SYF6"/>
    <mergeCell ref="STQ6:SUB6"/>
    <mergeCell ref="SUC6:SUN6"/>
    <mergeCell ref="SUO6:SUZ6"/>
    <mergeCell ref="SVA6:SVL6"/>
    <mergeCell ref="SVM6:SVX6"/>
    <mergeCell ref="TJU6:TKF6"/>
    <mergeCell ref="TKG6:TKR6"/>
    <mergeCell ref="TKS6:TLD6"/>
    <mergeCell ref="TLE6:TLP6"/>
    <mergeCell ref="TLQ6:TMB6"/>
    <mergeCell ref="THM6:THX6"/>
    <mergeCell ref="THY6:TIJ6"/>
    <mergeCell ref="TIK6:TIV6"/>
    <mergeCell ref="TIW6:TJH6"/>
    <mergeCell ref="TJI6:TJT6"/>
    <mergeCell ref="TFE6:TFP6"/>
    <mergeCell ref="TFQ6:TGB6"/>
    <mergeCell ref="TGC6:TGN6"/>
    <mergeCell ref="TGO6:TGZ6"/>
    <mergeCell ref="THA6:THL6"/>
    <mergeCell ref="TCW6:TDH6"/>
    <mergeCell ref="TDI6:TDT6"/>
    <mergeCell ref="TDU6:TEF6"/>
    <mergeCell ref="TEG6:TER6"/>
    <mergeCell ref="TES6:TFD6"/>
    <mergeCell ref="TTA6:TTL6"/>
    <mergeCell ref="TTM6:TTX6"/>
    <mergeCell ref="TTY6:TUJ6"/>
    <mergeCell ref="TUK6:TUV6"/>
    <mergeCell ref="TUW6:TVH6"/>
    <mergeCell ref="TQS6:TRD6"/>
    <mergeCell ref="TRE6:TRP6"/>
    <mergeCell ref="TRQ6:TSB6"/>
    <mergeCell ref="TSC6:TSN6"/>
    <mergeCell ref="TSO6:TSZ6"/>
    <mergeCell ref="TOK6:TOV6"/>
    <mergeCell ref="TOW6:TPH6"/>
    <mergeCell ref="TPI6:TPT6"/>
    <mergeCell ref="TPU6:TQF6"/>
    <mergeCell ref="TQG6:TQR6"/>
    <mergeCell ref="TMC6:TMN6"/>
    <mergeCell ref="TMO6:TMZ6"/>
    <mergeCell ref="TNA6:TNL6"/>
    <mergeCell ref="TNM6:TNX6"/>
    <mergeCell ref="TNY6:TOJ6"/>
    <mergeCell ref="UCG6:UCR6"/>
    <mergeCell ref="UCS6:UDD6"/>
    <mergeCell ref="UDE6:UDP6"/>
    <mergeCell ref="UDQ6:UEB6"/>
    <mergeCell ref="UEC6:UEN6"/>
    <mergeCell ref="TZY6:UAJ6"/>
    <mergeCell ref="UAK6:UAV6"/>
    <mergeCell ref="UAW6:UBH6"/>
    <mergeCell ref="UBI6:UBT6"/>
    <mergeCell ref="UBU6:UCF6"/>
    <mergeCell ref="TXQ6:TYB6"/>
    <mergeCell ref="TYC6:TYN6"/>
    <mergeCell ref="TYO6:TYZ6"/>
    <mergeCell ref="TZA6:TZL6"/>
    <mergeCell ref="TZM6:TZX6"/>
    <mergeCell ref="TVI6:TVT6"/>
    <mergeCell ref="TVU6:TWF6"/>
    <mergeCell ref="TWG6:TWR6"/>
    <mergeCell ref="TWS6:TXD6"/>
    <mergeCell ref="TXE6:TXP6"/>
    <mergeCell ref="ULM6:ULX6"/>
    <mergeCell ref="ULY6:UMJ6"/>
    <mergeCell ref="UMK6:UMV6"/>
    <mergeCell ref="UMW6:UNH6"/>
    <mergeCell ref="UNI6:UNT6"/>
    <mergeCell ref="UJE6:UJP6"/>
    <mergeCell ref="UJQ6:UKB6"/>
    <mergeCell ref="UKC6:UKN6"/>
    <mergeCell ref="UKO6:UKZ6"/>
    <mergeCell ref="ULA6:ULL6"/>
    <mergeCell ref="UGW6:UHH6"/>
    <mergeCell ref="UHI6:UHT6"/>
    <mergeCell ref="UHU6:UIF6"/>
    <mergeCell ref="UIG6:UIR6"/>
    <mergeCell ref="UIS6:UJD6"/>
    <mergeCell ref="UEO6:UEZ6"/>
    <mergeCell ref="UFA6:UFL6"/>
    <mergeCell ref="UFM6:UFX6"/>
    <mergeCell ref="UFY6:UGJ6"/>
    <mergeCell ref="UGK6:UGV6"/>
    <mergeCell ref="UUS6:UVD6"/>
    <mergeCell ref="UVE6:UVP6"/>
    <mergeCell ref="UVQ6:UWB6"/>
    <mergeCell ref="UWC6:UWN6"/>
    <mergeCell ref="UWO6:UWZ6"/>
    <mergeCell ref="USK6:USV6"/>
    <mergeCell ref="USW6:UTH6"/>
    <mergeCell ref="UTI6:UTT6"/>
    <mergeCell ref="UTU6:UUF6"/>
    <mergeCell ref="UUG6:UUR6"/>
    <mergeCell ref="UQC6:UQN6"/>
    <mergeCell ref="UQO6:UQZ6"/>
    <mergeCell ref="URA6:URL6"/>
    <mergeCell ref="URM6:URX6"/>
    <mergeCell ref="URY6:USJ6"/>
    <mergeCell ref="UNU6:UOF6"/>
    <mergeCell ref="UOG6:UOR6"/>
    <mergeCell ref="UOS6:UPD6"/>
    <mergeCell ref="UPE6:UPP6"/>
    <mergeCell ref="UPQ6:UQB6"/>
    <mergeCell ref="VDY6:VEJ6"/>
    <mergeCell ref="VEK6:VEV6"/>
    <mergeCell ref="VEW6:VFH6"/>
    <mergeCell ref="VFI6:VFT6"/>
    <mergeCell ref="VFU6:VGF6"/>
    <mergeCell ref="VBQ6:VCB6"/>
    <mergeCell ref="VCC6:VCN6"/>
    <mergeCell ref="VCO6:VCZ6"/>
    <mergeCell ref="VDA6:VDL6"/>
    <mergeCell ref="VDM6:VDX6"/>
    <mergeCell ref="UZI6:UZT6"/>
    <mergeCell ref="UZU6:VAF6"/>
    <mergeCell ref="VAG6:VAR6"/>
    <mergeCell ref="VAS6:VBD6"/>
    <mergeCell ref="VBE6:VBP6"/>
    <mergeCell ref="UXA6:UXL6"/>
    <mergeCell ref="UXM6:UXX6"/>
    <mergeCell ref="UXY6:UYJ6"/>
    <mergeCell ref="UYK6:UYV6"/>
    <mergeCell ref="UYW6:UZH6"/>
    <mergeCell ref="VNE6:VNP6"/>
    <mergeCell ref="VNQ6:VOB6"/>
    <mergeCell ref="VOC6:VON6"/>
    <mergeCell ref="VOO6:VOZ6"/>
    <mergeCell ref="VPA6:VPL6"/>
    <mergeCell ref="VKW6:VLH6"/>
    <mergeCell ref="VLI6:VLT6"/>
    <mergeCell ref="VLU6:VMF6"/>
    <mergeCell ref="VMG6:VMR6"/>
    <mergeCell ref="VMS6:VND6"/>
    <mergeCell ref="VIO6:VIZ6"/>
    <mergeCell ref="VJA6:VJL6"/>
    <mergeCell ref="VJM6:VJX6"/>
    <mergeCell ref="VJY6:VKJ6"/>
    <mergeCell ref="VKK6:VKV6"/>
    <mergeCell ref="VGG6:VGR6"/>
    <mergeCell ref="VGS6:VHD6"/>
    <mergeCell ref="VHE6:VHP6"/>
    <mergeCell ref="VHQ6:VIB6"/>
    <mergeCell ref="VIC6:VIN6"/>
    <mergeCell ref="VWK6:VWV6"/>
    <mergeCell ref="VWW6:VXH6"/>
    <mergeCell ref="VXI6:VXT6"/>
    <mergeCell ref="VXU6:VYF6"/>
    <mergeCell ref="VYG6:VYR6"/>
    <mergeCell ref="VUC6:VUN6"/>
    <mergeCell ref="VUO6:VUZ6"/>
    <mergeCell ref="VVA6:VVL6"/>
    <mergeCell ref="VVM6:VVX6"/>
    <mergeCell ref="VVY6:VWJ6"/>
    <mergeCell ref="VRU6:VSF6"/>
    <mergeCell ref="VSG6:VSR6"/>
    <mergeCell ref="VSS6:VTD6"/>
    <mergeCell ref="VTE6:VTP6"/>
    <mergeCell ref="VTQ6:VUB6"/>
    <mergeCell ref="VPM6:VPX6"/>
    <mergeCell ref="VPY6:VQJ6"/>
    <mergeCell ref="VQK6:VQV6"/>
    <mergeCell ref="VQW6:VRH6"/>
    <mergeCell ref="VRI6:VRT6"/>
    <mergeCell ref="WFQ6:WGB6"/>
    <mergeCell ref="WGC6:WGN6"/>
    <mergeCell ref="WGO6:WGZ6"/>
    <mergeCell ref="WHA6:WHL6"/>
    <mergeCell ref="WHM6:WHX6"/>
    <mergeCell ref="WDI6:WDT6"/>
    <mergeCell ref="WDU6:WEF6"/>
    <mergeCell ref="WEG6:WER6"/>
    <mergeCell ref="WES6:WFD6"/>
    <mergeCell ref="WFE6:WFP6"/>
    <mergeCell ref="WBA6:WBL6"/>
    <mergeCell ref="WBM6:WBX6"/>
    <mergeCell ref="WBY6:WCJ6"/>
    <mergeCell ref="WCK6:WCV6"/>
    <mergeCell ref="WCW6:WDH6"/>
    <mergeCell ref="VYS6:VZD6"/>
    <mergeCell ref="VZE6:VZP6"/>
    <mergeCell ref="VZQ6:WAB6"/>
    <mergeCell ref="WAC6:WAN6"/>
    <mergeCell ref="WAO6:WAZ6"/>
    <mergeCell ref="WOW6:WPH6"/>
    <mergeCell ref="WPI6:WPT6"/>
    <mergeCell ref="WPU6:WQF6"/>
    <mergeCell ref="WQG6:WQR6"/>
    <mergeCell ref="WQS6:WRD6"/>
    <mergeCell ref="WMO6:WMZ6"/>
    <mergeCell ref="WNA6:WNL6"/>
    <mergeCell ref="WNM6:WNX6"/>
    <mergeCell ref="WNY6:WOJ6"/>
    <mergeCell ref="WOK6:WOV6"/>
    <mergeCell ref="WKG6:WKR6"/>
    <mergeCell ref="WKS6:WLD6"/>
    <mergeCell ref="WLE6:WLP6"/>
    <mergeCell ref="WLQ6:WMB6"/>
    <mergeCell ref="WMC6:WMN6"/>
    <mergeCell ref="WHY6:WIJ6"/>
    <mergeCell ref="WIK6:WIV6"/>
    <mergeCell ref="WIW6:WJH6"/>
    <mergeCell ref="WJI6:WJT6"/>
    <mergeCell ref="WJU6:WKF6"/>
    <mergeCell ref="XFA6:XFD6"/>
    <mergeCell ref="A8:L8"/>
    <mergeCell ref="XCS6:XDD6"/>
    <mergeCell ref="XDE6:XDP6"/>
    <mergeCell ref="XDQ6:XEB6"/>
    <mergeCell ref="XEC6:XEN6"/>
    <mergeCell ref="XEO6:XEZ6"/>
    <mergeCell ref="XAK6:XAV6"/>
    <mergeCell ref="XAW6:XBH6"/>
    <mergeCell ref="XBI6:XBT6"/>
    <mergeCell ref="XBU6:XCF6"/>
    <mergeCell ref="XCG6:XCR6"/>
    <mergeCell ref="WYC6:WYN6"/>
    <mergeCell ref="WYO6:WYZ6"/>
    <mergeCell ref="WZA6:WZL6"/>
    <mergeCell ref="WZM6:WZX6"/>
    <mergeCell ref="WZY6:XAJ6"/>
    <mergeCell ref="WVU6:WWF6"/>
    <mergeCell ref="WWG6:WWR6"/>
    <mergeCell ref="WWS6:WXD6"/>
    <mergeCell ref="WXE6:WXP6"/>
    <mergeCell ref="WXQ6:WYB6"/>
    <mergeCell ref="WTM6:WTX6"/>
    <mergeCell ref="WTY6:WUJ6"/>
    <mergeCell ref="WUK6:WUV6"/>
    <mergeCell ref="WUW6:WVH6"/>
    <mergeCell ref="WVI6:WVT6"/>
    <mergeCell ref="WRE6:WRP6"/>
    <mergeCell ref="WRQ6:WSB6"/>
    <mergeCell ref="WSC6:WSN6"/>
    <mergeCell ref="WSO6:WSZ6"/>
    <mergeCell ref="WTA6:WTL6"/>
  </mergeCells>
  <printOptions horizontalCentered="1"/>
  <pageMargins left="0.39370078740157483" right="0.39370078740157483" top="0.59055118110236227" bottom="0.39370078740157483" header="0.78740157480314965" footer="0.78740157480314965"/>
  <pageSetup paperSize="9" scale="85" orientation="portrait" r:id="rId1"/>
  <headerFooter alignWithMargins="0"/>
  <rowBreaks count="2" manualBreakCount="2">
    <brk id="67" max="16383" man="1"/>
    <brk id="8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9"/>
  <sheetViews>
    <sheetView view="pageBreakPreview" zoomScaleNormal="100" zoomScaleSheetLayoutView="100" workbookViewId="0">
      <selection activeCell="K26" sqref="K26"/>
    </sheetView>
  </sheetViews>
  <sheetFormatPr defaultRowHeight="12.75" x14ac:dyDescent="0.2"/>
  <cols>
    <col min="1" max="1" width="8.33203125" style="90" customWidth="1"/>
    <col min="2" max="2" width="63.6640625" style="91" customWidth="1"/>
    <col min="3" max="3" width="14.1640625" style="92" customWidth="1"/>
    <col min="4" max="4" width="15" style="92" hidden="1" customWidth="1"/>
    <col min="5" max="5" width="16" style="92" hidden="1" customWidth="1"/>
    <col min="6" max="6" width="16.6640625" style="92" hidden="1" customWidth="1"/>
    <col min="7" max="7" width="14.33203125" style="92" customWidth="1"/>
    <col min="8" max="10" width="15.83203125" style="92" hidden="1" customWidth="1"/>
    <col min="11" max="11" width="13.5" style="92" customWidth="1"/>
    <col min="12" max="12" width="8.5" style="92" customWidth="1"/>
    <col min="13" max="13" width="10.5" style="31" customWidth="1"/>
    <col min="14" max="261" width="9.33203125" style="31"/>
    <col min="262" max="262" width="19.5" style="31" customWidth="1"/>
    <col min="263" max="263" width="69.33203125" style="31" customWidth="1"/>
    <col min="264" max="264" width="21.5" style="31" customWidth="1"/>
    <col min="265" max="517" width="9.33203125" style="31"/>
    <col min="518" max="518" width="19.5" style="31" customWidth="1"/>
    <col min="519" max="519" width="69.33203125" style="31" customWidth="1"/>
    <col min="520" max="520" width="21.5" style="31" customWidth="1"/>
    <col min="521" max="773" width="9.33203125" style="31"/>
    <col min="774" max="774" width="19.5" style="31" customWidth="1"/>
    <col min="775" max="775" width="69.33203125" style="31" customWidth="1"/>
    <col min="776" max="776" width="21.5" style="31" customWidth="1"/>
    <col min="777" max="1029" width="9.33203125" style="31"/>
    <col min="1030" max="1030" width="19.5" style="31" customWidth="1"/>
    <col min="1031" max="1031" width="69.33203125" style="31" customWidth="1"/>
    <col min="1032" max="1032" width="21.5" style="31" customWidth="1"/>
    <col min="1033" max="1285" width="9.33203125" style="31"/>
    <col min="1286" max="1286" width="19.5" style="31" customWidth="1"/>
    <col min="1287" max="1287" width="69.33203125" style="31" customWidth="1"/>
    <col min="1288" max="1288" width="21.5" style="31" customWidth="1"/>
    <col min="1289" max="1541" width="9.33203125" style="31"/>
    <col min="1542" max="1542" width="19.5" style="31" customWidth="1"/>
    <col min="1543" max="1543" width="69.33203125" style="31" customWidth="1"/>
    <col min="1544" max="1544" width="21.5" style="31" customWidth="1"/>
    <col min="1545" max="1797" width="9.33203125" style="31"/>
    <col min="1798" max="1798" width="19.5" style="31" customWidth="1"/>
    <col min="1799" max="1799" width="69.33203125" style="31" customWidth="1"/>
    <col min="1800" max="1800" width="21.5" style="31" customWidth="1"/>
    <col min="1801" max="2053" width="9.33203125" style="31"/>
    <col min="2054" max="2054" width="19.5" style="31" customWidth="1"/>
    <col min="2055" max="2055" width="69.33203125" style="31" customWidth="1"/>
    <col min="2056" max="2056" width="21.5" style="31" customWidth="1"/>
    <col min="2057" max="2309" width="9.33203125" style="31"/>
    <col min="2310" max="2310" width="19.5" style="31" customWidth="1"/>
    <col min="2311" max="2311" width="69.33203125" style="31" customWidth="1"/>
    <col min="2312" max="2312" width="21.5" style="31" customWidth="1"/>
    <col min="2313" max="2565" width="9.33203125" style="31"/>
    <col min="2566" max="2566" width="19.5" style="31" customWidth="1"/>
    <col min="2567" max="2567" width="69.33203125" style="31" customWidth="1"/>
    <col min="2568" max="2568" width="21.5" style="31" customWidth="1"/>
    <col min="2569" max="2821" width="9.33203125" style="31"/>
    <col min="2822" max="2822" width="19.5" style="31" customWidth="1"/>
    <col min="2823" max="2823" width="69.33203125" style="31" customWidth="1"/>
    <col min="2824" max="2824" width="21.5" style="31" customWidth="1"/>
    <col min="2825" max="3077" width="9.33203125" style="31"/>
    <col min="3078" max="3078" width="19.5" style="31" customWidth="1"/>
    <col min="3079" max="3079" width="69.33203125" style="31" customWidth="1"/>
    <col min="3080" max="3080" width="21.5" style="31" customWidth="1"/>
    <col min="3081" max="3333" width="9.33203125" style="31"/>
    <col min="3334" max="3334" width="19.5" style="31" customWidth="1"/>
    <col min="3335" max="3335" width="69.33203125" style="31" customWidth="1"/>
    <col min="3336" max="3336" width="21.5" style="31" customWidth="1"/>
    <col min="3337" max="3589" width="9.33203125" style="31"/>
    <col min="3590" max="3590" width="19.5" style="31" customWidth="1"/>
    <col min="3591" max="3591" width="69.33203125" style="31" customWidth="1"/>
    <col min="3592" max="3592" width="21.5" style="31" customWidth="1"/>
    <col min="3593" max="3845" width="9.33203125" style="31"/>
    <col min="3846" max="3846" width="19.5" style="31" customWidth="1"/>
    <col min="3847" max="3847" width="69.33203125" style="31" customWidth="1"/>
    <col min="3848" max="3848" width="21.5" style="31" customWidth="1"/>
    <col min="3849" max="4101" width="9.33203125" style="31"/>
    <col min="4102" max="4102" width="19.5" style="31" customWidth="1"/>
    <col min="4103" max="4103" width="69.33203125" style="31" customWidth="1"/>
    <col min="4104" max="4104" width="21.5" style="31" customWidth="1"/>
    <col min="4105" max="4357" width="9.33203125" style="31"/>
    <col min="4358" max="4358" width="19.5" style="31" customWidth="1"/>
    <col min="4359" max="4359" width="69.33203125" style="31" customWidth="1"/>
    <col min="4360" max="4360" width="21.5" style="31" customWidth="1"/>
    <col min="4361" max="4613" width="9.33203125" style="31"/>
    <col min="4614" max="4614" width="19.5" style="31" customWidth="1"/>
    <col min="4615" max="4615" width="69.33203125" style="31" customWidth="1"/>
    <col min="4616" max="4616" width="21.5" style="31" customWidth="1"/>
    <col min="4617" max="4869" width="9.33203125" style="31"/>
    <col min="4870" max="4870" width="19.5" style="31" customWidth="1"/>
    <col min="4871" max="4871" width="69.33203125" style="31" customWidth="1"/>
    <col min="4872" max="4872" width="21.5" style="31" customWidth="1"/>
    <col min="4873" max="5125" width="9.33203125" style="31"/>
    <col min="5126" max="5126" width="19.5" style="31" customWidth="1"/>
    <col min="5127" max="5127" width="69.33203125" style="31" customWidth="1"/>
    <col min="5128" max="5128" width="21.5" style="31" customWidth="1"/>
    <col min="5129" max="5381" width="9.33203125" style="31"/>
    <col min="5382" max="5382" width="19.5" style="31" customWidth="1"/>
    <col min="5383" max="5383" width="69.33203125" style="31" customWidth="1"/>
    <col min="5384" max="5384" width="21.5" style="31" customWidth="1"/>
    <col min="5385" max="5637" width="9.33203125" style="31"/>
    <col min="5638" max="5638" width="19.5" style="31" customWidth="1"/>
    <col min="5639" max="5639" width="69.33203125" style="31" customWidth="1"/>
    <col min="5640" max="5640" width="21.5" style="31" customWidth="1"/>
    <col min="5641" max="5893" width="9.33203125" style="31"/>
    <col min="5894" max="5894" width="19.5" style="31" customWidth="1"/>
    <col min="5895" max="5895" width="69.33203125" style="31" customWidth="1"/>
    <col min="5896" max="5896" width="21.5" style="31" customWidth="1"/>
    <col min="5897" max="6149" width="9.33203125" style="31"/>
    <col min="6150" max="6150" width="19.5" style="31" customWidth="1"/>
    <col min="6151" max="6151" width="69.33203125" style="31" customWidth="1"/>
    <col min="6152" max="6152" width="21.5" style="31" customWidth="1"/>
    <col min="6153" max="6405" width="9.33203125" style="31"/>
    <col min="6406" max="6406" width="19.5" style="31" customWidth="1"/>
    <col min="6407" max="6407" width="69.33203125" style="31" customWidth="1"/>
    <col min="6408" max="6408" width="21.5" style="31" customWidth="1"/>
    <col min="6409" max="6661" width="9.33203125" style="31"/>
    <col min="6662" max="6662" width="19.5" style="31" customWidth="1"/>
    <col min="6663" max="6663" width="69.33203125" style="31" customWidth="1"/>
    <col min="6664" max="6664" width="21.5" style="31" customWidth="1"/>
    <col min="6665" max="6917" width="9.33203125" style="31"/>
    <col min="6918" max="6918" width="19.5" style="31" customWidth="1"/>
    <col min="6919" max="6919" width="69.33203125" style="31" customWidth="1"/>
    <col min="6920" max="6920" width="21.5" style="31" customWidth="1"/>
    <col min="6921" max="7173" width="9.33203125" style="31"/>
    <col min="7174" max="7174" width="19.5" style="31" customWidth="1"/>
    <col min="7175" max="7175" width="69.33203125" style="31" customWidth="1"/>
    <col min="7176" max="7176" width="21.5" style="31" customWidth="1"/>
    <col min="7177" max="7429" width="9.33203125" style="31"/>
    <col min="7430" max="7430" width="19.5" style="31" customWidth="1"/>
    <col min="7431" max="7431" width="69.33203125" style="31" customWidth="1"/>
    <col min="7432" max="7432" width="21.5" style="31" customWidth="1"/>
    <col min="7433" max="7685" width="9.33203125" style="31"/>
    <col min="7686" max="7686" width="19.5" style="31" customWidth="1"/>
    <col min="7687" max="7687" width="69.33203125" style="31" customWidth="1"/>
    <col min="7688" max="7688" width="21.5" style="31" customWidth="1"/>
    <col min="7689" max="7941" width="9.33203125" style="31"/>
    <col min="7942" max="7942" width="19.5" style="31" customWidth="1"/>
    <col min="7943" max="7943" width="69.33203125" style="31" customWidth="1"/>
    <col min="7944" max="7944" width="21.5" style="31" customWidth="1"/>
    <col min="7945" max="8197" width="9.33203125" style="31"/>
    <col min="8198" max="8198" width="19.5" style="31" customWidth="1"/>
    <col min="8199" max="8199" width="69.33203125" style="31" customWidth="1"/>
    <col min="8200" max="8200" width="21.5" style="31" customWidth="1"/>
    <col min="8201" max="8453" width="9.33203125" style="31"/>
    <col min="8454" max="8454" width="19.5" style="31" customWidth="1"/>
    <col min="8455" max="8455" width="69.33203125" style="31" customWidth="1"/>
    <col min="8456" max="8456" width="21.5" style="31" customWidth="1"/>
    <col min="8457" max="8709" width="9.33203125" style="31"/>
    <col min="8710" max="8710" width="19.5" style="31" customWidth="1"/>
    <col min="8711" max="8711" width="69.33203125" style="31" customWidth="1"/>
    <col min="8712" max="8712" width="21.5" style="31" customWidth="1"/>
    <col min="8713" max="8965" width="9.33203125" style="31"/>
    <col min="8966" max="8966" width="19.5" style="31" customWidth="1"/>
    <col min="8967" max="8967" width="69.33203125" style="31" customWidth="1"/>
    <col min="8968" max="8968" width="21.5" style="31" customWidth="1"/>
    <col min="8969" max="9221" width="9.33203125" style="31"/>
    <col min="9222" max="9222" width="19.5" style="31" customWidth="1"/>
    <col min="9223" max="9223" width="69.33203125" style="31" customWidth="1"/>
    <col min="9224" max="9224" width="21.5" style="31" customWidth="1"/>
    <col min="9225" max="9477" width="9.33203125" style="31"/>
    <col min="9478" max="9478" width="19.5" style="31" customWidth="1"/>
    <col min="9479" max="9479" width="69.33203125" style="31" customWidth="1"/>
    <col min="9480" max="9480" width="21.5" style="31" customWidth="1"/>
    <col min="9481" max="9733" width="9.33203125" style="31"/>
    <col min="9734" max="9734" width="19.5" style="31" customWidth="1"/>
    <col min="9735" max="9735" width="69.33203125" style="31" customWidth="1"/>
    <col min="9736" max="9736" width="21.5" style="31" customWidth="1"/>
    <col min="9737" max="9989" width="9.33203125" style="31"/>
    <col min="9990" max="9990" width="19.5" style="31" customWidth="1"/>
    <col min="9991" max="9991" width="69.33203125" style="31" customWidth="1"/>
    <col min="9992" max="9992" width="21.5" style="31" customWidth="1"/>
    <col min="9993" max="10245" width="9.33203125" style="31"/>
    <col min="10246" max="10246" width="19.5" style="31" customWidth="1"/>
    <col min="10247" max="10247" width="69.33203125" style="31" customWidth="1"/>
    <col min="10248" max="10248" width="21.5" style="31" customWidth="1"/>
    <col min="10249" max="10501" width="9.33203125" style="31"/>
    <col min="10502" max="10502" width="19.5" style="31" customWidth="1"/>
    <col min="10503" max="10503" width="69.33203125" style="31" customWidth="1"/>
    <col min="10504" max="10504" width="21.5" style="31" customWidth="1"/>
    <col min="10505" max="10757" width="9.33203125" style="31"/>
    <col min="10758" max="10758" width="19.5" style="31" customWidth="1"/>
    <col min="10759" max="10759" width="69.33203125" style="31" customWidth="1"/>
    <col min="10760" max="10760" width="21.5" style="31" customWidth="1"/>
    <col min="10761" max="11013" width="9.33203125" style="31"/>
    <col min="11014" max="11014" width="19.5" style="31" customWidth="1"/>
    <col min="11015" max="11015" width="69.33203125" style="31" customWidth="1"/>
    <col min="11016" max="11016" width="21.5" style="31" customWidth="1"/>
    <col min="11017" max="11269" width="9.33203125" style="31"/>
    <col min="11270" max="11270" width="19.5" style="31" customWidth="1"/>
    <col min="11271" max="11271" width="69.33203125" style="31" customWidth="1"/>
    <col min="11272" max="11272" width="21.5" style="31" customWidth="1"/>
    <col min="11273" max="11525" width="9.33203125" style="31"/>
    <col min="11526" max="11526" width="19.5" style="31" customWidth="1"/>
    <col min="11527" max="11527" width="69.33203125" style="31" customWidth="1"/>
    <col min="11528" max="11528" width="21.5" style="31" customWidth="1"/>
    <col min="11529" max="11781" width="9.33203125" style="31"/>
    <col min="11782" max="11782" width="19.5" style="31" customWidth="1"/>
    <col min="11783" max="11783" width="69.33203125" style="31" customWidth="1"/>
    <col min="11784" max="11784" width="21.5" style="31" customWidth="1"/>
    <col min="11785" max="12037" width="9.33203125" style="31"/>
    <col min="12038" max="12038" width="19.5" style="31" customWidth="1"/>
    <col min="12039" max="12039" width="69.33203125" style="31" customWidth="1"/>
    <col min="12040" max="12040" width="21.5" style="31" customWidth="1"/>
    <col min="12041" max="12293" width="9.33203125" style="31"/>
    <col min="12294" max="12294" width="19.5" style="31" customWidth="1"/>
    <col min="12295" max="12295" width="69.33203125" style="31" customWidth="1"/>
    <col min="12296" max="12296" width="21.5" style="31" customWidth="1"/>
    <col min="12297" max="12549" width="9.33203125" style="31"/>
    <col min="12550" max="12550" width="19.5" style="31" customWidth="1"/>
    <col min="12551" max="12551" width="69.33203125" style="31" customWidth="1"/>
    <col min="12552" max="12552" width="21.5" style="31" customWidth="1"/>
    <col min="12553" max="12805" width="9.33203125" style="31"/>
    <col min="12806" max="12806" width="19.5" style="31" customWidth="1"/>
    <col min="12807" max="12807" width="69.33203125" style="31" customWidth="1"/>
    <col min="12808" max="12808" width="21.5" style="31" customWidth="1"/>
    <col min="12809" max="13061" width="9.33203125" style="31"/>
    <col min="13062" max="13062" width="19.5" style="31" customWidth="1"/>
    <col min="13063" max="13063" width="69.33203125" style="31" customWidth="1"/>
    <col min="13064" max="13064" width="21.5" style="31" customWidth="1"/>
    <col min="13065" max="13317" width="9.33203125" style="31"/>
    <col min="13318" max="13318" width="19.5" style="31" customWidth="1"/>
    <col min="13319" max="13319" width="69.33203125" style="31" customWidth="1"/>
    <col min="13320" max="13320" width="21.5" style="31" customWidth="1"/>
    <col min="13321" max="13573" width="9.33203125" style="31"/>
    <col min="13574" max="13574" width="19.5" style="31" customWidth="1"/>
    <col min="13575" max="13575" width="69.33203125" style="31" customWidth="1"/>
    <col min="13576" max="13576" width="21.5" style="31" customWidth="1"/>
    <col min="13577" max="13829" width="9.33203125" style="31"/>
    <col min="13830" max="13830" width="19.5" style="31" customWidth="1"/>
    <col min="13831" max="13831" width="69.33203125" style="31" customWidth="1"/>
    <col min="13832" max="13832" width="21.5" style="31" customWidth="1"/>
    <col min="13833" max="14085" width="9.33203125" style="31"/>
    <col min="14086" max="14086" width="19.5" style="31" customWidth="1"/>
    <col min="14087" max="14087" width="69.33203125" style="31" customWidth="1"/>
    <col min="14088" max="14088" width="21.5" style="31" customWidth="1"/>
    <col min="14089" max="14341" width="9.33203125" style="31"/>
    <col min="14342" max="14342" width="19.5" style="31" customWidth="1"/>
    <col min="14343" max="14343" width="69.33203125" style="31" customWidth="1"/>
    <col min="14344" max="14344" width="21.5" style="31" customWidth="1"/>
    <col min="14345" max="14597" width="9.33203125" style="31"/>
    <col min="14598" max="14598" width="19.5" style="31" customWidth="1"/>
    <col min="14599" max="14599" width="69.33203125" style="31" customWidth="1"/>
    <col min="14600" max="14600" width="21.5" style="31" customWidth="1"/>
    <col min="14601" max="14853" width="9.33203125" style="31"/>
    <col min="14854" max="14854" width="19.5" style="31" customWidth="1"/>
    <col min="14855" max="14855" width="69.33203125" style="31" customWidth="1"/>
    <col min="14856" max="14856" width="21.5" style="31" customWidth="1"/>
    <col min="14857" max="15109" width="9.33203125" style="31"/>
    <col min="15110" max="15110" width="19.5" style="31" customWidth="1"/>
    <col min="15111" max="15111" width="69.33203125" style="31" customWidth="1"/>
    <col min="15112" max="15112" width="21.5" style="31" customWidth="1"/>
    <col min="15113" max="15365" width="9.33203125" style="31"/>
    <col min="15366" max="15366" width="19.5" style="31" customWidth="1"/>
    <col min="15367" max="15367" width="69.33203125" style="31" customWidth="1"/>
    <col min="15368" max="15368" width="21.5" style="31" customWidth="1"/>
    <col min="15369" max="15621" width="9.33203125" style="31"/>
    <col min="15622" max="15622" width="19.5" style="31" customWidth="1"/>
    <col min="15623" max="15623" width="69.33203125" style="31" customWidth="1"/>
    <col min="15624" max="15624" width="21.5" style="31" customWidth="1"/>
    <col min="15625" max="15877" width="9.33203125" style="31"/>
    <col min="15878" max="15878" width="19.5" style="31" customWidth="1"/>
    <col min="15879" max="15879" width="69.33203125" style="31" customWidth="1"/>
    <col min="15880" max="15880" width="21.5" style="31" customWidth="1"/>
    <col min="15881" max="16133" width="9.33203125" style="31"/>
    <col min="16134" max="16134" width="19.5" style="31" customWidth="1"/>
    <col min="16135" max="16135" width="69.33203125" style="31" customWidth="1"/>
    <col min="16136" max="16136" width="21.5" style="31" customWidth="1"/>
    <col min="16137" max="16384" width="9.33203125" style="31"/>
  </cols>
  <sheetData>
    <row r="1" spans="1:12" s="50" customFormat="1" x14ac:dyDescent="0.2">
      <c r="B1" s="2151"/>
      <c r="C1" s="2151"/>
      <c r="D1" s="2151"/>
      <c r="E1" s="2151"/>
      <c r="F1" s="2151"/>
      <c r="G1" s="2151"/>
      <c r="H1" s="2151"/>
    </row>
    <row r="2" spans="1:12" s="50" customFormat="1" x14ac:dyDescent="0.2">
      <c r="A2" s="2151" t="s">
        <v>1074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30" customFormat="1" ht="19.5" customHeight="1" x14ac:dyDescent="0.2">
      <c r="A3" s="229" t="s">
        <v>389</v>
      </c>
      <c r="B3" s="230"/>
      <c r="C3" s="246"/>
      <c r="D3" s="233"/>
      <c r="E3" s="660"/>
      <c r="F3" s="660"/>
      <c r="G3" s="660"/>
      <c r="H3" s="246"/>
      <c r="I3" s="713"/>
      <c r="J3" s="713"/>
      <c r="K3" s="713"/>
      <c r="L3" s="713"/>
    </row>
    <row r="4" spans="1:12" s="77" customFormat="1" ht="21" customHeight="1" x14ac:dyDescent="0.2">
      <c r="A4" s="2152" t="s">
        <v>235</v>
      </c>
      <c r="B4" s="2152"/>
      <c r="C4" s="2152"/>
      <c r="D4" s="2152"/>
      <c r="E4" s="2152"/>
      <c r="F4" s="2152"/>
      <c r="G4" s="2152"/>
      <c r="H4" s="2152"/>
      <c r="I4" s="2152"/>
      <c r="J4" s="2152"/>
      <c r="K4" s="2152"/>
      <c r="L4" s="2152"/>
    </row>
    <row r="5" spans="1:12" s="77" customFormat="1" ht="21" customHeight="1" x14ac:dyDescent="0.2">
      <c r="A5" s="2152" t="str">
        <f>'21._államig_össz_bev'!A5:C5</f>
        <v>2022. ÉVI ZÁRSZÁMADÁS</v>
      </c>
      <c r="B5" s="2152"/>
      <c r="C5" s="2152"/>
      <c r="D5" s="2152"/>
      <c r="E5" s="2152"/>
      <c r="F5" s="2152"/>
      <c r="G5" s="2152"/>
      <c r="H5" s="2152"/>
      <c r="I5" s="2152"/>
      <c r="J5" s="2152"/>
      <c r="K5" s="2152"/>
      <c r="L5" s="2152"/>
    </row>
    <row r="6" spans="1:12" s="77" customFormat="1" ht="21" customHeight="1" x14ac:dyDescent="0.2">
      <c r="A6" s="2152" t="s">
        <v>405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</row>
    <row r="7" spans="1:12" s="77" customFormat="1" ht="15.75" x14ac:dyDescent="0.2">
      <c r="A7" s="247"/>
      <c r="B7" s="247"/>
      <c r="C7" s="247"/>
      <c r="D7" s="247"/>
      <c r="E7" s="659"/>
      <c r="F7" s="659"/>
      <c r="G7" s="659"/>
      <c r="H7" s="247"/>
      <c r="I7" s="712"/>
      <c r="J7" s="712"/>
      <c r="K7" s="712"/>
      <c r="L7" s="712"/>
    </row>
    <row r="8" spans="1:12" ht="13.5" thickBot="1" x14ac:dyDescent="0.25">
      <c r="A8" s="2359" t="s">
        <v>366</v>
      </c>
      <c r="B8" s="2359"/>
      <c r="C8" s="2359"/>
      <c r="D8" s="2359"/>
      <c r="E8" s="2359"/>
      <c r="F8" s="2359"/>
      <c r="G8" s="2359"/>
      <c r="H8" s="2359"/>
      <c r="I8" s="2359"/>
      <c r="J8" s="2359"/>
      <c r="K8" s="2359"/>
      <c r="L8" s="2359"/>
    </row>
    <row r="9" spans="1:12" s="79" customFormat="1" ht="62.25" customHeight="1" thickBot="1" x14ac:dyDescent="0.25">
      <c r="A9" s="51" t="s">
        <v>132</v>
      </c>
      <c r="B9" s="733" t="s">
        <v>34</v>
      </c>
      <c r="C9" s="117" t="str">
        <f>'21._államig_össz_bev'!C9</f>
        <v xml:space="preserve">2022. évi eredeti előirányzat
2/2022. (II.14.) </v>
      </c>
      <c r="D9" s="250" t="str">
        <f>'21._államig_össz_bev'!D9</f>
        <v>Módosított előirányzat a 17/2022.  (VI.30.)  rendelet szerint</v>
      </c>
      <c r="E9" s="117" t="str">
        <f>'21._államig_össz_bev'!E9</f>
        <v>Módosított előirányzat a 18/2022. (IX.29.)  rendelet szerint</v>
      </c>
      <c r="F9" s="117" t="str">
        <f>'21._államig_össz_bev'!F9</f>
        <v>Módosított előirányzat a 23/2022. (XII.16.)  rendelet szerint</v>
      </c>
      <c r="G9" s="117" t="str">
        <f>'21._államig_össz_bev'!G9</f>
        <v>Módosított előirányzat a 1/2023. (II.13.)  rendelet szerint</v>
      </c>
      <c r="H9" s="138" t="str">
        <f>'21._államig_össz_bev'!H9</f>
        <v>Változás a 2022. 23/2022. (XII.16.) rendelethez képest</v>
      </c>
      <c r="I9" s="250" t="str">
        <f>'21._államig_össz_bev'!I9</f>
        <v>2022. évi teljesítés              2022.06.30-ig</v>
      </c>
      <c r="J9" s="117" t="str">
        <f>'21._államig_össz_bev'!J9</f>
        <v>2022. évi teljesítés              2022.09.30-ig</v>
      </c>
      <c r="K9" s="1052" t="str">
        <f>'21._államig_össz_bev'!K9</f>
        <v>2022. évi teljesítés              2022.12.31-ig</v>
      </c>
      <c r="L9" s="138" t="str">
        <f>'21._államig_össz_bev'!L9</f>
        <v>Teljesítés %-a</v>
      </c>
    </row>
    <row r="10" spans="1:12" s="79" customFormat="1" ht="14.25" customHeight="1" thickBot="1" x14ac:dyDescent="0.25">
      <c r="A10" s="51" t="s">
        <v>302</v>
      </c>
      <c r="B10" s="52" t="s">
        <v>303</v>
      </c>
      <c r="C10" s="1042" t="s">
        <v>304</v>
      </c>
      <c r="D10" s="52" t="s">
        <v>305</v>
      </c>
      <c r="E10" s="52" t="s">
        <v>305</v>
      </c>
      <c r="F10" s="52" t="s">
        <v>305</v>
      </c>
      <c r="G10" s="52" t="s">
        <v>305</v>
      </c>
      <c r="H10" s="248" t="s">
        <v>392</v>
      </c>
      <c r="I10" s="248"/>
      <c r="J10" s="53"/>
      <c r="K10" s="52" t="s">
        <v>306</v>
      </c>
      <c r="L10" s="248" t="s">
        <v>392</v>
      </c>
    </row>
    <row r="11" spans="1:12" s="38" customFormat="1" ht="12" customHeight="1" thickBot="1" x14ac:dyDescent="0.25">
      <c r="A11" s="85" t="s">
        <v>12</v>
      </c>
      <c r="B11" s="1027" t="s">
        <v>553</v>
      </c>
      <c r="C11" s="1072">
        <f>C12+C14+C15+C16+C17</f>
        <v>574250445</v>
      </c>
      <c r="D11" s="252">
        <f t="shared" ref="D11:K11" si="0">D12+D14+D15+D16+D17+D24</f>
        <v>602736224</v>
      </c>
      <c r="E11" s="670">
        <f t="shared" si="0"/>
        <v>628789181</v>
      </c>
      <c r="F11" s="670">
        <f t="shared" si="0"/>
        <v>628789181</v>
      </c>
      <c r="G11" s="670">
        <f t="shared" si="0"/>
        <v>629158964</v>
      </c>
      <c r="H11" s="86">
        <f>+G11-F11</f>
        <v>369783</v>
      </c>
      <c r="I11" s="767">
        <f t="shared" si="0"/>
        <v>0</v>
      </c>
      <c r="J11" s="86">
        <f t="shared" si="0"/>
        <v>0</v>
      </c>
      <c r="K11" s="670">
        <f t="shared" si="0"/>
        <v>578439268</v>
      </c>
      <c r="L11" s="1518">
        <f t="shared" ref="L11:L58" si="1">IF(G11=0,"",K11/G11*100)</f>
        <v>91.938492670033696</v>
      </c>
    </row>
    <row r="12" spans="1:12" ht="12" customHeight="1" x14ac:dyDescent="0.2">
      <c r="A12" s="119" t="s">
        <v>91</v>
      </c>
      <c r="B12" s="59" t="s">
        <v>68</v>
      </c>
      <c r="C12" s="143">
        <f>'22._önkorm_államig'!C89+'24._Hivatal_államig'!C53</f>
        <v>400908244</v>
      </c>
      <c r="D12" s="253">
        <f>'22._önkorm_államig'!D89+'24._Hivatal_államig'!D53</f>
        <v>424710392</v>
      </c>
      <c r="E12" s="671">
        <f>'22._önkorm_államig'!E89+'24._Hivatal_államig'!E53</f>
        <v>446853349</v>
      </c>
      <c r="F12" s="671">
        <f>'22._önkorm_államig'!F89+'24._Hivatal_államig'!F53</f>
        <v>446853349</v>
      </c>
      <c r="G12" s="671">
        <f>'22._önkorm_államig'!G89+'24._Hivatal_államig'!G53</f>
        <v>447083593</v>
      </c>
      <c r="H12" s="87">
        <f t="shared" ref="H12:H58" si="2">+G12-F12</f>
        <v>230244</v>
      </c>
      <c r="I12" s="768">
        <f>'22._önkorm_államig'!I89+'24._Hivatal_államig'!I53</f>
        <v>0</v>
      </c>
      <c r="J12" s="87">
        <f>'22._önkorm_államig'!J89+'24._Hivatal_államig'!J53</f>
        <v>0</v>
      </c>
      <c r="K12" s="671">
        <f>'22._önkorm_államig'!K89+'24._Hivatal_államig'!K53</f>
        <v>412672867</v>
      </c>
      <c r="L12" s="1519">
        <f t="shared" si="1"/>
        <v>92.303290360288386</v>
      </c>
    </row>
    <row r="13" spans="1:12" ht="12" customHeight="1" x14ac:dyDescent="0.2">
      <c r="A13" s="366" t="s">
        <v>310</v>
      </c>
      <c r="B13" s="374" t="s">
        <v>273</v>
      </c>
      <c r="C13" s="140">
        <f>'22._önkorm_államig'!C90+'24._Hivatal_államig'!C54</f>
        <v>5000000</v>
      </c>
      <c r="D13" s="254">
        <f>'22._önkorm_államig'!D90+'24._Hivatal_államig'!D54</f>
        <v>8390000</v>
      </c>
      <c r="E13" s="663">
        <f>'22._önkorm_államig'!E90+'24._Hivatal_államig'!E54</f>
        <v>23390000</v>
      </c>
      <c r="F13" s="663">
        <f>'22._önkorm_államig'!F90+'24._Hivatal_államig'!F54</f>
        <v>23390000</v>
      </c>
      <c r="G13" s="663">
        <f>'22._önkorm_államig'!G90+'24._Hivatal_államig'!G54</f>
        <v>23390000</v>
      </c>
      <c r="H13" s="17">
        <f t="shared" si="2"/>
        <v>0</v>
      </c>
      <c r="I13" s="723">
        <f>'22._önkorm_államig'!I90+'24._Hivatal_államig'!I54</f>
        <v>0</v>
      </c>
      <c r="J13" s="17">
        <f>'22._önkorm_államig'!J90+'24._Hivatal_államig'!J54</f>
        <v>0</v>
      </c>
      <c r="K13" s="663">
        <f>'22._önkorm_államig'!K90+'24._Hivatal_államig'!K54</f>
        <v>19414200</v>
      </c>
      <c r="L13" s="1510">
        <f t="shared" si="1"/>
        <v>83.002137665669082</v>
      </c>
    </row>
    <row r="14" spans="1:12" ht="12" customHeight="1" x14ac:dyDescent="0.2">
      <c r="A14" s="366" t="s">
        <v>92</v>
      </c>
      <c r="B14" s="371" t="s">
        <v>87</v>
      </c>
      <c r="C14" s="436">
        <f>'22._önkorm_államig'!C91+'24._Hivatal_államig'!C55</f>
        <v>62578383</v>
      </c>
      <c r="D14" s="364">
        <f>'22._önkorm_államig'!D91+'24._Hivatal_államig'!D55</f>
        <v>66369227</v>
      </c>
      <c r="E14" s="664">
        <f>'22._önkorm_államig'!E91+'24._Hivatal_államig'!E55</f>
        <v>70279227</v>
      </c>
      <c r="F14" s="664">
        <f>'22._önkorm_államig'!F91+'24._Hivatal_államig'!F55</f>
        <v>70279227</v>
      </c>
      <c r="G14" s="664">
        <f>'22._önkorm_államig'!G91+'24._Hivatal_államig'!G55</f>
        <v>70418766</v>
      </c>
      <c r="H14" s="368">
        <f t="shared" si="2"/>
        <v>139539</v>
      </c>
      <c r="I14" s="724">
        <f>'22._önkorm_államig'!I91+'24._Hivatal_államig'!I55</f>
        <v>0</v>
      </c>
      <c r="J14" s="368">
        <f>'22._önkorm_államig'!J91+'24._Hivatal_államig'!J55</f>
        <v>0</v>
      </c>
      <c r="K14" s="664">
        <f>'22._önkorm_államig'!K91+'24._Hivatal_államig'!K55</f>
        <v>66728958</v>
      </c>
      <c r="L14" s="1511">
        <f t="shared" si="1"/>
        <v>94.760192190814578</v>
      </c>
    </row>
    <row r="15" spans="1:12" ht="12" customHeight="1" x14ac:dyDescent="0.2">
      <c r="A15" s="366" t="s">
        <v>93</v>
      </c>
      <c r="B15" s="371" t="s">
        <v>69</v>
      </c>
      <c r="C15" s="578">
        <f>'22._önkorm_államig'!C92+'24._Hivatal_államig'!C56</f>
        <v>110763818</v>
      </c>
      <c r="D15" s="722">
        <f>'22._önkorm_államig'!D92+'24._Hivatal_államig'!D56</f>
        <v>111656605</v>
      </c>
      <c r="E15" s="665">
        <f>'22._önkorm_államig'!E92+'24._Hivatal_államig'!E56</f>
        <v>111656605</v>
      </c>
      <c r="F15" s="665">
        <f>'22._önkorm_államig'!F92+'24._Hivatal_államig'!F56</f>
        <v>111656605</v>
      </c>
      <c r="G15" s="665">
        <f>'22._önkorm_államig'!G92+'24._Hivatal_államig'!G56</f>
        <v>111656605</v>
      </c>
      <c r="H15" s="617">
        <f t="shared" si="2"/>
        <v>0</v>
      </c>
      <c r="I15" s="726">
        <f>'22._önkorm_államig'!I92+'24._Hivatal_államig'!I56</f>
        <v>0</v>
      </c>
      <c r="J15" s="617">
        <f>'22._önkorm_államig'!J92+'24._Hivatal_államig'!J56</f>
        <v>0</v>
      </c>
      <c r="K15" s="665">
        <f>'22._önkorm_államig'!K92+'24._Hivatal_államig'!K56</f>
        <v>99037443</v>
      </c>
      <c r="L15" s="1512">
        <f t="shared" si="1"/>
        <v>88.698239571228228</v>
      </c>
    </row>
    <row r="16" spans="1:12" ht="12" customHeight="1" x14ac:dyDescent="0.2">
      <c r="A16" s="366" t="s">
        <v>90</v>
      </c>
      <c r="B16" s="371" t="s">
        <v>80</v>
      </c>
      <c r="C16" s="578">
        <f>'22._önkorm_államig'!C93+'24._Hivatal_államig'!C57</f>
        <v>0</v>
      </c>
      <c r="D16" s="722">
        <f>'22._önkorm_államig'!D93+'24._Hivatal_államig'!D57</f>
        <v>0</v>
      </c>
      <c r="E16" s="665">
        <f>'22._önkorm_államig'!E93+'24._Hivatal_államig'!E57</f>
        <v>0</v>
      </c>
      <c r="F16" s="665">
        <f>'22._önkorm_államig'!F93+'24._Hivatal_államig'!F57</f>
        <v>0</v>
      </c>
      <c r="G16" s="665">
        <f>'22._önkorm_államig'!G93+'24._Hivatal_államig'!G57</f>
        <v>0</v>
      </c>
      <c r="H16" s="617">
        <f t="shared" si="2"/>
        <v>0</v>
      </c>
      <c r="I16" s="726">
        <f>'22._önkorm_államig'!I93+'24._Hivatal_államig'!I57</f>
        <v>0</v>
      </c>
      <c r="J16" s="617">
        <f>'22._önkorm_államig'!J93+'24._Hivatal_államig'!J57</f>
        <v>0</v>
      </c>
      <c r="K16" s="665">
        <f>'22._önkorm_államig'!K93+'24._Hivatal_államig'!K57</f>
        <v>0</v>
      </c>
      <c r="L16" s="1512" t="str">
        <f t="shared" si="1"/>
        <v/>
      </c>
    </row>
    <row r="17" spans="1:12" ht="12" customHeight="1" x14ac:dyDescent="0.2">
      <c r="A17" s="366" t="s">
        <v>150</v>
      </c>
      <c r="B17" s="60" t="s">
        <v>88</v>
      </c>
      <c r="C17" s="578">
        <f>SUM(C18:C24)</f>
        <v>0</v>
      </c>
      <c r="D17" s="722">
        <f t="shared" ref="D17:K17" si="3">SUM(D18:D23)</f>
        <v>0</v>
      </c>
      <c r="E17" s="665">
        <f t="shared" si="3"/>
        <v>0</v>
      </c>
      <c r="F17" s="665">
        <f t="shared" si="3"/>
        <v>0</v>
      </c>
      <c r="G17" s="665">
        <f t="shared" si="3"/>
        <v>0</v>
      </c>
      <c r="H17" s="617">
        <f t="shared" si="2"/>
        <v>0</v>
      </c>
      <c r="I17" s="726">
        <f t="shared" si="3"/>
        <v>0</v>
      </c>
      <c r="J17" s="617">
        <f t="shared" si="3"/>
        <v>0</v>
      </c>
      <c r="K17" s="665">
        <f t="shared" si="3"/>
        <v>0</v>
      </c>
      <c r="L17" s="1512" t="str">
        <f t="shared" si="1"/>
        <v/>
      </c>
    </row>
    <row r="18" spans="1:12" ht="12" customHeight="1" x14ac:dyDescent="0.2">
      <c r="A18" s="366" t="s">
        <v>311</v>
      </c>
      <c r="B18" s="828" t="s">
        <v>563</v>
      </c>
      <c r="C18" s="578">
        <f>'22._önkorm_államig'!C95</f>
        <v>0</v>
      </c>
      <c r="D18" s="722">
        <f>'22._önkorm_államig'!D95</f>
        <v>0</v>
      </c>
      <c r="E18" s="665">
        <f>'22._önkorm_államig'!E95</f>
        <v>0</v>
      </c>
      <c r="F18" s="665">
        <f>'22._önkorm_államig'!F95</f>
        <v>0</v>
      </c>
      <c r="G18" s="665">
        <f>'22._önkorm_államig'!G95</f>
        <v>0</v>
      </c>
      <c r="H18" s="617">
        <f t="shared" si="2"/>
        <v>0</v>
      </c>
      <c r="I18" s="726">
        <f>'22._önkorm_államig'!I95</f>
        <v>0</v>
      </c>
      <c r="J18" s="617">
        <f>'22._önkorm_államig'!J95</f>
        <v>0</v>
      </c>
      <c r="K18" s="665">
        <f>'22._önkorm_államig'!K95</f>
        <v>0</v>
      </c>
      <c r="L18" s="1512" t="str">
        <f t="shared" si="1"/>
        <v/>
      </c>
    </row>
    <row r="19" spans="1:12" ht="12" customHeight="1" x14ac:dyDescent="0.2">
      <c r="A19" s="366" t="s">
        <v>312</v>
      </c>
      <c r="B19" s="1028" t="s">
        <v>698</v>
      </c>
      <c r="C19" s="578">
        <f>'22._önkorm_államig'!C97</f>
        <v>0</v>
      </c>
      <c r="D19" s="722">
        <f>'22._önkorm_államig'!D97</f>
        <v>0</v>
      </c>
      <c r="E19" s="665">
        <f>'22._önkorm_államig'!E97</f>
        <v>0</v>
      </c>
      <c r="F19" s="665">
        <f>'22._önkorm_államig'!F97</f>
        <v>0</v>
      </c>
      <c r="G19" s="665">
        <f>'22._önkorm_államig'!G97</f>
        <v>0</v>
      </c>
      <c r="H19" s="617">
        <f t="shared" si="2"/>
        <v>0</v>
      </c>
      <c r="I19" s="726">
        <f>'22._önkorm_államig'!I97</f>
        <v>0</v>
      </c>
      <c r="J19" s="617">
        <f>'22._önkorm_államig'!J97</f>
        <v>0</v>
      </c>
      <c r="K19" s="665">
        <f>'22._önkorm_államig'!K97</f>
        <v>0</v>
      </c>
      <c r="L19" s="1512" t="str">
        <f t="shared" si="1"/>
        <v/>
      </c>
    </row>
    <row r="20" spans="1:12" ht="12" customHeight="1" x14ac:dyDescent="0.2">
      <c r="A20" s="366" t="s">
        <v>313</v>
      </c>
      <c r="B20" s="1028" t="s">
        <v>697</v>
      </c>
      <c r="C20" s="578">
        <f>'22._önkorm_államig'!C98</f>
        <v>0</v>
      </c>
      <c r="D20" s="722">
        <f>'22._önkorm_államig'!D98</f>
        <v>0</v>
      </c>
      <c r="E20" s="665">
        <f>'22._önkorm_államig'!E98</f>
        <v>0</v>
      </c>
      <c r="F20" s="665">
        <f>'22._önkorm_államig'!F98</f>
        <v>0</v>
      </c>
      <c r="G20" s="665">
        <f>'22._önkorm_államig'!G98</f>
        <v>0</v>
      </c>
      <c r="H20" s="617">
        <f t="shared" si="2"/>
        <v>0</v>
      </c>
      <c r="I20" s="726">
        <f>'22._önkorm_államig'!I98</f>
        <v>0</v>
      </c>
      <c r="J20" s="617">
        <f>'22._önkorm_államig'!J98</f>
        <v>0</v>
      </c>
      <c r="K20" s="665">
        <f>'22._önkorm_államig'!K98</f>
        <v>0</v>
      </c>
      <c r="L20" s="1512" t="str">
        <f t="shared" si="1"/>
        <v/>
      </c>
    </row>
    <row r="21" spans="1:12" ht="12" customHeight="1" x14ac:dyDescent="0.2">
      <c r="A21" s="366" t="s">
        <v>314</v>
      </c>
      <c r="B21" s="1028" t="s">
        <v>696</v>
      </c>
      <c r="C21" s="578">
        <f>'22._önkorm_államig'!C99</f>
        <v>0</v>
      </c>
      <c r="D21" s="722">
        <f>'22._önkorm_államig'!D99</f>
        <v>0</v>
      </c>
      <c r="E21" s="665">
        <f>'22._önkorm_államig'!E99</f>
        <v>0</v>
      </c>
      <c r="F21" s="665">
        <f>'22._önkorm_államig'!F99</f>
        <v>0</v>
      </c>
      <c r="G21" s="665">
        <f>'22._önkorm_államig'!G99</f>
        <v>0</v>
      </c>
      <c r="H21" s="617">
        <f t="shared" si="2"/>
        <v>0</v>
      </c>
      <c r="I21" s="726">
        <f>'22._önkorm_államig'!I99</f>
        <v>0</v>
      </c>
      <c r="J21" s="617">
        <f>'22._önkorm_államig'!J99</f>
        <v>0</v>
      </c>
      <c r="K21" s="665">
        <f>'22._önkorm_államig'!K99</f>
        <v>0</v>
      </c>
      <c r="L21" s="1512" t="str">
        <f t="shared" si="1"/>
        <v/>
      </c>
    </row>
    <row r="22" spans="1:12" ht="12" customHeight="1" x14ac:dyDescent="0.2">
      <c r="A22" s="366" t="s">
        <v>315</v>
      </c>
      <c r="B22" s="1028" t="s">
        <v>701</v>
      </c>
      <c r="C22" s="578">
        <f>'22._önkorm_államig'!C100</f>
        <v>0</v>
      </c>
      <c r="D22" s="722">
        <f>'22._önkorm_államig'!D100</f>
        <v>0</v>
      </c>
      <c r="E22" s="665">
        <f>'22._önkorm_államig'!E100</f>
        <v>0</v>
      </c>
      <c r="F22" s="665">
        <f>'22._önkorm_államig'!F100</f>
        <v>0</v>
      </c>
      <c r="G22" s="665">
        <f>'22._önkorm_államig'!G100</f>
        <v>0</v>
      </c>
      <c r="H22" s="617">
        <f t="shared" si="2"/>
        <v>0</v>
      </c>
      <c r="I22" s="726">
        <f>'22._önkorm_államig'!I100</f>
        <v>0</v>
      </c>
      <c r="J22" s="617">
        <f>'22._önkorm_államig'!J100</f>
        <v>0</v>
      </c>
      <c r="K22" s="665">
        <f>'22._önkorm_államig'!K100</f>
        <v>0</v>
      </c>
      <c r="L22" s="1512" t="str">
        <f t="shared" si="1"/>
        <v/>
      </c>
    </row>
    <row r="23" spans="1:12" ht="12" customHeight="1" x14ac:dyDescent="0.2">
      <c r="A23" s="366" t="s">
        <v>365</v>
      </c>
      <c r="B23" s="1028" t="s">
        <v>695</v>
      </c>
      <c r="C23" s="578">
        <f>'22._önkorm_államig'!C101</f>
        <v>0</v>
      </c>
      <c r="D23" s="722">
        <f>'22._önkorm_államig'!D101</f>
        <v>0</v>
      </c>
      <c r="E23" s="665">
        <f>'22._önkorm_államig'!E101</f>
        <v>0</v>
      </c>
      <c r="F23" s="665">
        <f>'22._önkorm_államig'!F101</f>
        <v>0</v>
      </c>
      <c r="G23" s="665">
        <f>'22._önkorm_államig'!G101</f>
        <v>0</v>
      </c>
      <c r="H23" s="617">
        <f t="shared" si="2"/>
        <v>0</v>
      </c>
      <c r="I23" s="726">
        <f>'22._önkorm_államig'!I101</f>
        <v>0</v>
      </c>
      <c r="J23" s="617">
        <f>'22._önkorm_államig'!J101</f>
        <v>0</v>
      </c>
      <c r="K23" s="665">
        <f>'22._önkorm_államig'!K101</f>
        <v>0</v>
      </c>
      <c r="L23" s="1512" t="str">
        <f t="shared" si="1"/>
        <v/>
      </c>
    </row>
    <row r="24" spans="1:12" ht="12" customHeight="1" x14ac:dyDescent="0.2">
      <c r="A24" s="366" t="s">
        <v>657</v>
      </c>
      <c r="B24" s="1029" t="s">
        <v>700</v>
      </c>
      <c r="C24" s="1106">
        <f>+C25+C26</f>
        <v>0</v>
      </c>
      <c r="D24" s="759">
        <f t="shared" ref="D24:K24" si="4">+D25+D26</f>
        <v>0</v>
      </c>
      <c r="E24" s="672">
        <f t="shared" si="4"/>
        <v>0</v>
      </c>
      <c r="F24" s="672">
        <f t="shared" si="4"/>
        <v>0</v>
      </c>
      <c r="G24" s="672">
        <f t="shared" si="4"/>
        <v>0</v>
      </c>
      <c r="H24" s="619">
        <f t="shared" si="2"/>
        <v>0</v>
      </c>
      <c r="I24" s="1104">
        <f t="shared" si="4"/>
        <v>0</v>
      </c>
      <c r="J24" s="619">
        <f t="shared" si="4"/>
        <v>0</v>
      </c>
      <c r="K24" s="672">
        <f t="shared" si="4"/>
        <v>0</v>
      </c>
      <c r="L24" s="1504" t="str">
        <f t="shared" si="1"/>
        <v/>
      </c>
    </row>
    <row r="25" spans="1:12" ht="12.75" customHeight="1" x14ac:dyDescent="0.2">
      <c r="A25" s="13" t="s">
        <v>658</v>
      </c>
      <c r="B25" s="1030" t="s">
        <v>659</v>
      </c>
      <c r="C25" s="140">
        <f>'22._önkorm_államig'!C102</f>
        <v>0</v>
      </c>
      <c r="D25" s="254">
        <f>'22._önkorm_államig'!D102</f>
        <v>0</v>
      </c>
      <c r="E25" s="663">
        <f>'22._önkorm_államig'!E102</f>
        <v>0</v>
      </c>
      <c r="F25" s="663">
        <f>'22._önkorm_államig'!F102</f>
        <v>0</v>
      </c>
      <c r="G25" s="663">
        <f>'22._önkorm_államig'!G102</f>
        <v>0</v>
      </c>
      <c r="H25" s="17">
        <f t="shared" si="2"/>
        <v>0</v>
      </c>
      <c r="I25" s="723">
        <f>'22._önkorm_államig'!I102</f>
        <v>0</v>
      </c>
      <c r="J25" s="17">
        <f>'22._önkorm_államig'!J102</f>
        <v>0</v>
      </c>
      <c r="K25" s="663">
        <f>'22._önkorm_államig'!K102</f>
        <v>0</v>
      </c>
      <c r="L25" s="1510" t="str">
        <f t="shared" si="1"/>
        <v/>
      </c>
    </row>
    <row r="26" spans="1:12" ht="12.75" customHeight="1" x14ac:dyDescent="0.2">
      <c r="A26" s="367" t="s">
        <v>660</v>
      </c>
      <c r="B26" s="1031" t="s">
        <v>661</v>
      </c>
      <c r="C26" s="436">
        <f>SUM(C27:C28)</f>
        <v>0</v>
      </c>
      <c r="D26" s="364">
        <f t="shared" ref="D26:K26" si="5">SUM(D27:D28)</f>
        <v>0</v>
      </c>
      <c r="E26" s="664">
        <f t="shared" si="5"/>
        <v>0</v>
      </c>
      <c r="F26" s="664">
        <f t="shared" si="5"/>
        <v>0</v>
      </c>
      <c r="G26" s="664">
        <f t="shared" si="5"/>
        <v>0</v>
      </c>
      <c r="H26" s="368">
        <f t="shared" si="2"/>
        <v>0</v>
      </c>
      <c r="I26" s="724">
        <f t="shared" si="5"/>
        <v>0</v>
      </c>
      <c r="J26" s="368">
        <f t="shared" si="5"/>
        <v>0</v>
      </c>
      <c r="K26" s="664">
        <f t="shared" si="5"/>
        <v>0</v>
      </c>
      <c r="L26" s="1511" t="str">
        <f t="shared" si="1"/>
        <v/>
      </c>
    </row>
    <row r="27" spans="1:12" ht="12.75" customHeight="1" x14ac:dyDescent="0.2">
      <c r="A27" s="367" t="s">
        <v>662</v>
      </c>
      <c r="B27" s="1032" t="s">
        <v>699</v>
      </c>
      <c r="C27" s="436">
        <f>'22._önkorm_államig'!C104</f>
        <v>0</v>
      </c>
      <c r="D27" s="364">
        <f>'22._önkorm_államig'!D104</f>
        <v>0</v>
      </c>
      <c r="E27" s="664">
        <f>'22._önkorm_államig'!E104</f>
        <v>0</v>
      </c>
      <c r="F27" s="664">
        <f>'22._önkorm_államig'!F104</f>
        <v>0</v>
      </c>
      <c r="G27" s="664">
        <f>'22._önkorm_államig'!G104</f>
        <v>0</v>
      </c>
      <c r="H27" s="368">
        <f t="shared" si="2"/>
        <v>0</v>
      </c>
      <c r="I27" s="724">
        <f>'22._önkorm_államig'!I104</f>
        <v>0</v>
      </c>
      <c r="J27" s="368">
        <f>'22._önkorm_államig'!J104</f>
        <v>0</v>
      </c>
      <c r="K27" s="664">
        <f>'22._önkorm_államig'!K104</f>
        <v>0</v>
      </c>
      <c r="L27" s="1511" t="str">
        <f t="shared" si="1"/>
        <v/>
      </c>
    </row>
    <row r="28" spans="1:12" ht="12.75" customHeight="1" thickBot="1" x14ac:dyDescent="0.25">
      <c r="A28" s="367" t="s">
        <v>663</v>
      </c>
      <c r="B28" s="1032" t="s">
        <v>683</v>
      </c>
      <c r="C28" s="436">
        <f>'22._önkorm_államig'!C105</f>
        <v>0</v>
      </c>
      <c r="D28" s="364">
        <f>'22._önkorm_államig'!D105</f>
        <v>0</v>
      </c>
      <c r="E28" s="664">
        <f>'22._önkorm_államig'!E105</f>
        <v>0</v>
      </c>
      <c r="F28" s="664">
        <f>'22._önkorm_államig'!F105</f>
        <v>0</v>
      </c>
      <c r="G28" s="664">
        <f>'22._önkorm_államig'!G105</f>
        <v>0</v>
      </c>
      <c r="H28" s="368">
        <f t="shared" si="2"/>
        <v>0</v>
      </c>
      <c r="I28" s="724">
        <f>'22._önkorm_államig'!I105</f>
        <v>0</v>
      </c>
      <c r="J28" s="368">
        <f>'22._önkorm_államig'!J105</f>
        <v>0</v>
      </c>
      <c r="K28" s="664">
        <f>'22._önkorm_államig'!K105</f>
        <v>0</v>
      </c>
      <c r="L28" s="1511" t="str">
        <f t="shared" si="1"/>
        <v/>
      </c>
    </row>
    <row r="29" spans="1:12" ht="12" customHeight="1" thickBot="1" x14ac:dyDescent="0.25">
      <c r="A29" s="15" t="s">
        <v>13</v>
      </c>
      <c r="B29" s="120" t="s">
        <v>388</v>
      </c>
      <c r="C29" s="139">
        <f>+C30+C32+C34</f>
        <v>20428400</v>
      </c>
      <c r="D29" s="255">
        <f t="shared" ref="D29:K29" si="6">+D30+D32+D34</f>
        <v>20838355</v>
      </c>
      <c r="E29" s="662">
        <f t="shared" si="6"/>
        <v>20838355</v>
      </c>
      <c r="F29" s="662">
        <f t="shared" si="6"/>
        <v>20838355</v>
      </c>
      <c r="G29" s="662">
        <f t="shared" si="6"/>
        <v>20838355</v>
      </c>
      <c r="H29" s="34">
        <f t="shared" si="2"/>
        <v>0</v>
      </c>
      <c r="I29" s="725">
        <f t="shared" si="6"/>
        <v>0</v>
      </c>
      <c r="J29" s="34">
        <f t="shared" si="6"/>
        <v>0</v>
      </c>
      <c r="K29" s="662">
        <f t="shared" si="6"/>
        <v>15748560</v>
      </c>
      <c r="L29" s="1509">
        <f t="shared" si="1"/>
        <v>75.574871432989781</v>
      </c>
    </row>
    <row r="30" spans="1:12" ht="12" customHeight="1" x14ac:dyDescent="0.2">
      <c r="A30" s="13" t="s">
        <v>94</v>
      </c>
      <c r="B30" s="371" t="s">
        <v>122</v>
      </c>
      <c r="C30" s="140">
        <f>'22._önkorm_államig'!C107+'23._Int.össz_államig'!C62</f>
        <v>16728400</v>
      </c>
      <c r="D30" s="254">
        <f>'22._önkorm_államig'!D107+'23._Int.össz_államig'!D62</f>
        <v>16728400</v>
      </c>
      <c r="E30" s="663">
        <f>'22._önkorm_államig'!E107+'23._Int.össz_államig'!E62</f>
        <v>16728400</v>
      </c>
      <c r="F30" s="663">
        <f>'22._önkorm_államig'!F107+'23._Int.össz_államig'!F62</f>
        <v>16728400</v>
      </c>
      <c r="G30" s="663">
        <f>'22._önkorm_államig'!G107+'23._Int.össz_államig'!G62</f>
        <v>16728400</v>
      </c>
      <c r="H30" s="17">
        <f t="shared" si="2"/>
        <v>0</v>
      </c>
      <c r="I30" s="723">
        <f>'22._önkorm_államig'!I107+'23._Int.össz_államig'!I62</f>
        <v>0</v>
      </c>
      <c r="J30" s="17">
        <f>'22._önkorm_államig'!J107+'23._Int.össz_államig'!J62</f>
        <v>0</v>
      </c>
      <c r="K30" s="663">
        <f>'22._önkorm_államig'!K107+'23._Int.össz_államig'!K62</f>
        <v>11732630</v>
      </c>
      <c r="L30" s="1510">
        <f t="shared" si="1"/>
        <v>70.135996269816602</v>
      </c>
    </row>
    <row r="31" spans="1:12" ht="12" customHeight="1" x14ac:dyDescent="0.2">
      <c r="A31" s="13" t="s">
        <v>321</v>
      </c>
      <c r="B31" s="396" t="s">
        <v>228</v>
      </c>
      <c r="C31" s="140">
        <f>'22._önkorm_államig'!C108+'23._Int.össz_államig'!C63</f>
        <v>0</v>
      </c>
      <c r="D31" s="254">
        <f>'22._önkorm_államig'!D108+'23._Int.össz_államig'!D63</f>
        <v>0</v>
      </c>
      <c r="E31" s="663">
        <f>'22._önkorm_államig'!E108+'23._Int.össz_államig'!E63</f>
        <v>0</v>
      </c>
      <c r="F31" s="663">
        <f>'22._önkorm_államig'!F108+'23._Int.össz_államig'!F63</f>
        <v>0</v>
      </c>
      <c r="G31" s="663">
        <f>'22._önkorm_államig'!G108+'23._Int.össz_államig'!G63</f>
        <v>0</v>
      </c>
      <c r="H31" s="17">
        <f t="shared" si="2"/>
        <v>0</v>
      </c>
      <c r="I31" s="723">
        <f>'22._önkorm_államig'!I108+'23._Int.össz_államig'!I63</f>
        <v>0</v>
      </c>
      <c r="J31" s="17">
        <f>'22._önkorm_államig'!J108+'23._Int.össz_államig'!J63</f>
        <v>0</v>
      </c>
      <c r="K31" s="663">
        <f>'22._önkorm_államig'!K108+'23._Int.össz_államig'!K63</f>
        <v>0</v>
      </c>
      <c r="L31" s="1510" t="str">
        <f t="shared" si="1"/>
        <v/>
      </c>
    </row>
    <row r="32" spans="1:12" ht="12" customHeight="1" x14ac:dyDescent="0.2">
      <c r="A32" s="13" t="s">
        <v>95</v>
      </c>
      <c r="B32" s="396" t="s">
        <v>2</v>
      </c>
      <c r="C32" s="436">
        <f>'22._önkorm_államig'!C109+'23._Int.össz_államig'!C64</f>
        <v>3700000</v>
      </c>
      <c r="D32" s="364">
        <f>'22._önkorm_államig'!D109+'23._Int.össz_államig'!D64</f>
        <v>3700000</v>
      </c>
      <c r="E32" s="664">
        <f>'22._önkorm_államig'!E109+'23._Int.össz_államig'!E64</f>
        <v>3700000</v>
      </c>
      <c r="F32" s="664">
        <f>'22._önkorm_államig'!F109+'23._Int.össz_államig'!F64</f>
        <v>3700000</v>
      </c>
      <c r="G32" s="664">
        <f>'22._önkorm_államig'!G109+'23._Int.össz_államig'!G64</f>
        <v>3700000</v>
      </c>
      <c r="H32" s="368">
        <f t="shared" si="2"/>
        <v>0</v>
      </c>
      <c r="I32" s="724">
        <f>'22._önkorm_államig'!I109+'23._Int.össz_államig'!I64</f>
        <v>0</v>
      </c>
      <c r="J32" s="368">
        <f>'22._önkorm_államig'!J109+'23._Int.össz_államig'!J64</f>
        <v>0</v>
      </c>
      <c r="K32" s="664">
        <f>'22._önkorm_államig'!K109+'23._Int.össz_államig'!K64</f>
        <v>3605975</v>
      </c>
      <c r="L32" s="1511">
        <f t="shared" si="1"/>
        <v>97.458783783783787</v>
      </c>
    </row>
    <row r="33" spans="1:15" ht="12" customHeight="1" x14ac:dyDescent="0.2">
      <c r="A33" s="13" t="s">
        <v>320</v>
      </c>
      <c r="B33" s="396" t="s">
        <v>562</v>
      </c>
      <c r="C33" s="436">
        <f>'22._önkorm_államig'!C110+'23._Int.össz_államig'!C65</f>
        <v>0</v>
      </c>
      <c r="D33" s="364">
        <f>'22._önkorm_államig'!D110+'23._Int.össz_államig'!D65</f>
        <v>0</v>
      </c>
      <c r="E33" s="664">
        <f>'22._önkorm_államig'!E110+'23._Int.össz_államig'!E65</f>
        <v>0</v>
      </c>
      <c r="F33" s="664">
        <f>'22._önkorm_államig'!F110+'23._Int.össz_államig'!F65</f>
        <v>0</v>
      </c>
      <c r="G33" s="664">
        <f>'22._önkorm_államig'!G110+'23._Int.össz_államig'!G65</f>
        <v>0</v>
      </c>
      <c r="H33" s="368">
        <f t="shared" si="2"/>
        <v>0</v>
      </c>
      <c r="I33" s="724">
        <f>'22._önkorm_államig'!I110+'23._Int.össz_államig'!I65</f>
        <v>0</v>
      </c>
      <c r="J33" s="368">
        <f>'22._önkorm_államig'!J110+'23._Int.össz_államig'!J65</f>
        <v>0</v>
      </c>
      <c r="K33" s="664">
        <f>'22._önkorm_államig'!K110+'23._Int.össz_államig'!K65</f>
        <v>0</v>
      </c>
      <c r="L33" s="1511" t="str">
        <f t="shared" si="1"/>
        <v/>
      </c>
    </row>
    <row r="34" spans="1:15" ht="12" customHeight="1" x14ac:dyDescent="0.2">
      <c r="A34" s="13" t="s">
        <v>96</v>
      </c>
      <c r="B34" s="620" t="s">
        <v>271</v>
      </c>
      <c r="C34" s="436">
        <f>SUM(C35:C38)</f>
        <v>0</v>
      </c>
      <c r="D34" s="364">
        <f t="shared" ref="D34:K34" si="7">SUM(D35:D38)</f>
        <v>409955</v>
      </c>
      <c r="E34" s="664">
        <f t="shared" si="7"/>
        <v>409955</v>
      </c>
      <c r="F34" s="664">
        <f t="shared" si="7"/>
        <v>409955</v>
      </c>
      <c r="G34" s="664">
        <f t="shared" si="7"/>
        <v>409955</v>
      </c>
      <c r="H34" s="368">
        <f t="shared" si="2"/>
        <v>0</v>
      </c>
      <c r="I34" s="724">
        <f t="shared" si="7"/>
        <v>0</v>
      </c>
      <c r="J34" s="368">
        <f t="shared" si="7"/>
        <v>0</v>
      </c>
      <c r="K34" s="664">
        <f t="shared" si="7"/>
        <v>409955</v>
      </c>
      <c r="L34" s="1511">
        <f t="shared" si="1"/>
        <v>100</v>
      </c>
    </row>
    <row r="35" spans="1:15" ht="12" customHeight="1" x14ac:dyDescent="0.2">
      <c r="A35" s="13" t="s">
        <v>322</v>
      </c>
      <c r="B35" s="393" t="s">
        <v>229</v>
      </c>
      <c r="C35" s="436">
        <f>'22._önkorm_államig'!C112</f>
        <v>0</v>
      </c>
      <c r="D35" s="364">
        <f>'22._önkorm_államig'!D112</f>
        <v>0</v>
      </c>
      <c r="E35" s="664">
        <f>'22._önkorm_államig'!E112</f>
        <v>0</v>
      </c>
      <c r="F35" s="664">
        <f>'22._önkorm_államig'!F112</f>
        <v>0</v>
      </c>
      <c r="G35" s="664">
        <f>'22._önkorm_államig'!G112</f>
        <v>0</v>
      </c>
      <c r="H35" s="368">
        <f t="shared" si="2"/>
        <v>0</v>
      </c>
      <c r="I35" s="724">
        <f>'22._önkorm_államig'!I112</f>
        <v>0</v>
      </c>
      <c r="J35" s="368">
        <f>'22._önkorm_államig'!J112</f>
        <v>0</v>
      </c>
      <c r="K35" s="664">
        <f>'22._önkorm_államig'!K112</f>
        <v>0</v>
      </c>
      <c r="L35" s="1511" t="str">
        <f t="shared" si="1"/>
        <v/>
      </c>
    </row>
    <row r="36" spans="1:15" ht="12" customHeight="1" x14ac:dyDescent="0.2">
      <c r="A36" s="13" t="s">
        <v>323</v>
      </c>
      <c r="B36" s="393" t="s">
        <v>230</v>
      </c>
      <c r="C36" s="436">
        <f>'22._önkorm_államig'!C113+'23._Int.össz_államig'!C67</f>
        <v>0</v>
      </c>
      <c r="D36" s="364">
        <f>'22._önkorm_államig'!D113+'23._Int.össz_államig'!D67</f>
        <v>0</v>
      </c>
      <c r="E36" s="664">
        <f>'22._önkorm_államig'!E113+'23._Int.össz_államig'!E67</f>
        <v>0</v>
      </c>
      <c r="F36" s="664">
        <f>'22._önkorm_államig'!F113+'23._Int.össz_államig'!F67</f>
        <v>0</v>
      </c>
      <c r="G36" s="664">
        <f>'22._önkorm_államig'!G113+'23._Int.össz_államig'!G67</f>
        <v>0</v>
      </c>
      <c r="H36" s="368">
        <f t="shared" si="2"/>
        <v>0</v>
      </c>
      <c r="I36" s="724">
        <f>'22._önkorm_államig'!I113+'23._Int.össz_államig'!I67</f>
        <v>0</v>
      </c>
      <c r="J36" s="368">
        <f>'22._önkorm_államig'!J113+'23._Int.össz_államig'!J67</f>
        <v>0</v>
      </c>
      <c r="K36" s="664">
        <f>'22._önkorm_államig'!K113+'23._Int.össz_államig'!K67</f>
        <v>0</v>
      </c>
      <c r="L36" s="1511" t="str">
        <f t="shared" si="1"/>
        <v/>
      </c>
    </row>
    <row r="37" spans="1:15" ht="12" customHeight="1" x14ac:dyDescent="0.2">
      <c r="A37" s="13" t="s">
        <v>324</v>
      </c>
      <c r="B37" s="393" t="s">
        <v>227</v>
      </c>
      <c r="C37" s="436">
        <f>'22._önkorm_államig'!C114</f>
        <v>0</v>
      </c>
      <c r="D37" s="364">
        <f>'22._önkorm_államig'!D114</f>
        <v>0</v>
      </c>
      <c r="E37" s="664">
        <f>'22._önkorm_államig'!E114</f>
        <v>0</v>
      </c>
      <c r="F37" s="664">
        <f>'22._önkorm_államig'!F114</f>
        <v>0</v>
      </c>
      <c r="G37" s="664">
        <f>'22._önkorm_államig'!G114</f>
        <v>0</v>
      </c>
      <c r="H37" s="368">
        <f t="shared" si="2"/>
        <v>0</v>
      </c>
      <c r="I37" s="724">
        <f>'22._önkorm_államig'!I114</f>
        <v>0</v>
      </c>
      <c r="J37" s="368">
        <f>'22._önkorm_államig'!J114</f>
        <v>0</v>
      </c>
      <c r="K37" s="664">
        <f>'22._önkorm_államig'!K114</f>
        <v>0</v>
      </c>
      <c r="L37" s="1511" t="str">
        <f t="shared" si="1"/>
        <v/>
      </c>
    </row>
    <row r="38" spans="1:15" ht="12" customHeight="1" thickBot="1" x14ac:dyDescent="0.25">
      <c r="A38" s="13" t="s">
        <v>325</v>
      </c>
      <c r="B38" s="393" t="s">
        <v>231</v>
      </c>
      <c r="C38" s="436">
        <f>'22._önkorm_államig'!C115+'23._Int.össz_államig'!C68</f>
        <v>0</v>
      </c>
      <c r="D38" s="364">
        <f>'22._önkorm_államig'!D115+'23._Int.össz_államig'!D68</f>
        <v>409955</v>
      </c>
      <c r="E38" s="664">
        <f>'22._önkorm_államig'!E115+'23._Int.össz_államig'!E68</f>
        <v>409955</v>
      </c>
      <c r="F38" s="664">
        <f>'22._önkorm_államig'!F115+'23._Int.össz_államig'!F68</f>
        <v>409955</v>
      </c>
      <c r="G38" s="664">
        <f>'22._önkorm_államig'!G115+'23._Int.össz_államig'!G68</f>
        <v>409955</v>
      </c>
      <c r="H38" s="368">
        <f t="shared" si="2"/>
        <v>0</v>
      </c>
      <c r="I38" s="724">
        <f>'22._önkorm_államig'!I115+'23._Int.össz_államig'!I68</f>
        <v>0</v>
      </c>
      <c r="J38" s="368">
        <f>'22._önkorm_államig'!J115+'23._Int.össz_államig'!J68</f>
        <v>0</v>
      </c>
      <c r="K38" s="664">
        <f>'22._önkorm_államig'!K115+'23._Int.össz_államig'!K68</f>
        <v>409955</v>
      </c>
      <c r="L38" s="1511">
        <f t="shared" si="1"/>
        <v>100</v>
      </c>
    </row>
    <row r="39" spans="1:15" ht="12" customHeight="1" thickBot="1" x14ac:dyDescent="0.25">
      <c r="A39" s="15" t="s">
        <v>14</v>
      </c>
      <c r="B39" s="63" t="s">
        <v>546</v>
      </c>
      <c r="C39" s="1101">
        <f>C11+C29</f>
        <v>594678845</v>
      </c>
      <c r="D39" s="760">
        <f t="shared" ref="D39:K39" si="8">D11+D29</f>
        <v>623574579</v>
      </c>
      <c r="E39" s="673">
        <f t="shared" si="8"/>
        <v>649627536</v>
      </c>
      <c r="F39" s="673">
        <f t="shared" si="8"/>
        <v>649627536</v>
      </c>
      <c r="G39" s="673">
        <f t="shared" si="8"/>
        <v>649997319</v>
      </c>
      <c r="H39" s="326">
        <f t="shared" si="2"/>
        <v>369783</v>
      </c>
      <c r="I39" s="1105">
        <f t="shared" si="8"/>
        <v>0</v>
      </c>
      <c r="J39" s="326">
        <f t="shared" si="8"/>
        <v>0</v>
      </c>
      <c r="K39" s="673">
        <f t="shared" si="8"/>
        <v>594187828</v>
      </c>
      <c r="L39" s="1520">
        <f t="shared" si="1"/>
        <v>91.413889047133139</v>
      </c>
    </row>
    <row r="40" spans="1:15" ht="12" customHeight="1" thickBot="1" x14ac:dyDescent="0.25">
      <c r="A40" s="15" t="s">
        <v>15</v>
      </c>
      <c r="B40" s="63" t="s">
        <v>547</v>
      </c>
      <c r="C40" s="139">
        <f>+C41+C42+C43</f>
        <v>0</v>
      </c>
      <c r="D40" s="255">
        <f t="shared" ref="D40:K40" si="9">+D41+D42+D43</f>
        <v>0</v>
      </c>
      <c r="E40" s="662">
        <f t="shared" si="9"/>
        <v>0</v>
      </c>
      <c r="F40" s="662">
        <f t="shared" si="9"/>
        <v>0</v>
      </c>
      <c r="G40" s="662">
        <f t="shared" si="9"/>
        <v>0</v>
      </c>
      <c r="H40" s="34">
        <f t="shared" si="2"/>
        <v>0</v>
      </c>
      <c r="I40" s="725">
        <f t="shared" si="9"/>
        <v>0</v>
      </c>
      <c r="J40" s="34">
        <f t="shared" si="9"/>
        <v>0</v>
      </c>
      <c r="K40" s="662">
        <f t="shared" si="9"/>
        <v>0</v>
      </c>
      <c r="L40" s="1509" t="str">
        <f t="shared" si="1"/>
        <v/>
      </c>
    </row>
    <row r="41" spans="1:15" s="38" customFormat="1" ht="12" customHeight="1" x14ac:dyDescent="0.2">
      <c r="A41" s="13" t="s">
        <v>100</v>
      </c>
      <c r="B41" s="18" t="s">
        <v>711</v>
      </c>
      <c r="C41" s="436">
        <f>'22._önkorm_államig'!C118</f>
        <v>0</v>
      </c>
      <c r="D41" s="364">
        <f>'22._önkorm_államig'!D118</f>
        <v>0</v>
      </c>
      <c r="E41" s="664">
        <f>'22._önkorm_államig'!E118</f>
        <v>0</v>
      </c>
      <c r="F41" s="664">
        <f>'22._önkorm_államig'!F118</f>
        <v>0</v>
      </c>
      <c r="G41" s="664">
        <f>'22._önkorm_államig'!G118</f>
        <v>0</v>
      </c>
      <c r="H41" s="368">
        <f t="shared" si="2"/>
        <v>0</v>
      </c>
      <c r="I41" s="724">
        <f>'22._önkorm_államig'!I118</f>
        <v>0</v>
      </c>
      <c r="J41" s="368">
        <f>'22._önkorm_államig'!J118</f>
        <v>0</v>
      </c>
      <c r="K41" s="664">
        <f>'22._önkorm_államig'!K118</f>
        <v>0</v>
      </c>
      <c r="L41" s="1511" t="str">
        <f t="shared" si="1"/>
        <v/>
      </c>
    </row>
    <row r="42" spans="1:15" ht="12" customHeight="1" x14ac:dyDescent="0.2">
      <c r="A42" s="13" t="s">
        <v>101</v>
      </c>
      <c r="B42" s="18" t="s">
        <v>710</v>
      </c>
      <c r="C42" s="436">
        <f>'22._önkorm_államig'!C119</f>
        <v>0</v>
      </c>
      <c r="D42" s="364">
        <f>'22._önkorm_államig'!D119</f>
        <v>0</v>
      </c>
      <c r="E42" s="664">
        <f>'22._önkorm_államig'!E119</f>
        <v>0</v>
      </c>
      <c r="F42" s="664">
        <f>'22._önkorm_államig'!F119</f>
        <v>0</v>
      </c>
      <c r="G42" s="664">
        <f>'22._önkorm_államig'!G119</f>
        <v>0</v>
      </c>
      <c r="H42" s="368">
        <f t="shared" si="2"/>
        <v>0</v>
      </c>
      <c r="I42" s="724">
        <f>'22._önkorm_államig'!I119</f>
        <v>0</v>
      </c>
      <c r="J42" s="368">
        <f>'22._önkorm_államig'!J119</f>
        <v>0</v>
      </c>
      <c r="K42" s="664">
        <f>'22._önkorm_államig'!K119</f>
        <v>0</v>
      </c>
      <c r="L42" s="1511" t="str">
        <f t="shared" si="1"/>
        <v/>
      </c>
    </row>
    <row r="43" spans="1:15" ht="12" customHeight="1" thickBot="1" x14ac:dyDescent="0.25">
      <c r="A43" s="14" t="s">
        <v>167</v>
      </c>
      <c r="B43" s="60" t="s">
        <v>709</v>
      </c>
      <c r="C43" s="436">
        <f>'22._önkorm_államig'!C120</f>
        <v>0</v>
      </c>
      <c r="D43" s="364">
        <f>'22._önkorm_államig'!D120</f>
        <v>0</v>
      </c>
      <c r="E43" s="664">
        <f>'22._önkorm_államig'!E120</f>
        <v>0</v>
      </c>
      <c r="F43" s="664">
        <f>'22._önkorm_államig'!F120</f>
        <v>0</v>
      </c>
      <c r="G43" s="664">
        <f>'22._önkorm_államig'!G120</f>
        <v>0</v>
      </c>
      <c r="H43" s="368">
        <f t="shared" si="2"/>
        <v>0</v>
      </c>
      <c r="I43" s="724">
        <f>'22._önkorm_államig'!I120</f>
        <v>0</v>
      </c>
      <c r="J43" s="368">
        <f>'22._önkorm_államig'!J120</f>
        <v>0</v>
      </c>
      <c r="K43" s="664">
        <f>'22._önkorm_államig'!K120</f>
        <v>0</v>
      </c>
      <c r="L43" s="1511" t="str">
        <f t="shared" si="1"/>
        <v/>
      </c>
    </row>
    <row r="44" spans="1:15" ht="12" customHeight="1" thickBot="1" x14ac:dyDescent="0.25">
      <c r="A44" s="15" t="s">
        <v>16</v>
      </c>
      <c r="B44" s="63" t="s">
        <v>551</v>
      </c>
      <c r="C44" s="139">
        <f>+C45+C47</f>
        <v>0</v>
      </c>
      <c r="D44" s="255">
        <f t="shared" ref="D44:K44" si="10">+D45+D47</f>
        <v>0</v>
      </c>
      <c r="E44" s="662">
        <f t="shared" si="10"/>
        <v>0</v>
      </c>
      <c r="F44" s="662">
        <f t="shared" si="10"/>
        <v>0</v>
      </c>
      <c r="G44" s="662">
        <f t="shared" si="10"/>
        <v>0</v>
      </c>
      <c r="H44" s="34">
        <f t="shared" si="2"/>
        <v>0</v>
      </c>
      <c r="I44" s="725">
        <f t="shared" si="10"/>
        <v>0</v>
      </c>
      <c r="J44" s="34">
        <f t="shared" si="10"/>
        <v>0</v>
      </c>
      <c r="K44" s="662">
        <f t="shared" si="10"/>
        <v>0</v>
      </c>
      <c r="L44" s="1509" t="str">
        <f t="shared" si="1"/>
        <v/>
      </c>
    </row>
    <row r="45" spans="1:15" ht="12" customHeight="1" x14ac:dyDescent="0.2">
      <c r="A45" s="13" t="s">
        <v>89</v>
      </c>
      <c r="B45" s="18" t="s">
        <v>363</v>
      </c>
      <c r="C45" s="436">
        <f>'22._önkorm_államig'!C122</f>
        <v>0</v>
      </c>
      <c r="D45" s="364">
        <f>'22._önkorm_államig'!D122</f>
        <v>0</v>
      </c>
      <c r="E45" s="664">
        <f>'22._önkorm_államig'!E122</f>
        <v>0</v>
      </c>
      <c r="F45" s="664">
        <f>'22._önkorm_államig'!F122</f>
        <v>0</v>
      </c>
      <c r="G45" s="664">
        <f>'22._önkorm_államig'!G122</f>
        <v>0</v>
      </c>
      <c r="H45" s="368">
        <f t="shared" si="2"/>
        <v>0</v>
      </c>
      <c r="I45" s="724">
        <f>'22._önkorm_államig'!I122</f>
        <v>0</v>
      </c>
      <c r="J45" s="368">
        <f>'22._önkorm_államig'!J122</f>
        <v>0</v>
      </c>
      <c r="K45" s="664">
        <f>'22._önkorm_államig'!K122</f>
        <v>0</v>
      </c>
      <c r="L45" s="1511" t="str">
        <f t="shared" si="1"/>
        <v/>
      </c>
    </row>
    <row r="46" spans="1:15" ht="12" customHeight="1" x14ac:dyDescent="0.2">
      <c r="A46" s="13" t="s">
        <v>102</v>
      </c>
      <c r="B46" s="18" t="s">
        <v>589</v>
      </c>
      <c r="C46" s="436">
        <f>'22._önkorm_államig'!C123</f>
        <v>0</v>
      </c>
      <c r="D46" s="364">
        <f>'22._önkorm_államig'!D123</f>
        <v>0</v>
      </c>
      <c r="E46" s="664">
        <f>'22._önkorm_államig'!E123</f>
        <v>0</v>
      </c>
      <c r="F46" s="664">
        <f>'22._önkorm_államig'!F123</f>
        <v>0</v>
      </c>
      <c r="G46" s="664">
        <f>'22._önkorm_államig'!G123</f>
        <v>0</v>
      </c>
      <c r="H46" s="368">
        <f t="shared" si="2"/>
        <v>0</v>
      </c>
      <c r="I46" s="724">
        <f>'22._önkorm_államig'!I123</f>
        <v>0</v>
      </c>
      <c r="J46" s="368">
        <f>'22._önkorm_államig'!J123</f>
        <v>0</v>
      </c>
      <c r="K46" s="664">
        <f>'22._önkorm_államig'!K123</f>
        <v>0</v>
      </c>
      <c r="L46" s="1511" t="str">
        <f t="shared" si="1"/>
        <v/>
      </c>
    </row>
    <row r="47" spans="1:15" ht="12" customHeight="1" thickBot="1" x14ac:dyDescent="0.25">
      <c r="A47" s="13" t="s">
        <v>103</v>
      </c>
      <c r="B47" s="851" t="s">
        <v>590</v>
      </c>
      <c r="C47" s="436">
        <f>'22._önkorm_államig'!C124</f>
        <v>0</v>
      </c>
      <c r="D47" s="364">
        <f>'22._önkorm_államig'!D124</f>
        <v>0</v>
      </c>
      <c r="E47" s="664">
        <f>'22._önkorm_államig'!E124</f>
        <v>0</v>
      </c>
      <c r="F47" s="664">
        <f>'22._önkorm_államig'!F124</f>
        <v>0</v>
      </c>
      <c r="G47" s="664">
        <f>'22._önkorm_államig'!G124</f>
        <v>0</v>
      </c>
      <c r="H47" s="368">
        <f t="shared" si="2"/>
        <v>0</v>
      </c>
      <c r="I47" s="724">
        <f>'22._önkorm_államig'!I124</f>
        <v>0</v>
      </c>
      <c r="J47" s="368">
        <f>'22._önkorm_államig'!J124</f>
        <v>0</v>
      </c>
      <c r="K47" s="664">
        <f>'22._önkorm_államig'!K124</f>
        <v>0</v>
      </c>
      <c r="L47" s="1511" t="str">
        <f t="shared" si="1"/>
        <v/>
      </c>
    </row>
    <row r="48" spans="1:15" ht="12" customHeight="1" thickBot="1" x14ac:dyDescent="0.25">
      <c r="A48" s="15" t="s">
        <v>17</v>
      </c>
      <c r="B48" s="63" t="s">
        <v>548</v>
      </c>
      <c r="C48" s="1069">
        <f>+C49+C50+C51+C52+C53</f>
        <v>0</v>
      </c>
      <c r="D48" s="256">
        <f t="shared" ref="D48:K48" si="11">+D49+D50+D51+D52+D53</f>
        <v>0</v>
      </c>
      <c r="E48" s="625">
        <f t="shared" si="11"/>
        <v>0</v>
      </c>
      <c r="F48" s="625">
        <f t="shared" si="11"/>
        <v>0</v>
      </c>
      <c r="G48" s="625">
        <f t="shared" si="11"/>
        <v>0</v>
      </c>
      <c r="H48" s="83">
        <f t="shared" si="2"/>
        <v>0</v>
      </c>
      <c r="I48" s="730">
        <f t="shared" si="11"/>
        <v>0</v>
      </c>
      <c r="J48" s="83">
        <f t="shared" si="11"/>
        <v>0</v>
      </c>
      <c r="K48" s="625">
        <f t="shared" si="11"/>
        <v>0</v>
      </c>
      <c r="L48" s="1513" t="str">
        <f t="shared" si="1"/>
        <v/>
      </c>
      <c r="O48" s="88"/>
    </row>
    <row r="49" spans="1:12" x14ac:dyDescent="0.2">
      <c r="A49" s="13" t="s">
        <v>104</v>
      </c>
      <c r="B49" s="18" t="s">
        <v>243</v>
      </c>
      <c r="C49" s="436">
        <f>'22._önkorm_államig'!C126-'23._Int.össz_államig'!C46</f>
        <v>0</v>
      </c>
      <c r="D49" s="364">
        <f>'22._önkorm_államig'!D126-'23._Int.össz_államig'!D46</f>
        <v>0</v>
      </c>
      <c r="E49" s="664">
        <f>'22._önkorm_államig'!E126-'23._Int.össz_államig'!E46</f>
        <v>0</v>
      </c>
      <c r="F49" s="664">
        <f>'22._önkorm_államig'!F126-'23._Int.össz_államig'!F46</f>
        <v>0</v>
      </c>
      <c r="G49" s="664">
        <f>'22._önkorm_államig'!G126-'23._Int.össz_államig'!G46</f>
        <v>0</v>
      </c>
      <c r="H49" s="368">
        <f t="shared" si="2"/>
        <v>0</v>
      </c>
      <c r="I49" s="724">
        <f>'22._önkorm_államig'!I126-'23._Int.össz_államig'!I46</f>
        <v>0</v>
      </c>
      <c r="J49" s="368">
        <f>'22._önkorm_államig'!J126-'23._Int.össz_államig'!J46</f>
        <v>0</v>
      </c>
      <c r="K49" s="664">
        <f>'22._önkorm_államig'!K126-'23._Int.össz_államig'!K46</f>
        <v>0</v>
      </c>
      <c r="L49" s="1511" t="str">
        <f t="shared" si="1"/>
        <v/>
      </c>
    </row>
    <row r="50" spans="1:12" ht="12" customHeight="1" x14ac:dyDescent="0.2">
      <c r="A50" s="13" t="s">
        <v>105</v>
      </c>
      <c r="B50" s="18" t="s">
        <v>244</v>
      </c>
      <c r="C50" s="436">
        <f>'22._önkorm_államig'!C127-'23._Int.össz_államig'!C47</f>
        <v>0</v>
      </c>
      <c r="D50" s="364">
        <f>'22._önkorm_államig'!D127-'23._Int.össz_államig'!D47</f>
        <v>0</v>
      </c>
      <c r="E50" s="664">
        <f>'22._önkorm_államig'!E127-'23._Int.össz_államig'!E47</f>
        <v>0</v>
      </c>
      <c r="F50" s="664">
        <f>'22._önkorm_államig'!F127-'23._Int.össz_államig'!F47</f>
        <v>0</v>
      </c>
      <c r="G50" s="664">
        <f>'22._önkorm_államig'!G127-'23._Int.össz_államig'!G47</f>
        <v>0</v>
      </c>
      <c r="H50" s="368">
        <f t="shared" si="2"/>
        <v>0</v>
      </c>
      <c r="I50" s="724">
        <f>'22._önkorm_államig'!I127-'23._Int.össz_államig'!I47</f>
        <v>0</v>
      </c>
      <c r="J50" s="368">
        <f>'22._önkorm_államig'!J127-'23._Int.össz_államig'!J47</f>
        <v>0</v>
      </c>
      <c r="K50" s="664">
        <f>'22._önkorm_államig'!K127-'23._Int.össz_államig'!K47</f>
        <v>0</v>
      </c>
      <c r="L50" s="1511" t="str">
        <f t="shared" si="1"/>
        <v/>
      </c>
    </row>
    <row r="51" spans="1:12" s="38" customFormat="1" ht="12" customHeight="1" x14ac:dyDescent="0.2">
      <c r="A51" s="13" t="s">
        <v>208</v>
      </c>
      <c r="B51" s="18" t="s">
        <v>402</v>
      </c>
      <c r="C51" s="436">
        <f>'22._önkorm_államig'!C128</f>
        <v>0</v>
      </c>
      <c r="D51" s="364">
        <f>'22._önkorm_államig'!D128</f>
        <v>0</v>
      </c>
      <c r="E51" s="664">
        <f>'22._önkorm_államig'!E128</f>
        <v>0</v>
      </c>
      <c r="F51" s="664">
        <f>'22._önkorm_államig'!F128</f>
        <v>0</v>
      </c>
      <c r="G51" s="664">
        <f>'22._önkorm_államig'!G128</f>
        <v>0</v>
      </c>
      <c r="H51" s="368">
        <f t="shared" si="2"/>
        <v>0</v>
      </c>
      <c r="I51" s="724">
        <f>'22._önkorm_államig'!I128</f>
        <v>0</v>
      </c>
      <c r="J51" s="368">
        <f>'22._önkorm_államig'!J128</f>
        <v>0</v>
      </c>
      <c r="K51" s="664">
        <f>'22._önkorm_államig'!K128</f>
        <v>0</v>
      </c>
      <c r="L51" s="1511" t="str">
        <f t="shared" si="1"/>
        <v/>
      </c>
    </row>
    <row r="52" spans="1:12" s="38" customFormat="1" ht="12" customHeight="1" x14ac:dyDescent="0.2">
      <c r="A52" s="14" t="s">
        <v>209</v>
      </c>
      <c r="B52" s="60" t="s">
        <v>232</v>
      </c>
      <c r="C52" s="436">
        <f>'22._önkorm_államig'!C129</f>
        <v>0</v>
      </c>
      <c r="D52" s="364">
        <f>'22._önkorm_államig'!D129</f>
        <v>0</v>
      </c>
      <c r="E52" s="664">
        <f>'22._önkorm_államig'!E129</f>
        <v>0</v>
      </c>
      <c r="F52" s="664">
        <f>'22._önkorm_államig'!F129</f>
        <v>0</v>
      </c>
      <c r="G52" s="664">
        <f>'22._önkorm_államig'!G129</f>
        <v>0</v>
      </c>
      <c r="H52" s="368">
        <f t="shared" si="2"/>
        <v>0</v>
      </c>
      <c r="I52" s="724">
        <f>'22._önkorm_államig'!I129</f>
        <v>0</v>
      </c>
      <c r="J52" s="368">
        <f>'22._önkorm_államig'!J129</f>
        <v>0</v>
      </c>
      <c r="K52" s="664">
        <f>'22._önkorm_államig'!K129</f>
        <v>0</v>
      </c>
      <c r="L52" s="1511" t="str">
        <f t="shared" si="1"/>
        <v/>
      </c>
    </row>
    <row r="53" spans="1:12" s="38" customFormat="1" ht="12" customHeight="1" thickBot="1" x14ac:dyDescent="0.25">
      <c r="A53" s="231" t="s">
        <v>211</v>
      </c>
      <c r="B53" s="232" t="s">
        <v>403</v>
      </c>
      <c r="C53" s="1102">
        <f>'22._önkorm_államig'!C130</f>
        <v>0</v>
      </c>
      <c r="D53" s="761">
        <f>'22._önkorm_államig'!D130</f>
        <v>0</v>
      </c>
      <c r="E53" s="674">
        <f>'22._önkorm_államig'!E130</f>
        <v>0</v>
      </c>
      <c r="F53" s="674">
        <f>'22._önkorm_államig'!F130</f>
        <v>0</v>
      </c>
      <c r="G53" s="674">
        <f>'22._önkorm_államig'!G130</f>
        <v>0</v>
      </c>
      <c r="H53" s="621">
        <f t="shared" si="2"/>
        <v>0</v>
      </c>
      <c r="I53" s="769">
        <f>'22._önkorm_államig'!I130</f>
        <v>0</v>
      </c>
      <c r="J53" s="621">
        <f>'22._önkorm_államig'!J130</f>
        <v>0</v>
      </c>
      <c r="K53" s="674">
        <f>'22._önkorm_államig'!K130</f>
        <v>0</v>
      </c>
      <c r="L53" s="1521" t="str">
        <f t="shared" si="1"/>
        <v/>
      </c>
    </row>
    <row r="54" spans="1:12" s="655" customFormat="1" ht="12" customHeight="1" thickBot="1" x14ac:dyDescent="0.25">
      <c r="A54" s="15" t="s">
        <v>18</v>
      </c>
      <c r="B54" s="63" t="s">
        <v>550</v>
      </c>
      <c r="C54" s="1103">
        <f>+C40+C44+C48</f>
        <v>0</v>
      </c>
      <c r="D54" s="391">
        <f t="shared" ref="D54:K54" si="12">+D40+D44+D48</f>
        <v>0</v>
      </c>
      <c r="E54" s="675">
        <f t="shared" si="12"/>
        <v>0</v>
      </c>
      <c r="F54" s="675">
        <f t="shared" si="12"/>
        <v>0</v>
      </c>
      <c r="G54" s="675">
        <f t="shared" si="12"/>
        <v>0</v>
      </c>
      <c r="H54" s="653">
        <f t="shared" si="2"/>
        <v>0</v>
      </c>
      <c r="I54" s="770">
        <f t="shared" si="12"/>
        <v>0</v>
      </c>
      <c r="J54" s="653">
        <f t="shared" si="12"/>
        <v>0</v>
      </c>
      <c r="K54" s="675">
        <f t="shared" si="12"/>
        <v>0</v>
      </c>
      <c r="L54" s="1522" t="str">
        <f t="shared" si="1"/>
        <v/>
      </c>
    </row>
    <row r="55" spans="1:12" s="655" customFormat="1" ht="15" customHeight="1" thickBot="1" x14ac:dyDescent="0.25">
      <c r="A55" s="89" t="s">
        <v>19</v>
      </c>
      <c r="B55" s="654" t="s">
        <v>549</v>
      </c>
      <c r="C55" s="1103">
        <f>+C39+C54</f>
        <v>594678845</v>
      </c>
      <c r="D55" s="391">
        <f t="shared" ref="D55:K55" si="13">+D39+D54</f>
        <v>623574579</v>
      </c>
      <c r="E55" s="675">
        <f t="shared" si="13"/>
        <v>649627536</v>
      </c>
      <c r="F55" s="675">
        <f t="shared" si="13"/>
        <v>649627536</v>
      </c>
      <c r="G55" s="675">
        <f t="shared" si="13"/>
        <v>649997319</v>
      </c>
      <c r="H55" s="653">
        <f t="shared" si="2"/>
        <v>369783</v>
      </c>
      <c r="I55" s="770">
        <f t="shared" si="13"/>
        <v>0</v>
      </c>
      <c r="J55" s="653">
        <f t="shared" si="13"/>
        <v>0</v>
      </c>
      <c r="K55" s="675">
        <f t="shared" si="13"/>
        <v>594187828</v>
      </c>
      <c r="L55" s="1522">
        <f t="shared" si="1"/>
        <v>91.413889047133139</v>
      </c>
    </row>
    <row r="56" spans="1:12" ht="13.5" thickBot="1" x14ac:dyDescent="0.25">
      <c r="A56" s="622"/>
      <c r="B56" s="623"/>
      <c r="C56" s="624"/>
      <c r="D56" s="689"/>
      <c r="E56" s="624"/>
      <c r="F56" s="624"/>
      <c r="G56" s="624"/>
      <c r="H56" s="689"/>
      <c r="I56" s="689"/>
      <c r="J56" s="689"/>
      <c r="K56" s="624"/>
      <c r="L56" s="1523" t="str">
        <f t="shared" si="1"/>
        <v/>
      </c>
    </row>
    <row r="57" spans="1:12" s="1723" customFormat="1" ht="15" customHeight="1" thickBot="1" x14ac:dyDescent="0.25">
      <c r="A57" s="1703" t="s">
        <v>296</v>
      </c>
      <c r="B57" s="1740"/>
      <c r="C57" s="1705">
        <f>'22._önkorm_államig'!C134+'23._Int.össz_államig'!C71</f>
        <v>70</v>
      </c>
      <c r="D57" s="1706">
        <f>'22._önkorm_államig'!D134+'23._Int.össz_államig'!D71</f>
        <v>70</v>
      </c>
      <c r="E57" s="1719">
        <f>'22._önkorm_államig'!E134+'23._Int.össz_államig'!E71</f>
        <v>70</v>
      </c>
      <c r="F57" s="1719">
        <f>'22._önkorm_államig'!F134+'23._Int.össz_államig'!F71</f>
        <v>70</v>
      </c>
      <c r="G57" s="1719">
        <f>'22._önkorm_államig'!G134+'23._Int.össz_államig'!G71</f>
        <v>70</v>
      </c>
      <c r="H57" s="1741">
        <f t="shared" si="2"/>
        <v>0</v>
      </c>
      <c r="I57" s="1741">
        <f>'22._önkorm_államig'!I134+'23._Int.össz_államig'!I71</f>
        <v>0</v>
      </c>
      <c r="J57" s="1741">
        <f>'22._önkorm_államig'!J134+'23._Int.össz_államig'!J71</f>
        <v>0</v>
      </c>
      <c r="K57" s="1719">
        <f>'22._önkorm_államig'!K134+'23._Int.össz_államig'!K71</f>
        <v>65</v>
      </c>
      <c r="L57" s="1745">
        <f t="shared" si="1"/>
        <v>92.857142857142861</v>
      </c>
    </row>
    <row r="58" spans="1:12" s="1723" customFormat="1" ht="14.25" customHeight="1" thickBot="1" x14ac:dyDescent="0.25">
      <c r="A58" s="1703" t="s">
        <v>295</v>
      </c>
      <c r="B58" s="1740"/>
      <c r="C58" s="1711">
        <f>'22._önkorm_államig'!C135+'23._Int.össz_államig'!C72</f>
        <v>0</v>
      </c>
      <c r="D58" s="1712">
        <f>'22._önkorm_államig'!D135+'23._Int.össz_államig'!D72</f>
        <v>0</v>
      </c>
      <c r="E58" s="1721">
        <f>'22._önkorm_államig'!E135+'23._Int.össz_államig'!E72</f>
        <v>0</v>
      </c>
      <c r="F58" s="1721">
        <f>'22._önkorm_államig'!F135+'23._Int.össz_államig'!F72</f>
        <v>0</v>
      </c>
      <c r="G58" s="1721">
        <f>'22._önkorm_államig'!G135+'23._Int.össz_államig'!G72</f>
        <v>0</v>
      </c>
      <c r="H58" s="1713">
        <f t="shared" si="2"/>
        <v>0</v>
      </c>
      <c r="I58" s="1713">
        <f>'22._önkorm_államig'!I135+'23._Int.össz_államig'!I72</f>
        <v>0</v>
      </c>
      <c r="J58" s="1713">
        <f>'22._önkorm_államig'!J135+'23._Int.össz_államig'!J72</f>
        <v>0</v>
      </c>
      <c r="K58" s="1721">
        <f>'22._önkorm_államig'!K135+'23._Int.össz_államig'!K72</f>
        <v>0</v>
      </c>
      <c r="L58" s="1745" t="str">
        <f t="shared" si="1"/>
        <v/>
      </c>
    </row>
    <row r="59" spans="1:12" x14ac:dyDescent="0.2">
      <c r="H59" s="223" t="s">
        <v>721</v>
      </c>
      <c r="I59" s="223"/>
      <c r="J59" s="223"/>
      <c r="K59" s="223"/>
      <c r="L59" s="223"/>
    </row>
  </sheetData>
  <sheetProtection formatCells="0"/>
  <mergeCells count="6">
    <mergeCell ref="A8:L8"/>
    <mergeCell ref="B1:H1"/>
    <mergeCell ref="A2:L2"/>
    <mergeCell ref="A4:L4"/>
    <mergeCell ref="A5:L5"/>
    <mergeCell ref="A6:L6"/>
  </mergeCells>
  <printOptions horizontalCentered="1"/>
  <pageMargins left="0.19685039370078741" right="0.19685039370078741" top="0.98425196850393704" bottom="0.39370078740157483" header="0.78740157480314965" footer="0.78740157480314965"/>
  <pageSetup paperSize="9" scale="8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5"/>
  <sheetViews>
    <sheetView view="pageBreakPreview" zoomScale="136" zoomScaleNormal="100" zoomScaleSheetLayoutView="136" workbookViewId="0">
      <selection activeCell="A3" sqref="A3"/>
    </sheetView>
  </sheetViews>
  <sheetFormatPr defaultRowHeight="12.75" x14ac:dyDescent="0.2"/>
  <cols>
    <col min="1" max="1" width="14.1640625" style="90" customWidth="1"/>
    <col min="2" max="2" width="63.33203125" style="91" customWidth="1"/>
    <col min="3" max="3" width="13.83203125" style="92" customWidth="1"/>
    <col min="4" max="4" width="15.1640625" style="92" hidden="1" customWidth="1"/>
    <col min="5" max="5" width="15.33203125" style="92" hidden="1" customWidth="1"/>
    <col min="6" max="6" width="15.83203125" style="92" hidden="1" customWidth="1"/>
    <col min="7" max="7" width="14.5" style="92" customWidth="1"/>
    <col min="8" max="8" width="15" style="92" hidden="1" customWidth="1"/>
    <col min="9" max="10" width="14.83203125" style="92" hidden="1" customWidth="1"/>
    <col min="11" max="11" width="15" style="92" customWidth="1"/>
    <col min="12" max="12" width="9.33203125" style="92" customWidth="1"/>
    <col min="13" max="13" width="22" style="1243" customWidth="1"/>
    <col min="14" max="14" width="9.33203125" style="31"/>
    <col min="15" max="15" width="13" style="31" bestFit="1" customWidth="1"/>
    <col min="16" max="261" width="9.33203125" style="31"/>
    <col min="262" max="262" width="19.5" style="31" customWidth="1"/>
    <col min="263" max="263" width="71.33203125" style="31" customWidth="1"/>
    <col min="264" max="264" width="21.5" style="31" customWidth="1"/>
    <col min="265" max="265" width="9.33203125" style="31" customWidth="1"/>
    <col min="266" max="517" width="9.33203125" style="31"/>
    <col min="518" max="518" width="19.5" style="31" customWidth="1"/>
    <col min="519" max="519" width="71.33203125" style="31" customWidth="1"/>
    <col min="520" max="520" width="21.5" style="31" customWidth="1"/>
    <col min="521" max="521" width="9.33203125" style="31" customWidth="1"/>
    <col min="522" max="773" width="9.33203125" style="31"/>
    <col min="774" max="774" width="19.5" style="31" customWidth="1"/>
    <col min="775" max="775" width="71.33203125" style="31" customWidth="1"/>
    <col min="776" max="776" width="21.5" style="31" customWidth="1"/>
    <col min="777" max="777" width="9.33203125" style="31" customWidth="1"/>
    <col min="778" max="1029" width="9.33203125" style="31"/>
    <col min="1030" max="1030" width="19.5" style="31" customWidth="1"/>
    <col min="1031" max="1031" width="71.33203125" style="31" customWidth="1"/>
    <col min="1032" max="1032" width="21.5" style="31" customWidth="1"/>
    <col min="1033" max="1033" width="9.33203125" style="31" customWidth="1"/>
    <col min="1034" max="1285" width="9.33203125" style="31"/>
    <col min="1286" max="1286" width="19.5" style="31" customWidth="1"/>
    <col min="1287" max="1287" width="71.33203125" style="31" customWidth="1"/>
    <col min="1288" max="1288" width="21.5" style="31" customWidth="1"/>
    <col min="1289" max="1289" width="9.33203125" style="31" customWidth="1"/>
    <col min="1290" max="1541" width="9.33203125" style="31"/>
    <col min="1542" max="1542" width="19.5" style="31" customWidth="1"/>
    <col min="1543" max="1543" width="71.33203125" style="31" customWidth="1"/>
    <col min="1544" max="1544" width="21.5" style="31" customWidth="1"/>
    <col min="1545" max="1545" width="9.33203125" style="31" customWidth="1"/>
    <col min="1546" max="1797" width="9.33203125" style="31"/>
    <col min="1798" max="1798" width="19.5" style="31" customWidth="1"/>
    <col min="1799" max="1799" width="71.33203125" style="31" customWidth="1"/>
    <col min="1800" max="1800" width="21.5" style="31" customWidth="1"/>
    <col min="1801" max="1801" width="9.33203125" style="31" customWidth="1"/>
    <col min="1802" max="2053" width="9.33203125" style="31"/>
    <col min="2054" max="2054" width="19.5" style="31" customWidth="1"/>
    <col min="2055" max="2055" width="71.33203125" style="31" customWidth="1"/>
    <col min="2056" max="2056" width="21.5" style="31" customWidth="1"/>
    <col min="2057" max="2057" width="9.33203125" style="31" customWidth="1"/>
    <col min="2058" max="2309" width="9.33203125" style="31"/>
    <col min="2310" max="2310" width="19.5" style="31" customWidth="1"/>
    <col min="2311" max="2311" width="71.33203125" style="31" customWidth="1"/>
    <col min="2312" max="2312" width="21.5" style="31" customWidth="1"/>
    <col min="2313" max="2313" width="9.33203125" style="31" customWidth="1"/>
    <col min="2314" max="2565" width="9.33203125" style="31"/>
    <col min="2566" max="2566" width="19.5" style="31" customWidth="1"/>
    <col min="2567" max="2567" width="71.33203125" style="31" customWidth="1"/>
    <col min="2568" max="2568" width="21.5" style="31" customWidth="1"/>
    <col min="2569" max="2569" width="9.33203125" style="31" customWidth="1"/>
    <col min="2570" max="2821" width="9.33203125" style="31"/>
    <col min="2822" max="2822" width="19.5" style="31" customWidth="1"/>
    <col min="2823" max="2823" width="71.33203125" style="31" customWidth="1"/>
    <col min="2824" max="2824" width="21.5" style="31" customWidth="1"/>
    <col min="2825" max="2825" width="9.33203125" style="31" customWidth="1"/>
    <col min="2826" max="3077" width="9.33203125" style="31"/>
    <col min="3078" max="3078" width="19.5" style="31" customWidth="1"/>
    <col min="3079" max="3079" width="71.33203125" style="31" customWidth="1"/>
    <col min="3080" max="3080" width="21.5" style="31" customWidth="1"/>
    <col min="3081" max="3081" width="9.33203125" style="31" customWidth="1"/>
    <col min="3082" max="3333" width="9.33203125" style="31"/>
    <col min="3334" max="3334" width="19.5" style="31" customWidth="1"/>
    <col min="3335" max="3335" width="71.33203125" style="31" customWidth="1"/>
    <col min="3336" max="3336" width="21.5" style="31" customWidth="1"/>
    <col min="3337" max="3337" width="9.33203125" style="31" customWidth="1"/>
    <col min="3338" max="3589" width="9.33203125" style="31"/>
    <col min="3590" max="3590" width="19.5" style="31" customWidth="1"/>
    <col min="3591" max="3591" width="71.33203125" style="31" customWidth="1"/>
    <col min="3592" max="3592" width="21.5" style="31" customWidth="1"/>
    <col min="3593" max="3593" width="9.33203125" style="31" customWidth="1"/>
    <col min="3594" max="3845" width="9.33203125" style="31"/>
    <col min="3846" max="3846" width="19.5" style="31" customWidth="1"/>
    <col min="3847" max="3847" width="71.33203125" style="31" customWidth="1"/>
    <col min="3848" max="3848" width="21.5" style="31" customWidth="1"/>
    <col min="3849" max="3849" width="9.33203125" style="31" customWidth="1"/>
    <col min="3850" max="4101" width="9.33203125" style="31"/>
    <col min="4102" max="4102" width="19.5" style="31" customWidth="1"/>
    <col min="4103" max="4103" width="71.33203125" style="31" customWidth="1"/>
    <col min="4104" max="4104" width="21.5" style="31" customWidth="1"/>
    <col min="4105" max="4105" width="9.33203125" style="31" customWidth="1"/>
    <col min="4106" max="4357" width="9.33203125" style="31"/>
    <col min="4358" max="4358" width="19.5" style="31" customWidth="1"/>
    <col min="4359" max="4359" width="71.33203125" style="31" customWidth="1"/>
    <col min="4360" max="4360" width="21.5" style="31" customWidth="1"/>
    <col min="4361" max="4361" width="9.33203125" style="31" customWidth="1"/>
    <col min="4362" max="4613" width="9.33203125" style="31"/>
    <col min="4614" max="4614" width="19.5" style="31" customWidth="1"/>
    <col min="4615" max="4615" width="71.33203125" style="31" customWidth="1"/>
    <col min="4616" max="4616" width="21.5" style="31" customWidth="1"/>
    <col min="4617" max="4617" width="9.33203125" style="31" customWidth="1"/>
    <col min="4618" max="4869" width="9.33203125" style="31"/>
    <col min="4870" max="4870" width="19.5" style="31" customWidth="1"/>
    <col min="4871" max="4871" width="71.33203125" style="31" customWidth="1"/>
    <col min="4872" max="4872" width="21.5" style="31" customWidth="1"/>
    <col min="4873" max="4873" width="9.33203125" style="31" customWidth="1"/>
    <col min="4874" max="5125" width="9.33203125" style="31"/>
    <col min="5126" max="5126" width="19.5" style="31" customWidth="1"/>
    <col min="5127" max="5127" width="71.33203125" style="31" customWidth="1"/>
    <col min="5128" max="5128" width="21.5" style="31" customWidth="1"/>
    <col min="5129" max="5129" width="9.33203125" style="31" customWidth="1"/>
    <col min="5130" max="5381" width="9.33203125" style="31"/>
    <col min="5382" max="5382" width="19.5" style="31" customWidth="1"/>
    <col min="5383" max="5383" width="71.33203125" style="31" customWidth="1"/>
    <col min="5384" max="5384" width="21.5" style="31" customWidth="1"/>
    <col min="5385" max="5385" width="9.33203125" style="31" customWidth="1"/>
    <col min="5386" max="5637" width="9.33203125" style="31"/>
    <col min="5638" max="5638" width="19.5" style="31" customWidth="1"/>
    <col min="5639" max="5639" width="71.33203125" style="31" customWidth="1"/>
    <col min="5640" max="5640" width="21.5" style="31" customWidth="1"/>
    <col min="5641" max="5641" width="9.33203125" style="31" customWidth="1"/>
    <col min="5642" max="5893" width="9.33203125" style="31"/>
    <col min="5894" max="5894" width="19.5" style="31" customWidth="1"/>
    <col min="5895" max="5895" width="71.33203125" style="31" customWidth="1"/>
    <col min="5896" max="5896" width="21.5" style="31" customWidth="1"/>
    <col min="5897" max="5897" width="9.33203125" style="31" customWidth="1"/>
    <col min="5898" max="6149" width="9.33203125" style="31"/>
    <col min="6150" max="6150" width="19.5" style="31" customWidth="1"/>
    <col min="6151" max="6151" width="71.33203125" style="31" customWidth="1"/>
    <col min="6152" max="6152" width="21.5" style="31" customWidth="1"/>
    <col min="6153" max="6153" width="9.33203125" style="31" customWidth="1"/>
    <col min="6154" max="6405" width="9.33203125" style="31"/>
    <col min="6406" max="6406" width="19.5" style="31" customWidth="1"/>
    <col min="6407" max="6407" width="71.33203125" style="31" customWidth="1"/>
    <col min="6408" max="6408" width="21.5" style="31" customWidth="1"/>
    <col min="6409" max="6409" width="9.33203125" style="31" customWidth="1"/>
    <col min="6410" max="6661" width="9.33203125" style="31"/>
    <col min="6662" max="6662" width="19.5" style="31" customWidth="1"/>
    <col min="6663" max="6663" width="71.33203125" style="31" customWidth="1"/>
    <col min="6664" max="6664" width="21.5" style="31" customWidth="1"/>
    <col min="6665" max="6665" width="9.33203125" style="31" customWidth="1"/>
    <col min="6666" max="6917" width="9.33203125" style="31"/>
    <col min="6918" max="6918" width="19.5" style="31" customWidth="1"/>
    <col min="6919" max="6919" width="71.33203125" style="31" customWidth="1"/>
    <col min="6920" max="6920" width="21.5" style="31" customWidth="1"/>
    <col min="6921" max="6921" width="9.33203125" style="31" customWidth="1"/>
    <col min="6922" max="7173" width="9.33203125" style="31"/>
    <col min="7174" max="7174" width="19.5" style="31" customWidth="1"/>
    <col min="7175" max="7175" width="71.33203125" style="31" customWidth="1"/>
    <col min="7176" max="7176" width="21.5" style="31" customWidth="1"/>
    <col min="7177" max="7177" width="9.33203125" style="31" customWidth="1"/>
    <col min="7178" max="7429" width="9.33203125" style="31"/>
    <col min="7430" max="7430" width="19.5" style="31" customWidth="1"/>
    <col min="7431" max="7431" width="71.33203125" style="31" customWidth="1"/>
    <col min="7432" max="7432" width="21.5" style="31" customWidth="1"/>
    <col min="7433" max="7433" width="9.33203125" style="31" customWidth="1"/>
    <col min="7434" max="7685" width="9.33203125" style="31"/>
    <col min="7686" max="7686" width="19.5" style="31" customWidth="1"/>
    <col min="7687" max="7687" width="71.33203125" style="31" customWidth="1"/>
    <col min="7688" max="7688" width="21.5" style="31" customWidth="1"/>
    <col min="7689" max="7689" width="9.33203125" style="31" customWidth="1"/>
    <col min="7690" max="7941" width="9.33203125" style="31"/>
    <col min="7942" max="7942" width="19.5" style="31" customWidth="1"/>
    <col min="7943" max="7943" width="71.33203125" style="31" customWidth="1"/>
    <col min="7944" max="7944" width="21.5" style="31" customWidth="1"/>
    <col min="7945" max="7945" width="9.33203125" style="31" customWidth="1"/>
    <col min="7946" max="8197" width="9.33203125" style="31"/>
    <col min="8198" max="8198" width="19.5" style="31" customWidth="1"/>
    <col min="8199" max="8199" width="71.33203125" style="31" customWidth="1"/>
    <col min="8200" max="8200" width="21.5" style="31" customWidth="1"/>
    <col min="8201" max="8201" width="9.33203125" style="31" customWidth="1"/>
    <col min="8202" max="8453" width="9.33203125" style="31"/>
    <col min="8454" max="8454" width="19.5" style="31" customWidth="1"/>
    <col min="8455" max="8455" width="71.33203125" style="31" customWidth="1"/>
    <col min="8456" max="8456" width="21.5" style="31" customWidth="1"/>
    <col min="8457" max="8457" width="9.33203125" style="31" customWidth="1"/>
    <col min="8458" max="8709" width="9.33203125" style="31"/>
    <col min="8710" max="8710" width="19.5" style="31" customWidth="1"/>
    <col min="8711" max="8711" width="71.33203125" style="31" customWidth="1"/>
    <col min="8712" max="8712" width="21.5" style="31" customWidth="1"/>
    <col min="8713" max="8713" width="9.33203125" style="31" customWidth="1"/>
    <col min="8714" max="8965" width="9.33203125" style="31"/>
    <col min="8966" max="8966" width="19.5" style="31" customWidth="1"/>
    <col min="8967" max="8967" width="71.33203125" style="31" customWidth="1"/>
    <col min="8968" max="8968" width="21.5" style="31" customWidth="1"/>
    <col min="8969" max="8969" width="9.33203125" style="31" customWidth="1"/>
    <col min="8970" max="9221" width="9.33203125" style="31"/>
    <col min="9222" max="9222" width="19.5" style="31" customWidth="1"/>
    <col min="9223" max="9223" width="71.33203125" style="31" customWidth="1"/>
    <col min="9224" max="9224" width="21.5" style="31" customWidth="1"/>
    <col min="9225" max="9225" width="9.33203125" style="31" customWidth="1"/>
    <col min="9226" max="9477" width="9.33203125" style="31"/>
    <col min="9478" max="9478" width="19.5" style="31" customWidth="1"/>
    <col min="9479" max="9479" width="71.33203125" style="31" customWidth="1"/>
    <col min="9480" max="9480" width="21.5" style="31" customWidth="1"/>
    <col min="9481" max="9481" width="9.33203125" style="31" customWidth="1"/>
    <col min="9482" max="9733" width="9.33203125" style="31"/>
    <col min="9734" max="9734" width="19.5" style="31" customWidth="1"/>
    <col min="9735" max="9735" width="71.33203125" style="31" customWidth="1"/>
    <col min="9736" max="9736" width="21.5" style="31" customWidth="1"/>
    <col min="9737" max="9737" width="9.33203125" style="31" customWidth="1"/>
    <col min="9738" max="9989" width="9.33203125" style="31"/>
    <col min="9990" max="9990" width="19.5" style="31" customWidth="1"/>
    <col min="9991" max="9991" width="71.33203125" style="31" customWidth="1"/>
    <col min="9992" max="9992" width="21.5" style="31" customWidth="1"/>
    <col min="9993" max="9993" width="9.33203125" style="31" customWidth="1"/>
    <col min="9994" max="10245" width="9.33203125" style="31"/>
    <col min="10246" max="10246" width="19.5" style="31" customWidth="1"/>
    <col min="10247" max="10247" width="71.33203125" style="31" customWidth="1"/>
    <col min="10248" max="10248" width="21.5" style="31" customWidth="1"/>
    <col min="10249" max="10249" width="9.33203125" style="31" customWidth="1"/>
    <col min="10250" max="10501" width="9.33203125" style="31"/>
    <col min="10502" max="10502" width="19.5" style="31" customWidth="1"/>
    <col min="10503" max="10503" width="71.33203125" style="31" customWidth="1"/>
    <col min="10504" max="10504" width="21.5" style="31" customWidth="1"/>
    <col min="10505" max="10505" width="9.33203125" style="31" customWidth="1"/>
    <col min="10506" max="10757" width="9.33203125" style="31"/>
    <col min="10758" max="10758" width="19.5" style="31" customWidth="1"/>
    <col min="10759" max="10759" width="71.33203125" style="31" customWidth="1"/>
    <col min="10760" max="10760" width="21.5" style="31" customWidth="1"/>
    <col min="10761" max="10761" width="9.33203125" style="31" customWidth="1"/>
    <col min="10762" max="11013" width="9.33203125" style="31"/>
    <col min="11014" max="11014" width="19.5" style="31" customWidth="1"/>
    <col min="11015" max="11015" width="71.33203125" style="31" customWidth="1"/>
    <col min="11016" max="11016" width="21.5" style="31" customWidth="1"/>
    <col min="11017" max="11017" width="9.33203125" style="31" customWidth="1"/>
    <col min="11018" max="11269" width="9.33203125" style="31"/>
    <col min="11270" max="11270" width="19.5" style="31" customWidth="1"/>
    <col min="11271" max="11271" width="71.33203125" style="31" customWidth="1"/>
    <col min="11272" max="11272" width="21.5" style="31" customWidth="1"/>
    <col min="11273" max="11273" width="9.33203125" style="31" customWidth="1"/>
    <col min="11274" max="11525" width="9.33203125" style="31"/>
    <col min="11526" max="11526" width="19.5" style="31" customWidth="1"/>
    <col min="11527" max="11527" width="71.33203125" style="31" customWidth="1"/>
    <col min="11528" max="11528" width="21.5" style="31" customWidth="1"/>
    <col min="11529" max="11529" width="9.33203125" style="31" customWidth="1"/>
    <col min="11530" max="11781" width="9.33203125" style="31"/>
    <col min="11782" max="11782" width="19.5" style="31" customWidth="1"/>
    <col min="11783" max="11783" width="71.33203125" style="31" customWidth="1"/>
    <col min="11784" max="11784" width="21.5" style="31" customWidth="1"/>
    <col min="11785" max="11785" width="9.33203125" style="31" customWidth="1"/>
    <col min="11786" max="12037" width="9.33203125" style="31"/>
    <col min="12038" max="12038" width="19.5" style="31" customWidth="1"/>
    <col min="12039" max="12039" width="71.33203125" style="31" customWidth="1"/>
    <col min="12040" max="12040" width="21.5" style="31" customWidth="1"/>
    <col min="12041" max="12041" width="9.33203125" style="31" customWidth="1"/>
    <col min="12042" max="12293" width="9.33203125" style="31"/>
    <col min="12294" max="12294" width="19.5" style="31" customWidth="1"/>
    <col min="12295" max="12295" width="71.33203125" style="31" customWidth="1"/>
    <col min="12296" max="12296" width="21.5" style="31" customWidth="1"/>
    <col min="12297" max="12297" width="9.33203125" style="31" customWidth="1"/>
    <col min="12298" max="12549" width="9.33203125" style="31"/>
    <col min="12550" max="12550" width="19.5" style="31" customWidth="1"/>
    <col min="12551" max="12551" width="71.33203125" style="31" customWidth="1"/>
    <col min="12552" max="12552" width="21.5" style="31" customWidth="1"/>
    <col min="12553" max="12553" width="9.33203125" style="31" customWidth="1"/>
    <col min="12554" max="12805" width="9.33203125" style="31"/>
    <col min="12806" max="12806" width="19.5" style="31" customWidth="1"/>
    <col min="12807" max="12807" width="71.33203125" style="31" customWidth="1"/>
    <col min="12808" max="12808" width="21.5" style="31" customWidth="1"/>
    <col min="12809" max="12809" width="9.33203125" style="31" customWidth="1"/>
    <col min="12810" max="13061" width="9.33203125" style="31"/>
    <col min="13062" max="13062" width="19.5" style="31" customWidth="1"/>
    <col min="13063" max="13063" width="71.33203125" style="31" customWidth="1"/>
    <col min="13064" max="13064" width="21.5" style="31" customWidth="1"/>
    <col min="13065" max="13065" width="9.33203125" style="31" customWidth="1"/>
    <col min="13066" max="13317" width="9.33203125" style="31"/>
    <col min="13318" max="13318" width="19.5" style="31" customWidth="1"/>
    <col min="13319" max="13319" width="71.33203125" style="31" customWidth="1"/>
    <col min="13320" max="13320" width="21.5" style="31" customWidth="1"/>
    <col min="13321" max="13321" width="9.33203125" style="31" customWidth="1"/>
    <col min="13322" max="13573" width="9.33203125" style="31"/>
    <col min="13574" max="13574" width="19.5" style="31" customWidth="1"/>
    <col min="13575" max="13575" width="71.33203125" style="31" customWidth="1"/>
    <col min="13576" max="13576" width="21.5" style="31" customWidth="1"/>
    <col min="13577" max="13577" width="9.33203125" style="31" customWidth="1"/>
    <col min="13578" max="13829" width="9.33203125" style="31"/>
    <col min="13830" max="13830" width="19.5" style="31" customWidth="1"/>
    <col min="13831" max="13831" width="71.33203125" style="31" customWidth="1"/>
    <col min="13832" max="13832" width="21.5" style="31" customWidth="1"/>
    <col min="13833" max="13833" width="9.33203125" style="31" customWidth="1"/>
    <col min="13834" max="14085" width="9.33203125" style="31"/>
    <col min="14086" max="14086" width="19.5" style="31" customWidth="1"/>
    <col min="14087" max="14087" width="71.33203125" style="31" customWidth="1"/>
    <col min="14088" max="14088" width="21.5" style="31" customWidth="1"/>
    <col min="14089" max="14089" width="9.33203125" style="31" customWidth="1"/>
    <col min="14090" max="14341" width="9.33203125" style="31"/>
    <col min="14342" max="14342" width="19.5" style="31" customWidth="1"/>
    <col min="14343" max="14343" width="71.33203125" style="31" customWidth="1"/>
    <col min="14344" max="14344" width="21.5" style="31" customWidth="1"/>
    <col min="14345" max="14345" width="9.33203125" style="31" customWidth="1"/>
    <col min="14346" max="14597" width="9.33203125" style="31"/>
    <col min="14598" max="14598" width="19.5" style="31" customWidth="1"/>
    <col min="14599" max="14599" width="71.33203125" style="31" customWidth="1"/>
    <col min="14600" max="14600" width="21.5" style="31" customWidth="1"/>
    <col min="14601" max="14601" width="9.33203125" style="31" customWidth="1"/>
    <col min="14602" max="14853" width="9.33203125" style="31"/>
    <col min="14854" max="14854" width="19.5" style="31" customWidth="1"/>
    <col min="14855" max="14855" width="71.33203125" style="31" customWidth="1"/>
    <col min="14856" max="14856" width="21.5" style="31" customWidth="1"/>
    <col min="14857" max="14857" width="9.33203125" style="31" customWidth="1"/>
    <col min="14858" max="15109" width="9.33203125" style="31"/>
    <col min="15110" max="15110" width="19.5" style="31" customWidth="1"/>
    <col min="15111" max="15111" width="71.33203125" style="31" customWidth="1"/>
    <col min="15112" max="15112" width="21.5" style="31" customWidth="1"/>
    <col min="15113" max="15113" width="9.33203125" style="31" customWidth="1"/>
    <col min="15114" max="15365" width="9.33203125" style="31"/>
    <col min="15366" max="15366" width="19.5" style="31" customWidth="1"/>
    <col min="15367" max="15367" width="71.33203125" style="31" customWidth="1"/>
    <col min="15368" max="15368" width="21.5" style="31" customWidth="1"/>
    <col min="15369" max="15369" width="9.33203125" style="31" customWidth="1"/>
    <col min="15370" max="15621" width="9.33203125" style="31"/>
    <col min="15622" max="15622" width="19.5" style="31" customWidth="1"/>
    <col min="15623" max="15623" width="71.33203125" style="31" customWidth="1"/>
    <col min="15624" max="15624" width="21.5" style="31" customWidth="1"/>
    <col min="15625" max="15625" width="9.33203125" style="31" customWidth="1"/>
    <col min="15626" max="15877" width="9.33203125" style="31"/>
    <col min="15878" max="15878" width="19.5" style="31" customWidth="1"/>
    <col min="15879" max="15879" width="71.33203125" style="31" customWidth="1"/>
    <col min="15880" max="15880" width="21.5" style="31" customWidth="1"/>
    <col min="15881" max="15881" width="9.33203125" style="31" customWidth="1"/>
    <col min="15882" max="16133" width="9.33203125" style="31"/>
    <col min="16134" max="16134" width="19.5" style="31" customWidth="1"/>
    <col min="16135" max="16135" width="71.33203125" style="31" customWidth="1"/>
    <col min="16136" max="16136" width="21.5" style="31" customWidth="1"/>
    <col min="16137" max="16137" width="9.33203125" style="31" customWidth="1"/>
    <col min="16138" max="16384" width="9.33203125" style="31"/>
  </cols>
  <sheetData>
    <row r="1" spans="1:13" s="50" customFormat="1" x14ac:dyDescent="0.2">
      <c r="B1" s="2151"/>
      <c r="C1" s="2151"/>
      <c r="D1" s="2151"/>
      <c r="E1" s="2151"/>
      <c r="F1" s="2151"/>
      <c r="G1" s="2151"/>
      <c r="H1" s="2151"/>
      <c r="M1" s="1242"/>
    </row>
    <row r="2" spans="1:13" s="50" customFormat="1" x14ac:dyDescent="0.2">
      <c r="A2" s="2151" t="s">
        <v>1076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  <c r="M2" s="1242"/>
    </row>
    <row r="3" spans="1:13" ht="13.5" thickBot="1" x14ac:dyDescent="0.25">
      <c r="C3" s="611"/>
      <c r="D3" s="611"/>
      <c r="E3" s="661"/>
      <c r="F3" s="661"/>
      <c r="G3" s="661"/>
      <c r="H3" s="611"/>
      <c r="I3" s="713"/>
      <c r="J3" s="713"/>
      <c r="K3" s="713"/>
      <c r="L3" s="713"/>
    </row>
    <row r="4" spans="1:13" s="77" customFormat="1" ht="21" customHeight="1" x14ac:dyDescent="0.2">
      <c r="A4" s="43" t="s">
        <v>84</v>
      </c>
      <c r="B4" s="1363" t="s">
        <v>9</v>
      </c>
      <c r="C4" s="2365" t="s">
        <v>144</v>
      </c>
      <c r="D4" s="2366"/>
      <c r="E4" s="2366"/>
      <c r="F4" s="2366"/>
      <c r="G4" s="2366"/>
      <c r="H4" s="2366"/>
      <c r="I4" s="2366"/>
      <c r="J4" s="2366"/>
      <c r="K4" s="2366"/>
      <c r="L4" s="2367"/>
      <c r="M4" s="1244"/>
    </row>
    <row r="5" spans="1:13" s="77" customFormat="1" ht="24.75" thickBot="1" x14ac:dyDescent="0.25">
      <c r="A5" s="46" t="s">
        <v>588</v>
      </c>
      <c r="B5" s="1364" t="s">
        <v>406</v>
      </c>
      <c r="C5" s="2368">
        <v>1</v>
      </c>
      <c r="D5" s="2369"/>
      <c r="E5" s="2369"/>
      <c r="F5" s="2369"/>
      <c r="G5" s="2369"/>
      <c r="H5" s="2369"/>
      <c r="I5" s="2369"/>
      <c r="J5" s="2369"/>
      <c r="K5" s="2369"/>
      <c r="L5" s="2370"/>
      <c r="M5" s="1244"/>
    </row>
    <row r="6" spans="1:13" s="324" customFormat="1" ht="15.95" customHeight="1" thickBot="1" x14ac:dyDescent="0.3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  <c r="M6" s="1245"/>
    </row>
    <row r="7" spans="1:13" ht="67.5" customHeight="1" thickBot="1" x14ac:dyDescent="0.25">
      <c r="A7" s="732" t="s">
        <v>145</v>
      </c>
      <c r="B7" s="733" t="s">
        <v>36</v>
      </c>
      <c r="C7" s="1107" t="str">
        <f>'21._köt_össz_bev'!C9</f>
        <v xml:space="preserve">2022. évi eredeti előirányzat
2/2022. (II.14.) </v>
      </c>
      <c r="D7" s="49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245" t="str">
        <f>'21._köt_össz_bev'!L9</f>
        <v>Teljesítés %-a</v>
      </c>
    </row>
    <row r="8" spans="1:13" s="79" customFormat="1" ht="14.2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  <c r="M8" s="1246"/>
    </row>
    <row r="9" spans="1:13" s="79" customFormat="1" ht="18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907"/>
      <c r="J9" s="907"/>
      <c r="K9" s="907"/>
      <c r="L9" s="1397"/>
      <c r="M9" s="1246"/>
    </row>
    <row r="10" spans="1:13" s="79" customFormat="1" ht="12" customHeight="1" thickBot="1" x14ac:dyDescent="0.25">
      <c r="A10" s="15" t="s">
        <v>12</v>
      </c>
      <c r="B10" s="80" t="s">
        <v>664</v>
      </c>
      <c r="C10" s="662">
        <f>+C18+C19+C20+C21+C22</f>
        <v>1319274641</v>
      </c>
      <c r="D10" s="139">
        <f t="shared" ref="D10:K10" si="0">+D18+D19+D20+D21+D22</f>
        <v>1357704903</v>
      </c>
      <c r="E10" s="139">
        <f t="shared" si="0"/>
        <v>1455998906</v>
      </c>
      <c r="F10" s="139">
        <f t="shared" si="0"/>
        <v>1556361983</v>
      </c>
      <c r="G10" s="720">
        <f t="shared" si="0"/>
        <v>1568161645</v>
      </c>
      <c r="H10" s="34">
        <f>+G10-F10</f>
        <v>11799662</v>
      </c>
      <c r="I10" s="725">
        <f t="shared" si="0"/>
        <v>0</v>
      </c>
      <c r="J10" s="34">
        <f t="shared" si="0"/>
        <v>0</v>
      </c>
      <c r="K10" s="662">
        <f t="shared" si="0"/>
        <v>1572910895</v>
      </c>
      <c r="L10" s="1509">
        <f t="shared" ref="L10:L41" si="1">IF(G10=0,"",K10/G10*100)</f>
        <v>100.30285462057708</v>
      </c>
      <c r="M10" s="1246"/>
    </row>
    <row r="11" spans="1:13" s="32" customFormat="1" ht="12" customHeight="1" x14ac:dyDescent="0.2">
      <c r="A11" s="13" t="s">
        <v>91</v>
      </c>
      <c r="B11" s="386" t="s">
        <v>191</v>
      </c>
      <c r="C11" s="663">
        <f>'4. mell.Önkorm'!C13-'22._önkorm_önként'!C12</f>
        <v>337342098</v>
      </c>
      <c r="D11" s="140">
        <f>'4. mell.Önkorm'!D13-'22._önkorm_önként'!D12</f>
        <v>337342098</v>
      </c>
      <c r="E11" s="140">
        <f>'4. mell.Önkorm'!E13-'22._önkorm_önként'!E12</f>
        <v>337342098</v>
      </c>
      <c r="F11" s="140">
        <f>'4. mell.Önkorm'!F13-'22._önkorm_önként'!F12</f>
        <v>337342098</v>
      </c>
      <c r="G11" s="663">
        <f>'4. mell.Önkorm'!G13-'22._önkorm_önként'!G12</f>
        <v>337342098</v>
      </c>
      <c r="H11" s="17">
        <f t="shared" ref="H11:H74" si="2">+G11-F11</f>
        <v>0</v>
      </c>
      <c r="I11" s="723">
        <f>'4. mell.Önkorm'!I13-'22._önkorm_önként'!I12</f>
        <v>0</v>
      </c>
      <c r="J11" s="17">
        <f>'4. mell.Önkorm'!J13-'22._önkorm_önként'!J12</f>
        <v>0</v>
      </c>
      <c r="K11" s="663">
        <f>'4. mell.Önkorm'!K13-'22._önkorm_önként'!K12</f>
        <v>337342098</v>
      </c>
      <c r="L11" s="1510">
        <f t="shared" si="1"/>
        <v>100</v>
      </c>
      <c r="M11" s="1247"/>
    </row>
    <row r="12" spans="1:13" s="82" customFormat="1" ht="12" customHeight="1" x14ac:dyDescent="0.2">
      <c r="A12" s="366" t="s">
        <v>92</v>
      </c>
      <c r="B12" s="387" t="s">
        <v>538</v>
      </c>
      <c r="C12" s="664">
        <f>'4. mell.Önkorm'!C14-'22._önkorm_önként'!C13</f>
        <v>377408370</v>
      </c>
      <c r="D12" s="436">
        <f>'4. mell.Önkorm'!D14-'22._önkorm_önként'!D13</f>
        <v>377408370</v>
      </c>
      <c r="E12" s="436">
        <f>'4. mell.Önkorm'!E14-'22._önkorm_önként'!E13</f>
        <v>375269020</v>
      </c>
      <c r="F12" s="436">
        <f>'4. mell.Önkorm'!F14-'22._önkorm_önként'!F13</f>
        <v>375269020</v>
      </c>
      <c r="G12" s="436">
        <f>'4. mell.Önkorm'!G14-'22._önkorm_önként'!G13</f>
        <v>377355225</v>
      </c>
      <c r="H12" s="368">
        <f t="shared" si="2"/>
        <v>2086205</v>
      </c>
      <c r="I12" s="724">
        <f>'4. mell.Önkorm'!I14-'22._önkorm_önként'!I13</f>
        <v>0</v>
      </c>
      <c r="J12" s="368">
        <f>'4. mell.Önkorm'!J14-'22._önkorm_önként'!J13</f>
        <v>0</v>
      </c>
      <c r="K12" s="664">
        <f>'4. mell.Önkorm'!K14-'22._önkorm_önként'!K13</f>
        <v>377355225</v>
      </c>
      <c r="L12" s="1511">
        <f t="shared" si="1"/>
        <v>100</v>
      </c>
      <c r="M12" s="1248"/>
    </row>
    <row r="13" spans="1:13" s="82" customFormat="1" ht="12" customHeight="1" x14ac:dyDescent="0.2">
      <c r="A13" s="366" t="s">
        <v>93</v>
      </c>
      <c r="B13" s="387" t="s">
        <v>539</v>
      </c>
      <c r="C13" s="664">
        <f>'4. mell.Önkorm'!C15-'22._önkorm_önként'!C14</f>
        <v>391464642</v>
      </c>
      <c r="D13" s="436">
        <f>'4. mell.Önkorm'!D15-'22._önkorm_önként'!D14</f>
        <v>424156888</v>
      </c>
      <c r="E13" s="436">
        <f>'4. mell.Önkorm'!E15-'22._önkorm_önként'!E14</f>
        <v>446370324</v>
      </c>
      <c r="F13" s="436">
        <f>'4. mell.Önkorm'!F15-'22._önkorm_önként'!F14</f>
        <v>468180889</v>
      </c>
      <c r="G13" s="436">
        <f>'4. mell.Önkorm'!G15-'22._önkorm_önként'!G14</f>
        <v>475338616</v>
      </c>
      <c r="H13" s="368">
        <f t="shared" si="2"/>
        <v>7157727</v>
      </c>
      <c r="I13" s="724">
        <f>'4. mell.Önkorm'!I15-'22._önkorm_önként'!I14</f>
        <v>0</v>
      </c>
      <c r="J13" s="368">
        <f>'4. mell.Önkorm'!J15-'22._önkorm_önként'!J14</f>
        <v>0</v>
      </c>
      <c r="K13" s="664">
        <f>'4. mell.Önkorm'!K15-'22._önkorm_önként'!K14</f>
        <v>475338616</v>
      </c>
      <c r="L13" s="1511">
        <f t="shared" si="1"/>
        <v>100</v>
      </c>
      <c r="M13" s="1248"/>
    </row>
    <row r="14" spans="1:13" s="82" customFormat="1" ht="12" customHeight="1" x14ac:dyDescent="0.2">
      <c r="A14" s="366" t="s">
        <v>90</v>
      </c>
      <c r="B14" s="387" t="s">
        <v>540</v>
      </c>
      <c r="C14" s="664">
        <f>'4. mell.Önkorm'!C16-'22._önkorm_önként'!C16</f>
        <v>126977657</v>
      </c>
      <c r="D14" s="436">
        <f>'4. mell.Önkorm'!D16-'22._önkorm_önként'!D16</f>
        <v>132715673</v>
      </c>
      <c r="E14" s="436">
        <f>'4. mell.Önkorm'!E16-'22._önkorm_önként'!E16</f>
        <v>127734792</v>
      </c>
      <c r="F14" s="436">
        <f>'4. mell.Önkorm'!F16-'22._önkorm_önként'!F16</f>
        <v>127734792</v>
      </c>
      <c r="G14" s="436">
        <f>'4. mell.Önkorm'!G16-'22._önkorm_önként'!G16</f>
        <v>128980149</v>
      </c>
      <c r="H14" s="368">
        <f t="shared" si="2"/>
        <v>1245357</v>
      </c>
      <c r="I14" s="724">
        <f>'4. mell.Önkorm'!I16-'22._önkorm_önként'!I16</f>
        <v>0</v>
      </c>
      <c r="J14" s="368">
        <f>'4. mell.Önkorm'!J16-'22._önkorm_önként'!J16</f>
        <v>0</v>
      </c>
      <c r="K14" s="664">
        <f>'4. mell.Önkorm'!K16-'22._önkorm_önként'!K16</f>
        <v>128980149</v>
      </c>
      <c r="L14" s="1511">
        <f t="shared" si="1"/>
        <v>100</v>
      </c>
      <c r="M14" s="1248"/>
    </row>
    <row r="15" spans="1:13" s="82" customFormat="1" ht="12" customHeight="1" x14ac:dyDescent="0.2">
      <c r="A15" s="366" t="s">
        <v>150</v>
      </c>
      <c r="B15" s="387" t="s">
        <v>192</v>
      </c>
      <c r="C15" s="664">
        <f>'4. mell.Önkorm'!C17-'22._önkorm_önként'!C17</f>
        <v>35076050</v>
      </c>
      <c r="D15" s="436">
        <f>'4. mell.Önkorm'!D17-'22._önkorm_önként'!D17</f>
        <v>35076050</v>
      </c>
      <c r="E15" s="436">
        <f>'4. mell.Önkorm'!E17-'22._önkorm_önként'!E17</f>
        <v>38400050</v>
      </c>
      <c r="F15" s="436">
        <f>'4. mell.Önkorm'!F17-'22._önkorm_önként'!F17</f>
        <v>38400050</v>
      </c>
      <c r="G15" s="436">
        <f>'4. mell.Önkorm'!G17-'22._önkorm_önként'!G17</f>
        <v>38400050</v>
      </c>
      <c r="H15" s="368">
        <f t="shared" si="2"/>
        <v>0</v>
      </c>
      <c r="I15" s="724">
        <f>'4. mell.Önkorm'!I17-'22._önkorm_önként'!I17</f>
        <v>0</v>
      </c>
      <c r="J15" s="368">
        <f>'4. mell.Önkorm'!J17-'22._önkorm_önként'!J17</f>
        <v>0</v>
      </c>
      <c r="K15" s="664">
        <f>'4. mell.Önkorm'!K17-'22._önkorm_önként'!K17</f>
        <v>38400050</v>
      </c>
      <c r="L15" s="1511">
        <f t="shared" si="1"/>
        <v>100</v>
      </c>
      <c r="M15" s="1248"/>
    </row>
    <row r="16" spans="1:13" s="82" customFormat="1" ht="12" customHeight="1" x14ac:dyDescent="0.2">
      <c r="A16" s="367" t="s">
        <v>152</v>
      </c>
      <c r="B16" s="387" t="s">
        <v>274</v>
      </c>
      <c r="C16" s="664">
        <f>'4. mell.Önkorm'!C18-'22._önkorm_önként'!C18</f>
        <v>0</v>
      </c>
      <c r="D16" s="436">
        <f>'4. mell.Önkorm'!D18-'22._önkorm_önként'!D18</f>
        <v>0</v>
      </c>
      <c r="E16" s="436">
        <f>'4. mell.Önkorm'!E18-'22._önkorm_önként'!E18</f>
        <v>78552512</v>
      </c>
      <c r="F16" s="436">
        <f>'4. mell.Önkorm'!F18-'22._önkorm_önként'!F18</f>
        <v>157105024</v>
      </c>
      <c r="G16" s="436">
        <f>'4. mell.Önkorm'!G18-'22._önkorm_önként'!G18</f>
        <v>157105024</v>
      </c>
      <c r="H16" s="368">
        <f t="shared" si="2"/>
        <v>0</v>
      </c>
      <c r="I16" s="724">
        <f>'4. mell.Önkorm'!I18-'22._önkorm_önként'!I18</f>
        <v>0</v>
      </c>
      <c r="J16" s="368">
        <f>'4. mell.Önkorm'!J18-'22._önkorm_önként'!J18</f>
        <v>0</v>
      </c>
      <c r="K16" s="664">
        <f>'4. mell.Önkorm'!K18-'22._önkorm_önként'!K18</f>
        <v>157105024</v>
      </c>
      <c r="L16" s="1511">
        <f t="shared" si="1"/>
        <v>100</v>
      </c>
      <c r="M16" s="1248"/>
    </row>
    <row r="17" spans="1:14" s="32" customFormat="1" ht="12.75" customHeight="1" x14ac:dyDescent="0.2">
      <c r="A17" s="367" t="s">
        <v>154</v>
      </c>
      <c r="B17" s="851" t="s">
        <v>275</v>
      </c>
      <c r="C17" s="664">
        <f>'4. mell.Önkorm'!C19-'22._önkorm_önként'!C19</f>
        <v>0</v>
      </c>
      <c r="D17" s="436">
        <f>'4. mell.Önkorm'!D19-'22._önkorm_önként'!D19</f>
        <v>0</v>
      </c>
      <c r="E17" s="436">
        <f>'4. mell.Önkorm'!E19-'22._önkorm_önként'!E19</f>
        <v>0</v>
      </c>
      <c r="F17" s="436">
        <f>'4. mell.Önkorm'!F19-'22._önkorm_önként'!F19</f>
        <v>0</v>
      </c>
      <c r="G17" s="436">
        <f>'4. mell.Önkorm'!G19-'22._önkorm_önként'!G19</f>
        <v>1310373</v>
      </c>
      <c r="H17" s="368">
        <f t="shared" si="2"/>
        <v>1310373</v>
      </c>
      <c r="I17" s="724">
        <f>'4. mell.Önkorm'!I19-'22._önkorm_önként'!I19</f>
        <v>0</v>
      </c>
      <c r="J17" s="368">
        <f>'4. mell.Önkorm'!J19-'22._önkorm_önként'!J19</f>
        <v>0</v>
      </c>
      <c r="K17" s="664">
        <f>'4. mell.Önkorm'!K19-'22._önkorm_önként'!K19</f>
        <v>1310373</v>
      </c>
      <c r="L17" s="1511">
        <f t="shared" si="1"/>
        <v>100</v>
      </c>
      <c r="M17" s="1247"/>
    </row>
    <row r="18" spans="1:14" s="32" customFormat="1" ht="12" customHeight="1" x14ac:dyDescent="0.2">
      <c r="A18" s="821" t="s">
        <v>156</v>
      </c>
      <c r="B18" s="822" t="s">
        <v>668</v>
      </c>
      <c r="C18" s="664">
        <f>SUM(C11:C17)</f>
        <v>1268268817</v>
      </c>
      <c r="D18" s="436">
        <f>SUM(D11:D17)</f>
        <v>1306699079</v>
      </c>
      <c r="E18" s="436">
        <f t="shared" ref="E18:K18" si="3">SUM(E11:E17)</f>
        <v>1403668796</v>
      </c>
      <c r="F18" s="436">
        <f t="shared" si="3"/>
        <v>1504031873</v>
      </c>
      <c r="G18" s="436">
        <f t="shared" si="3"/>
        <v>1515831535</v>
      </c>
      <c r="H18" s="724">
        <f t="shared" si="2"/>
        <v>11799662</v>
      </c>
      <c r="I18" s="724">
        <f t="shared" si="3"/>
        <v>0</v>
      </c>
      <c r="J18" s="368">
        <f t="shared" si="3"/>
        <v>0</v>
      </c>
      <c r="K18" s="664">
        <f t="shared" si="3"/>
        <v>1515831535</v>
      </c>
      <c r="L18" s="1511">
        <f t="shared" si="1"/>
        <v>100</v>
      </c>
      <c r="M18" s="1247"/>
    </row>
    <row r="19" spans="1:14" s="32" customFormat="1" ht="12" customHeight="1" x14ac:dyDescent="0.2">
      <c r="A19" s="13" t="s">
        <v>157</v>
      </c>
      <c r="B19" s="81" t="s">
        <v>162</v>
      </c>
      <c r="C19" s="663">
        <f>'4. mell.Önkorm'!C21-'22._önkorm_önként'!C20</f>
        <v>0</v>
      </c>
      <c r="D19" s="140">
        <f>'4. mell.Önkorm'!D21-'22._önkorm_önként'!D20</f>
        <v>0</v>
      </c>
      <c r="E19" s="140">
        <f>'4. mell.Önkorm'!E21-'22._önkorm_önként'!E20</f>
        <v>0</v>
      </c>
      <c r="F19" s="140">
        <f>'4. mell.Önkorm'!F21-'22._önkorm_önként'!F20</f>
        <v>0</v>
      </c>
      <c r="G19" s="140">
        <f>'4. mell.Önkorm'!G21-'22._önkorm_önként'!G20</f>
        <v>0</v>
      </c>
      <c r="H19" s="17">
        <f t="shared" si="2"/>
        <v>0</v>
      </c>
      <c r="I19" s="723">
        <f>'4. mell.Önkorm'!I21-'22._önkorm_önként'!I20</f>
        <v>0</v>
      </c>
      <c r="J19" s="17">
        <f>'4. mell.Önkorm'!J21-'22._önkorm_önként'!J20</f>
        <v>0</v>
      </c>
      <c r="K19" s="663">
        <f>'4. mell.Önkorm'!K21-'22._önkorm_önként'!K20</f>
        <v>0</v>
      </c>
      <c r="L19" s="1510" t="str">
        <f t="shared" si="1"/>
        <v/>
      </c>
      <c r="M19" s="1247"/>
    </row>
    <row r="20" spans="1:14" s="32" customFormat="1" ht="12" customHeight="1" x14ac:dyDescent="0.2">
      <c r="A20" s="13" t="s">
        <v>159</v>
      </c>
      <c r="B20" s="615" t="s">
        <v>193</v>
      </c>
      <c r="C20" s="664">
        <f>'4. mell.Önkorm'!C22-'22._önkorm_önként'!C21</f>
        <v>0</v>
      </c>
      <c r="D20" s="436">
        <f>'4. mell.Önkorm'!D22-'22._önkorm_önként'!D21</f>
        <v>0</v>
      </c>
      <c r="E20" s="436">
        <f>'4. mell.Önkorm'!E22-'22._önkorm_önként'!E21</f>
        <v>0</v>
      </c>
      <c r="F20" s="664">
        <f>'4. mell.Önkorm'!F22-'22._önkorm_önként'!F21</f>
        <v>0</v>
      </c>
      <c r="G20" s="436">
        <f>'4. mell.Önkorm'!G22-'22._önkorm_önként'!G21</f>
        <v>0</v>
      </c>
      <c r="H20" s="368">
        <f t="shared" si="2"/>
        <v>0</v>
      </c>
      <c r="I20" s="724">
        <f>'4. mell.Önkorm'!I22-'22._önkorm_önként'!I21</f>
        <v>0</v>
      </c>
      <c r="J20" s="368">
        <f>'4. mell.Önkorm'!J22-'22._önkorm_önként'!J21</f>
        <v>0</v>
      </c>
      <c r="K20" s="664">
        <f>'4. mell.Önkorm'!K22-'22._önkorm_önként'!K21</f>
        <v>0</v>
      </c>
      <c r="L20" s="1511" t="str">
        <f t="shared" si="1"/>
        <v/>
      </c>
      <c r="M20" s="1247"/>
    </row>
    <row r="21" spans="1:14" s="32" customFormat="1" ht="12" customHeight="1" x14ac:dyDescent="0.2">
      <c r="A21" s="13" t="s">
        <v>279</v>
      </c>
      <c r="B21" s="615" t="s">
        <v>194</v>
      </c>
      <c r="C21" s="664">
        <f>'4. mell.Önkorm'!C23-'22._önkorm_önként'!C22</f>
        <v>0</v>
      </c>
      <c r="D21" s="436">
        <f>'4. mell.Önkorm'!D23-'22._önkorm_önként'!D22</f>
        <v>0</v>
      </c>
      <c r="E21" s="436">
        <f>'4. mell.Önkorm'!E23-'22._önkorm_önként'!E22</f>
        <v>0</v>
      </c>
      <c r="F21" s="664">
        <f>'4. mell.Önkorm'!F23-'22._önkorm_önként'!F22</f>
        <v>0</v>
      </c>
      <c r="G21" s="436">
        <f>'4. mell.Önkorm'!G23-'22._önkorm_önként'!G22</f>
        <v>0</v>
      </c>
      <c r="H21" s="368">
        <f t="shared" si="2"/>
        <v>0</v>
      </c>
      <c r="I21" s="724">
        <f>'4. mell.Önkorm'!I23-'22._önkorm_önként'!I22</f>
        <v>0</v>
      </c>
      <c r="J21" s="368">
        <f>'4. mell.Önkorm'!J23-'22._önkorm_önként'!J22</f>
        <v>0</v>
      </c>
      <c r="K21" s="664">
        <f>'4. mell.Önkorm'!K23-'22._önkorm_önként'!K22</f>
        <v>0</v>
      </c>
      <c r="L21" s="1511" t="str">
        <f t="shared" si="1"/>
        <v/>
      </c>
      <c r="M21" s="1247"/>
    </row>
    <row r="22" spans="1:14" s="32" customFormat="1" ht="12" customHeight="1" x14ac:dyDescent="0.2">
      <c r="A22" s="13" t="s">
        <v>637</v>
      </c>
      <c r="B22" s="615" t="s">
        <v>195</v>
      </c>
      <c r="C22" s="664">
        <f>'4. mell.Önkorm'!C24-'22._önkorm_önként'!C23</f>
        <v>51005824</v>
      </c>
      <c r="D22" s="436">
        <f>'4. mell.Önkorm'!D24-'22._önkorm_önként'!D23</f>
        <v>51005824</v>
      </c>
      <c r="E22" s="436">
        <f>'4. mell.Önkorm'!E24-'22._önkorm_önként'!E23</f>
        <v>52330110</v>
      </c>
      <c r="F22" s="664">
        <f>'4. mell.Önkorm'!F24-'22._önkorm_önként'!F23</f>
        <v>52330110</v>
      </c>
      <c r="G22" s="436">
        <f>'4. mell.Önkorm'!G24-'22._önkorm_önként'!G23</f>
        <v>52330110</v>
      </c>
      <c r="H22" s="368">
        <f t="shared" si="2"/>
        <v>0</v>
      </c>
      <c r="I22" s="724">
        <f>'4. mell.Önkorm'!I24-'22._önkorm_önként'!I23</f>
        <v>0</v>
      </c>
      <c r="J22" s="368">
        <f>'4. mell.Önkorm'!J24-'22._önkorm_önként'!J23</f>
        <v>0</v>
      </c>
      <c r="K22" s="664">
        <f>'4. mell.Önkorm'!K24-'22._önkorm_önként'!K23</f>
        <v>57079360</v>
      </c>
      <c r="L22" s="1511">
        <f t="shared" si="1"/>
        <v>109.07555898506615</v>
      </c>
      <c r="M22" s="1247"/>
    </row>
    <row r="23" spans="1:14" s="82" customFormat="1" ht="12" customHeight="1" thickBot="1" x14ac:dyDescent="0.25">
      <c r="A23" s="13" t="s">
        <v>638</v>
      </c>
      <c r="B23" s="620" t="s">
        <v>694</v>
      </c>
      <c r="C23" s="665">
        <f>'4. mell.Önkorm'!C25-'22._önkorm_önként'!C24</f>
        <v>0</v>
      </c>
      <c r="D23" s="578">
        <f>'4. mell.Önkorm'!D25-'22._önkorm_önként'!D24</f>
        <v>0</v>
      </c>
      <c r="E23" s="578">
        <f>'4. mell.Önkorm'!E25-'22._önkorm_önként'!E24</f>
        <v>0</v>
      </c>
      <c r="F23" s="665">
        <f>'4. mell.Önkorm'!F25-'22._önkorm_önként'!F24</f>
        <v>0</v>
      </c>
      <c r="G23" s="179">
        <f>'4. mell.Önkorm'!G25-'22._önkorm_önként'!G24</f>
        <v>0</v>
      </c>
      <c r="H23" s="617">
        <f t="shared" si="2"/>
        <v>0</v>
      </c>
      <c r="I23" s="726">
        <f>'4. mell.Önkorm'!I25-'22._önkorm_önként'!I24</f>
        <v>0</v>
      </c>
      <c r="J23" s="617">
        <f>'4. mell.Önkorm'!J25-'22._önkorm_önként'!J24</f>
        <v>0</v>
      </c>
      <c r="K23" s="665">
        <f>'4. mell.Önkorm'!K25-'22._önkorm_önként'!K24</f>
        <v>0</v>
      </c>
      <c r="L23" s="1512" t="str">
        <f t="shared" si="1"/>
        <v/>
      </c>
      <c r="M23" s="1248"/>
    </row>
    <row r="24" spans="1:14" s="82" customFormat="1" ht="12" customHeight="1" thickBot="1" x14ac:dyDescent="0.25">
      <c r="A24" s="15" t="s">
        <v>13</v>
      </c>
      <c r="B24" s="80" t="s">
        <v>639</v>
      </c>
      <c r="C24" s="662">
        <f>+C25+C26+C27+C28</f>
        <v>0</v>
      </c>
      <c r="D24" s="139">
        <f t="shared" ref="D24:K24" si="4">+D25+D26+D27+D28</f>
        <v>0</v>
      </c>
      <c r="E24" s="139">
        <f t="shared" si="4"/>
        <v>0</v>
      </c>
      <c r="F24" s="662">
        <f t="shared" si="4"/>
        <v>0</v>
      </c>
      <c r="G24" s="662">
        <f t="shared" si="4"/>
        <v>0</v>
      </c>
      <c r="H24" s="34">
        <f t="shared" si="2"/>
        <v>0</v>
      </c>
      <c r="I24" s="725">
        <f t="shared" si="4"/>
        <v>0</v>
      </c>
      <c r="J24" s="34">
        <f t="shared" si="4"/>
        <v>0</v>
      </c>
      <c r="K24" s="662">
        <f t="shared" si="4"/>
        <v>0</v>
      </c>
      <c r="L24" s="1509" t="str">
        <f t="shared" si="1"/>
        <v/>
      </c>
      <c r="M24" s="1248"/>
    </row>
    <row r="25" spans="1:14" s="82" customFormat="1" ht="12" customHeight="1" x14ac:dyDescent="0.2">
      <c r="A25" s="13" t="s">
        <v>94</v>
      </c>
      <c r="B25" s="850" t="s">
        <v>196</v>
      </c>
      <c r="C25" s="663">
        <f>'4. mell.Önkorm'!C27-'22._önkorm_önként'!C26</f>
        <v>0</v>
      </c>
      <c r="D25" s="140">
        <f>'4. mell.Önkorm'!D27-'22._önkorm_önként'!D26</f>
        <v>0</v>
      </c>
      <c r="E25" s="140">
        <f>'4. mell.Önkorm'!E27-'22._önkorm_önként'!E26</f>
        <v>0</v>
      </c>
      <c r="F25" s="663">
        <f>'4. mell.Önkorm'!F27-'22._önkorm_önként'!F26</f>
        <v>0</v>
      </c>
      <c r="G25" s="663">
        <f>'4. mell.Önkorm'!G27-'22._önkorm_önként'!G26</f>
        <v>0</v>
      </c>
      <c r="H25" s="17">
        <f t="shared" si="2"/>
        <v>0</v>
      </c>
      <c r="I25" s="723">
        <f>'4. mell.Önkorm'!I27-'22._önkorm_önként'!I26</f>
        <v>0</v>
      </c>
      <c r="J25" s="17">
        <f>'4. mell.Önkorm'!J27-'22._önkorm_önként'!J26</f>
        <v>0</v>
      </c>
      <c r="K25" s="663">
        <f>'4. mell.Önkorm'!K27-'22._önkorm_önként'!K26</f>
        <v>0</v>
      </c>
      <c r="L25" s="1510" t="str">
        <f t="shared" si="1"/>
        <v/>
      </c>
      <c r="M25" s="1248"/>
    </row>
    <row r="26" spans="1:14" s="82" customFormat="1" ht="12" customHeight="1" x14ac:dyDescent="0.2">
      <c r="A26" s="366" t="s">
        <v>95</v>
      </c>
      <c r="B26" s="851" t="s">
        <v>197</v>
      </c>
      <c r="C26" s="664">
        <f>'4. mell.Önkorm'!C28-'22._önkorm_önként'!C27</f>
        <v>0</v>
      </c>
      <c r="D26" s="436">
        <f>'4. mell.Önkorm'!D28-'22._önkorm_önként'!D27</f>
        <v>0</v>
      </c>
      <c r="E26" s="436">
        <f>'4. mell.Önkorm'!E28-'22._önkorm_önként'!E27</f>
        <v>0</v>
      </c>
      <c r="F26" s="664">
        <f>'4. mell.Önkorm'!F28-'22._önkorm_önként'!F27</f>
        <v>0</v>
      </c>
      <c r="G26" s="664">
        <f>'4. mell.Önkorm'!G28-'22._önkorm_önként'!G27</f>
        <v>0</v>
      </c>
      <c r="H26" s="368">
        <f t="shared" si="2"/>
        <v>0</v>
      </c>
      <c r="I26" s="724">
        <f>'4. mell.Önkorm'!I28-'22._önkorm_önként'!I27</f>
        <v>0</v>
      </c>
      <c r="J26" s="368">
        <f>'4. mell.Önkorm'!J28-'22._önkorm_önként'!J27</f>
        <v>0</v>
      </c>
      <c r="K26" s="664">
        <f>'4. mell.Önkorm'!K28-'22._önkorm_önként'!K27</f>
        <v>0</v>
      </c>
      <c r="L26" s="1511" t="str">
        <f t="shared" si="1"/>
        <v/>
      </c>
      <c r="M26" s="1248"/>
    </row>
    <row r="27" spans="1:14" s="82" customFormat="1" ht="12" customHeight="1" x14ac:dyDescent="0.2">
      <c r="A27" s="366" t="s">
        <v>96</v>
      </c>
      <c r="B27" s="851" t="s">
        <v>199</v>
      </c>
      <c r="C27" s="664">
        <f>'4. mell.Önkorm'!C29-'22._önkorm_önként'!C28</f>
        <v>0</v>
      </c>
      <c r="D27" s="436">
        <f>'4. mell.Önkorm'!D29-'22._önkorm_önként'!D28</f>
        <v>0</v>
      </c>
      <c r="E27" s="436">
        <f>'4. mell.Önkorm'!E29-'22._önkorm_önként'!E28</f>
        <v>0</v>
      </c>
      <c r="F27" s="664">
        <f>'4. mell.Önkorm'!F29-'22._önkorm_önként'!F28</f>
        <v>0</v>
      </c>
      <c r="G27" s="664">
        <f>'4. mell.Önkorm'!G29-'22._önkorm_önként'!G28</f>
        <v>0</v>
      </c>
      <c r="H27" s="368">
        <f t="shared" si="2"/>
        <v>0</v>
      </c>
      <c r="I27" s="724">
        <f>'4. mell.Önkorm'!I29-'22._önkorm_önként'!I28</f>
        <v>0</v>
      </c>
      <c r="J27" s="368">
        <f>'4. mell.Önkorm'!J29-'22._önkorm_önként'!J28</f>
        <v>0</v>
      </c>
      <c r="K27" s="664">
        <f>'4. mell.Önkorm'!K29-'22._önkorm_önként'!K28</f>
        <v>0</v>
      </c>
      <c r="L27" s="1511" t="str">
        <f t="shared" si="1"/>
        <v/>
      </c>
      <c r="M27" s="1248"/>
    </row>
    <row r="28" spans="1:14" s="82" customFormat="1" ht="12" customHeight="1" x14ac:dyDescent="0.2">
      <c r="A28" s="366" t="s">
        <v>97</v>
      </c>
      <c r="B28" s="851" t="s">
        <v>200</v>
      </c>
      <c r="C28" s="664">
        <f>'4. mell.Önkorm'!C30-'22._önkorm_önként'!C29</f>
        <v>0</v>
      </c>
      <c r="D28" s="436">
        <f>'4. mell.Önkorm'!D30-'22._önkorm_önként'!D29</f>
        <v>0</v>
      </c>
      <c r="E28" s="436">
        <f>'4. mell.Önkorm'!E30-'22._önkorm_önként'!E29</f>
        <v>0</v>
      </c>
      <c r="F28" s="664">
        <f>'4. mell.Önkorm'!F30-'22._önkorm_önként'!F29</f>
        <v>0</v>
      </c>
      <c r="G28" s="664">
        <f>'4. mell.Önkorm'!G30-'22._önkorm_önként'!G29</f>
        <v>0</v>
      </c>
      <c r="H28" s="368">
        <f t="shared" si="2"/>
        <v>0</v>
      </c>
      <c r="I28" s="724">
        <f>'4. mell.Önkorm'!I30-'22._önkorm_önként'!I29</f>
        <v>0</v>
      </c>
      <c r="J28" s="368">
        <f>'4. mell.Önkorm'!J30-'22._önkorm_önként'!J29</f>
        <v>0</v>
      </c>
      <c r="K28" s="664">
        <f>'4. mell.Önkorm'!K30-'22._önkorm_önként'!K29</f>
        <v>0</v>
      </c>
      <c r="L28" s="1511" t="str">
        <f t="shared" si="1"/>
        <v/>
      </c>
      <c r="M28" s="1248"/>
    </row>
    <row r="29" spans="1:14" s="82" customFormat="1" ht="12" customHeight="1" thickBot="1" x14ac:dyDescent="0.25">
      <c r="A29" s="367" t="s">
        <v>326</v>
      </c>
      <c r="B29" s="555" t="s">
        <v>276</v>
      </c>
      <c r="C29" s="665">
        <f>'4. mell.Önkorm'!C31-'22._önkorm_önként'!C30</f>
        <v>0</v>
      </c>
      <c r="D29" s="578">
        <f>'4. mell.Önkorm'!D31-'22._önkorm_önként'!D30</f>
        <v>0</v>
      </c>
      <c r="E29" s="578">
        <f>'4. mell.Önkorm'!E31-'22._önkorm_önként'!E30</f>
        <v>0</v>
      </c>
      <c r="F29" s="665">
        <f>'4. mell.Önkorm'!F31-'22._önkorm_önként'!F30</f>
        <v>0</v>
      </c>
      <c r="G29" s="665">
        <f>'4. mell.Önkorm'!G31-'22._önkorm_önként'!G30</f>
        <v>0</v>
      </c>
      <c r="H29" s="617">
        <f t="shared" si="2"/>
        <v>0</v>
      </c>
      <c r="I29" s="726">
        <f>'4. mell.Önkorm'!I31-'22._önkorm_önként'!I30</f>
        <v>0</v>
      </c>
      <c r="J29" s="617">
        <f>'4. mell.Önkorm'!J31-'22._önkorm_önként'!J30</f>
        <v>0</v>
      </c>
      <c r="K29" s="665">
        <f>'4. mell.Önkorm'!K31-'22._önkorm_önként'!K30</f>
        <v>0</v>
      </c>
      <c r="L29" s="1512" t="str">
        <f t="shared" si="1"/>
        <v/>
      </c>
      <c r="M29" s="1248"/>
    </row>
    <row r="30" spans="1:14" s="82" customFormat="1" ht="12" customHeight="1" thickBot="1" x14ac:dyDescent="0.25">
      <c r="A30" s="15" t="s">
        <v>670</v>
      </c>
      <c r="B30" s="80" t="s">
        <v>640</v>
      </c>
      <c r="C30" s="625">
        <f>C31+C33+C35+C36+C39</f>
        <v>6116965964</v>
      </c>
      <c r="D30" s="1069">
        <f>D31+D33+D35+D36+D39</f>
        <v>5653692313</v>
      </c>
      <c r="E30" s="1069">
        <f>E31+E33+E35+E36+E39</f>
        <v>5424750969</v>
      </c>
      <c r="F30" s="625">
        <f t="shared" ref="F30:K30" si="5">F31+F33+F35+F36+F39</f>
        <v>6323579591</v>
      </c>
      <c r="G30" s="625">
        <f t="shared" si="5"/>
        <v>6359543564</v>
      </c>
      <c r="H30" s="83">
        <f t="shared" si="2"/>
        <v>35963973</v>
      </c>
      <c r="I30" s="730">
        <f t="shared" si="5"/>
        <v>0</v>
      </c>
      <c r="J30" s="83">
        <f t="shared" si="5"/>
        <v>0</v>
      </c>
      <c r="K30" s="625">
        <f t="shared" si="5"/>
        <v>7274306930</v>
      </c>
      <c r="L30" s="1513">
        <f t="shared" si="1"/>
        <v>114.38410409165647</v>
      </c>
      <c r="M30" s="1248"/>
      <c r="N30" s="82" t="s">
        <v>389</v>
      </c>
    </row>
    <row r="31" spans="1:14" s="82" customFormat="1" ht="12" customHeight="1" x14ac:dyDescent="0.2">
      <c r="A31" s="13" t="s">
        <v>98</v>
      </c>
      <c r="B31" s="850" t="s">
        <v>281</v>
      </c>
      <c r="C31" s="666">
        <f>'4. mell.Önkorm'!C33-'22._önkorm_önként'!C32</f>
        <v>656876000</v>
      </c>
      <c r="D31" s="141">
        <f>'4. mell.Önkorm'!D33-'22._önkorm_önként'!D32</f>
        <v>656876000</v>
      </c>
      <c r="E31" s="141">
        <f>'4. mell.Önkorm'!E33-'22._önkorm_önként'!E32</f>
        <v>656876000</v>
      </c>
      <c r="F31" s="666">
        <f>'4. mell.Önkorm'!F33-'22._önkorm_önként'!F32</f>
        <v>678876000</v>
      </c>
      <c r="G31" s="666">
        <f>'4. mell.Önkorm'!G33-'22._önkorm_önként'!G32</f>
        <v>678876000</v>
      </c>
      <c r="H31" s="84">
        <f t="shared" si="2"/>
        <v>0</v>
      </c>
      <c r="I31" s="729">
        <f>'4. mell.Önkorm'!I33-'22._önkorm_önként'!I32</f>
        <v>0</v>
      </c>
      <c r="J31" s="84">
        <f>'4. mell.Önkorm'!J33-'22._önkorm_önként'!J32</f>
        <v>0</v>
      </c>
      <c r="K31" s="666">
        <f>'4. mell.Önkorm'!K33-'22._önkorm_önként'!K32</f>
        <v>680111445</v>
      </c>
      <c r="L31" s="1514">
        <f t="shared" si="1"/>
        <v>100.18198389691196</v>
      </c>
      <c r="M31" s="1248"/>
    </row>
    <row r="32" spans="1:14" s="82" customFormat="1" ht="12" customHeight="1" x14ac:dyDescent="0.2">
      <c r="A32" s="366" t="s">
        <v>641</v>
      </c>
      <c r="B32" s="851" t="s">
        <v>233</v>
      </c>
      <c r="C32" s="664">
        <f>'4. mell.Önkorm'!C34-'22._önkorm_önként'!C33</f>
        <v>656876000</v>
      </c>
      <c r="D32" s="436">
        <f>'4. mell.Önkorm'!D34-'22._önkorm_önként'!D33</f>
        <v>656876000</v>
      </c>
      <c r="E32" s="436">
        <f>'4. mell.Önkorm'!E34-'22._önkorm_önként'!E33</f>
        <v>656876000</v>
      </c>
      <c r="F32" s="664">
        <f>'4. mell.Önkorm'!F34-'22._önkorm_önként'!F33</f>
        <v>678876000</v>
      </c>
      <c r="G32" s="664">
        <f>'4. mell.Önkorm'!G34-'22._önkorm_önként'!G33</f>
        <v>678876000</v>
      </c>
      <c r="H32" s="368">
        <f t="shared" si="2"/>
        <v>0</v>
      </c>
      <c r="I32" s="724">
        <f>'4. mell.Önkorm'!I34-'22._önkorm_önként'!I33</f>
        <v>0</v>
      </c>
      <c r="J32" s="368">
        <f>'4. mell.Önkorm'!J34-'22._önkorm_önként'!J33</f>
        <v>0</v>
      </c>
      <c r="K32" s="664">
        <f>'4. mell.Önkorm'!K34-'22._önkorm_önként'!K33</f>
        <v>680111445</v>
      </c>
      <c r="L32" s="1511">
        <f t="shared" si="1"/>
        <v>100.18198389691196</v>
      </c>
      <c r="M32" s="1248"/>
    </row>
    <row r="33" spans="1:13" s="82" customFormat="1" ht="12" customHeight="1" x14ac:dyDescent="0.2">
      <c r="A33" s="366" t="s">
        <v>99</v>
      </c>
      <c r="B33" s="850" t="s">
        <v>282</v>
      </c>
      <c r="C33" s="664">
        <f>'4. mell.Önkorm'!C35-'22._önkorm_önként'!C34</f>
        <v>5440089964</v>
      </c>
      <c r="D33" s="436">
        <f>'4. mell.Önkorm'!D35-'22._önkorm_önként'!D34-'22._önkorm_államig'!D34</f>
        <v>4976816313</v>
      </c>
      <c r="E33" s="436">
        <f>'4. mell.Önkorm'!E35-'22._önkorm_önként'!E34-'22._önkorm_államig'!E34</f>
        <v>4747874969</v>
      </c>
      <c r="F33" s="664">
        <f>'4. mell.Önkorm'!F35-'22._önkorm_önként'!F34-'22._önkorm_államig'!F34</f>
        <v>5596703591</v>
      </c>
      <c r="G33" s="664">
        <f>'4. mell.Önkorm'!G35-'22._önkorm_önként'!G34-'22._önkorm_államig'!G34</f>
        <v>5632667564</v>
      </c>
      <c r="H33" s="368">
        <f t="shared" si="2"/>
        <v>35963973</v>
      </c>
      <c r="I33" s="724">
        <f>'4. mell.Önkorm'!I35-'22._önkorm_önként'!I34-'22._önkorm_államig'!I34</f>
        <v>0</v>
      </c>
      <c r="J33" s="368">
        <f>'4. mell.Önkorm'!J35-'22._önkorm_önként'!J34-'22._önkorm_államig'!J34</f>
        <v>0</v>
      </c>
      <c r="K33" s="664">
        <f>'4. mell.Önkorm'!K35-'22._önkorm_önként'!K34-'22._önkorm_államig'!K34</f>
        <v>6543447725</v>
      </c>
      <c r="L33" s="1511">
        <f t="shared" si="1"/>
        <v>116.16960615288319</v>
      </c>
      <c r="M33" s="1248"/>
    </row>
    <row r="34" spans="1:13" s="82" customFormat="1" ht="12" customHeight="1" x14ac:dyDescent="0.2">
      <c r="A34" s="366" t="s">
        <v>642</v>
      </c>
      <c r="B34" s="851" t="s">
        <v>283</v>
      </c>
      <c r="C34" s="664">
        <f>'4. mell.Önkorm'!C36-'22._önkorm_önként'!C35</f>
        <v>5440089964</v>
      </c>
      <c r="D34" s="436">
        <f>'4. mell.Önkorm'!D36-'22._önkorm_önként'!D35</f>
        <v>5574262231</v>
      </c>
      <c r="E34" s="436">
        <f>'4. mell.Önkorm'!E36-'22._önkorm_önként'!E35</f>
        <v>5371230887</v>
      </c>
      <c r="F34" s="664">
        <f>'4. mell.Önkorm'!F36-'22._önkorm_önként'!F35</f>
        <v>6220059509</v>
      </c>
      <c r="G34" s="664">
        <f>'4. mell.Önkorm'!G36-'22._önkorm_önként'!G35</f>
        <v>6256023482</v>
      </c>
      <c r="H34" s="368">
        <f t="shared" si="2"/>
        <v>35963973</v>
      </c>
      <c r="I34" s="724">
        <f>'4. mell.Önkorm'!I36-'22._önkorm_önként'!I35</f>
        <v>0</v>
      </c>
      <c r="J34" s="368">
        <f>'4. mell.Önkorm'!J36-'22._önkorm_önként'!J35</f>
        <v>0</v>
      </c>
      <c r="K34" s="664">
        <f>'4. mell.Önkorm'!K36-'22._önkorm_önként'!K35</f>
        <v>7112174478</v>
      </c>
      <c r="L34" s="1511">
        <f t="shared" si="1"/>
        <v>113.68522670132779</v>
      </c>
      <c r="M34" s="1248"/>
    </row>
    <row r="35" spans="1:13" s="82" customFormat="1" ht="12" customHeight="1" x14ac:dyDescent="0.2">
      <c r="A35" s="366" t="s">
        <v>106</v>
      </c>
      <c r="B35" s="851" t="s">
        <v>201</v>
      </c>
      <c r="C35" s="664">
        <f>'4. mell.Önkorm'!C37-'22._önkorm_önként'!C36</f>
        <v>0</v>
      </c>
      <c r="D35" s="436">
        <f>'4. mell.Önkorm'!D37-'22._önkorm_önként'!D36</f>
        <v>0</v>
      </c>
      <c r="E35" s="436">
        <f>'4. mell.Önkorm'!E37-'22._önkorm_önként'!E36</f>
        <v>0</v>
      </c>
      <c r="F35" s="664">
        <f>'4. mell.Önkorm'!F37-'22._önkorm_önként'!F36</f>
        <v>0</v>
      </c>
      <c r="G35" s="664">
        <f>'4. mell.Önkorm'!G37-'22._önkorm_önként'!G36</f>
        <v>0</v>
      </c>
      <c r="H35" s="368">
        <f t="shared" si="2"/>
        <v>0</v>
      </c>
      <c r="I35" s="724">
        <f>'4. mell.Önkorm'!I37-'22._önkorm_önként'!I36</f>
        <v>0</v>
      </c>
      <c r="J35" s="368">
        <f>'4. mell.Önkorm'!J37-'22._önkorm_önként'!J36</f>
        <v>0</v>
      </c>
      <c r="K35" s="664">
        <f>'4. mell.Önkorm'!K37-'22._önkorm_önként'!K36</f>
        <v>0</v>
      </c>
      <c r="L35" s="1511" t="str">
        <f t="shared" si="1"/>
        <v/>
      </c>
      <c r="M35" s="1248"/>
    </row>
    <row r="36" spans="1:13" s="82" customFormat="1" ht="12" customHeight="1" x14ac:dyDescent="0.2">
      <c r="A36" s="366" t="s">
        <v>198</v>
      </c>
      <c r="B36" s="851" t="s">
        <v>202</v>
      </c>
      <c r="C36" s="664">
        <f>'4. mell.Önkorm'!C38-'22._önkorm_önként'!C37</f>
        <v>10000000</v>
      </c>
      <c r="D36" s="436">
        <f>'4. mell.Önkorm'!D38-'22._önkorm_önként'!D37</f>
        <v>10000000</v>
      </c>
      <c r="E36" s="436">
        <f>'4. mell.Önkorm'!E38-'22._önkorm_önként'!E37</f>
        <v>10000000</v>
      </c>
      <c r="F36" s="664">
        <f>'4. mell.Önkorm'!F38-'22._önkorm_önként'!F37</f>
        <v>17000000</v>
      </c>
      <c r="G36" s="664">
        <f>'4. mell.Önkorm'!G38-'22._önkorm_önként'!G37</f>
        <v>17000000</v>
      </c>
      <c r="H36" s="368">
        <f t="shared" si="2"/>
        <v>0</v>
      </c>
      <c r="I36" s="724">
        <f>'4. mell.Önkorm'!I38-'22._önkorm_önként'!I37</f>
        <v>0</v>
      </c>
      <c r="J36" s="368">
        <f>'4. mell.Önkorm'!J38-'22._önkorm_önként'!J37</f>
        <v>0</v>
      </c>
      <c r="K36" s="664">
        <f>'4. mell.Önkorm'!K38-'22._önkorm_önként'!K37</f>
        <v>18047400</v>
      </c>
      <c r="L36" s="1511">
        <f t="shared" si="1"/>
        <v>106.16117647058823</v>
      </c>
      <c r="M36" s="1248"/>
    </row>
    <row r="37" spans="1:13" s="82" customFormat="1" ht="12" customHeight="1" x14ac:dyDescent="0.2">
      <c r="A37" s="367" t="s">
        <v>327</v>
      </c>
      <c r="B37" s="851" t="s">
        <v>234</v>
      </c>
      <c r="C37" s="665">
        <f>'4. mell.Önkorm'!C39-'22._önkorm_önként'!C38</f>
        <v>10000000</v>
      </c>
      <c r="D37" s="578">
        <f>'4. mell.Önkorm'!D39-'22._önkorm_önként'!D38</f>
        <v>10000000</v>
      </c>
      <c r="E37" s="578">
        <f>'4. mell.Önkorm'!E39-'22._önkorm_önként'!E38</f>
        <v>10000000</v>
      </c>
      <c r="F37" s="665">
        <f>'4. mell.Önkorm'!F39-'22._önkorm_önként'!F38</f>
        <v>17000000</v>
      </c>
      <c r="G37" s="665">
        <f>'4. mell.Önkorm'!G39-'22._önkorm_önként'!G38</f>
        <v>17000000</v>
      </c>
      <c r="H37" s="617">
        <f t="shared" si="2"/>
        <v>0</v>
      </c>
      <c r="I37" s="726">
        <f>'4. mell.Önkorm'!I39-'22._önkorm_önként'!I38</f>
        <v>0</v>
      </c>
      <c r="J37" s="617">
        <f>'4. mell.Önkorm'!J39-'22._önkorm_önként'!J38</f>
        <v>0</v>
      </c>
      <c r="K37" s="665">
        <f>'4. mell.Önkorm'!K39-'22._önkorm_önként'!K38</f>
        <v>18047400</v>
      </c>
      <c r="L37" s="1512">
        <f t="shared" si="1"/>
        <v>106.16117647058823</v>
      </c>
      <c r="M37" s="1248"/>
    </row>
    <row r="38" spans="1:13" s="82" customFormat="1" ht="12" customHeight="1" x14ac:dyDescent="0.2">
      <c r="A38" s="367" t="s">
        <v>643</v>
      </c>
      <c r="B38" s="851" t="s">
        <v>725</v>
      </c>
      <c r="C38" s="665">
        <f>'4. mell.Önkorm'!C40-'22._önkorm_önként'!C39</f>
        <v>0</v>
      </c>
      <c r="D38" s="578">
        <f>'4. mell.Önkorm'!D40-'22._önkorm_önként'!D39</f>
        <v>0</v>
      </c>
      <c r="E38" s="578">
        <f>'4. mell.Önkorm'!E40-'22._önkorm_önként'!E39</f>
        <v>0</v>
      </c>
      <c r="F38" s="665">
        <f>'4. mell.Önkorm'!F40-'22._önkorm_önként'!F39</f>
        <v>0</v>
      </c>
      <c r="G38" s="665">
        <f>'4. mell.Önkorm'!G40-'22._önkorm_önként'!G39</f>
        <v>0</v>
      </c>
      <c r="H38" s="617">
        <f t="shared" si="2"/>
        <v>0</v>
      </c>
      <c r="I38" s="726">
        <f>'4. mell.Önkorm'!I40-'22._önkorm_önként'!I39</f>
        <v>0</v>
      </c>
      <c r="J38" s="617">
        <f>'4. mell.Önkorm'!J40-'22._önkorm_önként'!J39</f>
        <v>0</v>
      </c>
      <c r="K38" s="665">
        <f>'4. mell.Önkorm'!K40-'22._önkorm_önként'!K39</f>
        <v>0</v>
      </c>
      <c r="L38" s="1512" t="str">
        <f t="shared" si="1"/>
        <v/>
      </c>
      <c r="M38" s="1248"/>
    </row>
    <row r="39" spans="1:13" s="82" customFormat="1" ht="12" customHeight="1" thickBot="1" x14ac:dyDescent="0.25">
      <c r="A39" s="367" t="s">
        <v>644</v>
      </c>
      <c r="B39" s="555" t="s">
        <v>121</v>
      </c>
      <c r="C39" s="665">
        <f>'4. mell.Önkorm'!C41-'22._önkorm_önként'!C40</f>
        <v>10000000</v>
      </c>
      <c r="D39" s="578">
        <f>'4. mell.Önkorm'!D41-'22._önkorm_önként'!D40</f>
        <v>10000000</v>
      </c>
      <c r="E39" s="578">
        <f>'4. mell.Önkorm'!E41-'22._önkorm_önként'!E40</f>
        <v>10000000</v>
      </c>
      <c r="F39" s="665">
        <f>'4. mell.Önkorm'!F41-'22._önkorm_önként'!F40</f>
        <v>31000000</v>
      </c>
      <c r="G39" s="665">
        <f>'4. mell.Önkorm'!G41-'22._önkorm_önként'!G40</f>
        <v>31000000</v>
      </c>
      <c r="H39" s="617">
        <f t="shared" si="2"/>
        <v>0</v>
      </c>
      <c r="I39" s="726">
        <f>'4. mell.Önkorm'!I41-'22._önkorm_önként'!I40</f>
        <v>0</v>
      </c>
      <c r="J39" s="617">
        <f>'4. mell.Önkorm'!J41-'22._önkorm_önként'!J40</f>
        <v>0</v>
      </c>
      <c r="K39" s="665">
        <f>'4. mell.Önkorm'!K41-'22._önkorm_önként'!K40</f>
        <v>32700360</v>
      </c>
      <c r="L39" s="1512">
        <f t="shared" si="1"/>
        <v>105.48503225806452</v>
      </c>
      <c r="M39" s="1248"/>
    </row>
    <row r="40" spans="1:13" s="82" customFormat="1" ht="12" customHeight="1" thickBot="1" x14ac:dyDescent="0.25">
      <c r="A40" s="15" t="s">
        <v>15</v>
      </c>
      <c r="B40" s="80" t="s">
        <v>671</v>
      </c>
      <c r="C40" s="662">
        <f>SUM(C41:C51)</f>
        <v>203010346</v>
      </c>
      <c r="D40" s="139">
        <f t="shared" ref="D40:K40" si="6">SUM(D41:D51)</f>
        <v>203010346</v>
      </c>
      <c r="E40" s="139">
        <f t="shared" si="6"/>
        <v>203010346</v>
      </c>
      <c r="F40" s="662">
        <f t="shared" si="6"/>
        <v>203010346</v>
      </c>
      <c r="G40" s="662">
        <f t="shared" si="6"/>
        <v>203010346</v>
      </c>
      <c r="H40" s="34">
        <f t="shared" si="2"/>
        <v>0</v>
      </c>
      <c r="I40" s="725">
        <f t="shared" si="6"/>
        <v>0</v>
      </c>
      <c r="J40" s="34">
        <f t="shared" si="6"/>
        <v>0</v>
      </c>
      <c r="K40" s="662">
        <f t="shared" si="6"/>
        <v>354034856</v>
      </c>
      <c r="L40" s="1509">
        <f t="shared" si="1"/>
        <v>174.39251889162338</v>
      </c>
      <c r="M40" s="1248"/>
    </row>
    <row r="41" spans="1:13" s="82" customFormat="1" ht="12" customHeight="1" x14ac:dyDescent="0.2">
      <c r="A41" s="13" t="s">
        <v>100</v>
      </c>
      <c r="B41" s="850" t="s">
        <v>146</v>
      </c>
      <c r="C41" s="663">
        <f>'4. mell.Önkorm'!C43-'22._önkorm_önként'!C42</f>
        <v>0</v>
      </c>
      <c r="D41" s="140">
        <f>'4. mell.Önkorm'!D43-'22._önkorm_önként'!D42</f>
        <v>0</v>
      </c>
      <c r="E41" s="140">
        <f>'4. mell.Önkorm'!E43-'22._önkorm_önként'!E42</f>
        <v>0</v>
      </c>
      <c r="F41" s="663">
        <f>'4. mell.Önkorm'!F43-'22._önkorm_önként'!F42</f>
        <v>0</v>
      </c>
      <c r="G41" s="663">
        <f>'4. mell.Önkorm'!G43-'22._önkorm_önként'!G42</f>
        <v>0</v>
      </c>
      <c r="H41" s="17">
        <f t="shared" si="2"/>
        <v>0</v>
      </c>
      <c r="I41" s="723">
        <f>'4. mell.Önkorm'!I43-'22._önkorm_önként'!I42</f>
        <v>0</v>
      </c>
      <c r="J41" s="17">
        <f>'4. mell.Önkorm'!J43-'22._önkorm_önként'!J42</f>
        <v>0</v>
      </c>
      <c r="K41" s="663">
        <f>'4. mell.Önkorm'!K43-'22._önkorm_önként'!K42</f>
        <v>0</v>
      </c>
      <c r="L41" s="1510" t="str">
        <f t="shared" si="1"/>
        <v/>
      </c>
      <c r="M41" s="1248"/>
    </row>
    <row r="42" spans="1:13" s="82" customFormat="1" ht="12" customHeight="1" x14ac:dyDescent="0.2">
      <c r="A42" s="366" t="s">
        <v>101</v>
      </c>
      <c r="B42" s="851" t="s">
        <v>147</v>
      </c>
      <c r="C42" s="664">
        <f>'4. mell.Önkorm'!C44-'22._önkorm_önként'!C43</f>
        <v>18794800</v>
      </c>
      <c r="D42" s="436">
        <f>'4. mell.Önkorm'!D44-'22._önkorm_önként'!D43</f>
        <v>18794800</v>
      </c>
      <c r="E42" s="436">
        <f>'4. mell.Önkorm'!E44-'22._önkorm_önként'!E43</f>
        <v>18794800</v>
      </c>
      <c r="F42" s="664">
        <f>'4. mell.Önkorm'!F44-'22._önkorm_önként'!F43</f>
        <v>18794800</v>
      </c>
      <c r="G42" s="664">
        <f>'4. mell.Önkorm'!G44-'22._önkorm_önként'!G43</f>
        <v>18794800</v>
      </c>
      <c r="H42" s="368">
        <f t="shared" si="2"/>
        <v>0</v>
      </c>
      <c r="I42" s="724">
        <f>'4. mell.Önkorm'!I44-'22._önkorm_önként'!I43</f>
        <v>0</v>
      </c>
      <c r="J42" s="368">
        <f>'4. mell.Önkorm'!J44-'22._önkorm_önként'!J43</f>
        <v>0</v>
      </c>
      <c r="K42" s="664">
        <f>'4. mell.Önkorm'!K44-'22._önkorm_önként'!K43</f>
        <v>25198035</v>
      </c>
      <c r="L42" s="1511">
        <f t="shared" ref="L42:L73" si="7">IF(G42=0,"",K42/G42*100)</f>
        <v>134.06918402962523</v>
      </c>
      <c r="M42" s="1248"/>
    </row>
    <row r="43" spans="1:13" s="82" customFormat="1" ht="12" customHeight="1" x14ac:dyDescent="0.2">
      <c r="A43" s="366" t="s">
        <v>167</v>
      </c>
      <c r="B43" s="851" t="s">
        <v>277</v>
      </c>
      <c r="C43" s="664">
        <f>'4. mell.Önkorm'!C45-'22._önkorm_önként'!C44</f>
        <v>2834736</v>
      </c>
      <c r="D43" s="436">
        <f>'4. mell.Önkorm'!D45-'22._önkorm_önként'!D44</f>
        <v>2834736</v>
      </c>
      <c r="E43" s="436">
        <f>'4. mell.Önkorm'!E45-'22._önkorm_önként'!E44</f>
        <v>2834736</v>
      </c>
      <c r="F43" s="664">
        <f>'4. mell.Önkorm'!F45-'22._önkorm_önként'!F44</f>
        <v>2834736</v>
      </c>
      <c r="G43" s="664">
        <f>'4. mell.Önkorm'!G45-'22._önkorm_önként'!G44</f>
        <v>2834736</v>
      </c>
      <c r="H43" s="368">
        <f t="shared" si="2"/>
        <v>0</v>
      </c>
      <c r="I43" s="724">
        <f>'4. mell.Önkorm'!I45-'22._önkorm_önként'!I44</f>
        <v>0</v>
      </c>
      <c r="J43" s="368">
        <f>'4. mell.Önkorm'!J45-'22._önkorm_önként'!J44</f>
        <v>0</v>
      </c>
      <c r="K43" s="664">
        <f>'4. mell.Önkorm'!K45-'22._önkorm_önként'!K44</f>
        <v>2084864</v>
      </c>
      <c r="L43" s="1511">
        <f t="shared" si="7"/>
        <v>73.547025190352826</v>
      </c>
      <c r="M43" s="1248"/>
    </row>
    <row r="44" spans="1:13" s="82" customFormat="1" ht="12" customHeight="1" x14ac:dyDescent="0.2">
      <c r="A44" s="366" t="s">
        <v>203</v>
      </c>
      <c r="B44" s="851" t="s">
        <v>149</v>
      </c>
      <c r="C44" s="664">
        <f>'4. mell.Önkorm'!C46-'22._önkorm_önként'!C45</f>
        <v>72178168</v>
      </c>
      <c r="D44" s="436">
        <f>'4. mell.Önkorm'!D46-'22._önkorm_önként'!D45</f>
        <v>72178168</v>
      </c>
      <c r="E44" s="436">
        <f>'4. mell.Önkorm'!E46-'22._önkorm_önként'!E45</f>
        <v>72178168</v>
      </c>
      <c r="F44" s="664">
        <f>'4. mell.Önkorm'!F46-'22._önkorm_önként'!F45</f>
        <v>72178168</v>
      </c>
      <c r="G44" s="664">
        <f>'4. mell.Önkorm'!G46-'22._önkorm_önként'!G45</f>
        <v>72178168</v>
      </c>
      <c r="H44" s="368">
        <f t="shared" si="2"/>
        <v>0</v>
      </c>
      <c r="I44" s="724">
        <f>'4. mell.Önkorm'!I46-'22._önkorm_önként'!I45</f>
        <v>0</v>
      </c>
      <c r="J44" s="368">
        <f>'4. mell.Önkorm'!J46-'22._önkorm_önként'!J45</f>
        <v>0</v>
      </c>
      <c r="K44" s="664">
        <f>'4. mell.Önkorm'!K46-'22._önkorm_önként'!K45</f>
        <v>78121318</v>
      </c>
      <c r="L44" s="1511">
        <f t="shared" si="7"/>
        <v>108.2339995107662</v>
      </c>
      <c r="M44" s="1248"/>
    </row>
    <row r="45" spans="1:13" s="82" customFormat="1" ht="12" customHeight="1" x14ac:dyDescent="0.2">
      <c r="A45" s="366" t="s">
        <v>285</v>
      </c>
      <c r="B45" s="851" t="s">
        <v>151</v>
      </c>
      <c r="C45" s="664">
        <f>'4. mell.Önkorm'!C47-'22._önkorm_önként'!C46</f>
        <v>0</v>
      </c>
      <c r="D45" s="436">
        <f>'4. mell.Önkorm'!D47-'22._önkorm_önként'!D46</f>
        <v>0</v>
      </c>
      <c r="E45" s="436">
        <f>'4. mell.Önkorm'!E47-'22._önkorm_önként'!E46</f>
        <v>0</v>
      </c>
      <c r="F45" s="664">
        <f>'4. mell.Önkorm'!F47-'22._önkorm_önként'!F46</f>
        <v>0</v>
      </c>
      <c r="G45" s="664">
        <f>'4. mell.Önkorm'!G47-'22._önkorm_önként'!G46</f>
        <v>0</v>
      </c>
      <c r="H45" s="368">
        <f t="shared" si="2"/>
        <v>0</v>
      </c>
      <c r="I45" s="724">
        <f>'4. mell.Önkorm'!I47-'22._önkorm_önként'!I46</f>
        <v>0</v>
      </c>
      <c r="J45" s="368">
        <f>'4. mell.Önkorm'!J47-'22._önkorm_önként'!J46</f>
        <v>0</v>
      </c>
      <c r="K45" s="664">
        <f>'4. mell.Önkorm'!K47-'22._önkorm_önként'!K46</f>
        <v>0</v>
      </c>
      <c r="L45" s="1511" t="str">
        <f t="shared" si="7"/>
        <v/>
      </c>
      <c r="M45" s="1248"/>
    </row>
    <row r="46" spans="1:13" s="82" customFormat="1" ht="12" customHeight="1" x14ac:dyDescent="0.2">
      <c r="A46" s="366" t="s">
        <v>645</v>
      </c>
      <c r="B46" s="851" t="s">
        <v>206</v>
      </c>
      <c r="C46" s="664">
        <f>'4. mell.Önkorm'!C48-'22._önkorm_önként'!C47</f>
        <v>59595417</v>
      </c>
      <c r="D46" s="436">
        <f>'4. mell.Önkorm'!D48-'22._önkorm_önként'!D47</f>
        <v>59595417</v>
      </c>
      <c r="E46" s="436">
        <f>'4. mell.Önkorm'!E48-'22._önkorm_önként'!E47</f>
        <v>59595417</v>
      </c>
      <c r="F46" s="664">
        <f>'4. mell.Önkorm'!F48-'22._önkorm_önként'!F47</f>
        <v>59595417</v>
      </c>
      <c r="G46" s="664">
        <f>'4. mell.Önkorm'!G48-'22._önkorm_önként'!G47</f>
        <v>59595417</v>
      </c>
      <c r="H46" s="368">
        <f t="shared" si="2"/>
        <v>0</v>
      </c>
      <c r="I46" s="724">
        <f>'4. mell.Önkorm'!I48-'22._önkorm_önként'!I47</f>
        <v>0</v>
      </c>
      <c r="J46" s="368">
        <f>'4. mell.Önkorm'!J48-'22._önkorm_önként'!J47</f>
        <v>0</v>
      </c>
      <c r="K46" s="664">
        <f>'4. mell.Önkorm'!K48-'22._önkorm_önként'!K47</f>
        <v>52185386</v>
      </c>
      <c r="L46" s="1511">
        <f t="shared" si="7"/>
        <v>87.566105964154929</v>
      </c>
      <c r="M46" s="1248"/>
    </row>
    <row r="47" spans="1:13" s="82" customFormat="1" ht="12" customHeight="1" x14ac:dyDescent="0.2">
      <c r="A47" s="366" t="s">
        <v>646</v>
      </c>
      <c r="B47" s="851" t="s">
        <v>207</v>
      </c>
      <c r="C47" s="664">
        <f>'4. mell.Önkorm'!C49-'22._önkorm_önként'!C48</f>
        <v>0</v>
      </c>
      <c r="D47" s="436">
        <f>'4. mell.Önkorm'!D49-'22._önkorm_önként'!D48</f>
        <v>0</v>
      </c>
      <c r="E47" s="436">
        <f>'4. mell.Önkorm'!E49-'22._önkorm_önként'!E48</f>
        <v>0</v>
      </c>
      <c r="F47" s="664">
        <f>'4. mell.Önkorm'!F49-'22._önkorm_önként'!F48</f>
        <v>0</v>
      </c>
      <c r="G47" s="664">
        <f>'4. mell.Önkorm'!G49-'22._önkorm_önként'!G48</f>
        <v>0</v>
      </c>
      <c r="H47" s="368">
        <f t="shared" si="2"/>
        <v>0</v>
      </c>
      <c r="I47" s="724">
        <f>'4. mell.Önkorm'!I49-'22._önkorm_önként'!I48</f>
        <v>0</v>
      </c>
      <c r="J47" s="368">
        <f>'4. mell.Önkorm'!J49-'22._önkorm_önként'!J48</f>
        <v>0</v>
      </c>
      <c r="K47" s="664">
        <f>'4. mell.Önkorm'!K49-'22._önkorm_önként'!K48</f>
        <v>0</v>
      </c>
      <c r="L47" s="1511" t="str">
        <f t="shared" si="7"/>
        <v/>
      </c>
      <c r="M47" s="1248"/>
    </row>
    <row r="48" spans="1:13" s="82" customFormat="1" ht="12" customHeight="1" x14ac:dyDescent="0.2">
      <c r="A48" s="366" t="s">
        <v>647</v>
      </c>
      <c r="B48" s="851" t="s">
        <v>307</v>
      </c>
      <c r="C48" s="664">
        <f>'4. mell.Önkorm'!C50-'22._önkorm_önként'!C49</f>
        <v>49407225</v>
      </c>
      <c r="D48" s="436">
        <f>'4. mell.Önkorm'!D50-'22._önkorm_önként'!D49</f>
        <v>49407225</v>
      </c>
      <c r="E48" s="436">
        <f>'4. mell.Önkorm'!E50-'22._önkorm_önként'!E49</f>
        <v>49407225</v>
      </c>
      <c r="F48" s="664">
        <f>'4. mell.Önkorm'!F50-'22._önkorm_önként'!F49</f>
        <v>49407225</v>
      </c>
      <c r="G48" s="664">
        <f>'4. mell.Önkorm'!G50-'22._önkorm_önként'!G49</f>
        <v>49407225</v>
      </c>
      <c r="H48" s="368">
        <f t="shared" si="2"/>
        <v>0</v>
      </c>
      <c r="I48" s="724">
        <f>'4. mell.Önkorm'!I50-'22._önkorm_önként'!I49</f>
        <v>0</v>
      </c>
      <c r="J48" s="368">
        <f>'4. mell.Önkorm'!J50-'22._önkorm_önként'!J49</f>
        <v>0</v>
      </c>
      <c r="K48" s="664">
        <f>'4. mell.Önkorm'!K50-'22._önkorm_önként'!K49</f>
        <v>191550704</v>
      </c>
      <c r="L48" s="1511">
        <f t="shared" si="7"/>
        <v>387.69775877920688</v>
      </c>
      <c r="M48" s="1248"/>
    </row>
    <row r="49" spans="1:13" s="82" customFormat="1" ht="12" customHeight="1" x14ac:dyDescent="0.2">
      <c r="A49" s="366" t="s">
        <v>648</v>
      </c>
      <c r="B49" s="851" t="s">
        <v>158</v>
      </c>
      <c r="C49" s="669">
        <f>'4. mell.Önkorm'!C51-'22._önkorm_önként'!C50</f>
        <v>0</v>
      </c>
      <c r="D49" s="437">
        <f>'4. mell.Önkorm'!D51-'22._önkorm_önként'!D50</f>
        <v>0</v>
      </c>
      <c r="E49" s="437">
        <f>'4. mell.Önkorm'!E51-'22._önkorm_önként'!E50</f>
        <v>0</v>
      </c>
      <c r="F49" s="669">
        <f>'4. mell.Önkorm'!F51-'22._önkorm_önként'!F50</f>
        <v>0</v>
      </c>
      <c r="G49" s="669">
        <f>'4. mell.Önkorm'!G51-'22._önkorm_önként'!G50</f>
        <v>0</v>
      </c>
      <c r="H49" s="369">
        <f t="shared" si="2"/>
        <v>0</v>
      </c>
      <c r="I49" s="762">
        <f>'4. mell.Önkorm'!I51-'22._önkorm_önként'!I50</f>
        <v>0</v>
      </c>
      <c r="J49" s="369">
        <f>'4. mell.Önkorm'!J51-'22._önkorm_önként'!J50</f>
        <v>0</v>
      </c>
      <c r="K49" s="669">
        <f>'4. mell.Önkorm'!K51-'22._önkorm_önként'!K50</f>
        <v>0</v>
      </c>
      <c r="L49" s="1515" t="str">
        <f t="shared" si="7"/>
        <v/>
      </c>
      <c r="M49" s="1248"/>
    </row>
    <row r="50" spans="1:13" s="82" customFormat="1" ht="12" customHeight="1" x14ac:dyDescent="0.2">
      <c r="A50" s="367" t="s">
        <v>649</v>
      </c>
      <c r="B50" s="555" t="s">
        <v>278</v>
      </c>
      <c r="C50" s="667">
        <f>'4. mell.Önkorm'!C52-'22._önkorm_önként'!C51</f>
        <v>0</v>
      </c>
      <c r="D50" s="1070">
        <f>'4. mell.Önkorm'!D52-'22._önkorm_önként'!D51</f>
        <v>0</v>
      </c>
      <c r="E50" s="1070">
        <f>'4. mell.Önkorm'!E52-'22._önkorm_önként'!E51</f>
        <v>0</v>
      </c>
      <c r="F50" s="667">
        <f>'4. mell.Önkorm'!F52-'22._önkorm_önként'!F51</f>
        <v>0</v>
      </c>
      <c r="G50" s="667">
        <f>'4. mell.Önkorm'!G52-'22._önkorm_önként'!G51</f>
        <v>0</v>
      </c>
      <c r="H50" s="618">
        <f t="shared" si="2"/>
        <v>0</v>
      </c>
      <c r="I50" s="763">
        <f>'4. mell.Önkorm'!I52-'22._önkorm_önként'!I51</f>
        <v>0</v>
      </c>
      <c r="J50" s="618">
        <f>'4. mell.Önkorm'!J52-'22._önkorm_önként'!J51</f>
        <v>0</v>
      </c>
      <c r="K50" s="667">
        <f>'4. mell.Önkorm'!K52-'22._önkorm_önként'!K51</f>
        <v>56700</v>
      </c>
      <c r="L50" s="1516" t="str">
        <f t="shared" si="7"/>
        <v/>
      </c>
      <c r="M50" s="1248"/>
    </row>
    <row r="51" spans="1:13" s="82" customFormat="1" ht="12" customHeight="1" thickBot="1" x14ac:dyDescent="0.25">
      <c r="A51" s="367" t="s">
        <v>650</v>
      </c>
      <c r="B51" s="555" t="s">
        <v>160</v>
      </c>
      <c r="C51" s="667">
        <f>'4. mell.Önkorm'!C53-'22._önkorm_önként'!C52</f>
        <v>200000</v>
      </c>
      <c r="D51" s="1070">
        <f>'4. mell.Önkorm'!D53-'22._önkorm_önként'!D52</f>
        <v>200000</v>
      </c>
      <c r="E51" s="1070">
        <f>'4. mell.Önkorm'!E53-'22._önkorm_önként'!E52</f>
        <v>200000</v>
      </c>
      <c r="F51" s="667">
        <f>'4. mell.Önkorm'!F53-'22._önkorm_önként'!F52</f>
        <v>200000</v>
      </c>
      <c r="G51" s="667">
        <f>'4. mell.Önkorm'!G53-'22._önkorm_önként'!G52</f>
        <v>200000</v>
      </c>
      <c r="H51" s="618">
        <f t="shared" si="2"/>
        <v>0</v>
      </c>
      <c r="I51" s="763">
        <f>'4. mell.Önkorm'!I53-'22._önkorm_önként'!I52</f>
        <v>0</v>
      </c>
      <c r="J51" s="618">
        <f>'4. mell.Önkorm'!J53-'22._önkorm_önként'!J52</f>
        <v>0</v>
      </c>
      <c r="K51" s="667">
        <f>'4. mell.Önkorm'!K53-'22._önkorm_önként'!K52</f>
        <v>4837849</v>
      </c>
      <c r="L51" s="1516">
        <f t="shared" si="7"/>
        <v>2418.9245000000001</v>
      </c>
      <c r="M51" s="1248"/>
    </row>
    <row r="52" spans="1:13" s="82" customFormat="1" ht="12" customHeight="1" thickBot="1" x14ac:dyDescent="0.25">
      <c r="A52" s="15" t="s">
        <v>16</v>
      </c>
      <c r="B52" s="80" t="s">
        <v>651</v>
      </c>
      <c r="C52" s="662">
        <f>SUM(C53:C57)</f>
        <v>132642833</v>
      </c>
      <c r="D52" s="139">
        <f t="shared" ref="D52:K52" si="8">SUM(D53:D57)</f>
        <v>132642833</v>
      </c>
      <c r="E52" s="139">
        <f t="shared" si="8"/>
        <v>132642833</v>
      </c>
      <c r="F52" s="662">
        <f t="shared" si="8"/>
        <v>132642833</v>
      </c>
      <c r="G52" s="662">
        <f t="shared" si="8"/>
        <v>132642833</v>
      </c>
      <c r="H52" s="34">
        <f t="shared" si="2"/>
        <v>0</v>
      </c>
      <c r="I52" s="725">
        <f t="shared" si="8"/>
        <v>0</v>
      </c>
      <c r="J52" s="34">
        <f t="shared" si="8"/>
        <v>0</v>
      </c>
      <c r="K52" s="662">
        <f t="shared" si="8"/>
        <v>98727802</v>
      </c>
      <c r="L52" s="1509">
        <f t="shared" si="7"/>
        <v>74.431312847487206</v>
      </c>
      <c r="M52" s="1248"/>
    </row>
    <row r="53" spans="1:13" s="82" customFormat="1" ht="12" customHeight="1" x14ac:dyDescent="0.2">
      <c r="A53" s="13" t="s">
        <v>89</v>
      </c>
      <c r="B53" s="850" t="s">
        <v>170</v>
      </c>
      <c r="C53" s="668">
        <f>'4. mell.Önkorm'!C55-'22._önkorm_önként'!C54</f>
        <v>0</v>
      </c>
      <c r="D53" s="142">
        <f>'4. mell.Önkorm'!D55-'22._önkorm_önként'!D54</f>
        <v>0</v>
      </c>
      <c r="E53" s="142">
        <f>'4. mell.Önkorm'!E55-'22._önkorm_önként'!E54</f>
        <v>0</v>
      </c>
      <c r="F53" s="668">
        <f>'4. mell.Önkorm'!F55-'22._önkorm_önként'!F54</f>
        <v>0</v>
      </c>
      <c r="G53" s="668">
        <f>'4. mell.Önkorm'!G55-'22._önkorm_önként'!G54</f>
        <v>0</v>
      </c>
      <c r="H53" s="29">
        <f t="shared" si="2"/>
        <v>0</v>
      </c>
      <c r="I53" s="764">
        <f>'4. mell.Önkorm'!I55-'22._önkorm_önként'!I54</f>
        <v>0</v>
      </c>
      <c r="J53" s="29">
        <f>'4. mell.Önkorm'!J55-'22._önkorm_önként'!J54</f>
        <v>0</v>
      </c>
      <c r="K53" s="668">
        <f>'4. mell.Önkorm'!K55-'22._önkorm_önként'!K54</f>
        <v>0</v>
      </c>
      <c r="L53" s="1517" t="str">
        <f t="shared" si="7"/>
        <v/>
      </c>
      <c r="M53" s="1248"/>
    </row>
    <row r="54" spans="1:13" s="82" customFormat="1" ht="12" customHeight="1" x14ac:dyDescent="0.2">
      <c r="A54" s="366" t="s">
        <v>102</v>
      </c>
      <c r="B54" s="851" t="s">
        <v>171</v>
      </c>
      <c r="C54" s="669">
        <f>'4. mell.Önkorm'!C56-'22._önkorm_önként'!C55</f>
        <v>132642833</v>
      </c>
      <c r="D54" s="437">
        <f>'4. mell.Önkorm'!D56-'22._önkorm_önként'!D55</f>
        <v>132642833</v>
      </c>
      <c r="E54" s="437">
        <f>'4. mell.Önkorm'!E56-'22._önkorm_önként'!E55</f>
        <v>132642833</v>
      </c>
      <c r="F54" s="669">
        <f>'4. mell.Önkorm'!F56-'22._önkorm_önként'!F55</f>
        <v>132642833</v>
      </c>
      <c r="G54" s="669">
        <f>'4. mell.Önkorm'!G56-'22._önkorm_önként'!G55</f>
        <v>132642833</v>
      </c>
      <c r="H54" s="369">
        <f t="shared" si="2"/>
        <v>0</v>
      </c>
      <c r="I54" s="762">
        <f>'4. mell.Önkorm'!I56-'22._önkorm_önként'!I55</f>
        <v>0</v>
      </c>
      <c r="J54" s="369">
        <f>'4. mell.Önkorm'!J56-'22._önkorm_önként'!J55</f>
        <v>0</v>
      </c>
      <c r="K54" s="669">
        <f>'4. mell.Önkorm'!K56-'22._önkorm_önként'!K55</f>
        <v>98668117</v>
      </c>
      <c r="L54" s="1515">
        <f t="shared" si="7"/>
        <v>74.386316070314933</v>
      </c>
      <c r="M54" s="1248"/>
    </row>
    <row r="55" spans="1:13" s="82" customFormat="1" ht="12" customHeight="1" x14ac:dyDescent="0.2">
      <c r="A55" s="366" t="s">
        <v>103</v>
      </c>
      <c r="B55" s="851" t="s">
        <v>172</v>
      </c>
      <c r="C55" s="669">
        <f>'4. mell.Önkorm'!C57-'22._önkorm_önként'!C56</f>
        <v>0</v>
      </c>
      <c r="D55" s="437">
        <f>'4. mell.Önkorm'!D57-'22._önkorm_önként'!D56</f>
        <v>0</v>
      </c>
      <c r="E55" s="437">
        <f>'4. mell.Önkorm'!E57-'22._önkorm_önként'!E56</f>
        <v>0</v>
      </c>
      <c r="F55" s="669">
        <f>'4. mell.Önkorm'!F57-'22._önkorm_önként'!F56</f>
        <v>0</v>
      </c>
      <c r="G55" s="669">
        <f>'4. mell.Önkorm'!G57-'22._önkorm_önként'!G56</f>
        <v>0</v>
      </c>
      <c r="H55" s="369">
        <f t="shared" si="2"/>
        <v>0</v>
      </c>
      <c r="I55" s="762">
        <f>'4. mell.Önkorm'!I57-'22._önkorm_önként'!I56</f>
        <v>0</v>
      </c>
      <c r="J55" s="369">
        <f>'4. mell.Önkorm'!J57-'22._önkorm_önként'!J56</f>
        <v>0</v>
      </c>
      <c r="K55" s="669">
        <f>'4. mell.Önkorm'!K57-'22._önkorm_önként'!K56</f>
        <v>59685</v>
      </c>
      <c r="L55" s="1515" t="str">
        <f t="shared" si="7"/>
        <v/>
      </c>
      <c r="M55" s="1248"/>
    </row>
    <row r="56" spans="1:13" s="82" customFormat="1" ht="12" customHeight="1" x14ac:dyDescent="0.2">
      <c r="A56" s="366" t="s">
        <v>204</v>
      </c>
      <c r="B56" s="851" t="s">
        <v>210</v>
      </c>
      <c r="C56" s="669">
        <f>'4. mell.Önkorm'!C58-'22._önkorm_önként'!C57</f>
        <v>0</v>
      </c>
      <c r="D56" s="437">
        <f>'4. mell.Önkorm'!D58-'22._önkorm_önként'!D57</f>
        <v>0</v>
      </c>
      <c r="E56" s="437">
        <f>'4. mell.Önkorm'!E58-'22._önkorm_önként'!E57</f>
        <v>0</v>
      </c>
      <c r="F56" s="669">
        <f>'4. mell.Önkorm'!F58-'22._önkorm_önként'!F57</f>
        <v>0</v>
      </c>
      <c r="G56" s="669">
        <f>'4. mell.Önkorm'!G58-'22._önkorm_önként'!G57</f>
        <v>0</v>
      </c>
      <c r="H56" s="369">
        <f t="shared" si="2"/>
        <v>0</v>
      </c>
      <c r="I56" s="762">
        <f>'4. mell.Önkorm'!I58-'22._önkorm_önként'!I57</f>
        <v>0</v>
      </c>
      <c r="J56" s="369">
        <f>'4. mell.Önkorm'!J58-'22._önkorm_önként'!J57</f>
        <v>0</v>
      </c>
      <c r="K56" s="669">
        <f>'4. mell.Önkorm'!K58-'22._önkorm_önként'!K57</f>
        <v>0</v>
      </c>
      <c r="L56" s="1515" t="str">
        <f t="shared" si="7"/>
        <v/>
      </c>
      <c r="M56" s="1248"/>
    </row>
    <row r="57" spans="1:13" s="82" customFormat="1" ht="12" customHeight="1" thickBot="1" x14ac:dyDescent="0.25">
      <c r="A57" s="367" t="s">
        <v>205</v>
      </c>
      <c r="B57" s="555" t="s">
        <v>212</v>
      </c>
      <c r="C57" s="667">
        <f>'4. mell.Önkorm'!C59-'22._önkorm_önként'!C58</f>
        <v>0</v>
      </c>
      <c r="D57" s="1070">
        <f>'4. mell.Önkorm'!D59-'22._önkorm_önként'!D58</f>
        <v>0</v>
      </c>
      <c r="E57" s="1070">
        <f>'4. mell.Önkorm'!E59-'22._önkorm_önként'!E58</f>
        <v>0</v>
      </c>
      <c r="F57" s="667">
        <f>'4. mell.Önkorm'!F59-'22._önkorm_önként'!F58</f>
        <v>0</v>
      </c>
      <c r="G57" s="667">
        <f>'4. mell.Önkorm'!G59-'22._önkorm_önként'!G58</f>
        <v>0</v>
      </c>
      <c r="H57" s="618">
        <f t="shared" si="2"/>
        <v>0</v>
      </c>
      <c r="I57" s="763">
        <f>'4. mell.Önkorm'!I59-'22._önkorm_önként'!I58</f>
        <v>0</v>
      </c>
      <c r="J57" s="618">
        <f>'4. mell.Önkorm'!J59-'22._önkorm_önként'!J58</f>
        <v>0</v>
      </c>
      <c r="K57" s="667">
        <f>'4. mell.Önkorm'!K59-'22._önkorm_önként'!K58</f>
        <v>0</v>
      </c>
      <c r="L57" s="1516" t="str">
        <f t="shared" si="7"/>
        <v/>
      </c>
      <c r="M57" s="1248"/>
    </row>
    <row r="58" spans="1:13" s="82" customFormat="1" ht="12" customHeight="1" thickBot="1" x14ac:dyDescent="0.25">
      <c r="A58" s="15" t="s">
        <v>17</v>
      </c>
      <c r="B58" s="80" t="s">
        <v>672</v>
      </c>
      <c r="C58" s="662">
        <f>SUM(C59:C60)</f>
        <v>500000</v>
      </c>
      <c r="D58" s="139">
        <f t="shared" ref="D58:K58" si="9">SUM(D59:D60)</f>
        <v>500000</v>
      </c>
      <c r="E58" s="139">
        <f t="shared" si="9"/>
        <v>500000</v>
      </c>
      <c r="F58" s="662">
        <f t="shared" si="9"/>
        <v>500000</v>
      </c>
      <c r="G58" s="662">
        <f t="shared" si="9"/>
        <v>500000</v>
      </c>
      <c r="H58" s="34">
        <f t="shared" si="2"/>
        <v>0</v>
      </c>
      <c r="I58" s="725">
        <f t="shared" si="9"/>
        <v>0</v>
      </c>
      <c r="J58" s="34">
        <f t="shared" si="9"/>
        <v>0</v>
      </c>
      <c r="K58" s="662">
        <f t="shared" si="9"/>
        <v>15865321</v>
      </c>
      <c r="L58" s="1509">
        <f t="shared" si="7"/>
        <v>3173.0641999999998</v>
      </c>
      <c r="M58" s="1248"/>
    </row>
    <row r="59" spans="1:13" s="82" customFormat="1" ht="12" customHeight="1" x14ac:dyDescent="0.2">
      <c r="A59" s="366" t="s">
        <v>104</v>
      </c>
      <c r="B59" s="851" t="s">
        <v>213</v>
      </c>
      <c r="C59" s="664">
        <f>'4. mell.Önkorm'!C61-'22._önkorm_önként'!C60</f>
        <v>0</v>
      </c>
      <c r="D59" s="436">
        <f>'4. mell.Önkorm'!D61-'22._önkorm_önként'!D60</f>
        <v>0</v>
      </c>
      <c r="E59" s="436">
        <f>'4. mell.Önkorm'!E61-'22._önkorm_önként'!E60</f>
        <v>0</v>
      </c>
      <c r="F59" s="664">
        <f>'4. mell.Önkorm'!F61-'22._önkorm_önként'!F60</f>
        <v>0</v>
      </c>
      <c r="G59" s="664">
        <f>'4. mell.Önkorm'!G61-'22._önkorm_önként'!G60</f>
        <v>0</v>
      </c>
      <c r="H59" s="368">
        <f t="shared" si="2"/>
        <v>0</v>
      </c>
      <c r="I59" s="724">
        <f>'4. mell.Önkorm'!I61-'22._önkorm_önként'!I60</f>
        <v>0</v>
      </c>
      <c r="J59" s="368">
        <f>'4. mell.Önkorm'!J61-'22._önkorm_önként'!J60</f>
        <v>0</v>
      </c>
      <c r="K59" s="664">
        <f>'4. mell.Önkorm'!K61-'22._önkorm_önként'!K60</f>
        <v>0</v>
      </c>
      <c r="L59" s="1511" t="str">
        <f t="shared" si="7"/>
        <v/>
      </c>
      <c r="M59" s="1248"/>
    </row>
    <row r="60" spans="1:13" s="82" customFormat="1" ht="12" customHeight="1" x14ac:dyDescent="0.2">
      <c r="A60" s="366" t="s">
        <v>105</v>
      </c>
      <c r="B60" s="851" t="s">
        <v>214</v>
      </c>
      <c r="C60" s="664">
        <f>'4. mell.Önkorm'!C62-'22._önkorm_önként'!C61</f>
        <v>500000</v>
      </c>
      <c r="D60" s="436">
        <f>'4. mell.Önkorm'!D62-'22._önkorm_önként'!D61</f>
        <v>500000</v>
      </c>
      <c r="E60" s="436">
        <f>'4. mell.Önkorm'!E62-'22._önkorm_önként'!E61</f>
        <v>500000</v>
      </c>
      <c r="F60" s="664">
        <f>'4. mell.Önkorm'!F62-'22._önkorm_önként'!F61</f>
        <v>500000</v>
      </c>
      <c r="G60" s="664">
        <f>'4. mell.Önkorm'!G62-'22._önkorm_önként'!G61</f>
        <v>500000</v>
      </c>
      <c r="H60" s="368">
        <f t="shared" si="2"/>
        <v>0</v>
      </c>
      <c r="I60" s="724">
        <f>'4. mell.Önkorm'!I62-'22._önkorm_önként'!I61</f>
        <v>0</v>
      </c>
      <c r="J60" s="368">
        <f>'4. mell.Önkorm'!J62-'22._önkorm_önként'!J61</f>
        <v>0</v>
      </c>
      <c r="K60" s="664">
        <f>'4. mell.Önkorm'!K62-'22._önkorm_önként'!K61</f>
        <v>15865321</v>
      </c>
      <c r="L60" s="1511">
        <f t="shared" si="7"/>
        <v>3173.0641999999998</v>
      </c>
      <c r="M60" s="1248"/>
    </row>
    <row r="61" spans="1:13" s="82" customFormat="1" ht="12" customHeight="1" thickBot="1" x14ac:dyDescent="0.25">
      <c r="A61" s="367" t="s">
        <v>652</v>
      </c>
      <c r="B61" s="555" t="s">
        <v>693</v>
      </c>
      <c r="C61" s="665">
        <f>'4. mell.Önkorm'!C63-'22._önkorm_önként'!C62</f>
        <v>0</v>
      </c>
      <c r="D61" s="578">
        <f>'4. mell.Önkorm'!D63-'22._önkorm_önként'!D62</f>
        <v>0</v>
      </c>
      <c r="E61" s="578">
        <f>'4. mell.Önkorm'!E63-'22._önkorm_önként'!E62</f>
        <v>0</v>
      </c>
      <c r="F61" s="665">
        <f>'4. mell.Önkorm'!F63-'22._önkorm_önként'!F62</f>
        <v>0</v>
      </c>
      <c r="G61" s="665">
        <f>'4. mell.Önkorm'!G63-'22._önkorm_önként'!G62</f>
        <v>0</v>
      </c>
      <c r="H61" s="617">
        <f t="shared" si="2"/>
        <v>0</v>
      </c>
      <c r="I61" s="726">
        <f>'4. mell.Önkorm'!I63-'22._önkorm_önként'!I62</f>
        <v>0</v>
      </c>
      <c r="J61" s="617">
        <f>'4. mell.Önkorm'!J63-'22._önkorm_önként'!J62</f>
        <v>0</v>
      </c>
      <c r="K61" s="665">
        <f>'4. mell.Önkorm'!K63-'22._önkorm_önként'!K62</f>
        <v>0</v>
      </c>
      <c r="L61" s="1512" t="str">
        <f t="shared" si="7"/>
        <v/>
      </c>
      <c r="M61" s="1248"/>
    </row>
    <row r="62" spans="1:13" s="82" customFormat="1" ht="12" customHeight="1" thickBot="1" x14ac:dyDescent="0.25">
      <c r="A62" s="15" t="s">
        <v>18</v>
      </c>
      <c r="B62" s="389" t="s">
        <v>384</v>
      </c>
      <c r="C62" s="662">
        <f>SUM(C63:C64)</f>
        <v>7690800</v>
      </c>
      <c r="D62" s="139">
        <f t="shared" ref="D62:K62" si="10">SUM(D63:D64)</f>
        <v>7690800</v>
      </c>
      <c r="E62" s="139">
        <f t="shared" si="10"/>
        <v>7690800</v>
      </c>
      <c r="F62" s="662">
        <f t="shared" si="10"/>
        <v>7690800</v>
      </c>
      <c r="G62" s="662">
        <f t="shared" si="10"/>
        <v>7690800</v>
      </c>
      <c r="H62" s="34">
        <f t="shared" si="2"/>
        <v>0</v>
      </c>
      <c r="I62" s="725">
        <f t="shared" si="10"/>
        <v>0</v>
      </c>
      <c r="J62" s="34">
        <f t="shared" si="10"/>
        <v>0</v>
      </c>
      <c r="K62" s="662">
        <f t="shared" si="10"/>
        <v>7816890</v>
      </c>
      <c r="L62" s="1509">
        <f t="shared" si="7"/>
        <v>101.6394913403027</v>
      </c>
      <c r="M62" s="1248"/>
    </row>
    <row r="63" spans="1:13" s="82" customFormat="1" ht="12" customHeight="1" x14ac:dyDescent="0.2">
      <c r="A63" s="13" t="s">
        <v>107</v>
      </c>
      <c r="B63" s="851" t="s">
        <v>215</v>
      </c>
      <c r="C63" s="669">
        <f>'4. mell.Önkorm'!C65-'22._önkorm_önként'!C64</f>
        <v>7690800</v>
      </c>
      <c r="D63" s="437">
        <f>'4. mell.Önkorm'!D65-'22._önkorm_önként'!D64</f>
        <v>7690800</v>
      </c>
      <c r="E63" s="437">
        <f>'4. mell.Önkorm'!E65-'22._önkorm_önként'!E64</f>
        <v>7690800</v>
      </c>
      <c r="F63" s="669">
        <f>'4. mell.Önkorm'!F65-'22._önkorm_önként'!F64</f>
        <v>7690800</v>
      </c>
      <c r="G63" s="669">
        <f>'4. mell.Önkorm'!G65-'22._önkorm_önként'!G64</f>
        <v>7690800</v>
      </c>
      <c r="H63" s="369">
        <f t="shared" si="2"/>
        <v>0</v>
      </c>
      <c r="I63" s="762">
        <f>'4. mell.Önkorm'!I65-'22._önkorm_önként'!I64</f>
        <v>0</v>
      </c>
      <c r="J63" s="369">
        <f>'4. mell.Önkorm'!J65-'22._önkorm_önként'!J64</f>
        <v>0</v>
      </c>
      <c r="K63" s="669">
        <f>'4. mell.Önkorm'!K65-'22._önkorm_önként'!K64</f>
        <v>7671057</v>
      </c>
      <c r="L63" s="1515">
        <f t="shared" si="7"/>
        <v>99.743290684974255</v>
      </c>
      <c r="M63" s="1248"/>
    </row>
    <row r="64" spans="1:13" s="82" customFormat="1" ht="12" customHeight="1" x14ac:dyDescent="0.2">
      <c r="A64" s="366" t="s">
        <v>108</v>
      </c>
      <c r="B64" s="851" t="s">
        <v>216</v>
      </c>
      <c r="C64" s="669">
        <f>'4. mell.Önkorm'!C66-'22._önkorm_önként'!C65</f>
        <v>0</v>
      </c>
      <c r="D64" s="437">
        <f>'4. mell.Önkorm'!D66-'22._önkorm_önként'!D65</f>
        <v>0</v>
      </c>
      <c r="E64" s="437">
        <f>'4. mell.Önkorm'!E66-'22._önkorm_önként'!E65</f>
        <v>0</v>
      </c>
      <c r="F64" s="669">
        <f>'4. mell.Önkorm'!F66-'22._önkorm_önként'!F65</f>
        <v>0</v>
      </c>
      <c r="G64" s="669">
        <f>'4. mell.Önkorm'!G66-'22._önkorm_önként'!G65</f>
        <v>0</v>
      </c>
      <c r="H64" s="369">
        <f t="shared" si="2"/>
        <v>0</v>
      </c>
      <c r="I64" s="762">
        <f>'4. mell.Önkorm'!I66-'22._önkorm_önként'!I65</f>
        <v>0</v>
      </c>
      <c r="J64" s="369">
        <f>'4. mell.Önkorm'!J66-'22._önkorm_önként'!J65</f>
        <v>0</v>
      </c>
      <c r="K64" s="669">
        <f>'4. mell.Önkorm'!K66-'22._önkorm_önként'!K65</f>
        <v>145833</v>
      </c>
      <c r="L64" s="1515" t="str">
        <f t="shared" si="7"/>
        <v/>
      </c>
      <c r="M64" s="1248"/>
    </row>
    <row r="65" spans="1:13" s="82" customFormat="1" ht="12" customHeight="1" thickBot="1" x14ac:dyDescent="0.25">
      <c r="A65" s="231" t="s">
        <v>328</v>
      </c>
      <c r="B65" s="852" t="s">
        <v>372</v>
      </c>
      <c r="C65" s="669">
        <f>'4. mell.Önkorm'!C67-'22._önkorm_önként'!C66</f>
        <v>0</v>
      </c>
      <c r="D65" s="437">
        <f>'4. mell.Önkorm'!D67-'22._önkorm_önként'!D66</f>
        <v>0</v>
      </c>
      <c r="E65" s="437">
        <f>'4. mell.Önkorm'!E67-'22._önkorm_önként'!E66</f>
        <v>0</v>
      </c>
      <c r="F65" s="669">
        <f>'4. mell.Önkorm'!F67-'22._önkorm_önként'!F66</f>
        <v>0</v>
      </c>
      <c r="G65" s="669">
        <f>'4. mell.Önkorm'!G67-'22._önkorm_önként'!G66</f>
        <v>0</v>
      </c>
      <c r="H65" s="369">
        <f t="shared" si="2"/>
        <v>0</v>
      </c>
      <c r="I65" s="762">
        <f>'4. mell.Önkorm'!I67-'22._önkorm_önként'!I66</f>
        <v>0</v>
      </c>
      <c r="J65" s="369">
        <f>'4. mell.Önkorm'!J67-'22._önkorm_önként'!J66</f>
        <v>0</v>
      </c>
      <c r="K65" s="669">
        <f>'4. mell.Önkorm'!K67-'22._önkorm_önként'!K66</f>
        <v>0</v>
      </c>
      <c r="L65" s="1515" t="str">
        <f t="shared" si="7"/>
        <v/>
      </c>
      <c r="M65" s="1248"/>
    </row>
    <row r="66" spans="1:13" s="82" customFormat="1" ht="12" customHeight="1" thickBot="1" x14ac:dyDescent="0.25">
      <c r="A66" s="390" t="s">
        <v>19</v>
      </c>
      <c r="B66" s="853" t="s">
        <v>673</v>
      </c>
      <c r="C66" s="625">
        <f>+C10+C24+C30+C40+C52+C58+C62</f>
        <v>7780084584</v>
      </c>
      <c r="D66" s="1069">
        <f t="shared" ref="D66:K66" si="11">+D10+D24+D30+D40+D52+D58+D62</f>
        <v>7355241195</v>
      </c>
      <c r="E66" s="1069">
        <f t="shared" si="11"/>
        <v>7224593854</v>
      </c>
      <c r="F66" s="625">
        <f t="shared" si="11"/>
        <v>8223785553</v>
      </c>
      <c r="G66" s="625">
        <f t="shared" si="11"/>
        <v>8271549188</v>
      </c>
      <c r="H66" s="83">
        <f t="shared" si="2"/>
        <v>47763635</v>
      </c>
      <c r="I66" s="730">
        <f t="shared" si="11"/>
        <v>0</v>
      </c>
      <c r="J66" s="83">
        <f t="shared" si="11"/>
        <v>0</v>
      </c>
      <c r="K66" s="625">
        <f t="shared" si="11"/>
        <v>9323662694</v>
      </c>
      <c r="L66" s="1513">
        <f t="shared" si="7"/>
        <v>112.71966692196378</v>
      </c>
      <c r="M66" s="1248"/>
    </row>
    <row r="67" spans="1:13" s="82" customFormat="1" ht="12" customHeight="1" thickBot="1" x14ac:dyDescent="0.25">
      <c r="A67" s="512" t="s">
        <v>20</v>
      </c>
      <c r="B67" s="389" t="s">
        <v>674</v>
      </c>
      <c r="C67" s="662">
        <f>SUM(C68:C70)</f>
        <v>0</v>
      </c>
      <c r="D67" s="139">
        <f t="shared" ref="D67:K67" si="12">SUM(D68:D70)</f>
        <v>0</v>
      </c>
      <c r="E67" s="139">
        <f t="shared" si="12"/>
        <v>0</v>
      </c>
      <c r="F67" s="662">
        <f t="shared" si="12"/>
        <v>0</v>
      </c>
      <c r="G67" s="662">
        <f t="shared" si="12"/>
        <v>0</v>
      </c>
      <c r="H67" s="34">
        <f t="shared" si="2"/>
        <v>0</v>
      </c>
      <c r="I67" s="725">
        <f t="shared" si="12"/>
        <v>0</v>
      </c>
      <c r="J67" s="34">
        <f t="shared" si="12"/>
        <v>0</v>
      </c>
      <c r="K67" s="662">
        <f t="shared" si="12"/>
        <v>0</v>
      </c>
      <c r="L67" s="1509" t="str">
        <f t="shared" si="7"/>
        <v/>
      </c>
      <c r="M67" s="1248"/>
    </row>
    <row r="68" spans="1:13" s="82" customFormat="1" ht="12" customHeight="1" x14ac:dyDescent="0.2">
      <c r="A68" s="13" t="s">
        <v>174</v>
      </c>
      <c r="B68" s="850" t="s">
        <v>218</v>
      </c>
      <c r="C68" s="669">
        <f>'4. mell.Önkorm'!C70-'22._önkorm_önként'!C69</f>
        <v>0</v>
      </c>
      <c r="D68" s="437">
        <f>'4. mell.Önkorm'!D70-'22._önkorm_önként'!D69</f>
        <v>0</v>
      </c>
      <c r="E68" s="437">
        <f>'4. mell.Önkorm'!E70-'22._önkorm_önként'!E69</f>
        <v>0</v>
      </c>
      <c r="F68" s="669">
        <f>'4. mell.Önkorm'!F70-'22._önkorm_önként'!F69</f>
        <v>0</v>
      </c>
      <c r="G68" s="669">
        <f>'4. mell.Önkorm'!G70-'22._önkorm_önként'!G69</f>
        <v>0</v>
      </c>
      <c r="H68" s="369">
        <f t="shared" si="2"/>
        <v>0</v>
      </c>
      <c r="I68" s="762">
        <f>'4. mell.Önkorm'!I70-'22._önkorm_önként'!I69</f>
        <v>0</v>
      </c>
      <c r="J68" s="369">
        <f>'4. mell.Önkorm'!J70-'22._önkorm_önként'!J69</f>
        <v>0</v>
      </c>
      <c r="K68" s="669">
        <f>'4. mell.Önkorm'!K70-'22._önkorm_önként'!K69</f>
        <v>0</v>
      </c>
      <c r="L68" s="1515" t="str">
        <f t="shared" si="7"/>
        <v/>
      </c>
      <c r="M68" s="1248"/>
    </row>
    <row r="69" spans="1:13" s="82" customFormat="1" ht="12" customHeight="1" x14ac:dyDescent="0.2">
      <c r="A69" s="366" t="s">
        <v>175</v>
      </c>
      <c r="B69" s="851" t="s">
        <v>329</v>
      </c>
      <c r="C69" s="669">
        <f>'4. mell.Önkorm'!C71-'22._önkorm_önként'!C70</f>
        <v>0</v>
      </c>
      <c r="D69" s="437">
        <f>'4. mell.Önkorm'!D71-'22._önkorm_önként'!D70</f>
        <v>0</v>
      </c>
      <c r="E69" s="437">
        <f>'4. mell.Önkorm'!E71-'22._önkorm_önként'!E70</f>
        <v>0</v>
      </c>
      <c r="F69" s="669">
        <f>'4. mell.Önkorm'!F71-'22._önkorm_önként'!F70</f>
        <v>0</v>
      </c>
      <c r="G69" s="669">
        <f>'4. mell.Önkorm'!G71-'22._önkorm_önként'!G70</f>
        <v>0</v>
      </c>
      <c r="H69" s="369">
        <f t="shared" si="2"/>
        <v>0</v>
      </c>
      <c r="I69" s="762">
        <f>'4. mell.Önkorm'!I71-'22._önkorm_önként'!I70</f>
        <v>0</v>
      </c>
      <c r="J69" s="369">
        <f>'4. mell.Önkorm'!J71-'22._önkorm_önként'!J70</f>
        <v>0</v>
      </c>
      <c r="K69" s="669">
        <f>'4. mell.Önkorm'!K71-'22._önkorm_önként'!K70</f>
        <v>0</v>
      </c>
      <c r="L69" s="1515" t="str">
        <f t="shared" si="7"/>
        <v/>
      </c>
      <c r="M69" s="1248"/>
    </row>
    <row r="70" spans="1:13" s="82" customFormat="1" ht="12" customHeight="1" thickBot="1" x14ac:dyDescent="0.25">
      <c r="A70" s="367" t="s">
        <v>176</v>
      </c>
      <c r="B70" s="851" t="s">
        <v>518</v>
      </c>
      <c r="C70" s="669">
        <f>'4. mell.Önkorm'!C72-'22._önkorm_önként'!C71</f>
        <v>0</v>
      </c>
      <c r="D70" s="437">
        <f>'4. mell.Önkorm'!D72-'22._önkorm_önként'!D71</f>
        <v>0</v>
      </c>
      <c r="E70" s="437">
        <f>'4. mell.Önkorm'!E72-'22._önkorm_önként'!E71</f>
        <v>0</v>
      </c>
      <c r="F70" s="669">
        <f>'4. mell.Önkorm'!F72-'22._önkorm_önként'!F71</f>
        <v>0</v>
      </c>
      <c r="G70" s="669">
        <f>'4. mell.Önkorm'!G72-'22._önkorm_önként'!G71</f>
        <v>0</v>
      </c>
      <c r="H70" s="369">
        <f t="shared" si="2"/>
        <v>0</v>
      </c>
      <c r="I70" s="762">
        <f>'4. mell.Önkorm'!I72-'22._önkorm_önként'!I71</f>
        <v>0</v>
      </c>
      <c r="J70" s="369">
        <f>'4. mell.Önkorm'!J72-'22._önkorm_önként'!J71</f>
        <v>0</v>
      </c>
      <c r="K70" s="669">
        <f>'4. mell.Önkorm'!K72-'22._önkorm_önként'!K71</f>
        <v>0</v>
      </c>
      <c r="L70" s="1515" t="str">
        <f t="shared" si="7"/>
        <v/>
      </c>
      <c r="M70" s="1248"/>
    </row>
    <row r="71" spans="1:13" s="82" customFormat="1" ht="12" customHeight="1" thickBot="1" x14ac:dyDescent="0.25">
      <c r="A71" s="512" t="s">
        <v>21</v>
      </c>
      <c r="B71" s="389" t="s">
        <v>653</v>
      </c>
      <c r="C71" s="662">
        <f>SUM(C72:C74)</f>
        <v>0</v>
      </c>
      <c r="D71" s="139">
        <f t="shared" ref="D71:K71" si="13">SUM(D72:D74)</f>
        <v>0</v>
      </c>
      <c r="E71" s="139">
        <f t="shared" si="13"/>
        <v>0</v>
      </c>
      <c r="F71" s="662">
        <f t="shared" si="13"/>
        <v>0</v>
      </c>
      <c r="G71" s="662">
        <f t="shared" si="13"/>
        <v>0</v>
      </c>
      <c r="H71" s="34">
        <f t="shared" si="2"/>
        <v>0</v>
      </c>
      <c r="I71" s="725">
        <f t="shared" si="13"/>
        <v>0</v>
      </c>
      <c r="J71" s="34">
        <f t="shared" si="13"/>
        <v>0</v>
      </c>
      <c r="K71" s="662">
        <f t="shared" si="13"/>
        <v>0</v>
      </c>
      <c r="L71" s="1509" t="str">
        <f t="shared" si="7"/>
        <v/>
      </c>
      <c r="M71" s="1248"/>
    </row>
    <row r="72" spans="1:13" s="82" customFormat="1" ht="12" customHeight="1" x14ac:dyDescent="0.2">
      <c r="A72" s="13" t="s">
        <v>217</v>
      </c>
      <c r="B72" s="850" t="s">
        <v>221</v>
      </c>
      <c r="C72" s="669">
        <f>'4. mell.Önkorm'!C74-'22._önkorm_önként'!C73</f>
        <v>0</v>
      </c>
      <c r="D72" s="437">
        <f>'4. mell.Önkorm'!D74-'22._önkorm_önként'!D73</f>
        <v>0</v>
      </c>
      <c r="E72" s="437">
        <f>'4. mell.Önkorm'!E74-'22._önkorm_önként'!E73</f>
        <v>0</v>
      </c>
      <c r="F72" s="669">
        <f>'4. mell.Önkorm'!F74-'22._önkorm_önként'!F73</f>
        <v>0</v>
      </c>
      <c r="G72" s="669">
        <f>'4. mell.Önkorm'!G74-'22._önkorm_önként'!G73</f>
        <v>0</v>
      </c>
      <c r="H72" s="369">
        <f t="shared" si="2"/>
        <v>0</v>
      </c>
      <c r="I72" s="762">
        <f>'4. mell.Önkorm'!I74-'22._önkorm_önként'!I73</f>
        <v>0</v>
      </c>
      <c r="J72" s="369">
        <f>'4. mell.Önkorm'!J74-'22._önkorm_önként'!J73</f>
        <v>0</v>
      </c>
      <c r="K72" s="669">
        <f>'4. mell.Önkorm'!K74-'22._önkorm_önként'!K73</f>
        <v>0</v>
      </c>
      <c r="L72" s="1515" t="str">
        <f t="shared" si="7"/>
        <v/>
      </c>
      <c r="M72" s="1248"/>
    </row>
    <row r="73" spans="1:13" s="82" customFormat="1" ht="12" customHeight="1" x14ac:dyDescent="0.2">
      <c r="A73" s="13" t="s">
        <v>689</v>
      </c>
      <c r="B73" s="850" t="s">
        <v>394</v>
      </c>
      <c r="C73" s="669">
        <f>'4. mell.Önkorm'!C75-'22._önkorm_önként'!C74</f>
        <v>0</v>
      </c>
      <c r="D73" s="437">
        <f>'4. mell.Önkorm'!D75-'22._önkorm_önként'!D74</f>
        <v>0</v>
      </c>
      <c r="E73" s="437">
        <f>'4. mell.Önkorm'!E75-'22._önkorm_önként'!E74</f>
        <v>0</v>
      </c>
      <c r="F73" s="669">
        <f>'4. mell.Önkorm'!F75-'22._önkorm_önként'!F74</f>
        <v>0</v>
      </c>
      <c r="G73" s="669">
        <f>'4. mell.Önkorm'!G75-'22._önkorm_önként'!G74</f>
        <v>0</v>
      </c>
      <c r="H73" s="369">
        <f t="shared" si="2"/>
        <v>0</v>
      </c>
      <c r="I73" s="762">
        <f>'4. mell.Önkorm'!I75-'22._önkorm_önként'!I74</f>
        <v>0</v>
      </c>
      <c r="J73" s="369">
        <f>'4. mell.Önkorm'!J75-'22._önkorm_önként'!J74</f>
        <v>0</v>
      </c>
      <c r="K73" s="669">
        <f>'4. mell.Önkorm'!K75-'22._önkorm_önként'!K74</f>
        <v>0</v>
      </c>
      <c r="L73" s="1515" t="str">
        <f t="shared" si="7"/>
        <v/>
      </c>
      <c r="M73" s="1248"/>
    </row>
    <row r="74" spans="1:13" s="82" customFormat="1" ht="12" customHeight="1" thickBot="1" x14ac:dyDescent="0.25">
      <c r="A74" s="366" t="s">
        <v>219</v>
      </c>
      <c r="B74" s="851" t="s">
        <v>541</v>
      </c>
      <c r="C74" s="669">
        <f>'4. mell.Önkorm'!C76-'22._önkorm_önként'!C75</f>
        <v>0</v>
      </c>
      <c r="D74" s="437">
        <f>'4. mell.Önkorm'!D76-'22._önkorm_önként'!D75</f>
        <v>0</v>
      </c>
      <c r="E74" s="437">
        <f>'4. mell.Önkorm'!E76-'22._önkorm_önként'!E75</f>
        <v>0</v>
      </c>
      <c r="F74" s="669">
        <f>'4. mell.Önkorm'!F76-'22._önkorm_önként'!F75</f>
        <v>0</v>
      </c>
      <c r="G74" s="669">
        <f>'4. mell.Önkorm'!G76-'22._önkorm_önként'!G75</f>
        <v>0</v>
      </c>
      <c r="H74" s="369">
        <f t="shared" si="2"/>
        <v>0</v>
      </c>
      <c r="I74" s="762">
        <f>'4. mell.Önkorm'!I76-'22._önkorm_önként'!I75</f>
        <v>0</v>
      </c>
      <c r="J74" s="369">
        <f>'4. mell.Önkorm'!J76-'22._önkorm_önként'!J75</f>
        <v>0</v>
      </c>
      <c r="K74" s="669">
        <f>'4. mell.Önkorm'!K76-'22._önkorm_önként'!K75</f>
        <v>0</v>
      </c>
      <c r="L74" s="1515" t="str">
        <f t="shared" ref="L74:L83" si="14">IF(G74=0,"",K74/G74*100)</f>
        <v/>
      </c>
      <c r="M74" s="1248"/>
    </row>
    <row r="75" spans="1:13" s="82" customFormat="1" ht="12" customHeight="1" thickBot="1" x14ac:dyDescent="0.25">
      <c r="A75" s="512" t="s">
        <v>22</v>
      </c>
      <c r="B75" s="389" t="s">
        <v>654</v>
      </c>
      <c r="C75" s="662">
        <f>SUM(C76:C77)</f>
        <v>1200000000</v>
      </c>
      <c r="D75" s="139">
        <f t="shared" ref="D75:K75" si="15">SUM(D76:D77)</f>
        <v>1212233878</v>
      </c>
      <c r="E75" s="139">
        <f t="shared" si="15"/>
        <v>1212233878</v>
      </c>
      <c r="F75" s="662">
        <f t="shared" si="15"/>
        <v>1212233878</v>
      </c>
      <c r="G75" s="662">
        <f t="shared" si="15"/>
        <v>1212233878</v>
      </c>
      <c r="H75" s="34">
        <f t="shared" ref="H75:H83" si="16">+G75-F75</f>
        <v>0</v>
      </c>
      <c r="I75" s="725">
        <f t="shared" si="15"/>
        <v>0</v>
      </c>
      <c r="J75" s="34">
        <f t="shared" si="15"/>
        <v>0</v>
      </c>
      <c r="K75" s="662">
        <f t="shared" si="15"/>
        <v>1212233878</v>
      </c>
      <c r="L75" s="1509">
        <f t="shared" si="14"/>
        <v>100</v>
      </c>
      <c r="M75" s="1248"/>
    </row>
    <row r="76" spans="1:13" s="82" customFormat="1" ht="12" customHeight="1" x14ac:dyDescent="0.2">
      <c r="A76" s="13" t="s">
        <v>220</v>
      </c>
      <c r="B76" s="65" t="s">
        <v>373</v>
      </c>
      <c r="C76" s="669">
        <f>'4. mell.Önkorm'!C78-'22._önkorm_önként'!C77</f>
        <v>840000000</v>
      </c>
      <c r="D76" s="437">
        <f>'4. mell.Önkorm'!D78-'22._önkorm_önként'!D77</f>
        <v>852233878</v>
      </c>
      <c r="E76" s="437">
        <f>'4. mell.Önkorm'!E78-'22._önkorm_önként'!E77</f>
        <v>852233878</v>
      </c>
      <c r="F76" s="669">
        <f>'4. mell.Önkorm'!F78-'22._önkorm_önként'!F77</f>
        <v>852233878</v>
      </c>
      <c r="G76" s="669">
        <f>'4. mell.Önkorm'!G78-'22._önkorm_önként'!G77</f>
        <v>852233878</v>
      </c>
      <c r="H76" s="369">
        <f t="shared" si="16"/>
        <v>0</v>
      </c>
      <c r="I76" s="762">
        <f>'4. mell.Önkorm'!I78-'22._önkorm_önként'!I77</f>
        <v>0</v>
      </c>
      <c r="J76" s="369">
        <f>'4. mell.Önkorm'!J78-'22._önkorm_önként'!J77</f>
        <v>0</v>
      </c>
      <c r="K76" s="669">
        <f>'4. mell.Önkorm'!K78-'22._önkorm_önként'!K77</f>
        <v>852233878</v>
      </c>
      <c r="L76" s="1515">
        <f t="shared" si="14"/>
        <v>100</v>
      </c>
      <c r="M76" s="1248"/>
    </row>
    <row r="77" spans="1:13" s="82" customFormat="1" ht="12" customHeight="1" thickBot="1" x14ac:dyDescent="0.25">
      <c r="A77" s="367" t="s">
        <v>222</v>
      </c>
      <c r="B77" s="65" t="s">
        <v>374</v>
      </c>
      <c r="C77" s="669">
        <f>'4. mell.Önkorm'!C79-'22._önkorm_önként'!C78</f>
        <v>360000000</v>
      </c>
      <c r="D77" s="437">
        <f>'4. mell.Önkorm'!D79-'22._önkorm_önként'!D78</f>
        <v>360000000</v>
      </c>
      <c r="E77" s="437">
        <f>'4. mell.Önkorm'!E79-'22._önkorm_önként'!E78</f>
        <v>360000000</v>
      </c>
      <c r="F77" s="669">
        <f>'4. mell.Önkorm'!F79-'22._önkorm_önként'!F78</f>
        <v>360000000</v>
      </c>
      <c r="G77" s="669">
        <f>'4. mell.Önkorm'!G79-'22._önkorm_önként'!G78</f>
        <v>360000000</v>
      </c>
      <c r="H77" s="369">
        <f t="shared" si="16"/>
        <v>0</v>
      </c>
      <c r="I77" s="762">
        <f>'4. mell.Önkorm'!I79-'22._önkorm_önként'!I78</f>
        <v>0</v>
      </c>
      <c r="J77" s="369">
        <f>'4. mell.Önkorm'!J79-'22._önkorm_önként'!J78</f>
        <v>0</v>
      </c>
      <c r="K77" s="669">
        <f>'4. mell.Önkorm'!K79-'22._önkorm_önként'!K78</f>
        <v>360000000</v>
      </c>
      <c r="L77" s="1515">
        <f t="shared" si="14"/>
        <v>100</v>
      </c>
      <c r="M77" s="1248"/>
    </row>
    <row r="78" spans="1:13" s="32" customFormat="1" ht="12" customHeight="1" thickBot="1" x14ac:dyDescent="0.25">
      <c r="A78" s="512" t="s">
        <v>23</v>
      </c>
      <c r="B78" s="389" t="s">
        <v>655</v>
      </c>
      <c r="C78" s="662">
        <f>SUM(C79:C81)</f>
        <v>0</v>
      </c>
      <c r="D78" s="139">
        <f t="shared" ref="D78:K78" si="17">SUM(D79:D81)</f>
        <v>0</v>
      </c>
      <c r="E78" s="139">
        <f t="shared" si="17"/>
        <v>0</v>
      </c>
      <c r="F78" s="662">
        <f t="shared" si="17"/>
        <v>1710330707</v>
      </c>
      <c r="G78" s="662">
        <f t="shared" si="17"/>
        <v>2099579349</v>
      </c>
      <c r="H78" s="34">
        <f t="shared" si="16"/>
        <v>389248642</v>
      </c>
      <c r="I78" s="725">
        <f t="shared" si="17"/>
        <v>0</v>
      </c>
      <c r="J78" s="34">
        <f t="shared" si="17"/>
        <v>0</v>
      </c>
      <c r="K78" s="662">
        <f t="shared" si="17"/>
        <v>3502401175</v>
      </c>
      <c r="L78" s="1509">
        <f t="shared" si="14"/>
        <v>166.81442293039052</v>
      </c>
      <c r="M78" s="1247"/>
    </row>
    <row r="79" spans="1:13" s="82" customFormat="1" ht="12" customHeight="1" x14ac:dyDescent="0.2">
      <c r="A79" s="13" t="s">
        <v>223</v>
      </c>
      <c r="B79" s="850" t="s">
        <v>308</v>
      </c>
      <c r="C79" s="669">
        <f>'4. mell.Önkorm'!C81-'22._önkorm_önként'!C80</f>
        <v>0</v>
      </c>
      <c r="D79" s="437">
        <f>'4. mell.Önkorm'!D81-'22._önkorm_önként'!D80</f>
        <v>0</v>
      </c>
      <c r="E79" s="437">
        <f>'4. mell.Önkorm'!E81-'22._önkorm_önként'!E80</f>
        <v>0</v>
      </c>
      <c r="F79" s="669">
        <f>'4. mell.Önkorm'!F81-'22._önkorm_önként'!F80</f>
        <v>1710330707</v>
      </c>
      <c r="G79" s="669">
        <f>'4. mell.Önkorm'!G81-'22._önkorm_önként'!G80</f>
        <v>2099579349</v>
      </c>
      <c r="H79" s="369">
        <f t="shared" si="16"/>
        <v>389248642</v>
      </c>
      <c r="I79" s="762">
        <f>'4. mell.Önkorm'!I81-'22._önkorm_önként'!I80</f>
        <v>0</v>
      </c>
      <c r="J79" s="369">
        <f>'4. mell.Önkorm'!J81-'22._önkorm_önként'!J80</f>
        <v>0</v>
      </c>
      <c r="K79" s="669">
        <f>'4. mell.Önkorm'!K81-'22._önkorm_önként'!K80</f>
        <v>2152401175</v>
      </c>
      <c r="L79" s="1515">
        <f t="shared" si="14"/>
        <v>102.5158289933247</v>
      </c>
      <c r="M79" s="1248"/>
    </row>
    <row r="80" spans="1:13" s="82" customFormat="1" ht="12" customHeight="1" x14ac:dyDescent="0.2">
      <c r="A80" s="366" t="s">
        <v>224</v>
      </c>
      <c r="B80" s="851" t="s">
        <v>309</v>
      </c>
      <c r="C80" s="669">
        <f>'4. mell.Önkorm'!C82-'22._önkorm_önként'!C81</f>
        <v>0</v>
      </c>
      <c r="D80" s="437">
        <f>'4. mell.Önkorm'!D82-'22._önkorm_önként'!D81</f>
        <v>0</v>
      </c>
      <c r="E80" s="437">
        <f>'4. mell.Önkorm'!E82-'22._önkorm_önként'!E81</f>
        <v>0</v>
      </c>
      <c r="F80" s="669">
        <f>'4. mell.Önkorm'!F82-'22._önkorm_önként'!F81</f>
        <v>0</v>
      </c>
      <c r="G80" s="669">
        <f>'4. mell.Önkorm'!G82-'22._önkorm_önként'!G81</f>
        <v>0</v>
      </c>
      <c r="H80" s="369">
        <f t="shared" si="16"/>
        <v>0</v>
      </c>
      <c r="I80" s="762">
        <f>'4. mell.Önkorm'!I82-'22._önkorm_önként'!I81</f>
        <v>0</v>
      </c>
      <c r="J80" s="369">
        <f>'4. mell.Önkorm'!J82-'22._önkorm_önként'!J81</f>
        <v>0</v>
      </c>
      <c r="K80" s="669">
        <f>'4. mell.Önkorm'!K82-'22._önkorm_önként'!K81</f>
        <v>0</v>
      </c>
      <c r="L80" s="1515" t="str">
        <f t="shared" si="14"/>
        <v/>
      </c>
      <c r="M80" s="1248"/>
    </row>
    <row r="81" spans="1:16" s="82" customFormat="1" ht="12" customHeight="1" thickBot="1" x14ac:dyDescent="0.25">
      <c r="A81" s="367" t="s">
        <v>330</v>
      </c>
      <c r="B81" s="555" t="s">
        <v>382</v>
      </c>
      <c r="C81" s="669">
        <f>'4. mell.Önkorm'!C83-'22._önkorm_önként'!C82</f>
        <v>0</v>
      </c>
      <c r="D81" s="437">
        <f>'4. mell.Önkorm'!D83-'22._önkorm_önként'!D82</f>
        <v>0</v>
      </c>
      <c r="E81" s="437">
        <f>'4. mell.Önkorm'!E83-'22._önkorm_önként'!E82</f>
        <v>0</v>
      </c>
      <c r="F81" s="669">
        <f>'4. mell.Önkorm'!F83-'22._önkorm_önként'!F82</f>
        <v>0</v>
      </c>
      <c r="G81" s="669">
        <f>'4. mell.Önkorm'!G83-'22._önkorm_önként'!G82</f>
        <v>0</v>
      </c>
      <c r="H81" s="369">
        <f t="shared" si="16"/>
        <v>0</v>
      </c>
      <c r="I81" s="762">
        <f>'4. mell.Önkorm'!I83-'22._önkorm_önként'!I82</f>
        <v>0</v>
      </c>
      <c r="J81" s="369">
        <f>'4. mell.Önkorm'!J83-'22._önkorm_önként'!J82</f>
        <v>0</v>
      </c>
      <c r="K81" s="669">
        <f>'4. mell.Önkorm'!K83-'22._önkorm_önként'!K82</f>
        <v>1350000000</v>
      </c>
      <c r="L81" s="1515" t="str">
        <f t="shared" si="14"/>
        <v/>
      </c>
      <c r="M81" s="1248"/>
    </row>
    <row r="82" spans="1:16" s="32" customFormat="1" ht="12" customHeight="1" thickBot="1" x14ac:dyDescent="0.25">
      <c r="A82" s="512" t="s">
        <v>24</v>
      </c>
      <c r="B82" s="389" t="s">
        <v>656</v>
      </c>
      <c r="C82" s="625">
        <f>+C67+C71+C75+C78</f>
        <v>1200000000</v>
      </c>
      <c r="D82" s="1069">
        <f t="shared" ref="D82:K82" si="18">+D67+D71+D75+D78</f>
        <v>1212233878</v>
      </c>
      <c r="E82" s="1069">
        <f t="shared" si="18"/>
        <v>1212233878</v>
      </c>
      <c r="F82" s="625">
        <f t="shared" si="18"/>
        <v>2922564585</v>
      </c>
      <c r="G82" s="625">
        <f t="shared" si="18"/>
        <v>3311813227</v>
      </c>
      <c r="H82" s="83">
        <f t="shared" si="16"/>
        <v>389248642</v>
      </c>
      <c r="I82" s="730">
        <f t="shared" si="18"/>
        <v>0</v>
      </c>
      <c r="J82" s="83">
        <f t="shared" si="18"/>
        <v>0</v>
      </c>
      <c r="K82" s="625">
        <f t="shared" si="18"/>
        <v>4714635053</v>
      </c>
      <c r="L82" s="1513">
        <f t="shared" si="14"/>
        <v>142.35812015494434</v>
      </c>
      <c r="M82" s="1247"/>
    </row>
    <row r="83" spans="1:16" s="32" customFormat="1" ht="12" customHeight="1" thickBot="1" x14ac:dyDescent="0.25">
      <c r="A83" s="392" t="s">
        <v>25</v>
      </c>
      <c r="B83" s="854" t="s">
        <v>682</v>
      </c>
      <c r="C83" s="625">
        <f>+C66+C82</f>
        <v>8980084584</v>
      </c>
      <c r="D83" s="1069">
        <f t="shared" ref="D83:K83" si="19">+D66+D82</f>
        <v>8567475073</v>
      </c>
      <c r="E83" s="1069">
        <f t="shared" si="19"/>
        <v>8436827732</v>
      </c>
      <c r="F83" s="625">
        <f t="shared" si="19"/>
        <v>11146350138</v>
      </c>
      <c r="G83" s="625">
        <f t="shared" si="19"/>
        <v>11583362415</v>
      </c>
      <c r="H83" s="83">
        <f t="shared" si="16"/>
        <v>437012277</v>
      </c>
      <c r="I83" s="730">
        <f t="shared" si="19"/>
        <v>0</v>
      </c>
      <c r="J83" s="83">
        <f t="shared" si="19"/>
        <v>0</v>
      </c>
      <c r="K83" s="625">
        <f t="shared" si="19"/>
        <v>14038297747</v>
      </c>
      <c r="L83" s="1513">
        <f t="shared" si="14"/>
        <v>121.19363310968285</v>
      </c>
      <c r="M83" s="1247"/>
    </row>
    <row r="84" spans="1:16" s="82" customFormat="1" ht="15" customHeight="1" x14ac:dyDescent="0.2">
      <c r="A84" s="328"/>
      <c r="B84" s="329"/>
      <c r="C84" s="176"/>
      <c r="D84" s="71"/>
      <c r="E84" s="71"/>
      <c r="F84" s="71"/>
      <c r="G84" s="71"/>
      <c r="H84" s="176">
        <f>D84-C84</f>
        <v>0</v>
      </c>
      <c r="I84" s="176"/>
      <c r="J84" s="176"/>
      <c r="K84" s="176"/>
      <c r="L84" s="176"/>
      <c r="M84" s="1248"/>
    </row>
    <row r="85" spans="1:16" ht="13.5" thickBot="1" x14ac:dyDescent="0.25">
      <c r="A85" s="2360"/>
      <c r="B85" s="2360"/>
      <c r="C85" s="2360"/>
      <c r="D85" s="2360"/>
      <c r="E85" s="2360"/>
      <c r="F85" s="2360"/>
      <c r="G85" s="2360"/>
      <c r="H85" s="2361"/>
      <c r="I85" s="1401"/>
      <c r="J85" s="1401"/>
      <c r="K85" s="1401"/>
      <c r="L85" s="1401"/>
    </row>
    <row r="86" spans="1:16" s="646" customFormat="1" ht="51.75" customHeight="1" thickBot="1" x14ac:dyDescent="0.25">
      <c r="A86" s="732"/>
      <c r="B86" s="733" t="s">
        <v>38</v>
      </c>
      <c r="C86" s="22" t="str">
        <f t="shared" ref="C86:L86" si="20">C7</f>
        <v xml:space="preserve">2022. évi eredeti előirányzat
2/2022. (II.14.) </v>
      </c>
      <c r="D86" s="1037" t="str">
        <f t="shared" si="20"/>
        <v>Módosított előirányzat a 17/2022.  (VI.30.)  rendelet szerint</v>
      </c>
      <c r="E86" s="647" t="str">
        <f t="shared" si="20"/>
        <v>Módosított előirányzat a 18/2022. (IX.29.)  rendelet szerint</v>
      </c>
      <c r="F86" s="647" t="str">
        <f t="shared" si="20"/>
        <v>Módosított előirányzat a 23/2022. (XII.16.)  rendelet szerint</v>
      </c>
      <c r="G86" s="647" t="str">
        <f t="shared" si="20"/>
        <v>Módosított előirányzat a 1/2023. (II.13.)  rendelet szerint</v>
      </c>
      <c r="H86" s="39" t="str">
        <f t="shared" si="20"/>
        <v>Változás a 2022. 23/2022. (XII.16.) rendelethez képest</v>
      </c>
      <c r="I86" s="731" t="str">
        <f t="shared" si="20"/>
        <v>2022. évi teljesítés              2022.06.30-ig</v>
      </c>
      <c r="J86" s="647" t="str">
        <f t="shared" si="20"/>
        <v>2022. évi teljesítés              2022.09.30-ig</v>
      </c>
      <c r="K86" s="647" t="str">
        <f t="shared" si="20"/>
        <v>2022. évi teljesítés              2022.12.31-ig</v>
      </c>
      <c r="L86" s="39" t="str">
        <f t="shared" si="20"/>
        <v>Teljesítés %-a</v>
      </c>
      <c r="M86" s="1249"/>
    </row>
    <row r="87" spans="1:16" s="38" customFormat="1" ht="12" customHeight="1" thickBot="1" x14ac:dyDescent="0.25">
      <c r="A87" s="85" t="s">
        <v>12</v>
      </c>
      <c r="B87" s="1027" t="s">
        <v>553</v>
      </c>
      <c r="C87" s="1072">
        <f>C88+C90+C91+C92+C93</f>
        <v>5376986703</v>
      </c>
      <c r="D87" s="252">
        <f t="shared" ref="D87:K87" si="21">D88+D90+D91+D92+D93</f>
        <v>5346429103</v>
      </c>
      <c r="E87" s="670">
        <f t="shared" si="21"/>
        <v>5003918125</v>
      </c>
      <c r="F87" s="670">
        <f t="shared" si="21"/>
        <v>5901027007</v>
      </c>
      <c r="G87" s="670">
        <f t="shared" si="21"/>
        <v>5929111794</v>
      </c>
      <c r="H87" s="86">
        <f>+G87-F87</f>
        <v>28084787</v>
      </c>
      <c r="I87" s="767">
        <f t="shared" si="21"/>
        <v>0</v>
      </c>
      <c r="J87" s="86">
        <f t="shared" si="21"/>
        <v>0</v>
      </c>
      <c r="K87" s="670">
        <f t="shared" si="21"/>
        <v>3633332638</v>
      </c>
      <c r="L87" s="1518">
        <f t="shared" ref="L87:L134" si="22">IF(G87=0,"",K87/G87*100)</f>
        <v>61.279543449944264</v>
      </c>
      <c r="M87" s="1250"/>
    </row>
    <row r="88" spans="1:16" ht="12" customHeight="1" x14ac:dyDescent="0.2">
      <c r="A88" s="119" t="s">
        <v>91</v>
      </c>
      <c r="B88" s="59" t="s">
        <v>68</v>
      </c>
      <c r="C88" s="143">
        <f>'4. mell.Önkorm'!C91-'22._önkorm_önként'!C89</f>
        <v>83352552</v>
      </c>
      <c r="D88" s="253">
        <f>'4. mell.Önkorm'!D91-'22._önkorm_önként'!D89</f>
        <v>83577552</v>
      </c>
      <c r="E88" s="671">
        <f>'4. mell.Önkorm'!E91-'22._önkorm_önként'!E89</f>
        <v>86823089</v>
      </c>
      <c r="F88" s="671">
        <f>'4. mell.Önkorm'!F91-'22._önkorm_önként'!F89</f>
        <v>87813089</v>
      </c>
      <c r="G88" s="671">
        <f>'4. mell.Önkorm'!G91-'22._önkorm_önként'!G89</f>
        <v>87826728</v>
      </c>
      <c r="H88" s="87">
        <f t="shared" ref="H88:H131" si="23">+G88-F88</f>
        <v>13639</v>
      </c>
      <c r="I88" s="768">
        <f>'4. mell.Önkorm'!I91-'22._önkorm_önként'!I89</f>
        <v>0</v>
      </c>
      <c r="J88" s="87">
        <f>'4. mell.Önkorm'!J91-'22._önkorm_önként'!J89</f>
        <v>0</v>
      </c>
      <c r="K88" s="671">
        <f>'4. mell.Önkorm'!K91-'22._önkorm_önként'!K89</f>
        <v>82238084</v>
      </c>
      <c r="L88" s="1519">
        <f t="shared" si="22"/>
        <v>93.636738920753146</v>
      </c>
      <c r="M88" s="1252"/>
    </row>
    <row r="89" spans="1:16" ht="12" customHeight="1" x14ac:dyDescent="0.2">
      <c r="A89" s="366" t="s">
        <v>310</v>
      </c>
      <c r="B89" s="374" t="s">
        <v>273</v>
      </c>
      <c r="C89" s="140">
        <f>'4. mell.Önkorm'!C92-'22._önkorm_önként'!C90</f>
        <v>0</v>
      </c>
      <c r="D89" s="254">
        <f>'4. mell.Önkorm'!D92-'22._önkorm_önként'!D90</f>
        <v>0</v>
      </c>
      <c r="E89" s="663">
        <f>'4. mell.Önkorm'!E92-'22._önkorm_önként'!E90</f>
        <v>1773602</v>
      </c>
      <c r="F89" s="663">
        <f>'4. mell.Önkorm'!F92-'22._önkorm_önként'!F90</f>
        <v>1773602</v>
      </c>
      <c r="G89" s="663">
        <f>'4. mell.Önkorm'!G92-'22._önkorm_önként'!G90</f>
        <v>1773602</v>
      </c>
      <c r="H89" s="17">
        <f t="shared" si="23"/>
        <v>0</v>
      </c>
      <c r="I89" s="723">
        <f>'4. mell.Önkorm'!I92-'22._önkorm_önként'!I90</f>
        <v>0</v>
      </c>
      <c r="J89" s="17">
        <f>'4. mell.Önkorm'!J92-'22._önkorm_önként'!J90</f>
        <v>0</v>
      </c>
      <c r="K89" s="663">
        <f>'4. mell.Önkorm'!K92-'22._önkorm_önként'!K90</f>
        <v>1773602</v>
      </c>
      <c r="L89" s="1510">
        <f t="shared" si="22"/>
        <v>100</v>
      </c>
    </row>
    <row r="90" spans="1:16" ht="12" customHeight="1" x14ac:dyDescent="0.2">
      <c r="A90" s="366" t="s">
        <v>92</v>
      </c>
      <c r="B90" s="371" t="s">
        <v>87</v>
      </c>
      <c r="C90" s="436">
        <f>'4. mell.Önkorm'!C93-'22._önkorm_önként'!C91</f>
        <v>11563039</v>
      </c>
      <c r="D90" s="364">
        <f>'4. mell.Önkorm'!D93-'22._önkorm_önként'!D91</f>
        <v>11626039</v>
      </c>
      <c r="E90" s="664">
        <f>'4. mell.Önkorm'!E93-'22._önkorm_önként'!E91</f>
        <v>12092958</v>
      </c>
      <c r="F90" s="664">
        <f>'4. mell.Önkorm'!F93-'22._önkorm_önként'!F91</f>
        <v>12092958</v>
      </c>
      <c r="G90" s="664">
        <f>'4. mell.Önkorm'!G93-'22._önkorm_önként'!G91</f>
        <v>12079319</v>
      </c>
      <c r="H90" s="368">
        <f t="shared" si="23"/>
        <v>-13639</v>
      </c>
      <c r="I90" s="724">
        <f>'4. mell.Önkorm'!I93-'22._önkorm_önként'!I91</f>
        <v>0</v>
      </c>
      <c r="J90" s="368">
        <f>'4. mell.Önkorm'!J93-'22._önkorm_önként'!J91</f>
        <v>0</v>
      </c>
      <c r="K90" s="664">
        <f>'4. mell.Önkorm'!K93-'22._önkorm_önként'!K91</f>
        <v>9121166</v>
      </c>
      <c r="L90" s="1511">
        <f t="shared" si="22"/>
        <v>75.510597907050879</v>
      </c>
    </row>
    <row r="91" spans="1:16" ht="12" customHeight="1" x14ac:dyDescent="0.2">
      <c r="A91" s="366" t="s">
        <v>93</v>
      </c>
      <c r="B91" s="371" t="s">
        <v>69</v>
      </c>
      <c r="C91" s="578">
        <f>'4. mell.Önkorm'!C94-'22._önkorm_önként'!C92</f>
        <v>495196945</v>
      </c>
      <c r="D91" s="722">
        <f>'4. mell.Önkorm'!D94-'22._önkorm_önként'!D92</f>
        <v>536367476</v>
      </c>
      <c r="E91" s="665">
        <f>'4. mell.Önkorm'!E94-'22._önkorm_önként'!E92</f>
        <v>536151919</v>
      </c>
      <c r="F91" s="665">
        <f>'4. mell.Önkorm'!F94-'22._önkorm_önként'!F92</f>
        <v>577517724</v>
      </c>
      <c r="G91" s="665">
        <f>'4. mell.Önkorm'!G94-'22._önkorm_önként'!G92</f>
        <v>580448124</v>
      </c>
      <c r="H91" s="617">
        <f t="shared" si="23"/>
        <v>2930400</v>
      </c>
      <c r="I91" s="726">
        <f>'4. mell.Önkorm'!I94-'22._önkorm_önként'!I92</f>
        <v>0</v>
      </c>
      <c r="J91" s="617">
        <f>'4. mell.Önkorm'!J94-'22._önkorm_önként'!J92</f>
        <v>0</v>
      </c>
      <c r="K91" s="665">
        <f>'4. mell.Önkorm'!K94-'22._önkorm_önként'!K92</f>
        <v>464886962</v>
      </c>
      <c r="L91" s="1512">
        <f t="shared" si="22"/>
        <v>80.09104393280802</v>
      </c>
      <c r="P91" s="31" t="s">
        <v>389</v>
      </c>
    </row>
    <row r="92" spans="1:16" ht="12" customHeight="1" x14ac:dyDescent="0.2">
      <c r="A92" s="366" t="s">
        <v>90</v>
      </c>
      <c r="B92" s="371" t="s">
        <v>80</v>
      </c>
      <c r="C92" s="578">
        <f>'4. mell.Önkorm'!C95-'22._önkorm_önként'!C93</f>
        <v>200312216</v>
      </c>
      <c r="D92" s="722">
        <f>'4. mell.Önkorm'!D95-'22._önkorm_önként'!D93</f>
        <v>200312216</v>
      </c>
      <c r="E92" s="665">
        <f>'4. mell.Önkorm'!E95-'22._önkorm_önként'!E93</f>
        <v>200312216</v>
      </c>
      <c r="F92" s="665">
        <f>'4. mell.Önkorm'!F95-'22._önkorm_önként'!F93</f>
        <v>200312216</v>
      </c>
      <c r="G92" s="665">
        <f>'4. mell.Önkorm'!G95-'22._önkorm_önként'!G93</f>
        <v>200312216</v>
      </c>
      <c r="H92" s="617">
        <f t="shared" si="23"/>
        <v>0</v>
      </c>
      <c r="I92" s="726">
        <f>'4. mell.Önkorm'!I95-'22._önkorm_önként'!I93</f>
        <v>0</v>
      </c>
      <c r="J92" s="617">
        <f>'4. mell.Önkorm'!J95-'22._önkorm_önként'!J93</f>
        <v>0</v>
      </c>
      <c r="K92" s="665">
        <f>'4. mell.Önkorm'!K95-'22._önkorm_önként'!K93</f>
        <v>165452938</v>
      </c>
      <c r="L92" s="1512">
        <f t="shared" si="22"/>
        <v>82.597527651533738</v>
      </c>
    </row>
    <row r="93" spans="1:16" ht="12" customHeight="1" x14ac:dyDescent="0.2">
      <c r="A93" s="366" t="s">
        <v>150</v>
      </c>
      <c r="B93" s="60" t="s">
        <v>88</v>
      </c>
      <c r="C93" s="578">
        <f>'4. mell.Önkorm'!C96-'22._önkorm_önként'!C94</f>
        <v>4586561951</v>
      </c>
      <c r="D93" s="722">
        <f>'4. mell.Önkorm'!D96-'22._önkorm_önként'!D94</f>
        <v>4514545820</v>
      </c>
      <c r="E93" s="665">
        <f>'4. mell.Önkorm'!E96-'22._önkorm_önként'!E94</f>
        <v>4168537943</v>
      </c>
      <c r="F93" s="665">
        <f>'4. mell.Önkorm'!F96-'22._önkorm_önként'!F94</f>
        <v>5023291020</v>
      </c>
      <c r="G93" s="665">
        <f>'4. mell.Önkorm'!G96-'22._önkorm_önként'!G94</f>
        <v>5048445407</v>
      </c>
      <c r="H93" s="617">
        <f t="shared" si="23"/>
        <v>25154387</v>
      </c>
      <c r="I93" s="726">
        <f>'4. mell.Önkorm'!I96-'22._önkorm_önként'!I94</f>
        <v>0</v>
      </c>
      <c r="J93" s="617">
        <f>'4. mell.Önkorm'!J96-'22._önkorm_önként'!J94</f>
        <v>0</v>
      </c>
      <c r="K93" s="665">
        <f>'4. mell.Önkorm'!K96-'22._önkorm_önként'!K94</f>
        <v>2911633488</v>
      </c>
      <c r="L93" s="1512">
        <f t="shared" si="22"/>
        <v>57.673863006675873</v>
      </c>
    </row>
    <row r="94" spans="1:16" ht="12" customHeight="1" x14ac:dyDescent="0.2">
      <c r="A94" s="366" t="s">
        <v>311</v>
      </c>
      <c r="B94" s="828" t="s">
        <v>563</v>
      </c>
      <c r="C94" s="578">
        <f>'4. mell.Önkorm'!C97-'22._önkorm_önként'!C95</f>
        <v>0</v>
      </c>
      <c r="D94" s="722">
        <f>'4. mell.Önkorm'!D97-'22._önkorm_önként'!D95</f>
        <v>8992549</v>
      </c>
      <c r="E94" s="665">
        <f>'4. mell.Önkorm'!E97-'22._önkorm_önként'!E95</f>
        <v>8993645</v>
      </c>
      <c r="F94" s="665">
        <f>'4. mell.Önkorm'!F97-'22._önkorm_önként'!F95</f>
        <v>8993645</v>
      </c>
      <c r="G94" s="665">
        <f>'4. mell.Önkorm'!G97-'22._önkorm_önként'!G95</f>
        <v>8993645</v>
      </c>
      <c r="H94" s="617">
        <f t="shared" si="23"/>
        <v>0</v>
      </c>
      <c r="I94" s="726">
        <f>'4. mell.Önkorm'!I97-'22._önkorm_önként'!I95</f>
        <v>0</v>
      </c>
      <c r="J94" s="617">
        <f>'4. mell.Önkorm'!J97-'22._önkorm_önként'!J95</f>
        <v>0</v>
      </c>
      <c r="K94" s="665">
        <f>'4. mell.Önkorm'!K97-'22._önkorm_önként'!K95</f>
        <v>8993645</v>
      </c>
      <c r="L94" s="1512">
        <f t="shared" si="22"/>
        <v>100</v>
      </c>
    </row>
    <row r="95" spans="1:16" ht="12" customHeight="1" x14ac:dyDescent="0.2">
      <c r="A95" s="366" t="s">
        <v>312</v>
      </c>
      <c r="B95" s="1028" t="s">
        <v>698</v>
      </c>
      <c r="C95" s="578">
        <f>'4. mell.Önkorm'!C98-'22._önkorm_önként'!C96</f>
        <v>1908749237</v>
      </c>
      <c r="D95" s="722">
        <f>'4. mell.Önkorm'!D98-'22._önkorm_önként'!D96</f>
        <v>1908749237</v>
      </c>
      <c r="E95" s="665">
        <f>'4. mell.Önkorm'!E98-'22._önkorm_önként'!E96</f>
        <v>1908749237</v>
      </c>
      <c r="F95" s="665">
        <f>'4. mell.Önkorm'!F98-'22._önkorm_önként'!F96</f>
        <v>1908749237</v>
      </c>
      <c r="G95" s="665">
        <f>'4. mell.Önkorm'!G98-'22._önkorm_önként'!G96</f>
        <v>1908749237</v>
      </c>
      <c r="H95" s="617">
        <f t="shared" si="23"/>
        <v>0</v>
      </c>
      <c r="I95" s="726">
        <f>'4. mell.Önkorm'!I98-'22._önkorm_önként'!I96</f>
        <v>0</v>
      </c>
      <c r="J95" s="617">
        <f>'4. mell.Önkorm'!J98-'22._önkorm_önként'!J96</f>
        <v>0</v>
      </c>
      <c r="K95" s="665">
        <f>'4. mell.Önkorm'!K98-'22._önkorm_önként'!K96</f>
        <v>1908749237</v>
      </c>
      <c r="L95" s="1512">
        <f t="shared" si="22"/>
        <v>100</v>
      </c>
    </row>
    <row r="96" spans="1:16" ht="12" customHeight="1" x14ac:dyDescent="0.2">
      <c r="A96" s="366" t="s">
        <v>313</v>
      </c>
      <c r="B96" s="1028" t="s">
        <v>697</v>
      </c>
      <c r="C96" s="578">
        <f>'4. mell.Önkorm'!C99-'22._önkorm_önként'!C97</f>
        <v>0</v>
      </c>
      <c r="D96" s="722">
        <f>'4. mell.Önkorm'!D99-'22._önkorm_önként'!D97</f>
        <v>0</v>
      </c>
      <c r="E96" s="665">
        <f>'4. mell.Önkorm'!E99-'22._önkorm_önként'!E97</f>
        <v>0</v>
      </c>
      <c r="F96" s="665">
        <f>'4. mell.Önkorm'!F99-'22._önkorm_önként'!F97</f>
        <v>0</v>
      </c>
      <c r="G96" s="665">
        <f>'4. mell.Önkorm'!G99-'22._önkorm_önként'!G97</f>
        <v>0</v>
      </c>
      <c r="H96" s="617">
        <f t="shared" si="23"/>
        <v>0</v>
      </c>
      <c r="I96" s="726">
        <f>'4. mell.Önkorm'!I99-'22._önkorm_önként'!I97</f>
        <v>0</v>
      </c>
      <c r="J96" s="617">
        <f>'4. mell.Önkorm'!J99-'22._önkorm_önként'!J97</f>
        <v>0</v>
      </c>
      <c r="K96" s="665">
        <f>'4. mell.Önkorm'!K99-'22._önkorm_önként'!K97</f>
        <v>0</v>
      </c>
      <c r="L96" s="1512" t="str">
        <f t="shared" si="22"/>
        <v/>
      </c>
    </row>
    <row r="97" spans="1:12" ht="12" customHeight="1" x14ac:dyDescent="0.2">
      <c r="A97" s="366" t="s">
        <v>314</v>
      </c>
      <c r="B97" s="1028" t="s">
        <v>696</v>
      </c>
      <c r="C97" s="578">
        <f>'4. mell.Önkorm'!C100-'22._önkorm_önként'!C98</f>
        <v>19500000</v>
      </c>
      <c r="D97" s="722">
        <f>'4. mell.Önkorm'!D100-'22._önkorm_önként'!D98</f>
        <v>20700000</v>
      </c>
      <c r="E97" s="665">
        <f>'4. mell.Önkorm'!E100-'22._önkorm_önként'!E98</f>
        <v>20700000</v>
      </c>
      <c r="F97" s="665">
        <f>'4. mell.Önkorm'!F100-'22._önkorm_önként'!F98</f>
        <v>20700000</v>
      </c>
      <c r="G97" s="665">
        <f>'4. mell.Önkorm'!G100-'22._önkorm_önként'!G98</f>
        <v>20700000</v>
      </c>
      <c r="H97" s="617">
        <f t="shared" si="23"/>
        <v>0</v>
      </c>
      <c r="I97" s="726">
        <f>'4. mell.Önkorm'!I100-'22._önkorm_önként'!I98</f>
        <v>0</v>
      </c>
      <c r="J97" s="617">
        <f>'4. mell.Önkorm'!J100-'22._önkorm_önként'!J98</f>
        <v>0</v>
      </c>
      <c r="K97" s="665">
        <f>'4. mell.Önkorm'!K100-'22._önkorm_önként'!K98</f>
        <v>20700000</v>
      </c>
      <c r="L97" s="1512">
        <f t="shared" si="22"/>
        <v>100</v>
      </c>
    </row>
    <row r="98" spans="1:12" ht="12" customHeight="1" x14ac:dyDescent="0.2">
      <c r="A98" s="366" t="s">
        <v>315</v>
      </c>
      <c r="B98" s="1028" t="s">
        <v>701</v>
      </c>
      <c r="C98" s="578">
        <f>'4. mell.Önkorm'!C101-'22._önkorm_önként'!C99</f>
        <v>0</v>
      </c>
      <c r="D98" s="722">
        <f>'4. mell.Önkorm'!D101-'22._önkorm_önként'!D99</f>
        <v>0</v>
      </c>
      <c r="E98" s="665">
        <f>'4. mell.Önkorm'!E101-'22._önkorm_önként'!E99</f>
        <v>0</v>
      </c>
      <c r="F98" s="665">
        <f>'4. mell.Önkorm'!F101-'22._önkorm_önként'!F99</f>
        <v>0</v>
      </c>
      <c r="G98" s="665">
        <f>'4. mell.Önkorm'!G101-'22._önkorm_önként'!G99</f>
        <v>0</v>
      </c>
      <c r="H98" s="617">
        <f t="shared" si="23"/>
        <v>0</v>
      </c>
      <c r="I98" s="726">
        <f>'4. mell.Önkorm'!I101-'22._önkorm_önként'!I99</f>
        <v>0</v>
      </c>
      <c r="J98" s="617">
        <f>'4. mell.Önkorm'!J101-'22._önkorm_önként'!J99</f>
        <v>0</v>
      </c>
      <c r="K98" s="665">
        <f>'4. mell.Önkorm'!K101-'22._önkorm_önként'!K99</f>
        <v>0</v>
      </c>
      <c r="L98" s="1512" t="str">
        <f t="shared" si="22"/>
        <v/>
      </c>
    </row>
    <row r="99" spans="1:12" ht="12" customHeight="1" x14ac:dyDescent="0.2">
      <c r="A99" s="366" t="s">
        <v>365</v>
      </c>
      <c r="B99" s="1028" t="s">
        <v>695</v>
      </c>
      <c r="C99" s="578">
        <f>'4. mell.Önkorm'!C102-'22._önkorm_önként'!C100</f>
        <v>938650000</v>
      </c>
      <c r="D99" s="722">
        <f>'4. mell.Önkorm'!D102-'22._önkorm_önként'!D100</f>
        <v>939350000</v>
      </c>
      <c r="E99" s="665">
        <f>'4. mell.Önkorm'!E102-'22._önkorm_önként'!E100</f>
        <v>939350000</v>
      </c>
      <c r="F99" s="665">
        <f>'4. mell.Önkorm'!F102-'22._önkorm_önként'!F100</f>
        <v>979350000</v>
      </c>
      <c r="G99" s="665">
        <f>'4. mell.Önkorm'!G102-'22._önkorm_önként'!G100</f>
        <v>979350000</v>
      </c>
      <c r="H99" s="617">
        <f t="shared" si="23"/>
        <v>0</v>
      </c>
      <c r="I99" s="726">
        <f>'4. mell.Önkorm'!I102-'22._önkorm_önként'!I100</f>
        <v>0</v>
      </c>
      <c r="J99" s="617">
        <f>'4. mell.Önkorm'!J102-'22._önkorm_önként'!J100</f>
        <v>0</v>
      </c>
      <c r="K99" s="665">
        <f>'4. mell.Önkorm'!K102-'22._önkorm_önként'!K100</f>
        <v>973190606</v>
      </c>
      <c r="L99" s="1512">
        <f t="shared" si="22"/>
        <v>99.37107326287844</v>
      </c>
    </row>
    <row r="100" spans="1:12" ht="12" customHeight="1" x14ac:dyDescent="0.2">
      <c r="A100" s="366" t="s">
        <v>657</v>
      </c>
      <c r="B100" s="1029" t="s">
        <v>700</v>
      </c>
      <c r="C100" s="1073">
        <f>'4. mell.Önkorm'!C103-'22._önkorm_önként'!C101</f>
        <v>1719662714</v>
      </c>
      <c r="D100" s="765">
        <f>'4. mell.Önkorm'!D103-'22._önkorm_önként'!D101</f>
        <v>1636754034</v>
      </c>
      <c r="E100" s="694">
        <f>'4. mell.Önkorm'!E103-'22._önkorm_önként'!E101</f>
        <v>1290745061</v>
      </c>
      <c r="F100" s="694">
        <f>'4. mell.Önkorm'!F103-'22._önkorm_önként'!F101</f>
        <v>2105498138</v>
      </c>
      <c r="G100" s="694">
        <f>'4. mell.Önkorm'!G103-'22._önkorm_önként'!G101</f>
        <v>2130652525</v>
      </c>
      <c r="H100" s="626">
        <f t="shared" si="23"/>
        <v>25154387</v>
      </c>
      <c r="I100" s="727">
        <f>'4. mell.Önkorm'!I103-'22._önkorm_önként'!I101</f>
        <v>0</v>
      </c>
      <c r="J100" s="626">
        <f>'4. mell.Önkorm'!J103-'22._önkorm_önként'!J101</f>
        <v>0</v>
      </c>
      <c r="K100" s="694">
        <f>'4. mell.Önkorm'!K103-'22._önkorm_önként'!K101</f>
        <v>0</v>
      </c>
      <c r="L100" s="1525"/>
    </row>
    <row r="101" spans="1:12" ht="12.75" customHeight="1" x14ac:dyDescent="0.2">
      <c r="A101" s="13" t="s">
        <v>658</v>
      </c>
      <c r="B101" s="1030" t="s">
        <v>659</v>
      </c>
      <c r="C101" s="140">
        <f>'4. mell.Önkorm'!C104-'22._önkorm_önként'!C102</f>
        <v>150000000</v>
      </c>
      <c r="D101" s="254">
        <f>'4. mell.Önkorm'!D104-'22._önkorm_önként'!D102</f>
        <v>150000000</v>
      </c>
      <c r="E101" s="663">
        <f>'4. mell.Önkorm'!E104-'22._önkorm_önként'!E102</f>
        <v>150000000</v>
      </c>
      <c r="F101" s="663">
        <f>'4. mell.Önkorm'!F104-'22._önkorm_önként'!F102</f>
        <v>150000000</v>
      </c>
      <c r="G101" s="663">
        <f>'4. mell.Önkorm'!G104-'22._önkorm_önként'!G102</f>
        <v>150000000</v>
      </c>
      <c r="H101" s="17">
        <f t="shared" si="23"/>
        <v>0</v>
      </c>
      <c r="I101" s="723">
        <f>'4. mell.Önkorm'!I104-'22._önkorm_önként'!I102</f>
        <v>0</v>
      </c>
      <c r="J101" s="17">
        <f>'4. mell.Önkorm'!J104-'22._önkorm_önként'!J102</f>
        <v>0</v>
      </c>
      <c r="K101" s="663">
        <f>'4. mell.Önkorm'!K104-'22._önkorm_önként'!K102</f>
        <v>0</v>
      </c>
      <c r="L101" s="1510"/>
    </row>
    <row r="102" spans="1:12" ht="12.75" customHeight="1" x14ac:dyDescent="0.2">
      <c r="A102" s="367" t="s">
        <v>660</v>
      </c>
      <c r="B102" s="1031" t="s">
        <v>661</v>
      </c>
      <c r="C102" s="436">
        <f>'4. mell.Önkorm'!C105-'22._önkorm_önként'!C103</f>
        <v>1569662714</v>
      </c>
      <c r="D102" s="364">
        <f>'4. mell.Önkorm'!D105-'22._önkorm_önként'!D103</f>
        <v>1486754034</v>
      </c>
      <c r="E102" s="664">
        <f>'4. mell.Önkorm'!E105-'22._önkorm_önként'!E103</f>
        <v>1140745061</v>
      </c>
      <c r="F102" s="664">
        <f>'4. mell.Önkorm'!F105-'22._önkorm_önként'!F103</f>
        <v>1955498138</v>
      </c>
      <c r="G102" s="664">
        <f>'4. mell.Önkorm'!G105-'22._önkorm_önként'!G103</f>
        <v>1980652525</v>
      </c>
      <c r="H102" s="368">
        <f t="shared" si="23"/>
        <v>25154387</v>
      </c>
      <c r="I102" s="724">
        <f>'4. mell.Önkorm'!I105-'22._önkorm_önként'!I103</f>
        <v>0</v>
      </c>
      <c r="J102" s="368">
        <f>'4. mell.Önkorm'!J105-'22._önkorm_önként'!J103</f>
        <v>0</v>
      </c>
      <c r="K102" s="664">
        <f>'4. mell.Önkorm'!K105-'22._önkorm_önként'!K103</f>
        <v>0</v>
      </c>
      <c r="L102" s="1511"/>
    </row>
    <row r="103" spans="1:12" ht="12.75" customHeight="1" x14ac:dyDescent="0.2">
      <c r="A103" s="367" t="s">
        <v>662</v>
      </c>
      <c r="B103" s="1032" t="s">
        <v>699</v>
      </c>
      <c r="C103" s="436">
        <f>'4. mell.Önkorm'!C106-'22._önkorm_önként'!C104</f>
        <v>1369662714</v>
      </c>
      <c r="D103" s="364">
        <f>'4. mell.Önkorm'!D106-'22._önkorm_önként'!D104</f>
        <v>1286754034</v>
      </c>
      <c r="E103" s="664">
        <f>'4. mell.Önkorm'!E106-'22._önkorm_önként'!E104</f>
        <v>940745061</v>
      </c>
      <c r="F103" s="664">
        <f>'4. mell.Önkorm'!F106-'22._önkorm_önként'!F104</f>
        <v>1755498138</v>
      </c>
      <c r="G103" s="664">
        <f>'4. mell.Önkorm'!G106-'22._önkorm_önként'!G104</f>
        <v>1780652525</v>
      </c>
      <c r="H103" s="368">
        <f t="shared" si="23"/>
        <v>25154387</v>
      </c>
      <c r="I103" s="724">
        <f>'4. mell.Önkorm'!I106-'22._önkorm_önként'!I104</f>
        <v>0</v>
      </c>
      <c r="J103" s="368">
        <f>'4. mell.Önkorm'!J106-'22._önkorm_önként'!J104</f>
        <v>0</v>
      </c>
      <c r="K103" s="664">
        <f>'4. mell.Önkorm'!K106-'22._önkorm_önként'!K104</f>
        <v>0</v>
      </c>
      <c r="L103" s="1511"/>
    </row>
    <row r="104" spans="1:12" ht="12.75" customHeight="1" thickBot="1" x14ac:dyDescent="0.25">
      <c r="A104" s="367" t="s">
        <v>663</v>
      </c>
      <c r="B104" s="1032" t="s">
        <v>683</v>
      </c>
      <c r="C104" s="436">
        <f>'4. mell.Önkorm'!C107-'22._önkorm_önként'!C105</f>
        <v>200000000</v>
      </c>
      <c r="D104" s="364">
        <f>'4. mell.Önkorm'!D107-'22._önkorm_önként'!D105</f>
        <v>200000000</v>
      </c>
      <c r="E104" s="664">
        <f>'4. mell.Önkorm'!E107-'22._önkorm_önként'!E105</f>
        <v>200000000</v>
      </c>
      <c r="F104" s="664">
        <f>'4. mell.Önkorm'!F107-'22._önkorm_önként'!F105</f>
        <v>200000000</v>
      </c>
      <c r="G104" s="664">
        <f>'4. mell.Önkorm'!G107-'22._önkorm_önként'!G105</f>
        <v>200000000</v>
      </c>
      <c r="H104" s="368">
        <f t="shared" si="23"/>
        <v>0</v>
      </c>
      <c r="I104" s="724">
        <f>'4. mell.Önkorm'!I107-'22._önkorm_önként'!I105</f>
        <v>0</v>
      </c>
      <c r="J104" s="368">
        <f>'4. mell.Önkorm'!J107-'22._önkorm_önként'!J105</f>
        <v>0</v>
      </c>
      <c r="K104" s="664">
        <f>'4. mell.Önkorm'!K107-'22._önkorm_önként'!K105</f>
        <v>0</v>
      </c>
      <c r="L104" s="1511"/>
    </row>
    <row r="105" spans="1:12" ht="12" customHeight="1" thickBot="1" x14ac:dyDescent="0.25">
      <c r="A105" s="15" t="s">
        <v>13</v>
      </c>
      <c r="B105" s="120" t="s">
        <v>388</v>
      </c>
      <c r="C105" s="139">
        <f>+C106+C108+C110</f>
        <v>1000601000</v>
      </c>
      <c r="D105" s="255">
        <f t="shared" ref="D105:K105" si="24">+D106+D108+D110</f>
        <v>1223779188</v>
      </c>
      <c r="E105" s="662">
        <f t="shared" si="24"/>
        <v>1249126769</v>
      </c>
      <c r="F105" s="662">
        <f t="shared" si="24"/>
        <v>1258259362</v>
      </c>
      <c r="G105" s="662">
        <f t="shared" si="24"/>
        <v>1258259362</v>
      </c>
      <c r="H105" s="34">
        <f t="shared" si="23"/>
        <v>0</v>
      </c>
      <c r="I105" s="725">
        <f t="shared" si="24"/>
        <v>0</v>
      </c>
      <c r="J105" s="34">
        <f t="shared" si="24"/>
        <v>0</v>
      </c>
      <c r="K105" s="662">
        <f t="shared" si="24"/>
        <v>448776619</v>
      </c>
      <c r="L105" s="1509">
        <f t="shared" si="22"/>
        <v>35.6664637318232</v>
      </c>
    </row>
    <row r="106" spans="1:12" ht="12" customHeight="1" x14ac:dyDescent="0.2">
      <c r="A106" s="13" t="s">
        <v>94</v>
      </c>
      <c r="B106" s="371" t="s">
        <v>122</v>
      </c>
      <c r="C106" s="140">
        <f>'4. mell.Önkorm'!C109-'22._önkorm_önként'!C107</f>
        <v>373543000</v>
      </c>
      <c r="D106" s="254">
        <f>'4. mell.Önkorm'!D109-'22._önkorm_önként'!D107</f>
        <v>531244186</v>
      </c>
      <c r="E106" s="663">
        <f>'4. mell.Önkorm'!E109-'22._önkorm_önként'!E107</f>
        <v>544516662</v>
      </c>
      <c r="F106" s="663">
        <f>'4. mell.Önkorm'!F109-'22._önkorm_önként'!F107</f>
        <v>543649255</v>
      </c>
      <c r="G106" s="663">
        <f>'4. mell.Önkorm'!G109-'22._önkorm_önként'!G107</f>
        <v>543649255</v>
      </c>
      <c r="H106" s="17">
        <f t="shared" si="23"/>
        <v>0</v>
      </c>
      <c r="I106" s="723">
        <f>'4. mell.Önkorm'!I109-'22._önkorm_önként'!I107</f>
        <v>0</v>
      </c>
      <c r="J106" s="17">
        <f>'4. mell.Önkorm'!J109-'22._önkorm_önként'!J107</f>
        <v>0</v>
      </c>
      <c r="K106" s="663">
        <f>'4. mell.Önkorm'!K109-'22._önkorm_önként'!K107</f>
        <v>169426283</v>
      </c>
      <c r="L106" s="1510">
        <f t="shared" si="22"/>
        <v>31.164630769152808</v>
      </c>
    </row>
    <row r="107" spans="1:12" ht="12" customHeight="1" x14ac:dyDescent="0.2">
      <c r="A107" s="13" t="s">
        <v>321</v>
      </c>
      <c r="B107" s="396" t="s">
        <v>228</v>
      </c>
      <c r="C107" s="140">
        <f>'4. mell.Önkorm'!C110-'22._önkorm_önként'!C108</f>
        <v>0</v>
      </c>
      <c r="D107" s="254">
        <f>'4. mell.Önkorm'!D110-'22._önkorm_önként'!D108</f>
        <v>0</v>
      </c>
      <c r="E107" s="663">
        <f>'4. mell.Önkorm'!E110-'22._önkorm_önként'!E108</f>
        <v>0</v>
      </c>
      <c r="F107" s="663">
        <f>'4. mell.Önkorm'!F110-'22._önkorm_önként'!F108</f>
        <v>0</v>
      </c>
      <c r="G107" s="663">
        <f>'4. mell.Önkorm'!G110-'22._önkorm_önként'!G108</f>
        <v>0</v>
      </c>
      <c r="H107" s="17">
        <f t="shared" si="23"/>
        <v>0</v>
      </c>
      <c r="I107" s="723">
        <f>'4. mell.Önkorm'!I110-'22._önkorm_önként'!I108</f>
        <v>0</v>
      </c>
      <c r="J107" s="17">
        <f>'4. mell.Önkorm'!J110-'22._önkorm_önként'!J108</f>
        <v>0</v>
      </c>
      <c r="K107" s="663">
        <f>'4. mell.Önkorm'!K110-'22._önkorm_önként'!K108</f>
        <v>0</v>
      </c>
      <c r="L107" s="1510" t="str">
        <f t="shared" si="22"/>
        <v/>
      </c>
    </row>
    <row r="108" spans="1:12" ht="12" customHeight="1" x14ac:dyDescent="0.2">
      <c r="A108" s="13" t="s">
        <v>95</v>
      </c>
      <c r="B108" s="396" t="s">
        <v>2</v>
      </c>
      <c r="C108" s="436">
        <f>'4. mell.Önkorm'!C111-'22._önkorm_önként'!C109</f>
        <v>617550000</v>
      </c>
      <c r="D108" s="364">
        <f>'4. mell.Önkorm'!D111-'22._önkorm_önként'!D109</f>
        <v>660614002</v>
      </c>
      <c r="E108" s="664">
        <f>'4. mell.Önkorm'!E111-'22._önkorm_önként'!E109</f>
        <v>672689107</v>
      </c>
      <c r="F108" s="664">
        <f>'4. mell.Önkorm'!F111-'22._önkorm_önként'!F109</f>
        <v>682689107</v>
      </c>
      <c r="G108" s="664">
        <f>'4. mell.Önkorm'!G111-'22._önkorm_önként'!G109</f>
        <v>682689107</v>
      </c>
      <c r="H108" s="368">
        <f t="shared" si="23"/>
        <v>0</v>
      </c>
      <c r="I108" s="724">
        <f>'4. mell.Önkorm'!I111-'22._önkorm_önként'!I109</f>
        <v>0</v>
      </c>
      <c r="J108" s="368">
        <f>'4. mell.Önkorm'!J111-'22._önkorm_önként'!J109</f>
        <v>0</v>
      </c>
      <c r="K108" s="664">
        <f>'4. mell.Önkorm'!K111-'22._önkorm_önként'!K109</f>
        <v>267429336</v>
      </c>
      <c r="L108" s="1511">
        <f t="shared" si="22"/>
        <v>39.172931464394964</v>
      </c>
    </row>
    <row r="109" spans="1:12" ht="12" customHeight="1" x14ac:dyDescent="0.2">
      <c r="A109" s="13" t="s">
        <v>320</v>
      </c>
      <c r="B109" s="396" t="s">
        <v>562</v>
      </c>
      <c r="C109" s="436">
        <f>'4. mell.Önkorm'!C112-'22._önkorm_önként'!C110</f>
        <v>0</v>
      </c>
      <c r="D109" s="364">
        <f>'4. mell.Önkorm'!D112-'22._önkorm_önként'!D110</f>
        <v>0</v>
      </c>
      <c r="E109" s="664">
        <f>'4. mell.Önkorm'!E112-'22._önkorm_önként'!E110</f>
        <v>0</v>
      </c>
      <c r="F109" s="664">
        <f>'4. mell.Önkorm'!F112-'22._önkorm_önként'!F110</f>
        <v>0</v>
      </c>
      <c r="G109" s="664">
        <f>'4. mell.Önkorm'!G112-'22._önkorm_önként'!G110</f>
        <v>0</v>
      </c>
      <c r="H109" s="368">
        <f t="shared" si="23"/>
        <v>0</v>
      </c>
      <c r="I109" s="724">
        <f>'4. mell.Önkorm'!I112-'22._önkorm_önként'!I110</f>
        <v>0</v>
      </c>
      <c r="J109" s="368">
        <f>'4. mell.Önkorm'!J112-'22._önkorm_önként'!J110</f>
        <v>0</v>
      </c>
      <c r="K109" s="664">
        <f>'4. mell.Önkorm'!K112-'22._önkorm_önként'!K110</f>
        <v>0</v>
      </c>
      <c r="L109" s="1511" t="str">
        <f t="shared" si="22"/>
        <v/>
      </c>
    </row>
    <row r="110" spans="1:12" ht="12" customHeight="1" x14ac:dyDescent="0.2">
      <c r="A110" s="13" t="s">
        <v>96</v>
      </c>
      <c r="B110" s="620" t="s">
        <v>271</v>
      </c>
      <c r="C110" s="436">
        <f>'4. mell.Önkorm'!C113-'22._önkorm_önként'!C111</f>
        <v>9508000</v>
      </c>
      <c r="D110" s="364">
        <f>'4. mell.Önkorm'!D113-'22._önkorm_önként'!D111</f>
        <v>31921000</v>
      </c>
      <c r="E110" s="664">
        <f>'4. mell.Önkorm'!E113-'22._önkorm_önként'!E111</f>
        <v>31921000</v>
      </c>
      <c r="F110" s="664">
        <f>'4. mell.Önkorm'!F113-'22._önkorm_önként'!F111</f>
        <v>31921000</v>
      </c>
      <c r="G110" s="664">
        <f>'4. mell.Önkorm'!G113-'22._önkorm_önként'!G111</f>
        <v>31921000</v>
      </c>
      <c r="H110" s="368">
        <f t="shared" si="23"/>
        <v>0</v>
      </c>
      <c r="I110" s="724">
        <f>'4. mell.Önkorm'!I113-'22._önkorm_önként'!I111</f>
        <v>0</v>
      </c>
      <c r="J110" s="368">
        <f>'4. mell.Önkorm'!J113-'22._önkorm_önként'!J111</f>
        <v>0</v>
      </c>
      <c r="K110" s="664">
        <f>'4. mell.Önkorm'!K113-'22._önkorm_önként'!K111</f>
        <v>11921000</v>
      </c>
      <c r="L110" s="1511">
        <f t="shared" si="22"/>
        <v>37.34532126186523</v>
      </c>
    </row>
    <row r="111" spans="1:12" ht="12" customHeight="1" x14ac:dyDescent="0.2">
      <c r="A111" s="13" t="s">
        <v>322</v>
      </c>
      <c r="B111" s="393" t="s">
        <v>229</v>
      </c>
      <c r="C111" s="436">
        <f>'4. mell.Önkorm'!C114-'22._önkorm_önként'!C112</f>
        <v>0</v>
      </c>
      <c r="D111" s="364">
        <f>'4. mell.Önkorm'!D114-'22._önkorm_önként'!D112</f>
        <v>0</v>
      </c>
      <c r="E111" s="664">
        <f>'4. mell.Önkorm'!E114-'22._önkorm_önként'!E112</f>
        <v>0</v>
      </c>
      <c r="F111" s="664">
        <f>'4. mell.Önkorm'!F114-'22._önkorm_önként'!F112</f>
        <v>0</v>
      </c>
      <c r="G111" s="664">
        <f>'4. mell.Önkorm'!G114-'22._önkorm_önként'!G112</f>
        <v>0</v>
      </c>
      <c r="H111" s="368">
        <f t="shared" si="23"/>
        <v>0</v>
      </c>
      <c r="I111" s="724">
        <f>'4. mell.Önkorm'!I114-'22._önkorm_önként'!I112</f>
        <v>0</v>
      </c>
      <c r="J111" s="368">
        <f>'4. mell.Önkorm'!J114-'22._önkorm_önként'!J112</f>
        <v>0</v>
      </c>
      <c r="K111" s="664">
        <f>'4. mell.Önkorm'!K114-'22._önkorm_önként'!K112</f>
        <v>0</v>
      </c>
      <c r="L111" s="1511" t="str">
        <f t="shared" si="22"/>
        <v/>
      </c>
    </row>
    <row r="112" spans="1:12" ht="12" customHeight="1" x14ac:dyDescent="0.2">
      <c r="A112" s="13" t="s">
        <v>323</v>
      </c>
      <c r="B112" s="393" t="s">
        <v>230</v>
      </c>
      <c r="C112" s="436">
        <f>'4. mell.Önkorm'!C115-'22._önkorm_önként'!C113</f>
        <v>5070000</v>
      </c>
      <c r="D112" s="364">
        <f>'4. mell.Önkorm'!D115-'22._önkorm_önként'!D113</f>
        <v>7483000</v>
      </c>
      <c r="E112" s="664">
        <f>'4. mell.Önkorm'!E115-'22._önkorm_önként'!E113</f>
        <v>7483000</v>
      </c>
      <c r="F112" s="664">
        <f>'4. mell.Önkorm'!F115-'22._önkorm_önként'!F113</f>
        <v>7483000</v>
      </c>
      <c r="G112" s="664">
        <f>'4. mell.Önkorm'!G115-'22._önkorm_önként'!G113</f>
        <v>7483000</v>
      </c>
      <c r="H112" s="368">
        <f t="shared" si="23"/>
        <v>0</v>
      </c>
      <c r="I112" s="724">
        <f>'4. mell.Önkorm'!I115-'22._önkorm_önként'!I113</f>
        <v>0</v>
      </c>
      <c r="J112" s="368">
        <f>'4. mell.Önkorm'!J115-'22._önkorm_önként'!J113</f>
        <v>0</v>
      </c>
      <c r="K112" s="664">
        <f>'4. mell.Önkorm'!K115-'22._önkorm_önként'!K113</f>
        <v>7483000</v>
      </c>
      <c r="L112" s="1511">
        <f t="shared" si="22"/>
        <v>100</v>
      </c>
    </row>
    <row r="113" spans="1:18" ht="12" customHeight="1" x14ac:dyDescent="0.2">
      <c r="A113" s="13" t="s">
        <v>324</v>
      </c>
      <c r="B113" s="393" t="s">
        <v>227</v>
      </c>
      <c r="C113" s="436">
        <f>'4. mell.Önkorm'!C116-'22._önkorm_önként'!C114</f>
        <v>0</v>
      </c>
      <c r="D113" s="364">
        <f>'4. mell.Önkorm'!D116-'22._önkorm_önként'!D114</f>
        <v>0</v>
      </c>
      <c r="E113" s="664">
        <f>'4. mell.Önkorm'!E116-'22._önkorm_önként'!E114</f>
        <v>0</v>
      </c>
      <c r="F113" s="664">
        <f>'4. mell.Önkorm'!F116-'22._önkorm_önként'!F114</f>
        <v>0</v>
      </c>
      <c r="G113" s="664">
        <f>'4. mell.Önkorm'!G116-'22._önkorm_önként'!G114</f>
        <v>0</v>
      </c>
      <c r="H113" s="368">
        <f t="shared" si="23"/>
        <v>0</v>
      </c>
      <c r="I113" s="724">
        <f>'4. mell.Önkorm'!I116-'22._önkorm_önként'!I114</f>
        <v>0</v>
      </c>
      <c r="J113" s="368">
        <f>'4. mell.Önkorm'!J116-'22._önkorm_önként'!J114</f>
        <v>0</v>
      </c>
      <c r="K113" s="664">
        <f>'4. mell.Önkorm'!K116-'22._önkorm_önként'!K114</f>
        <v>0</v>
      </c>
      <c r="L113" s="1511" t="str">
        <f t="shared" si="22"/>
        <v/>
      </c>
    </row>
    <row r="114" spans="1:18" ht="12" customHeight="1" thickBot="1" x14ac:dyDescent="0.25">
      <c r="A114" s="13" t="s">
        <v>325</v>
      </c>
      <c r="B114" s="393" t="s">
        <v>231</v>
      </c>
      <c r="C114" s="578">
        <f>'4. mell.Önkorm'!C117-'22._önkorm_önként'!C115</f>
        <v>4438000</v>
      </c>
      <c r="D114" s="722">
        <f>'4. mell.Önkorm'!D117-'22._önkorm_önként'!D115</f>
        <v>24438000</v>
      </c>
      <c r="E114" s="665">
        <f>'4. mell.Önkorm'!E117-'22._önkorm_önként'!E115</f>
        <v>24438000</v>
      </c>
      <c r="F114" s="665">
        <f>'4. mell.Önkorm'!F117-'22._önkorm_önként'!F115</f>
        <v>24438000</v>
      </c>
      <c r="G114" s="665">
        <f>'4. mell.Önkorm'!G117-'22._önkorm_önként'!G115</f>
        <v>24438000</v>
      </c>
      <c r="H114" s="617">
        <f t="shared" si="23"/>
        <v>0</v>
      </c>
      <c r="I114" s="726">
        <f>'4. mell.Önkorm'!I117-'22._önkorm_önként'!I115</f>
        <v>0</v>
      </c>
      <c r="J114" s="617">
        <f>'4. mell.Önkorm'!J117-'22._önkorm_önként'!J115</f>
        <v>0</v>
      </c>
      <c r="K114" s="665">
        <f>'4. mell.Önkorm'!K117-'22._önkorm_önként'!K115</f>
        <v>4438000</v>
      </c>
      <c r="L114" s="1512">
        <f t="shared" si="22"/>
        <v>18.160242245682952</v>
      </c>
    </row>
    <row r="115" spans="1:18" ht="12" customHeight="1" thickBot="1" x14ac:dyDescent="0.25">
      <c r="A115" s="15" t="s">
        <v>14</v>
      </c>
      <c r="B115" s="63" t="s">
        <v>546</v>
      </c>
      <c r="C115" s="139">
        <f>C87+C105</f>
        <v>6377587703</v>
      </c>
      <c r="D115" s="255">
        <f t="shared" ref="D115:K115" si="25">D87+D105</f>
        <v>6570208291</v>
      </c>
      <c r="E115" s="662">
        <f t="shared" si="25"/>
        <v>6253044894</v>
      </c>
      <c r="F115" s="662">
        <f t="shared" si="25"/>
        <v>7159286369</v>
      </c>
      <c r="G115" s="662">
        <f t="shared" si="25"/>
        <v>7187371156</v>
      </c>
      <c r="H115" s="34">
        <f t="shared" si="23"/>
        <v>28084787</v>
      </c>
      <c r="I115" s="725">
        <f t="shared" si="25"/>
        <v>0</v>
      </c>
      <c r="J115" s="34">
        <f t="shared" si="25"/>
        <v>0</v>
      </c>
      <c r="K115" s="662">
        <f t="shared" si="25"/>
        <v>4082109257</v>
      </c>
      <c r="L115" s="1509">
        <f t="shared" si="22"/>
        <v>56.795581700163979</v>
      </c>
    </row>
    <row r="116" spans="1:18" ht="12" customHeight="1" thickBot="1" x14ac:dyDescent="0.25">
      <c r="A116" s="15" t="s">
        <v>15</v>
      </c>
      <c r="B116" s="63" t="s">
        <v>547</v>
      </c>
      <c r="C116" s="139">
        <f>+C117+C118+C119</f>
        <v>0</v>
      </c>
      <c r="D116" s="255">
        <f t="shared" ref="D116:K116" si="26">+D117+D118+D119</f>
        <v>0</v>
      </c>
      <c r="E116" s="662">
        <f t="shared" si="26"/>
        <v>0</v>
      </c>
      <c r="F116" s="662">
        <f t="shared" si="26"/>
        <v>0</v>
      </c>
      <c r="G116" s="662">
        <f t="shared" si="26"/>
        <v>0</v>
      </c>
      <c r="H116" s="34">
        <f t="shared" si="23"/>
        <v>0</v>
      </c>
      <c r="I116" s="725">
        <f t="shared" si="26"/>
        <v>0</v>
      </c>
      <c r="J116" s="34">
        <f t="shared" si="26"/>
        <v>0</v>
      </c>
      <c r="K116" s="662">
        <f t="shared" si="26"/>
        <v>0</v>
      </c>
      <c r="L116" s="1509" t="str">
        <f t="shared" si="22"/>
        <v/>
      </c>
    </row>
    <row r="117" spans="1:18" s="38" customFormat="1" ht="12" customHeight="1" x14ac:dyDescent="0.2">
      <c r="A117" s="13" t="s">
        <v>100</v>
      </c>
      <c r="B117" s="18" t="s">
        <v>401</v>
      </c>
      <c r="C117" s="436">
        <f>'4. mell.Önkorm'!C120-'22._önkorm_önként'!C118</f>
        <v>0</v>
      </c>
      <c r="D117" s="364">
        <f>'4. mell.Önkorm'!D120-'22._önkorm_önként'!D118</f>
        <v>0</v>
      </c>
      <c r="E117" s="664">
        <f>'4. mell.Önkorm'!E120-'22._önkorm_önként'!E118</f>
        <v>0</v>
      </c>
      <c r="F117" s="664">
        <f>'4. mell.Önkorm'!F120-'22._önkorm_önként'!F118</f>
        <v>0</v>
      </c>
      <c r="G117" s="664">
        <f>'4. mell.Önkorm'!G120-'22._önkorm_önként'!G118</f>
        <v>0</v>
      </c>
      <c r="H117" s="368">
        <f t="shared" si="23"/>
        <v>0</v>
      </c>
      <c r="I117" s="724">
        <f>'4. mell.Önkorm'!I120-'22._önkorm_önként'!I118</f>
        <v>0</v>
      </c>
      <c r="J117" s="368">
        <f>'4. mell.Önkorm'!J120-'22._önkorm_önként'!J118</f>
        <v>0</v>
      </c>
      <c r="K117" s="664">
        <f>'4. mell.Önkorm'!K120-'22._önkorm_önként'!K118</f>
        <v>0</v>
      </c>
      <c r="L117" s="1511" t="str">
        <f t="shared" si="22"/>
        <v/>
      </c>
      <c r="M117" s="1250"/>
      <c r="O117" s="848"/>
    </row>
    <row r="118" spans="1:18" ht="12" customHeight="1" x14ac:dyDescent="0.2">
      <c r="A118" s="13" t="s">
        <v>101</v>
      </c>
      <c r="B118" s="18" t="s">
        <v>246</v>
      </c>
      <c r="C118" s="436">
        <f>'4. mell.Önkorm'!C121-'22._önkorm_önként'!C119</f>
        <v>0</v>
      </c>
      <c r="D118" s="364">
        <f>'4. mell.Önkorm'!D121-'22._önkorm_önként'!D119</f>
        <v>0</v>
      </c>
      <c r="E118" s="664">
        <f>'4. mell.Önkorm'!E121-'22._önkorm_önként'!E119</f>
        <v>0</v>
      </c>
      <c r="F118" s="664">
        <f>'4. mell.Önkorm'!F121-'22._önkorm_önként'!F119</f>
        <v>0</v>
      </c>
      <c r="G118" s="664">
        <f>'4. mell.Önkorm'!G121-'22._önkorm_önként'!G119</f>
        <v>0</v>
      </c>
      <c r="H118" s="368">
        <f t="shared" si="23"/>
        <v>0</v>
      </c>
      <c r="I118" s="724">
        <f>'4. mell.Önkorm'!I121-'22._önkorm_önként'!I119</f>
        <v>0</v>
      </c>
      <c r="J118" s="368">
        <f>'4. mell.Önkorm'!J121-'22._önkorm_önként'!J119</f>
        <v>0</v>
      </c>
      <c r="K118" s="664">
        <f>'4. mell.Önkorm'!K121-'22._önkorm_önként'!K119</f>
        <v>0</v>
      </c>
      <c r="L118" s="1511" t="str">
        <f t="shared" si="22"/>
        <v/>
      </c>
    </row>
    <row r="119" spans="1:18" ht="12" customHeight="1" thickBot="1" x14ac:dyDescent="0.25">
      <c r="A119" s="14" t="s">
        <v>167</v>
      </c>
      <c r="B119" s="60" t="s">
        <v>247</v>
      </c>
      <c r="C119" s="436">
        <f>'4. mell.Önkorm'!C122-'22._önkorm_önként'!C120</f>
        <v>0</v>
      </c>
      <c r="D119" s="364">
        <f>'4. mell.Önkorm'!D122-'22._önkorm_önként'!D120</f>
        <v>0</v>
      </c>
      <c r="E119" s="664">
        <f>'4. mell.Önkorm'!E122-'22._önkorm_önként'!E120</f>
        <v>0</v>
      </c>
      <c r="F119" s="664">
        <f>'4. mell.Önkorm'!F122-'22._önkorm_önként'!F120</f>
        <v>0</v>
      </c>
      <c r="G119" s="664">
        <f>'4. mell.Önkorm'!G122-'22._önkorm_önként'!G120</f>
        <v>0</v>
      </c>
      <c r="H119" s="368">
        <f t="shared" si="23"/>
        <v>0</v>
      </c>
      <c r="I119" s="724">
        <f>'4. mell.Önkorm'!I122-'22._önkorm_önként'!I120</f>
        <v>0</v>
      </c>
      <c r="J119" s="368">
        <f>'4. mell.Önkorm'!J122-'22._önkorm_önként'!J120</f>
        <v>0</v>
      </c>
      <c r="K119" s="664">
        <f>'4. mell.Önkorm'!K122-'22._önkorm_önként'!K120</f>
        <v>0</v>
      </c>
      <c r="L119" s="1511" t="str">
        <f t="shared" si="22"/>
        <v/>
      </c>
    </row>
    <row r="120" spans="1:18" ht="12" customHeight="1" thickBot="1" x14ac:dyDescent="0.25">
      <c r="A120" s="15" t="s">
        <v>16</v>
      </c>
      <c r="B120" s="63" t="s">
        <v>551</v>
      </c>
      <c r="C120" s="139">
        <f>+C121+C123</f>
        <v>0</v>
      </c>
      <c r="D120" s="255">
        <f t="shared" ref="D120:K120" si="27">+D121+D123</f>
        <v>0</v>
      </c>
      <c r="E120" s="662">
        <f t="shared" si="27"/>
        <v>0</v>
      </c>
      <c r="F120" s="662">
        <f t="shared" si="27"/>
        <v>0</v>
      </c>
      <c r="G120" s="662">
        <f t="shared" si="27"/>
        <v>0</v>
      </c>
      <c r="H120" s="34">
        <f t="shared" si="23"/>
        <v>0</v>
      </c>
      <c r="I120" s="725">
        <f t="shared" si="27"/>
        <v>0</v>
      </c>
      <c r="J120" s="34">
        <f t="shared" si="27"/>
        <v>0</v>
      </c>
      <c r="K120" s="662">
        <f t="shared" si="27"/>
        <v>0</v>
      </c>
      <c r="L120" s="1509" t="str">
        <f t="shared" si="22"/>
        <v/>
      </c>
      <c r="O120" s="275">
        <f>+C131-C83</f>
        <v>0</v>
      </c>
    </row>
    <row r="121" spans="1:18" ht="12" customHeight="1" x14ac:dyDescent="0.2">
      <c r="A121" s="13" t="s">
        <v>89</v>
      </c>
      <c r="B121" s="18" t="s">
        <v>395</v>
      </c>
      <c r="C121" s="436">
        <f>'4. mell.Önkorm'!C124-'22._önkorm_önként'!C122</f>
        <v>0</v>
      </c>
      <c r="D121" s="364">
        <f>'4. mell.Önkorm'!D124-'22._önkorm_önként'!D122</f>
        <v>0</v>
      </c>
      <c r="E121" s="664">
        <f>'4. mell.Önkorm'!E124-'22._önkorm_önként'!E122</f>
        <v>0</v>
      </c>
      <c r="F121" s="664">
        <f>'4. mell.Önkorm'!F124-'22._önkorm_önként'!F122</f>
        <v>0</v>
      </c>
      <c r="G121" s="664">
        <f>'4. mell.Önkorm'!G124-'22._önkorm_önként'!G122</f>
        <v>0</v>
      </c>
      <c r="H121" s="368">
        <f t="shared" si="23"/>
        <v>0</v>
      </c>
      <c r="I121" s="724">
        <f>'4. mell.Önkorm'!I124-'22._önkorm_önként'!I122</f>
        <v>0</v>
      </c>
      <c r="J121" s="368">
        <f>'4. mell.Önkorm'!J124-'22._önkorm_önként'!J122</f>
        <v>0</v>
      </c>
      <c r="K121" s="664">
        <f>'4. mell.Önkorm'!K124-'22._önkorm_önként'!K122</f>
        <v>0</v>
      </c>
      <c r="L121" s="1511" t="str">
        <f t="shared" si="22"/>
        <v/>
      </c>
    </row>
    <row r="122" spans="1:18" ht="12" customHeight="1" x14ac:dyDescent="0.2">
      <c r="A122" s="13" t="s">
        <v>102</v>
      </c>
      <c r="B122" s="18" t="s">
        <v>396</v>
      </c>
      <c r="C122" s="436">
        <f>'4. mell.Önkorm'!C125-'22._önkorm_önként'!C123</f>
        <v>0</v>
      </c>
      <c r="D122" s="364">
        <f>'4. mell.Önkorm'!D125-'22._önkorm_önként'!D123</f>
        <v>0</v>
      </c>
      <c r="E122" s="664">
        <f>'4. mell.Önkorm'!E125-'22._önkorm_önként'!E123</f>
        <v>0</v>
      </c>
      <c r="F122" s="664">
        <f>'4. mell.Önkorm'!F125-'22._önkorm_önként'!F123</f>
        <v>0</v>
      </c>
      <c r="G122" s="664">
        <f>'4. mell.Önkorm'!G125-'22._önkorm_önként'!G123</f>
        <v>0</v>
      </c>
      <c r="H122" s="368">
        <f t="shared" si="23"/>
        <v>0</v>
      </c>
      <c r="I122" s="724">
        <f>'4. mell.Önkorm'!I125-'22._önkorm_önként'!I123</f>
        <v>0</v>
      </c>
      <c r="J122" s="368">
        <f>'4. mell.Önkorm'!J125-'22._önkorm_önként'!J123</f>
        <v>0</v>
      </c>
      <c r="K122" s="664">
        <f>'4. mell.Önkorm'!K125-'22._önkorm_önként'!K123</f>
        <v>0</v>
      </c>
      <c r="L122" s="1511" t="str">
        <f t="shared" si="22"/>
        <v/>
      </c>
      <c r="N122" s="1220"/>
      <c r="O122" s="1220"/>
      <c r="P122" s="1220"/>
      <c r="Q122" s="1220"/>
      <c r="R122" s="1220"/>
    </row>
    <row r="123" spans="1:18" ht="12" customHeight="1" thickBot="1" x14ac:dyDescent="0.25">
      <c r="A123" s="13" t="s">
        <v>103</v>
      </c>
      <c r="B123" s="851" t="s">
        <v>542</v>
      </c>
      <c r="C123" s="436">
        <f>'4. mell.Önkorm'!C126-'22._önkorm_önként'!C124</f>
        <v>0</v>
      </c>
      <c r="D123" s="364">
        <f>'4. mell.Önkorm'!D126-'22._önkorm_önként'!D124</f>
        <v>0</v>
      </c>
      <c r="E123" s="664">
        <f>'4. mell.Önkorm'!E126-'22._önkorm_önként'!E124</f>
        <v>0</v>
      </c>
      <c r="F123" s="664">
        <f>'4. mell.Önkorm'!F126-'22._önkorm_önként'!F124</f>
        <v>0</v>
      </c>
      <c r="G123" s="664">
        <f>'4. mell.Önkorm'!G126-'22._önkorm_önként'!G124</f>
        <v>0</v>
      </c>
      <c r="H123" s="368">
        <f t="shared" si="23"/>
        <v>0</v>
      </c>
      <c r="I123" s="724">
        <f>'4. mell.Önkorm'!I126-'22._önkorm_önként'!I124</f>
        <v>0</v>
      </c>
      <c r="J123" s="368">
        <f>'4. mell.Önkorm'!J126-'22._önkorm_önként'!J124</f>
        <v>0</v>
      </c>
      <c r="K123" s="664">
        <f>'4. mell.Önkorm'!K126-'22._önkorm_önként'!K124</f>
        <v>0</v>
      </c>
      <c r="L123" s="1511" t="str">
        <f t="shared" si="22"/>
        <v/>
      </c>
      <c r="N123" s="1220"/>
      <c r="O123" s="1220"/>
      <c r="P123" s="1220"/>
      <c r="Q123" s="1220"/>
      <c r="R123" s="1220"/>
    </row>
    <row r="124" spans="1:18" ht="12" customHeight="1" thickBot="1" x14ac:dyDescent="0.25">
      <c r="A124" s="15" t="s">
        <v>17</v>
      </c>
      <c r="B124" s="63" t="s">
        <v>548</v>
      </c>
      <c r="C124" s="1069">
        <f>+C125+C126+C127+C128+C129</f>
        <v>2602496881</v>
      </c>
      <c r="D124" s="256">
        <f t="shared" ref="D124:G124" si="28">+D125+D126+D127+D128+D129</f>
        <v>1997266782</v>
      </c>
      <c r="E124" s="625">
        <f t="shared" si="28"/>
        <v>2183782838</v>
      </c>
      <c r="F124" s="625">
        <f t="shared" si="28"/>
        <v>3987063769</v>
      </c>
      <c r="G124" s="625">
        <f t="shared" si="28"/>
        <v>4395991259</v>
      </c>
      <c r="H124" s="83">
        <f t="shared" si="23"/>
        <v>408927490</v>
      </c>
      <c r="I124" s="730">
        <f>'4. mell.Önkorm'!I127-'22._önkorm_önként'!I125</f>
        <v>0</v>
      </c>
      <c r="J124" s="83">
        <f>'4. mell.Önkorm'!J127-'22._önkorm_önként'!J125</f>
        <v>129025828</v>
      </c>
      <c r="K124" s="625">
        <f t="shared" ref="K124" si="29">+K125+K126+K127+K128+K129</f>
        <v>9910714321</v>
      </c>
      <c r="L124" s="1513">
        <f t="shared" si="22"/>
        <v>225.44890872359215</v>
      </c>
      <c r="O124" s="1220"/>
      <c r="P124" s="1221"/>
      <c r="Q124" s="1220"/>
      <c r="R124" s="1220"/>
    </row>
    <row r="125" spans="1:18" x14ac:dyDescent="0.2">
      <c r="A125" s="13" t="s">
        <v>104</v>
      </c>
      <c r="B125" s="18" t="s">
        <v>243</v>
      </c>
      <c r="C125" s="436">
        <f>'4. mell.Önkorm'!C128-'22._önkorm_önként'!C126</f>
        <v>2416411028</v>
      </c>
      <c r="D125" s="364">
        <f>'4. mell.Önkorm'!D128-'22._önkorm_önként'!D126-'22._önkorm_államig'!D126</f>
        <v>1809591588</v>
      </c>
      <c r="E125" s="664">
        <f>'4. mell.Önkorm'!E128-'22._önkorm_önként'!E126-'22._önkorm_államig'!E126</f>
        <v>1990859644</v>
      </c>
      <c r="F125" s="664">
        <f>'4. mell.Önkorm'!F128-'22._önkorm_önként'!F126-'22._önkorm_államig'!F126</f>
        <v>2083109868</v>
      </c>
      <c r="G125" s="664">
        <f>'4. mell.Önkorm'!G128-'22._önkorm_önként'!G126-'22._önkorm_államig'!G126</f>
        <v>2123811484</v>
      </c>
      <c r="H125" s="368">
        <f t="shared" si="23"/>
        <v>40701616</v>
      </c>
      <c r="I125" s="724">
        <f>'4. mell.Önkorm'!I128-'22._önkorm_önként'!I126-'22._önkorm_államig'!I126</f>
        <v>0</v>
      </c>
      <c r="J125" s="368">
        <f>'4. mell.Önkorm'!J128-'22._önkorm_önként'!J126-'22._önkorm_államig'!J126</f>
        <v>0</v>
      </c>
      <c r="K125" s="664">
        <f>'4. mell.Önkorm'!K128-'22._önkorm_önként'!K126-'22._önkorm_államig'!K126</f>
        <v>2092166164</v>
      </c>
      <c r="L125" s="1511">
        <f t="shared" si="22"/>
        <v>98.509975097205952</v>
      </c>
      <c r="N125" s="1220"/>
      <c r="O125" s="1220"/>
      <c r="P125" s="1220"/>
      <c r="Q125" s="1220"/>
      <c r="R125" s="1220"/>
    </row>
    <row r="126" spans="1:18" ht="12" customHeight="1" x14ac:dyDescent="0.2">
      <c r="A126" s="13" t="s">
        <v>105</v>
      </c>
      <c r="B126" s="18" t="s">
        <v>244</v>
      </c>
      <c r="C126" s="436">
        <f>'4. mell.Önkorm'!C129-'22._önkorm_önként'!C127</f>
        <v>139846775</v>
      </c>
      <c r="D126" s="364">
        <f>'4. mell.Önkorm'!D129-'22._önkorm_önként'!D127-'22._önkorm_államig'!D127</f>
        <v>141436116</v>
      </c>
      <c r="E126" s="664">
        <f>'4. mell.Önkorm'!E129-'22._önkorm_önként'!E127-'22._önkorm_államig'!E127</f>
        <v>146684116</v>
      </c>
      <c r="F126" s="664">
        <f>'4. mell.Önkorm'!F129-'22._önkorm_önként'!F127-'22._önkorm_államig'!F127</f>
        <v>147384116</v>
      </c>
      <c r="G126" s="664">
        <f>'4. mell.Önkorm'!G129-'22._önkorm_önként'!G127-'22._önkorm_államig'!G127</f>
        <v>126361348</v>
      </c>
      <c r="H126" s="368">
        <f t="shared" si="23"/>
        <v>-21022768</v>
      </c>
      <c r="I126" s="724">
        <f>'4. mell.Önkorm'!I129-'22._önkorm_önként'!I127-'22._önkorm_államig'!I127</f>
        <v>0</v>
      </c>
      <c r="J126" s="368">
        <f>'4. mell.Önkorm'!J129-'22._önkorm_önként'!J127-'22._önkorm_államig'!J127</f>
        <v>129025828</v>
      </c>
      <c r="K126" s="664">
        <f>'4. mell.Önkorm'!K129-'22._önkorm_önként'!K127-'22._önkorm_államig'!K127</f>
        <v>122729730</v>
      </c>
      <c r="L126" s="1511">
        <f t="shared" si="22"/>
        <v>97.12600565166494</v>
      </c>
      <c r="N126" s="1220"/>
      <c r="O126" s="1220"/>
      <c r="P126" s="1220"/>
      <c r="Q126" s="1220"/>
      <c r="R126" s="849"/>
    </row>
    <row r="127" spans="1:18" s="38" customFormat="1" ht="12" customHeight="1" x14ac:dyDescent="0.2">
      <c r="A127" s="13" t="s">
        <v>208</v>
      </c>
      <c r="B127" s="18" t="s">
        <v>402</v>
      </c>
      <c r="C127" s="436">
        <f>'4. mell.Önkorm'!C130-'22._önkorm_önként'!C128</f>
        <v>0</v>
      </c>
      <c r="D127" s="364">
        <f>'4. mell.Önkorm'!D130-'22._önkorm_önként'!D128</f>
        <v>0</v>
      </c>
      <c r="E127" s="664">
        <f>'4. mell.Önkorm'!E130-'22._önkorm_önként'!E128</f>
        <v>0</v>
      </c>
      <c r="F127" s="664">
        <f>'4. mell.Önkorm'!F130-'22._önkorm_önként'!F128</f>
        <v>0</v>
      </c>
      <c r="G127" s="664">
        <f>'4. mell.Önkorm'!G130-'22._önkorm_önként'!G128</f>
        <v>0</v>
      </c>
      <c r="H127" s="368">
        <f t="shared" si="23"/>
        <v>0</v>
      </c>
      <c r="I127" s="724">
        <f>'4. mell.Önkorm'!I130-'22._önkorm_önként'!I128</f>
        <v>0</v>
      </c>
      <c r="J127" s="368">
        <f>'4. mell.Önkorm'!J130-'22._önkorm_önként'!J128</f>
        <v>0</v>
      </c>
      <c r="K127" s="664">
        <f>'4. mell.Önkorm'!K130-'22._önkorm_önként'!K128</f>
        <v>5550000000</v>
      </c>
      <c r="L127" s="1511" t="str">
        <f t="shared" si="22"/>
        <v/>
      </c>
      <c r="M127" s="1250"/>
      <c r="N127" s="1222"/>
      <c r="O127" s="1222"/>
      <c r="P127" s="1222"/>
      <c r="Q127" s="1222"/>
      <c r="R127" s="1222"/>
    </row>
    <row r="128" spans="1:18" s="38" customFormat="1" ht="12" customHeight="1" x14ac:dyDescent="0.2">
      <c r="A128" s="14" t="s">
        <v>209</v>
      </c>
      <c r="B128" s="60" t="s">
        <v>232</v>
      </c>
      <c r="C128" s="436">
        <f>'4. mell.Önkorm'!C131-'22._önkorm_önként'!C129</f>
        <v>0</v>
      </c>
      <c r="D128" s="364">
        <f>'4. mell.Önkorm'!D131-'22._önkorm_önként'!D129</f>
        <v>0</v>
      </c>
      <c r="E128" s="664">
        <f>'4. mell.Önkorm'!E131-'22._önkorm_önként'!E129</f>
        <v>0</v>
      </c>
      <c r="F128" s="664">
        <f>'4. mell.Önkorm'!F131-'22._önkorm_önként'!F129</f>
        <v>0</v>
      </c>
      <c r="G128" s="664">
        <f>'4. mell.Önkorm'!G131-'22._önkorm_önként'!G129</f>
        <v>0</v>
      </c>
      <c r="H128" s="368">
        <f t="shared" si="23"/>
        <v>0</v>
      </c>
      <c r="I128" s="724">
        <f>'4. mell.Önkorm'!I131-'22._önkorm_önként'!I129</f>
        <v>0</v>
      </c>
      <c r="J128" s="368">
        <f>'4. mell.Önkorm'!J131-'22._önkorm_önként'!J129</f>
        <v>0</v>
      </c>
      <c r="K128" s="664">
        <f>'4. mell.Önkorm'!K131-'22._önkorm_önként'!K129</f>
        <v>0</v>
      </c>
      <c r="L128" s="1511" t="str">
        <f t="shared" si="22"/>
        <v/>
      </c>
      <c r="M128" s="1250"/>
      <c r="N128" s="1222"/>
      <c r="O128" s="1222"/>
      <c r="P128" s="1222"/>
      <c r="Q128" s="1223">
        <f>+Q129+Q130+Q131+Q132+Q133</f>
        <v>0</v>
      </c>
      <c r="R128" s="1222"/>
    </row>
    <row r="129" spans="1:18" s="38" customFormat="1" ht="12" customHeight="1" thickBot="1" x14ac:dyDescent="0.25">
      <c r="A129" s="231" t="s">
        <v>211</v>
      </c>
      <c r="B129" s="232" t="s">
        <v>403</v>
      </c>
      <c r="C129" s="1102">
        <f>'4. mell.Önkorm'!C132-'22._önkorm_önként'!C130</f>
        <v>46239078</v>
      </c>
      <c r="D129" s="761">
        <f>'4. mell.Önkorm'!D132-'22._önkorm_önként'!D130</f>
        <v>46239078</v>
      </c>
      <c r="E129" s="674">
        <f>'4. mell.Önkorm'!E132-'22._önkorm_önként'!E130</f>
        <v>46239078</v>
      </c>
      <c r="F129" s="674">
        <f>'4. mell.Önkorm'!F132-'22._önkorm_önként'!F130</f>
        <v>1756569785</v>
      </c>
      <c r="G129" s="674">
        <f>'4. mell.Önkorm'!G132-'22._önkorm_önként'!G130</f>
        <v>2145818427</v>
      </c>
      <c r="H129" s="368">
        <f t="shared" si="23"/>
        <v>389248642</v>
      </c>
      <c r="I129" s="769">
        <f>'4. mell.Önkorm'!I132-'22._önkorm_önként'!I130</f>
        <v>0</v>
      </c>
      <c r="J129" s="621">
        <f>'4. mell.Önkorm'!J132-'22._önkorm_önként'!J130</f>
        <v>0</v>
      </c>
      <c r="K129" s="674">
        <f>'4. mell.Önkorm'!K132-'22._önkorm_önként'!K130</f>
        <v>2145818427</v>
      </c>
      <c r="L129" s="1521">
        <f t="shared" si="22"/>
        <v>100</v>
      </c>
      <c r="M129" s="1250"/>
      <c r="N129" s="1222"/>
      <c r="O129" s="1222"/>
      <c r="P129" s="1222"/>
      <c r="Q129" s="1222"/>
      <c r="R129" s="1222"/>
    </row>
    <row r="130" spans="1:18" s="655" customFormat="1" ht="12" customHeight="1" thickBot="1" x14ac:dyDescent="0.25">
      <c r="A130" s="15" t="s">
        <v>18</v>
      </c>
      <c r="B130" s="63" t="s">
        <v>550</v>
      </c>
      <c r="C130" s="1103">
        <f>+C116+C120+C124</f>
        <v>2602496881</v>
      </c>
      <c r="D130" s="766">
        <f>+D116+D120+D124</f>
        <v>1997266782</v>
      </c>
      <c r="E130" s="676">
        <f t="shared" ref="E130:K130" si="30">+E116+E120+E124</f>
        <v>2183782838</v>
      </c>
      <c r="F130" s="676">
        <f t="shared" si="30"/>
        <v>3987063769</v>
      </c>
      <c r="G130" s="676">
        <f t="shared" si="30"/>
        <v>4395991259</v>
      </c>
      <c r="H130" s="653">
        <f t="shared" si="23"/>
        <v>408927490</v>
      </c>
      <c r="I130" s="770">
        <f t="shared" si="30"/>
        <v>0</v>
      </c>
      <c r="J130" s="653">
        <f t="shared" si="30"/>
        <v>129025828</v>
      </c>
      <c r="K130" s="676">
        <f t="shared" si="30"/>
        <v>9910714321</v>
      </c>
      <c r="L130" s="1522">
        <f t="shared" si="22"/>
        <v>225.44890872359215</v>
      </c>
      <c r="M130" s="1251"/>
      <c r="N130" s="1746"/>
      <c r="O130" s="1746"/>
      <c r="P130" s="1746"/>
      <c r="Q130" s="1746"/>
      <c r="R130" s="1746"/>
    </row>
    <row r="131" spans="1:18" s="655" customFormat="1" ht="15" customHeight="1" thickBot="1" x14ac:dyDescent="0.25">
      <c r="A131" s="89" t="s">
        <v>19</v>
      </c>
      <c r="B131" s="654" t="s">
        <v>549</v>
      </c>
      <c r="C131" s="1103">
        <f>+C115+C130</f>
        <v>8980084584</v>
      </c>
      <c r="D131" s="766">
        <f>+D115+D130</f>
        <v>8567475073</v>
      </c>
      <c r="E131" s="676">
        <f t="shared" ref="E131:K131" si="31">+E115+E130</f>
        <v>8436827732</v>
      </c>
      <c r="F131" s="676">
        <f t="shared" si="31"/>
        <v>11146350138</v>
      </c>
      <c r="G131" s="676">
        <f t="shared" si="31"/>
        <v>11583362415</v>
      </c>
      <c r="H131" s="653">
        <f t="shared" si="23"/>
        <v>437012277</v>
      </c>
      <c r="I131" s="770">
        <f t="shared" si="31"/>
        <v>0</v>
      </c>
      <c r="J131" s="653">
        <f t="shared" si="31"/>
        <v>129025828</v>
      </c>
      <c r="K131" s="676">
        <f t="shared" si="31"/>
        <v>13992823578</v>
      </c>
      <c r="L131" s="1522">
        <f t="shared" si="22"/>
        <v>120.80105134136045</v>
      </c>
      <c r="M131" s="1251"/>
    </row>
    <row r="132" spans="1:18" s="655" customFormat="1" ht="12" thickBot="1" x14ac:dyDescent="0.25">
      <c r="A132" s="1747"/>
      <c r="B132" s="1748"/>
      <c r="C132" s="1749"/>
      <c r="D132" s="1749"/>
      <c r="E132" s="1749"/>
      <c r="F132" s="1749"/>
      <c r="G132" s="1749"/>
      <c r="H132" s="1749"/>
      <c r="I132" s="1749"/>
      <c r="J132" s="1749"/>
      <c r="K132" s="1749"/>
      <c r="L132" s="1750" t="str">
        <f t="shared" si="22"/>
        <v/>
      </c>
      <c r="M132" s="1251"/>
    </row>
    <row r="133" spans="1:18" s="655" customFormat="1" ht="15" customHeight="1" thickBot="1" x14ac:dyDescent="0.25">
      <c r="A133" s="1703" t="s">
        <v>296</v>
      </c>
      <c r="B133" s="1704"/>
      <c r="C133" s="1705">
        <f>'4. mell.Önkorm'!C136-'22._önkorm_önként'!C134</f>
        <v>4</v>
      </c>
      <c r="D133" s="1706">
        <f>'4. mell.Önkorm'!D136-'22._önkorm_önként'!D134</f>
        <v>4</v>
      </c>
      <c r="E133" s="1751">
        <f>'4. mell.Önkorm'!E136-'22._önkorm_önként'!E134</f>
        <v>4</v>
      </c>
      <c r="F133" s="1751">
        <f>'4. mell.Önkorm'!F136-'22._önkorm_önként'!F134</f>
        <v>4</v>
      </c>
      <c r="G133" s="1705">
        <f>'4. mell.Önkorm'!G136-'22._önkorm_önként'!G134</f>
        <v>4</v>
      </c>
      <c r="H133" s="1741">
        <f t="shared" ref="H133:H134" si="32">+F133-E133</f>
        <v>0</v>
      </c>
      <c r="I133" s="1741">
        <f>'4. mell.Önkorm'!I136-'22._önkorm_önként'!I134</f>
        <v>0</v>
      </c>
      <c r="J133" s="1741">
        <f>'4. mell.Önkorm'!J136-'22._önkorm_önként'!J134</f>
        <v>0</v>
      </c>
      <c r="K133" s="1719">
        <f>'4. mell.Önkorm'!K136-'22._önkorm_önként'!K134</f>
        <v>4</v>
      </c>
      <c r="L133" s="1745">
        <f t="shared" si="22"/>
        <v>100</v>
      </c>
      <c r="M133" s="1251"/>
    </row>
    <row r="134" spans="1:18" s="655" customFormat="1" ht="14.25" customHeight="1" thickBot="1" x14ac:dyDescent="0.25">
      <c r="A134" s="1703" t="s">
        <v>295</v>
      </c>
      <c r="B134" s="1704"/>
      <c r="C134" s="1711">
        <f>'4. mell.Önkorm'!C137-'22._önkorm_önként'!C135</f>
        <v>0</v>
      </c>
      <c r="D134" s="1712">
        <f>'4. mell.Önkorm'!D137-'22._önkorm_önként'!D135</f>
        <v>0</v>
      </c>
      <c r="E134" s="1715">
        <f>'4. mell.Önkorm'!E137-'22._önkorm_önként'!E135</f>
        <v>0</v>
      </c>
      <c r="F134" s="1715">
        <f>'4. mell.Önkorm'!F137-'22._önkorm_önként'!F135</f>
        <v>0</v>
      </c>
      <c r="G134" s="1711">
        <f>'4. mell.Önkorm'!G137-'22._önkorm_önként'!G135</f>
        <v>0</v>
      </c>
      <c r="H134" s="1713">
        <f t="shared" si="32"/>
        <v>0</v>
      </c>
      <c r="I134" s="1713">
        <f>'4. mell.Önkorm'!I137-'22._önkorm_önként'!I135</f>
        <v>0</v>
      </c>
      <c r="J134" s="1713">
        <f>'4. mell.Önkorm'!J137-'22._önkorm_önként'!J135</f>
        <v>0</v>
      </c>
      <c r="K134" s="1721">
        <f>'4. mell.Önkorm'!K137-'22._önkorm_önként'!K135</f>
        <v>0</v>
      </c>
      <c r="L134" s="1745" t="str">
        <f t="shared" si="22"/>
        <v/>
      </c>
      <c r="M134" s="1251"/>
      <c r="N134" s="655" t="s">
        <v>389</v>
      </c>
    </row>
    <row r="135" spans="1:18" x14ac:dyDescent="0.2">
      <c r="C135" s="495"/>
      <c r="D135" s="223"/>
      <c r="E135" s="223"/>
      <c r="F135" s="223"/>
      <c r="G135" s="223"/>
      <c r="H135" s="223"/>
      <c r="I135" s="223"/>
      <c r="J135" s="223"/>
      <c r="K135" s="223"/>
      <c r="L135" s="223"/>
    </row>
  </sheetData>
  <sheetProtection formatCells="0"/>
  <mergeCells count="7">
    <mergeCell ref="A85:H85"/>
    <mergeCell ref="B1:H1"/>
    <mergeCell ref="A9:H9"/>
    <mergeCell ref="C4:L4"/>
    <mergeCell ref="C5:L5"/>
    <mergeCell ref="A6:L6"/>
    <mergeCell ref="A2:L2"/>
  </mergeCells>
  <printOptions horizontalCentered="1"/>
  <pageMargins left="0.39370078740157483" right="0.39370078740157483" top="0.59055118110236227" bottom="0.19685039370078741" header="0.78740157480314965" footer="0.78740157480314965"/>
  <pageSetup paperSize="9" scale="80" fitToHeight="2" orientation="portrait" r:id="rId1"/>
  <headerFooter alignWithMargins="0"/>
  <rowBreaks count="2" manualBreakCount="2">
    <brk id="66" max="11" man="1"/>
    <brk id="84" max="11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6"/>
  <sheetViews>
    <sheetView view="pageBreakPreview" zoomScale="130" zoomScaleNormal="118" zoomScaleSheetLayoutView="130" workbookViewId="0">
      <selection activeCell="G12" sqref="G12"/>
    </sheetView>
  </sheetViews>
  <sheetFormatPr defaultRowHeight="12.75" x14ac:dyDescent="0.2"/>
  <cols>
    <col min="1" max="1" width="13.1640625" style="90" customWidth="1"/>
    <col min="2" max="2" width="66.83203125" style="91" customWidth="1"/>
    <col min="3" max="3" width="14.83203125" style="92" customWidth="1"/>
    <col min="4" max="4" width="16.5" style="92" hidden="1" customWidth="1"/>
    <col min="5" max="5" width="15" style="92" hidden="1" customWidth="1"/>
    <col min="6" max="6" width="16" style="92" hidden="1" customWidth="1"/>
    <col min="7" max="7" width="15.1640625" style="92" customWidth="1"/>
    <col min="8" max="10" width="15" style="92" hidden="1" customWidth="1"/>
    <col min="11" max="11" width="13.6640625" style="92" customWidth="1"/>
    <col min="12" max="12" width="9.1640625" style="92" customWidth="1"/>
    <col min="13" max="13" width="15.5" style="31" customWidth="1"/>
    <col min="14" max="14" width="9.33203125" style="31"/>
    <col min="15" max="15" width="12.6640625" style="31" bestFit="1" customWidth="1"/>
    <col min="16" max="261" width="9.33203125" style="31"/>
    <col min="262" max="262" width="19.5" style="31" customWidth="1"/>
    <col min="263" max="263" width="71.33203125" style="31" customWidth="1"/>
    <col min="264" max="264" width="21.5" style="31" customWidth="1"/>
    <col min="265" max="265" width="9.33203125" style="31" customWidth="1"/>
    <col min="266" max="517" width="9.33203125" style="31"/>
    <col min="518" max="518" width="19.5" style="31" customWidth="1"/>
    <col min="519" max="519" width="71.33203125" style="31" customWidth="1"/>
    <col min="520" max="520" width="21.5" style="31" customWidth="1"/>
    <col min="521" max="521" width="9.33203125" style="31" customWidth="1"/>
    <col min="522" max="773" width="9.33203125" style="31"/>
    <col min="774" max="774" width="19.5" style="31" customWidth="1"/>
    <col min="775" max="775" width="71.33203125" style="31" customWidth="1"/>
    <col min="776" max="776" width="21.5" style="31" customWidth="1"/>
    <col min="777" max="777" width="9.33203125" style="31" customWidth="1"/>
    <col min="778" max="1029" width="9.33203125" style="31"/>
    <col min="1030" max="1030" width="19.5" style="31" customWidth="1"/>
    <col min="1031" max="1031" width="71.33203125" style="31" customWidth="1"/>
    <col min="1032" max="1032" width="21.5" style="31" customWidth="1"/>
    <col min="1033" max="1033" width="9.33203125" style="31" customWidth="1"/>
    <col min="1034" max="1285" width="9.33203125" style="31"/>
    <col min="1286" max="1286" width="19.5" style="31" customWidth="1"/>
    <col min="1287" max="1287" width="71.33203125" style="31" customWidth="1"/>
    <col min="1288" max="1288" width="21.5" style="31" customWidth="1"/>
    <col min="1289" max="1289" width="9.33203125" style="31" customWidth="1"/>
    <col min="1290" max="1541" width="9.33203125" style="31"/>
    <col min="1542" max="1542" width="19.5" style="31" customWidth="1"/>
    <col min="1543" max="1543" width="71.33203125" style="31" customWidth="1"/>
    <col min="1544" max="1544" width="21.5" style="31" customWidth="1"/>
    <col min="1545" max="1545" width="9.33203125" style="31" customWidth="1"/>
    <col min="1546" max="1797" width="9.33203125" style="31"/>
    <col min="1798" max="1798" width="19.5" style="31" customWidth="1"/>
    <col min="1799" max="1799" width="71.33203125" style="31" customWidth="1"/>
    <col min="1800" max="1800" width="21.5" style="31" customWidth="1"/>
    <col min="1801" max="1801" width="9.33203125" style="31" customWidth="1"/>
    <col min="1802" max="2053" width="9.33203125" style="31"/>
    <col min="2054" max="2054" width="19.5" style="31" customWidth="1"/>
    <col min="2055" max="2055" width="71.33203125" style="31" customWidth="1"/>
    <col min="2056" max="2056" width="21.5" style="31" customWidth="1"/>
    <col min="2057" max="2057" width="9.33203125" style="31" customWidth="1"/>
    <col min="2058" max="2309" width="9.33203125" style="31"/>
    <col min="2310" max="2310" width="19.5" style="31" customWidth="1"/>
    <col min="2311" max="2311" width="71.33203125" style="31" customWidth="1"/>
    <col min="2312" max="2312" width="21.5" style="31" customWidth="1"/>
    <col min="2313" max="2313" width="9.33203125" style="31" customWidth="1"/>
    <col min="2314" max="2565" width="9.33203125" style="31"/>
    <col min="2566" max="2566" width="19.5" style="31" customWidth="1"/>
    <col min="2567" max="2567" width="71.33203125" style="31" customWidth="1"/>
    <col min="2568" max="2568" width="21.5" style="31" customWidth="1"/>
    <col min="2569" max="2569" width="9.33203125" style="31" customWidth="1"/>
    <col min="2570" max="2821" width="9.33203125" style="31"/>
    <col min="2822" max="2822" width="19.5" style="31" customWidth="1"/>
    <col min="2823" max="2823" width="71.33203125" style="31" customWidth="1"/>
    <col min="2824" max="2824" width="21.5" style="31" customWidth="1"/>
    <col min="2825" max="2825" width="9.33203125" style="31" customWidth="1"/>
    <col min="2826" max="3077" width="9.33203125" style="31"/>
    <col min="3078" max="3078" width="19.5" style="31" customWidth="1"/>
    <col min="3079" max="3079" width="71.33203125" style="31" customWidth="1"/>
    <col min="3080" max="3080" width="21.5" style="31" customWidth="1"/>
    <col min="3081" max="3081" width="9.33203125" style="31" customWidth="1"/>
    <col min="3082" max="3333" width="9.33203125" style="31"/>
    <col min="3334" max="3334" width="19.5" style="31" customWidth="1"/>
    <col min="3335" max="3335" width="71.33203125" style="31" customWidth="1"/>
    <col min="3336" max="3336" width="21.5" style="31" customWidth="1"/>
    <col min="3337" max="3337" width="9.33203125" style="31" customWidth="1"/>
    <col min="3338" max="3589" width="9.33203125" style="31"/>
    <col min="3590" max="3590" width="19.5" style="31" customWidth="1"/>
    <col min="3591" max="3591" width="71.33203125" style="31" customWidth="1"/>
    <col min="3592" max="3592" width="21.5" style="31" customWidth="1"/>
    <col min="3593" max="3593" width="9.33203125" style="31" customWidth="1"/>
    <col min="3594" max="3845" width="9.33203125" style="31"/>
    <col min="3846" max="3846" width="19.5" style="31" customWidth="1"/>
    <col min="3847" max="3847" width="71.33203125" style="31" customWidth="1"/>
    <col min="3848" max="3848" width="21.5" style="31" customWidth="1"/>
    <col min="3849" max="3849" width="9.33203125" style="31" customWidth="1"/>
    <col min="3850" max="4101" width="9.33203125" style="31"/>
    <col min="4102" max="4102" width="19.5" style="31" customWidth="1"/>
    <col min="4103" max="4103" width="71.33203125" style="31" customWidth="1"/>
    <col min="4104" max="4104" width="21.5" style="31" customWidth="1"/>
    <col min="4105" max="4105" width="9.33203125" style="31" customWidth="1"/>
    <col min="4106" max="4357" width="9.33203125" style="31"/>
    <col min="4358" max="4358" width="19.5" style="31" customWidth="1"/>
    <col min="4359" max="4359" width="71.33203125" style="31" customWidth="1"/>
    <col min="4360" max="4360" width="21.5" style="31" customWidth="1"/>
    <col min="4361" max="4361" width="9.33203125" style="31" customWidth="1"/>
    <col min="4362" max="4613" width="9.33203125" style="31"/>
    <col min="4614" max="4614" width="19.5" style="31" customWidth="1"/>
    <col min="4615" max="4615" width="71.33203125" style="31" customWidth="1"/>
    <col min="4616" max="4616" width="21.5" style="31" customWidth="1"/>
    <col min="4617" max="4617" width="9.33203125" style="31" customWidth="1"/>
    <col min="4618" max="4869" width="9.33203125" style="31"/>
    <col min="4870" max="4870" width="19.5" style="31" customWidth="1"/>
    <col min="4871" max="4871" width="71.33203125" style="31" customWidth="1"/>
    <col min="4872" max="4872" width="21.5" style="31" customWidth="1"/>
    <col min="4873" max="4873" width="9.33203125" style="31" customWidth="1"/>
    <col min="4874" max="5125" width="9.33203125" style="31"/>
    <col min="5126" max="5126" width="19.5" style="31" customWidth="1"/>
    <col min="5127" max="5127" width="71.33203125" style="31" customWidth="1"/>
    <col min="5128" max="5128" width="21.5" style="31" customWidth="1"/>
    <col min="5129" max="5129" width="9.33203125" style="31" customWidth="1"/>
    <col min="5130" max="5381" width="9.33203125" style="31"/>
    <col min="5382" max="5382" width="19.5" style="31" customWidth="1"/>
    <col min="5383" max="5383" width="71.33203125" style="31" customWidth="1"/>
    <col min="5384" max="5384" width="21.5" style="31" customWidth="1"/>
    <col min="5385" max="5385" width="9.33203125" style="31" customWidth="1"/>
    <col min="5386" max="5637" width="9.33203125" style="31"/>
    <col min="5638" max="5638" width="19.5" style="31" customWidth="1"/>
    <col min="5639" max="5639" width="71.33203125" style="31" customWidth="1"/>
    <col min="5640" max="5640" width="21.5" style="31" customWidth="1"/>
    <col min="5641" max="5641" width="9.33203125" style="31" customWidth="1"/>
    <col min="5642" max="5893" width="9.33203125" style="31"/>
    <col min="5894" max="5894" width="19.5" style="31" customWidth="1"/>
    <col min="5895" max="5895" width="71.33203125" style="31" customWidth="1"/>
    <col min="5896" max="5896" width="21.5" style="31" customWidth="1"/>
    <col min="5897" max="5897" width="9.33203125" style="31" customWidth="1"/>
    <col min="5898" max="6149" width="9.33203125" style="31"/>
    <col min="6150" max="6150" width="19.5" style="31" customWidth="1"/>
    <col min="6151" max="6151" width="71.33203125" style="31" customWidth="1"/>
    <col min="6152" max="6152" width="21.5" style="31" customWidth="1"/>
    <col min="6153" max="6153" width="9.33203125" style="31" customWidth="1"/>
    <col min="6154" max="6405" width="9.33203125" style="31"/>
    <col min="6406" max="6406" width="19.5" style="31" customWidth="1"/>
    <col min="6407" max="6407" width="71.33203125" style="31" customWidth="1"/>
    <col min="6408" max="6408" width="21.5" style="31" customWidth="1"/>
    <col min="6409" max="6409" width="9.33203125" style="31" customWidth="1"/>
    <col min="6410" max="6661" width="9.33203125" style="31"/>
    <col min="6662" max="6662" width="19.5" style="31" customWidth="1"/>
    <col min="6663" max="6663" width="71.33203125" style="31" customWidth="1"/>
    <col min="6664" max="6664" width="21.5" style="31" customWidth="1"/>
    <col min="6665" max="6665" width="9.33203125" style="31" customWidth="1"/>
    <col min="6666" max="6917" width="9.33203125" style="31"/>
    <col min="6918" max="6918" width="19.5" style="31" customWidth="1"/>
    <col min="6919" max="6919" width="71.33203125" style="31" customWidth="1"/>
    <col min="6920" max="6920" width="21.5" style="31" customWidth="1"/>
    <col min="6921" max="6921" width="9.33203125" style="31" customWidth="1"/>
    <col min="6922" max="7173" width="9.33203125" style="31"/>
    <col min="7174" max="7174" width="19.5" style="31" customWidth="1"/>
    <col min="7175" max="7175" width="71.33203125" style="31" customWidth="1"/>
    <col min="7176" max="7176" width="21.5" style="31" customWidth="1"/>
    <col min="7177" max="7177" width="9.33203125" style="31" customWidth="1"/>
    <col min="7178" max="7429" width="9.33203125" style="31"/>
    <col min="7430" max="7430" width="19.5" style="31" customWidth="1"/>
    <col min="7431" max="7431" width="71.33203125" style="31" customWidth="1"/>
    <col min="7432" max="7432" width="21.5" style="31" customWidth="1"/>
    <col min="7433" max="7433" width="9.33203125" style="31" customWidth="1"/>
    <col min="7434" max="7685" width="9.33203125" style="31"/>
    <col min="7686" max="7686" width="19.5" style="31" customWidth="1"/>
    <col min="7687" max="7687" width="71.33203125" style="31" customWidth="1"/>
    <col min="7688" max="7688" width="21.5" style="31" customWidth="1"/>
    <col min="7689" max="7689" width="9.33203125" style="31" customWidth="1"/>
    <col min="7690" max="7941" width="9.33203125" style="31"/>
    <col min="7942" max="7942" width="19.5" style="31" customWidth="1"/>
    <col min="7943" max="7943" width="71.33203125" style="31" customWidth="1"/>
    <col min="7944" max="7944" width="21.5" style="31" customWidth="1"/>
    <col min="7945" max="7945" width="9.33203125" style="31" customWidth="1"/>
    <col min="7946" max="8197" width="9.33203125" style="31"/>
    <col min="8198" max="8198" width="19.5" style="31" customWidth="1"/>
    <col min="8199" max="8199" width="71.33203125" style="31" customWidth="1"/>
    <col min="8200" max="8200" width="21.5" style="31" customWidth="1"/>
    <col min="8201" max="8201" width="9.33203125" style="31" customWidth="1"/>
    <col min="8202" max="8453" width="9.33203125" style="31"/>
    <col min="8454" max="8454" width="19.5" style="31" customWidth="1"/>
    <col min="8455" max="8455" width="71.33203125" style="31" customWidth="1"/>
    <col min="8456" max="8456" width="21.5" style="31" customWidth="1"/>
    <col min="8457" max="8457" width="9.33203125" style="31" customWidth="1"/>
    <col min="8458" max="8709" width="9.33203125" style="31"/>
    <col min="8710" max="8710" width="19.5" style="31" customWidth="1"/>
    <col min="8711" max="8711" width="71.33203125" style="31" customWidth="1"/>
    <col min="8712" max="8712" width="21.5" style="31" customWidth="1"/>
    <col min="8713" max="8713" width="9.33203125" style="31" customWidth="1"/>
    <col min="8714" max="8965" width="9.33203125" style="31"/>
    <col min="8966" max="8966" width="19.5" style="31" customWidth="1"/>
    <col min="8967" max="8967" width="71.33203125" style="31" customWidth="1"/>
    <col min="8968" max="8968" width="21.5" style="31" customWidth="1"/>
    <col min="8969" max="8969" width="9.33203125" style="31" customWidth="1"/>
    <col min="8970" max="9221" width="9.33203125" style="31"/>
    <col min="9222" max="9222" width="19.5" style="31" customWidth="1"/>
    <col min="9223" max="9223" width="71.33203125" style="31" customWidth="1"/>
    <col min="9224" max="9224" width="21.5" style="31" customWidth="1"/>
    <col min="9225" max="9225" width="9.33203125" style="31" customWidth="1"/>
    <col min="9226" max="9477" width="9.33203125" style="31"/>
    <col min="9478" max="9478" width="19.5" style="31" customWidth="1"/>
    <col min="9479" max="9479" width="71.33203125" style="31" customWidth="1"/>
    <col min="9480" max="9480" width="21.5" style="31" customWidth="1"/>
    <col min="9481" max="9481" width="9.33203125" style="31" customWidth="1"/>
    <col min="9482" max="9733" width="9.33203125" style="31"/>
    <col min="9734" max="9734" width="19.5" style="31" customWidth="1"/>
    <col min="9735" max="9735" width="71.33203125" style="31" customWidth="1"/>
    <col min="9736" max="9736" width="21.5" style="31" customWidth="1"/>
    <col min="9737" max="9737" width="9.33203125" style="31" customWidth="1"/>
    <col min="9738" max="9989" width="9.33203125" style="31"/>
    <col min="9990" max="9990" width="19.5" style="31" customWidth="1"/>
    <col min="9991" max="9991" width="71.33203125" style="31" customWidth="1"/>
    <col min="9992" max="9992" width="21.5" style="31" customWidth="1"/>
    <col min="9993" max="9993" width="9.33203125" style="31" customWidth="1"/>
    <col min="9994" max="10245" width="9.33203125" style="31"/>
    <col min="10246" max="10246" width="19.5" style="31" customWidth="1"/>
    <col min="10247" max="10247" width="71.33203125" style="31" customWidth="1"/>
    <col min="10248" max="10248" width="21.5" style="31" customWidth="1"/>
    <col min="10249" max="10249" width="9.33203125" style="31" customWidth="1"/>
    <col min="10250" max="10501" width="9.33203125" style="31"/>
    <col min="10502" max="10502" width="19.5" style="31" customWidth="1"/>
    <col min="10503" max="10503" width="71.33203125" style="31" customWidth="1"/>
    <col min="10504" max="10504" width="21.5" style="31" customWidth="1"/>
    <col min="10505" max="10505" width="9.33203125" style="31" customWidth="1"/>
    <col min="10506" max="10757" width="9.33203125" style="31"/>
    <col min="10758" max="10758" width="19.5" style="31" customWidth="1"/>
    <col min="10759" max="10759" width="71.33203125" style="31" customWidth="1"/>
    <col min="10760" max="10760" width="21.5" style="31" customWidth="1"/>
    <col min="10761" max="10761" width="9.33203125" style="31" customWidth="1"/>
    <col min="10762" max="11013" width="9.33203125" style="31"/>
    <col min="11014" max="11014" width="19.5" style="31" customWidth="1"/>
    <col min="11015" max="11015" width="71.33203125" style="31" customWidth="1"/>
    <col min="11016" max="11016" width="21.5" style="31" customWidth="1"/>
    <col min="11017" max="11017" width="9.33203125" style="31" customWidth="1"/>
    <col min="11018" max="11269" width="9.33203125" style="31"/>
    <col min="11270" max="11270" width="19.5" style="31" customWidth="1"/>
    <col min="11271" max="11271" width="71.33203125" style="31" customWidth="1"/>
    <col min="11272" max="11272" width="21.5" style="31" customWidth="1"/>
    <col min="11273" max="11273" width="9.33203125" style="31" customWidth="1"/>
    <col min="11274" max="11525" width="9.33203125" style="31"/>
    <col min="11526" max="11526" width="19.5" style="31" customWidth="1"/>
    <col min="11527" max="11527" width="71.33203125" style="31" customWidth="1"/>
    <col min="11528" max="11528" width="21.5" style="31" customWidth="1"/>
    <col min="11529" max="11529" width="9.33203125" style="31" customWidth="1"/>
    <col min="11530" max="11781" width="9.33203125" style="31"/>
    <col min="11782" max="11782" width="19.5" style="31" customWidth="1"/>
    <col min="11783" max="11783" width="71.33203125" style="31" customWidth="1"/>
    <col min="11784" max="11784" width="21.5" style="31" customWidth="1"/>
    <col min="11785" max="11785" width="9.33203125" style="31" customWidth="1"/>
    <col min="11786" max="12037" width="9.33203125" style="31"/>
    <col min="12038" max="12038" width="19.5" style="31" customWidth="1"/>
    <col min="12039" max="12039" width="71.33203125" style="31" customWidth="1"/>
    <col min="12040" max="12040" width="21.5" style="31" customWidth="1"/>
    <col min="12041" max="12041" width="9.33203125" style="31" customWidth="1"/>
    <col min="12042" max="12293" width="9.33203125" style="31"/>
    <col min="12294" max="12294" width="19.5" style="31" customWidth="1"/>
    <col min="12295" max="12295" width="71.33203125" style="31" customWidth="1"/>
    <col min="12296" max="12296" width="21.5" style="31" customWidth="1"/>
    <col min="12297" max="12297" width="9.33203125" style="31" customWidth="1"/>
    <col min="12298" max="12549" width="9.33203125" style="31"/>
    <col min="12550" max="12550" width="19.5" style="31" customWidth="1"/>
    <col min="12551" max="12551" width="71.33203125" style="31" customWidth="1"/>
    <col min="12552" max="12552" width="21.5" style="31" customWidth="1"/>
    <col min="12553" max="12553" width="9.33203125" style="31" customWidth="1"/>
    <col min="12554" max="12805" width="9.33203125" style="31"/>
    <col min="12806" max="12806" width="19.5" style="31" customWidth="1"/>
    <col min="12807" max="12807" width="71.33203125" style="31" customWidth="1"/>
    <col min="12808" max="12808" width="21.5" style="31" customWidth="1"/>
    <col min="12809" max="12809" width="9.33203125" style="31" customWidth="1"/>
    <col min="12810" max="13061" width="9.33203125" style="31"/>
    <col min="13062" max="13062" width="19.5" style="31" customWidth="1"/>
    <col min="13063" max="13063" width="71.33203125" style="31" customWidth="1"/>
    <col min="13064" max="13064" width="21.5" style="31" customWidth="1"/>
    <col min="13065" max="13065" width="9.33203125" style="31" customWidth="1"/>
    <col min="13066" max="13317" width="9.33203125" style="31"/>
    <col min="13318" max="13318" width="19.5" style="31" customWidth="1"/>
    <col min="13319" max="13319" width="71.33203125" style="31" customWidth="1"/>
    <col min="13320" max="13320" width="21.5" style="31" customWidth="1"/>
    <col min="13321" max="13321" width="9.33203125" style="31" customWidth="1"/>
    <col min="13322" max="13573" width="9.33203125" style="31"/>
    <col min="13574" max="13574" width="19.5" style="31" customWidth="1"/>
    <col min="13575" max="13575" width="71.33203125" style="31" customWidth="1"/>
    <col min="13576" max="13576" width="21.5" style="31" customWidth="1"/>
    <col min="13577" max="13577" width="9.33203125" style="31" customWidth="1"/>
    <col min="13578" max="13829" width="9.33203125" style="31"/>
    <col min="13830" max="13830" width="19.5" style="31" customWidth="1"/>
    <col min="13831" max="13831" width="71.33203125" style="31" customWidth="1"/>
    <col min="13832" max="13832" width="21.5" style="31" customWidth="1"/>
    <col min="13833" max="13833" width="9.33203125" style="31" customWidth="1"/>
    <col min="13834" max="14085" width="9.33203125" style="31"/>
    <col min="14086" max="14086" width="19.5" style="31" customWidth="1"/>
    <col min="14087" max="14087" width="71.33203125" style="31" customWidth="1"/>
    <col min="14088" max="14088" width="21.5" style="31" customWidth="1"/>
    <col min="14089" max="14089" width="9.33203125" style="31" customWidth="1"/>
    <col min="14090" max="14341" width="9.33203125" style="31"/>
    <col min="14342" max="14342" width="19.5" style="31" customWidth="1"/>
    <col min="14343" max="14343" width="71.33203125" style="31" customWidth="1"/>
    <col min="14344" max="14344" width="21.5" style="31" customWidth="1"/>
    <col min="14345" max="14345" width="9.33203125" style="31" customWidth="1"/>
    <col min="14346" max="14597" width="9.33203125" style="31"/>
    <col min="14598" max="14598" width="19.5" style="31" customWidth="1"/>
    <col min="14599" max="14599" width="71.33203125" style="31" customWidth="1"/>
    <col min="14600" max="14600" width="21.5" style="31" customWidth="1"/>
    <col min="14601" max="14601" width="9.33203125" style="31" customWidth="1"/>
    <col min="14602" max="14853" width="9.33203125" style="31"/>
    <col min="14854" max="14854" width="19.5" style="31" customWidth="1"/>
    <col min="14855" max="14855" width="71.33203125" style="31" customWidth="1"/>
    <col min="14856" max="14856" width="21.5" style="31" customWidth="1"/>
    <col min="14857" max="14857" width="9.33203125" style="31" customWidth="1"/>
    <col min="14858" max="15109" width="9.33203125" style="31"/>
    <col min="15110" max="15110" width="19.5" style="31" customWidth="1"/>
    <col min="15111" max="15111" width="71.33203125" style="31" customWidth="1"/>
    <col min="15112" max="15112" width="21.5" style="31" customWidth="1"/>
    <col min="15113" max="15113" width="9.33203125" style="31" customWidth="1"/>
    <col min="15114" max="15365" width="9.33203125" style="31"/>
    <col min="15366" max="15366" width="19.5" style="31" customWidth="1"/>
    <col min="15367" max="15367" width="71.33203125" style="31" customWidth="1"/>
    <col min="15368" max="15368" width="21.5" style="31" customWidth="1"/>
    <col min="15369" max="15369" width="9.33203125" style="31" customWidth="1"/>
    <col min="15370" max="15621" width="9.33203125" style="31"/>
    <col min="15622" max="15622" width="19.5" style="31" customWidth="1"/>
    <col min="15623" max="15623" width="71.33203125" style="31" customWidth="1"/>
    <col min="15624" max="15624" width="21.5" style="31" customWidth="1"/>
    <col min="15625" max="15625" width="9.33203125" style="31" customWidth="1"/>
    <col min="15626" max="15877" width="9.33203125" style="31"/>
    <col min="15878" max="15878" width="19.5" style="31" customWidth="1"/>
    <col min="15879" max="15879" width="71.33203125" style="31" customWidth="1"/>
    <col min="15880" max="15880" width="21.5" style="31" customWidth="1"/>
    <col min="15881" max="15881" width="9.33203125" style="31" customWidth="1"/>
    <col min="15882" max="16133" width="9.33203125" style="31"/>
    <col min="16134" max="16134" width="19.5" style="31" customWidth="1"/>
    <col min="16135" max="16135" width="71.33203125" style="31" customWidth="1"/>
    <col min="16136" max="16136" width="21.5" style="31" customWidth="1"/>
    <col min="16137" max="16137" width="9.33203125" style="31" customWidth="1"/>
    <col min="16138" max="16384" width="9.33203125" style="31"/>
  </cols>
  <sheetData>
    <row r="1" spans="1:12" s="50" customFormat="1" x14ac:dyDescent="0.2">
      <c r="B1" s="2151"/>
      <c r="C1" s="2151"/>
      <c r="D1" s="2151"/>
      <c r="E1" s="2151"/>
      <c r="F1" s="2151"/>
      <c r="G1" s="2151"/>
      <c r="H1" s="2151"/>
    </row>
    <row r="2" spans="1:12" s="50" customFormat="1" x14ac:dyDescent="0.2">
      <c r="A2" s="2151" t="s">
        <v>1077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x14ac:dyDescent="0.2">
      <c r="C3" s="1257"/>
      <c r="D3" s="1255"/>
      <c r="E3" s="1255"/>
      <c r="F3" s="1255"/>
      <c r="G3" s="1257"/>
      <c r="H3" s="1257"/>
      <c r="I3" s="1257"/>
      <c r="J3" s="1257"/>
      <c r="K3" s="1257"/>
      <c r="L3" s="1257"/>
    </row>
    <row r="4" spans="1:12" s="30" customFormat="1" ht="16.5" customHeight="1" thickBot="1" x14ac:dyDescent="0.25">
      <c r="A4" s="229"/>
      <c r="B4" s="230"/>
      <c r="C4" s="1257"/>
      <c r="D4" s="1255"/>
      <c r="E4" s="1255"/>
      <c r="F4" s="1255"/>
      <c r="G4" s="1257"/>
      <c r="H4" s="1257"/>
      <c r="I4" s="1257"/>
      <c r="J4" s="1257"/>
      <c r="K4" s="1257"/>
      <c r="L4" s="1257"/>
    </row>
    <row r="5" spans="1:12" s="77" customFormat="1" ht="21" customHeight="1" x14ac:dyDescent="0.2">
      <c r="A5" s="43" t="s">
        <v>84</v>
      </c>
      <c r="B5" s="1363" t="s">
        <v>9</v>
      </c>
      <c r="C5" s="2365" t="s">
        <v>144</v>
      </c>
      <c r="D5" s="2366"/>
      <c r="E5" s="2366"/>
      <c r="F5" s="2366"/>
      <c r="G5" s="2366"/>
      <c r="H5" s="2366"/>
      <c r="I5" s="2366"/>
      <c r="J5" s="2366"/>
      <c r="K5" s="2366"/>
      <c r="L5" s="2367"/>
    </row>
    <row r="6" spans="1:12" s="77" customFormat="1" ht="26.25" customHeight="1" thickBot="1" x14ac:dyDescent="0.25">
      <c r="A6" s="46" t="s">
        <v>587</v>
      </c>
      <c r="B6" s="1364" t="s">
        <v>407</v>
      </c>
      <c r="C6" s="2368">
        <v>1</v>
      </c>
      <c r="D6" s="2369"/>
      <c r="E6" s="2369"/>
      <c r="F6" s="2369"/>
      <c r="G6" s="2369"/>
      <c r="H6" s="2369"/>
      <c r="I6" s="2369"/>
      <c r="J6" s="2369"/>
      <c r="K6" s="2369"/>
      <c r="L6" s="2370"/>
    </row>
    <row r="7" spans="1:12" s="324" customFormat="1" ht="15.95" customHeight="1" thickBot="1" x14ac:dyDescent="0.3">
      <c r="A7" s="2371" t="s">
        <v>366</v>
      </c>
      <c r="B7" s="2371"/>
      <c r="C7" s="2371"/>
      <c r="D7" s="2371"/>
      <c r="E7" s="2371"/>
      <c r="F7" s="2371"/>
      <c r="G7" s="2371"/>
      <c r="H7" s="2371"/>
      <c r="I7" s="2371"/>
      <c r="J7" s="2371"/>
      <c r="K7" s="2371"/>
      <c r="L7" s="2371"/>
    </row>
    <row r="8" spans="1:12" ht="57.75" customHeight="1" thickBot="1" x14ac:dyDescent="0.25">
      <c r="A8" s="732" t="s">
        <v>145</v>
      </c>
      <c r="B8" s="49" t="s">
        <v>36</v>
      </c>
      <c r="C8" s="1108" t="str">
        <f>'21._köt_össz_bev'!C9</f>
        <v xml:space="preserve">2022. évi eredeti előirányzat
2/2022. (II.14.) </v>
      </c>
      <c r="D8" s="49" t="str">
        <f>'21._köt_össz_bev'!D9</f>
        <v>Módosított előirányzat a 17/2022.  (VI.30.)  rendelet szerint</v>
      </c>
      <c r="E8" s="260" t="str">
        <f>'21._köt_össz_bev'!E9</f>
        <v>Módosított előirányzat a 18/2022. (IX.29.)  rendelet szerint</v>
      </c>
      <c r="F8" s="49" t="str">
        <f>'21._köt_össz_bev'!F9</f>
        <v>Módosított előirányzat a 23/2022. (XII.16.)  rendelet szerint</v>
      </c>
      <c r="G8" s="49" t="str">
        <f>'21._köt_össz_bev'!G9</f>
        <v>Módosított előirányzat a 1/2023. (II.13.)  rendelet szerint</v>
      </c>
      <c r="H8" s="49" t="str">
        <f>'21._köt_össz_bev'!H9</f>
        <v>Változás a 2022. 23/2022. (XII.16.) rendelethez képest</v>
      </c>
      <c r="I8" s="260" t="str">
        <f>'21._köt_össz_bev'!I9</f>
        <v>2022. évi teljesítés              2022.06.30-ig</v>
      </c>
      <c r="J8" s="49" t="str">
        <f>'21._köt_össz_bev'!J9</f>
        <v>2022. évi teljesítés              2022.09.30-ig</v>
      </c>
      <c r="K8" s="49" t="str">
        <f>'21._köt_össz_bev'!K9</f>
        <v>2022. évi teljesítés              2022.12.31-ig</v>
      </c>
      <c r="L8" s="159" t="str">
        <f>'21._köt_össz_bev'!L9</f>
        <v>Teljesítés %-a</v>
      </c>
    </row>
    <row r="9" spans="1:12" s="79" customFormat="1" ht="12.95" customHeight="1" thickBot="1" x14ac:dyDescent="0.25">
      <c r="A9" s="51" t="s">
        <v>302</v>
      </c>
      <c r="B9" s="52" t="s">
        <v>303</v>
      </c>
      <c r="C9" s="1042" t="s">
        <v>304</v>
      </c>
      <c r="D9" s="52" t="s">
        <v>305</v>
      </c>
      <c r="E9" s="52" t="s">
        <v>305</v>
      </c>
      <c r="F9" s="52" t="s">
        <v>305</v>
      </c>
      <c r="G9" s="52" t="s">
        <v>305</v>
      </c>
      <c r="H9" s="248" t="s">
        <v>392</v>
      </c>
      <c r="I9" s="248"/>
      <c r="J9" s="53"/>
      <c r="K9" s="52" t="s">
        <v>306</v>
      </c>
      <c r="L9" s="248" t="s">
        <v>392</v>
      </c>
    </row>
    <row r="10" spans="1:12" s="79" customFormat="1" ht="15.95" customHeight="1" thickBot="1" x14ac:dyDescent="0.25">
      <c r="A10" s="2362" t="s">
        <v>37</v>
      </c>
      <c r="B10" s="2363"/>
      <c r="C10" s="2363"/>
      <c r="D10" s="2363"/>
      <c r="E10" s="2363"/>
      <c r="F10" s="2363"/>
      <c r="G10" s="2363"/>
      <c r="H10" s="2363"/>
      <c r="I10" s="2363"/>
      <c r="J10" s="2363"/>
      <c r="K10" s="2363"/>
      <c r="L10" s="2364"/>
    </row>
    <row r="11" spans="1:12" s="79" customFormat="1" ht="12" customHeight="1" thickBot="1" x14ac:dyDescent="0.25">
      <c r="A11" s="15" t="s">
        <v>12</v>
      </c>
      <c r="B11" s="80" t="s">
        <v>664</v>
      </c>
      <c r="C11" s="662">
        <f>+C19+C20+C21+C22+C23</f>
        <v>0</v>
      </c>
      <c r="D11" s="139">
        <f t="shared" ref="D11:K11" si="0">+D19+D20+D21+D22+D23</f>
        <v>0</v>
      </c>
      <c r="E11" s="139">
        <f t="shared" si="0"/>
        <v>0</v>
      </c>
      <c r="F11" s="139">
        <f t="shared" si="0"/>
        <v>0</v>
      </c>
      <c r="G11" s="139">
        <f t="shared" si="0"/>
        <v>0</v>
      </c>
      <c r="H11" s="139">
        <f>+G11-F11</f>
        <v>0</v>
      </c>
      <c r="I11" s="725">
        <f t="shared" si="0"/>
        <v>0</v>
      </c>
      <c r="J11" s="662">
        <f t="shared" si="0"/>
        <v>0</v>
      </c>
      <c r="K11" s="139">
        <f t="shared" si="0"/>
        <v>0</v>
      </c>
      <c r="L11" s="1500" t="str">
        <f t="shared" ref="L11:L42" si="1">IF(G11=0,"",K11/G11*100)</f>
        <v/>
      </c>
    </row>
    <row r="12" spans="1:12" s="32" customFormat="1" ht="12" customHeight="1" x14ac:dyDescent="0.2">
      <c r="A12" s="13" t="s">
        <v>91</v>
      </c>
      <c r="B12" s="386" t="s">
        <v>191</v>
      </c>
      <c r="C12" s="663"/>
      <c r="D12" s="140"/>
      <c r="E12" s="140"/>
      <c r="F12" s="140"/>
      <c r="G12" s="140"/>
      <c r="H12" s="140">
        <f t="shared" ref="H12:H75" si="2">+G12-F12</f>
        <v>0</v>
      </c>
      <c r="I12" s="723"/>
      <c r="J12" s="663"/>
      <c r="K12" s="140"/>
      <c r="L12" s="1496" t="str">
        <f t="shared" si="1"/>
        <v/>
      </c>
    </row>
    <row r="13" spans="1:12" s="82" customFormat="1" ht="12" customHeight="1" x14ac:dyDescent="0.2">
      <c r="A13" s="366" t="s">
        <v>92</v>
      </c>
      <c r="B13" s="387" t="s">
        <v>538</v>
      </c>
      <c r="C13" s="664"/>
      <c r="D13" s="436"/>
      <c r="E13" s="436"/>
      <c r="F13" s="436"/>
      <c r="G13" s="436"/>
      <c r="H13" s="436">
        <f t="shared" si="2"/>
        <v>0</v>
      </c>
      <c r="I13" s="724"/>
      <c r="J13" s="664"/>
      <c r="K13" s="436"/>
      <c r="L13" s="1497" t="str">
        <f t="shared" si="1"/>
        <v/>
      </c>
    </row>
    <row r="14" spans="1:12" s="82" customFormat="1" ht="12" customHeight="1" x14ac:dyDescent="0.2">
      <c r="A14" s="366" t="s">
        <v>93</v>
      </c>
      <c r="B14" s="387" t="s">
        <v>539</v>
      </c>
      <c r="C14" s="664"/>
      <c r="D14" s="436"/>
      <c r="E14" s="436"/>
      <c r="F14" s="436"/>
      <c r="G14" s="436"/>
      <c r="H14" s="436">
        <f t="shared" si="2"/>
        <v>0</v>
      </c>
      <c r="I14" s="724"/>
      <c r="J14" s="664"/>
      <c r="K14" s="436"/>
      <c r="L14" s="1497" t="str">
        <f t="shared" si="1"/>
        <v/>
      </c>
    </row>
    <row r="15" spans="1:12" s="82" customFormat="1" ht="12" customHeight="1" x14ac:dyDescent="0.2">
      <c r="A15" s="366" t="s">
        <v>90</v>
      </c>
      <c r="B15" s="387" t="s">
        <v>540</v>
      </c>
      <c r="C15" s="664"/>
      <c r="D15" s="436"/>
      <c r="E15" s="436"/>
      <c r="F15" s="436"/>
      <c r="G15" s="436"/>
      <c r="H15" s="436">
        <f t="shared" si="2"/>
        <v>0</v>
      </c>
      <c r="I15" s="724"/>
      <c r="J15" s="664"/>
      <c r="K15" s="436"/>
      <c r="L15" s="1497" t="str">
        <f t="shared" si="1"/>
        <v/>
      </c>
    </row>
    <row r="16" spans="1:12" s="82" customFormat="1" ht="12" customHeight="1" x14ac:dyDescent="0.2">
      <c r="A16" s="366" t="s">
        <v>150</v>
      </c>
      <c r="B16" s="387" t="s">
        <v>192</v>
      </c>
      <c r="C16" s="664"/>
      <c r="D16" s="436"/>
      <c r="E16" s="436"/>
      <c r="F16" s="436"/>
      <c r="G16" s="436"/>
      <c r="H16" s="436">
        <f t="shared" si="2"/>
        <v>0</v>
      </c>
      <c r="I16" s="724"/>
      <c r="J16" s="664"/>
      <c r="K16" s="436"/>
      <c r="L16" s="1497" t="str">
        <f t="shared" si="1"/>
        <v/>
      </c>
    </row>
    <row r="17" spans="1:12" s="82" customFormat="1" ht="12" customHeight="1" x14ac:dyDescent="0.2">
      <c r="A17" s="367" t="s">
        <v>152</v>
      </c>
      <c r="B17" s="387" t="s">
        <v>274</v>
      </c>
      <c r="C17" s="664"/>
      <c r="D17" s="436"/>
      <c r="E17" s="436"/>
      <c r="F17" s="436"/>
      <c r="G17" s="436"/>
      <c r="H17" s="436">
        <f t="shared" si="2"/>
        <v>0</v>
      </c>
      <c r="I17" s="724"/>
      <c r="J17" s="664"/>
      <c r="K17" s="436"/>
      <c r="L17" s="1497" t="str">
        <f t="shared" si="1"/>
        <v/>
      </c>
    </row>
    <row r="18" spans="1:12" s="32" customFormat="1" ht="12" customHeight="1" x14ac:dyDescent="0.2">
      <c r="A18" s="367" t="s">
        <v>154</v>
      </c>
      <c r="B18" s="1036" t="s">
        <v>275</v>
      </c>
      <c r="C18" s="664"/>
      <c r="D18" s="436"/>
      <c r="E18" s="436"/>
      <c r="F18" s="436"/>
      <c r="G18" s="436"/>
      <c r="H18" s="436">
        <f t="shared" si="2"/>
        <v>0</v>
      </c>
      <c r="I18" s="724"/>
      <c r="J18" s="664"/>
      <c r="K18" s="436"/>
      <c r="L18" s="1498" t="str">
        <f t="shared" si="1"/>
        <v/>
      </c>
    </row>
    <row r="19" spans="1:12" s="32" customFormat="1" ht="12" customHeight="1" x14ac:dyDescent="0.2">
      <c r="A19" s="821" t="s">
        <v>156</v>
      </c>
      <c r="B19" s="822" t="s">
        <v>668</v>
      </c>
      <c r="C19" s="664">
        <f>+SUM(C12:C18)</f>
        <v>0</v>
      </c>
      <c r="D19" s="436">
        <f>+SUM(D12:D18)</f>
        <v>0</v>
      </c>
      <c r="E19" s="436">
        <f t="shared" ref="E19:K19" si="3">+SUM(E12:E18)</f>
        <v>0</v>
      </c>
      <c r="F19" s="436">
        <f t="shared" si="3"/>
        <v>0</v>
      </c>
      <c r="G19" s="436">
        <f t="shared" si="3"/>
        <v>0</v>
      </c>
      <c r="H19" s="436">
        <f t="shared" si="2"/>
        <v>0</v>
      </c>
      <c r="I19" s="724">
        <f t="shared" si="3"/>
        <v>0</v>
      </c>
      <c r="J19" s="664">
        <f t="shared" si="3"/>
        <v>0</v>
      </c>
      <c r="K19" s="436">
        <f t="shared" si="3"/>
        <v>0</v>
      </c>
      <c r="L19" s="1504" t="str">
        <f t="shared" si="1"/>
        <v/>
      </c>
    </row>
    <row r="20" spans="1:12" s="32" customFormat="1" ht="12" customHeight="1" x14ac:dyDescent="0.2">
      <c r="A20" s="13" t="s">
        <v>157</v>
      </c>
      <c r="B20" s="81" t="s">
        <v>162</v>
      </c>
      <c r="C20" s="663"/>
      <c r="D20" s="140"/>
      <c r="E20" s="140"/>
      <c r="F20" s="140"/>
      <c r="G20" s="140"/>
      <c r="H20" s="140">
        <f t="shared" si="2"/>
        <v>0</v>
      </c>
      <c r="I20" s="723"/>
      <c r="J20" s="663"/>
      <c r="K20" s="140"/>
      <c r="L20" s="1496" t="str">
        <f t="shared" si="1"/>
        <v/>
      </c>
    </row>
    <row r="21" spans="1:12" s="32" customFormat="1" ht="12" customHeight="1" x14ac:dyDescent="0.2">
      <c r="A21" s="13" t="s">
        <v>159</v>
      </c>
      <c r="B21" s="615" t="s">
        <v>193</v>
      </c>
      <c r="C21" s="664"/>
      <c r="D21" s="436"/>
      <c r="E21" s="436"/>
      <c r="F21" s="436"/>
      <c r="G21" s="436"/>
      <c r="H21" s="436">
        <f t="shared" si="2"/>
        <v>0</v>
      </c>
      <c r="I21" s="724"/>
      <c r="J21" s="664"/>
      <c r="K21" s="436"/>
      <c r="L21" s="1497" t="str">
        <f t="shared" si="1"/>
        <v/>
      </c>
    </row>
    <row r="22" spans="1:12" s="32" customFormat="1" ht="12" customHeight="1" x14ac:dyDescent="0.2">
      <c r="A22" s="13" t="s">
        <v>279</v>
      </c>
      <c r="B22" s="615" t="s">
        <v>194</v>
      </c>
      <c r="C22" s="664"/>
      <c r="D22" s="436"/>
      <c r="E22" s="436"/>
      <c r="F22" s="664"/>
      <c r="G22" s="436"/>
      <c r="H22" s="436">
        <f t="shared" si="2"/>
        <v>0</v>
      </c>
      <c r="I22" s="724"/>
      <c r="J22" s="664"/>
      <c r="K22" s="436"/>
      <c r="L22" s="1497" t="str">
        <f t="shared" si="1"/>
        <v/>
      </c>
    </row>
    <row r="23" spans="1:12" s="32" customFormat="1" ht="12" customHeight="1" x14ac:dyDescent="0.2">
      <c r="A23" s="13" t="s">
        <v>637</v>
      </c>
      <c r="B23" s="615" t="s">
        <v>195</v>
      </c>
      <c r="C23" s="664"/>
      <c r="D23" s="436"/>
      <c r="E23" s="436"/>
      <c r="F23" s="664"/>
      <c r="G23" s="436"/>
      <c r="H23" s="436">
        <f t="shared" si="2"/>
        <v>0</v>
      </c>
      <c r="I23" s="724"/>
      <c r="J23" s="664"/>
      <c r="K23" s="436"/>
      <c r="L23" s="1497" t="str">
        <f t="shared" si="1"/>
        <v/>
      </c>
    </row>
    <row r="24" spans="1:12" s="82" customFormat="1" ht="12" customHeight="1" thickBot="1" x14ac:dyDescent="0.25">
      <c r="A24" s="13" t="s">
        <v>638</v>
      </c>
      <c r="B24" s="620" t="s">
        <v>694</v>
      </c>
      <c r="C24" s="665"/>
      <c r="D24" s="578"/>
      <c r="E24" s="578"/>
      <c r="F24" s="665"/>
      <c r="G24" s="578"/>
      <c r="H24" s="578">
        <f t="shared" si="2"/>
        <v>0</v>
      </c>
      <c r="I24" s="726"/>
      <c r="J24" s="665"/>
      <c r="K24" s="578"/>
      <c r="L24" s="1498" t="str">
        <f t="shared" si="1"/>
        <v/>
      </c>
    </row>
    <row r="25" spans="1:12" s="82" customFormat="1" ht="12" customHeight="1" thickBot="1" x14ac:dyDescent="0.25">
      <c r="A25" s="15" t="s">
        <v>13</v>
      </c>
      <c r="B25" s="80" t="s">
        <v>639</v>
      </c>
      <c r="C25" s="662">
        <f>+C26+C27+C28+C29</f>
        <v>0</v>
      </c>
      <c r="D25" s="139">
        <f t="shared" ref="D25:K25" si="4">+D26+D27+D28+D29</f>
        <v>0</v>
      </c>
      <c r="E25" s="139">
        <f t="shared" si="4"/>
        <v>0</v>
      </c>
      <c r="F25" s="662">
        <f t="shared" si="4"/>
        <v>0</v>
      </c>
      <c r="G25" s="139">
        <f t="shared" si="4"/>
        <v>0</v>
      </c>
      <c r="H25" s="139">
        <f t="shared" si="2"/>
        <v>0</v>
      </c>
      <c r="I25" s="725">
        <f t="shared" si="4"/>
        <v>0</v>
      </c>
      <c r="J25" s="662">
        <f t="shared" si="4"/>
        <v>0</v>
      </c>
      <c r="K25" s="139">
        <f t="shared" si="4"/>
        <v>0</v>
      </c>
      <c r="L25" s="1500" t="str">
        <f t="shared" si="1"/>
        <v/>
      </c>
    </row>
    <row r="26" spans="1:12" s="82" customFormat="1" ht="12" customHeight="1" x14ac:dyDescent="0.2">
      <c r="A26" s="13" t="s">
        <v>94</v>
      </c>
      <c r="B26" s="850" t="s">
        <v>196</v>
      </c>
      <c r="C26" s="663"/>
      <c r="D26" s="140"/>
      <c r="E26" s="140"/>
      <c r="F26" s="663"/>
      <c r="G26" s="140"/>
      <c r="H26" s="140">
        <f t="shared" si="2"/>
        <v>0</v>
      </c>
      <c r="I26" s="723"/>
      <c r="J26" s="663"/>
      <c r="K26" s="140"/>
      <c r="L26" s="1496" t="str">
        <f t="shared" si="1"/>
        <v/>
      </c>
    </row>
    <row r="27" spans="1:12" s="82" customFormat="1" ht="12" customHeight="1" x14ac:dyDescent="0.2">
      <c r="A27" s="366" t="s">
        <v>95</v>
      </c>
      <c r="B27" s="851" t="s">
        <v>197</v>
      </c>
      <c r="C27" s="664"/>
      <c r="D27" s="436"/>
      <c r="E27" s="436"/>
      <c r="F27" s="664"/>
      <c r="G27" s="436"/>
      <c r="H27" s="436">
        <f t="shared" si="2"/>
        <v>0</v>
      </c>
      <c r="I27" s="724"/>
      <c r="J27" s="664"/>
      <c r="K27" s="436"/>
      <c r="L27" s="1497" t="str">
        <f t="shared" si="1"/>
        <v/>
      </c>
    </row>
    <row r="28" spans="1:12" s="82" customFormat="1" ht="12" customHeight="1" x14ac:dyDescent="0.2">
      <c r="A28" s="366" t="s">
        <v>96</v>
      </c>
      <c r="B28" s="851" t="s">
        <v>199</v>
      </c>
      <c r="C28" s="664"/>
      <c r="D28" s="436"/>
      <c r="E28" s="436"/>
      <c r="F28" s="664"/>
      <c r="G28" s="436"/>
      <c r="H28" s="436">
        <f t="shared" si="2"/>
        <v>0</v>
      </c>
      <c r="I28" s="724"/>
      <c r="J28" s="664"/>
      <c r="K28" s="436"/>
      <c r="L28" s="1497" t="str">
        <f t="shared" si="1"/>
        <v/>
      </c>
    </row>
    <row r="29" spans="1:12" s="82" customFormat="1" ht="12" customHeight="1" x14ac:dyDescent="0.2">
      <c r="A29" s="366" t="s">
        <v>97</v>
      </c>
      <c r="B29" s="851" t="s">
        <v>200</v>
      </c>
      <c r="C29" s="664"/>
      <c r="D29" s="436"/>
      <c r="E29" s="436"/>
      <c r="F29" s="664"/>
      <c r="G29" s="436"/>
      <c r="H29" s="436">
        <f t="shared" si="2"/>
        <v>0</v>
      </c>
      <c r="I29" s="724"/>
      <c r="J29" s="664"/>
      <c r="K29" s="436"/>
      <c r="L29" s="1497" t="str">
        <f t="shared" si="1"/>
        <v/>
      </c>
    </row>
    <row r="30" spans="1:12" s="82" customFormat="1" ht="12" customHeight="1" thickBot="1" x14ac:dyDescent="0.25">
      <c r="A30" s="367" t="s">
        <v>326</v>
      </c>
      <c r="B30" s="555" t="s">
        <v>276</v>
      </c>
      <c r="C30" s="665"/>
      <c r="D30" s="578"/>
      <c r="E30" s="578"/>
      <c r="F30" s="665"/>
      <c r="G30" s="578"/>
      <c r="H30" s="578">
        <f t="shared" si="2"/>
        <v>0</v>
      </c>
      <c r="I30" s="726"/>
      <c r="J30" s="665"/>
      <c r="K30" s="578"/>
      <c r="L30" s="1498" t="str">
        <f t="shared" si="1"/>
        <v/>
      </c>
    </row>
    <row r="31" spans="1:12" s="82" customFormat="1" ht="12" customHeight="1" thickBot="1" x14ac:dyDescent="0.25">
      <c r="A31" s="15" t="s">
        <v>670</v>
      </c>
      <c r="B31" s="80" t="s">
        <v>640</v>
      </c>
      <c r="C31" s="625">
        <f>C32+C34+C36+C37+C40</f>
        <v>1059910036</v>
      </c>
      <c r="D31" s="1069">
        <f t="shared" ref="D31:K31" si="5">D32+D34+D36+D37+D40</f>
        <v>925737769</v>
      </c>
      <c r="E31" s="1069">
        <f t="shared" si="5"/>
        <v>1128769113</v>
      </c>
      <c r="F31" s="625">
        <f t="shared" si="5"/>
        <v>2229940491</v>
      </c>
      <c r="G31" s="1069">
        <f t="shared" si="5"/>
        <v>2193976518</v>
      </c>
      <c r="H31" s="1069">
        <f t="shared" si="2"/>
        <v>-35963973</v>
      </c>
      <c r="I31" s="730">
        <f t="shared" si="5"/>
        <v>0</v>
      </c>
      <c r="J31" s="625">
        <f t="shared" si="5"/>
        <v>0</v>
      </c>
      <c r="K31" s="1069">
        <f t="shared" si="5"/>
        <v>1592119879</v>
      </c>
      <c r="L31" s="1501">
        <f t="shared" si="1"/>
        <v>72.567772076765678</v>
      </c>
    </row>
    <row r="32" spans="1:12" s="82" customFormat="1" ht="12" customHeight="1" x14ac:dyDescent="0.2">
      <c r="A32" s="13" t="s">
        <v>98</v>
      </c>
      <c r="B32" s="850" t="s">
        <v>281</v>
      </c>
      <c r="C32" s="666">
        <f>C33</f>
        <v>0</v>
      </c>
      <c r="D32" s="141">
        <f t="shared" ref="D32:K32" si="6">D33</f>
        <v>0</v>
      </c>
      <c r="E32" s="141">
        <f t="shared" si="6"/>
        <v>0</v>
      </c>
      <c r="F32" s="666">
        <f t="shared" si="6"/>
        <v>0</v>
      </c>
      <c r="G32" s="141">
        <f t="shared" si="6"/>
        <v>0</v>
      </c>
      <c r="H32" s="141">
        <f t="shared" si="2"/>
        <v>0</v>
      </c>
      <c r="I32" s="729">
        <f t="shared" si="6"/>
        <v>0</v>
      </c>
      <c r="J32" s="666">
        <f t="shared" si="6"/>
        <v>0</v>
      </c>
      <c r="K32" s="141">
        <f t="shared" si="6"/>
        <v>0</v>
      </c>
      <c r="L32" s="1505" t="str">
        <f t="shared" si="1"/>
        <v/>
      </c>
    </row>
    <row r="33" spans="1:12" s="82" customFormat="1" ht="12" customHeight="1" x14ac:dyDescent="0.2">
      <c r="A33" s="366" t="s">
        <v>641</v>
      </c>
      <c r="B33" s="851" t="s">
        <v>233</v>
      </c>
      <c r="C33" s="664"/>
      <c r="D33" s="436"/>
      <c r="E33" s="436"/>
      <c r="F33" s="664"/>
      <c r="G33" s="436"/>
      <c r="H33" s="436">
        <f t="shared" si="2"/>
        <v>0</v>
      </c>
      <c r="I33" s="724"/>
      <c r="J33" s="664"/>
      <c r="K33" s="436"/>
      <c r="L33" s="1497" t="str">
        <f t="shared" si="1"/>
        <v/>
      </c>
    </row>
    <row r="34" spans="1:12" s="82" customFormat="1" ht="12" customHeight="1" x14ac:dyDescent="0.2">
      <c r="A34" s="366" t="s">
        <v>99</v>
      </c>
      <c r="B34" s="850" t="s">
        <v>282</v>
      </c>
      <c r="C34" s="664">
        <f>+C35</f>
        <v>1059910036</v>
      </c>
      <c r="D34" s="436">
        <f t="shared" ref="D34:K34" si="7">+D35</f>
        <v>925737769</v>
      </c>
      <c r="E34" s="436">
        <f t="shared" si="7"/>
        <v>1128769113</v>
      </c>
      <c r="F34" s="664">
        <f t="shared" si="7"/>
        <v>2229940491</v>
      </c>
      <c r="G34" s="436">
        <f t="shared" si="7"/>
        <v>2193976518</v>
      </c>
      <c r="H34" s="436">
        <f t="shared" si="2"/>
        <v>-35963973</v>
      </c>
      <c r="I34" s="724">
        <f t="shared" si="7"/>
        <v>0</v>
      </c>
      <c r="J34" s="664">
        <f t="shared" si="7"/>
        <v>0</v>
      </c>
      <c r="K34" s="436">
        <f t="shared" si="7"/>
        <v>1592119879</v>
      </c>
      <c r="L34" s="1497">
        <f t="shared" si="1"/>
        <v>72.567772076765678</v>
      </c>
    </row>
    <row r="35" spans="1:12" s="82" customFormat="1" ht="12" customHeight="1" x14ac:dyDescent="0.2">
      <c r="A35" s="366" t="s">
        <v>642</v>
      </c>
      <c r="B35" s="851" t="s">
        <v>283</v>
      </c>
      <c r="C35" s="664">
        <f>1080131540-20221504</f>
        <v>1059910036</v>
      </c>
      <c r="D35" s="664">
        <f>926050833-313064</f>
        <v>925737769</v>
      </c>
      <c r="E35" s="436">
        <v>1128769113</v>
      </c>
      <c r="F35" s="436">
        <f>1128769113+1101171378</f>
        <v>2229940491</v>
      </c>
      <c r="G35" s="436">
        <v>2193976518</v>
      </c>
      <c r="H35" s="436">
        <f t="shared" si="2"/>
        <v>-35963973</v>
      </c>
      <c r="I35" s="724"/>
      <c r="J35" s="664"/>
      <c r="K35" s="436">
        <v>1592119879</v>
      </c>
      <c r="L35" s="1497">
        <f t="shared" si="1"/>
        <v>72.567772076765678</v>
      </c>
    </row>
    <row r="36" spans="1:12" s="82" customFormat="1" ht="12" customHeight="1" x14ac:dyDescent="0.2">
      <c r="A36" s="366" t="s">
        <v>106</v>
      </c>
      <c r="B36" s="851" t="s">
        <v>201</v>
      </c>
      <c r="C36" s="664"/>
      <c r="D36" s="436"/>
      <c r="E36" s="436"/>
      <c r="F36" s="664"/>
      <c r="G36" s="436"/>
      <c r="H36" s="436">
        <f t="shared" si="2"/>
        <v>0</v>
      </c>
      <c r="I36" s="724"/>
      <c r="J36" s="664"/>
      <c r="K36" s="436"/>
      <c r="L36" s="1497" t="str">
        <f t="shared" si="1"/>
        <v/>
      </c>
    </row>
    <row r="37" spans="1:12" s="82" customFormat="1" ht="12" customHeight="1" x14ac:dyDescent="0.2">
      <c r="A37" s="366" t="s">
        <v>198</v>
      </c>
      <c r="B37" s="851" t="s">
        <v>202</v>
      </c>
      <c r="C37" s="664">
        <f>SUM(C38:C39)</f>
        <v>0</v>
      </c>
      <c r="D37" s="436">
        <f t="shared" ref="D37:K37" si="8">SUM(D38:D39)</f>
        <v>0</v>
      </c>
      <c r="E37" s="436">
        <f t="shared" si="8"/>
        <v>0</v>
      </c>
      <c r="F37" s="664">
        <f t="shared" si="8"/>
        <v>0</v>
      </c>
      <c r="G37" s="436">
        <f t="shared" si="8"/>
        <v>0</v>
      </c>
      <c r="H37" s="436">
        <f t="shared" si="2"/>
        <v>0</v>
      </c>
      <c r="I37" s="724">
        <f t="shared" si="8"/>
        <v>0</v>
      </c>
      <c r="J37" s="664">
        <f t="shared" si="8"/>
        <v>0</v>
      </c>
      <c r="K37" s="436">
        <f t="shared" si="8"/>
        <v>0</v>
      </c>
      <c r="L37" s="1497" t="str">
        <f t="shared" si="1"/>
        <v/>
      </c>
    </row>
    <row r="38" spans="1:12" s="82" customFormat="1" ht="12" customHeight="1" x14ac:dyDescent="0.2">
      <c r="A38" s="367" t="s">
        <v>327</v>
      </c>
      <c r="B38" s="851" t="s">
        <v>234</v>
      </c>
      <c r="C38" s="665"/>
      <c r="D38" s="578"/>
      <c r="E38" s="578"/>
      <c r="F38" s="665"/>
      <c r="G38" s="578"/>
      <c r="H38" s="578">
        <f t="shared" si="2"/>
        <v>0</v>
      </c>
      <c r="I38" s="726"/>
      <c r="J38" s="665"/>
      <c r="K38" s="578"/>
      <c r="L38" s="1498" t="str">
        <f t="shared" si="1"/>
        <v/>
      </c>
    </row>
    <row r="39" spans="1:12" s="82" customFormat="1" ht="12" customHeight="1" x14ac:dyDescent="0.2">
      <c r="A39" s="367" t="s">
        <v>643</v>
      </c>
      <c r="B39" s="851" t="s">
        <v>725</v>
      </c>
      <c r="C39" s="665"/>
      <c r="D39" s="578"/>
      <c r="E39" s="578"/>
      <c r="F39" s="665"/>
      <c r="G39" s="578"/>
      <c r="H39" s="578">
        <f t="shared" si="2"/>
        <v>0</v>
      </c>
      <c r="I39" s="726"/>
      <c r="J39" s="665"/>
      <c r="K39" s="578"/>
      <c r="L39" s="1498" t="str">
        <f t="shared" si="1"/>
        <v/>
      </c>
    </row>
    <row r="40" spans="1:12" s="82" customFormat="1" ht="12" customHeight="1" thickBot="1" x14ac:dyDescent="0.25">
      <c r="A40" s="367" t="s">
        <v>644</v>
      </c>
      <c r="B40" s="555" t="s">
        <v>121</v>
      </c>
      <c r="C40" s="665"/>
      <c r="D40" s="578"/>
      <c r="E40" s="578"/>
      <c r="F40" s="665"/>
      <c r="G40" s="578"/>
      <c r="H40" s="578">
        <f t="shared" si="2"/>
        <v>0</v>
      </c>
      <c r="I40" s="726"/>
      <c r="J40" s="665"/>
      <c r="K40" s="578"/>
      <c r="L40" s="1498" t="str">
        <f t="shared" si="1"/>
        <v/>
      </c>
    </row>
    <row r="41" spans="1:12" s="82" customFormat="1" ht="12" customHeight="1" thickBot="1" x14ac:dyDescent="0.25">
      <c r="A41" s="15" t="s">
        <v>15</v>
      </c>
      <c r="B41" s="80" t="s">
        <v>671</v>
      </c>
      <c r="C41" s="662">
        <f>SUM(C42:C52)</f>
        <v>0</v>
      </c>
      <c r="D41" s="139">
        <f t="shared" ref="D41:K41" si="9">SUM(D42:D52)</f>
        <v>0</v>
      </c>
      <c r="E41" s="139">
        <f t="shared" si="9"/>
        <v>0</v>
      </c>
      <c r="F41" s="662">
        <f t="shared" si="9"/>
        <v>0</v>
      </c>
      <c r="G41" s="139">
        <f t="shared" si="9"/>
        <v>0</v>
      </c>
      <c r="H41" s="139">
        <f t="shared" si="2"/>
        <v>0</v>
      </c>
      <c r="I41" s="725">
        <f t="shared" si="9"/>
        <v>0</v>
      </c>
      <c r="J41" s="662">
        <f t="shared" si="9"/>
        <v>0</v>
      </c>
      <c r="K41" s="139">
        <f t="shared" si="9"/>
        <v>0</v>
      </c>
      <c r="L41" s="1500" t="str">
        <f t="shared" si="1"/>
        <v/>
      </c>
    </row>
    <row r="42" spans="1:12" s="82" customFormat="1" ht="12" customHeight="1" x14ac:dyDescent="0.2">
      <c r="A42" s="13" t="s">
        <v>100</v>
      </c>
      <c r="B42" s="850" t="s">
        <v>146</v>
      </c>
      <c r="C42" s="663"/>
      <c r="D42" s="140"/>
      <c r="E42" s="140"/>
      <c r="F42" s="663"/>
      <c r="G42" s="140"/>
      <c r="H42" s="140">
        <f t="shared" si="2"/>
        <v>0</v>
      </c>
      <c r="I42" s="723"/>
      <c r="J42" s="663"/>
      <c r="K42" s="140"/>
      <c r="L42" s="1496" t="str">
        <f t="shared" si="1"/>
        <v/>
      </c>
    </row>
    <row r="43" spans="1:12" s="82" customFormat="1" ht="12" customHeight="1" x14ac:dyDescent="0.2">
      <c r="A43" s="366" t="s">
        <v>101</v>
      </c>
      <c r="B43" s="851" t="s">
        <v>147</v>
      </c>
      <c r="C43" s="664"/>
      <c r="D43" s="436"/>
      <c r="E43" s="436"/>
      <c r="F43" s="664"/>
      <c r="G43" s="436"/>
      <c r="H43" s="436">
        <f t="shared" si="2"/>
        <v>0</v>
      </c>
      <c r="I43" s="724"/>
      <c r="J43" s="664"/>
      <c r="K43" s="436"/>
      <c r="L43" s="1497" t="str">
        <f t="shared" ref="L43:L74" si="10">IF(G43=0,"",K43/G43*100)</f>
        <v/>
      </c>
    </row>
    <row r="44" spans="1:12" s="82" customFormat="1" ht="12" customHeight="1" x14ac:dyDescent="0.2">
      <c r="A44" s="366" t="s">
        <v>167</v>
      </c>
      <c r="B44" s="851" t="s">
        <v>277</v>
      </c>
      <c r="C44" s="664"/>
      <c r="D44" s="436"/>
      <c r="E44" s="436"/>
      <c r="F44" s="664"/>
      <c r="G44" s="436"/>
      <c r="H44" s="436">
        <f t="shared" si="2"/>
        <v>0</v>
      </c>
      <c r="I44" s="724"/>
      <c r="J44" s="664"/>
      <c r="K44" s="436"/>
      <c r="L44" s="1497" t="str">
        <f t="shared" si="10"/>
        <v/>
      </c>
    </row>
    <row r="45" spans="1:12" s="82" customFormat="1" ht="12" customHeight="1" x14ac:dyDescent="0.2">
      <c r="A45" s="366" t="s">
        <v>203</v>
      </c>
      <c r="B45" s="851" t="s">
        <v>149</v>
      </c>
      <c r="C45" s="664"/>
      <c r="D45" s="436"/>
      <c r="E45" s="436"/>
      <c r="F45" s="664"/>
      <c r="G45" s="436"/>
      <c r="H45" s="436">
        <f t="shared" si="2"/>
        <v>0</v>
      </c>
      <c r="I45" s="724"/>
      <c r="J45" s="664"/>
      <c r="K45" s="436"/>
      <c r="L45" s="1497" t="str">
        <f t="shared" si="10"/>
        <v/>
      </c>
    </row>
    <row r="46" spans="1:12" s="82" customFormat="1" ht="12" customHeight="1" x14ac:dyDescent="0.2">
      <c r="A46" s="366" t="s">
        <v>285</v>
      </c>
      <c r="B46" s="851" t="s">
        <v>151</v>
      </c>
      <c r="C46" s="664"/>
      <c r="D46" s="436"/>
      <c r="E46" s="436"/>
      <c r="F46" s="664"/>
      <c r="G46" s="436"/>
      <c r="H46" s="436">
        <f t="shared" si="2"/>
        <v>0</v>
      </c>
      <c r="I46" s="724"/>
      <c r="J46" s="664"/>
      <c r="K46" s="436"/>
      <c r="L46" s="1497" t="str">
        <f t="shared" si="10"/>
        <v/>
      </c>
    </row>
    <row r="47" spans="1:12" s="82" customFormat="1" ht="12" customHeight="1" x14ac:dyDescent="0.2">
      <c r="A47" s="366" t="s">
        <v>645</v>
      </c>
      <c r="B47" s="851" t="s">
        <v>206</v>
      </c>
      <c r="C47" s="664"/>
      <c r="D47" s="436"/>
      <c r="E47" s="436"/>
      <c r="F47" s="664"/>
      <c r="G47" s="436"/>
      <c r="H47" s="436">
        <f t="shared" si="2"/>
        <v>0</v>
      </c>
      <c r="I47" s="724"/>
      <c r="J47" s="664"/>
      <c r="K47" s="436"/>
      <c r="L47" s="1497" t="str">
        <f t="shared" si="10"/>
        <v/>
      </c>
    </row>
    <row r="48" spans="1:12" s="82" customFormat="1" ht="12" customHeight="1" x14ac:dyDescent="0.2">
      <c r="A48" s="366" t="s">
        <v>646</v>
      </c>
      <c r="B48" s="851" t="s">
        <v>207</v>
      </c>
      <c r="C48" s="664"/>
      <c r="D48" s="436"/>
      <c r="E48" s="436"/>
      <c r="F48" s="664"/>
      <c r="G48" s="436"/>
      <c r="H48" s="436">
        <f t="shared" si="2"/>
        <v>0</v>
      </c>
      <c r="I48" s="724"/>
      <c r="J48" s="664"/>
      <c r="K48" s="436"/>
      <c r="L48" s="1497" t="str">
        <f t="shared" si="10"/>
        <v/>
      </c>
    </row>
    <row r="49" spans="1:12" s="82" customFormat="1" ht="12" customHeight="1" x14ac:dyDescent="0.2">
      <c r="A49" s="366" t="s">
        <v>647</v>
      </c>
      <c r="B49" s="851" t="s">
        <v>307</v>
      </c>
      <c r="C49" s="664"/>
      <c r="D49" s="436"/>
      <c r="E49" s="436"/>
      <c r="F49" s="664"/>
      <c r="G49" s="436"/>
      <c r="H49" s="436">
        <f t="shared" si="2"/>
        <v>0</v>
      </c>
      <c r="I49" s="724"/>
      <c r="J49" s="664"/>
      <c r="K49" s="436"/>
      <c r="L49" s="1497" t="str">
        <f t="shared" si="10"/>
        <v/>
      </c>
    </row>
    <row r="50" spans="1:12" s="82" customFormat="1" ht="12" customHeight="1" x14ac:dyDescent="0.2">
      <c r="A50" s="366" t="s">
        <v>648</v>
      </c>
      <c r="B50" s="851" t="s">
        <v>158</v>
      </c>
      <c r="C50" s="669"/>
      <c r="D50" s="437"/>
      <c r="E50" s="437"/>
      <c r="F50" s="669"/>
      <c r="G50" s="437"/>
      <c r="H50" s="437">
        <f t="shared" si="2"/>
        <v>0</v>
      </c>
      <c r="I50" s="762"/>
      <c r="J50" s="669"/>
      <c r="K50" s="437"/>
      <c r="L50" s="1506" t="str">
        <f t="shared" si="10"/>
        <v/>
      </c>
    </row>
    <row r="51" spans="1:12" s="82" customFormat="1" ht="12" customHeight="1" x14ac:dyDescent="0.2">
      <c r="A51" s="367" t="s">
        <v>649</v>
      </c>
      <c r="B51" s="555" t="s">
        <v>278</v>
      </c>
      <c r="C51" s="667"/>
      <c r="D51" s="1070"/>
      <c r="E51" s="1070"/>
      <c r="F51" s="667"/>
      <c r="G51" s="1070"/>
      <c r="H51" s="1070">
        <f t="shared" si="2"/>
        <v>0</v>
      </c>
      <c r="I51" s="763"/>
      <c r="J51" s="667"/>
      <c r="K51" s="1070"/>
      <c r="L51" s="1507" t="str">
        <f t="shared" si="10"/>
        <v/>
      </c>
    </row>
    <row r="52" spans="1:12" s="82" customFormat="1" ht="12" customHeight="1" thickBot="1" x14ac:dyDescent="0.25">
      <c r="A52" s="367" t="s">
        <v>650</v>
      </c>
      <c r="B52" s="555" t="s">
        <v>160</v>
      </c>
      <c r="C52" s="667"/>
      <c r="D52" s="1070"/>
      <c r="E52" s="1070"/>
      <c r="F52" s="667"/>
      <c r="G52" s="1070"/>
      <c r="H52" s="1070">
        <f t="shared" si="2"/>
        <v>0</v>
      </c>
      <c r="I52" s="763"/>
      <c r="J52" s="667"/>
      <c r="K52" s="1070"/>
      <c r="L52" s="1507" t="str">
        <f t="shared" si="10"/>
        <v/>
      </c>
    </row>
    <row r="53" spans="1:12" s="82" customFormat="1" ht="12" customHeight="1" thickBot="1" x14ac:dyDescent="0.25">
      <c r="A53" s="15" t="s">
        <v>16</v>
      </c>
      <c r="B53" s="80" t="s">
        <v>651</v>
      </c>
      <c r="C53" s="662">
        <f>SUM(C54:C58)</f>
        <v>0</v>
      </c>
      <c r="D53" s="139">
        <f t="shared" ref="D53:K53" si="11">SUM(D54:D58)</f>
        <v>0</v>
      </c>
      <c r="E53" s="139">
        <f t="shared" si="11"/>
        <v>0</v>
      </c>
      <c r="F53" s="662">
        <f t="shared" si="11"/>
        <v>0</v>
      </c>
      <c r="G53" s="139">
        <f t="shared" si="11"/>
        <v>0</v>
      </c>
      <c r="H53" s="139">
        <f t="shared" si="2"/>
        <v>0</v>
      </c>
      <c r="I53" s="725">
        <f t="shared" si="11"/>
        <v>0</v>
      </c>
      <c r="J53" s="662">
        <f t="shared" si="11"/>
        <v>0</v>
      </c>
      <c r="K53" s="139">
        <f t="shared" si="11"/>
        <v>0</v>
      </c>
      <c r="L53" s="1500" t="str">
        <f t="shared" si="10"/>
        <v/>
      </c>
    </row>
    <row r="54" spans="1:12" s="82" customFormat="1" ht="12" customHeight="1" x14ac:dyDescent="0.2">
      <c r="A54" s="13" t="s">
        <v>89</v>
      </c>
      <c r="B54" s="850" t="s">
        <v>170</v>
      </c>
      <c r="C54" s="668"/>
      <c r="D54" s="142"/>
      <c r="E54" s="142"/>
      <c r="F54" s="668"/>
      <c r="G54" s="142"/>
      <c r="H54" s="142">
        <f t="shared" si="2"/>
        <v>0</v>
      </c>
      <c r="I54" s="764"/>
      <c r="J54" s="668"/>
      <c r="K54" s="142"/>
      <c r="L54" s="1508" t="str">
        <f t="shared" si="10"/>
        <v/>
      </c>
    </row>
    <row r="55" spans="1:12" s="82" customFormat="1" ht="12" customHeight="1" x14ac:dyDescent="0.2">
      <c r="A55" s="366" t="s">
        <v>102</v>
      </c>
      <c r="B55" s="851" t="s">
        <v>171</v>
      </c>
      <c r="C55" s="669"/>
      <c r="D55" s="437"/>
      <c r="E55" s="437"/>
      <c r="F55" s="669"/>
      <c r="G55" s="437"/>
      <c r="H55" s="437">
        <f t="shared" si="2"/>
        <v>0</v>
      </c>
      <c r="I55" s="762"/>
      <c r="J55" s="669"/>
      <c r="K55" s="437"/>
      <c r="L55" s="1506" t="str">
        <f t="shared" si="10"/>
        <v/>
      </c>
    </row>
    <row r="56" spans="1:12" s="82" customFormat="1" ht="12" customHeight="1" x14ac:dyDescent="0.2">
      <c r="A56" s="366" t="s">
        <v>103</v>
      </c>
      <c r="B56" s="851" t="s">
        <v>172</v>
      </c>
      <c r="C56" s="669"/>
      <c r="D56" s="437"/>
      <c r="E56" s="437"/>
      <c r="F56" s="669"/>
      <c r="G56" s="437"/>
      <c r="H56" s="437">
        <f t="shared" si="2"/>
        <v>0</v>
      </c>
      <c r="I56" s="762"/>
      <c r="J56" s="669"/>
      <c r="K56" s="437"/>
      <c r="L56" s="1506" t="str">
        <f t="shared" si="10"/>
        <v/>
      </c>
    </row>
    <row r="57" spans="1:12" s="82" customFormat="1" ht="12" customHeight="1" x14ac:dyDescent="0.2">
      <c r="A57" s="366" t="s">
        <v>204</v>
      </c>
      <c r="B57" s="851" t="s">
        <v>210</v>
      </c>
      <c r="C57" s="669"/>
      <c r="D57" s="437"/>
      <c r="E57" s="437"/>
      <c r="F57" s="669"/>
      <c r="G57" s="437"/>
      <c r="H57" s="437">
        <f t="shared" si="2"/>
        <v>0</v>
      </c>
      <c r="I57" s="762"/>
      <c r="J57" s="669"/>
      <c r="K57" s="437"/>
      <c r="L57" s="1506" t="str">
        <f t="shared" si="10"/>
        <v/>
      </c>
    </row>
    <row r="58" spans="1:12" s="82" customFormat="1" ht="12" customHeight="1" thickBot="1" x14ac:dyDescent="0.25">
      <c r="A58" s="367" t="s">
        <v>205</v>
      </c>
      <c r="B58" s="555" t="s">
        <v>212</v>
      </c>
      <c r="C58" s="667"/>
      <c r="D58" s="1070"/>
      <c r="E58" s="1070"/>
      <c r="F58" s="667"/>
      <c r="G58" s="1070"/>
      <c r="H58" s="1070">
        <f t="shared" si="2"/>
        <v>0</v>
      </c>
      <c r="I58" s="763"/>
      <c r="J58" s="667"/>
      <c r="K58" s="1070"/>
      <c r="L58" s="1507" t="str">
        <f t="shared" si="10"/>
        <v/>
      </c>
    </row>
    <row r="59" spans="1:12" s="82" customFormat="1" ht="12" customHeight="1" thickBot="1" x14ac:dyDescent="0.25">
      <c r="A59" s="15" t="s">
        <v>17</v>
      </c>
      <c r="B59" s="80" t="s">
        <v>672</v>
      </c>
      <c r="C59" s="662">
        <f>SUM(C60:C61)</f>
        <v>0</v>
      </c>
      <c r="D59" s="139">
        <f t="shared" ref="D59:K59" si="12">SUM(D60:D61)</f>
        <v>0</v>
      </c>
      <c r="E59" s="139">
        <f t="shared" si="12"/>
        <v>0</v>
      </c>
      <c r="F59" s="662">
        <f t="shared" si="12"/>
        <v>0</v>
      </c>
      <c r="G59" s="139">
        <f t="shared" si="12"/>
        <v>0</v>
      </c>
      <c r="H59" s="139">
        <f t="shared" si="2"/>
        <v>0</v>
      </c>
      <c r="I59" s="725">
        <f t="shared" si="12"/>
        <v>0</v>
      </c>
      <c r="J59" s="662">
        <f t="shared" si="12"/>
        <v>0</v>
      </c>
      <c r="K59" s="139">
        <f t="shared" si="12"/>
        <v>0</v>
      </c>
      <c r="L59" s="1500" t="str">
        <f t="shared" si="10"/>
        <v/>
      </c>
    </row>
    <row r="60" spans="1:12" s="82" customFormat="1" ht="12" customHeight="1" x14ac:dyDescent="0.2">
      <c r="A60" s="366" t="s">
        <v>104</v>
      </c>
      <c r="B60" s="851" t="s">
        <v>213</v>
      </c>
      <c r="C60" s="664"/>
      <c r="D60" s="436"/>
      <c r="E60" s="436"/>
      <c r="F60" s="664"/>
      <c r="G60" s="436"/>
      <c r="H60" s="436">
        <f t="shared" si="2"/>
        <v>0</v>
      </c>
      <c r="I60" s="724"/>
      <c r="J60" s="664"/>
      <c r="K60" s="436"/>
      <c r="L60" s="1497" t="str">
        <f t="shared" si="10"/>
        <v/>
      </c>
    </row>
    <row r="61" spans="1:12" s="82" customFormat="1" ht="12" customHeight="1" x14ac:dyDescent="0.2">
      <c r="A61" s="366" t="s">
        <v>105</v>
      </c>
      <c r="B61" s="851" t="s">
        <v>214</v>
      </c>
      <c r="C61" s="664"/>
      <c r="D61" s="436"/>
      <c r="E61" s="436"/>
      <c r="F61" s="664"/>
      <c r="G61" s="436"/>
      <c r="H61" s="436">
        <f t="shared" si="2"/>
        <v>0</v>
      </c>
      <c r="I61" s="724"/>
      <c r="J61" s="664"/>
      <c r="K61" s="436"/>
      <c r="L61" s="1497" t="str">
        <f t="shared" si="10"/>
        <v/>
      </c>
    </row>
    <row r="62" spans="1:12" s="82" customFormat="1" ht="12" customHeight="1" thickBot="1" x14ac:dyDescent="0.25">
      <c r="A62" s="367" t="s">
        <v>652</v>
      </c>
      <c r="B62" s="555" t="s">
        <v>693</v>
      </c>
      <c r="C62" s="665"/>
      <c r="D62" s="578"/>
      <c r="E62" s="578"/>
      <c r="F62" s="665"/>
      <c r="G62" s="578"/>
      <c r="H62" s="578">
        <f t="shared" si="2"/>
        <v>0</v>
      </c>
      <c r="I62" s="726"/>
      <c r="J62" s="665"/>
      <c r="K62" s="578"/>
      <c r="L62" s="1498" t="str">
        <f t="shared" si="10"/>
        <v/>
      </c>
    </row>
    <row r="63" spans="1:12" s="82" customFormat="1" ht="12" customHeight="1" thickBot="1" x14ac:dyDescent="0.25">
      <c r="A63" s="15" t="s">
        <v>18</v>
      </c>
      <c r="B63" s="389" t="s">
        <v>384</v>
      </c>
      <c r="C63" s="662">
        <f>SUM(C64:C65)</f>
        <v>0</v>
      </c>
      <c r="D63" s="139">
        <f t="shared" ref="D63:K63" si="13">SUM(D64:D65)</f>
        <v>0</v>
      </c>
      <c r="E63" s="139">
        <f t="shared" si="13"/>
        <v>0</v>
      </c>
      <c r="F63" s="662">
        <f t="shared" si="13"/>
        <v>0</v>
      </c>
      <c r="G63" s="139">
        <f t="shared" si="13"/>
        <v>0</v>
      </c>
      <c r="H63" s="139">
        <f t="shared" si="2"/>
        <v>0</v>
      </c>
      <c r="I63" s="725">
        <f t="shared" si="13"/>
        <v>0</v>
      </c>
      <c r="J63" s="662">
        <f t="shared" si="13"/>
        <v>0</v>
      </c>
      <c r="K63" s="139">
        <f t="shared" si="13"/>
        <v>0</v>
      </c>
      <c r="L63" s="1500" t="str">
        <f t="shared" si="10"/>
        <v/>
      </c>
    </row>
    <row r="64" spans="1:12" s="82" customFormat="1" ht="12" customHeight="1" x14ac:dyDescent="0.2">
      <c r="A64" s="13" t="s">
        <v>107</v>
      </c>
      <c r="B64" s="851" t="s">
        <v>215</v>
      </c>
      <c r="C64" s="669"/>
      <c r="D64" s="437"/>
      <c r="E64" s="437"/>
      <c r="F64" s="669"/>
      <c r="G64" s="437"/>
      <c r="H64" s="437">
        <f t="shared" si="2"/>
        <v>0</v>
      </c>
      <c r="I64" s="762"/>
      <c r="J64" s="669"/>
      <c r="K64" s="437"/>
      <c r="L64" s="1506" t="str">
        <f t="shared" si="10"/>
        <v/>
      </c>
    </row>
    <row r="65" spans="1:12" s="82" customFormat="1" ht="12" customHeight="1" x14ac:dyDescent="0.2">
      <c r="A65" s="366" t="s">
        <v>108</v>
      </c>
      <c r="B65" s="851" t="s">
        <v>216</v>
      </c>
      <c r="C65" s="669"/>
      <c r="D65" s="437"/>
      <c r="E65" s="437"/>
      <c r="F65" s="669"/>
      <c r="G65" s="437"/>
      <c r="H65" s="437">
        <f t="shared" si="2"/>
        <v>0</v>
      </c>
      <c r="I65" s="762"/>
      <c r="J65" s="669"/>
      <c r="K65" s="437"/>
      <c r="L65" s="1506" t="str">
        <f t="shared" si="10"/>
        <v/>
      </c>
    </row>
    <row r="66" spans="1:12" s="82" customFormat="1" ht="12" customHeight="1" thickBot="1" x14ac:dyDescent="0.25">
      <c r="A66" s="231" t="s">
        <v>328</v>
      </c>
      <c r="B66" s="852" t="s">
        <v>372</v>
      </c>
      <c r="C66" s="669"/>
      <c r="D66" s="437"/>
      <c r="E66" s="437"/>
      <c r="F66" s="669"/>
      <c r="G66" s="437"/>
      <c r="H66" s="437">
        <f t="shared" si="2"/>
        <v>0</v>
      </c>
      <c r="I66" s="762"/>
      <c r="J66" s="669"/>
      <c r="K66" s="437"/>
      <c r="L66" s="1506" t="str">
        <f t="shared" si="10"/>
        <v/>
      </c>
    </row>
    <row r="67" spans="1:12" s="82" customFormat="1" ht="12" customHeight="1" thickBot="1" x14ac:dyDescent="0.25">
      <c r="A67" s="390" t="s">
        <v>19</v>
      </c>
      <c r="B67" s="853" t="s">
        <v>673</v>
      </c>
      <c r="C67" s="625">
        <f>+C11+C25+C31+C41+C53+C59+C63</f>
        <v>1059910036</v>
      </c>
      <c r="D67" s="1069">
        <f t="shared" ref="D67:K67" si="14">+D11+D19+D25+D31+D41+D53+D59+D63</f>
        <v>925737769</v>
      </c>
      <c r="E67" s="1069">
        <f t="shared" si="14"/>
        <v>1128769113</v>
      </c>
      <c r="F67" s="625">
        <f>+F11+F19+F25+F31+F41+F53+F59+F63</f>
        <v>2229940491</v>
      </c>
      <c r="G67" s="1069">
        <f t="shared" si="14"/>
        <v>2193976518</v>
      </c>
      <c r="H67" s="1069">
        <f t="shared" si="2"/>
        <v>-35963973</v>
      </c>
      <c r="I67" s="730">
        <f t="shared" si="14"/>
        <v>0</v>
      </c>
      <c r="J67" s="625">
        <f t="shared" si="14"/>
        <v>0</v>
      </c>
      <c r="K67" s="1069">
        <f t="shared" si="14"/>
        <v>1592119879</v>
      </c>
      <c r="L67" s="1501">
        <f t="shared" si="10"/>
        <v>72.567772076765678</v>
      </c>
    </row>
    <row r="68" spans="1:12" s="82" customFormat="1" ht="12" customHeight="1" thickBot="1" x14ac:dyDescent="0.25">
      <c r="A68" s="512" t="s">
        <v>20</v>
      </c>
      <c r="B68" s="389" t="s">
        <v>674</v>
      </c>
      <c r="C68" s="662">
        <f>SUM(C69:C71)</f>
        <v>0</v>
      </c>
      <c r="D68" s="139">
        <f t="shared" ref="D68:K68" si="15">SUM(D69:D71)</f>
        <v>0</v>
      </c>
      <c r="E68" s="139">
        <f t="shared" si="15"/>
        <v>0</v>
      </c>
      <c r="F68" s="662">
        <f t="shared" si="15"/>
        <v>0</v>
      </c>
      <c r="G68" s="139">
        <f t="shared" si="15"/>
        <v>0</v>
      </c>
      <c r="H68" s="139">
        <f t="shared" si="2"/>
        <v>0</v>
      </c>
      <c r="I68" s="725">
        <f t="shared" si="15"/>
        <v>0</v>
      </c>
      <c r="J68" s="662">
        <f t="shared" si="15"/>
        <v>0</v>
      </c>
      <c r="K68" s="139">
        <f t="shared" si="15"/>
        <v>0</v>
      </c>
      <c r="L68" s="1500" t="str">
        <f t="shared" si="10"/>
        <v/>
      </c>
    </row>
    <row r="69" spans="1:12" s="82" customFormat="1" ht="12" customHeight="1" x14ac:dyDescent="0.2">
      <c r="A69" s="13" t="s">
        <v>174</v>
      </c>
      <c r="B69" s="850" t="s">
        <v>218</v>
      </c>
      <c r="C69" s="669"/>
      <c r="D69" s="437"/>
      <c r="E69" s="437"/>
      <c r="F69" s="669"/>
      <c r="G69" s="437"/>
      <c r="H69" s="437">
        <f t="shared" si="2"/>
        <v>0</v>
      </c>
      <c r="I69" s="762"/>
      <c r="J69" s="669"/>
      <c r="K69" s="437"/>
      <c r="L69" s="1506" t="str">
        <f t="shared" si="10"/>
        <v/>
      </c>
    </row>
    <row r="70" spans="1:12" s="82" customFormat="1" ht="12" customHeight="1" x14ac:dyDescent="0.2">
      <c r="A70" s="366" t="s">
        <v>175</v>
      </c>
      <c r="B70" s="851" t="s">
        <v>329</v>
      </c>
      <c r="C70" s="669"/>
      <c r="D70" s="437"/>
      <c r="E70" s="437"/>
      <c r="F70" s="669"/>
      <c r="G70" s="437"/>
      <c r="H70" s="437">
        <f t="shared" si="2"/>
        <v>0</v>
      </c>
      <c r="I70" s="762"/>
      <c r="J70" s="669"/>
      <c r="K70" s="437"/>
      <c r="L70" s="1506" t="str">
        <f t="shared" si="10"/>
        <v/>
      </c>
    </row>
    <row r="71" spans="1:12" s="82" customFormat="1" ht="12" customHeight="1" thickBot="1" x14ac:dyDescent="0.25">
      <c r="A71" s="367" t="s">
        <v>176</v>
      </c>
      <c r="B71" s="851" t="s">
        <v>518</v>
      </c>
      <c r="C71" s="669"/>
      <c r="D71" s="437"/>
      <c r="E71" s="437"/>
      <c r="F71" s="669"/>
      <c r="G71" s="437"/>
      <c r="H71" s="437">
        <f t="shared" si="2"/>
        <v>0</v>
      </c>
      <c r="I71" s="762"/>
      <c r="J71" s="669"/>
      <c r="K71" s="437"/>
      <c r="L71" s="1506" t="str">
        <f t="shared" si="10"/>
        <v/>
      </c>
    </row>
    <row r="72" spans="1:12" s="82" customFormat="1" ht="12" customHeight="1" thickBot="1" x14ac:dyDescent="0.25">
      <c r="A72" s="512" t="s">
        <v>21</v>
      </c>
      <c r="B72" s="389" t="s">
        <v>653</v>
      </c>
      <c r="C72" s="662">
        <f>SUM(C73:C75)</f>
        <v>1200000000</v>
      </c>
      <c r="D72" s="139">
        <f t="shared" ref="D72:K72" si="16">SUM(D73:D75)</f>
        <v>3123200000</v>
      </c>
      <c r="E72" s="139">
        <f t="shared" si="16"/>
        <v>4532749000</v>
      </c>
      <c r="F72" s="662">
        <f t="shared" si="16"/>
        <v>5594519000</v>
      </c>
      <c r="G72" s="139">
        <f t="shared" si="16"/>
        <v>5594519000</v>
      </c>
      <c r="H72" s="139">
        <f t="shared" si="2"/>
        <v>0</v>
      </c>
      <c r="I72" s="725">
        <f t="shared" si="16"/>
        <v>0</v>
      </c>
      <c r="J72" s="662">
        <f t="shared" si="16"/>
        <v>0</v>
      </c>
      <c r="K72" s="139">
        <f t="shared" si="16"/>
        <v>5969760000</v>
      </c>
      <c r="L72" s="1500">
        <f t="shared" si="10"/>
        <v>106.70729690970752</v>
      </c>
    </row>
    <row r="73" spans="1:12" s="82" customFormat="1" ht="12" customHeight="1" x14ac:dyDescent="0.2">
      <c r="A73" s="13" t="s">
        <v>217</v>
      </c>
      <c r="B73" s="850" t="s">
        <v>221</v>
      </c>
      <c r="C73" s="669"/>
      <c r="D73" s="669">
        <f>1258200000+965000000</f>
        <v>2223200000</v>
      </c>
      <c r="E73" s="1226">
        <f>2223200000+652820000+157420000+395920000</f>
        <v>3429360000</v>
      </c>
      <c r="F73" s="1226">
        <f>3429360000+2161770000-870000000</f>
        <v>4721130000</v>
      </c>
      <c r="G73" s="1226">
        <v>4721130000</v>
      </c>
      <c r="H73" s="437">
        <f t="shared" si="2"/>
        <v>0</v>
      </c>
      <c r="I73" s="762"/>
      <c r="J73" s="669"/>
      <c r="K73" s="437">
        <v>5469760000</v>
      </c>
      <c r="L73" s="1506">
        <f t="shared" si="10"/>
        <v>115.85700880933167</v>
      </c>
    </row>
    <row r="74" spans="1:12" s="82" customFormat="1" ht="12" customHeight="1" x14ac:dyDescent="0.2">
      <c r="A74" s="13" t="s">
        <v>689</v>
      </c>
      <c r="B74" s="850" t="s">
        <v>394</v>
      </c>
      <c r="C74" s="669"/>
      <c r="D74" s="669"/>
      <c r="E74" s="437"/>
      <c r="F74" s="437"/>
      <c r="G74" s="437"/>
      <c r="H74" s="437">
        <f t="shared" si="2"/>
        <v>0</v>
      </c>
      <c r="I74" s="762"/>
      <c r="J74" s="669"/>
      <c r="K74" s="437"/>
      <c r="L74" s="1506" t="str">
        <f t="shared" si="10"/>
        <v/>
      </c>
    </row>
    <row r="75" spans="1:12" s="82" customFormat="1" ht="12" customHeight="1" thickBot="1" x14ac:dyDescent="0.25">
      <c r="A75" s="366" t="s">
        <v>219</v>
      </c>
      <c r="B75" s="851" t="s">
        <v>541</v>
      </c>
      <c r="C75" s="669">
        <v>1200000000</v>
      </c>
      <c r="D75" s="669">
        <f>1200000000-300000000</f>
        <v>900000000</v>
      </c>
      <c r="E75" s="175">
        <f>900000000+203389000</f>
        <v>1103389000</v>
      </c>
      <c r="F75" s="175">
        <f>1103389000-230000000</f>
        <v>873389000</v>
      </c>
      <c r="G75" s="175">
        <v>873389000</v>
      </c>
      <c r="H75" s="437">
        <f t="shared" si="2"/>
        <v>0</v>
      </c>
      <c r="I75" s="762"/>
      <c r="J75" s="669"/>
      <c r="K75" s="437">
        <v>500000000</v>
      </c>
      <c r="L75" s="1506">
        <f t="shared" ref="L75:L84" si="17">IF(G75=0,"",K75/G75*100)</f>
        <v>57.248259366673956</v>
      </c>
    </row>
    <row r="76" spans="1:12" s="82" customFormat="1" ht="12" customHeight="1" thickBot="1" x14ac:dyDescent="0.25">
      <c r="A76" s="512" t="s">
        <v>22</v>
      </c>
      <c r="B76" s="389" t="s">
        <v>654</v>
      </c>
      <c r="C76" s="662">
        <f>SUM(C77:C78)</f>
        <v>0</v>
      </c>
      <c r="D76" s="139">
        <f t="shared" ref="D76:K76" si="18">SUM(D77:D78)</f>
        <v>0</v>
      </c>
      <c r="E76" s="139">
        <f t="shared" si="18"/>
        <v>0</v>
      </c>
      <c r="F76" s="662">
        <f t="shared" si="18"/>
        <v>0</v>
      </c>
      <c r="G76" s="139">
        <f t="shared" si="18"/>
        <v>0</v>
      </c>
      <c r="H76" s="139">
        <f t="shared" ref="H76:H84" si="19">+G76-F76</f>
        <v>0</v>
      </c>
      <c r="I76" s="725">
        <f t="shared" si="18"/>
        <v>0</v>
      </c>
      <c r="J76" s="662">
        <f t="shared" si="18"/>
        <v>0</v>
      </c>
      <c r="K76" s="139">
        <f t="shared" si="18"/>
        <v>0</v>
      </c>
      <c r="L76" s="1500" t="str">
        <f t="shared" si="17"/>
        <v/>
      </c>
    </row>
    <row r="77" spans="1:12" s="82" customFormat="1" ht="12" customHeight="1" x14ac:dyDescent="0.2">
      <c r="A77" s="13" t="s">
        <v>220</v>
      </c>
      <c r="B77" s="65" t="s">
        <v>373</v>
      </c>
      <c r="C77" s="669"/>
      <c r="D77" s="437"/>
      <c r="E77" s="437"/>
      <c r="F77" s="669"/>
      <c r="G77" s="437"/>
      <c r="H77" s="437">
        <f t="shared" si="19"/>
        <v>0</v>
      </c>
      <c r="I77" s="762"/>
      <c r="J77" s="669"/>
      <c r="K77" s="437"/>
      <c r="L77" s="1506" t="str">
        <f t="shared" si="17"/>
        <v/>
      </c>
    </row>
    <row r="78" spans="1:12" s="82" customFormat="1" ht="12" customHeight="1" thickBot="1" x14ac:dyDescent="0.25">
      <c r="A78" s="367" t="s">
        <v>222</v>
      </c>
      <c r="B78" s="65" t="s">
        <v>374</v>
      </c>
      <c r="C78" s="669"/>
      <c r="D78" s="437"/>
      <c r="E78" s="437"/>
      <c r="F78" s="669"/>
      <c r="G78" s="437"/>
      <c r="H78" s="437">
        <f t="shared" si="19"/>
        <v>0</v>
      </c>
      <c r="I78" s="762"/>
      <c r="J78" s="669"/>
      <c r="K78" s="437"/>
      <c r="L78" s="1506" t="str">
        <f t="shared" si="17"/>
        <v/>
      </c>
    </row>
    <row r="79" spans="1:12" s="32" customFormat="1" ht="12" customHeight="1" thickBot="1" x14ac:dyDescent="0.25">
      <c r="A79" s="512" t="s">
        <v>23</v>
      </c>
      <c r="B79" s="389" t="s">
        <v>655</v>
      </c>
      <c r="C79" s="662">
        <f>SUM(C80:C82)</f>
        <v>0</v>
      </c>
      <c r="D79" s="139">
        <f t="shared" ref="D79:K79" si="20">SUM(D80:D82)</f>
        <v>0</v>
      </c>
      <c r="E79" s="139">
        <f t="shared" si="20"/>
        <v>0</v>
      </c>
      <c r="F79" s="662">
        <f t="shared" si="20"/>
        <v>0</v>
      </c>
      <c r="G79" s="139">
        <f t="shared" si="20"/>
        <v>0</v>
      </c>
      <c r="H79" s="139">
        <f t="shared" si="19"/>
        <v>0</v>
      </c>
      <c r="I79" s="725">
        <f t="shared" si="20"/>
        <v>0</v>
      </c>
      <c r="J79" s="662">
        <f t="shared" si="20"/>
        <v>0</v>
      </c>
      <c r="K79" s="139">
        <f t="shared" si="20"/>
        <v>0</v>
      </c>
      <c r="L79" s="1500" t="str">
        <f t="shared" si="17"/>
        <v/>
      </c>
    </row>
    <row r="80" spans="1:12" s="82" customFormat="1" ht="12" customHeight="1" x14ac:dyDescent="0.2">
      <c r="A80" s="13" t="s">
        <v>223</v>
      </c>
      <c r="B80" s="850" t="s">
        <v>308</v>
      </c>
      <c r="C80" s="669"/>
      <c r="D80" s="437"/>
      <c r="E80" s="437"/>
      <c r="F80" s="669"/>
      <c r="G80" s="437"/>
      <c r="H80" s="437">
        <f t="shared" si="19"/>
        <v>0</v>
      </c>
      <c r="I80" s="762"/>
      <c r="J80" s="669"/>
      <c r="K80" s="437"/>
      <c r="L80" s="1506" t="str">
        <f t="shared" si="17"/>
        <v/>
      </c>
    </row>
    <row r="81" spans="1:14" s="82" customFormat="1" ht="12" customHeight="1" x14ac:dyDescent="0.2">
      <c r="A81" s="366" t="s">
        <v>224</v>
      </c>
      <c r="B81" s="851" t="s">
        <v>309</v>
      </c>
      <c r="C81" s="669"/>
      <c r="D81" s="437"/>
      <c r="E81" s="437"/>
      <c r="F81" s="669"/>
      <c r="G81" s="437"/>
      <c r="H81" s="437">
        <f t="shared" si="19"/>
        <v>0</v>
      </c>
      <c r="I81" s="762"/>
      <c r="J81" s="669"/>
      <c r="K81" s="437"/>
      <c r="L81" s="1506" t="str">
        <f t="shared" si="17"/>
        <v/>
      </c>
    </row>
    <row r="82" spans="1:14" s="82" customFormat="1" ht="12" customHeight="1" thickBot="1" x14ac:dyDescent="0.25">
      <c r="A82" s="367" t="s">
        <v>330</v>
      </c>
      <c r="B82" s="555" t="s">
        <v>382</v>
      </c>
      <c r="C82" s="669"/>
      <c r="D82" s="437"/>
      <c r="E82" s="437"/>
      <c r="F82" s="669"/>
      <c r="G82" s="437"/>
      <c r="H82" s="437">
        <f t="shared" si="19"/>
        <v>0</v>
      </c>
      <c r="I82" s="762"/>
      <c r="J82" s="669"/>
      <c r="K82" s="437"/>
      <c r="L82" s="1506" t="str">
        <f t="shared" si="17"/>
        <v/>
      </c>
    </row>
    <row r="83" spans="1:14" s="32" customFormat="1" ht="12" customHeight="1" thickBot="1" x14ac:dyDescent="0.25">
      <c r="A83" s="512" t="s">
        <v>24</v>
      </c>
      <c r="B83" s="389" t="s">
        <v>656</v>
      </c>
      <c r="C83" s="625">
        <f>+C68+C72+C76+C79</f>
        <v>1200000000</v>
      </c>
      <c r="D83" s="1069">
        <f t="shared" ref="D83:K83" si="21">+D68+D72+D76+D79</f>
        <v>3123200000</v>
      </c>
      <c r="E83" s="1069">
        <f t="shared" si="21"/>
        <v>4532749000</v>
      </c>
      <c r="F83" s="625">
        <f t="shared" si="21"/>
        <v>5594519000</v>
      </c>
      <c r="G83" s="1069">
        <f t="shared" si="21"/>
        <v>5594519000</v>
      </c>
      <c r="H83" s="1069">
        <f t="shared" si="19"/>
        <v>0</v>
      </c>
      <c r="I83" s="730">
        <f t="shared" si="21"/>
        <v>0</v>
      </c>
      <c r="J83" s="625">
        <f t="shared" si="21"/>
        <v>0</v>
      </c>
      <c r="K83" s="1069">
        <f t="shared" si="21"/>
        <v>5969760000</v>
      </c>
      <c r="L83" s="1501">
        <f t="shared" si="17"/>
        <v>106.70729690970752</v>
      </c>
    </row>
    <row r="84" spans="1:14" s="32" customFormat="1" ht="12" customHeight="1" thickBot="1" x14ac:dyDescent="0.25">
      <c r="A84" s="392" t="s">
        <v>25</v>
      </c>
      <c r="B84" s="854" t="s">
        <v>682</v>
      </c>
      <c r="C84" s="625">
        <f>+C67+C83</f>
        <v>2259910036</v>
      </c>
      <c r="D84" s="1069">
        <f t="shared" ref="D84:K84" si="22">+D67+D83</f>
        <v>4048937769</v>
      </c>
      <c r="E84" s="1069">
        <f t="shared" si="22"/>
        <v>5661518113</v>
      </c>
      <c r="F84" s="625">
        <f t="shared" si="22"/>
        <v>7824459491</v>
      </c>
      <c r="G84" s="1069">
        <f t="shared" si="22"/>
        <v>7788495518</v>
      </c>
      <c r="H84" s="1069">
        <f t="shared" si="19"/>
        <v>-35963973</v>
      </c>
      <c r="I84" s="730">
        <f t="shared" si="22"/>
        <v>0</v>
      </c>
      <c r="J84" s="625">
        <f t="shared" si="22"/>
        <v>0</v>
      </c>
      <c r="K84" s="1069">
        <f t="shared" si="22"/>
        <v>7561879879</v>
      </c>
      <c r="L84" s="1501">
        <f t="shared" si="17"/>
        <v>97.090379798302919</v>
      </c>
    </row>
    <row r="85" spans="1:14" s="82" customFormat="1" ht="15" customHeight="1" x14ac:dyDescent="0.2">
      <c r="A85" s="328"/>
      <c r="B85" s="329"/>
      <c r="C85" s="176"/>
      <c r="D85" s="71"/>
      <c r="E85" s="71"/>
      <c r="F85" s="71"/>
      <c r="G85" s="71"/>
      <c r="H85" s="176"/>
      <c r="I85" s="176"/>
      <c r="J85" s="176"/>
      <c r="K85" s="176"/>
      <c r="L85" s="176"/>
      <c r="N85" s="82" t="b">
        <f>H84=H132</f>
        <v>1</v>
      </c>
    </row>
    <row r="86" spans="1:14" ht="13.5" thickBot="1" x14ac:dyDescent="0.25">
      <c r="A86" s="2360"/>
      <c r="B86" s="2360"/>
      <c r="C86" s="2360"/>
      <c r="D86" s="2360"/>
      <c r="E86" s="2360"/>
      <c r="F86" s="2360"/>
      <c r="G86" s="2360"/>
      <c r="H86" s="2360"/>
      <c r="I86" s="31"/>
      <c r="J86" s="31"/>
      <c r="K86" s="31"/>
      <c r="L86" s="31"/>
    </row>
    <row r="87" spans="1:14" s="646" customFormat="1" ht="53.25" customHeight="1" thickBot="1" x14ac:dyDescent="0.25">
      <c r="A87" s="732"/>
      <c r="B87" s="733" t="s">
        <v>38</v>
      </c>
      <c r="C87" s="647" t="str">
        <f>C8</f>
        <v xml:space="preserve">2022. évi eredeti előirányzat
2/2022. (II.14.) </v>
      </c>
      <c r="D87" s="22" t="str">
        <f t="shared" ref="D87:L87" si="23">D8</f>
        <v>Módosított előirányzat a 17/2022.  (VI.30.)  rendelet szerint</v>
      </c>
      <c r="E87" s="22" t="str">
        <f t="shared" si="23"/>
        <v>Módosított előirányzat a 18/2022. (IX.29.)  rendelet szerint</v>
      </c>
      <c r="F87" s="22" t="str">
        <f t="shared" si="23"/>
        <v>Módosított előirányzat a 23/2022. (XII.16.)  rendelet szerint</v>
      </c>
      <c r="G87" s="22" t="str">
        <f t="shared" si="23"/>
        <v>Módosított előirányzat a 1/2023. (II.13.)  rendelet szerint</v>
      </c>
      <c r="H87" s="39" t="str">
        <f t="shared" si="23"/>
        <v>Változás a 2022. 23/2022. (XII.16.) rendelethez képest</v>
      </c>
      <c r="I87" s="226" t="str">
        <f t="shared" si="23"/>
        <v>2022. évi teljesítés              2022.06.30-ig</v>
      </c>
      <c r="J87" s="22" t="str">
        <f t="shared" si="23"/>
        <v>2022. évi teljesítés              2022.09.30-ig</v>
      </c>
      <c r="K87" s="22" t="str">
        <f t="shared" si="23"/>
        <v>2022. évi teljesítés              2022.12.31-ig</v>
      </c>
      <c r="L87" s="1332" t="str">
        <f t="shared" si="23"/>
        <v>Teljesítés %-a</v>
      </c>
    </row>
    <row r="88" spans="1:14" s="38" customFormat="1" ht="12" customHeight="1" thickBot="1" x14ac:dyDescent="0.25">
      <c r="A88" s="85" t="s">
        <v>12</v>
      </c>
      <c r="B88" s="1027" t="s">
        <v>553</v>
      </c>
      <c r="C88" s="670">
        <f>C89+C91+C92+C93+C94</f>
        <v>996470861</v>
      </c>
      <c r="D88" s="1072">
        <f t="shared" ref="D88:K88" si="24">D89+D91+D92+D93+D94+D101</f>
        <v>950016369</v>
      </c>
      <c r="E88" s="670">
        <f t="shared" si="24"/>
        <v>1026047713</v>
      </c>
      <c r="F88" s="670">
        <f t="shared" si="24"/>
        <v>1011364122</v>
      </c>
      <c r="G88" s="670">
        <f t="shared" si="24"/>
        <v>1008333722</v>
      </c>
      <c r="H88" s="86">
        <f t="shared" ref="H88:H134" si="25">+G88-F88</f>
        <v>-3030400</v>
      </c>
      <c r="I88" s="767">
        <f t="shared" si="24"/>
        <v>0</v>
      </c>
      <c r="J88" s="86">
        <f t="shared" si="24"/>
        <v>0</v>
      </c>
      <c r="K88" s="1072">
        <f t="shared" si="24"/>
        <v>928484546</v>
      </c>
      <c r="L88" s="1494">
        <f t="shared" ref="L88:L135" si="26">IF(G88=0,"",K88/G88*100)</f>
        <v>92.081076506930515</v>
      </c>
    </row>
    <row r="89" spans="1:14" ht="12" customHeight="1" x14ac:dyDescent="0.2">
      <c r="A89" s="119" t="s">
        <v>91</v>
      </c>
      <c r="B89" s="59" t="s">
        <v>68</v>
      </c>
      <c r="C89" s="671">
        <v>76663525</v>
      </c>
      <c r="D89" s="143">
        <f>76663525-300000+648000</f>
        <v>77011525</v>
      </c>
      <c r="E89" s="671">
        <f>77011525+324000+729000-153543+972000</f>
        <v>78882982</v>
      </c>
      <c r="F89" s="671">
        <v>78882982</v>
      </c>
      <c r="G89" s="671">
        <v>78882982</v>
      </c>
      <c r="H89" s="87">
        <f>+G89-F89</f>
        <v>0</v>
      </c>
      <c r="I89" s="768"/>
      <c r="J89" s="87"/>
      <c r="K89" s="143">
        <v>55389179</v>
      </c>
      <c r="L89" s="1495">
        <f t="shared" si="26"/>
        <v>70.216892916142541</v>
      </c>
      <c r="M89" s="1400"/>
    </row>
    <row r="90" spans="1:14" ht="12" customHeight="1" x14ac:dyDescent="0.2">
      <c r="A90" s="366" t="s">
        <v>310</v>
      </c>
      <c r="B90" s="374" t="s">
        <v>273</v>
      </c>
      <c r="C90" s="663"/>
      <c r="D90" s="140"/>
      <c r="E90" s="663"/>
      <c r="F90" s="663"/>
      <c r="G90" s="663"/>
      <c r="H90" s="17">
        <f t="shared" si="25"/>
        <v>0</v>
      </c>
      <c r="I90" s="723"/>
      <c r="J90" s="17"/>
      <c r="K90" s="140"/>
      <c r="L90" s="1496" t="str">
        <f t="shared" si="26"/>
        <v/>
      </c>
    </row>
    <row r="91" spans="1:14" ht="12" customHeight="1" x14ac:dyDescent="0.2">
      <c r="A91" s="366" t="s">
        <v>92</v>
      </c>
      <c r="B91" s="371" t="s">
        <v>87</v>
      </c>
      <c r="C91" s="664">
        <v>23736247</v>
      </c>
      <c r="D91" s="436">
        <v>23736247</v>
      </c>
      <c r="E91" s="664">
        <v>23736247</v>
      </c>
      <c r="F91" s="664">
        <v>23736247</v>
      </c>
      <c r="G91" s="664">
        <v>23736247</v>
      </c>
      <c r="H91" s="368">
        <f t="shared" si="25"/>
        <v>0</v>
      </c>
      <c r="I91" s="724"/>
      <c r="J91" s="368"/>
      <c r="K91" s="436">
        <v>13519325</v>
      </c>
      <c r="L91" s="1497">
        <f t="shared" si="26"/>
        <v>56.956455668834252</v>
      </c>
    </row>
    <row r="92" spans="1:14" ht="12" customHeight="1" x14ac:dyDescent="0.2">
      <c r="A92" s="366" t="s">
        <v>93</v>
      </c>
      <c r="B92" s="371" t="s">
        <v>69</v>
      </c>
      <c r="C92" s="665">
        <v>246626798</v>
      </c>
      <c r="D92" s="578">
        <f>246626798-648000</f>
        <v>245978798</v>
      </c>
      <c r="E92" s="665">
        <f>245978798-324000-41457-101600+508000</f>
        <v>246019741</v>
      </c>
      <c r="F92" s="665">
        <f>246019741-6488398</f>
        <v>239531343</v>
      </c>
      <c r="G92" s="665">
        <f>239531343-1930400-1000000</f>
        <v>236600943</v>
      </c>
      <c r="H92" s="617">
        <f t="shared" si="25"/>
        <v>-2930400</v>
      </c>
      <c r="I92" s="726"/>
      <c r="J92" s="617"/>
      <c r="K92" s="578">
        <v>208792072</v>
      </c>
      <c r="L92" s="1498">
        <f t="shared" si="26"/>
        <v>88.246508806180032</v>
      </c>
      <c r="M92" s="1253"/>
    </row>
    <row r="93" spans="1:14" ht="12" customHeight="1" x14ac:dyDescent="0.2">
      <c r="A93" s="366" t="s">
        <v>90</v>
      </c>
      <c r="B93" s="371" t="s">
        <v>80</v>
      </c>
      <c r="C93" s="665">
        <v>34771000</v>
      </c>
      <c r="D93" s="578">
        <v>34771000</v>
      </c>
      <c r="E93" s="665">
        <v>34771000</v>
      </c>
      <c r="F93" s="665">
        <v>34771000</v>
      </c>
      <c r="G93" s="665">
        <v>34771000</v>
      </c>
      <c r="H93" s="617">
        <f t="shared" si="25"/>
        <v>0</v>
      </c>
      <c r="I93" s="726"/>
      <c r="J93" s="617"/>
      <c r="K93" s="578">
        <v>34771000</v>
      </c>
      <c r="L93" s="1498">
        <f t="shared" si="26"/>
        <v>100</v>
      </c>
    </row>
    <row r="94" spans="1:14" ht="12" customHeight="1" x14ac:dyDescent="0.2">
      <c r="A94" s="366" t="s">
        <v>150</v>
      </c>
      <c r="B94" s="60" t="s">
        <v>88</v>
      </c>
      <c r="C94" s="665">
        <f>SUM(C95:C101)</f>
        <v>614673291</v>
      </c>
      <c r="D94" s="578">
        <f>SUM(D95:D101)</f>
        <v>568518799</v>
      </c>
      <c r="E94" s="665">
        <f t="shared" ref="E94:K94" si="27">SUM(E95:E100)</f>
        <v>642637743</v>
      </c>
      <c r="F94" s="665">
        <f t="shared" si="27"/>
        <v>634442550</v>
      </c>
      <c r="G94" s="665">
        <f t="shared" si="27"/>
        <v>634342550</v>
      </c>
      <c r="H94" s="617">
        <f t="shared" si="25"/>
        <v>-100000</v>
      </c>
      <c r="I94" s="726">
        <f t="shared" si="27"/>
        <v>0</v>
      </c>
      <c r="J94" s="617">
        <f t="shared" si="27"/>
        <v>0</v>
      </c>
      <c r="K94" s="578">
        <f t="shared" si="27"/>
        <v>616012970</v>
      </c>
      <c r="L94" s="1498">
        <f t="shared" si="26"/>
        <v>97.110460271031798</v>
      </c>
    </row>
    <row r="95" spans="1:14" ht="12" customHeight="1" x14ac:dyDescent="0.2">
      <c r="A95" s="366" t="s">
        <v>311</v>
      </c>
      <c r="B95" s="828" t="s">
        <v>563</v>
      </c>
      <c r="C95" s="665"/>
      <c r="D95" s="578"/>
      <c r="E95" s="665"/>
      <c r="F95" s="665"/>
      <c r="G95" s="665"/>
      <c r="H95" s="617">
        <f t="shared" si="25"/>
        <v>0</v>
      </c>
      <c r="I95" s="726"/>
      <c r="J95" s="617"/>
      <c r="K95" s="578"/>
      <c r="L95" s="1498" t="str">
        <f t="shared" si="26"/>
        <v/>
      </c>
    </row>
    <row r="96" spans="1:14" ht="12" customHeight="1" x14ac:dyDescent="0.2">
      <c r="A96" s="366" t="s">
        <v>312</v>
      </c>
      <c r="B96" s="1028" t="s">
        <v>698</v>
      </c>
      <c r="C96" s="665"/>
      <c r="D96" s="578"/>
      <c r="E96" s="665"/>
      <c r="F96" s="665"/>
      <c r="G96" s="665"/>
      <c r="H96" s="617">
        <f t="shared" si="25"/>
        <v>0</v>
      </c>
      <c r="I96" s="726"/>
      <c r="J96" s="617"/>
      <c r="K96" s="578"/>
      <c r="L96" s="1498" t="str">
        <f t="shared" si="26"/>
        <v/>
      </c>
    </row>
    <row r="97" spans="1:15" ht="12" customHeight="1" x14ac:dyDescent="0.2">
      <c r="A97" s="366" t="s">
        <v>313</v>
      </c>
      <c r="B97" s="1028" t="s">
        <v>697</v>
      </c>
      <c r="C97" s="665"/>
      <c r="D97" s="578"/>
      <c r="E97" s="665"/>
      <c r="F97" s="665"/>
      <c r="G97" s="665"/>
      <c r="H97" s="617">
        <f t="shared" si="25"/>
        <v>0</v>
      </c>
      <c r="I97" s="726"/>
      <c r="J97" s="617"/>
      <c r="K97" s="578"/>
      <c r="L97" s="1498" t="str">
        <f t="shared" si="26"/>
        <v/>
      </c>
    </row>
    <row r="98" spans="1:15" ht="12" customHeight="1" x14ac:dyDescent="0.2">
      <c r="A98" s="366" t="s">
        <v>314</v>
      </c>
      <c r="B98" s="1028" t="s">
        <v>696</v>
      </c>
      <c r="C98" s="665">
        <v>40031734</v>
      </c>
      <c r="D98" s="578">
        <f>40031734+300000-40000000</f>
        <v>331734</v>
      </c>
      <c r="E98" s="578">
        <f>331734+45696000</f>
        <v>46027734</v>
      </c>
      <c r="F98" s="665">
        <v>46027734</v>
      </c>
      <c r="G98" s="665">
        <v>46027734</v>
      </c>
      <c r="H98" s="617">
        <f t="shared" si="25"/>
        <v>0</v>
      </c>
      <c r="I98" s="726"/>
      <c r="J98" s="617"/>
      <c r="K98" s="578">
        <v>42818432</v>
      </c>
      <c r="L98" s="1498">
        <f t="shared" si="26"/>
        <v>93.027460356836173</v>
      </c>
    </row>
    <row r="99" spans="1:15" ht="12" customHeight="1" x14ac:dyDescent="0.2">
      <c r="A99" s="366" t="s">
        <v>315</v>
      </c>
      <c r="B99" s="1028" t="s">
        <v>701</v>
      </c>
      <c r="C99" s="665"/>
      <c r="D99" s="578"/>
      <c r="E99" s="578"/>
      <c r="F99" s="665"/>
      <c r="G99" s="665"/>
      <c r="H99" s="617">
        <f t="shared" si="25"/>
        <v>0</v>
      </c>
      <c r="I99" s="726"/>
      <c r="J99" s="617"/>
      <c r="K99" s="578"/>
      <c r="L99" s="1498" t="str">
        <f t="shared" si="26"/>
        <v/>
      </c>
    </row>
    <row r="100" spans="1:15" ht="12" customHeight="1" x14ac:dyDescent="0.2">
      <c r="A100" s="366" t="s">
        <v>365</v>
      </c>
      <c r="B100" s="1028" t="s">
        <v>695</v>
      </c>
      <c r="C100" s="665">
        <v>574641557</v>
      </c>
      <c r="D100" s="578">
        <f>574641557+5000000-332240-7000000+7000000+17487748-28610000</f>
        <v>568187065</v>
      </c>
      <c r="E100" s="578">
        <f>568187065+28422944</f>
        <v>596610009</v>
      </c>
      <c r="F100" s="665">
        <f>596610009+6000000+59776-15854969+1600000</f>
        <v>588414816</v>
      </c>
      <c r="G100" s="665">
        <f>588414816-100000</f>
        <v>588314816</v>
      </c>
      <c r="H100" s="617">
        <f t="shared" si="25"/>
        <v>-100000</v>
      </c>
      <c r="I100" s="726"/>
      <c r="J100" s="617"/>
      <c r="K100" s="578">
        <v>573194538</v>
      </c>
      <c r="L100" s="1498">
        <f t="shared" si="26"/>
        <v>97.429900184597756</v>
      </c>
    </row>
    <row r="101" spans="1:15" ht="12" customHeight="1" x14ac:dyDescent="0.2">
      <c r="A101" s="366" t="s">
        <v>657</v>
      </c>
      <c r="B101" s="1029" t="s">
        <v>700</v>
      </c>
      <c r="C101" s="672">
        <f>+C102+C103</f>
        <v>0</v>
      </c>
      <c r="D101" s="1106">
        <f t="shared" ref="D101:K101" si="28">+D102+D103</f>
        <v>0</v>
      </c>
      <c r="E101" s="672">
        <f t="shared" si="28"/>
        <v>0</v>
      </c>
      <c r="F101" s="672">
        <f t="shared" si="28"/>
        <v>0</v>
      </c>
      <c r="G101" s="672">
        <f t="shared" si="28"/>
        <v>0</v>
      </c>
      <c r="H101" s="619">
        <f t="shared" si="25"/>
        <v>0</v>
      </c>
      <c r="I101" s="1104">
        <f t="shared" si="28"/>
        <v>0</v>
      </c>
      <c r="J101" s="619">
        <f t="shared" si="28"/>
        <v>0</v>
      </c>
      <c r="K101" s="1106">
        <f t="shared" si="28"/>
        <v>0</v>
      </c>
      <c r="L101" s="1499" t="str">
        <f t="shared" si="26"/>
        <v/>
      </c>
    </row>
    <row r="102" spans="1:15" ht="12.75" customHeight="1" x14ac:dyDescent="0.2">
      <c r="A102" s="13" t="s">
        <v>658</v>
      </c>
      <c r="B102" s="1030" t="s">
        <v>659</v>
      </c>
      <c r="C102" s="663"/>
      <c r="D102" s="140"/>
      <c r="E102" s="663"/>
      <c r="F102" s="663"/>
      <c r="G102" s="663"/>
      <c r="H102" s="17">
        <f t="shared" si="25"/>
        <v>0</v>
      </c>
      <c r="I102" s="723"/>
      <c r="J102" s="17"/>
      <c r="K102" s="140"/>
      <c r="L102" s="1496" t="str">
        <f t="shared" si="26"/>
        <v/>
      </c>
    </row>
    <row r="103" spans="1:15" ht="12.75" customHeight="1" x14ac:dyDescent="0.2">
      <c r="A103" s="367" t="s">
        <v>660</v>
      </c>
      <c r="B103" s="1031" t="s">
        <v>661</v>
      </c>
      <c r="C103" s="664">
        <f>SUM(C104:C105)</f>
        <v>0</v>
      </c>
      <c r="D103" s="436">
        <f t="shared" ref="D103:K103" si="29">SUM(D104:D105)</f>
        <v>0</v>
      </c>
      <c r="E103" s="664">
        <f t="shared" si="29"/>
        <v>0</v>
      </c>
      <c r="F103" s="664">
        <f t="shared" si="29"/>
        <v>0</v>
      </c>
      <c r="G103" s="664">
        <f t="shared" si="29"/>
        <v>0</v>
      </c>
      <c r="H103" s="368">
        <f t="shared" si="25"/>
        <v>0</v>
      </c>
      <c r="I103" s="724">
        <f t="shared" si="29"/>
        <v>0</v>
      </c>
      <c r="J103" s="368">
        <f t="shared" si="29"/>
        <v>0</v>
      </c>
      <c r="K103" s="436">
        <f t="shared" si="29"/>
        <v>0</v>
      </c>
      <c r="L103" s="1497" t="str">
        <f t="shared" si="26"/>
        <v/>
      </c>
    </row>
    <row r="104" spans="1:15" ht="12.75" customHeight="1" x14ac:dyDescent="0.2">
      <c r="A104" s="367" t="s">
        <v>662</v>
      </c>
      <c r="B104" s="1032" t="s">
        <v>699</v>
      </c>
      <c r="C104" s="664"/>
      <c r="D104" s="436"/>
      <c r="E104" s="664"/>
      <c r="F104" s="664"/>
      <c r="G104" s="664"/>
      <c r="H104" s="368">
        <f t="shared" si="25"/>
        <v>0</v>
      </c>
      <c r="I104" s="724"/>
      <c r="J104" s="368"/>
      <c r="K104" s="436"/>
      <c r="L104" s="1497" t="str">
        <f t="shared" si="26"/>
        <v/>
      </c>
    </row>
    <row r="105" spans="1:15" ht="12.75" customHeight="1" thickBot="1" x14ac:dyDescent="0.25">
      <c r="A105" s="367" t="s">
        <v>663</v>
      </c>
      <c r="B105" s="1032" t="s">
        <v>683</v>
      </c>
      <c r="C105" s="664"/>
      <c r="D105" s="436"/>
      <c r="E105" s="664"/>
      <c r="F105" s="664"/>
      <c r="G105" s="664"/>
      <c r="H105" s="368">
        <f t="shared" si="25"/>
        <v>0</v>
      </c>
      <c r="I105" s="724"/>
      <c r="J105" s="368"/>
      <c r="K105" s="436"/>
      <c r="L105" s="1497" t="str">
        <f t="shared" si="26"/>
        <v/>
      </c>
    </row>
    <row r="106" spans="1:15" ht="12" customHeight="1" thickBot="1" x14ac:dyDescent="0.25">
      <c r="A106" s="15" t="s">
        <v>13</v>
      </c>
      <c r="B106" s="120" t="s">
        <v>399</v>
      </c>
      <c r="C106" s="662">
        <f>+C107+C109+C111</f>
        <v>188781820</v>
      </c>
      <c r="D106" s="139">
        <f t="shared" ref="D106:K106" si="30">+D107+D109+D111</f>
        <v>260206820</v>
      </c>
      <c r="E106" s="662">
        <f t="shared" si="30"/>
        <v>387206820</v>
      </c>
      <c r="F106" s="662">
        <f>+F107+F109+F111</f>
        <v>403061789</v>
      </c>
      <c r="G106" s="662">
        <f t="shared" si="30"/>
        <v>417561789</v>
      </c>
      <c r="H106" s="34">
        <f t="shared" si="25"/>
        <v>14500000</v>
      </c>
      <c r="I106" s="725">
        <f t="shared" si="30"/>
        <v>0</v>
      </c>
      <c r="J106" s="34">
        <f t="shared" si="30"/>
        <v>0</v>
      </c>
      <c r="K106" s="139">
        <f t="shared" si="30"/>
        <v>281925326</v>
      </c>
      <c r="L106" s="1500">
        <f t="shared" si="26"/>
        <v>67.517031832622976</v>
      </c>
    </row>
    <row r="107" spans="1:15" ht="12" customHeight="1" x14ac:dyDescent="0.2">
      <c r="A107" s="13" t="s">
        <v>94</v>
      </c>
      <c r="B107" s="371" t="s">
        <v>122</v>
      </c>
      <c r="C107" s="663">
        <v>31190000</v>
      </c>
      <c r="D107" s="140">
        <f>31190000+15000000</f>
        <v>46190000</v>
      </c>
      <c r="E107" s="663">
        <v>46190000</v>
      </c>
      <c r="F107" s="663">
        <v>46190000</v>
      </c>
      <c r="G107" s="663">
        <v>46190000</v>
      </c>
      <c r="H107" s="17">
        <f t="shared" si="25"/>
        <v>0</v>
      </c>
      <c r="I107" s="723"/>
      <c r="J107" s="17"/>
      <c r="K107" s="140">
        <v>765112</v>
      </c>
      <c r="L107" s="1496">
        <f t="shared" si="26"/>
        <v>1.6564451179909072</v>
      </c>
    </row>
    <row r="108" spans="1:15" ht="12" customHeight="1" x14ac:dyDescent="0.2">
      <c r="A108" s="13" t="s">
        <v>321</v>
      </c>
      <c r="B108" s="396" t="s">
        <v>228</v>
      </c>
      <c r="C108" s="663"/>
      <c r="D108" s="140"/>
      <c r="E108" s="663"/>
      <c r="F108" s="663"/>
      <c r="G108" s="663"/>
      <c r="H108" s="17">
        <f t="shared" si="25"/>
        <v>0</v>
      </c>
      <c r="I108" s="723"/>
      <c r="J108" s="17"/>
      <c r="K108" s="140"/>
      <c r="L108" s="1496" t="str">
        <f t="shared" si="26"/>
        <v/>
      </c>
    </row>
    <row r="109" spans="1:15" ht="12" customHeight="1" x14ac:dyDescent="0.2">
      <c r="A109" s="13" t="s">
        <v>95</v>
      </c>
      <c r="B109" s="396" t="s">
        <v>2</v>
      </c>
      <c r="C109" s="664"/>
      <c r="D109" s="436"/>
      <c r="E109" s="664"/>
      <c r="F109" s="664"/>
      <c r="G109" s="664"/>
      <c r="H109" s="368">
        <f t="shared" si="25"/>
        <v>0</v>
      </c>
      <c r="I109" s="724"/>
      <c r="J109" s="368"/>
      <c r="K109" s="436"/>
      <c r="L109" s="1497" t="str">
        <f t="shared" si="26"/>
        <v/>
      </c>
    </row>
    <row r="110" spans="1:15" ht="12" customHeight="1" x14ac:dyDescent="0.2">
      <c r="A110" s="13" t="s">
        <v>320</v>
      </c>
      <c r="B110" s="396" t="s">
        <v>400</v>
      </c>
      <c r="C110" s="664"/>
      <c r="D110" s="436"/>
      <c r="E110" s="664"/>
      <c r="F110" s="664"/>
      <c r="G110" s="664"/>
      <c r="H110" s="368">
        <f t="shared" si="25"/>
        <v>0</v>
      </c>
      <c r="I110" s="724"/>
      <c r="J110" s="368"/>
      <c r="K110" s="436"/>
      <c r="L110" s="1497" t="str">
        <f t="shared" si="26"/>
        <v/>
      </c>
    </row>
    <row r="111" spans="1:15" ht="12" customHeight="1" x14ac:dyDescent="0.2">
      <c r="A111" s="13" t="s">
        <v>96</v>
      </c>
      <c r="B111" s="620" t="s">
        <v>271</v>
      </c>
      <c r="C111" s="664">
        <f>+C112+C113+C114+C115</f>
        <v>157591820</v>
      </c>
      <c r="D111" s="436">
        <f>+D112+D113+D114+D115</f>
        <v>214016820</v>
      </c>
      <c r="E111" s="664">
        <f>+E112+E113+E114+E115</f>
        <v>341016820</v>
      </c>
      <c r="F111" s="664">
        <f>+F112+F113+F114+F115</f>
        <v>356871789</v>
      </c>
      <c r="G111" s="664">
        <f>+G112+G113+G114+G115</f>
        <v>371371789</v>
      </c>
      <c r="H111" s="664">
        <f t="shared" ref="H111:K111" si="31">+H112+H113+H114+H115</f>
        <v>14500000</v>
      </c>
      <c r="I111" s="664">
        <f t="shared" si="31"/>
        <v>0</v>
      </c>
      <c r="J111" s="664">
        <f t="shared" si="31"/>
        <v>0</v>
      </c>
      <c r="K111" s="436">
        <f t="shared" si="31"/>
        <v>281160214</v>
      </c>
      <c r="L111" s="1497">
        <f t="shared" si="26"/>
        <v>75.708554695844171</v>
      </c>
      <c r="O111" s="275"/>
    </row>
    <row r="112" spans="1:15" ht="12" customHeight="1" x14ac:dyDescent="0.2">
      <c r="A112" s="13" t="s">
        <v>322</v>
      </c>
      <c r="B112" s="393" t="s">
        <v>229</v>
      </c>
      <c r="C112" s="664"/>
      <c r="D112" s="436"/>
      <c r="E112" s="664"/>
      <c r="F112" s="664"/>
      <c r="G112" s="664"/>
      <c r="H112" s="368">
        <f t="shared" si="25"/>
        <v>0</v>
      </c>
      <c r="I112" s="724"/>
      <c r="J112" s="368"/>
      <c r="K112" s="436"/>
      <c r="L112" s="1497" t="str">
        <f t="shared" si="26"/>
        <v/>
      </c>
    </row>
    <row r="113" spans="1:16" ht="12" customHeight="1" x14ac:dyDescent="0.2">
      <c r="A113" s="13" t="s">
        <v>323</v>
      </c>
      <c r="B113" s="393" t="s">
        <v>230</v>
      </c>
      <c r="C113" s="664"/>
      <c r="D113" s="436">
        <v>40000000</v>
      </c>
      <c r="E113" s="664">
        <f>40000000</f>
        <v>40000000</v>
      </c>
      <c r="F113" s="664">
        <v>40000000</v>
      </c>
      <c r="G113" s="664">
        <v>40000000</v>
      </c>
      <c r="H113" s="368">
        <f t="shared" si="25"/>
        <v>0</v>
      </c>
      <c r="I113" s="724"/>
      <c r="J113" s="368"/>
      <c r="K113" s="436">
        <v>40000000</v>
      </c>
      <c r="L113" s="1497">
        <f t="shared" si="26"/>
        <v>100</v>
      </c>
    </row>
    <row r="114" spans="1:16" ht="12" customHeight="1" x14ac:dyDescent="0.2">
      <c r="A114" s="13" t="s">
        <v>324</v>
      </c>
      <c r="B114" s="393" t="s">
        <v>227</v>
      </c>
      <c r="C114" s="664">
        <v>63100000</v>
      </c>
      <c r="D114" s="436">
        <f>63100000+20000000</f>
        <v>83100000</v>
      </c>
      <c r="E114" s="664">
        <f>83100000+40000000-16500000+17000000+48000000</f>
        <v>171600000</v>
      </c>
      <c r="F114" s="664">
        <v>171600000</v>
      </c>
      <c r="G114" s="664">
        <f>171600000+8000000+1000000</f>
        <v>180600000</v>
      </c>
      <c r="H114" s="368">
        <f t="shared" si="25"/>
        <v>9000000</v>
      </c>
      <c r="I114" s="724"/>
      <c r="J114" s="368"/>
      <c r="K114" s="436">
        <f>32000000+600000+85973335+20000000</f>
        <v>138573335</v>
      </c>
      <c r="L114" s="1497">
        <f t="shared" si="26"/>
        <v>76.729421373200452</v>
      </c>
    </row>
    <row r="115" spans="1:16" ht="12" customHeight="1" thickBot="1" x14ac:dyDescent="0.25">
      <c r="A115" s="13" t="s">
        <v>325</v>
      </c>
      <c r="B115" s="393" t="s">
        <v>231</v>
      </c>
      <c r="C115" s="665">
        <v>94491820</v>
      </c>
      <c r="D115" s="578">
        <f>94491820+1240000+2185000+3000000-10000000</f>
        <v>90916820</v>
      </c>
      <c r="E115" s="665">
        <f>90916820+10000000-16000000+15500000+24000000+5000000</f>
        <v>129416820</v>
      </c>
      <c r="F115" s="665">
        <f>129416820+7987468+7867501</f>
        <v>145271789</v>
      </c>
      <c r="G115" s="665">
        <f>145271789+5000000+500000</f>
        <v>150771789</v>
      </c>
      <c r="H115" s="617">
        <f t="shared" si="25"/>
        <v>5500000</v>
      </c>
      <c r="I115" s="726"/>
      <c r="J115" s="617"/>
      <c r="K115" s="578">
        <v>102586879</v>
      </c>
      <c r="L115" s="1498">
        <f t="shared" si="26"/>
        <v>68.041163191344765</v>
      </c>
    </row>
    <row r="116" spans="1:16" ht="12" customHeight="1" thickBot="1" x14ac:dyDescent="0.25">
      <c r="A116" s="15" t="s">
        <v>14</v>
      </c>
      <c r="B116" s="63" t="s">
        <v>316</v>
      </c>
      <c r="C116" s="662">
        <f>+C88+C106</f>
        <v>1185252681</v>
      </c>
      <c r="D116" s="139">
        <f t="shared" ref="D116:K116" si="32">+D88+D106</f>
        <v>1210223189</v>
      </c>
      <c r="E116" s="662">
        <f t="shared" si="32"/>
        <v>1413254533</v>
      </c>
      <c r="F116" s="662">
        <f>+F88+F106</f>
        <v>1414425911</v>
      </c>
      <c r="G116" s="662">
        <f t="shared" si="32"/>
        <v>1425895511</v>
      </c>
      <c r="H116" s="34">
        <f t="shared" si="25"/>
        <v>11469600</v>
      </c>
      <c r="I116" s="725">
        <f t="shared" si="32"/>
        <v>0</v>
      </c>
      <c r="J116" s="34">
        <f t="shared" si="32"/>
        <v>0</v>
      </c>
      <c r="K116" s="139">
        <f t="shared" si="32"/>
        <v>1210409872</v>
      </c>
      <c r="L116" s="1500">
        <f t="shared" si="26"/>
        <v>84.887697777456566</v>
      </c>
    </row>
    <row r="117" spans="1:16" ht="12" customHeight="1" thickBot="1" x14ac:dyDescent="0.25">
      <c r="A117" s="15" t="s">
        <v>15</v>
      </c>
      <c r="B117" s="63" t="s">
        <v>317</v>
      </c>
      <c r="C117" s="662">
        <f>+C118+C119+C120</f>
        <v>0</v>
      </c>
      <c r="D117" s="139">
        <f t="shared" ref="D117:K117" si="33">+D118+D119+D120</f>
        <v>0</v>
      </c>
      <c r="E117" s="662">
        <f t="shared" si="33"/>
        <v>0</v>
      </c>
      <c r="F117" s="662">
        <f t="shared" si="33"/>
        <v>0</v>
      </c>
      <c r="G117" s="662">
        <f t="shared" si="33"/>
        <v>0</v>
      </c>
      <c r="H117" s="34">
        <f t="shared" si="25"/>
        <v>0</v>
      </c>
      <c r="I117" s="725">
        <f t="shared" si="33"/>
        <v>0</v>
      </c>
      <c r="J117" s="34">
        <f t="shared" si="33"/>
        <v>0</v>
      </c>
      <c r="K117" s="139">
        <f t="shared" si="33"/>
        <v>0</v>
      </c>
      <c r="L117" s="1500" t="str">
        <f t="shared" si="26"/>
        <v/>
      </c>
    </row>
    <row r="118" spans="1:16" s="38" customFormat="1" ht="12" customHeight="1" x14ac:dyDescent="0.2">
      <c r="A118" s="13" t="s">
        <v>100</v>
      </c>
      <c r="B118" s="18" t="s">
        <v>401</v>
      </c>
      <c r="C118" s="664"/>
      <c r="D118" s="436"/>
      <c r="E118" s="664"/>
      <c r="F118" s="664"/>
      <c r="G118" s="664"/>
      <c r="H118" s="368">
        <f t="shared" si="25"/>
        <v>0</v>
      </c>
      <c r="I118" s="724"/>
      <c r="J118" s="368"/>
      <c r="K118" s="436"/>
      <c r="L118" s="1497" t="str">
        <f t="shared" si="26"/>
        <v/>
      </c>
    </row>
    <row r="119" spans="1:16" ht="12" customHeight="1" x14ac:dyDescent="0.2">
      <c r="A119" s="13" t="s">
        <v>101</v>
      </c>
      <c r="B119" s="18" t="s">
        <v>246</v>
      </c>
      <c r="C119" s="664"/>
      <c r="D119" s="436"/>
      <c r="E119" s="664"/>
      <c r="F119" s="664"/>
      <c r="G119" s="664"/>
      <c r="H119" s="368">
        <f t="shared" si="25"/>
        <v>0</v>
      </c>
      <c r="I119" s="724"/>
      <c r="J119" s="368"/>
      <c r="K119" s="436"/>
      <c r="L119" s="1497" t="str">
        <f t="shared" si="26"/>
        <v/>
      </c>
    </row>
    <row r="120" spans="1:16" ht="12" customHeight="1" thickBot="1" x14ac:dyDescent="0.25">
      <c r="A120" s="14" t="s">
        <v>167</v>
      </c>
      <c r="B120" s="60" t="s">
        <v>247</v>
      </c>
      <c r="C120" s="664"/>
      <c r="D120" s="436"/>
      <c r="E120" s="664"/>
      <c r="F120" s="664"/>
      <c r="G120" s="664"/>
      <c r="H120" s="368">
        <f t="shared" si="25"/>
        <v>0</v>
      </c>
      <c r="I120" s="724"/>
      <c r="J120" s="368"/>
      <c r="K120" s="436"/>
      <c r="L120" s="1497" t="str">
        <f t="shared" si="26"/>
        <v/>
      </c>
    </row>
    <row r="121" spans="1:16" ht="12" customHeight="1" thickBot="1" x14ac:dyDescent="0.25">
      <c r="A121" s="15" t="s">
        <v>16</v>
      </c>
      <c r="B121" s="63" t="s">
        <v>544</v>
      </c>
      <c r="C121" s="662">
        <f>+C122+C124</f>
        <v>300000000</v>
      </c>
      <c r="D121" s="139">
        <f t="shared" ref="D121:K121" si="34">+D122+D124</f>
        <v>2223200000</v>
      </c>
      <c r="E121" s="662">
        <f t="shared" si="34"/>
        <v>3632749000</v>
      </c>
      <c r="F121" s="662">
        <f t="shared" si="34"/>
        <v>5794519000</v>
      </c>
      <c r="G121" s="662">
        <f t="shared" si="34"/>
        <v>5794519000</v>
      </c>
      <c r="H121" s="34">
        <f t="shared" si="25"/>
        <v>0</v>
      </c>
      <c r="I121" s="725">
        <f t="shared" si="34"/>
        <v>0</v>
      </c>
      <c r="J121" s="34">
        <f t="shared" si="34"/>
        <v>0</v>
      </c>
      <c r="K121" s="139">
        <f t="shared" si="34"/>
        <v>5783389000</v>
      </c>
      <c r="L121" s="1500">
        <f t="shared" si="26"/>
        <v>99.80792193450398</v>
      </c>
    </row>
    <row r="122" spans="1:16" ht="12" customHeight="1" x14ac:dyDescent="0.2">
      <c r="A122" s="13" t="s">
        <v>89</v>
      </c>
      <c r="B122" s="18" t="s">
        <v>395</v>
      </c>
      <c r="C122" s="664"/>
      <c r="D122" s="436">
        <f>1258200000+965000000</f>
        <v>2223200000</v>
      </c>
      <c r="E122" s="664">
        <f>2223200000+652820000+157420000+395920000</f>
        <v>3429360000</v>
      </c>
      <c r="F122" s="664">
        <f>3429360000+2161770000</f>
        <v>5591130000</v>
      </c>
      <c r="G122" s="664">
        <v>5591130000</v>
      </c>
      <c r="H122" s="368">
        <f t="shared" si="25"/>
        <v>0</v>
      </c>
      <c r="I122" s="724"/>
      <c r="J122" s="368"/>
      <c r="K122" s="436">
        <v>5580000000</v>
      </c>
      <c r="L122" s="1497">
        <f t="shared" si="26"/>
        <v>99.800934694775478</v>
      </c>
    </row>
    <row r="123" spans="1:16" ht="12" customHeight="1" x14ac:dyDescent="0.2">
      <c r="A123" s="13" t="s">
        <v>102</v>
      </c>
      <c r="B123" s="18" t="s">
        <v>396</v>
      </c>
      <c r="C123" s="664"/>
      <c r="D123" s="436"/>
      <c r="E123" s="664"/>
      <c r="F123" s="664"/>
      <c r="G123" s="664"/>
      <c r="H123" s="368">
        <f t="shared" si="25"/>
        <v>0</v>
      </c>
      <c r="I123" s="724"/>
      <c r="J123" s="368"/>
      <c r="K123" s="436"/>
      <c r="L123" s="1497" t="str">
        <f t="shared" si="26"/>
        <v/>
      </c>
    </row>
    <row r="124" spans="1:16" ht="12" customHeight="1" thickBot="1" x14ac:dyDescent="0.25">
      <c r="A124" s="13" t="s">
        <v>103</v>
      </c>
      <c r="B124" s="851" t="s">
        <v>542</v>
      </c>
      <c r="C124" s="664">
        <v>300000000</v>
      </c>
      <c r="D124" s="436">
        <f>300000000-300000000</f>
        <v>0</v>
      </c>
      <c r="E124" s="664">
        <v>203389000</v>
      </c>
      <c r="F124" s="664">
        <v>203389000</v>
      </c>
      <c r="G124" s="664">
        <v>203389000</v>
      </c>
      <c r="H124" s="368">
        <f t="shared" si="25"/>
        <v>0</v>
      </c>
      <c r="I124" s="724"/>
      <c r="J124" s="368"/>
      <c r="K124" s="436">
        <v>203389000</v>
      </c>
      <c r="L124" s="1497">
        <f t="shared" si="26"/>
        <v>100</v>
      </c>
    </row>
    <row r="125" spans="1:16" ht="12" customHeight="1" thickBot="1" x14ac:dyDescent="0.25">
      <c r="A125" s="15" t="s">
        <v>17</v>
      </c>
      <c r="B125" s="63" t="s">
        <v>357</v>
      </c>
      <c r="C125" s="625">
        <f>+C126+C127+C128+C129+C130</f>
        <v>774657355</v>
      </c>
      <c r="D125" s="1069">
        <f>+D126+D127+D128+D129+D130</f>
        <v>615514580</v>
      </c>
      <c r="E125" s="625">
        <f t="shared" ref="E125:K125" si="35">+E126+E127+E128+E129+E130</f>
        <v>615514580</v>
      </c>
      <c r="F125" s="625">
        <f t="shared" si="35"/>
        <v>615514580</v>
      </c>
      <c r="G125" s="625">
        <f t="shared" si="35"/>
        <v>568081007</v>
      </c>
      <c r="H125" s="83">
        <f t="shared" si="25"/>
        <v>-47433573</v>
      </c>
      <c r="I125" s="730">
        <f t="shared" si="35"/>
        <v>0</v>
      </c>
      <c r="J125" s="83">
        <f t="shared" si="35"/>
        <v>0</v>
      </c>
      <c r="K125" s="1069">
        <f t="shared" si="35"/>
        <v>568081007</v>
      </c>
      <c r="L125" s="1501">
        <f t="shared" si="26"/>
        <v>100</v>
      </c>
      <c r="P125" s="88"/>
    </row>
    <row r="126" spans="1:16" x14ac:dyDescent="0.2">
      <c r="A126" s="13" t="s">
        <v>104</v>
      </c>
      <c r="B126" s="18" t="s">
        <v>243</v>
      </c>
      <c r="C126" s="664">
        <f>'23._Int össz_önk'!C46</f>
        <v>730155088</v>
      </c>
      <c r="D126" s="436">
        <f>'23._Int össz_önk'!D46</f>
        <v>570578910</v>
      </c>
      <c r="E126" s="436">
        <f>'23._Int össz_önk'!E46</f>
        <v>570578910</v>
      </c>
      <c r="F126" s="664">
        <f>'23._Int össz_önk'!F46</f>
        <v>570578910</v>
      </c>
      <c r="G126" s="664">
        <f>'23._Int össz_önk'!G46</f>
        <v>548502424</v>
      </c>
      <c r="H126" s="368">
        <f t="shared" si="25"/>
        <v>-22076486</v>
      </c>
      <c r="I126" s="724">
        <f>'23._Int össz_önk'!I46</f>
        <v>0</v>
      </c>
      <c r="J126" s="368">
        <f>'23._Int össz_önk'!J46</f>
        <v>0</v>
      </c>
      <c r="K126" s="436">
        <f>'23._Int össz_önk'!K46</f>
        <v>548502424</v>
      </c>
      <c r="L126" s="1497">
        <f t="shared" si="26"/>
        <v>100</v>
      </c>
    </row>
    <row r="127" spans="1:16" ht="12" customHeight="1" x14ac:dyDescent="0.2">
      <c r="A127" s="13" t="s">
        <v>105</v>
      </c>
      <c r="B127" s="18" t="s">
        <v>244</v>
      </c>
      <c r="C127" s="664">
        <f>'23._Int össz_önk'!C47</f>
        <v>44502267</v>
      </c>
      <c r="D127" s="436">
        <f>'23._Int össz_önk'!D47</f>
        <v>44935670</v>
      </c>
      <c r="E127" s="436">
        <f>'23._Int össz_önk'!E47</f>
        <v>44935670</v>
      </c>
      <c r="F127" s="664">
        <f>'23._Int össz_önk'!F47</f>
        <v>44935670</v>
      </c>
      <c r="G127" s="664">
        <f>'23._Int össz_önk'!G47</f>
        <v>19578583</v>
      </c>
      <c r="H127" s="368">
        <f t="shared" si="25"/>
        <v>-25357087</v>
      </c>
      <c r="I127" s="724">
        <f>'23._Int össz_önk'!I47</f>
        <v>0</v>
      </c>
      <c r="J127" s="368">
        <f>'23._Int össz_önk'!J47</f>
        <v>0</v>
      </c>
      <c r="K127" s="436">
        <f>'23._Int össz_önk'!K47</f>
        <v>19578583</v>
      </c>
      <c r="L127" s="1497">
        <f t="shared" si="26"/>
        <v>100</v>
      </c>
    </row>
    <row r="128" spans="1:16" s="38" customFormat="1" ht="12" customHeight="1" x14ac:dyDescent="0.2">
      <c r="A128" s="13" t="s">
        <v>208</v>
      </c>
      <c r="B128" s="18" t="s">
        <v>402</v>
      </c>
      <c r="C128" s="664"/>
      <c r="D128" s="436"/>
      <c r="E128" s="664"/>
      <c r="F128" s="664"/>
      <c r="G128" s="664"/>
      <c r="H128" s="368">
        <f t="shared" si="25"/>
        <v>0</v>
      </c>
      <c r="I128" s="724"/>
      <c r="J128" s="368"/>
      <c r="K128" s="436"/>
      <c r="L128" s="1497" t="str">
        <f t="shared" si="26"/>
        <v/>
      </c>
    </row>
    <row r="129" spans="1:12" s="38" customFormat="1" ht="12" customHeight="1" x14ac:dyDescent="0.2">
      <c r="A129" s="14" t="s">
        <v>209</v>
      </c>
      <c r="B129" s="60" t="s">
        <v>232</v>
      </c>
      <c r="C129" s="664"/>
      <c r="D129" s="436"/>
      <c r="E129" s="664"/>
      <c r="F129" s="664"/>
      <c r="G129" s="664"/>
      <c r="H129" s="368">
        <f t="shared" si="25"/>
        <v>0</v>
      </c>
      <c r="I129" s="724"/>
      <c r="J129" s="368"/>
      <c r="K129" s="436"/>
      <c r="L129" s="1497" t="str">
        <f t="shared" si="26"/>
        <v/>
      </c>
    </row>
    <row r="130" spans="1:12" s="38" customFormat="1" ht="12" customHeight="1" thickBot="1" x14ac:dyDescent="0.25">
      <c r="A130" s="231" t="s">
        <v>211</v>
      </c>
      <c r="B130" s="232" t="s">
        <v>403</v>
      </c>
      <c r="C130" s="674"/>
      <c r="D130" s="1102"/>
      <c r="E130" s="674"/>
      <c r="F130" s="674"/>
      <c r="G130" s="674"/>
      <c r="H130" s="621">
        <f t="shared" si="25"/>
        <v>0</v>
      </c>
      <c r="I130" s="769"/>
      <c r="J130" s="621"/>
      <c r="K130" s="1102"/>
      <c r="L130" s="1502" t="str">
        <f t="shared" si="26"/>
        <v/>
      </c>
    </row>
    <row r="131" spans="1:12" s="655" customFormat="1" ht="12" customHeight="1" thickBot="1" x14ac:dyDescent="0.25">
      <c r="A131" s="15" t="s">
        <v>18</v>
      </c>
      <c r="B131" s="63" t="s">
        <v>318</v>
      </c>
      <c r="C131" s="676">
        <f>+C117+C121+C125</f>
        <v>1074657355</v>
      </c>
      <c r="D131" s="1074">
        <f t="shared" ref="D131:K131" si="36">+D117+D121+D125</f>
        <v>2838714580</v>
      </c>
      <c r="E131" s="675">
        <f t="shared" si="36"/>
        <v>4248263580</v>
      </c>
      <c r="F131" s="675">
        <f>+F117+F121+F125</f>
        <v>6410033580</v>
      </c>
      <c r="G131" s="676">
        <f t="shared" si="36"/>
        <v>6362600007</v>
      </c>
      <c r="H131" s="653">
        <f t="shared" si="25"/>
        <v>-47433573</v>
      </c>
      <c r="I131" s="770">
        <f t="shared" si="36"/>
        <v>0</v>
      </c>
      <c r="J131" s="653">
        <f t="shared" si="36"/>
        <v>0</v>
      </c>
      <c r="K131" s="1103">
        <f t="shared" si="36"/>
        <v>6351470007</v>
      </c>
      <c r="L131" s="1503">
        <f t="shared" si="26"/>
        <v>99.825071511838644</v>
      </c>
    </row>
    <row r="132" spans="1:12" s="655" customFormat="1" ht="15" customHeight="1" thickBot="1" x14ac:dyDescent="0.25">
      <c r="A132" s="89" t="s">
        <v>19</v>
      </c>
      <c r="B132" s="654" t="s">
        <v>319</v>
      </c>
      <c r="C132" s="676">
        <f>+C116+C131</f>
        <v>2259910036</v>
      </c>
      <c r="D132" s="1074">
        <f t="shared" ref="D132:K132" si="37">+D116+D131</f>
        <v>4048937769</v>
      </c>
      <c r="E132" s="675">
        <f t="shared" si="37"/>
        <v>5661518113</v>
      </c>
      <c r="F132" s="675">
        <f>+F116+F131</f>
        <v>7824459491</v>
      </c>
      <c r="G132" s="676">
        <f t="shared" si="37"/>
        <v>7788495518</v>
      </c>
      <c r="H132" s="653">
        <f t="shared" si="25"/>
        <v>-35963973</v>
      </c>
      <c r="I132" s="653">
        <f t="shared" si="37"/>
        <v>0</v>
      </c>
      <c r="J132" s="653">
        <f t="shared" si="37"/>
        <v>0</v>
      </c>
      <c r="K132" s="1103">
        <f t="shared" si="37"/>
        <v>7561879879</v>
      </c>
      <c r="L132" s="1503">
        <f t="shared" si="26"/>
        <v>97.090379798302919</v>
      </c>
    </row>
    <row r="133" spans="1:12" s="655" customFormat="1" ht="12" thickBot="1" x14ac:dyDescent="0.25">
      <c r="A133" s="1747"/>
      <c r="B133" s="1748"/>
      <c r="C133" s="1749"/>
      <c r="D133" s="1749"/>
      <c r="E133" s="1749"/>
      <c r="F133" s="1749"/>
      <c r="G133" s="1749"/>
      <c r="H133" s="1749"/>
      <c r="I133" s="1749"/>
      <c r="J133" s="1749"/>
      <c r="K133" s="1749"/>
      <c r="L133" s="1750" t="str">
        <f t="shared" si="26"/>
        <v/>
      </c>
    </row>
    <row r="134" spans="1:12" s="655" customFormat="1" ht="15" customHeight="1" thickBot="1" x14ac:dyDescent="0.25">
      <c r="A134" s="1703" t="s">
        <v>296</v>
      </c>
      <c r="B134" s="1704"/>
      <c r="C134" s="1719"/>
      <c r="D134" s="1705"/>
      <c r="E134" s="1705"/>
      <c r="F134" s="1705"/>
      <c r="G134" s="1705"/>
      <c r="H134" s="1752">
        <f t="shared" si="25"/>
        <v>0</v>
      </c>
      <c r="I134" s="1752"/>
      <c r="J134" s="1715"/>
      <c r="K134" s="1711"/>
      <c r="L134" s="1753" t="str">
        <f t="shared" si="26"/>
        <v/>
      </c>
    </row>
    <row r="135" spans="1:12" s="655" customFormat="1" ht="14.25" customHeight="1" thickBot="1" x14ac:dyDescent="0.25">
      <c r="A135" s="1703" t="s">
        <v>295</v>
      </c>
      <c r="B135" s="1704"/>
      <c r="C135" s="1719"/>
      <c r="D135" s="1705"/>
      <c r="E135" s="1705"/>
      <c r="F135" s="1705"/>
      <c r="G135" s="1705"/>
      <c r="H135" s="1752">
        <f>+G135-F135</f>
        <v>0</v>
      </c>
      <c r="I135" s="1752"/>
      <c r="J135" s="1715"/>
      <c r="K135" s="1711"/>
      <c r="L135" s="1753" t="str">
        <f t="shared" si="26"/>
        <v/>
      </c>
    </row>
    <row r="136" spans="1:12" x14ac:dyDescent="0.2">
      <c r="C136" s="495"/>
      <c r="D136" s="223"/>
      <c r="E136" s="223"/>
      <c r="F136" s="223"/>
      <c r="G136" s="223"/>
      <c r="H136" s="223"/>
      <c r="I136" s="223"/>
      <c r="J136" s="223"/>
      <c r="K136" s="223"/>
      <c r="L136" s="223"/>
    </row>
  </sheetData>
  <sheetProtection formatCells="0"/>
  <mergeCells count="7">
    <mergeCell ref="B1:H1"/>
    <mergeCell ref="A86:H86"/>
    <mergeCell ref="A2:L2"/>
    <mergeCell ref="C5:L5"/>
    <mergeCell ref="C6:L6"/>
    <mergeCell ref="A10:L10"/>
    <mergeCell ref="A7:L7"/>
  </mergeCells>
  <printOptions horizontalCentered="1"/>
  <pageMargins left="0.39370078740157483" right="0.39370078740157483" top="0.59055118110236227" bottom="0.39370078740157483" header="0.78740157480314965" footer="0.78740157480314965"/>
  <pageSetup paperSize="9" scale="79" orientation="portrait" r:id="rId1"/>
  <headerFooter alignWithMargins="0"/>
  <rowBreaks count="2" manualBreakCount="2">
    <brk id="67" max="11" man="1"/>
    <brk id="85" max="11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6"/>
  <sheetViews>
    <sheetView view="pageBreakPreview" zoomScale="124" zoomScaleNormal="124" zoomScaleSheetLayoutView="124" workbookViewId="0">
      <selection activeCell="G18" sqref="G18"/>
    </sheetView>
  </sheetViews>
  <sheetFormatPr defaultRowHeight="12.75" x14ac:dyDescent="0.2"/>
  <cols>
    <col min="1" max="1" width="13.1640625" style="90" customWidth="1"/>
    <col min="2" max="2" width="66.83203125" style="91" customWidth="1"/>
    <col min="3" max="3" width="15.1640625" style="92" customWidth="1"/>
    <col min="4" max="4" width="16.5" style="92" hidden="1" customWidth="1"/>
    <col min="5" max="5" width="15" style="92" hidden="1" customWidth="1"/>
    <col min="6" max="6" width="16" style="92" hidden="1" customWidth="1"/>
    <col min="7" max="7" width="15.5" style="92" customWidth="1"/>
    <col min="8" max="10" width="15" style="92" hidden="1" customWidth="1"/>
    <col min="11" max="11" width="13.6640625" style="92" customWidth="1"/>
    <col min="12" max="12" width="8.6640625" style="92" customWidth="1"/>
    <col min="13" max="13" width="15.5" style="31" customWidth="1"/>
    <col min="14" max="14" width="9.33203125" style="31"/>
    <col min="15" max="15" width="12.6640625" style="31" bestFit="1" customWidth="1"/>
    <col min="16" max="261" width="9.33203125" style="31"/>
    <col min="262" max="262" width="19.5" style="31" customWidth="1"/>
    <col min="263" max="263" width="71.33203125" style="31" customWidth="1"/>
    <col min="264" max="264" width="21.5" style="31" customWidth="1"/>
    <col min="265" max="265" width="9.33203125" style="31" customWidth="1"/>
    <col min="266" max="517" width="9.33203125" style="31"/>
    <col min="518" max="518" width="19.5" style="31" customWidth="1"/>
    <col min="519" max="519" width="71.33203125" style="31" customWidth="1"/>
    <col min="520" max="520" width="21.5" style="31" customWidth="1"/>
    <col min="521" max="521" width="9.33203125" style="31" customWidth="1"/>
    <col min="522" max="773" width="9.33203125" style="31"/>
    <col min="774" max="774" width="19.5" style="31" customWidth="1"/>
    <col min="775" max="775" width="71.33203125" style="31" customWidth="1"/>
    <col min="776" max="776" width="21.5" style="31" customWidth="1"/>
    <col min="777" max="777" width="9.33203125" style="31" customWidth="1"/>
    <col min="778" max="1029" width="9.33203125" style="31"/>
    <col min="1030" max="1030" width="19.5" style="31" customWidth="1"/>
    <col min="1031" max="1031" width="71.33203125" style="31" customWidth="1"/>
    <col min="1032" max="1032" width="21.5" style="31" customWidth="1"/>
    <col min="1033" max="1033" width="9.33203125" style="31" customWidth="1"/>
    <col min="1034" max="1285" width="9.33203125" style="31"/>
    <col min="1286" max="1286" width="19.5" style="31" customWidth="1"/>
    <col min="1287" max="1287" width="71.33203125" style="31" customWidth="1"/>
    <col min="1288" max="1288" width="21.5" style="31" customWidth="1"/>
    <col min="1289" max="1289" width="9.33203125" style="31" customWidth="1"/>
    <col min="1290" max="1541" width="9.33203125" style="31"/>
    <col min="1542" max="1542" width="19.5" style="31" customWidth="1"/>
    <col min="1543" max="1543" width="71.33203125" style="31" customWidth="1"/>
    <col min="1544" max="1544" width="21.5" style="31" customWidth="1"/>
    <col min="1545" max="1545" width="9.33203125" style="31" customWidth="1"/>
    <col min="1546" max="1797" width="9.33203125" style="31"/>
    <col min="1798" max="1798" width="19.5" style="31" customWidth="1"/>
    <col min="1799" max="1799" width="71.33203125" style="31" customWidth="1"/>
    <col min="1800" max="1800" width="21.5" style="31" customWidth="1"/>
    <col min="1801" max="1801" width="9.33203125" style="31" customWidth="1"/>
    <col min="1802" max="2053" width="9.33203125" style="31"/>
    <col min="2054" max="2054" width="19.5" style="31" customWidth="1"/>
    <col min="2055" max="2055" width="71.33203125" style="31" customWidth="1"/>
    <col min="2056" max="2056" width="21.5" style="31" customWidth="1"/>
    <col min="2057" max="2057" width="9.33203125" style="31" customWidth="1"/>
    <col min="2058" max="2309" width="9.33203125" style="31"/>
    <col min="2310" max="2310" width="19.5" style="31" customWidth="1"/>
    <col min="2311" max="2311" width="71.33203125" style="31" customWidth="1"/>
    <col min="2312" max="2312" width="21.5" style="31" customWidth="1"/>
    <col min="2313" max="2313" width="9.33203125" style="31" customWidth="1"/>
    <col min="2314" max="2565" width="9.33203125" style="31"/>
    <col min="2566" max="2566" width="19.5" style="31" customWidth="1"/>
    <col min="2567" max="2567" width="71.33203125" style="31" customWidth="1"/>
    <col min="2568" max="2568" width="21.5" style="31" customWidth="1"/>
    <col min="2569" max="2569" width="9.33203125" style="31" customWidth="1"/>
    <col min="2570" max="2821" width="9.33203125" style="31"/>
    <col min="2822" max="2822" width="19.5" style="31" customWidth="1"/>
    <col min="2823" max="2823" width="71.33203125" style="31" customWidth="1"/>
    <col min="2824" max="2824" width="21.5" style="31" customWidth="1"/>
    <col min="2825" max="2825" width="9.33203125" style="31" customWidth="1"/>
    <col min="2826" max="3077" width="9.33203125" style="31"/>
    <col min="3078" max="3078" width="19.5" style="31" customWidth="1"/>
    <col min="3079" max="3079" width="71.33203125" style="31" customWidth="1"/>
    <col min="3080" max="3080" width="21.5" style="31" customWidth="1"/>
    <col min="3081" max="3081" width="9.33203125" style="31" customWidth="1"/>
    <col min="3082" max="3333" width="9.33203125" style="31"/>
    <col min="3334" max="3334" width="19.5" style="31" customWidth="1"/>
    <col min="3335" max="3335" width="71.33203125" style="31" customWidth="1"/>
    <col min="3336" max="3336" width="21.5" style="31" customWidth="1"/>
    <col min="3337" max="3337" width="9.33203125" style="31" customWidth="1"/>
    <col min="3338" max="3589" width="9.33203125" style="31"/>
    <col min="3590" max="3590" width="19.5" style="31" customWidth="1"/>
    <col min="3591" max="3591" width="71.33203125" style="31" customWidth="1"/>
    <col min="3592" max="3592" width="21.5" style="31" customWidth="1"/>
    <col min="3593" max="3593" width="9.33203125" style="31" customWidth="1"/>
    <col min="3594" max="3845" width="9.33203125" style="31"/>
    <col min="3846" max="3846" width="19.5" style="31" customWidth="1"/>
    <col min="3847" max="3847" width="71.33203125" style="31" customWidth="1"/>
    <col min="3848" max="3848" width="21.5" style="31" customWidth="1"/>
    <col min="3849" max="3849" width="9.33203125" style="31" customWidth="1"/>
    <col min="3850" max="4101" width="9.33203125" style="31"/>
    <col min="4102" max="4102" width="19.5" style="31" customWidth="1"/>
    <col min="4103" max="4103" width="71.33203125" style="31" customWidth="1"/>
    <col min="4104" max="4104" width="21.5" style="31" customWidth="1"/>
    <col min="4105" max="4105" width="9.33203125" style="31" customWidth="1"/>
    <col min="4106" max="4357" width="9.33203125" style="31"/>
    <col min="4358" max="4358" width="19.5" style="31" customWidth="1"/>
    <col min="4359" max="4359" width="71.33203125" style="31" customWidth="1"/>
    <col min="4360" max="4360" width="21.5" style="31" customWidth="1"/>
    <col min="4361" max="4361" width="9.33203125" style="31" customWidth="1"/>
    <col min="4362" max="4613" width="9.33203125" style="31"/>
    <col min="4614" max="4614" width="19.5" style="31" customWidth="1"/>
    <col min="4615" max="4615" width="71.33203125" style="31" customWidth="1"/>
    <col min="4616" max="4616" width="21.5" style="31" customWidth="1"/>
    <col min="4617" max="4617" width="9.33203125" style="31" customWidth="1"/>
    <col min="4618" max="4869" width="9.33203125" style="31"/>
    <col min="4870" max="4870" width="19.5" style="31" customWidth="1"/>
    <col min="4871" max="4871" width="71.33203125" style="31" customWidth="1"/>
    <col min="4872" max="4872" width="21.5" style="31" customWidth="1"/>
    <col min="4873" max="4873" width="9.33203125" style="31" customWidth="1"/>
    <col min="4874" max="5125" width="9.33203125" style="31"/>
    <col min="5126" max="5126" width="19.5" style="31" customWidth="1"/>
    <col min="5127" max="5127" width="71.33203125" style="31" customWidth="1"/>
    <col min="5128" max="5128" width="21.5" style="31" customWidth="1"/>
    <col min="5129" max="5129" width="9.33203125" style="31" customWidth="1"/>
    <col min="5130" max="5381" width="9.33203125" style="31"/>
    <col min="5382" max="5382" width="19.5" style="31" customWidth="1"/>
    <col min="5383" max="5383" width="71.33203125" style="31" customWidth="1"/>
    <col min="5384" max="5384" width="21.5" style="31" customWidth="1"/>
    <col min="5385" max="5385" width="9.33203125" style="31" customWidth="1"/>
    <col min="5386" max="5637" width="9.33203125" style="31"/>
    <col min="5638" max="5638" width="19.5" style="31" customWidth="1"/>
    <col min="5639" max="5639" width="71.33203125" style="31" customWidth="1"/>
    <col min="5640" max="5640" width="21.5" style="31" customWidth="1"/>
    <col min="5641" max="5641" width="9.33203125" style="31" customWidth="1"/>
    <col min="5642" max="5893" width="9.33203125" style="31"/>
    <col min="5894" max="5894" width="19.5" style="31" customWidth="1"/>
    <col min="5895" max="5895" width="71.33203125" style="31" customWidth="1"/>
    <col min="5896" max="5896" width="21.5" style="31" customWidth="1"/>
    <col min="5897" max="5897" width="9.33203125" style="31" customWidth="1"/>
    <col min="5898" max="6149" width="9.33203125" style="31"/>
    <col min="6150" max="6150" width="19.5" style="31" customWidth="1"/>
    <col min="6151" max="6151" width="71.33203125" style="31" customWidth="1"/>
    <col min="6152" max="6152" width="21.5" style="31" customWidth="1"/>
    <col min="6153" max="6153" width="9.33203125" style="31" customWidth="1"/>
    <col min="6154" max="6405" width="9.33203125" style="31"/>
    <col min="6406" max="6406" width="19.5" style="31" customWidth="1"/>
    <col min="6407" max="6407" width="71.33203125" style="31" customWidth="1"/>
    <col min="6408" max="6408" width="21.5" style="31" customWidth="1"/>
    <col min="6409" max="6409" width="9.33203125" style="31" customWidth="1"/>
    <col min="6410" max="6661" width="9.33203125" style="31"/>
    <col min="6662" max="6662" width="19.5" style="31" customWidth="1"/>
    <col min="6663" max="6663" width="71.33203125" style="31" customWidth="1"/>
    <col min="6664" max="6664" width="21.5" style="31" customWidth="1"/>
    <col min="6665" max="6665" width="9.33203125" style="31" customWidth="1"/>
    <col min="6666" max="6917" width="9.33203125" style="31"/>
    <col min="6918" max="6918" width="19.5" style="31" customWidth="1"/>
    <col min="6919" max="6919" width="71.33203125" style="31" customWidth="1"/>
    <col min="6920" max="6920" width="21.5" style="31" customWidth="1"/>
    <col min="6921" max="6921" width="9.33203125" style="31" customWidth="1"/>
    <col min="6922" max="7173" width="9.33203125" style="31"/>
    <col min="7174" max="7174" width="19.5" style="31" customWidth="1"/>
    <col min="7175" max="7175" width="71.33203125" style="31" customWidth="1"/>
    <col min="7176" max="7176" width="21.5" style="31" customWidth="1"/>
    <col min="7177" max="7177" width="9.33203125" style="31" customWidth="1"/>
    <col min="7178" max="7429" width="9.33203125" style="31"/>
    <col min="7430" max="7430" width="19.5" style="31" customWidth="1"/>
    <col min="7431" max="7431" width="71.33203125" style="31" customWidth="1"/>
    <col min="7432" max="7432" width="21.5" style="31" customWidth="1"/>
    <col min="7433" max="7433" width="9.33203125" style="31" customWidth="1"/>
    <col min="7434" max="7685" width="9.33203125" style="31"/>
    <col min="7686" max="7686" width="19.5" style="31" customWidth="1"/>
    <col min="7687" max="7687" width="71.33203125" style="31" customWidth="1"/>
    <col min="7688" max="7688" width="21.5" style="31" customWidth="1"/>
    <col min="7689" max="7689" width="9.33203125" style="31" customWidth="1"/>
    <col min="7690" max="7941" width="9.33203125" style="31"/>
    <col min="7942" max="7942" width="19.5" style="31" customWidth="1"/>
    <col min="7943" max="7943" width="71.33203125" style="31" customWidth="1"/>
    <col min="7944" max="7944" width="21.5" style="31" customWidth="1"/>
    <col min="7945" max="7945" width="9.33203125" style="31" customWidth="1"/>
    <col min="7946" max="8197" width="9.33203125" style="31"/>
    <col min="8198" max="8198" width="19.5" style="31" customWidth="1"/>
    <col min="8199" max="8199" width="71.33203125" style="31" customWidth="1"/>
    <col min="8200" max="8200" width="21.5" style="31" customWidth="1"/>
    <col min="8201" max="8201" width="9.33203125" style="31" customWidth="1"/>
    <col min="8202" max="8453" width="9.33203125" style="31"/>
    <col min="8454" max="8454" width="19.5" style="31" customWidth="1"/>
    <col min="8455" max="8455" width="71.33203125" style="31" customWidth="1"/>
    <col min="8456" max="8456" width="21.5" style="31" customWidth="1"/>
    <col min="8457" max="8457" width="9.33203125" style="31" customWidth="1"/>
    <col min="8458" max="8709" width="9.33203125" style="31"/>
    <col min="8710" max="8710" width="19.5" style="31" customWidth="1"/>
    <col min="8711" max="8711" width="71.33203125" style="31" customWidth="1"/>
    <col min="8712" max="8712" width="21.5" style="31" customWidth="1"/>
    <col min="8713" max="8713" width="9.33203125" style="31" customWidth="1"/>
    <col min="8714" max="8965" width="9.33203125" style="31"/>
    <col min="8966" max="8966" width="19.5" style="31" customWidth="1"/>
    <col min="8967" max="8967" width="71.33203125" style="31" customWidth="1"/>
    <col min="8968" max="8968" width="21.5" style="31" customWidth="1"/>
    <col min="8969" max="8969" width="9.33203125" style="31" customWidth="1"/>
    <col min="8970" max="9221" width="9.33203125" style="31"/>
    <col min="9222" max="9222" width="19.5" style="31" customWidth="1"/>
    <col min="9223" max="9223" width="71.33203125" style="31" customWidth="1"/>
    <col min="9224" max="9224" width="21.5" style="31" customWidth="1"/>
    <col min="9225" max="9225" width="9.33203125" style="31" customWidth="1"/>
    <col min="9226" max="9477" width="9.33203125" style="31"/>
    <col min="9478" max="9478" width="19.5" style="31" customWidth="1"/>
    <col min="9479" max="9479" width="71.33203125" style="31" customWidth="1"/>
    <col min="9480" max="9480" width="21.5" style="31" customWidth="1"/>
    <col min="9481" max="9481" width="9.33203125" style="31" customWidth="1"/>
    <col min="9482" max="9733" width="9.33203125" style="31"/>
    <col min="9734" max="9734" width="19.5" style="31" customWidth="1"/>
    <col min="9735" max="9735" width="71.33203125" style="31" customWidth="1"/>
    <col min="9736" max="9736" width="21.5" style="31" customWidth="1"/>
    <col min="9737" max="9737" width="9.33203125" style="31" customWidth="1"/>
    <col min="9738" max="9989" width="9.33203125" style="31"/>
    <col min="9990" max="9990" width="19.5" style="31" customWidth="1"/>
    <col min="9991" max="9991" width="71.33203125" style="31" customWidth="1"/>
    <col min="9992" max="9992" width="21.5" style="31" customWidth="1"/>
    <col min="9993" max="9993" width="9.33203125" style="31" customWidth="1"/>
    <col min="9994" max="10245" width="9.33203125" style="31"/>
    <col min="10246" max="10246" width="19.5" style="31" customWidth="1"/>
    <col min="10247" max="10247" width="71.33203125" style="31" customWidth="1"/>
    <col min="10248" max="10248" width="21.5" style="31" customWidth="1"/>
    <col min="10249" max="10249" width="9.33203125" style="31" customWidth="1"/>
    <col min="10250" max="10501" width="9.33203125" style="31"/>
    <col min="10502" max="10502" width="19.5" style="31" customWidth="1"/>
    <col min="10503" max="10503" width="71.33203125" style="31" customWidth="1"/>
    <col min="10504" max="10504" width="21.5" style="31" customWidth="1"/>
    <col min="10505" max="10505" width="9.33203125" style="31" customWidth="1"/>
    <col min="10506" max="10757" width="9.33203125" style="31"/>
    <col min="10758" max="10758" width="19.5" style="31" customWidth="1"/>
    <col min="10759" max="10759" width="71.33203125" style="31" customWidth="1"/>
    <col min="10760" max="10760" width="21.5" style="31" customWidth="1"/>
    <col min="10761" max="10761" width="9.33203125" style="31" customWidth="1"/>
    <col min="10762" max="11013" width="9.33203125" style="31"/>
    <col min="11014" max="11014" width="19.5" style="31" customWidth="1"/>
    <col min="11015" max="11015" width="71.33203125" style="31" customWidth="1"/>
    <col min="11016" max="11016" width="21.5" style="31" customWidth="1"/>
    <col min="11017" max="11017" width="9.33203125" style="31" customWidth="1"/>
    <col min="11018" max="11269" width="9.33203125" style="31"/>
    <col min="11270" max="11270" width="19.5" style="31" customWidth="1"/>
    <col min="11271" max="11271" width="71.33203125" style="31" customWidth="1"/>
    <col min="11272" max="11272" width="21.5" style="31" customWidth="1"/>
    <col min="11273" max="11273" width="9.33203125" style="31" customWidth="1"/>
    <col min="11274" max="11525" width="9.33203125" style="31"/>
    <col min="11526" max="11526" width="19.5" style="31" customWidth="1"/>
    <col min="11527" max="11527" width="71.33203125" style="31" customWidth="1"/>
    <col min="11528" max="11528" width="21.5" style="31" customWidth="1"/>
    <col min="11529" max="11529" width="9.33203125" style="31" customWidth="1"/>
    <col min="11530" max="11781" width="9.33203125" style="31"/>
    <col min="11782" max="11782" width="19.5" style="31" customWidth="1"/>
    <col min="11783" max="11783" width="71.33203125" style="31" customWidth="1"/>
    <col min="11784" max="11784" width="21.5" style="31" customWidth="1"/>
    <col min="11785" max="11785" width="9.33203125" style="31" customWidth="1"/>
    <col min="11786" max="12037" width="9.33203125" style="31"/>
    <col min="12038" max="12038" width="19.5" style="31" customWidth="1"/>
    <col min="12039" max="12039" width="71.33203125" style="31" customWidth="1"/>
    <col min="12040" max="12040" width="21.5" style="31" customWidth="1"/>
    <col min="12041" max="12041" width="9.33203125" style="31" customWidth="1"/>
    <col min="12042" max="12293" width="9.33203125" style="31"/>
    <col min="12294" max="12294" width="19.5" style="31" customWidth="1"/>
    <col min="12295" max="12295" width="71.33203125" style="31" customWidth="1"/>
    <col min="12296" max="12296" width="21.5" style="31" customWidth="1"/>
    <col min="12297" max="12297" width="9.33203125" style="31" customWidth="1"/>
    <col min="12298" max="12549" width="9.33203125" style="31"/>
    <col min="12550" max="12550" width="19.5" style="31" customWidth="1"/>
    <col min="12551" max="12551" width="71.33203125" style="31" customWidth="1"/>
    <col min="12552" max="12552" width="21.5" style="31" customWidth="1"/>
    <col min="12553" max="12553" width="9.33203125" style="31" customWidth="1"/>
    <col min="12554" max="12805" width="9.33203125" style="31"/>
    <col min="12806" max="12806" width="19.5" style="31" customWidth="1"/>
    <col min="12807" max="12807" width="71.33203125" style="31" customWidth="1"/>
    <col min="12808" max="12808" width="21.5" style="31" customWidth="1"/>
    <col min="12809" max="12809" width="9.33203125" style="31" customWidth="1"/>
    <col min="12810" max="13061" width="9.33203125" style="31"/>
    <col min="13062" max="13062" width="19.5" style="31" customWidth="1"/>
    <col min="13063" max="13063" width="71.33203125" style="31" customWidth="1"/>
    <col min="13064" max="13064" width="21.5" style="31" customWidth="1"/>
    <col min="13065" max="13065" width="9.33203125" style="31" customWidth="1"/>
    <col min="13066" max="13317" width="9.33203125" style="31"/>
    <col min="13318" max="13318" width="19.5" style="31" customWidth="1"/>
    <col min="13319" max="13319" width="71.33203125" style="31" customWidth="1"/>
    <col min="13320" max="13320" width="21.5" style="31" customWidth="1"/>
    <col min="13321" max="13321" width="9.33203125" style="31" customWidth="1"/>
    <col min="13322" max="13573" width="9.33203125" style="31"/>
    <col min="13574" max="13574" width="19.5" style="31" customWidth="1"/>
    <col min="13575" max="13575" width="71.33203125" style="31" customWidth="1"/>
    <col min="13576" max="13576" width="21.5" style="31" customWidth="1"/>
    <col min="13577" max="13577" width="9.33203125" style="31" customWidth="1"/>
    <col min="13578" max="13829" width="9.33203125" style="31"/>
    <col min="13830" max="13830" width="19.5" style="31" customWidth="1"/>
    <col min="13831" max="13831" width="71.33203125" style="31" customWidth="1"/>
    <col min="13832" max="13832" width="21.5" style="31" customWidth="1"/>
    <col min="13833" max="13833" width="9.33203125" style="31" customWidth="1"/>
    <col min="13834" max="14085" width="9.33203125" style="31"/>
    <col min="14086" max="14086" width="19.5" style="31" customWidth="1"/>
    <col min="14087" max="14087" width="71.33203125" style="31" customWidth="1"/>
    <col min="14088" max="14088" width="21.5" style="31" customWidth="1"/>
    <col min="14089" max="14089" width="9.33203125" style="31" customWidth="1"/>
    <col min="14090" max="14341" width="9.33203125" style="31"/>
    <col min="14342" max="14342" width="19.5" style="31" customWidth="1"/>
    <col min="14343" max="14343" width="71.33203125" style="31" customWidth="1"/>
    <col min="14344" max="14344" width="21.5" style="31" customWidth="1"/>
    <col min="14345" max="14345" width="9.33203125" style="31" customWidth="1"/>
    <col min="14346" max="14597" width="9.33203125" style="31"/>
    <col min="14598" max="14598" width="19.5" style="31" customWidth="1"/>
    <col min="14599" max="14599" width="71.33203125" style="31" customWidth="1"/>
    <col min="14600" max="14600" width="21.5" style="31" customWidth="1"/>
    <col min="14601" max="14601" width="9.33203125" style="31" customWidth="1"/>
    <col min="14602" max="14853" width="9.33203125" style="31"/>
    <col min="14854" max="14854" width="19.5" style="31" customWidth="1"/>
    <col min="14855" max="14855" width="71.33203125" style="31" customWidth="1"/>
    <col min="14856" max="14856" width="21.5" style="31" customWidth="1"/>
    <col min="14857" max="14857" width="9.33203125" style="31" customWidth="1"/>
    <col min="14858" max="15109" width="9.33203125" style="31"/>
    <col min="15110" max="15110" width="19.5" style="31" customWidth="1"/>
    <col min="15111" max="15111" width="71.33203125" style="31" customWidth="1"/>
    <col min="15112" max="15112" width="21.5" style="31" customWidth="1"/>
    <col min="15113" max="15113" width="9.33203125" style="31" customWidth="1"/>
    <col min="15114" max="15365" width="9.33203125" style="31"/>
    <col min="15366" max="15366" width="19.5" style="31" customWidth="1"/>
    <col min="15367" max="15367" width="71.33203125" style="31" customWidth="1"/>
    <col min="15368" max="15368" width="21.5" style="31" customWidth="1"/>
    <col min="15369" max="15369" width="9.33203125" style="31" customWidth="1"/>
    <col min="15370" max="15621" width="9.33203125" style="31"/>
    <col min="15622" max="15622" width="19.5" style="31" customWidth="1"/>
    <col min="15623" max="15623" width="71.33203125" style="31" customWidth="1"/>
    <col min="15624" max="15624" width="21.5" style="31" customWidth="1"/>
    <col min="15625" max="15625" width="9.33203125" style="31" customWidth="1"/>
    <col min="15626" max="15877" width="9.33203125" style="31"/>
    <col min="15878" max="15878" width="19.5" style="31" customWidth="1"/>
    <col min="15879" max="15879" width="71.33203125" style="31" customWidth="1"/>
    <col min="15880" max="15880" width="21.5" style="31" customWidth="1"/>
    <col min="15881" max="15881" width="9.33203125" style="31" customWidth="1"/>
    <col min="15882" max="16133" width="9.33203125" style="31"/>
    <col min="16134" max="16134" width="19.5" style="31" customWidth="1"/>
    <col min="16135" max="16135" width="71.33203125" style="31" customWidth="1"/>
    <col min="16136" max="16136" width="21.5" style="31" customWidth="1"/>
    <col min="16137" max="16137" width="9.33203125" style="31" customWidth="1"/>
    <col min="16138" max="16384" width="9.33203125" style="31"/>
  </cols>
  <sheetData>
    <row r="1" spans="1:12" s="50" customFormat="1" x14ac:dyDescent="0.2">
      <c r="B1" s="2151"/>
      <c r="C1" s="2151"/>
      <c r="D1" s="2151"/>
      <c r="E1" s="2151"/>
      <c r="F1" s="2151"/>
      <c r="G1" s="2151"/>
      <c r="H1" s="2151"/>
    </row>
    <row r="2" spans="1:12" s="50" customFormat="1" x14ac:dyDescent="0.2">
      <c r="A2" s="2151" t="s">
        <v>1077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x14ac:dyDescent="0.2">
      <c r="C3" s="1257"/>
      <c r="D3" s="1255"/>
      <c r="E3" s="1255"/>
      <c r="F3" s="1255"/>
      <c r="G3" s="1257"/>
      <c r="H3" s="1257"/>
      <c r="I3" s="1257"/>
      <c r="J3" s="1257"/>
      <c r="K3" s="1257"/>
      <c r="L3" s="1257"/>
    </row>
    <row r="4" spans="1:12" s="30" customFormat="1" ht="16.5" customHeight="1" thickBot="1" x14ac:dyDescent="0.25">
      <c r="A4" s="229"/>
      <c r="B4" s="230"/>
      <c r="C4" s="1257"/>
      <c r="D4" s="1255"/>
      <c r="E4" s="1255"/>
      <c r="F4" s="1255"/>
      <c r="G4" s="1257"/>
      <c r="H4" s="1257"/>
      <c r="I4" s="1257"/>
      <c r="J4" s="1257"/>
      <c r="K4" s="1257"/>
      <c r="L4" s="1257"/>
    </row>
    <row r="5" spans="1:12" s="77" customFormat="1" ht="21" customHeight="1" x14ac:dyDescent="0.2">
      <c r="A5" s="43" t="s">
        <v>84</v>
      </c>
      <c r="B5" s="1363" t="s">
        <v>9</v>
      </c>
      <c r="C5" s="2365" t="s">
        <v>144</v>
      </c>
      <c r="D5" s="2366"/>
      <c r="E5" s="2366"/>
      <c r="F5" s="2366"/>
      <c r="G5" s="2366"/>
      <c r="H5" s="2366"/>
      <c r="I5" s="2366"/>
      <c r="J5" s="2366"/>
      <c r="K5" s="2366"/>
      <c r="L5" s="2367"/>
    </row>
    <row r="6" spans="1:12" s="77" customFormat="1" ht="26.25" customHeight="1" thickBot="1" x14ac:dyDescent="0.25">
      <c r="A6" s="46" t="s">
        <v>588</v>
      </c>
      <c r="B6" s="1364" t="s">
        <v>408</v>
      </c>
      <c r="C6" s="2368">
        <v>1</v>
      </c>
      <c r="D6" s="2369"/>
      <c r="E6" s="2369"/>
      <c r="F6" s="2369"/>
      <c r="G6" s="2369"/>
      <c r="H6" s="2369"/>
      <c r="I6" s="2369"/>
      <c r="J6" s="2369"/>
      <c r="K6" s="2369"/>
      <c r="L6" s="2370"/>
    </row>
    <row r="7" spans="1:12" s="324" customFormat="1" ht="15.95" customHeight="1" thickBot="1" x14ac:dyDescent="0.3">
      <c r="A7" s="2371" t="s">
        <v>366</v>
      </c>
      <c r="B7" s="2371"/>
      <c r="C7" s="2371"/>
      <c r="D7" s="2371"/>
      <c r="E7" s="2371"/>
      <c r="F7" s="2371"/>
      <c r="G7" s="2371"/>
      <c r="H7" s="2371"/>
      <c r="I7" s="2371"/>
      <c r="J7" s="2371"/>
      <c r="K7" s="2371"/>
      <c r="L7" s="2371"/>
    </row>
    <row r="8" spans="1:12" ht="57.75" customHeight="1" thickBot="1" x14ac:dyDescent="0.25">
      <c r="A8" s="732" t="s">
        <v>145</v>
      </c>
      <c r="B8" s="49" t="s">
        <v>36</v>
      </c>
      <c r="C8" s="1108" t="str">
        <f>'21._köt_össz_bev'!C9</f>
        <v xml:space="preserve">2022. évi eredeti előirányzat
2/2022. (II.14.) </v>
      </c>
      <c r="D8" s="49" t="str">
        <f>'21._köt_össz_bev'!D9</f>
        <v>Módosított előirányzat a 17/2022.  (VI.30.)  rendelet szerint</v>
      </c>
      <c r="E8" s="260" t="str">
        <f>'21._köt_össz_bev'!E9</f>
        <v>Módosított előirányzat a 18/2022. (IX.29.)  rendelet szerint</v>
      </c>
      <c r="F8" s="49" t="str">
        <f>'21._köt_össz_bev'!F9</f>
        <v>Módosított előirányzat a 23/2022. (XII.16.)  rendelet szerint</v>
      </c>
      <c r="G8" s="49" t="str">
        <f>'21._köt_össz_bev'!G9</f>
        <v>Módosított előirányzat a 1/2023. (II.13.)  rendelet szerint</v>
      </c>
      <c r="H8" s="49" t="str">
        <f>'21._köt_össz_bev'!H9</f>
        <v>Változás a 2022. 23/2022. (XII.16.) rendelethez képest</v>
      </c>
      <c r="I8" s="260" t="str">
        <f>'21._köt_össz_bev'!I9</f>
        <v>2022. évi teljesítés              2022.06.30-ig</v>
      </c>
      <c r="J8" s="49" t="str">
        <f>'21._köt_össz_bev'!J9</f>
        <v>2022. évi teljesítés              2022.09.30-ig</v>
      </c>
      <c r="K8" s="49" t="str">
        <f>'21._köt_össz_bev'!K9</f>
        <v>2022. évi teljesítés              2022.12.31-ig</v>
      </c>
      <c r="L8" s="159" t="str">
        <f>'21._köt_össz_bev'!L9</f>
        <v>Teljesítés %-a</v>
      </c>
    </row>
    <row r="9" spans="1:12" s="79" customFormat="1" ht="12.95" customHeight="1" thickBot="1" x14ac:dyDescent="0.25">
      <c r="A9" s="51" t="s">
        <v>302</v>
      </c>
      <c r="B9" s="52" t="s">
        <v>303</v>
      </c>
      <c r="C9" s="1042" t="s">
        <v>304</v>
      </c>
      <c r="D9" s="52" t="s">
        <v>305</v>
      </c>
      <c r="E9" s="52" t="s">
        <v>305</v>
      </c>
      <c r="F9" s="52" t="s">
        <v>305</v>
      </c>
      <c r="G9" s="52" t="s">
        <v>305</v>
      </c>
      <c r="H9" s="248" t="s">
        <v>392</v>
      </c>
      <c r="I9" s="248"/>
      <c r="J9" s="53"/>
      <c r="K9" s="52" t="s">
        <v>306</v>
      </c>
      <c r="L9" s="248" t="s">
        <v>392</v>
      </c>
    </row>
    <row r="10" spans="1:12" s="79" customFormat="1" ht="15.95" customHeight="1" thickBot="1" x14ac:dyDescent="0.25">
      <c r="A10" s="2362" t="s">
        <v>37</v>
      </c>
      <c r="B10" s="2363"/>
      <c r="C10" s="2363"/>
      <c r="D10" s="2363"/>
      <c r="E10" s="2363"/>
      <c r="F10" s="2363"/>
      <c r="G10" s="2363"/>
      <c r="H10" s="2363"/>
      <c r="I10" s="2363"/>
      <c r="J10" s="2363"/>
      <c r="K10" s="2363"/>
      <c r="L10" s="2364"/>
    </row>
    <row r="11" spans="1:12" s="79" customFormat="1" ht="12" customHeight="1" thickBot="1" x14ac:dyDescent="0.25">
      <c r="A11" s="15" t="s">
        <v>12</v>
      </c>
      <c r="B11" s="80" t="s">
        <v>664</v>
      </c>
      <c r="C11" s="662">
        <f>+C19+C20+C21+C22+C23</f>
        <v>0</v>
      </c>
      <c r="D11" s="139">
        <f t="shared" ref="D11:K11" si="0">+D19+D20+D21+D22+D23</f>
        <v>0</v>
      </c>
      <c r="E11" s="139">
        <f t="shared" si="0"/>
        <v>0</v>
      </c>
      <c r="F11" s="139">
        <f t="shared" si="0"/>
        <v>0</v>
      </c>
      <c r="G11" s="139">
        <f t="shared" si="0"/>
        <v>0</v>
      </c>
      <c r="H11" s="139">
        <f>+G11-F11</f>
        <v>0</v>
      </c>
      <c r="I11" s="725">
        <f t="shared" si="0"/>
        <v>0</v>
      </c>
      <c r="J11" s="662">
        <f t="shared" si="0"/>
        <v>0</v>
      </c>
      <c r="K11" s="139">
        <f t="shared" si="0"/>
        <v>0</v>
      </c>
      <c r="L11" s="1500" t="str">
        <f t="shared" ref="L11:L74" si="1">IF(G11=0,"",K11/G11*100)</f>
        <v/>
      </c>
    </row>
    <row r="12" spans="1:12" s="32" customFormat="1" ht="12" customHeight="1" x14ac:dyDescent="0.2">
      <c r="A12" s="13" t="s">
        <v>91</v>
      </c>
      <c r="B12" s="386" t="s">
        <v>191</v>
      </c>
      <c r="C12" s="663"/>
      <c r="D12" s="140"/>
      <c r="E12" s="140"/>
      <c r="F12" s="140"/>
      <c r="G12" s="140"/>
      <c r="H12" s="140">
        <f t="shared" ref="H12:H75" si="2">+G12-F12</f>
        <v>0</v>
      </c>
      <c r="I12" s="723"/>
      <c r="J12" s="663"/>
      <c r="K12" s="140"/>
      <c r="L12" s="1496" t="str">
        <f t="shared" si="1"/>
        <v/>
      </c>
    </row>
    <row r="13" spans="1:12" s="82" customFormat="1" ht="12" customHeight="1" x14ac:dyDescent="0.2">
      <c r="A13" s="366" t="s">
        <v>92</v>
      </c>
      <c r="B13" s="387" t="s">
        <v>538</v>
      </c>
      <c r="C13" s="664"/>
      <c r="D13" s="436"/>
      <c r="E13" s="436"/>
      <c r="F13" s="436"/>
      <c r="G13" s="436"/>
      <c r="H13" s="436">
        <f t="shared" si="2"/>
        <v>0</v>
      </c>
      <c r="I13" s="724"/>
      <c r="J13" s="664"/>
      <c r="K13" s="436"/>
      <c r="L13" s="1497" t="str">
        <f t="shared" si="1"/>
        <v/>
      </c>
    </row>
    <row r="14" spans="1:12" s="82" customFormat="1" ht="12" customHeight="1" x14ac:dyDescent="0.2">
      <c r="A14" s="366" t="s">
        <v>93</v>
      </c>
      <c r="B14" s="387" t="s">
        <v>539</v>
      </c>
      <c r="C14" s="664"/>
      <c r="D14" s="436"/>
      <c r="E14" s="436"/>
      <c r="F14" s="436"/>
      <c r="G14" s="436"/>
      <c r="H14" s="436">
        <f t="shared" si="2"/>
        <v>0</v>
      </c>
      <c r="I14" s="724"/>
      <c r="J14" s="664"/>
      <c r="K14" s="436"/>
      <c r="L14" s="1497" t="str">
        <f t="shared" si="1"/>
        <v/>
      </c>
    </row>
    <row r="15" spans="1:12" s="82" customFormat="1" ht="12" customHeight="1" x14ac:dyDescent="0.2">
      <c r="A15" s="366" t="s">
        <v>90</v>
      </c>
      <c r="B15" s="387" t="s">
        <v>540</v>
      </c>
      <c r="C15" s="664"/>
      <c r="D15" s="436"/>
      <c r="E15" s="436"/>
      <c r="F15" s="436"/>
      <c r="G15" s="436"/>
      <c r="H15" s="436">
        <f t="shared" si="2"/>
        <v>0</v>
      </c>
      <c r="I15" s="724"/>
      <c r="J15" s="664"/>
      <c r="K15" s="436"/>
      <c r="L15" s="1497" t="str">
        <f t="shared" si="1"/>
        <v/>
      </c>
    </row>
    <row r="16" spans="1:12" s="82" customFormat="1" ht="12" customHeight="1" x14ac:dyDescent="0.2">
      <c r="A16" s="366" t="s">
        <v>150</v>
      </c>
      <c r="B16" s="387" t="s">
        <v>192</v>
      </c>
      <c r="C16" s="664"/>
      <c r="D16" s="436"/>
      <c r="E16" s="436"/>
      <c r="F16" s="436"/>
      <c r="G16" s="436"/>
      <c r="H16" s="436">
        <f t="shared" si="2"/>
        <v>0</v>
      </c>
      <c r="I16" s="724"/>
      <c r="J16" s="664"/>
      <c r="K16" s="436"/>
      <c r="L16" s="1497" t="str">
        <f t="shared" si="1"/>
        <v/>
      </c>
    </row>
    <row r="17" spans="1:12" s="82" customFormat="1" ht="12" customHeight="1" x14ac:dyDescent="0.2">
      <c r="A17" s="367" t="s">
        <v>152</v>
      </c>
      <c r="B17" s="387" t="s">
        <v>274</v>
      </c>
      <c r="C17" s="664"/>
      <c r="D17" s="436"/>
      <c r="E17" s="436"/>
      <c r="F17" s="436"/>
      <c r="G17" s="436"/>
      <c r="H17" s="436">
        <f t="shared" si="2"/>
        <v>0</v>
      </c>
      <c r="I17" s="724"/>
      <c r="J17" s="664"/>
      <c r="K17" s="436"/>
      <c r="L17" s="1497" t="str">
        <f t="shared" si="1"/>
        <v/>
      </c>
    </row>
    <row r="18" spans="1:12" s="32" customFormat="1" ht="12" customHeight="1" x14ac:dyDescent="0.2">
      <c r="A18" s="367" t="s">
        <v>154</v>
      </c>
      <c r="B18" s="1036" t="s">
        <v>275</v>
      </c>
      <c r="C18" s="664"/>
      <c r="D18" s="436"/>
      <c r="E18" s="436"/>
      <c r="F18" s="436"/>
      <c r="G18" s="436"/>
      <c r="H18" s="436">
        <f t="shared" si="2"/>
        <v>0</v>
      </c>
      <c r="I18" s="724"/>
      <c r="J18" s="664"/>
      <c r="K18" s="436"/>
      <c r="L18" s="1498" t="str">
        <f t="shared" si="1"/>
        <v/>
      </c>
    </row>
    <row r="19" spans="1:12" s="32" customFormat="1" ht="12" customHeight="1" x14ac:dyDescent="0.2">
      <c r="A19" s="821" t="s">
        <v>156</v>
      </c>
      <c r="B19" s="822" t="s">
        <v>668</v>
      </c>
      <c r="C19" s="664">
        <f>+C12+C13+C14+C15+C16+C17+C18</f>
        <v>0</v>
      </c>
      <c r="D19" s="436">
        <f t="shared" ref="D19:K19" si="3">+D12+D13+D14+D15+D16+D17+D18</f>
        <v>0</v>
      </c>
      <c r="E19" s="436">
        <f t="shared" si="3"/>
        <v>0</v>
      </c>
      <c r="F19" s="436">
        <f t="shared" si="3"/>
        <v>0</v>
      </c>
      <c r="G19" s="436">
        <f t="shared" si="3"/>
        <v>0</v>
      </c>
      <c r="H19" s="436">
        <f t="shared" si="2"/>
        <v>0</v>
      </c>
      <c r="I19" s="724">
        <f t="shared" si="3"/>
        <v>0</v>
      </c>
      <c r="J19" s="664">
        <f t="shared" si="3"/>
        <v>0</v>
      </c>
      <c r="K19" s="436">
        <f t="shared" si="3"/>
        <v>0</v>
      </c>
      <c r="L19" s="1504" t="str">
        <f t="shared" si="1"/>
        <v/>
      </c>
    </row>
    <row r="20" spans="1:12" s="32" customFormat="1" ht="12" customHeight="1" x14ac:dyDescent="0.2">
      <c r="A20" s="13" t="s">
        <v>157</v>
      </c>
      <c r="B20" s="81" t="s">
        <v>162</v>
      </c>
      <c r="C20" s="663"/>
      <c r="D20" s="140"/>
      <c r="E20" s="140"/>
      <c r="F20" s="140"/>
      <c r="G20" s="140"/>
      <c r="H20" s="140">
        <f t="shared" si="2"/>
        <v>0</v>
      </c>
      <c r="I20" s="723"/>
      <c r="J20" s="663"/>
      <c r="K20" s="140"/>
      <c r="L20" s="1496" t="str">
        <f t="shared" si="1"/>
        <v/>
      </c>
    </row>
    <row r="21" spans="1:12" s="32" customFormat="1" ht="12" customHeight="1" x14ac:dyDescent="0.2">
      <c r="A21" s="13" t="s">
        <v>159</v>
      </c>
      <c r="B21" s="615" t="s">
        <v>193</v>
      </c>
      <c r="C21" s="664"/>
      <c r="D21" s="436"/>
      <c r="E21" s="436"/>
      <c r="F21" s="436"/>
      <c r="G21" s="436"/>
      <c r="H21" s="436">
        <f t="shared" si="2"/>
        <v>0</v>
      </c>
      <c r="I21" s="724"/>
      <c r="J21" s="664"/>
      <c r="K21" s="436"/>
      <c r="L21" s="1497" t="str">
        <f t="shared" si="1"/>
        <v/>
      </c>
    </row>
    <row r="22" spans="1:12" s="32" customFormat="1" ht="12" customHeight="1" x14ac:dyDescent="0.2">
      <c r="A22" s="13" t="s">
        <v>279</v>
      </c>
      <c r="B22" s="615" t="s">
        <v>194</v>
      </c>
      <c r="C22" s="664"/>
      <c r="D22" s="436"/>
      <c r="E22" s="436"/>
      <c r="F22" s="664"/>
      <c r="G22" s="436"/>
      <c r="H22" s="436">
        <f t="shared" si="2"/>
        <v>0</v>
      </c>
      <c r="I22" s="724"/>
      <c r="J22" s="664"/>
      <c r="K22" s="436"/>
      <c r="L22" s="1497" t="str">
        <f t="shared" si="1"/>
        <v/>
      </c>
    </row>
    <row r="23" spans="1:12" s="32" customFormat="1" ht="12" customHeight="1" x14ac:dyDescent="0.2">
      <c r="A23" s="13" t="s">
        <v>637</v>
      </c>
      <c r="B23" s="615" t="s">
        <v>195</v>
      </c>
      <c r="C23" s="664"/>
      <c r="D23" s="436"/>
      <c r="E23" s="436"/>
      <c r="F23" s="664"/>
      <c r="G23" s="436"/>
      <c r="H23" s="436">
        <f t="shared" si="2"/>
        <v>0</v>
      </c>
      <c r="I23" s="724"/>
      <c r="J23" s="664"/>
      <c r="K23" s="436"/>
      <c r="L23" s="1497" t="str">
        <f t="shared" si="1"/>
        <v/>
      </c>
    </row>
    <row r="24" spans="1:12" s="82" customFormat="1" ht="12" customHeight="1" thickBot="1" x14ac:dyDescent="0.25">
      <c r="A24" s="13" t="s">
        <v>638</v>
      </c>
      <c r="B24" s="620" t="s">
        <v>694</v>
      </c>
      <c r="C24" s="665"/>
      <c r="D24" s="578"/>
      <c r="E24" s="578"/>
      <c r="F24" s="665"/>
      <c r="G24" s="578"/>
      <c r="H24" s="578">
        <f t="shared" si="2"/>
        <v>0</v>
      </c>
      <c r="I24" s="726"/>
      <c r="J24" s="665"/>
      <c r="K24" s="578"/>
      <c r="L24" s="1498" t="str">
        <f t="shared" si="1"/>
        <v/>
      </c>
    </row>
    <row r="25" spans="1:12" s="82" customFormat="1" ht="12" customHeight="1" thickBot="1" x14ac:dyDescent="0.25">
      <c r="A25" s="15" t="s">
        <v>13</v>
      </c>
      <c r="B25" s="80" t="s">
        <v>639</v>
      </c>
      <c r="C25" s="662">
        <f>+C26+C27+C28+C29</f>
        <v>0</v>
      </c>
      <c r="D25" s="139">
        <f t="shared" ref="D25:K25" si="4">+D26+D27+D28+D29</f>
        <v>0</v>
      </c>
      <c r="E25" s="139">
        <f t="shared" si="4"/>
        <v>0</v>
      </c>
      <c r="F25" s="662">
        <f t="shared" si="4"/>
        <v>0</v>
      </c>
      <c r="G25" s="139">
        <f t="shared" si="4"/>
        <v>0</v>
      </c>
      <c r="H25" s="139">
        <f t="shared" si="2"/>
        <v>0</v>
      </c>
      <c r="I25" s="725">
        <f t="shared" si="4"/>
        <v>0</v>
      </c>
      <c r="J25" s="662">
        <f t="shared" si="4"/>
        <v>0</v>
      </c>
      <c r="K25" s="139">
        <f t="shared" si="4"/>
        <v>0</v>
      </c>
      <c r="L25" s="1500" t="str">
        <f t="shared" si="1"/>
        <v/>
      </c>
    </row>
    <row r="26" spans="1:12" s="82" customFormat="1" ht="12" customHeight="1" x14ac:dyDescent="0.2">
      <c r="A26" s="13" t="s">
        <v>94</v>
      </c>
      <c r="B26" s="850" t="s">
        <v>196</v>
      </c>
      <c r="C26" s="663"/>
      <c r="D26" s="140"/>
      <c r="E26" s="140"/>
      <c r="F26" s="663"/>
      <c r="G26" s="140"/>
      <c r="H26" s="140">
        <f t="shared" si="2"/>
        <v>0</v>
      </c>
      <c r="I26" s="723"/>
      <c r="J26" s="663"/>
      <c r="K26" s="140"/>
      <c r="L26" s="1496" t="str">
        <f t="shared" si="1"/>
        <v/>
      </c>
    </row>
    <row r="27" spans="1:12" s="82" customFormat="1" ht="12" customHeight="1" x14ac:dyDescent="0.2">
      <c r="A27" s="366" t="s">
        <v>95</v>
      </c>
      <c r="B27" s="851" t="s">
        <v>197</v>
      </c>
      <c r="C27" s="664"/>
      <c r="D27" s="436"/>
      <c r="E27" s="436"/>
      <c r="F27" s="664"/>
      <c r="G27" s="436"/>
      <c r="H27" s="436">
        <f t="shared" si="2"/>
        <v>0</v>
      </c>
      <c r="I27" s="724"/>
      <c r="J27" s="664"/>
      <c r="K27" s="436"/>
      <c r="L27" s="1497" t="str">
        <f t="shared" si="1"/>
        <v/>
      </c>
    </row>
    <row r="28" spans="1:12" s="82" customFormat="1" ht="12" customHeight="1" x14ac:dyDescent="0.2">
      <c r="A28" s="366" t="s">
        <v>96</v>
      </c>
      <c r="B28" s="851" t="s">
        <v>199</v>
      </c>
      <c r="C28" s="664"/>
      <c r="D28" s="436"/>
      <c r="E28" s="436"/>
      <c r="F28" s="664"/>
      <c r="G28" s="436"/>
      <c r="H28" s="436">
        <f t="shared" si="2"/>
        <v>0</v>
      </c>
      <c r="I28" s="724"/>
      <c r="J28" s="664"/>
      <c r="K28" s="436"/>
      <c r="L28" s="1497" t="str">
        <f t="shared" si="1"/>
        <v/>
      </c>
    </row>
    <row r="29" spans="1:12" s="82" customFormat="1" ht="12" customHeight="1" x14ac:dyDescent="0.2">
      <c r="A29" s="366" t="s">
        <v>97</v>
      </c>
      <c r="B29" s="851" t="s">
        <v>200</v>
      </c>
      <c r="C29" s="664"/>
      <c r="D29" s="436"/>
      <c r="E29" s="436"/>
      <c r="F29" s="664"/>
      <c r="G29" s="436"/>
      <c r="H29" s="436">
        <f t="shared" si="2"/>
        <v>0</v>
      </c>
      <c r="I29" s="724"/>
      <c r="J29" s="664"/>
      <c r="K29" s="436"/>
      <c r="L29" s="1497" t="str">
        <f t="shared" si="1"/>
        <v/>
      </c>
    </row>
    <row r="30" spans="1:12" s="82" customFormat="1" ht="12" customHeight="1" thickBot="1" x14ac:dyDescent="0.25">
      <c r="A30" s="367" t="s">
        <v>326</v>
      </c>
      <c r="B30" s="555" t="s">
        <v>276</v>
      </c>
      <c r="C30" s="665"/>
      <c r="D30" s="578"/>
      <c r="E30" s="578"/>
      <c r="F30" s="665"/>
      <c r="G30" s="578"/>
      <c r="H30" s="578">
        <f t="shared" si="2"/>
        <v>0</v>
      </c>
      <c r="I30" s="726"/>
      <c r="J30" s="665"/>
      <c r="K30" s="578"/>
      <c r="L30" s="1498" t="str">
        <f t="shared" si="1"/>
        <v/>
      </c>
    </row>
    <row r="31" spans="1:12" s="82" customFormat="1" ht="12" customHeight="1" thickBot="1" x14ac:dyDescent="0.25">
      <c r="A31" s="15" t="s">
        <v>670</v>
      </c>
      <c r="B31" s="80" t="s">
        <v>640</v>
      </c>
      <c r="C31" s="625">
        <f>C32+C34+C36+C37+C40</f>
        <v>592138645</v>
      </c>
      <c r="D31" s="1069">
        <f t="shared" ref="D31:K31" si="5">D32+D34+D36+D37+D40</f>
        <v>597445918</v>
      </c>
      <c r="E31" s="1069">
        <f t="shared" si="5"/>
        <v>623355918</v>
      </c>
      <c r="F31" s="625">
        <f t="shared" si="5"/>
        <v>623355918</v>
      </c>
      <c r="G31" s="1069">
        <f t="shared" si="5"/>
        <v>623355918</v>
      </c>
      <c r="H31" s="1069">
        <f t="shared" si="2"/>
        <v>0</v>
      </c>
      <c r="I31" s="730">
        <f t="shared" si="5"/>
        <v>0</v>
      </c>
      <c r="J31" s="625">
        <f t="shared" si="5"/>
        <v>0</v>
      </c>
      <c r="K31" s="1069">
        <f t="shared" si="5"/>
        <v>568726753</v>
      </c>
      <c r="L31" s="1501">
        <f t="shared" si="1"/>
        <v>91.236280362064363</v>
      </c>
    </row>
    <row r="32" spans="1:12" s="82" customFormat="1" ht="12" customHeight="1" x14ac:dyDescent="0.2">
      <c r="A32" s="13" t="s">
        <v>98</v>
      </c>
      <c r="B32" s="850" t="s">
        <v>281</v>
      </c>
      <c r="C32" s="666">
        <f>C33</f>
        <v>0</v>
      </c>
      <c r="D32" s="141">
        <f t="shared" ref="D32:K32" si="6">D33</f>
        <v>0</v>
      </c>
      <c r="E32" s="141">
        <f t="shared" si="6"/>
        <v>0</v>
      </c>
      <c r="F32" s="666">
        <f t="shared" si="6"/>
        <v>0</v>
      </c>
      <c r="G32" s="141">
        <f t="shared" si="6"/>
        <v>0</v>
      </c>
      <c r="H32" s="141">
        <f t="shared" si="2"/>
        <v>0</v>
      </c>
      <c r="I32" s="729">
        <f t="shared" si="6"/>
        <v>0</v>
      </c>
      <c r="J32" s="666">
        <f t="shared" si="6"/>
        <v>0</v>
      </c>
      <c r="K32" s="141">
        <f t="shared" si="6"/>
        <v>0</v>
      </c>
      <c r="L32" s="1505" t="str">
        <f t="shared" si="1"/>
        <v/>
      </c>
    </row>
    <row r="33" spans="1:12" s="82" customFormat="1" ht="12" customHeight="1" x14ac:dyDescent="0.2">
      <c r="A33" s="366" t="s">
        <v>641</v>
      </c>
      <c r="B33" s="851" t="s">
        <v>233</v>
      </c>
      <c r="C33" s="664"/>
      <c r="D33" s="436"/>
      <c r="E33" s="436"/>
      <c r="F33" s="664"/>
      <c r="G33" s="436"/>
      <c r="H33" s="436">
        <f t="shared" si="2"/>
        <v>0</v>
      </c>
      <c r="I33" s="724"/>
      <c r="J33" s="664"/>
      <c r="K33" s="436"/>
      <c r="L33" s="1497" t="str">
        <f t="shared" si="1"/>
        <v/>
      </c>
    </row>
    <row r="34" spans="1:12" s="82" customFormat="1" ht="12" customHeight="1" x14ac:dyDescent="0.2">
      <c r="A34" s="366" t="s">
        <v>99</v>
      </c>
      <c r="B34" s="850" t="s">
        <v>282</v>
      </c>
      <c r="C34" s="664">
        <f>C35</f>
        <v>592138645</v>
      </c>
      <c r="D34" s="436">
        <f t="shared" ref="D34:K34" si="7">D35</f>
        <v>597445918</v>
      </c>
      <c r="E34" s="436">
        <f t="shared" si="7"/>
        <v>623355918</v>
      </c>
      <c r="F34" s="664">
        <f t="shared" si="7"/>
        <v>623355918</v>
      </c>
      <c r="G34" s="436">
        <f t="shared" si="7"/>
        <v>623355918</v>
      </c>
      <c r="H34" s="436">
        <f t="shared" si="2"/>
        <v>0</v>
      </c>
      <c r="I34" s="724">
        <f t="shared" si="7"/>
        <v>0</v>
      </c>
      <c r="J34" s="664">
        <f t="shared" si="7"/>
        <v>0</v>
      </c>
      <c r="K34" s="436">
        <f t="shared" si="7"/>
        <v>568726753</v>
      </c>
      <c r="L34" s="1497">
        <f t="shared" si="1"/>
        <v>91.236280362064363</v>
      </c>
    </row>
    <row r="35" spans="1:12" s="82" customFormat="1" ht="12" customHeight="1" x14ac:dyDescent="0.2">
      <c r="A35" s="366" t="s">
        <v>642</v>
      </c>
      <c r="B35" s="851" t="s">
        <v>283</v>
      </c>
      <c r="C35" s="664">
        <f>591043134+1095511</f>
        <v>592138645</v>
      </c>
      <c r="D35" s="664">
        <f>592138645+5307273</f>
        <v>597445918</v>
      </c>
      <c r="E35" s="436">
        <f>597445918+25910000</f>
        <v>623355918</v>
      </c>
      <c r="F35" s="436">
        <f>597445918+25910000</f>
        <v>623355918</v>
      </c>
      <c r="G35" s="436">
        <v>623355918</v>
      </c>
      <c r="H35" s="436">
        <f t="shared" si="2"/>
        <v>0</v>
      </c>
      <c r="I35" s="724"/>
      <c r="J35" s="664"/>
      <c r="K35" s="436">
        <v>568726753</v>
      </c>
      <c r="L35" s="1497">
        <f t="shared" si="1"/>
        <v>91.236280362064363</v>
      </c>
    </row>
    <row r="36" spans="1:12" s="82" customFormat="1" ht="12" customHeight="1" x14ac:dyDescent="0.2">
      <c r="A36" s="366" t="s">
        <v>106</v>
      </c>
      <c r="B36" s="851" t="s">
        <v>201</v>
      </c>
      <c r="C36" s="664"/>
      <c r="D36" s="436"/>
      <c r="E36" s="436"/>
      <c r="F36" s="664"/>
      <c r="G36" s="436"/>
      <c r="H36" s="436">
        <f t="shared" si="2"/>
        <v>0</v>
      </c>
      <c r="I36" s="724"/>
      <c r="J36" s="664"/>
      <c r="K36" s="436"/>
      <c r="L36" s="1497" t="str">
        <f t="shared" si="1"/>
        <v/>
      </c>
    </row>
    <row r="37" spans="1:12" s="82" customFormat="1" ht="12" customHeight="1" x14ac:dyDescent="0.2">
      <c r="A37" s="366" t="s">
        <v>198</v>
      </c>
      <c r="B37" s="851" t="s">
        <v>202</v>
      </c>
      <c r="C37" s="664">
        <f>SUM(C38:C39)</f>
        <v>0</v>
      </c>
      <c r="D37" s="436">
        <f t="shared" ref="D37:K37" si="8">SUM(D38:D39)</f>
        <v>0</v>
      </c>
      <c r="E37" s="436">
        <f t="shared" si="8"/>
        <v>0</v>
      </c>
      <c r="F37" s="664">
        <f t="shared" si="8"/>
        <v>0</v>
      </c>
      <c r="G37" s="436">
        <f t="shared" si="8"/>
        <v>0</v>
      </c>
      <c r="H37" s="436">
        <f t="shared" si="2"/>
        <v>0</v>
      </c>
      <c r="I37" s="724">
        <f t="shared" si="8"/>
        <v>0</v>
      </c>
      <c r="J37" s="664">
        <f t="shared" si="8"/>
        <v>0</v>
      </c>
      <c r="K37" s="436">
        <f t="shared" si="8"/>
        <v>0</v>
      </c>
      <c r="L37" s="1497" t="str">
        <f t="shared" si="1"/>
        <v/>
      </c>
    </row>
    <row r="38" spans="1:12" s="82" customFormat="1" ht="12" customHeight="1" x14ac:dyDescent="0.2">
      <c r="A38" s="367" t="s">
        <v>327</v>
      </c>
      <c r="B38" s="851" t="s">
        <v>234</v>
      </c>
      <c r="C38" s="665"/>
      <c r="D38" s="578"/>
      <c r="E38" s="578"/>
      <c r="F38" s="665"/>
      <c r="G38" s="578"/>
      <c r="H38" s="578">
        <f t="shared" si="2"/>
        <v>0</v>
      </c>
      <c r="I38" s="726"/>
      <c r="J38" s="665"/>
      <c r="K38" s="578"/>
      <c r="L38" s="1498" t="str">
        <f t="shared" si="1"/>
        <v/>
      </c>
    </row>
    <row r="39" spans="1:12" s="82" customFormat="1" ht="12" customHeight="1" x14ac:dyDescent="0.2">
      <c r="A39" s="367" t="s">
        <v>643</v>
      </c>
      <c r="B39" s="851" t="s">
        <v>725</v>
      </c>
      <c r="C39" s="665"/>
      <c r="D39" s="578"/>
      <c r="E39" s="578"/>
      <c r="F39" s="665"/>
      <c r="G39" s="578"/>
      <c r="H39" s="578">
        <f t="shared" si="2"/>
        <v>0</v>
      </c>
      <c r="I39" s="726"/>
      <c r="J39" s="665"/>
      <c r="K39" s="578"/>
      <c r="L39" s="1498" t="str">
        <f t="shared" si="1"/>
        <v/>
      </c>
    </row>
    <row r="40" spans="1:12" s="82" customFormat="1" ht="12" customHeight="1" thickBot="1" x14ac:dyDescent="0.25">
      <c r="A40" s="367" t="s">
        <v>644</v>
      </c>
      <c r="B40" s="555" t="s">
        <v>121</v>
      </c>
      <c r="C40" s="665"/>
      <c r="D40" s="578"/>
      <c r="E40" s="578"/>
      <c r="F40" s="665"/>
      <c r="G40" s="578"/>
      <c r="H40" s="578">
        <f t="shared" si="2"/>
        <v>0</v>
      </c>
      <c r="I40" s="726"/>
      <c r="J40" s="665"/>
      <c r="K40" s="578"/>
      <c r="L40" s="1498" t="str">
        <f t="shared" si="1"/>
        <v/>
      </c>
    </row>
    <row r="41" spans="1:12" s="82" customFormat="1" ht="12" customHeight="1" thickBot="1" x14ac:dyDescent="0.25">
      <c r="A41" s="15" t="s">
        <v>15</v>
      </c>
      <c r="B41" s="80" t="s">
        <v>671</v>
      </c>
      <c r="C41" s="662">
        <f>SUM(C42:C52)</f>
        <v>0</v>
      </c>
      <c r="D41" s="139">
        <f t="shared" ref="D41:K41" si="9">SUM(D42:D52)</f>
        <v>0</v>
      </c>
      <c r="E41" s="139">
        <f t="shared" si="9"/>
        <v>0</v>
      </c>
      <c r="F41" s="662">
        <f t="shared" si="9"/>
        <v>0</v>
      </c>
      <c r="G41" s="139">
        <f t="shared" si="9"/>
        <v>0</v>
      </c>
      <c r="H41" s="139">
        <f t="shared" si="2"/>
        <v>0</v>
      </c>
      <c r="I41" s="725">
        <f t="shared" si="9"/>
        <v>0</v>
      </c>
      <c r="J41" s="662">
        <f t="shared" si="9"/>
        <v>0</v>
      </c>
      <c r="K41" s="139">
        <f t="shared" si="9"/>
        <v>0</v>
      </c>
      <c r="L41" s="1500" t="str">
        <f t="shared" si="1"/>
        <v/>
      </c>
    </row>
    <row r="42" spans="1:12" s="82" customFormat="1" ht="12" customHeight="1" x14ac:dyDescent="0.2">
      <c r="A42" s="13" t="s">
        <v>100</v>
      </c>
      <c r="B42" s="850" t="s">
        <v>146</v>
      </c>
      <c r="C42" s="663"/>
      <c r="D42" s="140"/>
      <c r="E42" s="140"/>
      <c r="F42" s="663"/>
      <c r="G42" s="140"/>
      <c r="H42" s="140">
        <f t="shared" si="2"/>
        <v>0</v>
      </c>
      <c r="I42" s="723"/>
      <c r="J42" s="663"/>
      <c r="K42" s="140"/>
      <c r="L42" s="1496" t="str">
        <f t="shared" si="1"/>
        <v/>
      </c>
    </row>
    <row r="43" spans="1:12" s="82" customFormat="1" ht="12" customHeight="1" x14ac:dyDescent="0.2">
      <c r="A43" s="366" t="s">
        <v>101</v>
      </c>
      <c r="B43" s="851" t="s">
        <v>147</v>
      </c>
      <c r="C43" s="664"/>
      <c r="D43" s="436"/>
      <c r="E43" s="436"/>
      <c r="F43" s="664"/>
      <c r="G43" s="436"/>
      <c r="H43" s="436">
        <f t="shared" si="2"/>
        <v>0</v>
      </c>
      <c r="I43" s="724"/>
      <c r="J43" s="664"/>
      <c r="K43" s="436"/>
      <c r="L43" s="1497" t="str">
        <f t="shared" si="1"/>
        <v/>
      </c>
    </row>
    <row r="44" spans="1:12" s="82" customFormat="1" ht="12" customHeight="1" x14ac:dyDescent="0.2">
      <c r="A44" s="366" t="s">
        <v>167</v>
      </c>
      <c r="B44" s="851" t="s">
        <v>277</v>
      </c>
      <c r="C44" s="664"/>
      <c r="D44" s="436"/>
      <c r="E44" s="436"/>
      <c r="F44" s="664"/>
      <c r="G44" s="436"/>
      <c r="H44" s="436">
        <f t="shared" si="2"/>
        <v>0</v>
      </c>
      <c r="I44" s="724"/>
      <c r="J44" s="664"/>
      <c r="K44" s="436"/>
      <c r="L44" s="1497" t="str">
        <f t="shared" si="1"/>
        <v/>
      </c>
    </row>
    <row r="45" spans="1:12" s="82" customFormat="1" ht="12" customHeight="1" x14ac:dyDescent="0.2">
      <c r="A45" s="366" t="s">
        <v>203</v>
      </c>
      <c r="B45" s="851" t="s">
        <v>149</v>
      </c>
      <c r="C45" s="664"/>
      <c r="D45" s="436"/>
      <c r="E45" s="436"/>
      <c r="F45" s="664"/>
      <c r="G45" s="436"/>
      <c r="H45" s="436">
        <f t="shared" si="2"/>
        <v>0</v>
      </c>
      <c r="I45" s="724"/>
      <c r="J45" s="664"/>
      <c r="K45" s="436"/>
      <c r="L45" s="1497" t="str">
        <f t="shared" si="1"/>
        <v/>
      </c>
    </row>
    <row r="46" spans="1:12" s="82" customFormat="1" ht="12" customHeight="1" x14ac:dyDescent="0.2">
      <c r="A46" s="366" t="s">
        <v>285</v>
      </c>
      <c r="B46" s="851" t="s">
        <v>151</v>
      </c>
      <c r="C46" s="664"/>
      <c r="D46" s="436"/>
      <c r="E46" s="436"/>
      <c r="F46" s="664"/>
      <c r="G46" s="436"/>
      <c r="H46" s="436">
        <f t="shared" si="2"/>
        <v>0</v>
      </c>
      <c r="I46" s="724"/>
      <c r="J46" s="664"/>
      <c r="K46" s="436"/>
      <c r="L46" s="1497" t="str">
        <f t="shared" si="1"/>
        <v/>
      </c>
    </row>
    <row r="47" spans="1:12" s="82" customFormat="1" ht="12" customHeight="1" x14ac:dyDescent="0.2">
      <c r="A47" s="366" t="s">
        <v>645</v>
      </c>
      <c r="B47" s="851" t="s">
        <v>206</v>
      </c>
      <c r="C47" s="664"/>
      <c r="D47" s="436"/>
      <c r="E47" s="436"/>
      <c r="F47" s="664"/>
      <c r="G47" s="436"/>
      <c r="H47" s="436">
        <f t="shared" si="2"/>
        <v>0</v>
      </c>
      <c r="I47" s="724"/>
      <c r="J47" s="664"/>
      <c r="K47" s="436"/>
      <c r="L47" s="1497" t="str">
        <f t="shared" si="1"/>
        <v/>
      </c>
    </row>
    <row r="48" spans="1:12" s="82" customFormat="1" ht="12" customHeight="1" x14ac:dyDescent="0.2">
      <c r="A48" s="366" t="s">
        <v>646</v>
      </c>
      <c r="B48" s="851" t="s">
        <v>207</v>
      </c>
      <c r="C48" s="664"/>
      <c r="D48" s="436"/>
      <c r="E48" s="436"/>
      <c r="F48" s="664"/>
      <c r="G48" s="436"/>
      <c r="H48" s="436">
        <f t="shared" si="2"/>
        <v>0</v>
      </c>
      <c r="I48" s="724"/>
      <c r="J48" s="664"/>
      <c r="K48" s="436"/>
      <c r="L48" s="1497" t="str">
        <f t="shared" si="1"/>
        <v/>
      </c>
    </row>
    <row r="49" spans="1:12" s="82" customFormat="1" ht="12" customHeight="1" x14ac:dyDescent="0.2">
      <c r="A49" s="366" t="s">
        <v>647</v>
      </c>
      <c r="B49" s="851" t="s">
        <v>307</v>
      </c>
      <c r="C49" s="664"/>
      <c r="D49" s="436"/>
      <c r="E49" s="436"/>
      <c r="F49" s="664"/>
      <c r="G49" s="436"/>
      <c r="H49" s="436">
        <f t="shared" si="2"/>
        <v>0</v>
      </c>
      <c r="I49" s="724"/>
      <c r="J49" s="664"/>
      <c r="K49" s="436"/>
      <c r="L49" s="1497" t="str">
        <f t="shared" si="1"/>
        <v/>
      </c>
    </row>
    <row r="50" spans="1:12" s="82" customFormat="1" ht="12" customHeight="1" x14ac:dyDescent="0.2">
      <c r="A50" s="366" t="s">
        <v>648</v>
      </c>
      <c r="B50" s="851" t="s">
        <v>158</v>
      </c>
      <c r="C50" s="669"/>
      <c r="D50" s="437"/>
      <c r="E50" s="437"/>
      <c r="F50" s="669"/>
      <c r="G50" s="437"/>
      <c r="H50" s="437">
        <f t="shared" si="2"/>
        <v>0</v>
      </c>
      <c r="I50" s="762"/>
      <c r="J50" s="669"/>
      <c r="K50" s="437"/>
      <c r="L50" s="1506" t="str">
        <f t="shared" si="1"/>
        <v/>
      </c>
    </row>
    <row r="51" spans="1:12" s="82" customFormat="1" ht="12" customHeight="1" x14ac:dyDescent="0.2">
      <c r="A51" s="367" t="s">
        <v>649</v>
      </c>
      <c r="B51" s="555" t="s">
        <v>278</v>
      </c>
      <c r="C51" s="667"/>
      <c r="D51" s="1070"/>
      <c r="E51" s="1070"/>
      <c r="F51" s="667"/>
      <c r="G51" s="1070"/>
      <c r="H51" s="1070">
        <f t="shared" si="2"/>
        <v>0</v>
      </c>
      <c r="I51" s="763"/>
      <c r="J51" s="667"/>
      <c r="K51" s="1070"/>
      <c r="L51" s="1507" t="str">
        <f t="shared" si="1"/>
        <v/>
      </c>
    </row>
    <row r="52" spans="1:12" s="82" customFormat="1" ht="12" customHeight="1" thickBot="1" x14ac:dyDescent="0.25">
      <c r="A52" s="367" t="s">
        <v>650</v>
      </c>
      <c r="B52" s="555" t="s">
        <v>160</v>
      </c>
      <c r="C52" s="667"/>
      <c r="D52" s="1070"/>
      <c r="E52" s="1070"/>
      <c r="F52" s="667"/>
      <c r="G52" s="1070"/>
      <c r="H52" s="1070">
        <f t="shared" si="2"/>
        <v>0</v>
      </c>
      <c r="I52" s="763"/>
      <c r="J52" s="667"/>
      <c r="K52" s="1070"/>
      <c r="L52" s="1507" t="str">
        <f t="shared" si="1"/>
        <v/>
      </c>
    </row>
    <row r="53" spans="1:12" s="82" customFormat="1" ht="12" customHeight="1" thickBot="1" x14ac:dyDescent="0.25">
      <c r="A53" s="15" t="s">
        <v>16</v>
      </c>
      <c r="B53" s="80" t="s">
        <v>651</v>
      </c>
      <c r="C53" s="662">
        <f>SUM(C54:C58)</f>
        <v>0</v>
      </c>
      <c r="D53" s="139">
        <f t="shared" ref="D53:K53" si="10">SUM(D54:D58)</f>
        <v>0</v>
      </c>
      <c r="E53" s="139">
        <f t="shared" si="10"/>
        <v>0</v>
      </c>
      <c r="F53" s="662">
        <f t="shared" si="10"/>
        <v>0</v>
      </c>
      <c r="G53" s="139">
        <f t="shared" si="10"/>
        <v>0</v>
      </c>
      <c r="H53" s="139">
        <f t="shared" si="2"/>
        <v>0</v>
      </c>
      <c r="I53" s="725">
        <f t="shared" si="10"/>
        <v>0</v>
      </c>
      <c r="J53" s="662">
        <f t="shared" si="10"/>
        <v>0</v>
      </c>
      <c r="K53" s="139">
        <f t="shared" si="10"/>
        <v>0</v>
      </c>
      <c r="L53" s="1500" t="str">
        <f t="shared" si="1"/>
        <v/>
      </c>
    </row>
    <row r="54" spans="1:12" s="82" customFormat="1" ht="12" customHeight="1" x14ac:dyDescent="0.2">
      <c r="A54" s="13" t="s">
        <v>89</v>
      </c>
      <c r="B54" s="850" t="s">
        <v>170</v>
      </c>
      <c r="C54" s="668"/>
      <c r="D54" s="142"/>
      <c r="E54" s="142"/>
      <c r="F54" s="668"/>
      <c r="G54" s="142"/>
      <c r="H54" s="142">
        <f t="shared" si="2"/>
        <v>0</v>
      </c>
      <c r="I54" s="764"/>
      <c r="J54" s="668"/>
      <c r="K54" s="142"/>
      <c r="L54" s="1508" t="str">
        <f t="shared" si="1"/>
        <v/>
      </c>
    </row>
    <row r="55" spans="1:12" s="82" customFormat="1" ht="12" customHeight="1" x14ac:dyDescent="0.2">
      <c r="A55" s="366" t="s">
        <v>102</v>
      </c>
      <c r="B55" s="851" t="s">
        <v>171</v>
      </c>
      <c r="C55" s="669"/>
      <c r="D55" s="437"/>
      <c r="E55" s="437"/>
      <c r="F55" s="669"/>
      <c r="G55" s="437"/>
      <c r="H55" s="437">
        <f t="shared" si="2"/>
        <v>0</v>
      </c>
      <c r="I55" s="762"/>
      <c r="J55" s="669"/>
      <c r="K55" s="437"/>
      <c r="L55" s="1506" t="str">
        <f t="shared" si="1"/>
        <v/>
      </c>
    </row>
    <row r="56" spans="1:12" s="82" customFormat="1" ht="12" customHeight="1" x14ac:dyDescent="0.2">
      <c r="A56" s="366" t="s">
        <v>103</v>
      </c>
      <c r="B56" s="851" t="s">
        <v>172</v>
      </c>
      <c r="C56" s="669"/>
      <c r="D56" s="437"/>
      <c r="E56" s="437"/>
      <c r="F56" s="669"/>
      <c r="G56" s="437"/>
      <c r="H56" s="437">
        <f t="shared" si="2"/>
        <v>0</v>
      </c>
      <c r="I56" s="762"/>
      <c r="J56" s="669"/>
      <c r="K56" s="437"/>
      <c r="L56" s="1506" t="str">
        <f t="shared" si="1"/>
        <v/>
      </c>
    </row>
    <row r="57" spans="1:12" s="82" customFormat="1" ht="12" customHeight="1" x14ac:dyDescent="0.2">
      <c r="A57" s="366" t="s">
        <v>204</v>
      </c>
      <c r="B57" s="851" t="s">
        <v>210</v>
      </c>
      <c r="C57" s="669"/>
      <c r="D57" s="437"/>
      <c r="E57" s="437"/>
      <c r="F57" s="669"/>
      <c r="G57" s="437"/>
      <c r="H57" s="437">
        <f t="shared" si="2"/>
        <v>0</v>
      </c>
      <c r="I57" s="762"/>
      <c r="J57" s="669"/>
      <c r="K57" s="437"/>
      <c r="L57" s="1506" t="str">
        <f t="shared" si="1"/>
        <v/>
      </c>
    </row>
    <row r="58" spans="1:12" s="82" customFormat="1" ht="12" customHeight="1" thickBot="1" x14ac:dyDescent="0.25">
      <c r="A58" s="367" t="s">
        <v>205</v>
      </c>
      <c r="B58" s="555" t="s">
        <v>212</v>
      </c>
      <c r="C58" s="667"/>
      <c r="D58" s="1070"/>
      <c r="E58" s="1070"/>
      <c r="F58" s="667"/>
      <c r="G58" s="1070"/>
      <c r="H58" s="1070">
        <f t="shared" si="2"/>
        <v>0</v>
      </c>
      <c r="I58" s="763"/>
      <c r="J58" s="667"/>
      <c r="K58" s="1070"/>
      <c r="L58" s="1507" t="str">
        <f t="shared" si="1"/>
        <v/>
      </c>
    </row>
    <row r="59" spans="1:12" s="82" customFormat="1" ht="12" customHeight="1" thickBot="1" x14ac:dyDescent="0.25">
      <c r="A59" s="15" t="s">
        <v>17</v>
      </c>
      <c r="B59" s="80" t="s">
        <v>672</v>
      </c>
      <c r="C59" s="662">
        <f>SUM(C60:C61)</f>
        <v>0</v>
      </c>
      <c r="D59" s="139">
        <f t="shared" ref="D59:K59" si="11">SUM(D60:D61)</f>
        <v>0</v>
      </c>
      <c r="E59" s="139">
        <f t="shared" si="11"/>
        <v>0</v>
      </c>
      <c r="F59" s="662">
        <f t="shared" si="11"/>
        <v>0</v>
      </c>
      <c r="G59" s="139">
        <f t="shared" si="11"/>
        <v>0</v>
      </c>
      <c r="H59" s="139">
        <f t="shared" si="2"/>
        <v>0</v>
      </c>
      <c r="I59" s="725">
        <f t="shared" si="11"/>
        <v>0</v>
      </c>
      <c r="J59" s="662">
        <f t="shared" si="11"/>
        <v>0</v>
      </c>
      <c r="K59" s="139">
        <f t="shared" si="11"/>
        <v>0</v>
      </c>
      <c r="L59" s="1500" t="str">
        <f t="shared" si="1"/>
        <v/>
      </c>
    </row>
    <row r="60" spans="1:12" s="82" customFormat="1" ht="12" customHeight="1" x14ac:dyDescent="0.2">
      <c r="A60" s="366" t="s">
        <v>104</v>
      </c>
      <c r="B60" s="851" t="s">
        <v>213</v>
      </c>
      <c r="C60" s="664"/>
      <c r="D60" s="436"/>
      <c r="E60" s="436"/>
      <c r="F60" s="664"/>
      <c r="G60" s="436"/>
      <c r="H60" s="436">
        <f t="shared" si="2"/>
        <v>0</v>
      </c>
      <c r="I60" s="724"/>
      <c r="J60" s="664"/>
      <c r="K60" s="436"/>
      <c r="L60" s="1497" t="str">
        <f t="shared" si="1"/>
        <v/>
      </c>
    </row>
    <row r="61" spans="1:12" s="82" customFormat="1" ht="12" customHeight="1" x14ac:dyDescent="0.2">
      <c r="A61" s="366" t="s">
        <v>105</v>
      </c>
      <c r="B61" s="851" t="s">
        <v>214</v>
      </c>
      <c r="C61" s="664"/>
      <c r="D61" s="436"/>
      <c r="E61" s="436"/>
      <c r="F61" s="664"/>
      <c r="G61" s="436"/>
      <c r="H61" s="436">
        <f t="shared" si="2"/>
        <v>0</v>
      </c>
      <c r="I61" s="724"/>
      <c r="J61" s="664"/>
      <c r="K61" s="436"/>
      <c r="L61" s="1497" t="str">
        <f t="shared" si="1"/>
        <v/>
      </c>
    </row>
    <row r="62" spans="1:12" s="82" customFormat="1" ht="12" customHeight="1" thickBot="1" x14ac:dyDescent="0.25">
      <c r="A62" s="367" t="s">
        <v>652</v>
      </c>
      <c r="B62" s="555" t="s">
        <v>693</v>
      </c>
      <c r="C62" s="665"/>
      <c r="D62" s="578"/>
      <c r="E62" s="578"/>
      <c r="F62" s="665"/>
      <c r="G62" s="578"/>
      <c r="H62" s="578">
        <f t="shared" si="2"/>
        <v>0</v>
      </c>
      <c r="I62" s="726"/>
      <c r="J62" s="665"/>
      <c r="K62" s="578"/>
      <c r="L62" s="1498" t="str">
        <f t="shared" si="1"/>
        <v/>
      </c>
    </row>
    <row r="63" spans="1:12" s="82" customFormat="1" ht="12" customHeight="1" thickBot="1" x14ac:dyDescent="0.25">
      <c r="A63" s="15" t="s">
        <v>18</v>
      </c>
      <c r="B63" s="389" t="s">
        <v>384</v>
      </c>
      <c r="C63" s="662">
        <f>SUM(C64:C65)</f>
        <v>0</v>
      </c>
      <c r="D63" s="139">
        <f t="shared" ref="D63:K63" si="12">SUM(D64:D65)</f>
        <v>0</v>
      </c>
      <c r="E63" s="139">
        <f t="shared" si="12"/>
        <v>0</v>
      </c>
      <c r="F63" s="662">
        <f t="shared" si="12"/>
        <v>0</v>
      </c>
      <c r="G63" s="139">
        <f t="shared" si="12"/>
        <v>0</v>
      </c>
      <c r="H63" s="139">
        <f t="shared" si="2"/>
        <v>0</v>
      </c>
      <c r="I63" s="725">
        <f t="shared" si="12"/>
        <v>0</v>
      </c>
      <c r="J63" s="662">
        <f t="shared" si="12"/>
        <v>0</v>
      </c>
      <c r="K63" s="139">
        <f t="shared" si="12"/>
        <v>0</v>
      </c>
      <c r="L63" s="1500" t="str">
        <f t="shared" si="1"/>
        <v/>
      </c>
    </row>
    <row r="64" spans="1:12" s="82" customFormat="1" ht="12" customHeight="1" x14ac:dyDescent="0.2">
      <c r="A64" s="13" t="s">
        <v>107</v>
      </c>
      <c r="B64" s="851" t="s">
        <v>215</v>
      </c>
      <c r="C64" s="669"/>
      <c r="D64" s="437"/>
      <c r="E64" s="437"/>
      <c r="F64" s="669"/>
      <c r="G64" s="437"/>
      <c r="H64" s="437">
        <f t="shared" si="2"/>
        <v>0</v>
      </c>
      <c r="I64" s="762"/>
      <c r="J64" s="669"/>
      <c r="K64" s="437"/>
      <c r="L64" s="1506" t="str">
        <f t="shared" si="1"/>
        <v/>
      </c>
    </row>
    <row r="65" spans="1:12" s="82" customFormat="1" ht="12" customHeight="1" x14ac:dyDescent="0.2">
      <c r="A65" s="366" t="s">
        <v>108</v>
      </c>
      <c r="B65" s="851" t="s">
        <v>216</v>
      </c>
      <c r="C65" s="669"/>
      <c r="D65" s="437"/>
      <c r="E65" s="437"/>
      <c r="F65" s="669"/>
      <c r="G65" s="437"/>
      <c r="H65" s="437">
        <f t="shared" si="2"/>
        <v>0</v>
      </c>
      <c r="I65" s="762"/>
      <c r="J65" s="669"/>
      <c r="K65" s="437"/>
      <c r="L65" s="1506" t="str">
        <f t="shared" si="1"/>
        <v/>
      </c>
    </row>
    <row r="66" spans="1:12" s="82" customFormat="1" ht="12" customHeight="1" thickBot="1" x14ac:dyDescent="0.25">
      <c r="A66" s="231" t="s">
        <v>328</v>
      </c>
      <c r="B66" s="852" t="s">
        <v>372</v>
      </c>
      <c r="C66" s="669"/>
      <c r="D66" s="437"/>
      <c r="E66" s="437"/>
      <c r="F66" s="669"/>
      <c r="G66" s="437"/>
      <c r="H66" s="437">
        <f t="shared" si="2"/>
        <v>0</v>
      </c>
      <c r="I66" s="762"/>
      <c r="J66" s="669"/>
      <c r="K66" s="437"/>
      <c r="L66" s="1506" t="str">
        <f t="shared" si="1"/>
        <v/>
      </c>
    </row>
    <row r="67" spans="1:12" s="82" customFormat="1" ht="12" customHeight="1" thickBot="1" x14ac:dyDescent="0.25">
      <c r="A67" s="390" t="s">
        <v>19</v>
      </c>
      <c r="B67" s="853" t="s">
        <v>673</v>
      </c>
      <c r="C67" s="625">
        <f>+C11+C25+C31+C41+C53+C59+C63</f>
        <v>592138645</v>
      </c>
      <c r="D67" s="1069">
        <f t="shared" ref="D67:K67" si="13">+D11+D19+D25+D31+D41+D53+D59+D63</f>
        <v>597445918</v>
      </c>
      <c r="E67" s="1069">
        <f t="shared" si="13"/>
        <v>623355918</v>
      </c>
      <c r="F67" s="625">
        <f t="shared" si="13"/>
        <v>623355918</v>
      </c>
      <c r="G67" s="1069">
        <f t="shared" si="13"/>
        <v>623355918</v>
      </c>
      <c r="H67" s="1069">
        <f t="shared" si="2"/>
        <v>0</v>
      </c>
      <c r="I67" s="730">
        <f t="shared" si="13"/>
        <v>0</v>
      </c>
      <c r="J67" s="625">
        <f t="shared" si="13"/>
        <v>0</v>
      </c>
      <c r="K67" s="1069">
        <f t="shared" si="13"/>
        <v>568726753</v>
      </c>
      <c r="L67" s="1501">
        <f t="shared" si="1"/>
        <v>91.236280362064363</v>
      </c>
    </row>
    <row r="68" spans="1:12" s="82" customFormat="1" ht="12" customHeight="1" thickBot="1" x14ac:dyDescent="0.25">
      <c r="A68" s="512" t="s">
        <v>20</v>
      </c>
      <c r="B68" s="389" t="s">
        <v>674</v>
      </c>
      <c r="C68" s="662">
        <f>SUM(C69:C71)</f>
        <v>0</v>
      </c>
      <c r="D68" s="139">
        <f t="shared" ref="D68:K68" si="14">SUM(D69:D71)</f>
        <v>0</v>
      </c>
      <c r="E68" s="139">
        <f t="shared" si="14"/>
        <v>0</v>
      </c>
      <c r="F68" s="662">
        <f t="shared" si="14"/>
        <v>0</v>
      </c>
      <c r="G68" s="139">
        <f t="shared" si="14"/>
        <v>0</v>
      </c>
      <c r="H68" s="139">
        <f t="shared" si="2"/>
        <v>0</v>
      </c>
      <c r="I68" s="725">
        <f t="shared" si="14"/>
        <v>0</v>
      </c>
      <c r="J68" s="662">
        <f t="shared" si="14"/>
        <v>0</v>
      </c>
      <c r="K68" s="139">
        <f t="shared" si="14"/>
        <v>0</v>
      </c>
      <c r="L68" s="1500" t="str">
        <f t="shared" si="1"/>
        <v/>
      </c>
    </row>
    <row r="69" spans="1:12" s="82" customFormat="1" ht="12" customHeight="1" x14ac:dyDescent="0.2">
      <c r="A69" s="13" t="s">
        <v>174</v>
      </c>
      <c r="B69" s="850" t="s">
        <v>218</v>
      </c>
      <c r="C69" s="669"/>
      <c r="D69" s="437"/>
      <c r="E69" s="437"/>
      <c r="F69" s="669"/>
      <c r="G69" s="437"/>
      <c r="H69" s="437">
        <f t="shared" si="2"/>
        <v>0</v>
      </c>
      <c r="I69" s="762"/>
      <c r="J69" s="669"/>
      <c r="K69" s="437"/>
      <c r="L69" s="1506" t="str">
        <f t="shared" si="1"/>
        <v/>
      </c>
    </row>
    <row r="70" spans="1:12" s="82" customFormat="1" ht="12" customHeight="1" x14ac:dyDescent="0.2">
      <c r="A70" s="366" t="s">
        <v>175</v>
      </c>
      <c r="B70" s="851" t="s">
        <v>329</v>
      </c>
      <c r="C70" s="669"/>
      <c r="D70" s="437"/>
      <c r="E70" s="437"/>
      <c r="F70" s="669"/>
      <c r="G70" s="437"/>
      <c r="H70" s="437">
        <f t="shared" si="2"/>
        <v>0</v>
      </c>
      <c r="I70" s="762"/>
      <c r="J70" s="669"/>
      <c r="K70" s="437"/>
      <c r="L70" s="1506" t="str">
        <f t="shared" si="1"/>
        <v/>
      </c>
    </row>
    <row r="71" spans="1:12" s="82" customFormat="1" ht="12" customHeight="1" thickBot="1" x14ac:dyDescent="0.25">
      <c r="A71" s="367" t="s">
        <v>176</v>
      </c>
      <c r="B71" s="851" t="s">
        <v>518</v>
      </c>
      <c r="C71" s="669"/>
      <c r="D71" s="437"/>
      <c r="E71" s="437"/>
      <c r="F71" s="669"/>
      <c r="G71" s="437"/>
      <c r="H71" s="437">
        <f t="shared" si="2"/>
        <v>0</v>
      </c>
      <c r="I71" s="762"/>
      <c r="J71" s="669"/>
      <c r="K71" s="437"/>
      <c r="L71" s="1506" t="str">
        <f t="shared" si="1"/>
        <v/>
      </c>
    </row>
    <row r="72" spans="1:12" s="82" customFormat="1" ht="12" customHeight="1" thickBot="1" x14ac:dyDescent="0.25">
      <c r="A72" s="512" t="s">
        <v>21</v>
      </c>
      <c r="B72" s="389" t="s">
        <v>653</v>
      </c>
      <c r="C72" s="662">
        <f>SUM(C73:C75)</f>
        <v>0</v>
      </c>
      <c r="D72" s="139">
        <f t="shared" ref="D72:K72" si="15">SUM(D73:D75)</f>
        <v>0</v>
      </c>
      <c r="E72" s="139">
        <f t="shared" si="15"/>
        <v>0</v>
      </c>
      <c r="F72" s="662">
        <f t="shared" si="15"/>
        <v>0</v>
      </c>
      <c r="G72" s="139">
        <f t="shared" si="15"/>
        <v>0</v>
      </c>
      <c r="H72" s="139">
        <f t="shared" si="2"/>
        <v>0</v>
      </c>
      <c r="I72" s="725">
        <f t="shared" si="15"/>
        <v>0</v>
      </c>
      <c r="J72" s="662">
        <f t="shared" si="15"/>
        <v>0</v>
      </c>
      <c r="K72" s="139">
        <f t="shared" si="15"/>
        <v>0</v>
      </c>
      <c r="L72" s="1500" t="str">
        <f t="shared" si="1"/>
        <v/>
      </c>
    </row>
    <row r="73" spans="1:12" s="82" customFormat="1" ht="12" customHeight="1" x14ac:dyDescent="0.2">
      <c r="A73" s="13" t="s">
        <v>217</v>
      </c>
      <c r="B73" s="850" t="s">
        <v>221</v>
      </c>
      <c r="C73" s="669"/>
      <c r="D73" s="669"/>
      <c r="E73" s="1226"/>
      <c r="F73" s="1226"/>
      <c r="G73" s="1226"/>
      <c r="H73" s="437">
        <f t="shared" si="2"/>
        <v>0</v>
      </c>
      <c r="I73" s="762"/>
      <c r="J73" s="669"/>
      <c r="K73" s="437"/>
      <c r="L73" s="1506" t="str">
        <f t="shared" si="1"/>
        <v/>
      </c>
    </row>
    <row r="74" spans="1:12" s="82" customFormat="1" ht="12" customHeight="1" x14ac:dyDescent="0.2">
      <c r="A74" s="13" t="s">
        <v>689</v>
      </c>
      <c r="B74" s="850" t="s">
        <v>394</v>
      </c>
      <c r="C74" s="669"/>
      <c r="D74" s="669"/>
      <c r="E74" s="437"/>
      <c r="F74" s="437"/>
      <c r="G74" s="437"/>
      <c r="H74" s="437">
        <f t="shared" si="2"/>
        <v>0</v>
      </c>
      <c r="I74" s="762"/>
      <c r="J74" s="669"/>
      <c r="K74" s="437"/>
      <c r="L74" s="1506" t="str">
        <f t="shared" si="1"/>
        <v/>
      </c>
    </row>
    <row r="75" spans="1:12" s="82" customFormat="1" ht="12" customHeight="1" thickBot="1" x14ac:dyDescent="0.25">
      <c r="A75" s="366" t="s">
        <v>219</v>
      </c>
      <c r="B75" s="851" t="s">
        <v>541</v>
      </c>
      <c r="C75" s="669"/>
      <c r="D75" s="669"/>
      <c r="E75" s="175"/>
      <c r="F75" s="175"/>
      <c r="G75" s="175"/>
      <c r="H75" s="437">
        <f t="shared" si="2"/>
        <v>0</v>
      </c>
      <c r="I75" s="762"/>
      <c r="J75" s="669"/>
      <c r="K75" s="437"/>
      <c r="L75" s="1506" t="str">
        <f t="shared" ref="L75:L84" si="16">IF(G75=0,"",K75/G75*100)</f>
        <v/>
      </c>
    </row>
    <row r="76" spans="1:12" s="82" customFormat="1" ht="12" customHeight="1" thickBot="1" x14ac:dyDescent="0.25">
      <c r="A76" s="512" t="s">
        <v>22</v>
      </c>
      <c r="B76" s="389" t="s">
        <v>654</v>
      </c>
      <c r="C76" s="662">
        <f>SUM(C77:C78)</f>
        <v>0</v>
      </c>
      <c r="D76" s="139">
        <f t="shared" ref="D76:K76" si="17">SUM(D77:D78)</f>
        <v>0</v>
      </c>
      <c r="E76" s="139">
        <f t="shared" si="17"/>
        <v>0</v>
      </c>
      <c r="F76" s="662">
        <f t="shared" si="17"/>
        <v>0</v>
      </c>
      <c r="G76" s="139">
        <f t="shared" si="17"/>
        <v>0</v>
      </c>
      <c r="H76" s="139">
        <f t="shared" ref="H76:H84" si="18">+G76-F76</f>
        <v>0</v>
      </c>
      <c r="I76" s="725">
        <f t="shared" si="17"/>
        <v>0</v>
      </c>
      <c r="J76" s="662">
        <f t="shared" si="17"/>
        <v>0</v>
      </c>
      <c r="K76" s="139">
        <f t="shared" si="17"/>
        <v>0</v>
      </c>
      <c r="L76" s="1500" t="str">
        <f t="shared" si="16"/>
        <v/>
      </c>
    </row>
    <row r="77" spans="1:12" s="82" customFormat="1" ht="12" customHeight="1" x14ac:dyDescent="0.2">
      <c r="A77" s="13" t="s">
        <v>220</v>
      </c>
      <c r="B77" s="65" t="s">
        <v>373</v>
      </c>
      <c r="C77" s="669"/>
      <c r="D77" s="437"/>
      <c r="E77" s="437"/>
      <c r="F77" s="669"/>
      <c r="G77" s="437"/>
      <c r="H77" s="437">
        <f t="shared" si="18"/>
        <v>0</v>
      </c>
      <c r="I77" s="762"/>
      <c r="J77" s="669"/>
      <c r="K77" s="437"/>
      <c r="L77" s="1506" t="str">
        <f t="shared" si="16"/>
        <v/>
      </c>
    </row>
    <row r="78" spans="1:12" s="82" customFormat="1" ht="12" customHeight="1" thickBot="1" x14ac:dyDescent="0.25">
      <c r="A78" s="367" t="s">
        <v>222</v>
      </c>
      <c r="B78" s="65" t="s">
        <v>374</v>
      </c>
      <c r="C78" s="669"/>
      <c r="D78" s="437"/>
      <c r="E78" s="437"/>
      <c r="F78" s="669"/>
      <c r="G78" s="437"/>
      <c r="H78" s="437">
        <f t="shared" si="18"/>
        <v>0</v>
      </c>
      <c r="I78" s="762"/>
      <c r="J78" s="669"/>
      <c r="K78" s="437"/>
      <c r="L78" s="1506" t="str">
        <f t="shared" si="16"/>
        <v/>
      </c>
    </row>
    <row r="79" spans="1:12" s="32" customFormat="1" ht="12" customHeight="1" thickBot="1" x14ac:dyDescent="0.25">
      <c r="A79" s="512" t="s">
        <v>23</v>
      </c>
      <c r="B79" s="389" t="s">
        <v>655</v>
      </c>
      <c r="C79" s="662">
        <f>SUM(C80:C82)</f>
        <v>0</v>
      </c>
      <c r="D79" s="139">
        <f t="shared" ref="D79:K79" si="19">SUM(D80:D82)</f>
        <v>0</v>
      </c>
      <c r="E79" s="139">
        <f t="shared" si="19"/>
        <v>0</v>
      </c>
      <c r="F79" s="662">
        <f t="shared" si="19"/>
        <v>0</v>
      </c>
      <c r="G79" s="139">
        <f t="shared" si="19"/>
        <v>0</v>
      </c>
      <c r="H79" s="139">
        <f t="shared" si="18"/>
        <v>0</v>
      </c>
      <c r="I79" s="725">
        <f t="shared" si="19"/>
        <v>0</v>
      </c>
      <c r="J79" s="662">
        <f t="shared" si="19"/>
        <v>0</v>
      </c>
      <c r="K79" s="139">
        <f t="shared" si="19"/>
        <v>0</v>
      </c>
      <c r="L79" s="1500" t="str">
        <f t="shared" si="16"/>
        <v/>
      </c>
    </row>
    <row r="80" spans="1:12" s="82" customFormat="1" ht="12" customHeight="1" x14ac:dyDescent="0.2">
      <c r="A80" s="13" t="s">
        <v>223</v>
      </c>
      <c r="B80" s="850" t="s">
        <v>308</v>
      </c>
      <c r="C80" s="669"/>
      <c r="D80" s="437"/>
      <c r="E80" s="437"/>
      <c r="F80" s="669"/>
      <c r="G80" s="437"/>
      <c r="H80" s="437">
        <f t="shared" si="18"/>
        <v>0</v>
      </c>
      <c r="I80" s="762"/>
      <c r="J80" s="669"/>
      <c r="K80" s="437"/>
      <c r="L80" s="1506" t="str">
        <f t="shared" si="16"/>
        <v/>
      </c>
    </row>
    <row r="81" spans="1:16" s="82" customFormat="1" ht="12" customHeight="1" x14ac:dyDescent="0.2">
      <c r="A81" s="366" t="s">
        <v>224</v>
      </c>
      <c r="B81" s="851" t="s">
        <v>309</v>
      </c>
      <c r="C81" s="669"/>
      <c r="D81" s="437"/>
      <c r="E81" s="437"/>
      <c r="F81" s="669"/>
      <c r="G81" s="437"/>
      <c r="H81" s="437">
        <f t="shared" si="18"/>
        <v>0</v>
      </c>
      <c r="I81" s="762"/>
      <c r="J81" s="669"/>
      <c r="K81" s="437"/>
      <c r="L81" s="1506" t="str">
        <f t="shared" si="16"/>
        <v/>
      </c>
    </row>
    <row r="82" spans="1:16" s="82" customFormat="1" ht="12" customHeight="1" thickBot="1" x14ac:dyDescent="0.25">
      <c r="A82" s="367" t="s">
        <v>330</v>
      </c>
      <c r="B82" s="555" t="s">
        <v>382</v>
      </c>
      <c r="C82" s="669"/>
      <c r="D82" s="437"/>
      <c r="E82" s="437"/>
      <c r="F82" s="669"/>
      <c r="G82" s="437"/>
      <c r="H82" s="437">
        <f t="shared" si="18"/>
        <v>0</v>
      </c>
      <c r="I82" s="762"/>
      <c r="J82" s="669"/>
      <c r="K82" s="437"/>
      <c r="L82" s="1506" t="str">
        <f t="shared" si="16"/>
        <v/>
      </c>
    </row>
    <row r="83" spans="1:16" s="32" customFormat="1" ht="12" customHeight="1" thickBot="1" x14ac:dyDescent="0.25">
      <c r="A83" s="512" t="s">
        <v>24</v>
      </c>
      <c r="B83" s="389" t="s">
        <v>656</v>
      </c>
      <c r="C83" s="625">
        <f>+C68+C72+C76+C79</f>
        <v>0</v>
      </c>
      <c r="D83" s="1069">
        <f t="shared" ref="D83:K83" si="20">+D68+D72+D76+D79</f>
        <v>0</v>
      </c>
      <c r="E83" s="1069">
        <f t="shared" si="20"/>
        <v>0</v>
      </c>
      <c r="F83" s="625">
        <f t="shared" si="20"/>
        <v>0</v>
      </c>
      <c r="G83" s="1069">
        <f t="shared" si="20"/>
        <v>0</v>
      </c>
      <c r="H83" s="1069">
        <f t="shared" si="18"/>
        <v>0</v>
      </c>
      <c r="I83" s="730">
        <f t="shared" si="20"/>
        <v>0</v>
      </c>
      <c r="J83" s="625">
        <f t="shared" si="20"/>
        <v>0</v>
      </c>
      <c r="K83" s="1069">
        <f t="shared" si="20"/>
        <v>0</v>
      </c>
      <c r="L83" s="1501" t="str">
        <f t="shared" si="16"/>
        <v/>
      </c>
    </row>
    <row r="84" spans="1:16" s="32" customFormat="1" ht="12" customHeight="1" thickBot="1" x14ac:dyDescent="0.25">
      <c r="A84" s="392" t="s">
        <v>25</v>
      </c>
      <c r="B84" s="854" t="s">
        <v>682</v>
      </c>
      <c r="C84" s="625">
        <f>+C67+C83</f>
        <v>592138645</v>
      </c>
      <c r="D84" s="1069">
        <f t="shared" ref="D84:K84" si="21">+D67+D83</f>
        <v>597445918</v>
      </c>
      <c r="E84" s="1069">
        <f t="shared" si="21"/>
        <v>623355918</v>
      </c>
      <c r="F84" s="625">
        <f t="shared" si="21"/>
        <v>623355918</v>
      </c>
      <c r="G84" s="1069">
        <f t="shared" si="21"/>
        <v>623355918</v>
      </c>
      <c r="H84" s="1069">
        <f t="shared" si="18"/>
        <v>0</v>
      </c>
      <c r="I84" s="730">
        <f t="shared" si="21"/>
        <v>0</v>
      </c>
      <c r="J84" s="625">
        <f t="shared" si="21"/>
        <v>0</v>
      </c>
      <c r="K84" s="1069">
        <f t="shared" si="21"/>
        <v>568726753</v>
      </c>
      <c r="L84" s="1501">
        <f t="shared" si="16"/>
        <v>91.236280362064363</v>
      </c>
    </row>
    <row r="85" spans="1:16" s="82" customFormat="1" ht="15" customHeight="1" x14ac:dyDescent="0.2">
      <c r="A85" s="328"/>
      <c r="B85" s="329"/>
      <c r="C85" s="176"/>
      <c r="D85" s="71"/>
      <c r="E85" s="71"/>
      <c r="F85" s="71"/>
      <c r="G85" s="71"/>
      <c r="H85" s="176"/>
      <c r="I85" s="176"/>
      <c r="J85" s="176"/>
      <c r="K85" s="176"/>
      <c r="L85" s="176"/>
    </row>
    <row r="86" spans="1:16" ht="13.5" thickBot="1" x14ac:dyDescent="0.25">
      <c r="A86" s="2360" t="s">
        <v>389</v>
      </c>
      <c r="B86" s="2360"/>
      <c r="C86" s="2360"/>
      <c r="D86" s="2360"/>
      <c r="E86" s="2360"/>
      <c r="F86" s="2360"/>
      <c r="G86" s="2360"/>
      <c r="H86" s="2360"/>
      <c r="I86" s="31"/>
      <c r="J86" s="31"/>
      <c r="K86" s="31"/>
      <c r="L86" s="31"/>
    </row>
    <row r="87" spans="1:16" s="646" customFormat="1" ht="53.25" customHeight="1" thickBot="1" x14ac:dyDescent="0.25">
      <c r="A87" s="732"/>
      <c r="B87" s="733" t="s">
        <v>38</v>
      </c>
      <c r="C87" s="647" t="str">
        <f>C8</f>
        <v xml:space="preserve">2022. évi eredeti előirányzat
2/2022. (II.14.) </v>
      </c>
      <c r="D87" s="22" t="str">
        <f t="shared" ref="D87:L87" si="22">D8</f>
        <v>Módosított előirányzat a 17/2022.  (VI.30.)  rendelet szerint</v>
      </c>
      <c r="E87" s="22" t="str">
        <f t="shared" si="22"/>
        <v>Módosított előirányzat a 18/2022. (IX.29.)  rendelet szerint</v>
      </c>
      <c r="F87" s="22" t="str">
        <f t="shared" si="22"/>
        <v>Módosított előirányzat a 23/2022. (XII.16.)  rendelet szerint</v>
      </c>
      <c r="G87" s="22" t="str">
        <f t="shared" si="22"/>
        <v>Módosított előirányzat a 1/2023. (II.13.)  rendelet szerint</v>
      </c>
      <c r="H87" s="39" t="str">
        <f t="shared" si="22"/>
        <v>Változás a 2022. 23/2022. (XII.16.) rendelethez képest</v>
      </c>
      <c r="I87" s="226" t="str">
        <f t="shared" si="22"/>
        <v>2022. évi teljesítés              2022.06.30-ig</v>
      </c>
      <c r="J87" s="22" t="str">
        <f t="shared" si="22"/>
        <v>2022. évi teljesítés              2022.09.30-ig</v>
      </c>
      <c r="K87" s="22" t="str">
        <f t="shared" si="22"/>
        <v>2022. évi teljesítés              2022.12.31-ig</v>
      </c>
      <c r="L87" s="1822" t="str">
        <f t="shared" si="22"/>
        <v>Teljesítés %-a</v>
      </c>
    </row>
    <row r="88" spans="1:16" s="38" customFormat="1" ht="12" customHeight="1" thickBot="1" x14ac:dyDescent="0.25">
      <c r="A88" s="85" t="s">
        <v>12</v>
      </c>
      <c r="B88" s="1027" t="s">
        <v>553</v>
      </c>
      <c r="C88" s="670">
        <f>C89+C91+C92+C93+C94</f>
        <v>0</v>
      </c>
      <c r="D88" s="1072">
        <f t="shared" ref="D88:K88" si="23">D89+D91+D92+D93+D94+D101</f>
        <v>0</v>
      </c>
      <c r="E88" s="670">
        <f t="shared" si="23"/>
        <v>0</v>
      </c>
      <c r="F88" s="670">
        <f t="shared" si="23"/>
        <v>0</v>
      </c>
      <c r="G88" s="670">
        <f t="shared" si="23"/>
        <v>0</v>
      </c>
      <c r="H88" s="86">
        <f t="shared" ref="H88:H134" si="24">+G88-F88</f>
        <v>0</v>
      </c>
      <c r="I88" s="767">
        <f t="shared" si="23"/>
        <v>0</v>
      </c>
      <c r="J88" s="86">
        <f t="shared" si="23"/>
        <v>0</v>
      </c>
      <c r="K88" s="1072">
        <f t="shared" si="23"/>
        <v>0</v>
      </c>
      <c r="L88" s="1494" t="str">
        <f t="shared" ref="L88:L135" si="25">IF(G88=0,"",K88/G88*100)</f>
        <v/>
      </c>
    </row>
    <row r="89" spans="1:16" ht="12" customHeight="1" x14ac:dyDescent="0.2">
      <c r="A89" s="119" t="s">
        <v>91</v>
      </c>
      <c r="B89" s="59" t="s">
        <v>68</v>
      </c>
      <c r="C89" s="671"/>
      <c r="D89" s="143"/>
      <c r="E89" s="671"/>
      <c r="F89" s="671"/>
      <c r="G89" s="671"/>
      <c r="H89" s="87">
        <f t="shared" si="24"/>
        <v>0</v>
      </c>
      <c r="I89" s="768"/>
      <c r="J89" s="87"/>
      <c r="K89" s="143"/>
      <c r="L89" s="1495" t="str">
        <f t="shared" si="25"/>
        <v/>
      </c>
      <c r="M89" s="1400"/>
    </row>
    <row r="90" spans="1:16" ht="12" customHeight="1" x14ac:dyDescent="0.2">
      <c r="A90" s="366" t="s">
        <v>310</v>
      </c>
      <c r="B90" s="374" t="s">
        <v>273</v>
      </c>
      <c r="C90" s="663"/>
      <c r="D90" s="140"/>
      <c r="E90" s="663"/>
      <c r="F90" s="663"/>
      <c r="G90" s="663"/>
      <c r="H90" s="17">
        <f t="shared" si="24"/>
        <v>0</v>
      </c>
      <c r="I90" s="723"/>
      <c r="J90" s="17"/>
      <c r="K90" s="140"/>
      <c r="L90" s="1496" t="str">
        <f t="shared" si="25"/>
        <v/>
      </c>
    </row>
    <row r="91" spans="1:16" ht="12" customHeight="1" x14ac:dyDescent="0.2">
      <c r="A91" s="366" t="s">
        <v>92</v>
      </c>
      <c r="B91" s="371" t="s">
        <v>87</v>
      </c>
      <c r="C91" s="664"/>
      <c r="D91" s="436"/>
      <c r="E91" s="664"/>
      <c r="F91" s="664"/>
      <c r="G91" s="664"/>
      <c r="H91" s="368">
        <f t="shared" si="24"/>
        <v>0</v>
      </c>
      <c r="I91" s="724"/>
      <c r="J91" s="368"/>
      <c r="K91" s="436"/>
      <c r="L91" s="1497" t="str">
        <f t="shared" si="25"/>
        <v/>
      </c>
    </row>
    <row r="92" spans="1:16" ht="12" customHeight="1" x14ac:dyDescent="0.2">
      <c r="A92" s="366" t="s">
        <v>93</v>
      </c>
      <c r="B92" s="371" t="s">
        <v>69</v>
      </c>
      <c r="C92" s="665"/>
      <c r="D92" s="578"/>
      <c r="E92" s="665"/>
      <c r="F92" s="665"/>
      <c r="G92" s="665"/>
      <c r="H92" s="617">
        <f t="shared" si="24"/>
        <v>0</v>
      </c>
      <c r="I92" s="726"/>
      <c r="J92" s="617"/>
      <c r="K92" s="578"/>
      <c r="L92" s="1498" t="str">
        <f t="shared" si="25"/>
        <v/>
      </c>
      <c r="M92" s="1253"/>
    </row>
    <row r="93" spans="1:16" ht="12" customHeight="1" x14ac:dyDescent="0.2">
      <c r="A93" s="366" t="s">
        <v>90</v>
      </c>
      <c r="B93" s="371" t="s">
        <v>80</v>
      </c>
      <c r="C93" s="665"/>
      <c r="D93" s="578"/>
      <c r="E93" s="665"/>
      <c r="F93" s="665"/>
      <c r="G93" s="665"/>
      <c r="H93" s="617">
        <f t="shared" si="24"/>
        <v>0</v>
      </c>
      <c r="I93" s="726"/>
      <c r="J93" s="617"/>
      <c r="K93" s="578"/>
      <c r="L93" s="1498" t="str">
        <f t="shared" si="25"/>
        <v/>
      </c>
      <c r="P93" s="31" t="s">
        <v>389</v>
      </c>
    </row>
    <row r="94" spans="1:16" ht="12" customHeight="1" x14ac:dyDescent="0.2">
      <c r="A94" s="366" t="s">
        <v>150</v>
      </c>
      <c r="B94" s="60" t="s">
        <v>88</v>
      </c>
      <c r="C94" s="665">
        <f>SUM(C95:L101)</f>
        <v>0</v>
      </c>
      <c r="D94" s="578">
        <f t="shared" ref="D94:K94" si="26">SUM(D95:D100)</f>
        <v>0</v>
      </c>
      <c r="E94" s="665">
        <f t="shared" si="26"/>
        <v>0</v>
      </c>
      <c r="F94" s="665">
        <f t="shared" si="26"/>
        <v>0</v>
      </c>
      <c r="G94" s="665">
        <f t="shared" si="26"/>
        <v>0</v>
      </c>
      <c r="H94" s="617">
        <f t="shared" si="24"/>
        <v>0</v>
      </c>
      <c r="I94" s="726">
        <f t="shared" si="26"/>
        <v>0</v>
      </c>
      <c r="J94" s="617">
        <f t="shared" si="26"/>
        <v>0</v>
      </c>
      <c r="K94" s="578">
        <f t="shared" si="26"/>
        <v>0</v>
      </c>
      <c r="L94" s="1498" t="str">
        <f t="shared" si="25"/>
        <v/>
      </c>
    </row>
    <row r="95" spans="1:16" ht="12" customHeight="1" x14ac:dyDescent="0.2">
      <c r="A95" s="366" t="s">
        <v>311</v>
      </c>
      <c r="B95" s="828" t="s">
        <v>563</v>
      </c>
      <c r="C95" s="665"/>
      <c r="D95" s="578"/>
      <c r="E95" s="665"/>
      <c r="F95" s="665"/>
      <c r="G95" s="665"/>
      <c r="H95" s="617">
        <f t="shared" si="24"/>
        <v>0</v>
      </c>
      <c r="I95" s="726"/>
      <c r="J95" s="617"/>
      <c r="K95" s="578"/>
      <c r="L95" s="1498" t="str">
        <f t="shared" si="25"/>
        <v/>
      </c>
    </row>
    <row r="96" spans="1:16" ht="12" customHeight="1" x14ac:dyDescent="0.2">
      <c r="A96" s="366" t="s">
        <v>312</v>
      </c>
      <c r="B96" s="1028" t="s">
        <v>698</v>
      </c>
      <c r="C96" s="665"/>
      <c r="D96" s="578"/>
      <c r="E96" s="665"/>
      <c r="F96" s="665"/>
      <c r="G96" s="665"/>
      <c r="H96" s="617">
        <f t="shared" si="24"/>
        <v>0</v>
      </c>
      <c r="I96" s="726"/>
      <c r="J96" s="617"/>
      <c r="K96" s="578"/>
      <c r="L96" s="1498" t="str">
        <f t="shared" si="25"/>
        <v/>
      </c>
    </row>
    <row r="97" spans="1:15" ht="12" customHeight="1" x14ac:dyDescent="0.2">
      <c r="A97" s="366" t="s">
        <v>313</v>
      </c>
      <c r="B97" s="1028" t="s">
        <v>697</v>
      </c>
      <c r="C97" s="665"/>
      <c r="D97" s="578"/>
      <c r="E97" s="665"/>
      <c r="F97" s="665"/>
      <c r="G97" s="665"/>
      <c r="H97" s="617">
        <f t="shared" si="24"/>
        <v>0</v>
      </c>
      <c r="I97" s="726"/>
      <c r="J97" s="617"/>
      <c r="K97" s="578"/>
      <c r="L97" s="1498" t="str">
        <f t="shared" si="25"/>
        <v/>
      </c>
    </row>
    <row r="98" spans="1:15" ht="12" customHeight="1" x14ac:dyDescent="0.2">
      <c r="A98" s="366" t="s">
        <v>314</v>
      </c>
      <c r="B98" s="1028" t="s">
        <v>696</v>
      </c>
      <c r="C98" s="665"/>
      <c r="D98" s="578"/>
      <c r="E98" s="578"/>
      <c r="F98" s="665"/>
      <c r="G98" s="665"/>
      <c r="H98" s="617">
        <f t="shared" si="24"/>
        <v>0</v>
      </c>
      <c r="I98" s="726"/>
      <c r="J98" s="617"/>
      <c r="K98" s="578"/>
      <c r="L98" s="1498" t="str">
        <f t="shared" si="25"/>
        <v/>
      </c>
    </row>
    <row r="99" spans="1:15" ht="12" customHeight="1" x14ac:dyDescent="0.2">
      <c r="A99" s="366" t="s">
        <v>315</v>
      </c>
      <c r="B99" s="1028" t="s">
        <v>701</v>
      </c>
      <c r="C99" s="665"/>
      <c r="D99" s="578"/>
      <c r="E99" s="578"/>
      <c r="F99" s="665"/>
      <c r="G99" s="665"/>
      <c r="H99" s="617">
        <f t="shared" si="24"/>
        <v>0</v>
      </c>
      <c r="I99" s="726"/>
      <c r="J99" s="617"/>
      <c r="K99" s="578"/>
      <c r="L99" s="1498" t="str">
        <f t="shared" si="25"/>
        <v/>
      </c>
    </row>
    <row r="100" spans="1:15" ht="12" customHeight="1" x14ac:dyDescent="0.2">
      <c r="A100" s="366" t="s">
        <v>365</v>
      </c>
      <c r="B100" s="1028" t="s">
        <v>695</v>
      </c>
      <c r="C100" s="665"/>
      <c r="D100" s="578"/>
      <c r="E100" s="578"/>
      <c r="F100" s="665"/>
      <c r="G100" s="665"/>
      <c r="H100" s="617">
        <f t="shared" si="24"/>
        <v>0</v>
      </c>
      <c r="I100" s="726"/>
      <c r="J100" s="617"/>
      <c r="K100" s="578"/>
      <c r="L100" s="1498" t="str">
        <f t="shared" si="25"/>
        <v/>
      </c>
    </row>
    <row r="101" spans="1:15" ht="12" customHeight="1" x14ac:dyDescent="0.2">
      <c r="A101" s="366" t="s">
        <v>657</v>
      </c>
      <c r="B101" s="1029" t="s">
        <v>700</v>
      </c>
      <c r="C101" s="672">
        <f>+C102+C103</f>
        <v>0</v>
      </c>
      <c r="D101" s="1106">
        <f t="shared" ref="D101:K101" si="27">+D102+D103</f>
        <v>0</v>
      </c>
      <c r="E101" s="672">
        <f t="shared" si="27"/>
        <v>0</v>
      </c>
      <c r="F101" s="672">
        <f t="shared" si="27"/>
        <v>0</v>
      </c>
      <c r="G101" s="672">
        <f t="shared" si="27"/>
        <v>0</v>
      </c>
      <c r="H101" s="619">
        <f t="shared" si="24"/>
        <v>0</v>
      </c>
      <c r="I101" s="1104">
        <f t="shared" si="27"/>
        <v>0</v>
      </c>
      <c r="J101" s="619">
        <f t="shared" si="27"/>
        <v>0</v>
      </c>
      <c r="K101" s="1106">
        <f t="shared" si="27"/>
        <v>0</v>
      </c>
      <c r="L101" s="1499" t="str">
        <f t="shared" si="25"/>
        <v/>
      </c>
    </row>
    <row r="102" spans="1:15" ht="12.75" customHeight="1" x14ac:dyDescent="0.2">
      <c r="A102" s="13" t="s">
        <v>658</v>
      </c>
      <c r="B102" s="1030" t="s">
        <v>659</v>
      </c>
      <c r="C102" s="663"/>
      <c r="D102" s="140"/>
      <c r="E102" s="663"/>
      <c r="F102" s="663"/>
      <c r="G102" s="663"/>
      <c r="H102" s="17">
        <f t="shared" si="24"/>
        <v>0</v>
      </c>
      <c r="I102" s="723"/>
      <c r="J102" s="17"/>
      <c r="K102" s="140"/>
      <c r="L102" s="1496" t="str">
        <f t="shared" si="25"/>
        <v/>
      </c>
    </row>
    <row r="103" spans="1:15" ht="12.75" customHeight="1" x14ac:dyDescent="0.2">
      <c r="A103" s="367" t="s">
        <v>660</v>
      </c>
      <c r="B103" s="1031" t="s">
        <v>661</v>
      </c>
      <c r="C103" s="664">
        <f>SUM(C104:C105)</f>
        <v>0</v>
      </c>
      <c r="D103" s="436">
        <f t="shared" ref="D103:K103" si="28">SUM(D104:D105)</f>
        <v>0</v>
      </c>
      <c r="E103" s="664">
        <f t="shared" si="28"/>
        <v>0</v>
      </c>
      <c r="F103" s="664">
        <f t="shared" si="28"/>
        <v>0</v>
      </c>
      <c r="G103" s="664">
        <f t="shared" si="28"/>
        <v>0</v>
      </c>
      <c r="H103" s="368">
        <f t="shared" si="24"/>
        <v>0</v>
      </c>
      <c r="I103" s="724">
        <f t="shared" si="28"/>
        <v>0</v>
      </c>
      <c r="J103" s="368">
        <f t="shared" si="28"/>
        <v>0</v>
      </c>
      <c r="K103" s="436">
        <f t="shared" si="28"/>
        <v>0</v>
      </c>
      <c r="L103" s="1497" t="str">
        <f t="shared" si="25"/>
        <v/>
      </c>
    </row>
    <row r="104" spans="1:15" ht="12.75" customHeight="1" x14ac:dyDescent="0.2">
      <c r="A104" s="367" t="s">
        <v>662</v>
      </c>
      <c r="B104" s="1032" t="s">
        <v>699</v>
      </c>
      <c r="C104" s="664"/>
      <c r="D104" s="436"/>
      <c r="E104" s="664"/>
      <c r="F104" s="664"/>
      <c r="G104" s="664"/>
      <c r="H104" s="368">
        <f t="shared" si="24"/>
        <v>0</v>
      </c>
      <c r="I104" s="724"/>
      <c r="J104" s="368"/>
      <c r="K104" s="436"/>
      <c r="L104" s="1497" t="str">
        <f t="shared" si="25"/>
        <v/>
      </c>
    </row>
    <row r="105" spans="1:15" ht="12.75" customHeight="1" thickBot="1" x14ac:dyDescent="0.25">
      <c r="A105" s="367" t="s">
        <v>663</v>
      </c>
      <c r="B105" s="1032" t="s">
        <v>683</v>
      </c>
      <c r="C105" s="664"/>
      <c r="D105" s="436"/>
      <c r="E105" s="664"/>
      <c r="F105" s="664"/>
      <c r="G105" s="664"/>
      <c r="H105" s="368">
        <f t="shared" si="24"/>
        <v>0</v>
      </c>
      <c r="I105" s="724"/>
      <c r="J105" s="368"/>
      <c r="K105" s="436"/>
      <c r="L105" s="1497" t="str">
        <f t="shared" si="25"/>
        <v/>
      </c>
    </row>
    <row r="106" spans="1:15" ht="12" customHeight="1" thickBot="1" x14ac:dyDescent="0.25">
      <c r="A106" s="15" t="s">
        <v>13</v>
      </c>
      <c r="B106" s="120" t="s">
        <v>388</v>
      </c>
      <c r="C106" s="662">
        <f>+C107+C109+C111</f>
        <v>0</v>
      </c>
      <c r="D106" s="139">
        <f t="shared" ref="D106:K106" si="29">+D107+D109+D111</f>
        <v>0</v>
      </c>
      <c r="E106" s="662">
        <f t="shared" si="29"/>
        <v>0</v>
      </c>
      <c r="F106" s="662">
        <f t="shared" si="29"/>
        <v>0</v>
      </c>
      <c r="G106" s="662">
        <f t="shared" si="29"/>
        <v>0</v>
      </c>
      <c r="H106" s="34">
        <f t="shared" si="24"/>
        <v>0</v>
      </c>
      <c r="I106" s="725">
        <f t="shared" si="29"/>
        <v>0</v>
      </c>
      <c r="J106" s="34">
        <f t="shared" si="29"/>
        <v>0</v>
      </c>
      <c r="K106" s="139">
        <f t="shared" si="29"/>
        <v>0</v>
      </c>
      <c r="L106" s="1500" t="str">
        <f t="shared" si="25"/>
        <v/>
      </c>
    </row>
    <row r="107" spans="1:15" ht="12" customHeight="1" x14ac:dyDescent="0.2">
      <c r="A107" s="13" t="s">
        <v>94</v>
      </c>
      <c r="B107" s="371" t="s">
        <v>122</v>
      </c>
      <c r="C107" s="663"/>
      <c r="D107" s="140"/>
      <c r="E107" s="663"/>
      <c r="F107" s="663"/>
      <c r="G107" s="663"/>
      <c r="H107" s="17">
        <f t="shared" si="24"/>
        <v>0</v>
      </c>
      <c r="I107" s="723"/>
      <c r="J107" s="17"/>
      <c r="K107" s="140"/>
      <c r="L107" s="1496" t="str">
        <f t="shared" si="25"/>
        <v/>
      </c>
    </row>
    <row r="108" spans="1:15" ht="12" customHeight="1" x14ac:dyDescent="0.2">
      <c r="A108" s="13" t="s">
        <v>321</v>
      </c>
      <c r="B108" s="396" t="s">
        <v>228</v>
      </c>
      <c r="C108" s="663"/>
      <c r="D108" s="140"/>
      <c r="E108" s="663"/>
      <c r="F108" s="663"/>
      <c r="G108" s="663"/>
      <c r="H108" s="17">
        <f t="shared" si="24"/>
        <v>0</v>
      </c>
      <c r="I108" s="723"/>
      <c r="J108" s="17"/>
      <c r="K108" s="140"/>
      <c r="L108" s="1496" t="str">
        <f t="shared" si="25"/>
        <v/>
      </c>
    </row>
    <row r="109" spans="1:15" ht="12" customHeight="1" x14ac:dyDescent="0.2">
      <c r="A109" s="13" t="s">
        <v>95</v>
      </c>
      <c r="B109" s="396" t="s">
        <v>2</v>
      </c>
      <c r="C109" s="664"/>
      <c r="D109" s="436"/>
      <c r="E109" s="664"/>
      <c r="F109" s="664"/>
      <c r="G109" s="664"/>
      <c r="H109" s="368">
        <f t="shared" si="24"/>
        <v>0</v>
      </c>
      <c r="I109" s="724"/>
      <c r="J109" s="368"/>
      <c r="K109" s="436"/>
      <c r="L109" s="1497" t="str">
        <f t="shared" si="25"/>
        <v/>
      </c>
    </row>
    <row r="110" spans="1:15" ht="12" customHeight="1" x14ac:dyDescent="0.2">
      <c r="A110" s="13" t="s">
        <v>320</v>
      </c>
      <c r="B110" s="396" t="s">
        <v>562</v>
      </c>
      <c r="C110" s="664"/>
      <c r="D110" s="436"/>
      <c r="E110" s="664"/>
      <c r="F110" s="664"/>
      <c r="G110" s="664"/>
      <c r="H110" s="368">
        <f t="shared" si="24"/>
        <v>0</v>
      </c>
      <c r="I110" s="724"/>
      <c r="J110" s="368"/>
      <c r="K110" s="436"/>
      <c r="L110" s="1497" t="str">
        <f t="shared" si="25"/>
        <v/>
      </c>
    </row>
    <row r="111" spans="1:15" ht="12" customHeight="1" x14ac:dyDescent="0.2">
      <c r="A111" s="13" t="s">
        <v>96</v>
      </c>
      <c r="B111" s="620" t="s">
        <v>271</v>
      </c>
      <c r="C111" s="664">
        <f>SUM(C112:C115)</f>
        <v>0</v>
      </c>
      <c r="D111" s="436">
        <f t="shared" ref="D111:K111" si="30">SUM(D112:D115)</f>
        <v>0</v>
      </c>
      <c r="E111" s="664">
        <f t="shared" si="30"/>
        <v>0</v>
      </c>
      <c r="F111" s="664">
        <f t="shared" si="30"/>
        <v>0</v>
      </c>
      <c r="G111" s="664">
        <f t="shared" si="30"/>
        <v>0</v>
      </c>
      <c r="H111" s="368">
        <f t="shared" si="24"/>
        <v>0</v>
      </c>
      <c r="I111" s="724">
        <f t="shared" si="30"/>
        <v>0</v>
      </c>
      <c r="J111" s="368">
        <f t="shared" si="30"/>
        <v>0</v>
      </c>
      <c r="K111" s="436">
        <f t="shared" si="30"/>
        <v>0</v>
      </c>
      <c r="L111" s="1497" t="str">
        <f t="shared" si="25"/>
        <v/>
      </c>
      <c r="O111" s="275"/>
    </row>
    <row r="112" spans="1:15" ht="12" customHeight="1" x14ac:dyDescent="0.2">
      <c r="A112" s="13" t="s">
        <v>322</v>
      </c>
      <c r="B112" s="393" t="s">
        <v>229</v>
      </c>
      <c r="C112" s="664"/>
      <c r="D112" s="436"/>
      <c r="E112" s="664"/>
      <c r="F112" s="664"/>
      <c r="G112" s="664"/>
      <c r="H112" s="368">
        <f t="shared" si="24"/>
        <v>0</v>
      </c>
      <c r="I112" s="724"/>
      <c r="J112" s="368"/>
      <c r="K112" s="436"/>
      <c r="L112" s="1497" t="str">
        <f t="shared" si="25"/>
        <v/>
      </c>
    </row>
    <row r="113" spans="1:16" ht="12" customHeight="1" x14ac:dyDescent="0.2">
      <c r="A113" s="13" t="s">
        <v>323</v>
      </c>
      <c r="B113" s="393" t="s">
        <v>230</v>
      </c>
      <c r="C113" s="664"/>
      <c r="D113" s="436"/>
      <c r="E113" s="664"/>
      <c r="F113" s="664"/>
      <c r="G113" s="664"/>
      <c r="H113" s="368">
        <f t="shared" si="24"/>
        <v>0</v>
      </c>
      <c r="I113" s="724"/>
      <c r="J113" s="368"/>
      <c r="K113" s="436"/>
      <c r="L113" s="1497" t="str">
        <f t="shared" si="25"/>
        <v/>
      </c>
    </row>
    <row r="114" spans="1:16" ht="12" customHeight="1" x14ac:dyDescent="0.2">
      <c r="A114" s="13" t="s">
        <v>324</v>
      </c>
      <c r="B114" s="393" t="s">
        <v>227</v>
      </c>
      <c r="C114" s="664"/>
      <c r="D114" s="436"/>
      <c r="E114" s="664"/>
      <c r="F114" s="664"/>
      <c r="G114" s="664"/>
      <c r="H114" s="368">
        <f t="shared" si="24"/>
        <v>0</v>
      </c>
      <c r="I114" s="724"/>
      <c r="J114" s="368"/>
      <c r="K114" s="436"/>
      <c r="L114" s="1497" t="str">
        <f t="shared" si="25"/>
        <v/>
      </c>
    </row>
    <row r="115" spans="1:16" ht="12" customHeight="1" thickBot="1" x14ac:dyDescent="0.25">
      <c r="A115" s="13" t="s">
        <v>325</v>
      </c>
      <c r="B115" s="393" t="s">
        <v>231</v>
      </c>
      <c r="C115" s="665"/>
      <c r="D115" s="578"/>
      <c r="E115" s="665"/>
      <c r="F115" s="665"/>
      <c r="G115" s="665"/>
      <c r="H115" s="617">
        <f t="shared" si="24"/>
        <v>0</v>
      </c>
      <c r="I115" s="726"/>
      <c r="J115" s="617"/>
      <c r="K115" s="578"/>
      <c r="L115" s="1498" t="str">
        <f t="shared" si="25"/>
        <v/>
      </c>
    </row>
    <row r="116" spans="1:16" ht="12" customHeight="1" thickBot="1" x14ac:dyDescent="0.25">
      <c r="A116" s="15" t="s">
        <v>14</v>
      </c>
      <c r="B116" s="63" t="s">
        <v>546</v>
      </c>
      <c r="C116" s="662">
        <f>+C88+C106</f>
        <v>0</v>
      </c>
      <c r="D116" s="139">
        <f t="shared" ref="D116:K116" si="31">+D88+D106</f>
        <v>0</v>
      </c>
      <c r="E116" s="662">
        <f t="shared" si="31"/>
        <v>0</v>
      </c>
      <c r="F116" s="662">
        <f t="shared" si="31"/>
        <v>0</v>
      </c>
      <c r="G116" s="662">
        <f t="shared" si="31"/>
        <v>0</v>
      </c>
      <c r="H116" s="34">
        <f t="shared" si="24"/>
        <v>0</v>
      </c>
      <c r="I116" s="725">
        <f t="shared" si="31"/>
        <v>0</v>
      </c>
      <c r="J116" s="34">
        <f t="shared" si="31"/>
        <v>0</v>
      </c>
      <c r="K116" s="139">
        <f t="shared" si="31"/>
        <v>0</v>
      </c>
      <c r="L116" s="1500" t="str">
        <f t="shared" si="25"/>
        <v/>
      </c>
    </row>
    <row r="117" spans="1:16" ht="12" customHeight="1" thickBot="1" x14ac:dyDescent="0.25">
      <c r="A117" s="15" t="s">
        <v>15</v>
      </c>
      <c r="B117" s="63" t="s">
        <v>547</v>
      </c>
      <c r="C117" s="662">
        <f>+C118+C119+C120</f>
        <v>0</v>
      </c>
      <c r="D117" s="139">
        <f t="shared" ref="D117:K117" si="32">+D118+D119+D120</f>
        <v>0</v>
      </c>
      <c r="E117" s="662">
        <f t="shared" si="32"/>
        <v>0</v>
      </c>
      <c r="F117" s="662">
        <f t="shared" si="32"/>
        <v>0</v>
      </c>
      <c r="G117" s="662">
        <f t="shared" si="32"/>
        <v>0</v>
      </c>
      <c r="H117" s="34">
        <f t="shared" si="24"/>
        <v>0</v>
      </c>
      <c r="I117" s="725">
        <f t="shared" si="32"/>
        <v>0</v>
      </c>
      <c r="J117" s="34">
        <f t="shared" si="32"/>
        <v>0</v>
      </c>
      <c r="K117" s="139">
        <f t="shared" si="32"/>
        <v>0</v>
      </c>
      <c r="L117" s="1500" t="str">
        <f t="shared" si="25"/>
        <v/>
      </c>
    </row>
    <row r="118" spans="1:16" s="38" customFormat="1" ht="12" customHeight="1" x14ac:dyDescent="0.2">
      <c r="A118" s="13" t="s">
        <v>100</v>
      </c>
      <c r="B118" s="18" t="s">
        <v>401</v>
      </c>
      <c r="C118" s="664"/>
      <c r="D118" s="436"/>
      <c r="E118" s="664"/>
      <c r="F118" s="664"/>
      <c r="G118" s="664"/>
      <c r="H118" s="368">
        <f t="shared" si="24"/>
        <v>0</v>
      </c>
      <c r="I118" s="724"/>
      <c r="J118" s="368"/>
      <c r="K118" s="436"/>
      <c r="L118" s="1497" t="str">
        <f t="shared" si="25"/>
        <v/>
      </c>
    </row>
    <row r="119" spans="1:16" ht="12" customHeight="1" x14ac:dyDescent="0.2">
      <c r="A119" s="13" t="s">
        <v>101</v>
      </c>
      <c r="B119" s="18" t="s">
        <v>246</v>
      </c>
      <c r="C119" s="664"/>
      <c r="D119" s="436"/>
      <c r="E119" s="664"/>
      <c r="F119" s="664"/>
      <c r="G119" s="664"/>
      <c r="H119" s="368">
        <f t="shared" si="24"/>
        <v>0</v>
      </c>
      <c r="I119" s="724"/>
      <c r="J119" s="368"/>
      <c r="K119" s="436"/>
      <c r="L119" s="1497" t="str">
        <f t="shared" si="25"/>
        <v/>
      </c>
    </row>
    <row r="120" spans="1:16" ht="12" customHeight="1" thickBot="1" x14ac:dyDescent="0.25">
      <c r="A120" s="14" t="s">
        <v>167</v>
      </c>
      <c r="B120" s="60" t="s">
        <v>247</v>
      </c>
      <c r="C120" s="664"/>
      <c r="D120" s="436"/>
      <c r="E120" s="664"/>
      <c r="F120" s="664"/>
      <c r="G120" s="664"/>
      <c r="H120" s="368">
        <f t="shared" si="24"/>
        <v>0</v>
      </c>
      <c r="I120" s="724"/>
      <c r="J120" s="368"/>
      <c r="K120" s="436"/>
      <c r="L120" s="1497" t="str">
        <f t="shared" si="25"/>
        <v/>
      </c>
    </row>
    <row r="121" spans="1:16" ht="12" customHeight="1" thickBot="1" x14ac:dyDescent="0.25">
      <c r="A121" s="15" t="s">
        <v>16</v>
      </c>
      <c r="B121" s="63" t="s">
        <v>551</v>
      </c>
      <c r="C121" s="662">
        <f>+C122+C124</f>
        <v>0</v>
      </c>
      <c r="D121" s="139">
        <f t="shared" ref="D121:K121" si="33">+D122+D124</f>
        <v>0</v>
      </c>
      <c r="E121" s="662">
        <f t="shared" si="33"/>
        <v>0</v>
      </c>
      <c r="F121" s="662">
        <f t="shared" si="33"/>
        <v>0</v>
      </c>
      <c r="G121" s="662">
        <f t="shared" si="33"/>
        <v>0</v>
      </c>
      <c r="H121" s="34">
        <f t="shared" si="24"/>
        <v>0</v>
      </c>
      <c r="I121" s="725">
        <f t="shared" si="33"/>
        <v>0</v>
      </c>
      <c r="J121" s="34">
        <f t="shared" si="33"/>
        <v>0</v>
      </c>
      <c r="K121" s="139">
        <f t="shared" si="33"/>
        <v>0</v>
      </c>
      <c r="L121" s="1500" t="str">
        <f t="shared" si="25"/>
        <v/>
      </c>
    </row>
    <row r="122" spans="1:16" ht="12" customHeight="1" x14ac:dyDescent="0.2">
      <c r="A122" s="13" t="s">
        <v>89</v>
      </c>
      <c r="B122" s="18" t="s">
        <v>395</v>
      </c>
      <c r="C122" s="664"/>
      <c r="D122" s="436"/>
      <c r="E122" s="664"/>
      <c r="F122" s="664"/>
      <c r="G122" s="664"/>
      <c r="H122" s="368">
        <f t="shared" si="24"/>
        <v>0</v>
      </c>
      <c r="I122" s="724"/>
      <c r="J122" s="368"/>
      <c r="K122" s="436"/>
      <c r="L122" s="1497" t="str">
        <f t="shared" si="25"/>
        <v/>
      </c>
    </row>
    <row r="123" spans="1:16" ht="12" customHeight="1" x14ac:dyDescent="0.2">
      <c r="A123" s="13" t="s">
        <v>102</v>
      </c>
      <c r="B123" s="18" t="s">
        <v>396</v>
      </c>
      <c r="C123" s="664"/>
      <c r="D123" s="436"/>
      <c r="E123" s="664"/>
      <c r="F123" s="664"/>
      <c r="G123" s="664"/>
      <c r="H123" s="368">
        <f t="shared" si="24"/>
        <v>0</v>
      </c>
      <c r="I123" s="724"/>
      <c r="J123" s="368"/>
      <c r="K123" s="436"/>
      <c r="L123" s="1497" t="str">
        <f t="shared" si="25"/>
        <v/>
      </c>
    </row>
    <row r="124" spans="1:16" ht="12" customHeight="1" thickBot="1" x14ac:dyDescent="0.25">
      <c r="A124" s="13" t="s">
        <v>103</v>
      </c>
      <c r="B124" s="851" t="s">
        <v>542</v>
      </c>
      <c r="C124" s="664"/>
      <c r="D124" s="436"/>
      <c r="E124" s="664"/>
      <c r="F124" s="664"/>
      <c r="G124" s="664"/>
      <c r="H124" s="368">
        <f t="shared" si="24"/>
        <v>0</v>
      </c>
      <c r="I124" s="724"/>
      <c r="J124" s="368"/>
      <c r="K124" s="436"/>
      <c r="L124" s="1497" t="str">
        <f t="shared" si="25"/>
        <v/>
      </c>
    </row>
    <row r="125" spans="1:16" ht="12" customHeight="1" thickBot="1" x14ac:dyDescent="0.25">
      <c r="A125" s="15" t="s">
        <v>17</v>
      </c>
      <c r="B125" s="63" t="s">
        <v>548</v>
      </c>
      <c r="C125" s="625">
        <f>+C126+C127+C128+C129+C130</f>
        <v>592138645</v>
      </c>
      <c r="D125" s="1069">
        <f>+D126+D127+D128+D129+D130</f>
        <v>597445918</v>
      </c>
      <c r="E125" s="625">
        <f t="shared" ref="E125:K125" si="34">+E126+E127+E128+E129+E130</f>
        <v>623355918</v>
      </c>
      <c r="F125" s="625">
        <f t="shared" si="34"/>
        <v>623355918</v>
      </c>
      <c r="G125" s="625">
        <f t="shared" si="34"/>
        <v>623355918</v>
      </c>
      <c r="H125" s="83">
        <f t="shared" si="24"/>
        <v>0</v>
      </c>
      <c r="I125" s="730">
        <f t="shared" si="34"/>
        <v>0</v>
      </c>
      <c r="J125" s="83">
        <f t="shared" si="34"/>
        <v>0</v>
      </c>
      <c r="K125" s="1069">
        <f t="shared" si="34"/>
        <v>568726753</v>
      </c>
      <c r="L125" s="1501">
        <f t="shared" si="25"/>
        <v>91.236280362064363</v>
      </c>
      <c r="P125" s="88"/>
    </row>
    <row r="126" spans="1:16" x14ac:dyDescent="0.2">
      <c r="A126" s="13" t="s">
        <v>104</v>
      </c>
      <c r="B126" s="18" t="s">
        <v>243</v>
      </c>
      <c r="C126" s="664">
        <f>'23._Int.össz_államig'!C46</f>
        <v>571710245</v>
      </c>
      <c r="D126" s="436">
        <f>'23._Int.össz_államig'!D46</f>
        <v>576607563</v>
      </c>
      <c r="E126" s="436">
        <f>'23._Int.össz_államig'!E46</f>
        <v>602517563</v>
      </c>
      <c r="F126" s="664">
        <f>'23._Int.össz_államig'!F46</f>
        <v>602517563</v>
      </c>
      <c r="G126" s="664">
        <f>'23._Int.össz_államig'!G46</f>
        <v>602517563</v>
      </c>
      <c r="H126" s="368">
        <f t="shared" si="24"/>
        <v>0</v>
      </c>
      <c r="I126" s="724">
        <f>'23._Int.össz_államig'!I46</f>
        <v>0</v>
      </c>
      <c r="J126" s="368">
        <f>'23._Int.össz_államig'!J46</f>
        <v>0</v>
      </c>
      <c r="K126" s="436">
        <f>'23._Int.össz_államig'!K46</f>
        <v>554554571</v>
      </c>
      <c r="L126" s="1497">
        <f t="shared" si="25"/>
        <v>92.039569475587228</v>
      </c>
    </row>
    <row r="127" spans="1:16" ht="12" customHeight="1" x14ac:dyDescent="0.2">
      <c r="A127" s="13" t="s">
        <v>105</v>
      </c>
      <c r="B127" s="18" t="s">
        <v>244</v>
      </c>
      <c r="C127" s="664">
        <f>'23._Int.össz_államig'!C47</f>
        <v>20428400</v>
      </c>
      <c r="D127" s="436">
        <f>'23._Int.össz_államig'!D47</f>
        <v>20838355</v>
      </c>
      <c r="E127" s="436">
        <f>'23._Int.össz_államig'!E47</f>
        <v>20838355</v>
      </c>
      <c r="F127" s="664">
        <f>'23._Int.össz_államig'!F47</f>
        <v>20838355</v>
      </c>
      <c r="G127" s="664">
        <f>'23._Int.össz_államig'!G47</f>
        <v>20838355</v>
      </c>
      <c r="H127" s="368">
        <f t="shared" si="24"/>
        <v>0</v>
      </c>
      <c r="I127" s="724">
        <f>'23._Int.össz_államig'!I47</f>
        <v>0</v>
      </c>
      <c r="J127" s="368">
        <f>'23._Int.össz_államig'!J47</f>
        <v>0</v>
      </c>
      <c r="K127" s="436">
        <f>'23._Int.össz_államig'!K47</f>
        <v>14172182</v>
      </c>
      <c r="L127" s="1497">
        <f t="shared" si="25"/>
        <v>68.010080450208278</v>
      </c>
    </row>
    <row r="128" spans="1:16" s="38" customFormat="1" ht="12" customHeight="1" x14ac:dyDescent="0.2">
      <c r="A128" s="13" t="s">
        <v>208</v>
      </c>
      <c r="B128" s="18" t="s">
        <v>402</v>
      </c>
      <c r="C128" s="664"/>
      <c r="D128" s="436"/>
      <c r="E128" s="664"/>
      <c r="F128" s="664"/>
      <c r="G128" s="664"/>
      <c r="H128" s="368">
        <f t="shared" si="24"/>
        <v>0</v>
      </c>
      <c r="I128" s="724"/>
      <c r="J128" s="368"/>
      <c r="K128" s="436"/>
      <c r="L128" s="1497" t="str">
        <f t="shared" si="25"/>
        <v/>
      </c>
    </row>
    <row r="129" spans="1:12" s="38" customFormat="1" ht="12" customHeight="1" x14ac:dyDescent="0.2">
      <c r="A129" s="14" t="s">
        <v>209</v>
      </c>
      <c r="B129" s="60" t="s">
        <v>232</v>
      </c>
      <c r="C129" s="664"/>
      <c r="D129" s="436"/>
      <c r="E129" s="664"/>
      <c r="F129" s="664"/>
      <c r="G129" s="664"/>
      <c r="H129" s="368">
        <f t="shared" si="24"/>
        <v>0</v>
      </c>
      <c r="I129" s="724"/>
      <c r="J129" s="368"/>
      <c r="K129" s="436"/>
      <c r="L129" s="1497" t="str">
        <f t="shared" si="25"/>
        <v/>
      </c>
    </row>
    <row r="130" spans="1:12" s="38" customFormat="1" ht="12" customHeight="1" thickBot="1" x14ac:dyDescent="0.25">
      <c r="A130" s="231" t="s">
        <v>211</v>
      </c>
      <c r="B130" s="232" t="s">
        <v>403</v>
      </c>
      <c r="C130" s="674"/>
      <c r="D130" s="1102"/>
      <c r="E130" s="674"/>
      <c r="F130" s="674"/>
      <c r="G130" s="674"/>
      <c r="H130" s="621">
        <f t="shared" si="24"/>
        <v>0</v>
      </c>
      <c r="I130" s="769"/>
      <c r="J130" s="621"/>
      <c r="K130" s="1102"/>
      <c r="L130" s="1502" t="str">
        <f t="shared" si="25"/>
        <v/>
      </c>
    </row>
    <row r="131" spans="1:12" s="655" customFormat="1" ht="12" customHeight="1" thickBot="1" x14ac:dyDescent="0.25">
      <c r="A131" s="15" t="s">
        <v>18</v>
      </c>
      <c r="B131" s="63" t="s">
        <v>550</v>
      </c>
      <c r="C131" s="676">
        <f>+C117+C121+C125</f>
        <v>592138645</v>
      </c>
      <c r="D131" s="1074">
        <f t="shared" ref="D131:K131" si="35">+D117+D121+D125</f>
        <v>597445918</v>
      </c>
      <c r="E131" s="675">
        <f t="shared" si="35"/>
        <v>623355918</v>
      </c>
      <c r="F131" s="675">
        <f t="shared" si="35"/>
        <v>623355918</v>
      </c>
      <c r="G131" s="676">
        <f t="shared" si="35"/>
        <v>623355918</v>
      </c>
      <c r="H131" s="653">
        <f t="shared" si="24"/>
        <v>0</v>
      </c>
      <c r="I131" s="770">
        <f t="shared" si="35"/>
        <v>0</v>
      </c>
      <c r="J131" s="653">
        <f t="shared" si="35"/>
        <v>0</v>
      </c>
      <c r="K131" s="1103">
        <f t="shared" si="35"/>
        <v>568726753</v>
      </c>
      <c r="L131" s="1503">
        <f t="shared" si="25"/>
        <v>91.236280362064363</v>
      </c>
    </row>
    <row r="132" spans="1:12" s="655" customFormat="1" ht="15" customHeight="1" thickBot="1" x14ac:dyDescent="0.25">
      <c r="A132" s="89" t="s">
        <v>19</v>
      </c>
      <c r="B132" s="654" t="s">
        <v>549</v>
      </c>
      <c r="C132" s="676">
        <f>+C116+C131</f>
        <v>592138645</v>
      </c>
      <c r="D132" s="1074">
        <f t="shared" ref="D132:K132" si="36">+D116+D131</f>
        <v>597445918</v>
      </c>
      <c r="E132" s="675">
        <f t="shared" si="36"/>
        <v>623355918</v>
      </c>
      <c r="F132" s="675">
        <f t="shared" si="36"/>
        <v>623355918</v>
      </c>
      <c r="G132" s="676">
        <f t="shared" si="36"/>
        <v>623355918</v>
      </c>
      <c r="H132" s="653">
        <f t="shared" si="24"/>
        <v>0</v>
      </c>
      <c r="I132" s="653">
        <f t="shared" si="36"/>
        <v>0</v>
      </c>
      <c r="J132" s="653">
        <f t="shared" si="36"/>
        <v>0</v>
      </c>
      <c r="K132" s="1103">
        <f t="shared" si="36"/>
        <v>568726753</v>
      </c>
      <c r="L132" s="1503">
        <f t="shared" si="25"/>
        <v>91.236280362064363</v>
      </c>
    </row>
    <row r="133" spans="1:12" s="655" customFormat="1" ht="12" thickBot="1" x14ac:dyDescent="0.25">
      <c r="A133" s="1747"/>
      <c r="B133" s="1748"/>
      <c r="C133" s="1749"/>
      <c r="D133" s="1749"/>
      <c r="E133" s="1749"/>
      <c r="F133" s="1749"/>
      <c r="G133" s="1749"/>
      <c r="H133" s="1749"/>
      <c r="I133" s="1749"/>
      <c r="J133" s="1749"/>
      <c r="K133" s="1749"/>
      <c r="L133" s="1750" t="str">
        <f t="shared" si="25"/>
        <v/>
      </c>
    </row>
    <row r="134" spans="1:12" s="655" customFormat="1" ht="15" customHeight="1" thickBot="1" x14ac:dyDescent="0.25">
      <c r="A134" s="1703" t="s">
        <v>296</v>
      </c>
      <c r="B134" s="1704"/>
      <c r="C134" s="1719"/>
      <c r="D134" s="1705"/>
      <c r="E134" s="1705"/>
      <c r="F134" s="1705"/>
      <c r="G134" s="1705"/>
      <c r="H134" s="1752">
        <f t="shared" si="24"/>
        <v>0</v>
      </c>
      <c r="I134" s="1752">
        <v>0</v>
      </c>
      <c r="J134" s="1715">
        <v>0</v>
      </c>
      <c r="K134" s="1711">
        <v>0</v>
      </c>
      <c r="L134" s="1753" t="str">
        <f t="shared" si="25"/>
        <v/>
      </c>
    </row>
    <row r="135" spans="1:12" s="655" customFormat="1" ht="14.25" customHeight="1" thickBot="1" x14ac:dyDescent="0.25">
      <c r="A135" s="1703" t="s">
        <v>295</v>
      </c>
      <c r="B135" s="1704"/>
      <c r="C135" s="1719"/>
      <c r="D135" s="1705"/>
      <c r="E135" s="1705"/>
      <c r="F135" s="1705"/>
      <c r="G135" s="1705"/>
      <c r="H135" s="1752">
        <f>+G135-F135</f>
        <v>0</v>
      </c>
      <c r="I135" s="1752">
        <v>0</v>
      </c>
      <c r="J135" s="1715">
        <v>0</v>
      </c>
      <c r="K135" s="1711">
        <v>0</v>
      </c>
      <c r="L135" s="1753" t="str">
        <f t="shared" si="25"/>
        <v/>
      </c>
    </row>
    <row r="136" spans="1:12" x14ac:dyDescent="0.2">
      <c r="C136" s="495"/>
      <c r="D136" s="223"/>
      <c r="E136" s="223"/>
      <c r="F136" s="223"/>
      <c r="G136" s="223"/>
      <c r="H136" s="223" t="s">
        <v>721</v>
      </c>
      <c r="I136" s="223"/>
      <c r="J136" s="223"/>
      <c r="K136" s="223"/>
      <c r="L136" s="223"/>
    </row>
  </sheetData>
  <sheetProtection formatCells="0"/>
  <mergeCells count="7">
    <mergeCell ref="B1:H1"/>
    <mergeCell ref="A86:H86"/>
    <mergeCell ref="A2:L2"/>
    <mergeCell ref="C5:L5"/>
    <mergeCell ref="C6:L6"/>
    <mergeCell ref="A10:L10"/>
    <mergeCell ref="A7:L7"/>
  </mergeCells>
  <printOptions horizontalCentered="1"/>
  <pageMargins left="0.39370078740157483" right="0.39370078740157483" top="0.59055118110236227" bottom="0.39370078740157483" header="0.78740157480314965" footer="0.78740157480314965"/>
  <pageSetup paperSize="9" scale="78" orientation="portrait" r:id="rId1"/>
  <headerFooter alignWithMargins="0"/>
  <rowBreaks count="2" manualBreakCount="2">
    <brk id="67" max="11" man="1"/>
    <brk id="85" max="11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3"/>
  <sheetViews>
    <sheetView zoomScaleNormal="100" zoomScaleSheetLayoutView="130" workbookViewId="0">
      <selection activeCell="L20" sqref="L20"/>
    </sheetView>
  </sheetViews>
  <sheetFormatPr defaultRowHeight="12.75" x14ac:dyDescent="0.2"/>
  <cols>
    <col min="1" max="1" width="13.83203125" style="41" customWidth="1"/>
    <col min="2" max="2" width="70.33203125" style="50" customWidth="1"/>
    <col min="3" max="3" width="14.5" style="50" customWidth="1"/>
    <col min="4" max="4" width="16.1640625" style="50" hidden="1" customWidth="1"/>
    <col min="5" max="5" width="15.83203125" style="50" hidden="1" customWidth="1"/>
    <col min="6" max="6" width="16" style="50" hidden="1" customWidth="1"/>
    <col min="7" max="7" width="16.6640625" style="50" customWidth="1"/>
    <col min="8" max="8" width="15.33203125" style="50" hidden="1" customWidth="1"/>
    <col min="9" max="9" width="24.1640625" style="50" hidden="1" customWidth="1"/>
    <col min="10" max="10" width="21.6640625" style="50" hidden="1" customWidth="1"/>
    <col min="11" max="11" width="14" style="50" customWidth="1"/>
    <col min="12" max="12" width="8.332031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</row>
    <row r="2" spans="1:12" s="627" customFormat="1" ht="12.75" customHeight="1" x14ac:dyDescent="0.2">
      <c r="A2" s="2151" t="s">
        <v>1078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33"/>
      <c r="D3" s="1333"/>
      <c r="E3" s="1333"/>
      <c r="F3" s="1333"/>
      <c r="G3" s="1333"/>
      <c r="H3" s="1333"/>
    </row>
    <row r="4" spans="1:12" s="45" customFormat="1" ht="38.25" customHeight="1" x14ac:dyDescent="0.2">
      <c r="A4" s="43" t="s">
        <v>140</v>
      </c>
      <c r="B4" s="44" t="s">
        <v>133</v>
      </c>
      <c r="C4" s="2186" t="s">
        <v>190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406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134614093</v>
      </c>
      <c r="D10" s="160">
        <f t="shared" ref="D10:E10" si="0">SUM(D11:D21)</f>
        <v>134614093</v>
      </c>
      <c r="E10" s="677">
        <f t="shared" si="0"/>
        <v>137340293</v>
      </c>
      <c r="F10" s="677">
        <f t="shared" ref="F10:K10" si="1">SUM(F11:F21)</f>
        <v>192429162</v>
      </c>
      <c r="G10" s="677">
        <f t="shared" si="1"/>
        <v>214543342</v>
      </c>
      <c r="H10" s="1224">
        <f>+G10-F10</f>
        <v>22114180</v>
      </c>
      <c r="I10" s="1202">
        <f t="shared" si="1"/>
        <v>0</v>
      </c>
      <c r="J10" s="1365">
        <f t="shared" si="1"/>
        <v>0</v>
      </c>
      <c r="K10" s="677">
        <f t="shared" si="1"/>
        <v>225409045</v>
      </c>
      <c r="L10" s="1319">
        <f>IF(G10=0,"",K10/G10*100)</f>
        <v>105.06457245361638</v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'24._Hivatal_köt'!C11+'25._TIK_köt'!C11+'26._Humán_köt'!C11+'27. Óvoda_köt'!C11+'28._TMKK_köt'!C11+'29._Rendelő_köt'!C11</f>
        <v>0</v>
      </c>
      <c r="D11" s="262">
        <f>'24._Hivatal_köt'!D11+'25._TIK_köt'!D11+'26._Humán_köt'!D11+'27. Óvoda_köt'!D11+'28._TMKK_köt'!D11+'29._Rendelő_köt'!D11</f>
        <v>0</v>
      </c>
      <c r="E11" s="678">
        <f>'24._Hivatal_köt'!E11+'25._TIK_köt'!E11+'26._Humán_köt'!E11+'27. Óvoda_köt'!E11+'28._TMKK_köt'!E11+'29._Rendelő_köt'!E11</f>
        <v>0</v>
      </c>
      <c r="F11" s="678">
        <f>'24._Hivatal_köt'!F11+'25._TIK_köt'!F11+'26._Humán_köt'!F11+'27. Óvoda_köt'!F11+'28._TMKK_köt'!F11+'29._Rendelő_köt'!F11</f>
        <v>37642</v>
      </c>
      <c r="G11" s="678">
        <f>'24._Hivatal_köt'!G11+'25._TIK_köt'!G11+'26._Humán_köt'!G11+'27. Óvoda_köt'!G11+'28._TMKK_köt'!G11+'29._Rendelő_köt'!G11</f>
        <v>37642</v>
      </c>
      <c r="H11" s="631">
        <f t="shared" ref="H11:H48" si="2">+G11-F11</f>
        <v>0</v>
      </c>
      <c r="I11" s="1203">
        <f>'24._Hivatal_köt'!I11+'25._TIK_köt'!I11+'26._Humán_köt'!I11+'27. Óvoda_köt'!I11+'28._TMKK_köt'!I11+'29._Rendelő_köt'!I11</f>
        <v>0</v>
      </c>
      <c r="J11" s="1366">
        <f>'24._Hivatal_köt'!J11+'25._TIK_köt'!J11+'26._Humán_köt'!J11+'27. Óvoda_köt'!J11+'28._TMKK_köt'!J11+'29._Rendelő_köt'!J11</f>
        <v>0</v>
      </c>
      <c r="K11" s="678">
        <f>'24._Hivatal_köt'!K11+'25._TIK_köt'!K11+'26._Humán_köt'!K11+'27. Óvoda_köt'!K11+'28._TMKK_köt'!K11+'29._Rendelő_köt'!K11</f>
        <v>37642</v>
      </c>
      <c r="L11" s="1461">
        <f t="shared" ref="L11:L48" si="3">IF(G11=0,"",K11/G11*100)</f>
        <v>100</v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'24._Hivatal_köt'!C12+'25._TIK_köt'!C12+'26._Humán_köt'!C12+'27. Óvoda_köt'!C12+'28._TMKK_köt'!C12+'29._Rendelő_köt'!C12</f>
        <v>21587364</v>
      </c>
      <c r="D12" s="380">
        <f>'24._Hivatal_köt'!D12+'25._TIK_köt'!D12+'26._Humán_köt'!D12+'27. Óvoda_köt'!D12+'28._TMKK_köt'!D12+'29._Rendelő_köt'!D12</f>
        <v>21587364</v>
      </c>
      <c r="E12" s="101">
        <f>'24._Hivatal_köt'!E12+'25._TIK_köt'!E12+'26._Humán_köt'!E12+'27. Óvoda_köt'!E12+'28._TMKK_köt'!E12+'29._Rendelő_köt'!E12</f>
        <v>23630666</v>
      </c>
      <c r="F12" s="101">
        <f>'24._Hivatal_köt'!F12+'25._TIK_köt'!F12+'26._Humán_köt'!F12+'27. Óvoda_köt'!F12+'28._TMKK_köt'!F12+'29._Rendelő_köt'!F12</f>
        <v>42812670</v>
      </c>
      <c r="G12" s="101">
        <f>'24._Hivatal_köt'!G12+'25._TIK_köt'!G12+'26._Humán_köt'!G12+'27. Óvoda_köt'!G12+'28._TMKK_köt'!G12+'29._Rendelő_köt'!G12</f>
        <v>47210251</v>
      </c>
      <c r="H12" s="632">
        <f t="shared" si="2"/>
        <v>4397581</v>
      </c>
      <c r="I12" s="1204">
        <f>'24._Hivatal_köt'!I12+'25._TIK_köt'!I12+'26._Humán_köt'!I12+'27. Óvoda_köt'!I12+'28._TMKK_köt'!I12+'29._Rendelő_köt'!I12</f>
        <v>0</v>
      </c>
      <c r="J12" s="1367">
        <f>'24._Hivatal_köt'!J12+'25._TIK_köt'!J12+'26._Humán_köt'!J12+'27. Óvoda_köt'!J12+'28._TMKK_köt'!J12+'29._Rendelő_köt'!J12</f>
        <v>0</v>
      </c>
      <c r="K12" s="101">
        <f>'24._Hivatal_köt'!K12+'25._TIK_köt'!K12+'26._Humán_köt'!K12+'27. Óvoda_köt'!K12+'28._TMKK_köt'!K12+'29._Rendelő_köt'!K12</f>
        <v>53872777</v>
      </c>
      <c r="L12" s="1462">
        <f t="shared" si="3"/>
        <v>114.11245621210529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'24._Hivatal_köt'!C13+'25._TIK_köt'!C13+'26._Humán_köt'!C13+'27. Óvoda_köt'!C13+'28._TMKK_köt'!C13+'29._Rendelő_köt'!C13</f>
        <v>6184800</v>
      </c>
      <c r="D13" s="380">
        <f>'24._Hivatal_köt'!D13+'25._TIK_köt'!D13+'26._Humán_köt'!D13+'27. Óvoda_köt'!D13+'28._TMKK_köt'!D13+'29._Rendelő_köt'!D13</f>
        <v>6184800</v>
      </c>
      <c r="E13" s="101">
        <f>'24._Hivatal_köt'!E13+'25._TIK_köt'!E13+'26._Humán_köt'!E13+'27. Óvoda_köt'!E13+'28._TMKK_köt'!E13+'29._Rendelő_köt'!E13</f>
        <v>6184800</v>
      </c>
      <c r="F13" s="101">
        <f>'24._Hivatal_köt'!F13+'25._TIK_köt'!F13+'26._Humán_köt'!F13+'27. Óvoda_köt'!F13+'28._TMKK_köt'!F13+'29._Rendelő_köt'!F13</f>
        <v>8495492</v>
      </c>
      <c r="G13" s="101">
        <f>'24._Hivatal_köt'!G13+'25._TIK_köt'!G13+'26._Humán_köt'!G13+'27. Óvoda_köt'!G13+'28._TMKK_köt'!G13+'29._Rendelő_köt'!G13</f>
        <v>8495492</v>
      </c>
      <c r="H13" s="632">
        <f t="shared" si="2"/>
        <v>0</v>
      </c>
      <c r="I13" s="1204">
        <f>'24._Hivatal_köt'!I13+'25._TIK_köt'!I13+'26._Humán_köt'!I13+'27. Óvoda_köt'!I13+'28._TMKK_köt'!I13+'29._Rendelő_köt'!I13</f>
        <v>0</v>
      </c>
      <c r="J13" s="1367">
        <f>'24._Hivatal_köt'!J13+'25._TIK_köt'!J13+'26._Humán_köt'!J13+'27. Óvoda_köt'!J13+'28._TMKK_köt'!J13+'29._Rendelő_köt'!J13</f>
        <v>0</v>
      </c>
      <c r="K13" s="101">
        <f>'24._Hivatal_köt'!K13+'25._TIK_köt'!K13+'26._Humán_köt'!K13+'27. Óvoda_köt'!K13+'28._TMKK_köt'!K13+'29._Rendelő_köt'!K13</f>
        <v>7463255</v>
      </c>
      <c r="L13" s="1462">
        <f t="shared" si="3"/>
        <v>87.849591289121335</v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'24._Hivatal_köt'!C14+'25._TIK_köt'!C14+'26._Humán_köt'!C14+'27. Óvoda_köt'!C14+'28._TMKK_köt'!C14+'29._Rendelő_köt'!C14</f>
        <v>0</v>
      </c>
      <c r="D14" s="380">
        <f>'24._Hivatal_köt'!D14+'25._TIK_köt'!D14+'26._Humán_köt'!D14+'27. Óvoda_köt'!D14+'28._TMKK_köt'!D14+'29._Rendelő_köt'!D14</f>
        <v>0</v>
      </c>
      <c r="E14" s="101">
        <f>'24._Hivatal_köt'!E14+'25._TIK_köt'!E14+'26._Humán_köt'!E14+'27. Óvoda_köt'!E14+'28._TMKK_köt'!E14+'29._Rendelő_köt'!E14</f>
        <v>0</v>
      </c>
      <c r="F14" s="101">
        <f>'24._Hivatal_köt'!F14+'25._TIK_köt'!F14+'26._Humán_köt'!F14+'27. Óvoda_köt'!F14+'28._TMKK_köt'!F14+'29._Rendelő_köt'!F14</f>
        <v>0</v>
      </c>
      <c r="G14" s="101">
        <f>'24._Hivatal_köt'!G14+'25._TIK_köt'!G14+'26._Humán_köt'!G14+'27. Óvoda_köt'!G14+'28._TMKK_köt'!G14+'29._Rendelő_köt'!G14</f>
        <v>0</v>
      </c>
      <c r="H14" s="632">
        <f t="shared" si="2"/>
        <v>0</v>
      </c>
      <c r="I14" s="1204">
        <f>'24._Hivatal_köt'!I14+'25._TIK_köt'!I14+'26._Humán_köt'!I14+'27. Óvoda_köt'!I14+'28._TMKK_köt'!I14+'29._Rendelő_köt'!I14</f>
        <v>0</v>
      </c>
      <c r="J14" s="1367">
        <f>'24._Hivatal_köt'!J14+'25._TIK_köt'!J14+'26._Humán_köt'!J14+'27. Óvoda_köt'!J14+'28._TMKK_köt'!J14+'29._Rendelő_köt'!J14</f>
        <v>0</v>
      </c>
      <c r="K14" s="101">
        <f>'24._Hivatal_köt'!K14+'25._TIK_köt'!K14+'26._Humán_köt'!K14+'27. Óvoda_köt'!K14+'28._TMKK_köt'!K14+'29._Rendelő_köt'!K14</f>
        <v>0</v>
      </c>
      <c r="L14" s="1462" t="str">
        <f t="shared" si="3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'24._Hivatal_köt'!C15+'25._TIK_köt'!C15+'26._Humán_köt'!C15+'27. Óvoda_köt'!C15+'28._TMKK_köt'!C15+'29._Rendelő_köt'!C15</f>
        <v>80844050</v>
      </c>
      <c r="D15" s="380">
        <f>'24._Hivatal_köt'!D15+'25._TIK_köt'!D15+'26._Humán_köt'!D15+'27. Óvoda_köt'!D15+'28._TMKK_köt'!D15+'29._Rendelő_köt'!D15</f>
        <v>80844050</v>
      </c>
      <c r="E15" s="101">
        <f>'24._Hivatal_köt'!E15+'25._TIK_köt'!E15+'26._Humán_köt'!E15+'27. Óvoda_köt'!E15+'28._TMKK_köt'!E15+'29._Rendelő_köt'!E15</f>
        <v>80844050</v>
      </c>
      <c r="F15" s="101">
        <f>'24._Hivatal_köt'!F15+'25._TIK_köt'!F15+'26._Humán_köt'!F15+'27. Óvoda_köt'!F15+'28._TMKK_köt'!F15+'29._Rendelő_köt'!F15</f>
        <v>99047571</v>
      </c>
      <c r="G15" s="101">
        <f>'24._Hivatal_köt'!G15+'25._TIK_köt'!G15+'26._Humán_köt'!G15+'27. Óvoda_köt'!G15+'28._TMKK_köt'!G15+'29._Rendelő_köt'!G15</f>
        <v>115186533</v>
      </c>
      <c r="H15" s="632">
        <f t="shared" si="2"/>
        <v>16138962</v>
      </c>
      <c r="I15" s="1204">
        <f>'24._Hivatal_köt'!I15+'25._TIK_köt'!I15+'26._Humán_köt'!I15+'27. Óvoda_köt'!I15+'28._TMKK_köt'!I15+'29._Rendelő_köt'!I15</f>
        <v>0</v>
      </c>
      <c r="J15" s="1367">
        <f>'24._Hivatal_köt'!J15+'25._TIK_köt'!J15+'26._Humán_köt'!J15+'27. Óvoda_köt'!J15+'28._TMKK_köt'!J15+'29._Rendelő_köt'!J15</f>
        <v>0</v>
      </c>
      <c r="K15" s="101">
        <f>'24._Hivatal_köt'!K15+'25._TIK_köt'!K15+'26._Humán_köt'!K15+'27. Óvoda_köt'!K15+'28._TMKK_köt'!K15+'29._Rendelő_köt'!K15</f>
        <v>116286698</v>
      </c>
      <c r="L15" s="1462">
        <f t="shared" si="3"/>
        <v>100.95511599433242</v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'24._Hivatal_köt'!C16+'25._TIK_köt'!C16+'26._Humán_köt'!C16+'27. Óvoda_köt'!C16+'28._TMKK_köt'!C16+'29._Rendelő_köt'!C16</f>
        <v>25947879</v>
      </c>
      <c r="D16" s="380">
        <f>'24._Hivatal_köt'!D16+'25._TIK_köt'!D16+'26._Humán_köt'!D16+'27. Óvoda_köt'!D16+'28._TMKK_köt'!D16+'29._Rendelő_köt'!D16</f>
        <v>25947879</v>
      </c>
      <c r="E16" s="101">
        <f>'24._Hivatal_köt'!E16+'25._TIK_köt'!E16+'26._Humán_köt'!E16+'27. Óvoda_köt'!E16+'28._TMKK_köt'!E16+'29._Rendelő_köt'!E16</f>
        <v>26489247</v>
      </c>
      <c r="F16" s="101">
        <f>'24._Hivatal_köt'!F16+'25._TIK_köt'!F16+'26._Humán_köt'!F16+'27. Óvoda_köt'!F16+'28._TMKK_köt'!F16+'29._Rendelő_köt'!F16</f>
        <v>37411986</v>
      </c>
      <c r="G16" s="101">
        <f>'24._Hivatal_köt'!G16+'25._TIK_köt'!G16+'26._Humán_köt'!G16+'27. Óvoda_köt'!G16+'28._TMKK_köt'!G16+'29._Rendelő_köt'!G16</f>
        <v>41235615</v>
      </c>
      <c r="H16" s="632">
        <f t="shared" si="2"/>
        <v>3823629</v>
      </c>
      <c r="I16" s="1204">
        <f>'24._Hivatal_köt'!I16+'25._TIK_köt'!I16+'26._Humán_köt'!I16+'27. Óvoda_köt'!I16+'28._TMKK_köt'!I16+'29._Rendelő_köt'!I16</f>
        <v>0</v>
      </c>
      <c r="J16" s="1367">
        <f>'24._Hivatal_köt'!J16+'25._TIK_köt'!J16+'26._Humán_köt'!J16+'27. Óvoda_köt'!J16+'28._TMKK_köt'!J16+'29._Rendelő_köt'!J16</f>
        <v>0</v>
      </c>
      <c r="K16" s="101">
        <f>'24._Hivatal_köt'!K16+'25._TIK_köt'!K16+'26._Humán_köt'!K16+'27. Óvoda_köt'!K16+'28._TMKK_köt'!K16+'29._Rendelő_köt'!K16</f>
        <v>43375283</v>
      </c>
      <c r="L16" s="1462">
        <f t="shared" si="3"/>
        <v>105.18888344456607</v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'24._Hivatal_köt'!C17+'25._TIK_köt'!C17+'26._Humán_köt'!C17+'27. Óvoda_köt'!C17+'28._TMKK_köt'!C17+'29._Rendelő_köt'!C17</f>
        <v>0</v>
      </c>
      <c r="D17" s="380">
        <f>'24._Hivatal_köt'!D17+'25._TIK_köt'!D17+'26._Humán_köt'!D17+'27. Óvoda_köt'!D17+'28._TMKK_köt'!D17+'29._Rendelő_köt'!D17</f>
        <v>0</v>
      </c>
      <c r="E17" s="101">
        <f>'24._Hivatal_köt'!E17+'25._TIK_köt'!E17+'26._Humán_köt'!E17+'27. Óvoda_köt'!E17+'28._TMKK_köt'!E17+'29._Rendelő_köt'!E17</f>
        <v>0</v>
      </c>
      <c r="F17" s="101">
        <f>'24._Hivatal_köt'!F17+'25._TIK_köt'!F17+'26._Humán_köt'!F17+'27. Óvoda_köt'!F17+'28._TMKK_köt'!F17+'29._Rendelő_köt'!F17</f>
        <v>0</v>
      </c>
      <c r="G17" s="101">
        <f>'24._Hivatal_köt'!G17+'25._TIK_köt'!G17+'26._Humán_köt'!G17+'27. Óvoda_köt'!G17+'28._TMKK_köt'!G17+'29._Rendelő_köt'!G17</f>
        <v>0</v>
      </c>
      <c r="H17" s="632">
        <f t="shared" si="2"/>
        <v>0</v>
      </c>
      <c r="I17" s="1204">
        <f>'24._Hivatal_köt'!I17+'25._TIK_köt'!I17+'26._Humán_köt'!I17+'27. Óvoda_köt'!I17+'28._TMKK_köt'!I17+'29._Rendelő_köt'!I17</f>
        <v>0</v>
      </c>
      <c r="J17" s="1367">
        <f>'24._Hivatal_köt'!J17+'25._TIK_köt'!J17+'26._Humán_köt'!J17+'27. Óvoda_köt'!J17+'28._TMKK_köt'!J17+'29._Rendelő_köt'!J17</f>
        <v>0</v>
      </c>
      <c r="K17" s="101">
        <f>'24._Hivatal_köt'!K17+'25._TIK_köt'!K17+'26._Humán_köt'!K17+'27. Óvoda_köt'!K17+'28._TMKK_köt'!K17+'29._Rendelő_köt'!K17</f>
        <v>0</v>
      </c>
      <c r="L17" s="1462" t="str">
        <f t="shared" si="3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'24._Hivatal_köt'!C18+'25._TIK_köt'!C18+'26._Humán_köt'!C18+'27. Óvoda_köt'!C18+'28._TMKK_köt'!C18+'29._Rendelő_köt'!C18</f>
        <v>0</v>
      </c>
      <c r="D18" s="257">
        <f>'24._Hivatal_köt'!D18+'25._TIK_köt'!D18+'26._Humán_köt'!D18+'27. Óvoda_köt'!D18+'28._TMKK_köt'!D18+'29._Rendelő_köt'!D18</f>
        <v>0</v>
      </c>
      <c r="E18" s="106">
        <f>'24._Hivatal_köt'!E18+'25._TIK_köt'!E18+'26._Humán_köt'!E18+'27. Óvoda_köt'!E18+'28._TMKK_köt'!E18+'29._Rendelő_köt'!E18</f>
        <v>0</v>
      </c>
      <c r="F18" s="106">
        <f>'24._Hivatal_köt'!F18+'25._TIK_köt'!F18+'26._Humán_köt'!F18+'27. Óvoda_köt'!F18+'28._TMKK_köt'!F18+'29._Rendelő_köt'!F18</f>
        <v>0</v>
      </c>
      <c r="G18" s="106">
        <f>'24._Hivatal_köt'!G18+'25._TIK_köt'!G18+'26._Humán_köt'!G18+'27. Óvoda_köt'!G18+'28._TMKK_köt'!G18+'29._Rendelő_köt'!G18</f>
        <v>0</v>
      </c>
      <c r="H18" s="633">
        <f t="shared" si="2"/>
        <v>0</v>
      </c>
      <c r="I18" s="1205">
        <f>'24._Hivatal_köt'!I18+'25._TIK_köt'!I18+'26._Humán_köt'!I18+'27. Óvoda_köt'!I18+'28._TMKK_köt'!I18+'29._Rendelő_köt'!I18</f>
        <v>0</v>
      </c>
      <c r="J18" s="1368">
        <f>'24._Hivatal_köt'!J18+'25._TIK_köt'!J18+'26._Humán_köt'!J18+'27. Óvoda_köt'!J18+'28._TMKK_köt'!J18+'29._Rendelő_köt'!J18</f>
        <v>0</v>
      </c>
      <c r="K18" s="106">
        <f>'24._Hivatal_köt'!K18+'25._TIK_köt'!K18+'26._Humán_köt'!K18+'27. Óvoda_köt'!K18+'28._TMKK_köt'!K18+'29._Rendelő_köt'!K18</f>
        <v>90</v>
      </c>
      <c r="L18" s="1463" t="str">
        <f t="shared" si="3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'24._Hivatal_köt'!C19+'25._TIK_köt'!C19+'26._Humán_köt'!C19+'27. Óvoda_köt'!C19+'28._TMKK_köt'!C19+'29._Rendelő_köt'!C19</f>
        <v>0</v>
      </c>
      <c r="D19" s="380">
        <f>'24._Hivatal_köt'!D19+'25._TIK_köt'!D19+'26._Humán_köt'!D19+'27. Óvoda_köt'!D19+'28._TMKK_köt'!D19+'29._Rendelő_köt'!D19</f>
        <v>0</v>
      </c>
      <c r="E19" s="101">
        <f>'24._Hivatal_köt'!E19+'25._TIK_köt'!E19+'26._Humán_köt'!E19+'27. Óvoda_köt'!E19+'28._TMKK_köt'!E19+'29._Rendelő_köt'!E19</f>
        <v>0</v>
      </c>
      <c r="F19" s="101">
        <f>'24._Hivatal_köt'!F19+'25._TIK_köt'!F19+'26._Humán_köt'!F19+'27. Óvoda_köt'!F19+'28._TMKK_köt'!F19+'29._Rendelő_köt'!F19</f>
        <v>0</v>
      </c>
      <c r="G19" s="101">
        <f>'24._Hivatal_köt'!G19+'25._TIK_köt'!G19+'26._Humán_köt'!G19+'27. Óvoda_köt'!G19+'28._TMKK_köt'!G19+'29._Rendelő_köt'!G19</f>
        <v>0</v>
      </c>
      <c r="H19" s="632">
        <f t="shared" si="2"/>
        <v>0</v>
      </c>
      <c r="I19" s="1204">
        <f>'24._Hivatal_köt'!I19+'25._TIK_köt'!I19+'26._Humán_köt'!I19+'27. Óvoda_köt'!I19+'28._TMKK_köt'!I19+'29._Rendelő_köt'!I19</f>
        <v>0</v>
      </c>
      <c r="J19" s="1367">
        <f>'24._Hivatal_köt'!J19+'25._TIK_köt'!J19+'26._Humán_köt'!J19+'27. Óvoda_köt'!J19+'28._TMKK_köt'!J19+'29._Rendelő_köt'!J19</f>
        <v>0</v>
      </c>
      <c r="K19" s="101">
        <f>'24._Hivatal_köt'!K19+'25._TIK_köt'!K19+'26._Humán_köt'!K19+'27. Óvoda_köt'!K19+'28._TMKK_köt'!K19+'29._Rendelő_köt'!K19</f>
        <v>0</v>
      </c>
      <c r="L19" s="1462" t="str">
        <f t="shared" si="3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'24._Hivatal_köt'!C20+'25._TIK_köt'!C20+'26._Humán_köt'!C20+'27. Óvoda_köt'!C20+'28._TMKK_köt'!C20+'29._Rendelő_köt'!C20</f>
        <v>50000</v>
      </c>
      <c r="D20" s="381">
        <f>'24._Hivatal_köt'!D20+'25._TIK_köt'!D20+'26._Humán_köt'!D20+'27. Óvoda_köt'!D20+'28._TMKK_köt'!D20+'29._Rendelő_köt'!D20</f>
        <v>50000</v>
      </c>
      <c r="E20" s="101">
        <f>'24._Hivatal_köt'!E20+'25._TIK_köt'!E20+'26._Humán_köt'!E20+'27. Óvoda_köt'!E20+'28._TMKK_köt'!E20+'29._Rendelő_köt'!E20</f>
        <v>50000</v>
      </c>
      <c r="F20" s="101">
        <f>'24._Hivatal_köt'!F20+'25._TIK_köt'!F20+'26._Humán_köt'!F20+'27. Óvoda_köt'!F20+'28._TMKK_köt'!F20+'29._Rendelő_köt'!F20</f>
        <v>50000</v>
      </c>
      <c r="G20" s="372">
        <f>'24._Hivatal_köt'!G20+'25._TIK_köt'!G20+'26._Humán_köt'!G20+'27. Óvoda_köt'!G20+'28._TMKK_köt'!G20+'29._Rendelő_köt'!G20</f>
        <v>50000</v>
      </c>
      <c r="H20" s="634">
        <f t="shared" si="2"/>
        <v>0</v>
      </c>
      <c r="I20" s="1206">
        <f>'24._Hivatal_köt'!I20+'25._TIK_köt'!I20+'26._Humán_köt'!I20+'27. Óvoda_köt'!I20+'28._TMKK_köt'!I20+'29._Rendelő_köt'!I20</f>
        <v>0</v>
      </c>
      <c r="J20" s="1369">
        <f>'24._Hivatal_köt'!J20+'25._TIK_köt'!J20+'26._Humán_köt'!J20+'27. Óvoda_köt'!J20+'28._TMKK_köt'!J20+'29._Rendelő_köt'!J20</f>
        <v>0</v>
      </c>
      <c r="K20" s="101">
        <f>'24._Hivatal_köt'!K20+'25._TIK_köt'!K20+'26._Humán_köt'!K20+'27. Óvoda_köt'!K20+'28._TMKK_köt'!K20+'29._Rendelő_köt'!K20</f>
        <v>501744</v>
      </c>
      <c r="L20" s="1464">
        <f t="shared" si="3"/>
        <v>1003.4879999999999</v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'24._Hivatal_köt'!C21+'25._TIK_köt'!C21+'26._Humán_köt'!C21+'27. Óvoda_köt'!C21+'28._TMKK_köt'!C21+'29._Rendelő_köt'!C21</f>
        <v>0</v>
      </c>
      <c r="D21" s="381">
        <f>'24._Hivatal_köt'!D21+'25._TIK_köt'!D21+'26._Humán_köt'!D21+'27. Óvoda_köt'!D21+'28._TMKK_köt'!D21+'29._Rendelő_köt'!D21</f>
        <v>0</v>
      </c>
      <c r="E21" s="106">
        <f>'24._Hivatal_köt'!E21+'25._TIK_köt'!E21+'26._Humán_köt'!E21+'27. Óvoda_köt'!E21+'28._TMKK_köt'!E21+'29._Rendelő_köt'!E21</f>
        <v>141530</v>
      </c>
      <c r="F21" s="106">
        <f>'24._Hivatal_köt'!F21+'25._TIK_köt'!F21+'26._Humán_köt'!F21+'27. Óvoda_köt'!F21+'28._TMKK_köt'!F21+'29._Rendelő_köt'!F21</f>
        <v>4573801</v>
      </c>
      <c r="G21" s="106">
        <f>'24._Hivatal_köt'!G21+'25._TIK_köt'!G21+'26._Humán_köt'!G21+'27. Óvoda_köt'!G21+'28._TMKK_köt'!G21+'29._Rendelő_köt'!G21</f>
        <v>2327809</v>
      </c>
      <c r="H21" s="635">
        <f t="shared" si="2"/>
        <v>-2245992</v>
      </c>
      <c r="I21" s="1207">
        <f>'24._Hivatal_köt'!I21+'25._TIK_köt'!I21+'26._Humán_köt'!I21+'27. Óvoda_köt'!I21+'28._TMKK_köt'!I21+'29._Rendelő_köt'!I21</f>
        <v>0</v>
      </c>
      <c r="J21" s="1370">
        <f>'24._Hivatal_köt'!J21+'25._TIK_köt'!J21+'26._Humán_köt'!J21+'27. Óvoda_köt'!J21+'28._TMKK_köt'!J21+'29._Rendelő_köt'!J21</f>
        <v>0</v>
      </c>
      <c r="K21" s="106">
        <f>'24._Hivatal_köt'!K21+'25._TIK_köt'!K21+'26._Humán_köt'!K21+'27. Óvoda_köt'!K21+'28._TMKK_köt'!K21+'29._Rendelő_köt'!K21</f>
        <v>3871556</v>
      </c>
      <c r="L21" s="1465">
        <f t="shared" si="3"/>
        <v>166.31759736301387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SUM(C23:C26)</f>
        <v>76913463</v>
      </c>
      <c r="D22" s="160">
        <f t="shared" ref="D22:E22" si="4">SUM(D23:D26)</f>
        <v>108675107</v>
      </c>
      <c r="E22" s="677">
        <f t="shared" si="4"/>
        <v>123238852</v>
      </c>
      <c r="F22" s="677">
        <f t="shared" ref="F22:K22" si="5">SUM(F23:F26)</f>
        <v>133330910</v>
      </c>
      <c r="G22" s="677">
        <f t="shared" si="5"/>
        <v>127804910</v>
      </c>
      <c r="H22" s="56">
        <f t="shared" si="2"/>
        <v>-5526000</v>
      </c>
      <c r="I22" s="1202">
        <f t="shared" si="5"/>
        <v>0</v>
      </c>
      <c r="J22" s="1365">
        <f t="shared" si="5"/>
        <v>0</v>
      </c>
      <c r="K22" s="677">
        <f t="shared" si="5"/>
        <v>215189825</v>
      </c>
      <c r="L22" s="1319">
        <f t="shared" si="3"/>
        <v>168.37367594093215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'24._Hivatal_köt'!C23+'25._TIK_köt'!C23+'26._Humán_köt'!C23+'27. Óvoda_köt'!C23+'28._TMKK_köt'!C23+'29._Rendelő_köt'!C23</f>
        <v>0</v>
      </c>
      <c r="D23" s="380">
        <f>'24._Hivatal_köt'!D23+'25._TIK_köt'!D23+'26._Humán_köt'!D23+'27. Óvoda_köt'!D23+'28._TMKK_köt'!D23+'29._Rendelő_köt'!D23</f>
        <v>0</v>
      </c>
      <c r="E23" s="679">
        <f>'24._Hivatal_köt'!E23+'25._TIK_köt'!E23+'26._Humán_köt'!E23+'27. Óvoda_köt'!E23+'28._TMKK_köt'!E23+'29._Rendelő_köt'!E23</f>
        <v>0</v>
      </c>
      <c r="F23" s="679">
        <f>'24._Hivatal_köt'!F23+'25._TIK_köt'!F23+'26._Humán_köt'!F23+'27. Óvoda_köt'!F23+'28._TMKK_köt'!F23+'29._Rendelő_köt'!F23</f>
        <v>0</v>
      </c>
      <c r="G23" s="679">
        <f>'24._Hivatal_köt'!G23+'25._TIK_köt'!G23+'26._Humán_köt'!G23+'27. Óvoda_köt'!G23+'28._TMKK_köt'!G23+'29._Rendelő_köt'!G23</f>
        <v>0</v>
      </c>
      <c r="H23" s="84">
        <f t="shared" si="2"/>
        <v>0</v>
      </c>
      <c r="I23" s="1208">
        <f>'24._Hivatal_köt'!I23+'25._TIK_köt'!I23+'26._Humán_köt'!I23+'27. Óvoda_köt'!I23+'28._TMKK_köt'!I23+'29._Rendelő_köt'!I23</f>
        <v>0</v>
      </c>
      <c r="J23" s="1371">
        <f>'24._Hivatal_köt'!J23+'25._TIK_köt'!J23+'26._Humán_köt'!J23+'27. Óvoda_köt'!J23+'28._TMKK_köt'!J23+'29._Rendelő_köt'!J23</f>
        <v>0</v>
      </c>
      <c r="K23" s="679">
        <f>'24._Hivatal_köt'!K23+'25._TIK_köt'!K23+'26._Humán_köt'!K23+'27. Óvoda_köt'!K23+'28._TMKK_köt'!K23+'29._Rendelő_köt'!K23</f>
        <v>0</v>
      </c>
      <c r="L23" s="1302" t="str">
        <f t="shared" si="3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'24._Hivatal_köt'!C24+'25._TIK_köt'!C24+'26._Humán_köt'!C24+'27. Óvoda_köt'!C24+'28._TMKK_köt'!C24+'29._Rendelő_köt'!C24</f>
        <v>0</v>
      </c>
      <c r="D24" s="380">
        <f>'24._Hivatal_köt'!D24+'25._TIK_köt'!D24+'26._Humán_köt'!D24+'27. Óvoda_köt'!D24+'28._TMKK_köt'!D24+'29._Rendelő_köt'!D24</f>
        <v>0</v>
      </c>
      <c r="E24" s="101">
        <f>'24._Hivatal_köt'!E24+'25._TIK_köt'!E24+'26._Humán_köt'!E24+'27. Óvoda_köt'!E24+'28._TMKK_köt'!E24+'29._Rendelő_köt'!E24</f>
        <v>0</v>
      </c>
      <c r="F24" s="101">
        <f>'24._Hivatal_köt'!F24+'25._TIK_köt'!F24+'26._Humán_köt'!F24+'27. Óvoda_köt'!F24+'28._TMKK_köt'!F24+'29._Rendelő_köt'!F24</f>
        <v>0</v>
      </c>
      <c r="G24" s="101">
        <f>'24._Hivatal_köt'!G24+'25._TIK_köt'!G24+'26._Humán_köt'!G24+'27. Óvoda_köt'!G24+'28._TMKK_köt'!G24+'29._Rendelő_köt'!G24</f>
        <v>0</v>
      </c>
      <c r="H24" s="632">
        <f t="shared" si="2"/>
        <v>0</v>
      </c>
      <c r="I24" s="1204">
        <f>'24._Hivatal_köt'!I24+'25._TIK_köt'!I24+'26._Humán_köt'!I24+'27. Óvoda_köt'!I24+'28._TMKK_köt'!I24+'29._Rendelő_köt'!I24</f>
        <v>0</v>
      </c>
      <c r="J24" s="1367">
        <f>'24._Hivatal_köt'!J24+'25._TIK_köt'!J24+'26._Humán_köt'!J24+'27. Óvoda_köt'!J24+'28._TMKK_köt'!J24+'29._Rendelő_köt'!J24</f>
        <v>0</v>
      </c>
      <c r="K24" s="101">
        <f>'24._Hivatal_köt'!K24+'25._TIK_köt'!K24+'26._Humán_köt'!K24+'27. Óvoda_köt'!K24+'28._TMKK_köt'!K24+'29._Rendelő_köt'!K24</f>
        <v>0</v>
      </c>
      <c r="L24" s="1462" t="str">
        <f t="shared" si="3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'24._Hivatal_köt'!C25+'25._TIK_köt'!C25+'26._Humán_köt'!C25+'27. Óvoda_köt'!C25+'28._TMKK_köt'!C25+'29._Rendelő_köt'!C25</f>
        <v>76913463</v>
      </c>
      <c r="D25" s="380">
        <f>'24._Hivatal_köt'!D25+'25._TIK_köt'!D25+'26._Humán_köt'!D25+'27. Óvoda_köt'!D25+'28._TMKK_köt'!D25+'29._Rendelő_köt'!D25</f>
        <v>108675107</v>
      </c>
      <c r="E25" s="101">
        <f>'24._Hivatal_köt'!E25+'25._TIK_köt'!E25+'26._Humán_köt'!E25+'27. Óvoda_köt'!E25+'28._TMKK_köt'!E25+'29._Rendelő_köt'!E25</f>
        <v>123238852</v>
      </c>
      <c r="F25" s="101">
        <f>'24._Hivatal_köt'!F25+'25._TIK_köt'!F25+'26._Humán_köt'!F25+'27. Óvoda_köt'!F25+'28._TMKK_köt'!F25+'29._Rendelő_köt'!F25</f>
        <v>133330910</v>
      </c>
      <c r="G25" s="101">
        <f>'24._Hivatal_köt'!G25+'25._TIK_köt'!G25+'26._Humán_köt'!G25+'27. Óvoda_köt'!G25+'28._TMKK_köt'!G25+'29._Rendelő_köt'!G25</f>
        <v>127804910</v>
      </c>
      <c r="H25" s="632">
        <f t="shared" si="2"/>
        <v>-5526000</v>
      </c>
      <c r="I25" s="1204">
        <f>'24._Hivatal_köt'!I25+'25._TIK_köt'!I25+'26._Humán_köt'!I25+'27. Óvoda_köt'!I25+'28._TMKK_köt'!I25+'29._Rendelő_köt'!I25</f>
        <v>0</v>
      </c>
      <c r="J25" s="1367">
        <f>'24._Hivatal_köt'!J25+'25._TIK_köt'!J25+'26._Humán_köt'!J25+'27. Óvoda_köt'!J25+'28._TMKK_köt'!J25+'29._Rendelő_köt'!J25</f>
        <v>0</v>
      </c>
      <c r="K25" s="101">
        <f>'24._Hivatal_köt'!K25+'25._TIK_köt'!K25+'26._Humán_köt'!K25+'27. Óvoda_köt'!K25+'28._TMKK_köt'!K25+'29._Rendelő_köt'!K25</f>
        <v>215189825</v>
      </c>
      <c r="L25" s="1462">
        <f t="shared" si="3"/>
        <v>168.37367594093215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'24._Hivatal_köt'!C26+'25._TIK_köt'!C26+'26._Humán_köt'!C26+'27. Óvoda_köt'!C26+'28._TMKK_köt'!C26+'29._Rendelő_köt'!C26</f>
        <v>0</v>
      </c>
      <c r="D26" s="380">
        <f>'24._Hivatal_köt'!D26+'25._TIK_köt'!D26+'26._Humán_köt'!D26+'27. Óvoda_köt'!D26+'28._TMKK_köt'!D26+'29._Rendelő_köt'!D26</f>
        <v>0</v>
      </c>
      <c r="E26" s="101">
        <f>'24._Hivatal_köt'!E26+'25._TIK_köt'!E26+'26._Humán_köt'!E26+'27. Óvoda_köt'!E26+'28._TMKK_köt'!E26+'29._Rendelő_köt'!E26</f>
        <v>0</v>
      </c>
      <c r="F26" s="101">
        <f>'24._Hivatal_köt'!F26+'25._TIK_köt'!F26+'26._Humán_köt'!F26+'27. Óvoda_köt'!F26+'28._TMKK_köt'!F26+'29._Rendelő_köt'!F26</f>
        <v>0</v>
      </c>
      <c r="G26" s="101">
        <f>'24._Hivatal_köt'!G26+'25._TIK_köt'!G26+'26._Humán_köt'!G26+'27. Óvoda_köt'!G26+'28._TMKK_köt'!G26+'29._Rendelő_köt'!G26</f>
        <v>0</v>
      </c>
      <c r="H26" s="636">
        <f t="shared" si="2"/>
        <v>0</v>
      </c>
      <c r="I26" s="1209">
        <f>'24._Hivatal_köt'!I26+'25._TIK_köt'!I26+'26._Humán_köt'!I26+'27. Óvoda_köt'!I26+'28._TMKK_köt'!I26+'29._Rendelő_köt'!I26</f>
        <v>0</v>
      </c>
      <c r="J26" s="1372">
        <f>'24._Hivatal_köt'!J26+'25._TIK_köt'!J26+'26._Humán_köt'!J26+'27. Óvoda_köt'!J26+'28._TMKK_köt'!J26+'29._Rendelő_köt'!J26</f>
        <v>0</v>
      </c>
      <c r="K26" s="101">
        <f>'24._Hivatal_köt'!K26+'25._TIK_köt'!K26+'26._Humán_köt'!K26+'27. Óvoda_köt'!K26+'28._TMKK_köt'!K26+'29._Rendelő_köt'!K26</f>
        <v>0</v>
      </c>
      <c r="L26" s="1466" t="str">
        <f t="shared" si="3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'24._Hivatal_köt'!C27+'25._TIK_köt'!C27+'26._Humán_köt'!C27+'27. Óvoda_köt'!C27+'28._TMKK_köt'!C27+'29._Rendelő_köt'!C27</f>
        <v>0</v>
      </c>
      <c r="D27" s="162">
        <f>'24._Hivatal_köt'!D27+'25._TIK_köt'!D27+'26._Humán_köt'!D27+'27. Óvoda_köt'!D27+'28._TMKK_köt'!D27+'29._Rendelő_köt'!D27</f>
        <v>0</v>
      </c>
      <c r="E27" s="680">
        <f>'24._Hivatal_köt'!E27+'25._TIK_köt'!E27+'26._Humán_köt'!E27+'27. Óvoda_köt'!E27+'28._TMKK_köt'!E27+'29._Rendelő_köt'!E27</f>
        <v>0</v>
      </c>
      <c r="F27" s="680">
        <f>'24._Hivatal_köt'!F27+'25._TIK_köt'!F27+'26._Humán_köt'!F27+'27. Óvoda_köt'!F27+'28._TMKK_köt'!F27+'29._Rendelő_köt'!F27</f>
        <v>0</v>
      </c>
      <c r="G27" s="680">
        <f>'24._Hivatal_köt'!G27+'25._TIK_köt'!G27+'26._Humán_köt'!G27+'27. Óvoda_köt'!G27+'28._TMKK_köt'!G27+'29._Rendelő_köt'!G27</f>
        <v>0</v>
      </c>
      <c r="H27" s="83">
        <f t="shared" si="2"/>
        <v>0</v>
      </c>
      <c r="I27" s="341">
        <f>'24._Hivatal_köt'!I27+'25._TIK_köt'!I27+'26._Humán_köt'!I27+'27. Óvoda_köt'!I27+'28._TMKK_köt'!I27+'29._Rendelő_köt'!I27</f>
        <v>0</v>
      </c>
      <c r="J27" s="1373">
        <f>'24._Hivatal_köt'!J27+'25._TIK_köt'!J27+'26._Humán_köt'!J27+'27. Óvoda_köt'!J27+'28._TMKK_köt'!J27+'29._Rendelő_köt'!J27</f>
        <v>0</v>
      </c>
      <c r="K27" s="680">
        <f>'24._Hivatal_köt'!K27+'25._TIK_köt'!K27+'26._Humán_köt'!K27+'27. Óvoda_köt'!K27+'28._TMKK_köt'!K27+'29._Rendelő_köt'!K27</f>
        <v>0</v>
      </c>
      <c r="L27" s="1301" t="str">
        <f t="shared" si="3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SUM(C29:C31)</f>
        <v>0</v>
      </c>
      <c r="D28" s="160">
        <f t="shared" ref="D28:E28" si="6">SUM(D29:D31)</f>
        <v>0</v>
      </c>
      <c r="E28" s="677">
        <f t="shared" si="6"/>
        <v>0</v>
      </c>
      <c r="F28" s="677">
        <f t="shared" ref="F28:K28" si="7">SUM(F29:F31)</f>
        <v>0</v>
      </c>
      <c r="G28" s="677">
        <f t="shared" si="7"/>
        <v>0</v>
      </c>
      <c r="H28" s="83">
        <f t="shared" si="2"/>
        <v>0</v>
      </c>
      <c r="I28" s="341">
        <f t="shared" si="7"/>
        <v>0</v>
      </c>
      <c r="J28" s="1373">
        <f t="shared" si="7"/>
        <v>0</v>
      </c>
      <c r="K28" s="677">
        <f t="shared" si="7"/>
        <v>0</v>
      </c>
      <c r="L28" s="1301" t="str">
        <f t="shared" si="3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'24._Hivatal_köt'!C29+'25._TIK_köt'!C29+'26._Humán_köt'!C29+'27. Óvoda_köt'!C29+'28._TMKK_köt'!C29+'29._Rendelő_köt'!C29</f>
        <v>0</v>
      </c>
      <c r="D29" s="258">
        <f>'24._Hivatal_köt'!D29+'25._TIK_köt'!D29+'26._Humán_köt'!D29+'27. Óvoda_köt'!D29+'28._TMKK_köt'!D29+'29._Rendelő_köt'!D29</f>
        <v>0</v>
      </c>
      <c r="E29" s="681">
        <f>'24._Hivatal_köt'!E29+'25._TIK_köt'!E29+'26._Humán_köt'!E29+'27. Óvoda_köt'!E29+'28._TMKK_köt'!E29+'29._Rendelő_köt'!E29</f>
        <v>0</v>
      </c>
      <c r="F29" s="681">
        <f>'24._Hivatal_köt'!F29+'25._TIK_köt'!F29+'26._Humán_köt'!F29+'27. Óvoda_köt'!F29+'28._TMKK_köt'!F29+'29._Rendelő_köt'!F29</f>
        <v>0</v>
      </c>
      <c r="G29" s="681">
        <f>'24._Hivatal_köt'!G29+'25._TIK_köt'!G29+'26._Humán_köt'!G29+'27. Óvoda_köt'!G29+'28._TMKK_köt'!G29+'29._Rendelő_köt'!G29</f>
        <v>0</v>
      </c>
      <c r="H29" s="637">
        <f t="shared" si="2"/>
        <v>0</v>
      </c>
      <c r="I29" s="1210">
        <f>'24._Hivatal_köt'!I29+'25._TIK_köt'!I29+'26._Humán_köt'!I29+'27. Óvoda_köt'!I29+'28._TMKK_köt'!I29+'29._Rendelő_köt'!I29</f>
        <v>0</v>
      </c>
      <c r="J29" s="1374">
        <f>'24._Hivatal_köt'!J29+'25._TIK_köt'!J29+'26._Humán_köt'!J29+'27. Óvoda_köt'!J29+'28._TMKK_köt'!J29+'29._Rendelő_köt'!J29</f>
        <v>0</v>
      </c>
      <c r="K29" s="681">
        <f>'24._Hivatal_köt'!K29+'25._TIK_köt'!K29+'26._Humán_köt'!K29+'27. Óvoda_köt'!K29+'28._TMKK_köt'!K29+'29._Rendelő_köt'!K29</f>
        <v>0</v>
      </c>
      <c r="L29" s="1467" t="str">
        <f t="shared" si="3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'24._Hivatal_köt'!C30+'25._TIK_köt'!C30+'26._Humán_köt'!C30+'27. Óvoda_köt'!C30+'28._TMKK_köt'!C30+'29._Rendelő_köt'!C30</f>
        <v>0</v>
      </c>
      <c r="D30" s="263">
        <f>'24._Hivatal_köt'!D30+'25._TIK_köt'!D30+'26._Humán_köt'!D30+'27. Óvoda_köt'!D30+'28._TMKK_köt'!D30+'29._Rendelő_köt'!D30</f>
        <v>0</v>
      </c>
      <c r="E30" s="129">
        <f>'24._Hivatal_köt'!E30+'25._TIK_köt'!E30+'26._Humán_köt'!E30+'27. Óvoda_köt'!E30+'28._TMKK_köt'!E30+'29._Rendelő_köt'!E30</f>
        <v>0</v>
      </c>
      <c r="F30" s="129">
        <f>'24._Hivatal_köt'!F30+'25._TIK_köt'!F30+'26._Humán_köt'!F30+'27. Óvoda_köt'!F30+'28._TMKK_köt'!F30+'29._Rendelő_köt'!F30</f>
        <v>0</v>
      </c>
      <c r="G30" s="379">
        <f>'24._Hivatal_köt'!G30+'25._TIK_köt'!G30+'26._Humán_köt'!G30+'27. Óvoda_köt'!G30+'28._TMKK_köt'!G30+'29._Rendelő_köt'!G30</f>
        <v>0</v>
      </c>
      <c r="H30" s="626">
        <f t="shared" si="2"/>
        <v>0</v>
      </c>
      <c r="I30" s="1211">
        <f>'24._Hivatal_köt'!I30+'25._TIK_köt'!I30+'26._Humán_köt'!I30+'27. Óvoda_köt'!I30+'28._TMKK_köt'!I30+'29._Rendelő_köt'!I30</f>
        <v>0</v>
      </c>
      <c r="J30" s="1375">
        <f>'24._Hivatal_köt'!J30+'25._TIK_köt'!J30+'26._Humán_köt'!J30+'27. Óvoda_köt'!J30+'28._TMKK_köt'!J30+'29._Rendelő_köt'!J30</f>
        <v>0</v>
      </c>
      <c r="K30" s="129">
        <f>'24._Hivatal_köt'!K30+'25._TIK_köt'!K30+'26._Humán_köt'!K30+'27. Óvoda_köt'!K30+'28._TMKK_köt'!K30+'29._Rendelő_köt'!K30</f>
        <v>0</v>
      </c>
      <c r="L30" s="1303" t="str">
        <f t="shared" si="3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'24._Hivatal_köt'!C31+'25._TIK_köt'!C31+'26._Humán_köt'!C31+'27. Óvoda_köt'!C31+'28._TMKK_köt'!C31+'29._Rendelő_köt'!C31</f>
        <v>0</v>
      </c>
      <c r="D31" s="259">
        <f>'24._Hivatal_köt'!D31+'25._TIK_köt'!D31+'26._Humán_köt'!D31+'27. Óvoda_köt'!D31+'28._TMKK_köt'!D31+'29._Rendelő_köt'!D31</f>
        <v>0</v>
      </c>
      <c r="E31" s="682">
        <f>'24._Hivatal_köt'!E31+'25._TIK_köt'!E31+'26._Humán_köt'!E31+'27. Óvoda_köt'!E31+'28._TMKK_köt'!E31+'29._Rendelő_köt'!E31</f>
        <v>0</v>
      </c>
      <c r="F31" s="682">
        <f>'24._Hivatal_köt'!F31+'25._TIK_köt'!F31+'26._Humán_köt'!F31+'27. Óvoda_köt'!F31+'28._TMKK_köt'!F31+'29._Rendelő_köt'!F31</f>
        <v>0</v>
      </c>
      <c r="G31" s="682">
        <f>'24._Hivatal_köt'!G31+'25._TIK_köt'!G31+'26._Humán_köt'!G31+'27. Óvoda_köt'!G31+'28._TMKK_köt'!G31+'29._Rendelő_köt'!G31</f>
        <v>0</v>
      </c>
      <c r="H31" s="638">
        <f t="shared" si="2"/>
        <v>0</v>
      </c>
      <c r="I31" s="1212">
        <f>'24._Hivatal_köt'!I31+'25._TIK_köt'!I31+'26._Humán_köt'!I31+'27. Óvoda_köt'!I31+'28._TMKK_köt'!I31+'29._Rendelő_köt'!I31</f>
        <v>0</v>
      </c>
      <c r="J31" s="1376">
        <f>'24._Hivatal_köt'!J31+'25._TIK_köt'!J31+'26._Humán_köt'!J31+'27. Óvoda_köt'!J31+'28._TMKK_köt'!J31+'29._Rendelő_köt'!J31</f>
        <v>0</v>
      </c>
      <c r="K31" s="682">
        <f>'24._Hivatal_köt'!K31+'25._TIK_köt'!K31+'26._Humán_köt'!K31+'27. Óvoda_köt'!K31+'28._TMKK_köt'!K31+'29._Rendelő_köt'!K31</f>
        <v>0</v>
      </c>
      <c r="L31" s="1468" t="str">
        <f t="shared" si="3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SUM(C33:C35)</f>
        <v>0</v>
      </c>
      <c r="D32" s="160">
        <f t="shared" ref="D32:K32" si="8">SUM(D33:D35)</f>
        <v>0</v>
      </c>
      <c r="E32" s="677">
        <f t="shared" si="8"/>
        <v>0</v>
      </c>
      <c r="F32" s="677">
        <f t="shared" si="8"/>
        <v>0</v>
      </c>
      <c r="G32" s="677">
        <f t="shared" si="8"/>
        <v>0</v>
      </c>
      <c r="H32" s="83">
        <f t="shared" si="2"/>
        <v>0</v>
      </c>
      <c r="I32" s="341">
        <f t="shared" si="8"/>
        <v>0</v>
      </c>
      <c r="J32" s="1373">
        <f t="shared" si="8"/>
        <v>0</v>
      </c>
      <c r="K32" s="677">
        <f t="shared" si="8"/>
        <v>105794</v>
      </c>
      <c r="L32" s="1301" t="str">
        <f t="shared" si="3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'24._Hivatal_köt'!C33+'25._TIK_köt'!C33+'26._Humán_köt'!C33+'27. Óvoda_köt'!C33+'28._TMKK_köt'!C33+'29._Rendelő_köt'!C33</f>
        <v>0</v>
      </c>
      <c r="D33" s="258">
        <f>'24._Hivatal_köt'!D33+'25._TIK_köt'!D33+'26._Humán_köt'!D33+'27. Óvoda_köt'!D33+'28._TMKK_köt'!D33+'29._Rendelő_köt'!D33</f>
        <v>0</v>
      </c>
      <c r="E33" s="681">
        <f>'24._Hivatal_köt'!E33+'25._TIK_köt'!E33+'26._Humán_köt'!E33+'27. Óvoda_köt'!E33+'28._TMKK_köt'!E33+'29._Rendelő_köt'!E33</f>
        <v>0</v>
      </c>
      <c r="F33" s="681">
        <f>'24._Hivatal_köt'!F33+'25._TIK_köt'!F33+'26._Humán_köt'!F33+'27. Óvoda_köt'!F33+'28._TMKK_köt'!F33+'29._Rendelő_köt'!F33</f>
        <v>0</v>
      </c>
      <c r="G33" s="681">
        <f>'24._Hivatal_köt'!G33+'25._TIK_köt'!G33+'26._Humán_köt'!G33+'27. Óvoda_köt'!G33+'28._TMKK_köt'!G33+'29._Rendelő_köt'!G33</f>
        <v>0</v>
      </c>
      <c r="H33" s="637">
        <f t="shared" si="2"/>
        <v>0</v>
      </c>
      <c r="I33" s="1210">
        <f>'24._Hivatal_köt'!I33+'25._TIK_köt'!I33+'26._Humán_köt'!I33+'27. Óvoda_köt'!I33+'28._TMKK_köt'!I33+'29._Rendelő_köt'!I33</f>
        <v>0</v>
      </c>
      <c r="J33" s="1374">
        <f>'24._Hivatal_köt'!J33+'25._TIK_köt'!J33+'26._Humán_köt'!J33+'27. Óvoda_köt'!J33+'28._TMKK_köt'!J33+'29._Rendelő_köt'!J33</f>
        <v>0</v>
      </c>
      <c r="K33" s="681">
        <f>'24._Hivatal_köt'!K33+'25._TIK_köt'!K33+'26._Humán_köt'!K33+'27. Óvoda_köt'!K33+'28._TMKK_köt'!K33+'29._Rendelő_köt'!K33</f>
        <v>0</v>
      </c>
      <c r="L33" s="1467" t="str">
        <f t="shared" si="3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'24._Hivatal_köt'!C34+'25._TIK_köt'!C34+'26._Humán_köt'!C34+'27. Óvoda_köt'!C34+'28._TMKK_köt'!C34+'29._Rendelő_köt'!C34</f>
        <v>0</v>
      </c>
      <c r="D34" s="263">
        <f>'24._Hivatal_köt'!D34+'25._TIK_köt'!D34+'26._Humán_köt'!D34+'27. Óvoda_köt'!D34+'28._TMKK_köt'!D34+'29._Rendelő_köt'!D34</f>
        <v>0</v>
      </c>
      <c r="E34" s="129">
        <f>'24._Hivatal_köt'!E34+'25._TIK_köt'!E34+'26._Humán_köt'!E34+'27. Óvoda_köt'!E34+'28._TMKK_köt'!E34+'29._Rendelő_köt'!E34</f>
        <v>0</v>
      </c>
      <c r="F34" s="129">
        <f>'24._Hivatal_köt'!F34+'25._TIK_köt'!F34+'26._Humán_köt'!F34+'27. Óvoda_köt'!F34+'28._TMKK_köt'!F34+'29._Rendelő_köt'!F34</f>
        <v>0</v>
      </c>
      <c r="G34" s="379">
        <f>'24._Hivatal_köt'!G34+'25._TIK_köt'!G34+'26._Humán_köt'!G34+'27. Óvoda_köt'!G34+'28._TMKK_köt'!G34+'29._Rendelő_köt'!G34</f>
        <v>0</v>
      </c>
      <c r="H34" s="626">
        <f t="shared" si="2"/>
        <v>0</v>
      </c>
      <c r="I34" s="1211">
        <f>'24._Hivatal_köt'!I34+'25._TIK_köt'!I34+'26._Humán_köt'!I34+'27. Óvoda_köt'!I34+'28._TMKK_köt'!I34+'29._Rendelő_köt'!I34</f>
        <v>0</v>
      </c>
      <c r="J34" s="1375">
        <f>'24._Hivatal_köt'!J34+'25._TIK_köt'!J34+'26._Humán_köt'!J34+'27. Óvoda_köt'!J34+'28._TMKK_köt'!J34+'29._Rendelő_köt'!J34</f>
        <v>0</v>
      </c>
      <c r="K34" s="129">
        <f>'24._Hivatal_köt'!K34+'25._TIK_köt'!K34+'26._Humán_köt'!K34+'27. Óvoda_köt'!K34+'28._TMKK_köt'!K34+'29._Rendelő_köt'!K34</f>
        <v>0</v>
      </c>
      <c r="L34" s="1303" t="str">
        <f t="shared" si="3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'24._Hivatal_köt'!C35+'25._TIK_köt'!C35+'26._Humán_köt'!C35+'27. Óvoda_köt'!C35+'28._TMKK_köt'!C35+'29._Rendelő_köt'!C35</f>
        <v>0</v>
      </c>
      <c r="D35" s="259">
        <f>'24._Hivatal_köt'!D35+'25._TIK_köt'!D35+'26._Humán_köt'!D35+'27. Óvoda_köt'!D35+'28._TMKK_köt'!D35+'29._Rendelő_köt'!D35</f>
        <v>0</v>
      </c>
      <c r="E35" s="682">
        <f>'24._Hivatal_köt'!E35+'25._TIK_köt'!E35+'26._Humán_köt'!E35+'27. Óvoda_köt'!E35+'28._TMKK_köt'!E35+'29._Rendelő_köt'!E35</f>
        <v>0</v>
      </c>
      <c r="F35" s="682">
        <f>'24._Hivatal_köt'!F35+'25._TIK_köt'!F35+'26._Humán_köt'!F35+'27. Óvoda_köt'!F35+'28._TMKK_köt'!F35+'29._Rendelő_köt'!F35</f>
        <v>0</v>
      </c>
      <c r="G35" s="682">
        <f>'24._Hivatal_köt'!G35+'25._TIK_köt'!G35+'26._Humán_köt'!G35+'27. Óvoda_köt'!G35+'28._TMKK_köt'!G35+'29._Rendelő_köt'!G35</f>
        <v>0</v>
      </c>
      <c r="H35" s="639">
        <f t="shared" si="2"/>
        <v>0</v>
      </c>
      <c r="I35" s="1213">
        <f>'24._Hivatal_köt'!I35+'25._TIK_köt'!I35+'26._Humán_köt'!I35+'27. Óvoda_köt'!I35+'28._TMKK_köt'!I35+'29._Rendelő_köt'!I35</f>
        <v>0</v>
      </c>
      <c r="J35" s="1377">
        <f>'24._Hivatal_köt'!J35+'25._TIK_köt'!J35+'26._Humán_köt'!J35+'27. Óvoda_köt'!J35+'28._TMKK_köt'!J35+'29._Rendelő_köt'!J35</f>
        <v>0</v>
      </c>
      <c r="K35" s="682">
        <f>'24._Hivatal_köt'!K35+'25._TIK_köt'!K35+'26._Humán_köt'!K35+'27. Óvoda_köt'!K35+'28._TMKK_köt'!K35+'29._Rendelő_köt'!K35</f>
        <v>105794</v>
      </c>
      <c r="L35" s="1469" t="str">
        <f t="shared" si="3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'24._Hivatal_köt'!C36+'25._TIK_köt'!C36+'26._Humán_köt'!C36+'27. Óvoda_köt'!C36+'28._TMKK_köt'!C36+'29._Rendelő_köt'!C36</f>
        <v>0</v>
      </c>
      <c r="D36" s="162">
        <f>'24._Hivatal_köt'!D36+'25._TIK_köt'!D36+'26._Humán_köt'!D36+'27. Óvoda_köt'!D36+'28._TMKK_köt'!D36+'29._Rendelő_köt'!D36</f>
        <v>10848956</v>
      </c>
      <c r="E36" s="680">
        <f>'24._Hivatal_köt'!E36+'25._TIK_köt'!E36+'26._Humán_köt'!E36+'27. Óvoda_köt'!E36+'28._TMKK_köt'!E36+'29._Rendelő_köt'!E36</f>
        <v>16867206</v>
      </c>
      <c r="F36" s="680">
        <f>'24._Hivatal_köt'!F36+'25._TIK_köt'!F36+'26._Humán_köt'!F36+'27. Óvoda_köt'!F36+'28._TMKK_köt'!F36+'29._Rendelő_köt'!F36</f>
        <v>16867206</v>
      </c>
      <c r="G36" s="680">
        <f>'24._Hivatal_köt'!G36+'25._TIK_köt'!G36+'26._Humán_köt'!G36+'27. Óvoda_köt'!G36+'28._TMKK_köt'!G36+'29._Rendelő_köt'!G36</f>
        <v>16867206</v>
      </c>
      <c r="H36" s="83">
        <f t="shared" si="2"/>
        <v>0</v>
      </c>
      <c r="I36" s="341">
        <f>'24._Hivatal_köt'!I36+'25._TIK_köt'!I36+'26._Humán_köt'!I36+'27. Óvoda_köt'!I36+'28._TMKK_köt'!I36+'29._Rendelő_köt'!I36</f>
        <v>0</v>
      </c>
      <c r="J36" s="1373">
        <f>'24._Hivatal_köt'!J36+'25._TIK_köt'!J36+'26._Humán_köt'!J36+'27. Óvoda_köt'!J36+'28._TMKK_köt'!J36+'29._Rendelő_köt'!J36</f>
        <v>0</v>
      </c>
      <c r="K36" s="680">
        <f>'24._Hivatal_köt'!K36+'25._TIK_köt'!K36+'26._Humán_köt'!K36+'27. Óvoda_köt'!K36+'28._TMKK_köt'!K36+'29._Rendelő_köt'!K36</f>
        <v>11848956</v>
      </c>
      <c r="L36" s="1301">
        <f t="shared" si="3"/>
        <v>70.248480987307559</v>
      </c>
    </row>
    <row r="37" spans="1:12" s="1629" customFormat="1" ht="12" customHeight="1" thickBot="1" x14ac:dyDescent="0.25">
      <c r="A37" s="370" t="s">
        <v>104</v>
      </c>
      <c r="B37" s="614" t="s">
        <v>168</v>
      </c>
      <c r="C37" s="1627">
        <f>'24._Hivatal_köt'!C37+'25._TIK_köt'!C37+'26._Humán_köt'!C37+'27. Óvoda_köt'!C37+'28._TMKK_köt'!C37+'29._Rendelő_köt'!C37</f>
        <v>0</v>
      </c>
      <c r="D37" s="1628">
        <f>'24._Hivatal_köt'!D37+'25._TIK_köt'!D37+'26._Humán_köt'!D37+'27. Óvoda_köt'!D37+'28._TMKK_köt'!D37+'29._Rendelő_köt'!D37</f>
        <v>0</v>
      </c>
      <c r="E37" s="107">
        <f>'24._Hivatal_köt'!E37+'25._TIK_köt'!E37+'26._Humán_köt'!E37+'27. Óvoda_köt'!E37+'28._TMKK_köt'!E37+'29._Rendelő_köt'!E37</f>
        <v>0</v>
      </c>
      <c r="F37" s="107">
        <f>'24._Hivatal_köt'!F37+'25._TIK_köt'!F37+'26._Humán_köt'!F37+'27. Óvoda_köt'!F37+'28._TMKK_köt'!F37+'29._Rendelő_köt'!F37</f>
        <v>0</v>
      </c>
      <c r="G37" s="107">
        <f>'24._Hivatal_köt'!G37+'25._TIK_köt'!G37+'26._Humán_köt'!G37+'27. Óvoda_köt'!G37+'28._TMKK_köt'!G37+'29._Rendelő_köt'!G37</f>
        <v>5018250</v>
      </c>
      <c r="H37" s="1624">
        <f t="shared" si="2"/>
        <v>5018250</v>
      </c>
      <c r="I37" s="1625">
        <f>'24._Hivatal_köt'!I37+'25._TIK_köt'!I37+'26._Humán_köt'!I37+'27. Óvoda_köt'!I37+'28._TMKK_köt'!I37+'29._Rendelő_köt'!I37</f>
        <v>0</v>
      </c>
      <c r="J37" s="1626">
        <f>'24._Hivatal_köt'!J37+'25._TIK_köt'!J37+'26._Humán_köt'!J37+'27. Óvoda_köt'!J37+'28._TMKK_köt'!J37+'29._Rendelő_köt'!J37</f>
        <v>0</v>
      </c>
      <c r="K37" s="107">
        <f>'24._Hivatal_köt'!K37+'25._TIK_köt'!K37+'26._Humán_köt'!K37+'27. Óvoda_köt'!K37+'28._TMKK_köt'!K37+'29._Rendelő_köt'!K37</f>
        <v>8297340</v>
      </c>
      <c r="L37" s="1844">
        <f t="shared" si="3"/>
        <v>165.34329696607384</v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SUM(C39:C41)</f>
        <v>0</v>
      </c>
      <c r="D38" s="162">
        <f t="shared" ref="D38:K38" si="9">SUM(D39:D41)</f>
        <v>0</v>
      </c>
      <c r="E38" s="680">
        <f t="shared" si="9"/>
        <v>131957503</v>
      </c>
      <c r="F38" s="680">
        <f t="shared" si="9"/>
        <v>131957503</v>
      </c>
      <c r="G38" s="680">
        <f>SUM(G39:G40)</f>
        <v>131957503</v>
      </c>
      <c r="H38" s="83">
        <f>+G38-F38</f>
        <v>0</v>
      </c>
      <c r="I38" s="341">
        <f t="shared" si="9"/>
        <v>0</v>
      </c>
      <c r="J38" s="1379">
        <f t="shared" si="9"/>
        <v>0</v>
      </c>
      <c r="K38" s="680">
        <f t="shared" si="9"/>
        <v>0</v>
      </c>
      <c r="L38" s="1301">
        <f t="shared" si="3"/>
        <v>0</v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'24._Hivatal_köt'!C39+'25._TIK_köt'!C39+'26._Humán_köt'!C39+'27. Óvoda_köt'!C39+'28._TMKK_köt'!C39+'29._Rendelő_köt'!C39</f>
        <v>0</v>
      </c>
      <c r="D39" s="264">
        <f>'24._Hivatal_köt'!D39+'25._TIK_köt'!D39+'26._Humán_köt'!D39+'27. Óvoda_köt'!D39+'28._TMKK_köt'!D39+'29._Rendelő_köt'!D39</f>
        <v>0</v>
      </c>
      <c r="E39" s="684">
        <f>'24._Hivatal_köt'!E39+'25._TIK_köt'!E39+'26._Humán_köt'!E39+'27. Óvoda_köt'!E39+'28._TMKK_köt'!E39+'29._Rendelő_köt'!E39</f>
        <v>0</v>
      </c>
      <c r="F39" s="684">
        <f>'24._Hivatal_köt'!F39+'25._TIK_köt'!F39+'26._Humán_köt'!F39+'27. Óvoda_köt'!F39+'28._TMKK_köt'!F39+'29._Rendelő_köt'!F39</f>
        <v>0</v>
      </c>
      <c r="G39" s="684">
        <f>'24._Hivatal_köt'!G39+'25._TIK_köt'!G39+'26._Humán_köt'!G39+'27. Óvoda_köt'!G39+'28._TMKK_köt'!G39+'29._Rendelő_köt'!G39</f>
        <v>0</v>
      </c>
      <c r="H39" s="641">
        <f t="shared" si="2"/>
        <v>0</v>
      </c>
      <c r="I39" s="1214">
        <f>'24._Hivatal_köt'!I39+'25._TIK_köt'!I39+'26._Humán_köt'!I39+'27. Óvoda_köt'!I39+'28._TMKK_köt'!I39+'29._Rendelő_köt'!I39</f>
        <v>0</v>
      </c>
      <c r="J39" s="1380">
        <f>'24._Hivatal_köt'!J39+'25._TIK_köt'!J39+'26._Humán_köt'!J39+'27. Óvoda_köt'!J39+'28._TMKK_köt'!J39+'29._Rendelő_köt'!J39</f>
        <v>0</v>
      </c>
      <c r="K39" s="684">
        <f>'24._Hivatal_köt'!K39+'25._TIK_köt'!K39+'26._Humán_köt'!K39+'27. Óvoda_köt'!K39+'28._TMKK_köt'!K39+'29._Rendelő_köt'!K39</f>
        <v>0</v>
      </c>
      <c r="L39" s="1471" t="str">
        <f t="shared" si="3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'24._Hivatal_köt'!C40+'25._TIK_köt'!C40+'26._Humán_köt'!C40+'27. Óvoda_köt'!C40+'28._TMKK_köt'!C40+'29._Rendelő_köt'!C40</f>
        <v>0</v>
      </c>
      <c r="D40" s="382">
        <f>'24._Hivatal_köt'!D40+'25._TIK_köt'!D40+'26._Humán_köt'!D40+'27. Óvoda_köt'!D40+'28._TMKK_köt'!D40+'29._Rendelő_köt'!D40</f>
        <v>0</v>
      </c>
      <c r="E40" s="693">
        <f>'24._Hivatal_köt'!E40+'25._TIK_köt'!E40+'26._Humán_köt'!E40+'27. Óvoda_köt'!E40+'28._TMKK_köt'!E40+'29._Rendelő_köt'!E40</f>
        <v>131957503</v>
      </c>
      <c r="F40" s="685">
        <f>'24._Hivatal_köt'!F40+'25._TIK_köt'!F40+'26._Humán_köt'!F40+'27. Óvoda_köt'!F40+'28._TMKK_köt'!F40+'29._Rendelő_köt'!F40</f>
        <v>131957503</v>
      </c>
      <c r="G40" s="693">
        <f>'24._Hivatal_köt'!G40+'25._TIK_köt'!G40+'26._Humán_köt'!G40+'27. Óvoda_köt'!G40+'28._TMKK_köt'!G40+'29._Rendelő_köt'!G40</f>
        <v>131957503</v>
      </c>
      <c r="H40" s="642">
        <f t="shared" si="2"/>
        <v>0</v>
      </c>
      <c r="I40" s="1215">
        <f>'24._Hivatal_köt'!I40+'25._TIK_köt'!I40+'26._Humán_köt'!I40+'27. Óvoda_köt'!I40+'28._TMKK_köt'!I40+'29._Rendelő_köt'!I40</f>
        <v>0</v>
      </c>
      <c r="J40" s="1381">
        <f>'24._Hivatal_köt'!J40+'25._TIK_köt'!J40+'26._Humán_köt'!J40+'27. Óvoda_köt'!J40+'28._TMKK_köt'!J40+'29._Rendelő_köt'!J40</f>
        <v>0</v>
      </c>
      <c r="K40" s="685">
        <f>'24._Hivatal_köt'!K40+'25._TIK_köt'!K40+'26._Humán_köt'!K40+'27. Óvoda_köt'!K40+'28._TMKK_köt'!K40+'29._Rendelő_köt'!K40</f>
        <v>0</v>
      </c>
      <c r="L40" s="1472">
        <f t="shared" si="3"/>
        <v>0</v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'24._Hivatal_köt'!C41+'25._TIK_köt'!C41+'26._Humán_köt'!C41+'27. Óvoda_köt'!C41+'28._TMKK_köt'!C41+'29._Rendelő_köt'!C41</f>
        <v>0</v>
      </c>
      <c r="D41" s="165">
        <f>'24._Hivatal_köt'!D41+'25._TIK_köt'!D41+'26._Humán_köt'!D41+'27. Óvoda_köt'!D41+'28._TMKK_köt'!D41+'29._Rendelő_köt'!D41</f>
        <v>0</v>
      </c>
      <c r="E41" s="686">
        <f>'24._Hivatal_köt'!E41+'25._TIK_köt'!E41+'26._Humán_köt'!E41+'27. Óvoda_köt'!E41+'28._TMKK_köt'!E41+'29._Rendelő_köt'!E41</f>
        <v>0</v>
      </c>
      <c r="F41" s="686">
        <f>'24._Hivatal_köt'!F41+'25._TIK_köt'!F41+'26._Humán_köt'!F41+'27. Óvoda_köt'!F41+'28._TMKK_köt'!F41+'29._Rendelő_köt'!F41</f>
        <v>0</v>
      </c>
      <c r="G41" s="688">
        <f>'24._Hivatal_köt'!G41+'25._TIK_köt'!G41+'26._Humán_köt'!G41+'27. Óvoda_köt'!G41+'28._TMKK_köt'!G41+'29._Rendelő_köt'!G41</f>
        <v>131957503</v>
      </c>
      <c r="H41" s="643">
        <f t="shared" si="2"/>
        <v>131957503</v>
      </c>
      <c r="I41" s="343">
        <f>'24._Hivatal_köt'!I41+'25._TIK_köt'!I41+'26._Humán_köt'!I41+'27. Óvoda_köt'!I41+'28._TMKK_köt'!I41+'29._Rendelő_köt'!I41</f>
        <v>0</v>
      </c>
      <c r="J41" s="1382">
        <f>'24._Hivatal_köt'!J41+'25._TIK_köt'!J41+'26._Humán_köt'!J41+'27. Óvoda_köt'!J41+'28._TMKK_köt'!J41+'29._Rendelő_köt'!J41</f>
        <v>0</v>
      </c>
      <c r="K41" s="686">
        <f>'24._Hivatal_köt'!K41+'25._TIK_köt'!K41+'26._Humán_köt'!K41+'27. Óvoda_köt'!K41+'28._TMKK_köt'!K41+'29._Rendelő_köt'!K41</f>
        <v>0</v>
      </c>
      <c r="L41" s="1845">
        <f t="shared" si="3"/>
        <v>0</v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C10+C22+C27+C28+C32+C36+C38</f>
        <v>211527556</v>
      </c>
      <c r="D42" s="160">
        <f t="shared" ref="D42:E42" si="10">D10+D22+D27+D28+D32+D36+D38</f>
        <v>254138156</v>
      </c>
      <c r="E42" s="677">
        <f t="shared" si="10"/>
        <v>409403854</v>
      </c>
      <c r="F42" s="677">
        <f t="shared" ref="F42:K42" si="11">F10+F22+F27+F28+F32+F36+F38</f>
        <v>474584781</v>
      </c>
      <c r="G42" s="677">
        <f t="shared" si="11"/>
        <v>491172961</v>
      </c>
      <c r="H42" s="83">
        <f t="shared" si="2"/>
        <v>16588180</v>
      </c>
      <c r="I42" s="341">
        <f t="shared" si="11"/>
        <v>0</v>
      </c>
      <c r="J42" s="1379">
        <f t="shared" si="11"/>
        <v>0</v>
      </c>
      <c r="K42" s="677">
        <f t="shared" si="11"/>
        <v>452553620</v>
      </c>
      <c r="L42" s="1301">
        <f t="shared" si="3"/>
        <v>92.137323495704393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+C44+C45+C46+C47</f>
        <v>1964119158</v>
      </c>
      <c r="D43" s="160">
        <f t="shared" ref="D43:E43" si="12">+D44+D45+D46+D47</f>
        <v>2009617378</v>
      </c>
      <c r="E43" s="677">
        <f t="shared" si="12"/>
        <v>2196133434</v>
      </c>
      <c r="F43" s="677">
        <f>'24._Hivatal_köt'!F43+'25._TIK_köt'!F43+'26._Humán_köt'!F43+'27. Óvoda_köt'!F43+'28._TMKK_köt'!F43+'29._Rendelő_köt'!F43</f>
        <v>2289083658</v>
      </c>
      <c r="G43" s="677">
        <f>'24._Hivatal_köt'!G43+'25._TIK_köt'!G43+'26._Humán_köt'!G43+'27. Óvoda_köt'!G43+'28._TMKK_köt'!G43+'29._Rendelő_köt'!G43</f>
        <v>2308762506</v>
      </c>
      <c r="H43" s="83">
        <f t="shared" si="2"/>
        <v>19678848</v>
      </c>
      <c r="I43" s="341">
        <f>'24._Hivatal_köt'!I43+'25._TIK_köt'!I43+'26._Humán_köt'!I43+'27. Óvoda_köt'!I43+'28._TMKK_köt'!I43+'29._Rendelő_köt'!I43</f>
        <v>0</v>
      </c>
      <c r="J43" s="1379">
        <f>'24._Hivatal_köt'!J43+'25._TIK_köt'!J43+'26._Humán_köt'!J43+'27. Óvoda_köt'!J43+'28._TMKK_köt'!J43+'29._Rendelő_köt'!J43</f>
        <v>129025828</v>
      </c>
      <c r="K43" s="677">
        <f>'24._Hivatal_köt'!K43+'25._TIK_köt'!K43+'26._Humán_köt'!K43+'27. Óvoda_köt'!K43+'28._TMKK_köt'!K43+'29._Rendelő_köt'!K43</f>
        <v>2273485568</v>
      </c>
      <c r="L43" s="1301">
        <f t="shared" si="3"/>
        <v>98.472041281495066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'24._Hivatal_köt'!C44+'25._TIK_köt'!C44+'26._Humán_köt'!C44+'27. Óvoda_köt'!C44+'28._TMKK_köt'!C44+'29._Rendelő_köt'!C44</f>
        <v>0</v>
      </c>
      <c r="D44" s="258">
        <f>'24._Hivatal_köt'!D44+'25._TIK_köt'!D44+'26._Humán_köt'!D44+'27. Óvoda_köt'!D44+'28._TMKK_köt'!D44+'29._Rendelő_köt'!D44</f>
        <v>57789674</v>
      </c>
      <c r="E44" s="681">
        <f>'24._Hivatal_köt'!E44+'25._TIK_köt'!E44+'26._Humán_köt'!E44+'27. Óvoda_köt'!E44+'28._TMKK_köt'!E44+'29._Rendelő_köt'!E44</f>
        <v>57789674</v>
      </c>
      <c r="F44" s="681">
        <f>'24._Hivatal_köt'!F44+'25._TIK_köt'!F44+'26._Humán_köt'!F44+'27. Óvoda_köt'!F44+'28._TMKK_köt'!F44+'29._Rendelő_köt'!F44</f>
        <v>57789674</v>
      </c>
      <c r="G44" s="681">
        <f>'24._Hivatal_köt'!G44+'25._TIK_köt'!G44+'26._Humán_köt'!G44+'27. Óvoda_köt'!G44+'28._TMKK_köt'!G44+'29._Rendelő_köt'!G44</f>
        <v>57789674</v>
      </c>
      <c r="H44" s="637">
        <f t="shared" si="2"/>
        <v>0</v>
      </c>
      <c r="I44" s="1210">
        <f>'24._Hivatal_köt'!I44+'25._TIK_köt'!I44+'26._Humán_köt'!I44+'27. Óvoda_köt'!I44+'28._TMKK_köt'!I44+'29._Rendelő_köt'!I44</f>
        <v>0</v>
      </c>
      <c r="J44" s="1374">
        <f>'24._Hivatal_köt'!J44+'25._TIK_köt'!J44+'26._Humán_köt'!J44+'27. Óvoda_köt'!J44+'28._TMKK_köt'!J44+'29._Rendelő_köt'!J44</f>
        <v>0</v>
      </c>
      <c r="K44" s="681">
        <f>'24._Hivatal_köt'!K44+'25._TIK_köt'!K44+'26._Humán_köt'!K44+'27. Óvoda_köt'!K44+'28._TMKK_köt'!K44+'29._Rendelő_köt'!K44</f>
        <v>57789674</v>
      </c>
      <c r="L44" s="1467">
        <f t="shared" si="3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'24._Hivatal_köt'!C45+'25._TIK_köt'!C45+'26._Humán_köt'!C45+'27. Óvoda_köt'!C45+'28._TMKK_köt'!C45+'29._Rendelő_köt'!C45</f>
        <v>0</v>
      </c>
      <c r="D45" s="263">
        <f>'24._Hivatal_köt'!D45+'25._TIK_köt'!D45+'26._Humán_köt'!D45+'27. Óvoda_köt'!D45+'28._TMKK_köt'!D45+'29._Rendelő_köt'!D45</f>
        <v>800000</v>
      </c>
      <c r="E45" s="107">
        <f>'24._Hivatal_köt'!E45+'25._TIK_köt'!E45+'26._Humán_köt'!E45+'27. Óvoda_köt'!E45+'28._TMKK_köt'!E45+'29._Rendelő_köt'!E45</f>
        <v>800000</v>
      </c>
      <c r="F45" s="107">
        <f>'24._Hivatal_köt'!F45+'25._TIK_köt'!F45+'26._Humán_köt'!F45+'27. Óvoda_köt'!F45+'28._TMKK_köt'!F45+'29._Rendelő_köt'!F45</f>
        <v>800000</v>
      </c>
      <c r="G45" s="107">
        <f>'24._Hivatal_köt'!G45+'25._TIK_köt'!G45+'26._Humán_köt'!G45+'27. Óvoda_köt'!G45+'28._TMKK_köt'!G45+'29._Rendelő_köt'!G45</f>
        <v>800000</v>
      </c>
      <c r="H45" s="644">
        <f t="shared" si="2"/>
        <v>0</v>
      </c>
      <c r="I45" s="1216">
        <f>'24._Hivatal_köt'!I45+'25._TIK_köt'!I45+'26._Humán_köt'!I45+'27. Óvoda_köt'!I45+'28._TMKK_köt'!I45+'29._Rendelő_köt'!I45</f>
        <v>0</v>
      </c>
      <c r="J45" s="1383">
        <f>'24._Hivatal_köt'!J45+'25._TIK_köt'!J45+'26._Humán_köt'!J45+'27. Óvoda_köt'!J45+'28._TMKK_köt'!J45+'29._Rendelő_köt'!J45</f>
        <v>0</v>
      </c>
      <c r="K45" s="107">
        <f>'24._Hivatal_köt'!K45+'25._TIK_köt'!K45+'26._Humán_köt'!K45+'27. Óvoda_köt'!K45+'28._TMKK_köt'!K45+'29._Rendelő_köt'!K45</f>
        <v>800000</v>
      </c>
      <c r="L45" s="1474">
        <f t="shared" si="3"/>
        <v>100</v>
      </c>
    </row>
    <row r="46" spans="1:12" s="57" customFormat="1" ht="12.75" customHeight="1" x14ac:dyDescent="0.2">
      <c r="A46" s="370" t="s">
        <v>176</v>
      </c>
      <c r="B46" s="375" t="s">
        <v>180</v>
      </c>
      <c r="C46" s="379">
        <f>'24._Hivatal_köt'!C46+'25._TIK_köt'!C46+'26._Humán_köt'!C46+'27. Óvoda_köt'!C46+'28._TMKK_köt'!C46+'29._Rendelő_köt'!C46</f>
        <v>1844700783</v>
      </c>
      <c r="D46" s="362">
        <f>'24._Hivatal_köt'!D46+'25._TIK_köt'!D46+'26._Humán_köt'!D46+'27. Óvoda_köt'!D46+'28._TMKK_köt'!D46+'29._Rendelő_köt'!D46</f>
        <v>1809591588</v>
      </c>
      <c r="E46" s="129">
        <f>'24._Hivatal_köt'!E46+'25._TIK_köt'!E46+'26._Humán_köt'!E46+'27. Óvoda_köt'!E46+'28._TMKK_köt'!E46+'29._Rendelő_köt'!E46</f>
        <v>1990859644</v>
      </c>
      <c r="F46" s="129">
        <f>'24._Hivatal_köt'!F46+'25._TIK_köt'!F46+'26._Humán_köt'!F46+'27. Óvoda_köt'!F46+'28._TMKK_köt'!F46+'29._Rendelő_köt'!F46</f>
        <v>2083109868</v>
      </c>
      <c r="G46" s="129">
        <f>'24._Hivatal_köt'!G46+'25._TIK_köt'!G46+'26._Humán_köt'!G46+'27. Óvoda_köt'!G46+'28._TMKK_köt'!G46+'29._Rendelő_köt'!G46</f>
        <v>2123811484</v>
      </c>
      <c r="H46" s="626">
        <f t="shared" si="2"/>
        <v>40701616</v>
      </c>
      <c r="I46" s="1211">
        <f>'24._Hivatal_köt'!I46+'25._TIK_köt'!I46+'26._Humán_köt'!I46+'27. Óvoda_köt'!I46+'28._TMKK_köt'!I46+'29._Rendelő_köt'!I46</f>
        <v>0</v>
      </c>
      <c r="J46" s="1375">
        <f>'24._Hivatal_köt'!J46+'25._TIK_köt'!J46+'26._Humán_köt'!J46+'27. Óvoda_köt'!J46+'28._TMKK_köt'!J46+'29._Rendelő_köt'!J46</f>
        <v>0</v>
      </c>
      <c r="K46" s="129">
        <f>'24._Hivatal_köt'!K46+'25._TIK_köt'!K46+'26._Humán_köt'!K46+'27. Óvoda_köt'!K46+'28._TMKK_köt'!K46+'29._Rendelő_köt'!K46</f>
        <v>2092166164</v>
      </c>
      <c r="L46" s="1303">
        <f t="shared" si="3"/>
        <v>98.509975097205952</v>
      </c>
    </row>
    <row r="47" spans="1:12" s="61" customFormat="1" ht="13.5" customHeight="1" thickBot="1" x14ac:dyDescent="0.25">
      <c r="A47" s="64" t="s">
        <v>181</v>
      </c>
      <c r="B47" s="67" t="s">
        <v>182</v>
      </c>
      <c r="C47" s="1079">
        <f>'24._Hivatal_köt'!C47+'25._TIK_köt'!C47+'26._Humán_köt'!C47+'27. Óvoda_köt'!C47+'28._TMKK_köt'!C47+'29._Rendelő_köt'!C47</f>
        <v>119418375</v>
      </c>
      <c r="D47" s="265">
        <f>'24._Hivatal_köt'!D47+'25._TIK_köt'!D47+'26._Humán_köt'!D47+'27. Óvoda_köt'!D47+'28._TMKK_köt'!D47+'29._Rendelő_köt'!D47</f>
        <v>141436116</v>
      </c>
      <c r="E47" s="682">
        <f>'24._Hivatal_köt'!E47+'25._TIK_köt'!E47+'26._Humán_köt'!E47+'27. Óvoda_köt'!E47+'28._TMKK_köt'!E47+'29._Rendelő_köt'!E47</f>
        <v>146684116</v>
      </c>
      <c r="F47" s="682">
        <f>'24._Hivatal_köt'!F47+'25._TIK_köt'!F47+'26._Humán_köt'!F47+'27. Óvoda_köt'!F47+'28._TMKK_köt'!F47+'29._Rendelő_köt'!F47</f>
        <v>147384116</v>
      </c>
      <c r="G47" s="682">
        <f>'24._Hivatal_köt'!G47+'25._TIK_köt'!G47+'26._Humán_köt'!G47+'27. Óvoda_köt'!G47+'28._TMKK_köt'!G47+'29._Rendelő_köt'!G47</f>
        <v>126361348</v>
      </c>
      <c r="H47" s="639">
        <f t="shared" si="2"/>
        <v>-21022768</v>
      </c>
      <c r="I47" s="1213">
        <f>'24._Hivatal_köt'!I47+'25._TIK_köt'!I47+'26._Humán_köt'!I47+'27. Óvoda_köt'!I47+'28._TMKK_köt'!I47+'29._Rendelő_köt'!I47</f>
        <v>0</v>
      </c>
      <c r="J47" s="1377">
        <f>'24._Hivatal_köt'!J47+'25._TIK_köt'!J47+'26._Humán_köt'!J47+'27. Óvoda_köt'!J47+'28._TMKK_köt'!J47+'29._Rendelő_köt'!J47</f>
        <v>129025828</v>
      </c>
      <c r="K47" s="682">
        <f>'24._Hivatal_köt'!K47+'25._TIK_köt'!K47+'26._Humán_köt'!K47+'27. Óvoda_köt'!K47+'28._TMKK_köt'!K47+'29._Rendelő_köt'!K47</f>
        <v>122729730</v>
      </c>
      <c r="L47" s="1469">
        <f t="shared" si="3"/>
        <v>97.12600565166494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2175646714</v>
      </c>
      <c r="D48" s="167">
        <f t="shared" ref="D48:K48" si="13">+D42+D43</f>
        <v>2263755534</v>
      </c>
      <c r="E48" s="687">
        <f t="shared" si="13"/>
        <v>2605537288</v>
      </c>
      <c r="F48" s="687">
        <f t="shared" si="13"/>
        <v>2763668439</v>
      </c>
      <c r="G48" s="687">
        <f t="shared" si="13"/>
        <v>2799935467</v>
      </c>
      <c r="H48" s="649">
        <f t="shared" si="2"/>
        <v>36267028</v>
      </c>
      <c r="I48" s="650">
        <f t="shared" si="13"/>
        <v>0</v>
      </c>
      <c r="J48" s="1384">
        <f t="shared" si="13"/>
        <v>129025828</v>
      </c>
      <c r="K48" s="687">
        <f t="shared" si="13"/>
        <v>2726039188</v>
      </c>
      <c r="L48" s="1475">
        <f t="shared" si="3"/>
        <v>97.360786351294863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>C7</f>
        <v xml:space="preserve">2022. évi eredeti előirányzat
2/2022. (II.14.) </v>
      </c>
      <c r="D51" s="226" t="str">
        <f t="shared" ref="D51:L51" si="14">D7</f>
        <v>Módosított előirányzat a 17/2022.  (VI.30.)  rendelet szerint</v>
      </c>
      <c r="E51" s="22" t="str">
        <f t="shared" si="14"/>
        <v>Módosított előirányzat a 18/2022. (IX.29.)  rendelet szerint</v>
      </c>
      <c r="F51" s="22" t="str">
        <f t="shared" si="14"/>
        <v>Módosított előirányzat a 23/2022. (XII.16.)  rendelet szerint</v>
      </c>
      <c r="G51" s="22" t="str">
        <f t="shared" si="14"/>
        <v>Módosított előirányzat a 1/2023. (II.13.)  rendelet szerint</v>
      </c>
      <c r="H51" s="39" t="str">
        <f t="shared" si="14"/>
        <v>Változás a 2022. 23/2022. (XII.16.) rendelethez képest</v>
      </c>
      <c r="I51" s="226" t="str">
        <f t="shared" si="14"/>
        <v>2022. évi teljesítés              2022.06.30-ig</v>
      </c>
      <c r="J51" s="22" t="str">
        <f t="shared" si="14"/>
        <v>2022. évi teljesítés              2022.09.30-ig</v>
      </c>
      <c r="K51" s="22" t="str">
        <f t="shared" si="14"/>
        <v>2022. évi teljesítés              2022.12.31-ig</v>
      </c>
      <c r="L51" s="1822" t="str">
        <f t="shared" si="14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SUM(C53:C60)-C54</f>
        <v>2056228339</v>
      </c>
      <c r="D52" s="160">
        <f t="shared" ref="D52:G52" si="15">SUM(D53:D60)-D54</f>
        <v>2121519418</v>
      </c>
      <c r="E52" s="677">
        <f t="shared" si="15"/>
        <v>2326095669</v>
      </c>
      <c r="F52" s="677">
        <f t="shared" si="15"/>
        <v>2483526820</v>
      </c>
      <c r="G52" s="677">
        <f t="shared" si="15"/>
        <v>2508436761</v>
      </c>
      <c r="H52" s="56">
        <f t="shared" ref="H52:H72" si="16">+G52-F52</f>
        <v>24909941</v>
      </c>
      <c r="I52" s="236">
        <f t="shared" ref="I52:K52" si="17">SUM(I53:I60)-I54</f>
        <v>0</v>
      </c>
      <c r="J52" s="56">
        <f t="shared" si="17"/>
        <v>0</v>
      </c>
      <c r="K52" s="103">
        <f t="shared" si="17"/>
        <v>2336685621</v>
      </c>
      <c r="L52" s="1433">
        <f t="shared" ref="L52:L72" si="18">IF(G52=0,"",K52/G52*100)</f>
        <v>93.15306079585875</v>
      </c>
    </row>
    <row r="53" spans="1:12" ht="12" customHeight="1" x14ac:dyDescent="0.2">
      <c r="A53" s="370" t="s">
        <v>91</v>
      </c>
      <c r="B53" s="18" t="s">
        <v>68</v>
      </c>
      <c r="C53" s="154">
        <f>'24._Hivatal_köt'!C53+'25._TIK_köt'!C53+'26._Humán_köt'!C53+'27. Óvoda_köt'!C53+'28._TMKK_köt'!C53+'29._Rendelő_köt'!C53</f>
        <v>1319170565</v>
      </c>
      <c r="D53" s="258">
        <f>'24._Hivatal_köt'!D53+'25._TIK_köt'!D53+'26._Humán_köt'!D53+'27. Óvoda_köt'!D53+'28._TMKK_köt'!D53+'29._Rendelő_köt'!D53</f>
        <v>1347253092</v>
      </c>
      <c r="E53" s="681">
        <f>'24._Hivatal_köt'!E53+'25._TIK_köt'!E53+'26._Humán_köt'!E53+'27. Óvoda_köt'!E53+'28._TMKK_köt'!E53+'29._Rendelő_köt'!E53</f>
        <v>1505696833</v>
      </c>
      <c r="F53" s="681">
        <f>'24._Hivatal_köt'!F53+'25._TIK_köt'!F53+'26._Humán_köt'!F53+'27. Óvoda_köt'!F53+'28._TMKK_köt'!F53+'29._Rendelő_köt'!F53</f>
        <v>1499543853</v>
      </c>
      <c r="G53" s="681">
        <f>'24._Hivatal_köt'!G53+'25._TIK_köt'!G53+'26._Humán_köt'!G53+'27. Óvoda_köt'!G53+'28._TMKK_köt'!G53+'29._Rendelő_köt'!G53</f>
        <v>1510032971</v>
      </c>
      <c r="H53" s="40">
        <f t="shared" si="16"/>
        <v>10489118</v>
      </c>
      <c r="I53" s="240">
        <f>'24._Hivatal_köt'!I53+'25._TIK_köt'!I53+'26._Humán_köt'!I53+'27. Óvoda_köt'!I53+'28._TMKK_köt'!I53+'29._Rendelő_köt'!I53</f>
        <v>0</v>
      </c>
      <c r="J53" s="40">
        <f>'24._Hivatal_köt'!J53+'25._TIK_köt'!J53+'26._Humán_köt'!J53+'27. Óvoda_köt'!J53+'28._TMKK_köt'!J53+'29._Rendelő_köt'!J53</f>
        <v>0</v>
      </c>
      <c r="K53" s="154">
        <f>'24._Hivatal_köt'!K53+'25._TIK_köt'!K53+'26._Humán_köt'!K53+'27. Óvoda_köt'!K53+'28._TMKK_köt'!K53+'29._Rendelő_köt'!K53</f>
        <v>1409898981</v>
      </c>
      <c r="L53" s="1434">
        <f t="shared" si="18"/>
        <v>93.368754727674087</v>
      </c>
    </row>
    <row r="54" spans="1:12" ht="12" customHeight="1" x14ac:dyDescent="0.2">
      <c r="A54" s="370" t="s">
        <v>310</v>
      </c>
      <c r="B54" s="374" t="s">
        <v>273</v>
      </c>
      <c r="C54" s="154">
        <f>'24._Hivatal_köt'!C54+'25._TIK_köt'!C54+'26._Humán_köt'!C54+'27. Óvoda_köt'!C54+'28._TMKK_köt'!C54+'29._Rendelő_köt'!C54</f>
        <v>12800000</v>
      </c>
      <c r="D54" s="258">
        <f>'24._Hivatal_köt'!D54+'25._TIK_köt'!D54+'26._Humán_köt'!D54+'27. Óvoda_köt'!D54+'28._TMKK_köt'!D54+'29._Rendelő_köt'!D54</f>
        <v>12800000</v>
      </c>
      <c r="E54" s="681">
        <f>'24._Hivatal_köt'!E54+'25._TIK_köt'!E54+'26._Humán_köt'!E54+'27. Óvoda_köt'!E54+'28._TMKK_köt'!E54+'29._Rendelő_köt'!E54</f>
        <v>115600000</v>
      </c>
      <c r="F54" s="681">
        <f>'24._Hivatal_köt'!F54+'25._TIK_köt'!F54+'26._Humán_köt'!F54+'27. Óvoda_köt'!F54+'28._TMKK_köt'!F54+'29._Rendelő_köt'!F54</f>
        <v>115600000</v>
      </c>
      <c r="G54" s="681">
        <f>'24._Hivatal_köt'!G54+'25._TIK_köt'!G54+'26._Humán_köt'!G54+'27. Óvoda_köt'!G54+'28._TMKK_köt'!G54+'29._Rendelő_köt'!G54</f>
        <v>70351699</v>
      </c>
      <c r="H54" s="40">
        <f t="shared" si="16"/>
        <v>-45248301</v>
      </c>
      <c r="I54" s="240">
        <f>'24._Hivatal_köt'!I54+'25._TIK_köt'!I54+'26._Humán_köt'!I54+'27. Óvoda_köt'!I54+'28._TMKK_köt'!I54+'29._Rendelő_köt'!I54</f>
        <v>0</v>
      </c>
      <c r="J54" s="40">
        <f>'24._Hivatal_köt'!J54+'25._TIK_köt'!J54+'26._Humán_köt'!J54+'27. Óvoda_köt'!J54+'28._TMKK_köt'!J54+'29._Rendelő_köt'!J54</f>
        <v>0</v>
      </c>
      <c r="K54" s="154">
        <f>'24._Hivatal_köt'!K54+'25._TIK_köt'!K54+'26._Humán_köt'!K54+'27. Óvoda_köt'!K54+'28._TMKK_köt'!K54+'29._Rendelő_köt'!K54</f>
        <v>57691258</v>
      </c>
      <c r="L54" s="1434">
        <f t="shared" si="18"/>
        <v>82.00407214046102</v>
      </c>
    </row>
    <row r="55" spans="1:12" ht="12" customHeight="1" x14ac:dyDescent="0.2">
      <c r="A55" s="370" t="s">
        <v>92</v>
      </c>
      <c r="B55" s="371" t="s">
        <v>87</v>
      </c>
      <c r="C55" s="379">
        <f>'24._Hivatal_köt'!C55+'25._TIK_köt'!C55+'26._Humán_köt'!C55+'27. Óvoda_köt'!C55+'28._TMKK_köt'!C55+'29._Rendelő_köt'!C55</f>
        <v>214839258</v>
      </c>
      <c r="D55" s="362">
        <f>'24._Hivatal_köt'!D55+'25._TIK_köt'!D55+'26._Humán_köt'!D55+'27. Óvoda_köt'!D55+'28._TMKK_köt'!D55+'29._Rendelő_köt'!D55</f>
        <v>222461877</v>
      </c>
      <c r="E55" s="129">
        <f>'24._Hivatal_köt'!E55+'25._TIK_köt'!E55+'26._Humán_köt'!E55+'27. Óvoda_köt'!E55+'28._TMKK_köt'!E55+'29._Rendelő_köt'!E55</f>
        <v>250518134</v>
      </c>
      <c r="F55" s="129">
        <f>'24._Hivatal_köt'!F55+'25._TIK_köt'!F55+'26._Humán_köt'!F55+'27. Óvoda_köt'!F55+'28._TMKK_köt'!F55+'29._Rendelő_köt'!F55</f>
        <v>254062829</v>
      </c>
      <c r="G55" s="129">
        <f>'24._Hivatal_köt'!G55+'25._TIK_köt'!G55+'26._Humán_köt'!G55+'27. Óvoda_köt'!G55+'28._TMKK_köt'!G55+'29._Rendelő_köt'!G55</f>
        <v>256119734</v>
      </c>
      <c r="H55" s="363">
        <f t="shared" si="16"/>
        <v>2056905</v>
      </c>
      <c r="I55" s="577">
        <f>'24._Hivatal_köt'!I55+'25._TIK_köt'!I55+'26._Humán_köt'!I55+'27. Óvoda_köt'!I55+'28._TMKK_köt'!I55+'29._Rendelő_köt'!I55</f>
        <v>0</v>
      </c>
      <c r="J55" s="363">
        <f>'24._Hivatal_köt'!J55+'25._TIK_köt'!J55+'26._Humán_köt'!J55+'27. Óvoda_köt'!J55+'28._TMKK_köt'!J55+'29._Rendelő_köt'!J55</f>
        <v>0</v>
      </c>
      <c r="K55" s="379">
        <f>'24._Hivatal_köt'!K55+'25._TIK_köt'!K55+'26._Humán_köt'!K55+'27. Óvoda_köt'!K55+'28._TMKK_köt'!K55+'29._Rendelő_köt'!K55</f>
        <v>233356533</v>
      </c>
      <c r="L55" s="1435">
        <f t="shared" si="18"/>
        <v>91.112281492530371</v>
      </c>
    </row>
    <row r="56" spans="1:12" ht="12" customHeight="1" x14ac:dyDescent="0.2">
      <c r="A56" s="370" t="s">
        <v>93</v>
      </c>
      <c r="B56" s="371" t="s">
        <v>69</v>
      </c>
      <c r="C56" s="379">
        <f>'24._Hivatal_köt'!C56+'25._TIK_köt'!C56+'26._Humán_köt'!C56+'27. Óvoda_köt'!C56+'28._TMKK_köt'!C56+'29._Rendelő_köt'!C56</f>
        <v>522218516</v>
      </c>
      <c r="D56" s="362">
        <f>'24._Hivatal_köt'!D56+'25._TIK_köt'!D56+'26._Humán_köt'!D56+'27. Óvoda_köt'!D56+'28._TMKK_köt'!D56+'29._Rendelő_köt'!D56</f>
        <v>551804449</v>
      </c>
      <c r="E56" s="129">
        <f>'24._Hivatal_köt'!E56+'25._TIK_köt'!E56+'26._Humán_köt'!E56+'27. Óvoda_köt'!E56+'28._TMKK_köt'!E56+'29._Rendelő_köt'!E56</f>
        <v>569880702</v>
      </c>
      <c r="F56" s="129">
        <f>'24._Hivatal_köt'!F56+'25._TIK_köt'!F56+'26._Humán_köt'!F56+'27. Óvoda_köt'!F56+'28._TMKK_köt'!F56+'29._Rendelő_köt'!F56</f>
        <v>729920138</v>
      </c>
      <c r="G56" s="129">
        <f>'24._Hivatal_köt'!G56+'25._TIK_köt'!G56+'26._Humán_köt'!G56+'27. Óvoda_köt'!G56+'28._TMKK_köt'!G56+'29._Rendelő_köt'!G56</f>
        <v>742284056</v>
      </c>
      <c r="H56" s="363">
        <f t="shared" si="16"/>
        <v>12363918</v>
      </c>
      <c r="I56" s="577">
        <f>'24._Hivatal_köt'!I56+'25._TIK_köt'!I56+'26._Humán_köt'!I56+'27. Óvoda_köt'!I56+'28._TMKK_köt'!I56+'29._Rendelő_köt'!I56</f>
        <v>0</v>
      </c>
      <c r="J56" s="363">
        <f>'24._Hivatal_köt'!J56+'25._TIK_köt'!J56+'26._Humán_köt'!J56+'27. Óvoda_köt'!J56+'28._TMKK_köt'!J56+'29._Rendelő_köt'!J56</f>
        <v>0</v>
      </c>
      <c r="K56" s="379">
        <f>'24._Hivatal_köt'!K56+'25._TIK_köt'!K56+'26._Humán_köt'!K56+'27. Óvoda_köt'!K56+'28._TMKK_köt'!K56+'29._Rendelő_köt'!K56</f>
        <v>693430107</v>
      </c>
      <c r="L56" s="1435">
        <f t="shared" si="18"/>
        <v>93.418429426699149</v>
      </c>
    </row>
    <row r="57" spans="1:12" ht="12" customHeight="1" x14ac:dyDescent="0.2">
      <c r="A57" s="370" t="s">
        <v>90</v>
      </c>
      <c r="B57" s="371" t="s">
        <v>80</v>
      </c>
      <c r="C57" s="379">
        <f>'24._Hivatal_köt'!C57+'25._TIK_köt'!C57+'26._Humán_köt'!C57+'27. Óvoda_köt'!C57+'28._TMKK_köt'!C57+'29._Rendelő_köt'!C57</f>
        <v>0</v>
      </c>
      <c r="D57" s="362">
        <f>'24._Hivatal_köt'!D57+'25._TIK_köt'!D57+'26._Humán_köt'!D57+'27. Óvoda_köt'!D57+'28._TMKK_köt'!D57+'29._Rendelő_köt'!D57</f>
        <v>0</v>
      </c>
      <c r="E57" s="129">
        <f>'24._Hivatal_köt'!E57+'25._TIK_köt'!E57+'26._Humán_köt'!E57+'27. Óvoda_köt'!E57+'28._TMKK_köt'!E57+'29._Rendelő_köt'!E57</f>
        <v>0</v>
      </c>
      <c r="F57" s="129">
        <f>'24._Hivatal_köt'!F57+'25._TIK_köt'!F57+'26._Humán_köt'!F57+'27. Óvoda_köt'!F57+'28._TMKK_köt'!F57+'29._Rendelő_köt'!F57</f>
        <v>0</v>
      </c>
      <c r="G57" s="129">
        <f>'24._Hivatal_köt'!G57+'25._TIK_köt'!G57+'26._Humán_köt'!G57+'27. Óvoda_köt'!G57+'28._TMKK_köt'!G57+'29._Rendelő_köt'!G57</f>
        <v>0</v>
      </c>
      <c r="H57" s="363">
        <f t="shared" si="16"/>
        <v>0</v>
      </c>
      <c r="I57" s="577">
        <f>'24._Hivatal_köt'!I57+'25._TIK_köt'!I57+'26._Humán_köt'!I57+'27. Óvoda_köt'!I57+'28._TMKK_köt'!I57+'29._Rendelő_köt'!I57</f>
        <v>0</v>
      </c>
      <c r="J57" s="363">
        <f>'24._Hivatal_köt'!J57+'25._TIK_köt'!J57+'26._Humán_köt'!J57+'27. Óvoda_köt'!J57+'28._TMKK_köt'!J57+'29._Rendelő_köt'!J57</f>
        <v>0</v>
      </c>
      <c r="K57" s="379">
        <f>'24._Hivatal_köt'!K57+'25._TIK_köt'!K57+'26._Humán_köt'!K57+'27. Óvoda_köt'!K57+'28._TMKK_köt'!K57+'29._Rendelő_köt'!K57</f>
        <v>0</v>
      </c>
      <c r="L57" s="1435" t="str">
        <f t="shared" si="18"/>
        <v/>
      </c>
    </row>
    <row r="58" spans="1:12" ht="12" customHeight="1" x14ac:dyDescent="0.2">
      <c r="A58" s="370" t="s">
        <v>150</v>
      </c>
      <c r="B58" s="371" t="s">
        <v>88</v>
      </c>
      <c r="C58" s="379">
        <f>'24._Hivatal_köt'!C58+'25._TIK_köt'!C58+'26._Humán_köt'!C58+'27. Óvoda_köt'!C58+'28._TMKK_köt'!C58+'29._Rendelő_köt'!C58</f>
        <v>0</v>
      </c>
      <c r="D58" s="362">
        <f>'24._Hivatal_köt'!D58+'25._TIK_köt'!D58+'26._Humán_köt'!D58+'27. Óvoda_köt'!D58+'28._TMKK_köt'!D58+'29._Rendelő_köt'!D58</f>
        <v>0</v>
      </c>
      <c r="E58" s="129">
        <f>'24._Hivatal_köt'!E58+'25._TIK_köt'!E58+'26._Humán_köt'!E58+'27. Óvoda_köt'!E58+'28._TMKK_köt'!E58+'29._Rendelő_köt'!E58</f>
        <v>0</v>
      </c>
      <c r="F58" s="129">
        <f>'24._Hivatal_köt'!F58+'25._TIK_köt'!F58+'26._Humán_köt'!F58+'27. Óvoda_köt'!F58+'28._TMKK_köt'!F58+'29._Rendelő_köt'!F58</f>
        <v>0</v>
      </c>
      <c r="G58" s="129">
        <f>'24._Hivatal_köt'!G58+'25._TIK_köt'!G58+'26._Humán_köt'!G58+'27. Óvoda_köt'!G58+'28._TMKK_köt'!G58+'29._Rendelő_köt'!G58</f>
        <v>0</v>
      </c>
      <c r="H58" s="363">
        <f t="shared" si="16"/>
        <v>0</v>
      </c>
      <c r="I58" s="577">
        <f>'24._Hivatal_köt'!I58+'25._TIK_köt'!I58+'26._Humán_köt'!I58+'27. Óvoda_köt'!I58+'28._TMKK_köt'!I58+'29._Rendelő_köt'!I58</f>
        <v>0</v>
      </c>
      <c r="J58" s="363">
        <f>'24._Hivatal_köt'!J58+'25._TIK_köt'!J58+'26._Humán_köt'!J58+'27. Óvoda_köt'!J58+'28._TMKK_köt'!J58+'29._Rendelő_köt'!J58</f>
        <v>0</v>
      </c>
      <c r="K58" s="379">
        <f>'24._Hivatal_köt'!K58+'25._TIK_köt'!K58+'26._Humán_köt'!K58+'27. Óvoda_köt'!K58+'28._TMKK_köt'!K58+'29._Rendelő_köt'!K58</f>
        <v>0</v>
      </c>
      <c r="L58" s="1435" t="str">
        <f t="shared" si="18"/>
        <v/>
      </c>
    </row>
    <row r="59" spans="1:12" ht="12" customHeight="1" x14ac:dyDescent="0.2">
      <c r="A59" s="370" t="s">
        <v>311</v>
      </c>
      <c r="B59" s="612" t="s">
        <v>238</v>
      </c>
      <c r="C59" s="379">
        <f>'24._Hivatal_köt'!C59+'25._TIK_köt'!C59+'26._Humán_köt'!C59+'27. Óvoda_köt'!C59+'28._TMKK_köt'!C59+'29._Rendelő_köt'!C59</f>
        <v>0</v>
      </c>
      <c r="D59" s="362">
        <f>'24._Hivatal_köt'!D59+'25._TIK_köt'!D59+'26._Humán_köt'!D59+'27. Óvoda_köt'!D59+'28._TMKK_köt'!D59+'29._Rendelő_köt'!D59</f>
        <v>0</v>
      </c>
      <c r="E59" s="129">
        <f>'24._Hivatal_köt'!E59+'25._TIK_köt'!E59+'26._Humán_köt'!E59+'27. Óvoda_köt'!E59+'28._TMKK_köt'!E59+'29._Rendelő_köt'!E59</f>
        <v>0</v>
      </c>
      <c r="F59" s="129">
        <f>'24._Hivatal_köt'!F59+'25._TIK_köt'!F59+'26._Humán_köt'!F59+'27. Óvoda_köt'!F59+'28._TMKK_köt'!F59+'29._Rendelő_köt'!F59</f>
        <v>0</v>
      </c>
      <c r="G59" s="129">
        <f>'24._Hivatal_köt'!G59+'25._TIK_köt'!G59+'26._Humán_köt'!G59+'27. Óvoda_köt'!G59+'28._TMKK_köt'!G59+'29._Rendelő_köt'!G59</f>
        <v>0</v>
      </c>
      <c r="H59" s="363">
        <f t="shared" si="16"/>
        <v>0</v>
      </c>
      <c r="I59" s="577">
        <f>'24._Hivatal_köt'!I59+'25._TIK_köt'!I59+'26._Humán_köt'!I59+'27. Óvoda_köt'!I59+'28._TMKK_köt'!I59+'29._Rendelő_köt'!I59</f>
        <v>0</v>
      </c>
      <c r="J59" s="363">
        <f>'24._Hivatal_köt'!J59+'25._TIK_köt'!J59+'26._Humán_köt'!J59+'27. Óvoda_köt'!J59+'28._TMKK_köt'!J59+'29._Rendelő_köt'!J59</f>
        <v>0</v>
      </c>
      <c r="K59" s="379">
        <f>'24._Hivatal_köt'!K59+'25._TIK_köt'!K59+'26._Humán_köt'!K59+'27. Óvoda_köt'!K59+'28._TMKK_köt'!K59+'29._Rendelő_köt'!K59</f>
        <v>0</v>
      </c>
      <c r="L59" s="1435" t="str">
        <f t="shared" si="18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'24._Hivatal_köt'!C60+'25._TIK_köt'!C60+'26._Humán_köt'!C60+'27. Óvoda_köt'!C60+'28._TMKK_köt'!C60+'29._Rendelő_köt'!C60</f>
        <v>0</v>
      </c>
      <c r="D60" s="259">
        <f>'24._Hivatal_köt'!D60+'25._TIK_köt'!D60+'26._Humán_köt'!D60+'27. Óvoda_köt'!D60+'28._TMKK_köt'!D60+'29._Rendelő_köt'!D60</f>
        <v>0</v>
      </c>
      <c r="E60" s="688">
        <f>'24._Hivatal_köt'!E60+'25._TIK_köt'!E60+'26._Humán_köt'!E60+'27. Óvoda_köt'!E60+'28._TMKK_köt'!E60+'29._Rendelő_köt'!E60</f>
        <v>0</v>
      </c>
      <c r="F60" s="688">
        <f>'24._Hivatal_köt'!F60+'25._TIK_köt'!F60+'26._Humán_köt'!F60+'27. Óvoda_köt'!F60+'28._TMKK_köt'!F60+'29._Rendelő_köt'!F60</f>
        <v>0</v>
      </c>
      <c r="G60" s="688">
        <f>'24._Hivatal_köt'!G60+'25._TIK_köt'!G60+'26._Humán_köt'!G60+'27. Óvoda_köt'!G60+'28._TMKK_köt'!G60+'29._Rendelő_köt'!G60</f>
        <v>0</v>
      </c>
      <c r="H60" s="66">
        <f t="shared" si="16"/>
        <v>0</v>
      </c>
      <c r="I60" s="242">
        <f>'24._Hivatal_köt'!I60+'25._TIK_köt'!I60+'26._Humán_köt'!I60+'27. Óvoda_köt'!I60+'28._TMKK_köt'!I60+'29._Rendelő_köt'!I60</f>
        <v>0</v>
      </c>
      <c r="J60" s="66">
        <f>'24._Hivatal_köt'!J60+'25._TIK_köt'!J60+'26._Humán_köt'!J60+'27. Óvoda_köt'!J60+'28._TMKK_köt'!J60+'29._Rendelő_köt'!J60</f>
        <v>0</v>
      </c>
      <c r="K60" s="109">
        <f>'24._Hivatal_köt'!K60+'25._TIK_köt'!K60+'26._Humán_köt'!K60+'27. Óvoda_köt'!K60+'28._TMKK_köt'!K60+'29._Rendelő_köt'!K60</f>
        <v>0</v>
      </c>
      <c r="L60" s="1436" t="str">
        <f t="shared" si="18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C62+C64+C66</f>
        <v>119418375</v>
      </c>
      <c r="D61" s="160">
        <f t="shared" ref="D61:E61" si="19">D62+D64+D66</f>
        <v>142236116</v>
      </c>
      <c r="E61" s="677">
        <f t="shared" si="19"/>
        <v>279441619</v>
      </c>
      <c r="F61" s="677">
        <f>'24._Hivatal_köt'!F61+'25._TIK_köt'!F61+'26._Humán_köt'!F61+'27. Óvoda_köt'!F61+'28._TMKK_köt'!F61+'29._Rendelő_köt'!F61</f>
        <v>280141619</v>
      </c>
      <c r="G61" s="677">
        <f>'24._Hivatal_köt'!G61+'25._TIK_köt'!G61+'26._Humán_köt'!G61+'27. Óvoda_köt'!G61+'28._TMKK_köt'!G61+'29._Rendelő_köt'!G61</f>
        <v>291498706</v>
      </c>
      <c r="H61" s="56">
        <f t="shared" si="16"/>
        <v>11357087</v>
      </c>
      <c r="I61" s="236">
        <f>'24._Hivatal_köt'!I61+'25._TIK_köt'!I61+'26._Humán_köt'!I61+'27. Óvoda_köt'!I61+'28._TMKK_köt'!I61+'29._Rendelő_köt'!I61</f>
        <v>0</v>
      </c>
      <c r="J61" s="56">
        <f>'24._Hivatal_köt'!J61+'25._TIK_köt'!J61+'26._Humán_köt'!J61+'27. Óvoda_köt'!J61+'28._TMKK_köt'!J61+'29._Rendelő_köt'!J61</f>
        <v>129025828</v>
      </c>
      <c r="K61" s="103">
        <f>'24._Hivatal_köt'!K61+'25._TIK_köt'!K61+'26._Humán_köt'!K61+'27. Óvoda_köt'!K61+'28._TMKK_köt'!K61+'29._Rendelő_köt'!K61</f>
        <v>126051195</v>
      </c>
      <c r="L61" s="1433">
        <f t="shared" si="18"/>
        <v>43.242454393605442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'24._Hivatal_köt'!C62+'25._TIK_köt'!C62+'26._Humán_köt'!C62+'27. Óvoda_köt'!C62+'28._TMKK_köt'!C62+'29._Rendelő_köt'!C62</f>
        <v>63973375</v>
      </c>
      <c r="D62" s="258">
        <f>'24._Hivatal_köt'!D62+'25._TIK_köt'!D62+'26._Humán_köt'!D62+'27. Óvoda_köt'!D62+'28._TMKK_köt'!D62+'29._Rendelő_köt'!D62</f>
        <v>65521116</v>
      </c>
      <c r="E62" s="681">
        <f>'24._Hivatal_köt'!E62+'25._TIK_köt'!E62+'26._Humán_köt'!E62+'27. Óvoda_köt'!E62+'28._TMKK_köt'!E62+'29._Rendelő_köt'!E62</f>
        <v>202726619</v>
      </c>
      <c r="F62" s="681">
        <f>'24._Hivatal_köt'!F62+'25._TIK_köt'!F62+'26._Humán_köt'!F62+'27. Óvoda_köt'!F62+'28._TMKK_köt'!F62+'29._Rendelő_köt'!F62</f>
        <v>203426619</v>
      </c>
      <c r="G62" s="681">
        <f>'24._Hivatal_köt'!G62+'25._TIK_köt'!G62+'26._Humán_köt'!G62+'27. Óvoda_köt'!G62+'28._TMKK_köt'!G62+'29._Rendelő_köt'!G62</f>
        <v>214783706</v>
      </c>
      <c r="H62" s="40">
        <f t="shared" si="16"/>
        <v>11357087</v>
      </c>
      <c r="I62" s="240">
        <f>'24._Hivatal_köt'!I62+'25._TIK_köt'!I62+'26._Humán_köt'!I62+'27. Óvoda_köt'!I62+'28._TMKK_köt'!I62+'29._Rendelő_köt'!I62</f>
        <v>0</v>
      </c>
      <c r="J62" s="40">
        <f>'24._Hivatal_köt'!J62+'25._TIK_köt'!J62+'26._Humán_köt'!J62+'27. Óvoda_köt'!J62+'28._TMKK_köt'!J62+'29._Rendelő_köt'!J62</f>
        <v>54848045</v>
      </c>
      <c r="K62" s="154">
        <f>'24._Hivatal_köt'!K62+'25._TIK_köt'!K62+'26._Humán_köt'!K62+'27. Óvoda_köt'!K62+'28._TMKK_köt'!K62+'29._Rendelő_köt'!K62</f>
        <v>51603412</v>
      </c>
      <c r="L62" s="1434">
        <f t="shared" si="18"/>
        <v>24.025757335614646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'24._Hivatal_köt'!C63+'25._TIK_köt'!C63+'26._Humán_köt'!C63+'27. Óvoda_köt'!C63+'28._TMKK_köt'!C63+'29._Rendelő_köt'!C63</f>
        <v>0</v>
      </c>
      <c r="D63" s="258">
        <f>'24._Hivatal_köt'!D63+'25._TIK_köt'!D63+'26._Humán_köt'!D63+'27. Óvoda_köt'!D63+'28._TMKK_köt'!D63+'29._Rendelő_köt'!D63</f>
        <v>0</v>
      </c>
      <c r="E63" s="681">
        <f>'24._Hivatal_köt'!E63+'25._TIK_köt'!E63+'26._Humán_köt'!E63+'27. Óvoda_köt'!E63+'28._TMKK_köt'!E63+'29._Rendelő_köt'!E63</f>
        <v>0</v>
      </c>
      <c r="F63" s="681">
        <f>'24._Hivatal_köt'!F63+'25._TIK_köt'!F63+'26._Humán_köt'!F63+'27. Óvoda_köt'!F63+'28._TMKK_köt'!F63+'29._Rendelő_köt'!F63</f>
        <v>0</v>
      </c>
      <c r="G63" s="681">
        <f>'24._Hivatal_köt'!G63+'25._TIK_köt'!G63+'26._Humán_köt'!G63+'27. Óvoda_köt'!G63+'28._TMKK_köt'!G63+'29._Rendelő_köt'!G63</f>
        <v>131957503</v>
      </c>
      <c r="H63" s="40">
        <f t="shared" si="16"/>
        <v>131957503</v>
      </c>
      <c r="I63" s="240">
        <f>'24._Hivatal_köt'!I63+'25._TIK_köt'!I63+'26._Humán_köt'!I63+'27. Óvoda_köt'!I63+'28._TMKK_köt'!I63+'29._Rendelő_köt'!I63</f>
        <v>0</v>
      </c>
      <c r="J63" s="40">
        <f>'24._Hivatal_köt'!J63+'25._TIK_köt'!J63+'26._Humán_köt'!J63+'27. Óvoda_köt'!J63+'28._TMKK_köt'!J63+'29._Rendelő_köt'!J63</f>
        <v>0</v>
      </c>
      <c r="K63" s="154">
        <f>'24._Hivatal_köt'!K63+'25._TIK_köt'!K63+'26._Humán_köt'!K63+'27. Óvoda_köt'!K63+'28._TMKK_köt'!K63+'29._Rendelő_köt'!K63</f>
        <v>0</v>
      </c>
      <c r="L63" s="1434">
        <f t="shared" si="18"/>
        <v>0</v>
      </c>
    </row>
    <row r="64" spans="1:12" ht="12" customHeight="1" x14ac:dyDescent="0.2">
      <c r="A64" s="370" t="s">
        <v>95</v>
      </c>
      <c r="B64" s="371" t="s">
        <v>2</v>
      </c>
      <c r="C64" s="379">
        <f>'24._Hivatal_köt'!C64+'25._TIK_köt'!C64+'26._Humán_köt'!C64+'27. Óvoda_köt'!C64+'28._TMKK_köt'!C64+'29._Rendelő_köt'!C64</f>
        <v>55445000</v>
      </c>
      <c r="D64" s="362">
        <f>'24._Hivatal_köt'!D64+'25._TIK_köt'!D64+'26._Humán_köt'!D64+'27. Óvoda_köt'!D64+'28._TMKK_köt'!D64+'29._Rendelő_köt'!D64</f>
        <v>76445000</v>
      </c>
      <c r="E64" s="129">
        <f>'24._Hivatal_köt'!E64+'25._TIK_köt'!E64+'26._Humán_köt'!E64+'27. Óvoda_köt'!E64+'28._TMKK_köt'!E64+'29._Rendelő_köt'!E64</f>
        <v>76445000</v>
      </c>
      <c r="F64" s="129">
        <f>'24._Hivatal_köt'!F64+'25._TIK_köt'!F64+'26._Humán_köt'!F64+'27. Óvoda_köt'!F64+'28._TMKK_köt'!F64+'29._Rendelő_köt'!F64</f>
        <v>76445000</v>
      </c>
      <c r="G64" s="129">
        <f>'24._Hivatal_köt'!G64+'25._TIK_köt'!G64+'26._Humán_köt'!G64+'27. Óvoda_köt'!G64+'28._TMKK_köt'!G64+'29._Rendelő_köt'!G64</f>
        <v>76445000</v>
      </c>
      <c r="H64" s="363">
        <f t="shared" si="16"/>
        <v>0</v>
      </c>
      <c r="I64" s="577">
        <f>'24._Hivatal_köt'!I64+'25._TIK_köt'!I64+'26._Humán_köt'!I64+'27. Óvoda_köt'!I64+'28._TMKK_köt'!I64+'29._Rendelő_köt'!I64</f>
        <v>0</v>
      </c>
      <c r="J64" s="363">
        <f>'24._Hivatal_köt'!J64+'25._TIK_köt'!J64+'26._Humán_köt'!J64+'27. Óvoda_köt'!J64+'28._TMKK_köt'!J64+'29._Rendelő_köt'!J64</f>
        <v>74177783</v>
      </c>
      <c r="K64" s="379">
        <f>'24._Hivatal_köt'!K64+'25._TIK_köt'!K64+'26._Humán_köt'!K64+'27. Óvoda_köt'!K64+'28._TMKK_köt'!K64+'29._Rendelő_köt'!K64</f>
        <v>74177783</v>
      </c>
      <c r="L64" s="1435">
        <f t="shared" si="18"/>
        <v>97.034185362024985</v>
      </c>
    </row>
    <row r="65" spans="1:12" ht="12" customHeight="1" x14ac:dyDescent="0.2">
      <c r="A65" s="370" t="s">
        <v>345</v>
      </c>
      <c r="B65" s="614" t="s">
        <v>240</v>
      </c>
      <c r="C65" s="379">
        <f>'24._Hivatal_köt'!C65+'25._TIK_köt'!C65+'26._Humán_köt'!C65+'27. Óvoda_köt'!C65+'28._TMKK_köt'!C65+'29._Rendelő_köt'!C65</f>
        <v>0</v>
      </c>
      <c r="D65" s="362">
        <f>'24._Hivatal_köt'!D65+'25._TIK_köt'!D65+'26._Humán_köt'!D65+'27. Óvoda_köt'!D65+'28._TMKK_köt'!D65+'29._Rendelő_köt'!D65</f>
        <v>0</v>
      </c>
      <c r="E65" s="129">
        <f>'24._Hivatal_köt'!E65+'25._TIK_köt'!E65+'26._Humán_köt'!E65+'27. Óvoda_köt'!E65+'28._TMKK_köt'!E65+'29._Rendelő_köt'!E65</f>
        <v>0</v>
      </c>
      <c r="F65" s="129">
        <f>'24._Hivatal_köt'!F65+'25._TIK_köt'!F65+'26._Humán_köt'!F65+'27. Óvoda_köt'!F65+'28._TMKK_köt'!F65+'29._Rendelő_köt'!F65</f>
        <v>0</v>
      </c>
      <c r="G65" s="129">
        <f>'24._Hivatal_köt'!G65+'25._TIK_köt'!G65+'26._Humán_köt'!G65+'27. Óvoda_köt'!G65+'28._TMKK_köt'!G65+'29._Rendelő_köt'!G65</f>
        <v>0</v>
      </c>
      <c r="H65" s="363">
        <f t="shared" si="16"/>
        <v>0</v>
      </c>
      <c r="I65" s="577">
        <f>'24._Hivatal_köt'!I65+'25._TIK_köt'!I65+'26._Humán_köt'!I65+'27. Óvoda_köt'!I65+'28._TMKK_köt'!I65+'29._Rendelő_köt'!I65</f>
        <v>0</v>
      </c>
      <c r="J65" s="363">
        <f>'24._Hivatal_köt'!J65+'25._TIK_köt'!J65+'26._Humán_köt'!J65+'27. Óvoda_köt'!J65+'28._TMKK_köt'!J65+'29._Rendelő_köt'!J65</f>
        <v>0</v>
      </c>
      <c r="K65" s="379">
        <f>'24._Hivatal_köt'!K65+'25._TIK_köt'!K65+'26._Humán_köt'!K65+'27. Óvoda_köt'!K65+'28._TMKK_köt'!K65+'29._Rendelő_köt'!K65</f>
        <v>0</v>
      </c>
      <c r="L65" s="1435" t="str">
        <f t="shared" si="18"/>
        <v/>
      </c>
    </row>
    <row r="66" spans="1:12" ht="12" customHeight="1" x14ac:dyDescent="0.2">
      <c r="A66" s="370" t="s">
        <v>96</v>
      </c>
      <c r="B66" s="18" t="s">
        <v>178</v>
      </c>
      <c r="C66" s="379">
        <f>'24._Hivatal_köt'!C66+'25._TIK_köt'!C66+'26._Humán_köt'!C66+'27. Óvoda_köt'!C66+'28._TMKK_köt'!C66+'29._Rendelő_köt'!C66</f>
        <v>0</v>
      </c>
      <c r="D66" s="362">
        <f>'24._Hivatal_köt'!D66+'25._TIK_köt'!D66+'26._Humán_köt'!D66+'27. Óvoda_köt'!D66+'28._TMKK_köt'!D66+'29._Rendelő_köt'!D66</f>
        <v>270000</v>
      </c>
      <c r="E66" s="129">
        <f>'24._Hivatal_köt'!E66+'25._TIK_köt'!E66+'26._Humán_köt'!E66+'27. Óvoda_köt'!E66+'28._TMKK_köt'!E66+'29._Rendelő_köt'!E66</f>
        <v>270000</v>
      </c>
      <c r="F66" s="129">
        <f>'24._Hivatal_köt'!F66+'25._TIK_köt'!F66+'26._Humán_köt'!F66+'27. Óvoda_köt'!F66+'28._TMKK_köt'!F66+'29._Rendelő_köt'!F66</f>
        <v>270000</v>
      </c>
      <c r="G66" s="129">
        <f>'24._Hivatal_köt'!G66+'25._TIK_köt'!G66+'26._Humán_köt'!G66+'27. Óvoda_köt'!G66+'28._TMKK_köt'!G66+'29._Rendelő_köt'!G66</f>
        <v>270000</v>
      </c>
      <c r="H66" s="363">
        <f>+G66-F66</f>
        <v>0</v>
      </c>
      <c r="I66" s="577">
        <f>'24._Hivatal_köt'!I66+'25._TIK_köt'!I66+'26._Humán_köt'!I66+'27. Óvoda_köt'!I66+'28._TMKK_köt'!I66+'29._Rendelő_köt'!I66</f>
        <v>0</v>
      </c>
      <c r="J66" s="363">
        <f>'24._Hivatal_köt'!J66+'25._TIK_köt'!J66+'26._Humán_köt'!J66+'27. Óvoda_köt'!J66+'28._TMKK_köt'!J66+'29._Rendelő_köt'!J66</f>
        <v>0</v>
      </c>
      <c r="K66" s="379">
        <f>'24._Hivatal_köt'!K66+'25._TIK_köt'!K66+'26._Humán_köt'!K66+'27. Óvoda_köt'!K66+'28._TMKK_köt'!K66+'29._Rendelő_köt'!K66</f>
        <v>270000</v>
      </c>
      <c r="L66" s="1435">
        <f t="shared" si="18"/>
        <v>100</v>
      </c>
    </row>
    <row r="67" spans="1:12" s="1726" customFormat="1" ht="12" customHeight="1" x14ac:dyDescent="0.2">
      <c r="A67" s="370" t="s">
        <v>322</v>
      </c>
      <c r="B67" s="1754" t="s">
        <v>242</v>
      </c>
      <c r="C67" s="379">
        <f>'24._Hivatal_köt'!C67+'25._TIK_köt'!C67+'26._Humán_köt'!C67+'27. Óvoda_köt'!C67+'28._TMKK_köt'!C67+'29._Rendelő_köt'!C67</f>
        <v>0</v>
      </c>
      <c r="D67" s="362">
        <f>'24._Hivatal_köt'!D67+'25._TIK_köt'!D67+'26._Humán_köt'!D67+'27. Óvoda_köt'!D67+'28._TMKK_köt'!D67+'29._Rendelő_köt'!D67</f>
        <v>0</v>
      </c>
      <c r="E67" s="129">
        <f>'24._Hivatal_köt'!E67+'25._TIK_köt'!E67+'26._Humán_köt'!E67+'27. Óvoda_köt'!E67+'28._TMKK_köt'!E67+'29._Rendelő_köt'!E67</f>
        <v>0</v>
      </c>
      <c r="F67" s="129">
        <f>'24._Hivatal_köt'!F67+'25._TIK_köt'!F67+'26._Humán_köt'!F67+'27. Óvoda_köt'!F67+'28._TMKK_köt'!F67+'29._Rendelő_köt'!F67</f>
        <v>0</v>
      </c>
      <c r="G67" s="129">
        <f>'24._Hivatal_köt'!G67+'25._TIK_köt'!G67+'26._Humán_köt'!G67+'27. Óvoda_köt'!G67+'28._TMKK_köt'!G67+'29._Rendelő_köt'!G67</f>
        <v>0</v>
      </c>
      <c r="H67" s="363">
        <f t="shared" si="16"/>
        <v>0</v>
      </c>
      <c r="I67" s="577">
        <f>'24._Hivatal_köt'!I67+'25._TIK_köt'!I67+'26._Humán_köt'!I67+'27. Óvoda_köt'!I67+'28._TMKK_köt'!I67+'29._Rendelő_köt'!I67</f>
        <v>0</v>
      </c>
      <c r="J67" s="363">
        <f>'24._Hivatal_köt'!J67+'25._TIK_köt'!J67+'26._Humán_köt'!J67+'27. Óvoda_köt'!J67+'28._TMKK_köt'!J67+'29._Rendelő_köt'!J67</f>
        <v>0</v>
      </c>
      <c r="K67" s="379">
        <f>'24._Hivatal_köt'!K67+'25._TIK_köt'!K67+'26._Humán_köt'!K67+'27. Óvoda_köt'!K67+'28._TMKK_köt'!K67+'29._Rendelő_köt'!K67</f>
        <v>0</v>
      </c>
      <c r="L67" s="1435" t="str">
        <f t="shared" si="18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'24._Hivatal_köt'!C68+'25._TIK_köt'!C68+'26._Humán_köt'!C68+'27. Óvoda_köt'!C68+'28._TMKK_köt'!C68+'29._Rendelő_köt'!C68</f>
        <v>0</v>
      </c>
      <c r="D68" s="362">
        <f>'24._Hivatal_köt'!D68+'25._TIK_köt'!D68+'26._Humán_köt'!D68+'27. Óvoda_köt'!D68+'28._TMKK_köt'!D68+'29._Rendelő_köt'!D68</f>
        <v>270000</v>
      </c>
      <c r="E68" s="129">
        <f>'24._Hivatal_köt'!E68+'25._TIK_köt'!E68+'26._Humán_köt'!E68+'27. Óvoda_köt'!E68+'28._TMKK_köt'!E68+'29._Rendelő_köt'!E68</f>
        <v>270000</v>
      </c>
      <c r="F68" s="129">
        <f>'24._Hivatal_köt'!F68+'25._TIK_köt'!F68+'26._Humán_köt'!F68+'27. Óvoda_köt'!F68+'28._TMKK_köt'!F68+'29._Rendelő_köt'!F68</f>
        <v>270000</v>
      </c>
      <c r="G68" s="129">
        <f>'24._Hivatal_köt'!G68+'25._TIK_köt'!G68+'26._Humán_köt'!G68+'27. Óvoda_köt'!G68+'28._TMKK_köt'!G68+'29._Rendelő_köt'!G68</f>
        <v>270000</v>
      </c>
      <c r="H68" s="363">
        <f t="shared" si="16"/>
        <v>0</v>
      </c>
      <c r="I68" s="577">
        <f>'24._Hivatal_köt'!I68+'25._TIK_köt'!I68+'26._Humán_köt'!I68+'27. Óvoda_köt'!I68+'28._TMKK_köt'!I68+'29._Rendelő_köt'!I68</f>
        <v>0</v>
      </c>
      <c r="J68" s="363">
        <f>'24._Hivatal_köt'!J68+'25._TIK_köt'!J68+'26._Humán_köt'!J68+'27. Óvoda_köt'!J68+'28._TMKK_köt'!J68+'29._Rendelő_köt'!J68</f>
        <v>0</v>
      </c>
      <c r="K68" s="379">
        <f>'24._Hivatal_köt'!K68+'25._TIK_köt'!K68+'26._Humán_köt'!K68+'27. Óvoda_köt'!K68+'28._TMKK_köt'!K68+'29._Rendelő_köt'!K68</f>
        <v>270000</v>
      </c>
      <c r="L68" s="1435">
        <f t="shared" si="18"/>
        <v>100</v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2175646714</v>
      </c>
      <c r="D69" s="160">
        <f t="shared" ref="D69:E69" si="20">+D52+D61</f>
        <v>2263755534</v>
      </c>
      <c r="E69" s="677">
        <f t="shared" si="20"/>
        <v>2605537288</v>
      </c>
      <c r="F69" s="677">
        <f>'24._Hivatal_köt'!F69+'25._TIK_köt'!F69+'26._Humán_köt'!F69+'27. Óvoda_köt'!F69+'28._TMKK_köt'!F69+'29._Rendelő_köt'!F69</f>
        <v>2763668439</v>
      </c>
      <c r="G69" s="677">
        <f>'24._Hivatal_köt'!G69+'25._TIK_köt'!G69+'26._Humán_köt'!G69+'27. Óvoda_köt'!G69+'28._TMKK_köt'!G69+'29._Rendelő_köt'!G69</f>
        <v>2799935467</v>
      </c>
      <c r="H69" s="56">
        <f t="shared" si="16"/>
        <v>36267028</v>
      </c>
      <c r="I69" s="236">
        <f>'24._Hivatal_köt'!I69+'25._TIK_köt'!I69+'26._Humán_köt'!I69+'27. Óvoda_köt'!I69+'28._TMKK_köt'!I69+'29._Rendelő_köt'!I69</f>
        <v>0</v>
      </c>
      <c r="J69" s="56">
        <f>'24._Hivatal_köt'!J69+'25._TIK_köt'!J69+'26._Humán_köt'!J69+'27. Óvoda_köt'!J69+'28._TMKK_köt'!J69+'29._Rendelő_köt'!J69</f>
        <v>129025828</v>
      </c>
      <c r="K69" s="103">
        <f>'24._Hivatal_köt'!K69+'25._TIK_köt'!K69+'26._Humán_köt'!K69+'27. Óvoda_köt'!K69+'28._TMKK_köt'!K69+'29._Rendelő_köt'!K69</f>
        <v>2462736816</v>
      </c>
      <c r="L69" s="1433">
        <f t="shared" si="18"/>
        <v>87.956913472677542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55" t="str">
        <f t="shared" si="18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'24._Hivatal_köt'!C71+'25._TIK_köt'!C71+'26._Humán_köt'!C71+'27. Óvoda_köt'!C71+'28._TMKK_köt'!C71+'29._Rendelő_köt'!C71</f>
        <v>327</v>
      </c>
      <c r="D71" s="1733">
        <f>'24._Hivatal_köt'!D71+'25._TIK_köt'!D71+'26._Humán_köt'!D71+'27. Óvoda_köt'!D71+'28._TMKK_köt'!D71+'29._Rendelő_köt'!D71</f>
        <v>327</v>
      </c>
      <c r="E71" s="1735">
        <f>'24._Hivatal_köt'!E71+'25._TIK_köt'!E71+'26._Humán_köt'!E71+'27. Óvoda_köt'!E71+'28._TMKK_köt'!E71+'29._Rendelő_köt'!E71</f>
        <v>327</v>
      </c>
      <c r="F71" s="1735">
        <f>'24._Hivatal_köt'!F71+'25._TIK_köt'!F71+'26._Humán_köt'!F71+'27. Óvoda_köt'!F71+'28._TMKK_köt'!F71+'29._Rendelő_köt'!F71</f>
        <v>327</v>
      </c>
      <c r="G71" s="1735">
        <f>'24._Hivatal_köt'!G71+'25._TIK_köt'!G71+'26._Humán_köt'!G71+'27. Óvoda_köt'!G71+'28._TMKK_köt'!G71+'29._Rendelő_köt'!G71</f>
        <v>327</v>
      </c>
      <c r="H71" s="1736">
        <f t="shared" si="16"/>
        <v>0</v>
      </c>
      <c r="I71" s="1736">
        <f>'24._Hivatal_köt'!I71+'25._TIK_köt'!I71+'26._Humán_köt'!I71+'27. Óvoda_köt'!I71+'28._TMKK_köt'!I71+'29._Rendelő_köt'!I71</f>
        <v>-2</v>
      </c>
      <c r="J71" s="1735">
        <f>'24._Hivatal_köt'!J71+'25._TIK_köt'!J71+'26._Humán_köt'!J71+'27. Óvoda_köt'!J71+'28._TMKK_köt'!J71+'29._Rendelő_köt'!J71</f>
        <v>-2</v>
      </c>
      <c r="K71" s="1732">
        <f>'24._Hivatal_köt'!K71+'25._TIK_köt'!K71+'26._Humán_köt'!K71+'27. Óvoda_köt'!K71+'28._TMKK_köt'!K71+'29._Rendelő_köt'!K71</f>
        <v>313</v>
      </c>
      <c r="L71" s="1756">
        <f t="shared" si="18"/>
        <v>95.718654434250766</v>
      </c>
    </row>
    <row r="72" spans="1:12" s="1726" customFormat="1" ht="14.25" customHeight="1" thickBot="1" x14ac:dyDescent="0.25">
      <c r="A72" s="1730" t="s">
        <v>295</v>
      </c>
      <c r="B72" s="1731"/>
      <c r="C72" s="163">
        <f>'24._Hivatal_köt'!C72+'25._TIK_köt'!C72+'26._Humán_köt'!C72+'27. Óvoda_köt'!C72+'28._TMKK_köt'!C72+'29._Rendelő_köt'!C72</f>
        <v>0</v>
      </c>
      <c r="D72" s="162"/>
      <c r="E72" s="680">
        <f>'24._Hivatal_köt'!E72+'25._TIK_köt'!E72+'26._Humán_köt'!E72+'27. Óvoda_köt'!E72+'28._TMKK_köt'!E72+'29._Rendelő_köt'!E72</f>
        <v>0</v>
      </c>
      <c r="F72" s="680">
        <f>'24._Hivatal_köt'!F72+'25._TIK_köt'!F72+'26._Humán_köt'!F72+'27. Óvoda_köt'!F72+'28._TMKK_köt'!F72+'29._Rendelő_köt'!F72</f>
        <v>0</v>
      </c>
      <c r="G72" s="680">
        <f>'24._Hivatal_köt'!G72+'25._TIK_köt'!G72+'26._Humán_köt'!G72+'27. Óvoda_köt'!G72+'28._TMKK_köt'!G72+'29._Rendelő_köt'!G72</f>
        <v>0</v>
      </c>
      <c r="H72" s="1738">
        <f t="shared" si="16"/>
        <v>0</v>
      </c>
      <c r="I72" s="1736">
        <f>'24._Hivatal_köt'!I72+'25._TIK_köt'!I72+'26._Humán_köt'!I72+'27. Óvoda_köt'!I72+'28._TMKK_köt'!I72+'29._Rendelő_köt'!I72</f>
        <v>0</v>
      </c>
      <c r="J72" s="1735">
        <f>'24._Hivatal_köt'!J72+'25._TIK_köt'!J72+'26._Humán_köt'!J72+'27. Óvoda_köt'!J72+'28._TMKK_köt'!J72+'29._Rendelő_köt'!J72</f>
        <v>0</v>
      </c>
      <c r="K72" s="1732"/>
      <c r="L72" s="1756" t="str">
        <f t="shared" si="18"/>
        <v/>
      </c>
    </row>
    <row r="73" spans="1:12" s="1726" customFormat="1" ht="11.25" x14ac:dyDescent="0.2">
      <c r="A73" s="1727"/>
      <c r="H73" s="1739" t="s">
        <v>389</v>
      </c>
    </row>
  </sheetData>
  <mergeCells count="7">
    <mergeCell ref="A50:L50"/>
    <mergeCell ref="A1:H1"/>
    <mergeCell ref="A9:H9"/>
    <mergeCell ref="C4:L4"/>
    <mergeCell ref="C5:L5"/>
    <mergeCell ref="A6:L6"/>
    <mergeCell ref="A2:L2"/>
  </mergeCells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4"/>
  <sheetViews>
    <sheetView view="pageBreakPreview" zoomScale="112" zoomScaleNormal="106" zoomScaleSheetLayoutView="112" workbookViewId="0">
      <selection activeCell="G25" sqref="G25"/>
    </sheetView>
  </sheetViews>
  <sheetFormatPr defaultRowHeight="12.75" x14ac:dyDescent="0.2"/>
  <cols>
    <col min="1" max="1" width="13.83203125" style="41" customWidth="1"/>
    <col min="2" max="2" width="70.33203125" style="50" customWidth="1"/>
    <col min="3" max="3" width="14.5" style="50" customWidth="1"/>
    <col min="4" max="4" width="16.1640625" style="50" hidden="1" customWidth="1"/>
    <col min="5" max="5" width="15.83203125" style="50" hidden="1" customWidth="1"/>
    <col min="6" max="6" width="16" style="50" hidden="1" customWidth="1"/>
    <col min="7" max="7" width="16.6640625" style="50" customWidth="1"/>
    <col min="8" max="8" width="15.33203125" style="50" hidden="1" customWidth="1"/>
    <col min="9" max="9" width="24.1640625" style="50" hidden="1" customWidth="1"/>
    <col min="10" max="10" width="21.6640625" style="50" hidden="1" customWidth="1"/>
    <col min="11" max="11" width="14.6640625" style="50" customWidth="1"/>
    <col min="12" max="12" width="8.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</row>
    <row r="2" spans="1:12" s="627" customFormat="1" ht="12.75" customHeight="1" x14ac:dyDescent="0.2">
      <c r="A2" s="2151" t="s">
        <v>1078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33"/>
      <c r="D3" s="1333"/>
      <c r="E3" s="1333"/>
      <c r="F3" s="1333"/>
      <c r="G3" s="1333"/>
      <c r="H3" s="1333"/>
    </row>
    <row r="4" spans="1:12" s="45" customFormat="1" ht="38.25" customHeight="1" x14ac:dyDescent="0.2">
      <c r="A4" s="43" t="s">
        <v>140</v>
      </c>
      <c r="B4" s="44" t="s">
        <v>133</v>
      </c>
      <c r="C4" s="2186" t="s">
        <v>190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407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92758216</v>
      </c>
      <c r="D10" s="160">
        <f t="shared" ref="D10:E10" si="0">SUM(D11:D21)</f>
        <v>92758216</v>
      </c>
      <c r="E10" s="677">
        <f t="shared" si="0"/>
        <v>92825716</v>
      </c>
      <c r="F10" s="677">
        <f>'24._Hivatal_önként'!F10+'25._TIK_önként'!F10+'26._Humán_önként'!F10+'27._Óvoda_önként'!F10+'28._TMKK_önként'!F10+'29._Rendelő_önként'!F10</f>
        <v>92825716</v>
      </c>
      <c r="G10" s="677">
        <f>'24._Hivatal_önként'!G10+'25._TIK_önként'!G10+'26._Humán_önként'!G10+'27._Óvoda_önként'!G10+'28._TMKK_önként'!G10+'29._Rendelő_önként'!G10</f>
        <v>98518940</v>
      </c>
      <c r="H10" s="1224">
        <f>+G10-F10</f>
        <v>5693224</v>
      </c>
      <c r="I10" s="1202">
        <f>'24._Hivatal_önként'!I10+'25._TIK_önként'!I10+'26._Humán_önként'!I10+'27._Óvoda_önként'!I10+'28._TMKK_önként'!I10+'29._Rendelő_önként'!I10</f>
        <v>0</v>
      </c>
      <c r="J10" s="1365">
        <f>'24._Hivatal_önként'!J10+'25._TIK_önként'!J10+'26._Humán_önként'!J10+'27._Óvoda_önként'!J10+'28._TMKK_önként'!J10+'29._Rendelő_önként'!J10</f>
        <v>0</v>
      </c>
      <c r="K10" s="677">
        <f>'24._Hivatal_önként'!K10+'25._TIK_önként'!K10+'26._Humán_önként'!K10+'27._Óvoda_önként'!K10+'28._TMKK_önként'!K10+'29._Rendelő_önként'!K10</f>
        <v>98148068</v>
      </c>
      <c r="L10" s="1319">
        <f t="shared" ref="L10:L48" si="1">IF(G10=0,"",K10/G10*100)</f>
        <v>99.623552587959225</v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'24._Hivatal_önként'!C11+'25._TIK_önként'!C11+'26._Humán_önként'!C11+'27._Óvoda_önként'!C11+'28._TMKK_önként'!C11+'29._Rendelő_önként'!C11</f>
        <v>0</v>
      </c>
      <c r="D11" s="262">
        <f>'24._Hivatal_önként'!D11+'25._TIK_önként'!D11+'26._Humán_önként'!D11+'27._Óvoda_önként'!D11+'28._TMKK_önként'!D11+'29._Rendelő_önként'!D11</f>
        <v>0</v>
      </c>
      <c r="E11" s="678">
        <f>'24._Hivatal_önként'!E11+'25._TIK_önként'!E11+'26._Humán_önként'!E11+'27._Óvoda_önként'!E11+'28._TMKK_önként'!E11+'29._Rendelő_önként'!E11</f>
        <v>0</v>
      </c>
      <c r="F11" s="678">
        <f>'24._Hivatal_önként'!F11+'25._TIK_önként'!F11+'26._Humán_önként'!F11+'27._Óvoda_önként'!F11+'28._TMKK_önként'!F11+'29._Rendelő_önként'!F11</f>
        <v>0</v>
      </c>
      <c r="G11" s="678">
        <f>'24._Hivatal_önként'!G11+'25._TIK_önként'!G11+'26._Humán_önként'!G11+'27._Óvoda_önként'!G11+'28._TMKK_önként'!G11+'29._Rendelő_önként'!G11</f>
        <v>0</v>
      </c>
      <c r="H11" s="631">
        <f t="shared" ref="H11:H48" si="2">+G11-F11</f>
        <v>0</v>
      </c>
      <c r="I11" s="1203">
        <f>'24._Hivatal_önként'!I11+'25._TIK_önként'!I11+'26._Humán_önként'!I11+'27._Óvoda_önként'!I11+'28._TMKK_önként'!I11+'29._Rendelő_önként'!I11</f>
        <v>0</v>
      </c>
      <c r="J11" s="1366">
        <f>'24._Hivatal_önként'!J11+'25._TIK_önként'!J11+'26._Humán_önként'!J11+'27._Óvoda_önként'!J11+'28._TMKK_önként'!J11+'29._Rendelő_önként'!J11</f>
        <v>0</v>
      </c>
      <c r="K11" s="678">
        <f>'24._Hivatal_önként'!K11+'25._TIK_önként'!K11+'26._Humán_önként'!K11+'27._Óvoda_önként'!K11+'28._TMKK_önként'!K11+'29._Rendelő_önként'!K11</f>
        <v>0</v>
      </c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'24._Hivatal_önként'!C12+'25._TIK_önként'!C12+'26._Humán_önként'!C12+'27._Óvoda_önként'!C12+'28._TMKK_önként'!C12+'29._Rendelő_önként'!C12</f>
        <v>36883898</v>
      </c>
      <c r="D12" s="380">
        <f>'24._Hivatal_önként'!D12+'25._TIK_önként'!D12+'26._Humán_önként'!D12+'27._Óvoda_önként'!D12+'28._TMKK_önként'!D12+'29._Rendelő_önként'!D12</f>
        <v>36883898</v>
      </c>
      <c r="E12" s="101">
        <f>'24._Hivatal_önként'!E12+'25._TIK_önként'!E12+'26._Humán_önként'!E12+'27._Óvoda_önként'!E12+'28._TMKK_önként'!E12+'29._Rendelő_önként'!E12</f>
        <v>36937048</v>
      </c>
      <c r="F12" s="101">
        <f>'24._Hivatal_önként'!F12+'25._TIK_önként'!F12+'26._Humán_önként'!F12+'27._Óvoda_önként'!F12+'28._TMKK_önként'!F12+'29._Rendelő_önként'!F12</f>
        <v>36937048</v>
      </c>
      <c r="G12" s="101">
        <f>'24._Hivatal_önként'!G12+'25._TIK_önként'!G12+'26._Humán_önként'!G12+'27._Óvoda_önként'!G12+'28._TMKK_önként'!G12+'29._Rendelő_önként'!G12</f>
        <v>36937048</v>
      </c>
      <c r="H12" s="632">
        <f t="shared" si="2"/>
        <v>0</v>
      </c>
      <c r="I12" s="1204">
        <f>'24._Hivatal_önként'!I12+'25._TIK_önként'!I12+'26._Humán_önként'!I12+'27._Óvoda_önként'!I12+'28._TMKK_önként'!I12+'29._Rendelő_önként'!I12</f>
        <v>0</v>
      </c>
      <c r="J12" s="1367">
        <f>'24._Hivatal_önként'!J12+'25._TIK_önként'!J12+'26._Humán_önként'!J12+'27._Óvoda_önként'!J12+'28._TMKK_önként'!J12+'29._Rendelő_önként'!J12</f>
        <v>0</v>
      </c>
      <c r="K12" s="101">
        <f>'24._Hivatal_önként'!K12+'25._TIK_önként'!K12+'26._Humán_önként'!K12+'27._Óvoda_önként'!K12+'28._TMKK_önként'!K12+'29._Rendelő_önként'!K12</f>
        <v>36773395</v>
      </c>
      <c r="L12" s="1462">
        <f t="shared" si="1"/>
        <v>99.556940771227843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'24._Hivatal_önként'!C13+'25._TIK_önként'!C13+'26._Humán_önként'!C13+'27._Óvoda_önként'!C13+'28._TMKK_önként'!C13+'29._Rendelő_önként'!C13</f>
        <v>216828</v>
      </c>
      <c r="D13" s="380">
        <f>'24._Hivatal_önként'!D13+'25._TIK_önként'!D13+'26._Humán_önként'!D13+'27._Óvoda_önként'!D13+'28._TMKK_önként'!D13+'29._Rendelő_önként'!D13</f>
        <v>216828</v>
      </c>
      <c r="E13" s="101">
        <f>'24._Hivatal_önként'!E13+'25._TIK_önként'!E13+'26._Humán_önként'!E13+'27._Óvoda_önként'!E13+'28._TMKK_önként'!E13+'29._Rendelő_önként'!E13</f>
        <v>216828</v>
      </c>
      <c r="F13" s="101">
        <f>'24._Hivatal_önként'!F13+'25._TIK_önként'!F13+'26._Humán_önként'!F13+'27._Óvoda_önként'!F13+'28._TMKK_önként'!F13+'29._Rendelő_önként'!F13</f>
        <v>216828</v>
      </c>
      <c r="G13" s="101">
        <f>'24._Hivatal_önként'!G13+'25._TIK_önként'!G13+'26._Humán_önként'!G13+'27._Óvoda_önként'!G13+'28._TMKK_önként'!G13+'29._Rendelő_önként'!G13</f>
        <v>216828</v>
      </c>
      <c r="H13" s="632">
        <f t="shared" si="2"/>
        <v>0</v>
      </c>
      <c r="I13" s="1204">
        <f>'24._Hivatal_önként'!I13+'25._TIK_önként'!I13+'26._Humán_önként'!I13+'27._Óvoda_önként'!I13+'28._TMKK_önként'!I13+'29._Rendelő_önként'!I13</f>
        <v>0</v>
      </c>
      <c r="J13" s="1367">
        <f>'24._Hivatal_önként'!J13+'25._TIK_önként'!J13+'26._Humán_önként'!J13+'27._Óvoda_önként'!J13+'28._TMKK_önként'!J13+'29._Rendelő_önként'!J13</f>
        <v>0</v>
      </c>
      <c r="K13" s="101">
        <f>'24._Hivatal_önként'!K13+'25._TIK_önként'!K13+'26._Humán_önként'!K13+'27._Óvoda_önként'!K13+'28._TMKK_önként'!K13+'29._Rendelő_önként'!K13</f>
        <v>53456</v>
      </c>
      <c r="L13" s="1462">
        <f t="shared" si="1"/>
        <v>24.653642518493921</v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'24._Hivatal_önként'!C14+'25._TIK_önként'!C14+'26._Humán_önként'!C14+'27._Óvoda_önként'!C14+'28._TMKK_önként'!C14+'29._Rendelő_önként'!C14</f>
        <v>0</v>
      </c>
      <c r="D14" s="380">
        <f>'24._Hivatal_önként'!D14+'25._TIK_önként'!D14+'26._Humán_önként'!D14+'27._Óvoda_önként'!D14+'28._TMKK_önként'!D14+'29._Rendelő_önként'!D14</f>
        <v>0</v>
      </c>
      <c r="E14" s="101">
        <f>'24._Hivatal_önként'!E14+'25._TIK_önként'!E14+'26._Humán_önként'!E14+'27._Óvoda_önként'!E14+'28._TMKK_önként'!E14+'29._Rendelő_önként'!E14</f>
        <v>0</v>
      </c>
      <c r="F14" s="101">
        <f>'24._Hivatal_önként'!F14+'25._TIK_önként'!F14+'26._Humán_önként'!F14+'27._Óvoda_önként'!F14+'28._TMKK_önként'!F14+'29._Rendelő_önként'!F14</f>
        <v>0</v>
      </c>
      <c r="G14" s="101">
        <f>'24._Hivatal_önként'!G14+'25._TIK_önként'!G14+'26._Humán_önként'!G14+'27._Óvoda_önként'!G14+'28._TMKK_önként'!G14+'29._Rendelő_önként'!G14</f>
        <v>0</v>
      </c>
      <c r="H14" s="632">
        <f t="shared" si="2"/>
        <v>0</v>
      </c>
      <c r="I14" s="1204">
        <f>'24._Hivatal_önként'!I14+'25._TIK_önként'!I14+'26._Humán_önként'!I14+'27._Óvoda_önként'!I14+'28._TMKK_önként'!I14+'29._Rendelő_önként'!I14</f>
        <v>0</v>
      </c>
      <c r="J14" s="1367">
        <f>'24._Hivatal_önként'!J14+'25._TIK_önként'!J14+'26._Humán_önként'!J14+'27._Óvoda_önként'!J14+'28._TMKK_önként'!J14+'29._Rendelő_önként'!J14</f>
        <v>0</v>
      </c>
      <c r="K14" s="101">
        <f>'24._Hivatal_önként'!K14+'25._TIK_önként'!K14+'26._Humán_önként'!K14+'27._Óvoda_önként'!K14+'28._TMKK_önként'!K14+'29._Rendelő_önként'!K14</f>
        <v>0</v>
      </c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'24._Hivatal_önként'!C15+'25._TIK_önként'!C15+'26._Humán_önként'!C15+'27._Óvoda_önként'!C15+'28._TMKK_önként'!C15+'29._Rendelő_önként'!C15</f>
        <v>52704420</v>
      </c>
      <c r="D15" s="380">
        <f>'24._Hivatal_önként'!D15+'25._TIK_önként'!D15+'26._Humán_önként'!D15+'27._Óvoda_önként'!D15+'28._TMKK_önként'!D15+'29._Rendelő_önként'!D15</f>
        <v>52704420</v>
      </c>
      <c r="E15" s="101">
        <f>'24._Hivatal_önként'!E15+'25._TIK_önként'!E15+'26._Humán_önként'!E15+'27._Óvoda_önként'!E15+'28._TMKK_önként'!E15+'29._Rendelő_önként'!E15</f>
        <v>52704420</v>
      </c>
      <c r="F15" s="101">
        <f>'24._Hivatal_önként'!F15+'25._TIK_önként'!F15+'26._Humán_önként'!F15+'27._Óvoda_önként'!F15+'28._TMKK_önként'!F15+'29._Rendelő_önként'!F15</f>
        <v>52704420</v>
      </c>
      <c r="G15" s="101">
        <f>'24._Hivatal_önként'!G15+'25._TIK_önként'!G15+'26._Humán_önként'!G15+'27._Óvoda_önként'!G15+'28._TMKK_önként'!G15+'29._Rendelő_önként'!G15</f>
        <v>56122267</v>
      </c>
      <c r="H15" s="632">
        <f t="shared" si="2"/>
        <v>3417847</v>
      </c>
      <c r="I15" s="1204">
        <f>'24._Hivatal_önként'!I15+'25._TIK_önként'!I15+'26._Humán_önként'!I15+'27._Óvoda_önként'!I15+'28._TMKK_önként'!I15+'29._Rendelő_önként'!I15</f>
        <v>0</v>
      </c>
      <c r="J15" s="1367">
        <f>'24._Hivatal_önként'!J15+'25._TIK_önként'!J15+'26._Humán_önként'!J15+'27._Óvoda_önként'!J15+'28._TMKK_önként'!J15+'29._Rendelő_önként'!J15</f>
        <v>0</v>
      </c>
      <c r="K15" s="101">
        <f>'24._Hivatal_önként'!K15+'25._TIK_önként'!K15+'26._Humán_önként'!K15+'27._Óvoda_önként'!K15+'28._TMKK_önként'!K15+'29._Rendelő_önként'!K15</f>
        <v>56122267</v>
      </c>
      <c r="L15" s="1462">
        <f t="shared" si="1"/>
        <v>100</v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'24._Hivatal_önként'!C16+'25._TIK_önként'!C16+'26._Humán_önként'!C16+'27._Óvoda_önként'!C16+'28._TMKK_önként'!C16+'29._Rendelő_önként'!C16</f>
        <v>790322</v>
      </c>
      <c r="D16" s="380">
        <f>'24._Hivatal_önként'!D16+'25._TIK_önként'!D16+'26._Humán_önként'!D16+'27._Óvoda_önként'!D16+'28._TMKK_önként'!D16+'29._Rendelő_önként'!D16</f>
        <v>790322</v>
      </c>
      <c r="E16" s="101">
        <f>'24._Hivatal_önként'!E16+'25._TIK_önként'!E16+'26._Humán_önként'!E16+'27._Óvoda_önként'!E16+'28._TMKK_önként'!E16+'29._Rendelő_önként'!E16</f>
        <v>804672</v>
      </c>
      <c r="F16" s="101">
        <f>'24._Hivatal_önként'!F16+'25._TIK_önként'!F16+'26._Humán_önként'!F16+'27._Óvoda_önként'!F16+'28._TMKK_önként'!F16+'29._Rendelő_önként'!F16</f>
        <v>804672</v>
      </c>
      <c r="G16" s="101">
        <f>'24._Hivatal_önként'!G16+'25._TIK_önként'!G16+'26._Humán_önként'!G16+'27._Óvoda_önként'!G16+'28._TMKK_önként'!G16+'29._Rendelő_önként'!G16</f>
        <v>804672</v>
      </c>
      <c r="H16" s="632">
        <f t="shared" si="2"/>
        <v>0</v>
      </c>
      <c r="I16" s="1204">
        <f>'24._Hivatal_önként'!I16+'25._TIK_önként'!I16+'26._Humán_önként'!I16+'27._Óvoda_önként'!I16+'28._TMKK_önként'!I16+'29._Rendelő_önként'!I16</f>
        <v>0</v>
      </c>
      <c r="J16" s="1367">
        <f>'24._Hivatal_önként'!J16+'25._TIK_önként'!J16+'26._Humán_önként'!J16+'27._Óvoda_önként'!J16+'28._TMKK_önként'!J16+'29._Rendelő_önként'!J16</f>
        <v>0</v>
      </c>
      <c r="K16" s="101">
        <f>'24._Hivatal_önként'!K16+'25._TIK_önként'!K16+'26._Humán_önként'!K16+'27._Óvoda_önként'!K16+'28._TMKK_önként'!K16+'29._Rendelő_önként'!K16</f>
        <v>760825</v>
      </c>
      <c r="L16" s="1462">
        <f t="shared" si="1"/>
        <v>94.550947466793929</v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'24._Hivatal_önként'!C17+'25._TIK_önként'!C17+'26._Humán_önként'!C17+'27._Óvoda_önként'!C17+'28._TMKK_önként'!C17+'29._Rendelő_önként'!C17</f>
        <v>0</v>
      </c>
      <c r="D17" s="380">
        <f>'24._Hivatal_önként'!D17+'25._TIK_önként'!D17+'26._Humán_önként'!D17+'27._Óvoda_önként'!D17+'28._TMKK_önként'!D17+'29._Rendelő_önként'!D17</f>
        <v>0</v>
      </c>
      <c r="E17" s="101">
        <f>'24._Hivatal_önként'!E17+'25._TIK_önként'!E17+'26._Humán_önként'!E17+'27._Óvoda_önként'!E17+'28._TMKK_önként'!E17+'29._Rendelő_önként'!E17</f>
        <v>0</v>
      </c>
      <c r="F17" s="101">
        <f>'24._Hivatal_önként'!F17+'25._TIK_önként'!F17+'26._Humán_önként'!F17+'27._Óvoda_önként'!F17+'28._TMKK_önként'!F17+'29._Rendelő_önként'!F17</f>
        <v>0</v>
      </c>
      <c r="G17" s="101">
        <f>'24._Hivatal_önként'!G17+'25._TIK_önként'!G17+'26._Humán_önként'!G17+'27._Óvoda_önként'!G17+'28._TMKK_önként'!G17+'29._Rendelő_önként'!G17</f>
        <v>0</v>
      </c>
      <c r="H17" s="632">
        <f t="shared" si="2"/>
        <v>0</v>
      </c>
      <c r="I17" s="1204">
        <f>'24._Hivatal_önként'!I17+'25._TIK_önként'!I17+'26._Humán_önként'!I17+'27._Óvoda_önként'!I17+'28._TMKK_önként'!I17+'29._Rendelő_önként'!I17</f>
        <v>0</v>
      </c>
      <c r="J17" s="1367">
        <f>'24._Hivatal_önként'!J17+'25._TIK_önként'!J17+'26._Humán_önként'!J17+'27._Óvoda_önként'!J17+'28._TMKK_önként'!J17+'29._Rendelő_önként'!J17</f>
        <v>0</v>
      </c>
      <c r="K17" s="101">
        <f>'24._Hivatal_önként'!K17+'25._TIK_önként'!K17+'26._Humán_önként'!K17+'27._Óvoda_önként'!K17+'28._TMKK_önként'!K17+'29._Rendelő_önként'!K17</f>
        <v>0</v>
      </c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'24._Hivatal_önként'!C18+'25._TIK_önként'!C18+'26._Humán_önként'!C18+'27._Óvoda_önként'!C18+'28._TMKK_önként'!C18+'29._Rendelő_önként'!C18</f>
        <v>0</v>
      </c>
      <c r="D18" s="257">
        <f>'24._Hivatal_önként'!D18+'25._TIK_önként'!D18+'26._Humán_önként'!D18+'27._Óvoda_önként'!D18+'28._TMKK_önként'!D18+'29._Rendelő_önként'!D18</f>
        <v>0</v>
      </c>
      <c r="E18" s="106">
        <f>'24._Hivatal_önként'!E18+'25._TIK_önként'!E18+'26._Humán_önként'!E18+'27._Óvoda_önként'!E18+'28._TMKK_önként'!E18+'29._Rendelő_önként'!E18</f>
        <v>0</v>
      </c>
      <c r="F18" s="106">
        <f>'24._Hivatal_önként'!F18+'25._TIK_önként'!F18+'26._Humán_önként'!F18+'27._Óvoda_önként'!F18+'28._TMKK_önként'!F18+'29._Rendelő_önként'!F18</f>
        <v>0</v>
      </c>
      <c r="G18" s="106">
        <f>'24._Hivatal_önként'!G18+'25._TIK_önként'!G18+'26._Humán_önként'!G18+'27._Óvoda_önként'!G18+'28._TMKK_önként'!G18+'29._Rendelő_önként'!G18</f>
        <v>0</v>
      </c>
      <c r="H18" s="633">
        <f t="shared" si="2"/>
        <v>0</v>
      </c>
      <c r="I18" s="1205">
        <f>'24._Hivatal_önként'!I18+'25._TIK_önként'!I18+'26._Humán_önként'!I18+'27._Óvoda_önként'!I18+'28._TMKK_önként'!I18+'29._Rendelő_önként'!I18</f>
        <v>0</v>
      </c>
      <c r="J18" s="1368">
        <f>'24._Hivatal_önként'!J18+'25._TIK_önként'!J18+'26._Humán_önként'!J18+'27._Óvoda_önként'!J18+'28._TMKK_önként'!J18+'29._Rendelő_önként'!J18</f>
        <v>0</v>
      </c>
      <c r="K18" s="106">
        <f>'24._Hivatal_önként'!K18+'25._TIK_önként'!K18+'26._Humán_önként'!K18+'27._Óvoda_önként'!K18+'28._TMKK_önként'!K18+'29._Rendelő_önként'!K18</f>
        <v>0</v>
      </c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'24._Hivatal_önként'!C19+'25._TIK_önként'!C19+'26._Humán_önként'!C19+'27._Óvoda_önként'!C19+'28._TMKK_önként'!C19+'29._Rendelő_önként'!C19</f>
        <v>0</v>
      </c>
      <c r="D19" s="380">
        <f>'24._Hivatal_önként'!D19+'25._TIK_önként'!D19+'26._Humán_önként'!D19+'27._Óvoda_önként'!D19+'28._TMKK_önként'!D19+'29._Rendelő_önként'!D19</f>
        <v>0</v>
      </c>
      <c r="E19" s="101">
        <f>'24._Hivatal_önként'!E19+'25._TIK_önként'!E19+'26._Humán_önként'!E19+'27._Óvoda_önként'!E19+'28._TMKK_önként'!E19+'29._Rendelő_önként'!E19</f>
        <v>0</v>
      </c>
      <c r="F19" s="101">
        <f>'24._Hivatal_önként'!F19+'25._TIK_önként'!F19+'26._Humán_önként'!F19+'27._Óvoda_önként'!F19+'28._TMKK_önként'!F19+'29._Rendelő_önként'!F19</f>
        <v>0</v>
      </c>
      <c r="G19" s="101">
        <f>'24._Hivatal_önként'!G19+'25._TIK_önként'!G19+'26._Humán_önként'!G19+'27._Óvoda_önként'!G19+'28._TMKK_önként'!G19+'29._Rendelő_önként'!G19</f>
        <v>0</v>
      </c>
      <c r="H19" s="632">
        <f t="shared" si="2"/>
        <v>0</v>
      </c>
      <c r="I19" s="1204">
        <f>'24._Hivatal_önként'!I19+'25._TIK_önként'!I19+'26._Humán_önként'!I19+'27._Óvoda_önként'!I19+'28._TMKK_önként'!I19+'29._Rendelő_önként'!I19</f>
        <v>0</v>
      </c>
      <c r="J19" s="1367">
        <f>'24._Hivatal_önként'!J19+'25._TIK_önként'!J19+'26._Humán_önként'!J19+'27._Óvoda_önként'!J19+'28._TMKK_önként'!J19+'29._Rendelő_önként'!J19</f>
        <v>0</v>
      </c>
      <c r="K19" s="101">
        <f>'24._Hivatal_önként'!K19+'25._TIK_önként'!K19+'26._Humán_önként'!K19+'27._Óvoda_önként'!K19+'28._TMKK_önként'!K19+'29._Rendelő_önként'!K19</f>
        <v>0</v>
      </c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'24._Hivatal_önként'!C20+'25._TIK_önként'!C20+'26._Humán_önként'!C20+'27._Óvoda_önként'!C20+'28._TMKK_önként'!C20+'29._Rendelő_önként'!C20</f>
        <v>0</v>
      </c>
      <c r="D20" s="381">
        <f>'24._Hivatal_önként'!D20+'25._TIK_önként'!D20+'26._Humán_önként'!D20+'27._Óvoda_önként'!D20+'28._TMKK_önként'!D20+'29._Rendelő_önként'!D20</f>
        <v>0</v>
      </c>
      <c r="E20" s="101">
        <f>'24._Hivatal_önként'!E20+'25._TIK_önként'!E20+'26._Humán_önként'!E20+'27._Óvoda_önként'!E20+'28._TMKK_önként'!E20+'29._Rendelő_önként'!E20</f>
        <v>0</v>
      </c>
      <c r="F20" s="101">
        <f>'24._Hivatal_önként'!F20+'25._TIK_önként'!F20+'26._Humán_önként'!F20+'27._Óvoda_önként'!F20+'28._TMKK_önként'!F20+'29._Rendelő_önként'!F20</f>
        <v>0</v>
      </c>
      <c r="G20" s="372">
        <f>'24._Hivatal_önként'!G20+'25._TIK_önként'!G20+'26._Humán_önként'!G20+'27._Óvoda_önként'!G20+'28._TMKK_önként'!G20+'29._Rendelő_önként'!G20</f>
        <v>0</v>
      </c>
      <c r="H20" s="634">
        <f t="shared" si="2"/>
        <v>0</v>
      </c>
      <c r="I20" s="1206">
        <f>'24._Hivatal_önként'!I20+'25._TIK_önként'!I20+'26._Humán_önként'!I20+'27._Óvoda_önként'!I20+'28._TMKK_önként'!I20+'29._Rendelő_önként'!I20</f>
        <v>0</v>
      </c>
      <c r="J20" s="1369">
        <f>'24._Hivatal_önként'!J20+'25._TIK_önként'!J20+'26._Humán_önként'!J20+'27._Óvoda_önként'!J20+'28._TMKK_önként'!J20+'29._Rendelő_önként'!J20</f>
        <v>0</v>
      </c>
      <c r="K20" s="101">
        <f>'24._Hivatal_önként'!K20+'25._TIK_önként'!K20+'26._Humán_önként'!K20+'27._Óvoda_önként'!K20+'28._TMKK_önként'!K20+'29._Rendelő_önként'!K20</f>
        <v>0</v>
      </c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'24._Hivatal_önként'!C21+'25._TIK_önként'!C21+'26._Humán_önként'!C21+'27._Óvoda_önként'!C21+'28._TMKK_önként'!C21+'29._Rendelő_önként'!C21</f>
        <v>2162748</v>
      </c>
      <c r="D21" s="381">
        <f>'24._Hivatal_önként'!D21+'25._TIK_önként'!D21+'26._Humán_önként'!D21+'27._Óvoda_önként'!D21+'28._TMKK_önként'!D21+'29._Rendelő_önként'!D21</f>
        <v>2162748</v>
      </c>
      <c r="E21" s="106">
        <f>'24._Hivatal_önként'!E21+'25._TIK_önként'!E21+'26._Humán_önként'!E21+'27._Óvoda_önként'!E21+'28._TMKK_önként'!E21+'29._Rendelő_önként'!E21</f>
        <v>2162748</v>
      </c>
      <c r="F21" s="106">
        <f>'24._Hivatal_önként'!F21+'25._TIK_önként'!F21+'26._Humán_önként'!F21+'27._Óvoda_önként'!F21+'28._TMKK_önként'!F21+'29._Rendelő_önként'!F21</f>
        <v>2162748</v>
      </c>
      <c r="G21" s="106">
        <f>'24._Hivatal_önként'!G21+'25._TIK_önként'!G21+'26._Humán_önként'!G21+'27._Óvoda_önként'!G21+'28._TMKK_önként'!G21+'29._Rendelő_önként'!G21</f>
        <v>4438125</v>
      </c>
      <c r="H21" s="635">
        <f t="shared" si="2"/>
        <v>2275377</v>
      </c>
      <c r="I21" s="1207">
        <f>'24._Hivatal_önként'!I21+'25._TIK_önként'!I21+'26._Humán_önként'!I21+'27._Óvoda_önként'!I21+'28._TMKK_önként'!I21+'29._Rendelő_önként'!I21</f>
        <v>0</v>
      </c>
      <c r="J21" s="1370">
        <f>'24._Hivatal_önként'!J21+'25._TIK_önként'!J21+'26._Humán_önként'!J21+'27._Óvoda_önként'!J21+'28._TMKK_önként'!J21+'29._Rendelő_önként'!J21</f>
        <v>0</v>
      </c>
      <c r="K21" s="106">
        <f>'24._Hivatal_önként'!K21+'25._TIK_önként'!K21+'26._Humán_önként'!K21+'27._Óvoda_önként'!K21+'28._TMKK_önként'!K21+'29._Rendelő_önként'!K21</f>
        <v>4438125</v>
      </c>
      <c r="L21" s="1465">
        <f t="shared" si="1"/>
        <v>100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1028389911</v>
      </c>
      <c r="D22" s="160">
        <f t="shared" ref="D22:E22" si="3">SUM(D23:D25)</f>
        <v>1028389911</v>
      </c>
      <c r="E22" s="677">
        <f t="shared" si="3"/>
        <v>1028389911</v>
      </c>
      <c r="F22" s="677">
        <f>'24._Hivatal_önként'!F22+'25._TIK_önként'!F22+'26._Humán_önként'!F22+'27._Óvoda_önként'!F22+'28._TMKK_önként'!F22+'29._Rendelő_önként'!F22</f>
        <v>1028389911</v>
      </c>
      <c r="G22" s="677">
        <f>'24._Hivatal_önként'!G22+'25._TIK_önként'!G22+'26._Humán_önként'!G22+'27._Óvoda_önként'!G22+'28._TMKK_önként'!G22+'29._Rendelő_önként'!G22</f>
        <v>1034165911</v>
      </c>
      <c r="H22" s="56">
        <f t="shared" si="2"/>
        <v>5776000</v>
      </c>
      <c r="I22" s="1202">
        <f>'24._Hivatal_önként'!I22+'25._TIK_önként'!I22+'26._Humán_önként'!I22+'27._Óvoda_önként'!I22+'28._TMKK_önként'!I22+'29._Rendelő_önként'!I22</f>
        <v>0</v>
      </c>
      <c r="J22" s="1365">
        <f>'24._Hivatal_önként'!J22+'25._TIK_önként'!J22+'26._Humán_önként'!J22+'27._Óvoda_önként'!J22+'28._TMKK_önként'!J22+'29._Rendelő_önként'!J22</f>
        <v>0</v>
      </c>
      <c r="K22" s="677">
        <f>'24._Hivatal_önként'!K22+'25._TIK_önként'!K22+'26._Humán_önként'!K22+'27._Óvoda_önként'!K22+'28._TMKK_önként'!K22+'29._Rendelő_önként'!K22</f>
        <v>1034165911</v>
      </c>
      <c r="L22" s="131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'24._Hivatal_önként'!C23+'25._TIK_önként'!C23+'26._Humán_önként'!C23+'27._Óvoda_önként'!C23+'28._TMKK_önként'!C23+'29._Rendelő_önként'!C23</f>
        <v>0</v>
      </c>
      <c r="D23" s="380">
        <f>'24._Hivatal_önként'!D23+'25._TIK_önként'!D23+'26._Humán_önként'!D23+'27._Óvoda_önként'!D23+'28._TMKK_önként'!D23+'29._Rendelő_önként'!D23</f>
        <v>0</v>
      </c>
      <c r="E23" s="679">
        <f>'24._Hivatal_önként'!E23+'25._TIK_önként'!E23+'26._Humán_önként'!E23+'27._Óvoda_önként'!E23+'28._TMKK_önként'!E23+'29._Rendelő_önként'!E23</f>
        <v>0</v>
      </c>
      <c r="F23" s="679">
        <f>'24._Hivatal_önként'!F23+'25._TIK_önként'!F23+'26._Humán_önként'!F23+'27._Óvoda_önként'!F23+'28._TMKK_önként'!F23+'29._Rendelő_önként'!F23</f>
        <v>0</v>
      </c>
      <c r="G23" s="679">
        <f>'24._Hivatal_önként'!G23+'25._TIK_önként'!G23+'26._Humán_önként'!G23+'27._Óvoda_önként'!G23+'28._TMKK_önként'!G23+'29._Rendelő_önként'!G23</f>
        <v>0</v>
      </c>
      <c r="H23" s="84">
        <f t="shared" si="2"/>
        <v>0</v>
      </c>
      <c r="I23" s="1208">
        <f>'24._Hivatal_önként'!I23+'25._TIK_önként'!I23+'26._Humán_önként'!I23+'27._Óvoda_önként'!I23+'28._TMKK_önként'!I23+'29._Rendelő_önként'!I23</f>
        <v>0</v>
      </c>
      <c r="J23" s="1371">
        <f>'24._Hivatal_önként'!J23+'25._TIK_önként'!J23+'26._Humán_önként'!J23+'27._Óvoda_önként'!J23+'28._TMKK_önként'!J23+'29._Rendelő_önként'!J23</f>
        <v>0</v>
      </c>
      <c r="K23" s="679">
        <f>'24._Hivatal_önként'!K23+'25._TIK_önként'!K23+'26._Humán_önként'!K23+'27._Óvoda_önként'!K23+'28._TMKK_önként'!K23+'29._Rendelő_önként'!K23</f>
        <v>0</v>
      </c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'24._Hivatal_önként'!C24+'25._TIK_önként'!C24+'26._Humán_önként'!C24+'27._Óvoda_önként'!C24+'28._TMKK_önként'!C24+'29._Rendelő_önként'!C24</f>
        <v>0</v>
      </c>
      <c r="D24" s="380">
        <f>'24._Hivatal_önként'!D24+'25._TIK_önként'!D24+'26._Humán_önként'!D24+'27._Óvoda_önként'!D24+'28._TMKK_önként'!D24+'29._Rendelő_önként'!D24</f>
        <v>0</v>
      </c>
      <c r="E24" s="101">
        <f>'24._Hivatal_önként'!E24+'25._TIK_önként'!E24+'26._Humán_önként'!E24+'27._Óvoda_önként'!E24+'28._TMKK_önként'!E24+'29._Rendelő_önként'!E24</f>
        <v>0</v>
      </c>
      <c r="F24" s="101">
        <f>'24._Hivatal_önként'!F24+'25._TIK_önként'!F24+'26._Humán_önként'!F24+'27._Óvoda_önként'!F24+'28._TMKK_önként'!F24+'29._Rendelő_önként'!F24</f>
        <v>0</v>
      </c>
      <c r="G24" s="101">
        <f>'24._Hivatal_önként'!G24+'25._TIK_önként'!G24+'26._Humán_önként'!G24+'27._Óvoda_önként'!G24+'28._TMKK_önként'!G24+'29._Rendelő_önként'!G24</f>
        <v>0</v>
      </c>
      <c r="H24" s="632">
        <f t="shared" si="2"/>
        <v>0</v>
      </c>
      <c r="I24" s="1204">
        <f>'24._Hivatal_önként'!I24+'25._TIK_önként'!I24+'26._Humán_önként'!I24+'27._Óvoda_önként'!I24+'28._TMKK_önként'!I24+'29._Rendelő_önként'!I24</f>
        <v>0</v>
      </c>
      <c r="J24" s="1367">
        <f>'24._Hivatal_önként'!J24+'25._TIK_önként'!J24+'26._Humán_önként'!J24+'27._Óvoda_önként'!J24+'28._TMKK_önként'!J24+'29._Rendelő_önként'!J24</f>
        <v>0</v>
      </c>
      <c r="K24" s="101">
        <f>'24._Hivatal_önként'!K24+'25._TIK_önként'!K24+'26._Humán_önként'!K24+'27._Óvoda_önként'!K24+'28._TMKK_önként'!K24+'29._Rendelő_önként'!K24</f>
        <v>0</v>
      </c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'24._Hivatal_önként'!C25+'25._TIK_önként'!C25+'26._Humán_önként'!C25+'27._Óvoda_önként'!C25+'28._TMKK_önként'!C25+'29._Rendelő_önként'!C25</f>
        <v>1028389911</v>
      </c>
      <c r="D25" s="380">
        <f>'24._Hivatal_önként'!D25+'25._TIK_önként'!D25+'26._Humán_önként'!D25+'27._Óvoda_önként'!D25+'28._TMKK_önként'!D25+'29._Rendelő_önként'!D25</f>
        <v>1028389911</v>
      </c>
      <c r="E25" s="101">
        <f>'24._Hivatal_önként'!E25+'25._TIK_önként'!E25+'26._Humán_önként'!E25+'27._Óvoda_önként'!E25+'28._TMKK_önként'!E25+'29._Rendelő_önként'!E25</f>
        <v>1028389911</v>
      </c>
      <c r="F25" s="101">
        <f>'24._Hivatal_önként'!F25+'25._TIK_önként'!F25+'26._Humán_önként'!F25+'27._Óvoda_önként'!F25+'28._TMKK_önként'!F25+'29._Rendelő_önként'!F25</f>
        <v>1028389911</v>
      </c>
      <c r="G25" s="101">
        <f>'24._Hivatal_önként'!G25+'25._TIK_önként'!G25+'26._Humán_önként'!G25+'27._Óvoda_önként'!G25+'28._TMKK_önként'!G25+'29._Rendelő_önként'!G25</f>
        <v>1034165911</v>
      </c>
      <c r="H25" s="632">
        <f t="shared" si="2"/>
        <v>5776000</v>
      </c>
      <c r="I25" s="1204">
        <f>'24._Hivatal_önként'!I25+'25._TIK_önként'!I25+'26._Humán_önként'!I25+'27._Óvoda_önként'!I25+'28._TMKK_önként'!I25+'29._Rendelő_önként'!I25</f>
        <v>0</v>
      </c>
      <c r="J25" s="1367">
        <f>'24._Hivatal_önként'!J25+'25._TIK_önként'!J25+'26._Humán_önként'!J25+'27._Óvoda_önként'!J25+'28._TMKK_önként'!J25+'29._Rendelő_önként'!J25</f>
        <v>0</v>
      </c>
      <c r="K25" s="101">
        <f>'24._Hivatal_önként'!K25+'25._TIK_önként'!K25+'26._Humán_önként'!K25+'27._Óvoda_önként'!K25+'28._TMKK_önként'!K25+'29._Rendelő_önként'!K25</f>
        <v>1034165911</v>
      </c>
      <c r="L25" s="1462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'24._Hivatal_önként'!C26+'25._TIK_önként'!C26+'26._Humán_önként'!C26+'27._Óvoda_önként'!C26+'28._TMKK_önként'!C26+'29._Rendelő_önként'!C26</f>
        <v>0</v>
      </c>
      <c r="D26" s="380">
        <f>'24._Hivatal_önként'!D26+'25._TIK_önként'!D26+'26._Humán_önként'!D26+'27._Óvoda_önként'!D26+'28._TMKK_önként'!D26+'29._Rendelő_önként'!D26</f>
        <v>0</v>
      </c>
      <c r="E26" s="101">
        <f>'24._Hivatal_önként'!E26+'25._TIK_önként'!E26+'26._Humán_önként'!E26+'27._Óvoda_önként'!E26+'28._TMKK_önként'!E26+'29._Rendelő_önként'!E26</f>
        <v>0</v>
      </c>
      <c r="F26" s="101">
        <f>'24._Hivatal_önként'!F26+'25._TIK_önként'!F26+'26._Humán_önként'!F26+'27._Óvoda_önként'!F26+'28._TMKK_önként'!F26+'29._Rendelő_önként'!F26</f>
        <v>0</v>
      </c>
      <c r="G26" s="101">
        <f>'24._Hivatal_önként'!G26+'25._TIK_önként'!G26+'26._Humán_önként'!G26+'27._Óvoda_önként'!G26+'28._TMKK_önként'!G26+'29._Rendelő_önként'!G26</f>
        <v>0</v>
      </c>
      <c r="H26" s="636">
        <f t="shared" si="2"/>
        <v>0</v>
      </c>
      <c r="I26" s="1209">
        <f>'24._Hivatal_önként'!I26+'25._TIK_önként'!I26+'26._Humán_önként'!I26+'27._Óvoda_önként'!I26+'28._TMKK_önként'!I26+'29._Rendelő_önként'!I26</f>
        <v>0</v>
      </c>
      <c r="J26" s="1372">
        <f>'24._Hivatal_önként'!J26+'25._TIK_önként'!J26+'26._Humán_önként'!J26+'27._Óvoda_önként'!J26+'28._TMKK_önként'!J26+'29._Rendelő_önként'!J26</f>
        <v>0</v>
      </c>
      <c r="K26" s="101">
        <f>'24._Hivatal_önként'!K26+'25._TIK_önként'!K26+'26._Humán_önként'!K26+'27._Óvoda_önként'!K26+'28._TMKK_önként'!K26+'29._Rendelő_önként'!K26</f>
        <v>0</v>
      </c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'24._Hivatal_önként'!C27+'25._TIK_önként'!C27+'26._Humán_önként'!C27+'27._Óvoda_önként'!C27+'28._TMKK_önként'!C27+'29._Rendelő_önként'!C27</f>
        <v>0</v>
      </c>
      <c r="D27" s="162">
        <f>'24._Hivatal_önként'!D27+'25._TIK_önként'!D27+'26._Humán_önként'!D27+'27._Óvoda_önként'!D27+'28._TMKK_önként'!D27+'29._Rendelő_önként'!D27</f>
        <v>0</v>
      </c>
      <c r="E27" s="680">
        <f>'24._Hivatal_önként'!E27+'25._TIK_önként'!E27+'26._Humán_önként'!E27+'27._Óvoda_önként'!E27+'28._TMKK_önként'!E27+'29._Rendelő_önként'!E27</f>
        <v>0</v>
      </c>
      <c r="F27" s="680">
        <f>'24._Hivatal_önként'!F27+'25._TIK_önként'!F27+'26._Humán_önként'!F27+'27._Óvoda_önként'!F27+'28._TMKK_önként'!F27+'29._Rendelő_önként'!F27</f>
        <v>0</v>
      </c>
      <c r="G27" s="680">
        <f>'24._Hivatal_önként'!G27+'25._TIK_önként'!G27+'26._Humán_önként'!G27+'27._Óvoda_önként'!G27+'28._TMKK_önként'!G27+'29._Rendelő_önként'!G27</f>
        <v>0</v>
      </c>
      <c r="H27" s="83">
        <f t="shared" si="2"/>
        <v>0</v>
      </c>
      <c r="I27" s="341">
        <f>'24._Hivatal_önként'!I27+'25._TIK_önként'!I27+'26._Humán_önként'!I27+'27._Óvoda_önként'!I27+'28._TMKK_önként'!I27+'29._Rendelő_önként'!I27</f>
        <v>0</v>
      </c>
      <c r="J27" s="1373">
        <f>'24._Hivatal_önként'!J27+'25._TIK_önként'!J27+'26._Humán_önként'!J27+'27._Óvoda_önként'!J27+'28._TMKK_önként'!J27+'29._Rendelő_önként'!J27</f>
        <v>0</v>
      </c>
      <c r="K27" s="680">
        <f>'24._Hivatal_önként'!K27+'25._TIK_önként'!K27+'26._Humán_önként'!K27+'27._Óvoda_önként'!K27+'28._TMKK_önként'!K27+'29._Rendelő_önként'!K27</f>
        <v>0</v>
      </c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E28" si="4">+D29+D30</f>
        <v>350000</v>
      </c>
      <c r="E28" s="677">
        <f t="shared" si="4"/>
        <v>350000</v>
      </c>
      <c r="F28" s="677">
        <f>'24._Hivatal_önként'!F28+'25._TIK_önként'!F28+'26._Humán_önként'!F28+'27._Óvoda_önként'!F28+'28._TMKK_önként'!F28+'29._Rendelő_önként'!F28</f>
        <v>350000</v>
      </c>
      <c r="G28" s="677">
        <f>'24._Hivatal_önként'!G28+'25._TIK_önként'!G28+'26._Humán_önként'!G28+'27._Óvoda_önként'!G28+'28._TMKK_önként'!G28+'29._Rendelő_önként'!G28</f>
        <v>350000</v>
      </c>
      <c r="H28" s="83">
        <f t="shared" si="2"/>
        <v>0</v>
      </c>
      <c r="I28" s="341">
        <f>'24._Hivatal_önként'!I28+'25._TIK_önként'!I28+'26._Humán_önként'!I28+'27._Óvoda_önként'!I28+'28._TMKK_önként'!I28+'29._Rendelő_önként'!I28</f>
        <v>0</v>
      </c>
      <c r="J28" s="1373">
        <f>'24._Hivatal_önként'!J28+'25._TIK_önként'!J28+'26._Humán_önként'!J28+'27._Óvoda_önként'!J28+'28._TMKK_önként'!J28+'29._Rendelő_önként'!J28</f>
        <v>0</v>
      </c>
      <c r="K28" s="677">
        <f>'24._Hivatal_önként'!K28+'25._TIK_önként'!K28+'26._Humán_önként'!K28+'27._Óvoda_önként'!K28+'28._TMKK_önként'!K28+'29._Rendelő_önként'!K28</f>
        <v>350000</v>
      </c>
      <c r="L28" s="1301">
        <f t="shared" si="1"/>
        <v>100</v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'24._Hivatal_önként'!C29+'25._TIK_önként'!C29+'26._Humán_önként'!C29+'27._Óvoda_önként'!C29+'28._TMKK_önként'!C29+'29._Rendelő_önként'!C29</f>
        <v>0</v>
      </c>
      <c r="D29" s="258">
        <f>'24._Hivatal_önként'!D29+'25._TIK_önként'!D29+'26._Humán_önként'!D29+'27._Óvoda_önként'!D29+'28._TMKK_önként'!D29+'29._Rendelő_önként'!D29</f>
        <v>0</v>
      </c>
      <c r="E29" s="681">
        <f>'24._Hivatal_önként'!E29+'25._TIK_önként'!E29+'26._Humán_önként'!E29+'27._Óvoda_önként'!E29+'28._TMKK_önként'!E29+'29._Rendelő_önként'!E29</f>
        <v>0</v>
      </c>
      <c r="F29" s="681">
        <f>'24._Hivatal_önként'!F29+'25._TIK_önként'!F29+'26._Humán_önként'!F29+'27._Óvoda_önként'!F29+'28._TMKK_önként'!F29+'29._Rendelő_önként'!F29</f>
        <v>0</v>
      </c>
      <c r="G29" s="681">
        <f>'24._Hivatal_önként'!G29+'25._TIK_önként'!G29+'26._Humán_önként'!G29+'27._Óvoda_önként'!G29+'28._TMKK_önként'!G29+'29._Rendelő_önként'!G29</f>
        <v>0</v>
      </c>
      <c r="H29" s="637">
        <f t="shared" si="2"/>
        <v>0</v>
      </c>
      <c r="I29" s="1210">
        <f>'24._Hivatal_önként'!I29+'25._TIK_önként'!I29+'26._Humán_önként'!I29+'27._Óvoda_önként'!I29+'28._TMKK_önként'!I29+'29._Rendelő_önként'!I29</f>
        <v>0</v>
      </c>
      <c r="J29" s="1374">
        <f>'24._Hivatal_önként'!J29+'25._TIK_önként'!J29+'26._Humán_önként'!J29+'27._Óvoda_önként'!J29+'28._TMKK_önként'!J29+'29._Rendelő_önként'!J29</f>
        <v>0</v>
      </c>
      <c r="K29" s="681">
        <f>'24._Hivatal_önként'!K29+'25._TIK_önként'!K29+'26._Humán_önként'!K29+'27._Óvoda_önként'!K29+'28._TMKK_önként'!K29+'29._Rendelő_önként'!K29</f>
        <v>0</v>
      </c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'24._Hivatal_önként'!C30+'25._TIK_önként'!C30+'26._Humán_önként'!C30+'27._Óvoda_önként'!C30+'28._TMKK_önként'!C30+'29._Rendelő_önként'!C30</f>
        <v>0</v>
      </c>
      <c r="D30" s="263">
        <f>'24._Hivatal_önként'!D30+'25._TIK_önként'!D30+'26._Humán_önként'!D30+'27._Óvoda_önként'!D30+'28._TMKK_önként'!D30+'29._Rendelő_önként'!D30</f>
        <v>350000</v>
      </c>
      <c r="E30" s="129">
        <f>'24._Hivatal_önként'!E30+'25._TIK_önként'!E30+'26._Humán_önként'!E30+'27._Óvoda_önként'!E30+'28._TMKK_önként'!E30+'29._Rendelő_önként'!E30</f>
        <v>350000</v>
      </c>
      <c r="F30" s="129">
        <f>'24._Hivatal_önként'!F30+'25._TIK_önként'!F30+'26._Humán_önként'!F30+'27._Óvoda_önként'!F30+'28._TMKK_önként'!F30+'29._Rendelő_önként'!F30</f>
        <v>350000</v>
      </c>
      <c r="G30" s="379">
        <f>'24._Hivatal_önként'!G30+'25._TIK_önként'!G30+'26._Humán_önként'!G30+'27._Óvoda_önként'!G30+'28._TMKK_önként'!G30+'29._Rendelő_önként'!G30</f>
        <v>350000</v>
      </c>
      <c r="H30" s="626">
        <f t="shared" si="2"/>
        <v>0</v>
      </c>
      <c r="I30" s="1211">
        <f>'24._Hivatal_önként'!I30+'25._TIK_önként'!I30+'26._Humán_önként'!I30+'27._Óvoda_önként'!I30+'28._TMKK_önként'!I30+'29._Rendelő_önként'!I30</f>
        <v>0</v>
      </c>
      <c r="J30" s="1375">
        <f>'24._Hivatal_önként'!J30+'25._TIK_önként'!J30+'26._Humán_önként'!J30+'27._Óvoda_önként'!J30+'28._TMKK_önként'!J30+'29._Rendelő_önként'!J30</f>
        <v>0</v>
      </c>
      <c r="K30" s="129">
        <f>'24._Hivatal_önként'!K30+'25._TIK_önként'!K30+'26._Humán_önként'!K30+'27._Óvoda_önként'!K30+'28._TMKK_önként'!K30+'29._Rendelő_önként'!K30</f>
        <v>350000</v>
      </c>
      <c r="L30" s="1303">
        <f t="shared" si="1"/>
        <v>100</v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'24._Hivatal_önként'!C31+'25._TIK_önként'!C31+'26._Humán_önként'!C31+'27._Óvoda_önként'!C31+'28._TMKK_önként'!C31+'29._Rendelő_önként'!C31</f>
        <v>0</v>
      </c>
      <c r="D31" s="259">
        <f>'24._Hivatal_önként'!D31+'25._TIK_önként'!D31+'26._Humán_önként'!D31+'27._Óvoda_önként'!D31+'28._TMKK_önként'!D31+'29._Rendelő_önként'!D31</f>
        <v>0</v>
      </c>
      <c r="E31" s="682">
        <f>'24._Hivatal_önként'!E31+'25._TIK_önként'!E31+'26._Humán_önként'!E31+'27._Óvoda_önként'!E31+'28._TMKK_önként'!E31+'29._Rendelő_önként'!E31</f>
        <v>0</v>
      </c>
      <c r="F31" s="682">
        <f>'24._Hivatal_önként'!F31+'25._TIK_önként'!F31+'26._Humán_önként'!F31+'27._Óvoda_önként'!F31+'28._TMKK_önként'!F31+'29._Rendelő_önként'!F31</f>
        <v>0</v>
      </c>
      <c r="G31" s="682">
        <f>'24._Hivatal_önként'!G31+'25._TIK_önként'!G31+'26._Humán_önként'!G31+'27._Óvoda_önként'!G31+'28._TMKK_önként'!G31+'29._Rendelő_önként'!G31</f>
        <v>0</v>
      </c>
      <c r="H31" s="638">
        <f t="shared" si="2"/>
        <v>0</v>
      </c>
      <c r="I31" s="1212">
        <f>'24._Hivatal_önként'!I31+'25._TIK_önként'!I31+'26._Humán_önként'!I31+'27._Óvoda_önként'!I31+'28._TMKK_önként'!I31+'29._Rendelő_önként'!I31</f>
        <v>0</v>
      </c>
      <c r="J31" s="1376">
        <f>'24._Hivatal_önként'!J31+'25._TIK_önként'!J31+'26._Humán_önként'!J31+'27._Óvoda_önként'!J31+'28._TMKK_önként'!J31+'29._Rendelő_önként'!J31</f>
        <v>0</v>
      </c>
      <c r="K31" s="682">
        <f>'24._Hivatal_önként'!K31+'25._TIK_önként'!K31+'26._Humán_önként'!K31+'27._Óvoda_önként'!K31+'28._TMKK_önként'!K31+'29._Rendelő_önként'!K31</f>
        <v>0</v>
      </c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E32" si="5">+D33+D34+D35</f>
        <v>0</v>
      </c>
      <c r="E32" s="677">
        <f t="shared" si="5"/>
        <v>0</v>
      </c>
      <c r="F32" s="677">
        <f>'24._Hivatal_önként'!F32+'25._TIK_önként'!F32+'26._Humán_önként'!F32+'27._Óvoda_önként'!F32+'28._TMKK_önként'!F32+'29._Rendelő_önként'!F32</f>
        <v>0</v>
      </c>
      <c r="G32" s="677">
        <f>'24._Hivatal_önként'!G32+'25._TIK_önként'!G32+'26._Humán_önként'!G32+'27._Óvoda_önként'!G32+'28._TMKK_önként'!G32+'29._Rendelő_önként'!G32</f>
        <v>0</v>
      </c>
      <c r="H32" s="83">
        <f t="shared" si="2"/>
        <v>0</v>
      </c>
      <c r="I32" s="341">
        <f>'24._Hivatal_önként'!I32+'25._TIK_önként'!I32+'26._Humán_önként'!I32+'27._Óvoda_önként'!I32+'28._TMKK_önként'!I32+'29._Rendelő_önként'!I32</f>
        <v>0</v>
      </c>
      <c r="J32" s="1373">
        <f>'24._Hivatal_önként'!J32+'25._TIK_önként'!J32+'26._Humán_önként'!J32+'27._Óvoda_önként'!J32+'28._TMKK_önként'!J32+'29._Rendelő_önként'!J32</f>
        <v>0</v>
      </c>
      <c r="K32" s="677">
        <f>'24._Hivatal_önként'!K32+'25._TIK_önként'!K32+'26._Humán_önként'!K32+'27._Óvoda_önként'!K32+'28._TMKK_önként'!K32+'29._Rendelő_önként'!K32</f>
        <v>0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'24._Hivatal_önként'!C33+'25._TIK_önként'!C33+'26._Humán_önként'!C33+'27._Óvoda_önként'!C33+'28._TMKK_önként'!C33+'29._Rendelő_önként'!C33</f>
        <v>0</v>
      </c>
      <c r="D33" s="258">
        <f>'24._Hivatal_önként'!D33+'25._TIK_önként'!D33+'26._Humán_önként'!D33+'27._Óvoda_önként'!D33+'28._TMKK_önként'!D33+'29._Rendelő_önként'!D33</f>
        <v>0</v>
      </c>
      <c r="E33" s="681">
        <f>'24._Hivatal_önként'!E33+'25._TIK_önként'!E33+'26._Humán_önként'!E33+'27._Óvoda_önként'!E33+'28._TMKK_önként'!E33+'29._Rendelő_önként'!E33</f>
        <v>0</v>
      </c>
      <c r="F33" s="681">
        <f>'24._Hivatal_önként'!F33+'25._TIK_önként'!F33+'26._Humán_önként'!F33+'27._Óvoda_önként'!F33+'28._TMKK_önként'!F33+'29._Rendelő_önként'!F33</f>
        <v>0</v>
      </c>
      <c r="G33" s="681">
        <f>'24._Hivatal_önként'!G33+'25._TIK_önként'!G33+'26._Humán_önként'!G33+'27._Óvoda_önként'!G33+'28._TMKK_önként'!G33+'29._Rendelő_önként'!G33</f>
        <v>0</v>
      </c>
      <c r="H33" s="637">
        <f t="shared" si="2"/>
        <v>0</v>
      </c>
      <c r="I33" s="1210">
        <f>'24._Hivatal_önként'!I33+'25._TIK_önként'!I33+'26._Humán_önként'!I33+'27._Óvoda_önként'!I33+'28._TMKK_önként'!I33+'29._Rendelő_önként'!I33</f>
        <v>0</v>
      </c>
      <c r="J33" s="1374">
        <f>'24._Hivatal_önként'!J33+'25._TIK_önként'!J33+'26._Humán_önként'!J33+'27._Óvoda_önként'!J33+'28._TMKK_önként'!J33+'29._Rendelő_önként'!J33</f>
        <v>0</v>
      </c>
      <c r="K33" s="681">
        <f>'24._Hivatal_önként'!K33+'25._TIK_önként'!K33+'26._Humán_önként'!K33+'27._Óvoda_önként'!K33+'28._TMKK_önként'!K33+'29._Rendelő_önként'!K33</f>
        <v>0</v>
      </c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'24._Hivatal_önként'!C34+'25._TIK_önként'!C34+'26._Humán_önként'!C34+'27._Óvoda_önként'!C34+'28._TMKK_önként'!C34+'29._Rendelő_önként'!C34</f>
        <v>0</v>
      </c>
      <c r="D34" s="263">
        <f>'24._Hivatal_önként'!D34+'25._TIK_önként'!D34+'26._Humán_önként'!D34+'27._Óvoda_önként'!D34+'28._TMKK_önként'!D34+'29._Rendelő_önként'!D34</f>
        <v>0</v>
      </c>
      <c r="E34" s="129">
        <f>'24._Hivatal_önként'!E34+'25._TIK_önként'!E34+'26._Humán_önként'!E34+'27._Óvoda_önként'!E34+'28._TMKK_önként'!E34+'29._Rendelő_önként'!E34</f>
        <v>0</v>
      </c>
      <c r="F34" s="129">
        <f>'24._Hivatal_önként'!F34+'25._TIK_önként'!F34+'26._Humán_önként'!F34+'27._Óvoda_önként'!F34+'28._TMKK_önként'!F34+'29._Rendelő_önként'!F34</f>
        <v>0</v>
      </c>
      <c r="G34" s="379">
        <f>'24._Hivatal_önként'!G34+'25._TIK_önként'!G34+'26._Humán_önként'!G34+'27._Óvoda_önként'!G34+'28._TMKK_önként'!G34+'29._Rendelő_önként'!G34</f>
        <v>0</v>
      </c>
      <c r="H34" s="626">
        <f t="shared" si="2"/>
        <v>0</v>
      </c>
      <c r="I34" s="1211">
        <f>'24._Hivatal_önként'!I34+'25._TIK_önként'!I34+'26._Humán_önként'!I34+'27._Óvoda_önként'!I34+'28._TMKK_önként'!I34+'29._Rendelő_önként'!I34</f>
        <v>0</v>
      </c>
      <c r="J34" s="1375">
        <f>'24._Hivatal_önként'!J34+'25._TIK_önként'!J34+'26._Humán_önként'!J34+'27._Óvoda_önként'!J34+'28._TMKK_önként'!J34+'29._Rendelő_önként'!J34</f>
        <v>0</v>
      </c>
      <c r="K34" s="129">
        <f>'24._Hivatal_önként'!K34+'25._TIK_önként'!K34+'26._Humán_önként'!K34+'27._Óvoda_önként'!K34+'28._TMKK_önként'!K34+'29._Rendelő_önként'!K34</f>
        <v>0</v>
      </c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'24._Hivatal_önként'!C35+'25._TIK_önként'!C35+'26._Humán_önként'!C35+'27._Óvoda_önként'!C35+'28._TMKK_önként'!C35+'29._Rendelő_önként'!C35</f>
        <v>0</v>
      </c>
      <c r="D35" s="259">
        <f>'24._Hivatal_önként'!D35+'25._TIK_önként'!D35+'26._Humán_önként'!D35+'27._Óvoda_önként'!D35+'28._TMKK_önként'!D35+'29._Rendelő_önként'!D35</f>
        <v>0</v>
      </c>
      <c r="E35" s="682">
        <f>'24._Hivatal_önként'!E35+'25._TIK_önként'!E35+'26._Humán_önként'!E35+'27._Óvoda_önként'!E35+'28._TMKK_önként'!E35+'29._Rendelő_önként'!E35</f>
        <v>0</v>
      </c>
      <c r="F35" s="682">
        <f>'24._Hivatal_önként'!F35+'25._TIK_önként'!F35+'26._Humán_önként'!F35+'27._Óvoda_önként'!F35+'28._TMKK_önként'!F35+'29._Rendelő_önként'!F35</f>
        <v>0</v>
      </c>
      <c r="G35" s="682">
        <f>'24._Hivatal_önként'!G35+'25._TIK_önként'!G35+'26._Humán_önként'!G35+'27._Óvoda_önként'!G35+'28._TMKK_önként'!G35+'29._Rendelő_önként'!G35</f>
        <v>0</v>
      </c>
      <c r="H35" s="639">
        <f t="shared" si="2"/>
        <v>0</v>
      </c>
      <c r="I35" s="1213">
        <f>'24._Hivatal_önként'!I35+'25._TIK_önként'!I35+'26._Humán_önként'!I35+'27._Óvoda_önként'!I35+'28._TMKK_önként'!I35+'29._Rendelő_önként'!I35</f>
        <v>0</v>
      </c>
      <c r="J35" s="1377">
        <f>'24._Hivatal_önként'!J35+'25._TIK_önként'!J35+'26._Humán_önként'!J35+'27._Óvoda_önként'!J35+'28._TMKK_önként'!J35+'29._Rendelő_önként'!J35</f>
        <v>0</v>
      </c>
      <c r="K35" s="682">
        <f>'24._Hivatal_önként'!K35+'25._TIK_önként'!K35+'26._Humán_önként'!K35+'27._Óvoda_önként'!K35+'28._TMKK_önként'!K35+'29._Rendelő_önként'!K35</f>
        <v>0</v>
      </c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'24._Hivatal_önként'!C36+'25._TIK_önként'!C36+'26._Humán_önként'!C36+'27._Óvoda_önként'!C36+'28._TMKK_önként'!C36+'29._Rendelő_önként'!C36</f>
        <v>0</v>
      </c>
      <c r="D36" s="162">
        <f>'24._Hivatal_önként'!D36+'25._TIK_önként'!D36+'26._Humán_önként'!D36+'27._Óvoda_önként'!D36+'28._TMKK_önként'!D36+'29._Rendelő_önként'!D36</f>
        <v>0</v>
      </c>
      <c r="E36" s="680">
        <f>'24._Hivatal_önként'!E36+'25._TIK_önként'!E36+'26._Humán_önként'!E36+'27._Óvoda_önként'!E36+'28._TMKK_önként'!E36+'29._Rendelő_önként'!E36</f>
        <v>0</v>
      </c>
      <c r="F36" s="680">
        <f>'24._Hivatal_önként'!F36+'25._TIK_önként'!F36+'26._Humán_önként'!F36+'27._Óvoda_önként'!F36+'28._TMKK_önként'!F36+'29._Rendelő_önként'!F36</f>
        <v>0</v>
      </c>
      <c r="G36" s="680">
        <f>'24._Hivatal_önként'!G36+'25._TIK_önként'!G36+'26._Humán_önként'!G36+'27._Óvoda_önként'!G36+'28._TMKK_önként'!G36+'29._Rendelő_önként'!G36</f>
        <v>0</v>
      </c>
      <c r="H36" s="83">
        <f t="shared" si="2"/>
        <v>0</v>
      </c>
      <c r="I36" s="341">
        <f>'24._Hivatal_önként'!I36+'25._TIK_önként'!I36+'26._Humán_önként'!I36+'27._Óvoda_önként'!I36+'28._TMKK_önként'!I36+'29._Rendelő_önként'!I36</f>
        <v>0</v>
      </c>
      <c r="J36" s="1373">
        <f>'24._Hivatal_önként'!J36+'25._TIK_önként'!J36+'26._Humán_önként'!J36+'27._Óvoda_önként'!J36+'28._TMKK_önként'!J36+'29._Rendelő_önként'!J36</f>
        <v>0</v>
      </c>
      <c r="K36" s="680">
        <f>'24._Hivatal_önként'!K36+'25._TIK_önként'!K36+'26._Humán_önként'!K36+'27._Óvoda_önként'!K36+'28._TMKK_önként'!K36+'29._Rendelő_önként'!K36</f>
        <v>0</v>
      </c>
      <c r="L36" s="1301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>
        <f>'24._Hivatal_önként'!C37+'25._TIK_önként'!C37+'26._Humán_önként'!C37+'27._Óvoda_önként'!C37+'28._TMKK_önként'!C37+'29._Rendelő_önként'!C37</f>
        <v>0</v>
      </c>
      <c r="D37" s="162">
        <f>'24._Hivatal_önként'!D37+'25._TIK_önként'!D37+'26._Humán_önként'!D37+'27._Óvoda_önként'!D37+'28._TMKK_önként'!D37+'29._Rendelő_önként'!D37</f>
        <v>0</v>
      </c>
      <c r="E37" s="683">
        <f>'24._Hivatal_önként'!E37+'25._TIK_önként'!E37+'26._Humán_önként'!E37+'27._Óvoda_önként'!E37+'28._TMKK_önként'!E37+'29._Rendelő_önként'!E37</f>
        <v>0</v>
      </c>
      <c r="F37" s="683">
        <f>'24._Hivatal_önként'!F37+'25._TIK_önként'!F37+'26._Humán_önként'!F37+'27._Óvoda_önként'!F37+'28._TMKK_önként'!F37+'29._Rendelő_önként'!F37</f>
        <v>0</v>
      </c>
      <c r="G37" s="683">
        <f>'24._Hivatal_önként'!G37+'25._TIK_önként'!G37+'26._Humán_önként'!G37+'27._Óvoda_önként'!G37+'28._TMKK_önként'!G37+'29._Rendelő_önként'!G37</f>
        <v>0</v>
      </c>
      <c r="H37" s="640">
        <f t="shared" si="2"/>
        <v>0</v>
      </c>
      <c r="I37" s="340">
        <f>'24._Hivatal_önként'!I37+'25._TIK_önként'!I37+'26._Humán_önként'!I37+'27._Óvoda_önként'!I37+'28._TMKK_önként'!I37+'29._Rendelő_önként'!I37</f>
        <v>0</v>
      </c>
      <c r="J37" s="1378">
        <f>'24._Hivatal_önként'!J37+'25._TIK_önként'!J37+'26._Humán_önként'!J37+'27._Óvoda_önként'!J37+'28._TMKK_önként'!J37+'29._Rendelő_önként'!J37</f>
        <v>0</v>
      </c>
      <c r="K37" s="683">
        <f>'24._Hivatal_önként'!K37+'25._TIK_önként'!K37+'26._Humán_önként'!K37+'27._Óvoda_önként'!K37+'28._TMKK_önként'!K37+'29._Rendelő_önként'!K37</f>
        <v>0</v>
      </c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+C39+C40</f>
        <v>0</v>
      </c>
      <c r="D38" s="162">
        <f t="shared" ref="D38:E38" si="6">+D39+D40</f>
        <v>313064</v>
      </c>
      <c r="E38" s="680">
        <f t="shared" si="6"/>
        <v>313064</v>
      </c>
      <c r="F38" s="680">
        <f>'24._Hivatal_önként'!F38+'25._TIK_önként'!F38+'26._Humán_önként'!F38+'27._Óvoda_önként'!F38+'28._TMKK_önként'!F38+'29._Rendelő_önként'!F38</f>
        <v>313064</v>
      </c>
      <c r="G38" s="680">
        <f>'24._Hivatal_önként'!G38+'25._TIK_önként'!G38+'26._Humán_önként'!G38+'27._Óvoda_önként'!G38+'28._TMKK_önként'!G38+'29._Rendelő_önként'!G38</f>
        <v>313064</v>
      </c>
      <c r="H38" s="83">
        <f t="shared" si="2"/>
        <v>0</v>
      </c>
      <c r="I38" s="341">
        <f>'24._Hivatal_önként'!I38+'25._TIK_önként'!I38+'26._Humán_önként'!I38+'27._Óvoda_önként'!I38+'28._TMKK_önként'!I38+'29._Rendelő_önként'!I38</f>
        <v>0</v>
      </c>
      <c r="J38" s="1379">
        <f>'24._Hivatal_önként'!J38+'25._TIK_önként'!J38+'26._Humán_önként'!J38+'27._Óvoda_önként'!J38+'28._TMKK_önként'!J38+'29._Rendelő_önként'!J38</f>
        <v>0</v>
      </c>
      <c r="K38" s="680">
        <f>'24._Hivatal_önként'!K38+'25._TIK_önként'!K38+'26._Humán_önként'!K38+'27._Óvoda_önként'!K38+'28._TMKK_önként'!K38+'29._Rendelő_önként'!K38</f>
        <v>313064</v>
      </c>
      <c r="L38" s="1301">
        <f t="shared" si="1"/>
        <v>100</v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'24._Hivatal_önként'!C39+'25._TIK_önként'!C39+'26._Humán_önként'!C39+'27._Óvoda_önként'!C39+'28._TMKK_önként'!C39+'29._Rendelő_önként'!C39</f>
        <v>0</v>
      </c>
      <c r="D39" s="264">
        <f>'24._Hivatal_önként'!D39+'25._TIK_önként'!D39+'26._Humán_önként'!D39+'27._Óvoda_önként'!D39+'28._TMKK_önként'!D39+'29._Rendelő_önként'!D39</f>
        <v>0</v>
      </c>
      <c r="E39" s="684">
        <f>'24._Hivatal_önként'!E39+'25._TIK_önként'!E39+'26._Humán_önként'!E39+'27._Óvoda_önként'!E39+'28._TMKK_önként'!E39+'29._Rendelő_önként'!E39</f>
        <v>0</v>
      </c>
      <c r="F39" s="684">
        <f>'24._Hivatal_önként'!F39+'25._TIK_önként'!F39+'26._Humán_önként'!F39+'27._Óvoda_önként'!F39+'28._TMKK_önként'!F39+'29._Rendelő_önként'!F39</f>
        <v>0</v>
      </c>
      <c r="G39" s="684">
        <f>'24._Hivatal_önként'!G39+'25._TIK_önként'!G39+'26._Humán_önként'!G39+'27._Óvoda_önként'!G39+'28._TMKK_önként'!G39+'29._Rendelő_önként'!G39</f>
        <v>0</v>
      </c>
      <c r="H39" s="641">
        <f t="shared" si="2"/>
        <v>0</v>
      </c>
      <c r="I39" s="1214">
        <f>'24._Hivatal_önként'!I39+'25._TIK_önként'!I39+'26._Humán_önként'!I39+'27._Óvoda_önként'!I39+'28._TMKK_önként'!I39+'29._Rendelő_önként'!I39</f>
        <v>0</v>
      </c>
      <c r="J39" s="1380">
        <f>'24._Hivatal_önként'!J39+'25._TIK_önként'!J39+'26._Humán_önként'!J39+'27._Óvoda_önként'!J39+'28._TMKK_önként'!J39+'29._Rendelő_önként'!J39</f>
        <v>0</v>
      </c>
      <c r="K39" s="684">
        <f>'24._Hivatal_önként'!K39+'25._TIK_önként'!K39+'26._Humán_önként'!K39+'27._Óvoda_önként'!K39+'28._TMKK_önként'!K39+'29._Rendelő_önként'!K39</f>
        <v>0</v>
      </c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'24._Hivatal_önként'!C40+'25._TIK_önként'!C40+'26._Humán_önként'!C40+'27._Óvoda_önként'!C40+'28._TMKK_önként'!C40+'29._Rendelő_önként'!C40</f>
        <v>0</v>
      </c>
      <c r="D40" s="382">
        <f>'24._Hivatal_önként'!D40+'25._TIK_önként'!D40+'26._Humán_önként'!D40+'27._Óvoda_önként'!D40+'28._TMKK_önként'!D40+'29._Rendelő_önként'!D40</f>
        <v>313064</v>
      </c>
      <c r="E40" s="693">
        <f>'24._Hivatal_önként'!E40+'25._TIK_önként'!E40+'26._Humán_önként'!E40+'27._Óvoda_önként'!E40+'28._TMKK_önként'!E40+'29._Rendelő_önként'!E40</f>
        <v>313064</v>
      </c>
      <c r="F40" s="685">
        <f>'24._Hivatal_önként'!F40+'25._TIK_önként'!F40+'26._Humán_önként'!F40+'27._Óvoda_önként'!F40+'28._TMKK_önként'!F40+'29._Rendelő_önként'!F40</f>
        <v>313064</v>
      </c>
      <c r="G40" s="693">
        <f>'24._Hivatal_önként'!G40+'25._TIK_önként'!G40+'26._Humán_önként'!G40+'27._Óvoda_önként'!G40+'28._TMKK_önként'!G40+'29._Rendelő_önként'!G40</f>
        <v>313064</v>
      </c>
      <c r="H40" s="642">
        <f t="shared" si="2"/>
        <v>0</v>
      </c>
      <c r="I40" s="1215">
        <f>'24._Hivatal_önként'!I40+'25._TIK_önként'!I40+'26._Humán_önként'!I40+'27._Óvoda_önként'!I40+'28._TMKK_önként'!I40+'29._Rendelő_önként'!I40</f>
        <v>0</v>
      </c>
      <c r="J40" s="1381">
        <f>'24._Hivatal_önként'!J40+'25._TIK_önként'!J40+'26._Humán_önként'!J40+'27._Óvoda_önként'!J40+'28._TMKK_önként'!J40+'29._Rendelő_önként'!J40</f>
        <v>0</v>
      </c>
      <c r="K40" s="693">
        <f>'24._Hivatal_önként'!K40+'25._TIK_önként'!K40+'26._Humán_önként'!K40+'27._Óvoda_önként'!K40+'28._TMKK_önként'!K40+'29._Rendelő_önként'!K40</f>
        <v>313064</v>
      </c>
      <c r="L40" s="1472">
        <f t="shared" si="1"/>
        <v>100</v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'24._Hivatal_önként'!C41+'25._TIK_önként'!C41+'26._Humán_önként'!C41+'27._Óvoda_önként'!C41+'28._TMKK_önként'!C41+'29._Rendelő_önként'!C41</f>
        <v>0</v>
      </c>
      <c r="D41" s="165">
        <f>'24._Hivatal_önként'!D41+'25._TIK_önként'!D41+'26._Humán_önként'!D41+'27._Óvoda_önként'!D41+'28._TMKK_önként'!D41+'29._Rendelő_önként'!D41</f>
        <v>0</v>
      </c>
      <c r="E41" s="686">
        <f>'24._Hivatal_önként'!E41+'25._TIK_önként'!E41+'26._Humán_önként'!E41+'27._Óvoda_önként'!E41+'28._TMKK_önként'!E41+'29._Rendelő_önként'!E41</f>
        <v>0</v>
      </c>
      <c r="F41" s="686">
        <f>'24._Hivatal_önként'!F41+'25._TIK_önként'!F41+'26._Humán_önként'!F41+'27._Óvoda_önként'!F41+'28._TMKK_önként'!F41+'29._Rendelő_önként'!F41</f>
        <v>0</v>
      </c>
      <c r="G41" s="686">
        <f>'24._Hivatal_önként'!G41+'25._TIK_önként'!G41+'26._Humán_önként'!G41+'27._Óvoda_önként'!G41+'28._TMKK_önként'!G41+'29._Rendelő_önként'!G41</f>
        <v>0</v>
      </c>
      <c r="H41" s="643">
        <f t="shared" si="2"/>
        <v>0</v>
      </c>
      <c r="I41" s="343">
        <f>'24._Hivatal_önként'!I41+'25._TIK_önként'!I41+'26._Humán_önként'!I41+'27._Óvoda_önként'!I41+'28._TMKK_önként'!I41+'29._Rendelő_önként'!I41</f>
        <v>0</v>
      </c>
      <c r="J41" s="1382">
        <f>'24._Hivatal_önként'!J41+'25._TIK_önként'!J41+'26._Humán_önként'!J41+'27._Óvoda_önként'!J41+'28._TMKK_önként'!J41+'29._Rendelő_önként'!J41</f>
        <v>0</v>
      </c>
      <c r="K41" s="686">
        <f>'24._Hivatal_önként'!K41+'25._TIK_önként'!K41+'26._Humán_önként'!K41+'27._Óvoda_önként'!K41+'28._TMKK_önként'!K41+'29._Rendelő_önként'!K41</f>
        <v>0</v>
      </c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+C10+C22+C27+C28+C32+C37+C38</f>
        <v>1121148127</v>
      </c>
      <c r="D42" s="160">
        <f t="shared" ref="D42:E42" si="7">+D10+D22+D27+D28+D32+D37+D38</f>
        <v>1121811191</v>
      </c>
      <c r="E42" s="677">
        <f t="shared" si="7"/>
        <v>1121878691</v>
      </c>
      <c r="F42" s="677">
        <f>'24._Hivatal_önként'!F42+'25._TIK_önként'!F42+'26._Humán_önként'!F42+'27._Óvoda_önként'!F42+'28._TMKK_önként'!F42+'29._Rendelő_önként'!F42</f>
        <v>1121878691</v>
      </c>
      <c r="G42" s="677">
        <f>'24._Hivatal_önként'!G42+'25._TIK_önként'!G42+'26._Humán_önként'!G42+'27._Óvoda_önként'!G42+'28._TMKK_önként'!G42+'29._Rendelő_önként'!G42</f>
        <v>1133347915</v>
      </c>
      <c r="H42" s="83">
        <f t="shared" si="2"/>
        <v>11469224</v>
      </c>
      <c r="I42" s="341">
        <f>'24._Hivatal_önként'!I42+'25._TIK_önként'!I42+'26._Humán_önként'!I42+'27._Óvoda_önként'!I42+'28._TMKK_önként'!I42+'29._Rendelő_önként'!I42</f>
        <v>0</v>
      </c>
      <c r="J42" s="1379">
        <f>'24._Hivatal_önként'!J42+'25._TIK_önként'!J42+'26._Humán_önként'!J42+'27._Óvoda_önként'!J42+'28._TMKK_önként'!J42+'29._Rendelő_önként'!J42</f>
        <v>0</v>
      </c>
      <c r="K42" s="677">
        <f>'24._Hivatal_önként'!K42+'25._TIK_önként'!K42+'26._Humán_önként'!K42+'27._Óvoda_önként'!K42+'28._TMKK_önként'!K42+'29._Rendelő_önként'!K42</f>
        <v>1132977043</v>
      </c>
      <c r="L42" s="1301">
        <f t="shared" si="1"/>
        <v>99.967276421027336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+C44+C45+C46+C47</f>
        <v>774657355</v>
      </c>
      <c r="D43" s="160">
        <f t="shared" ref="D43:E43" si="8">+D44+D45+D46+D47</f>
        <v>811293211</v>
      </c>
      <c r="E43" s="677">
        <f t="shared" si="8"/>
        <v>811293211</v>
      </c>
      <c r="F43" s="677">
        <f>'24._Hivatal_önként'!F43+'25._TIK_önként'!F43+'26._Humán_önként'!F43+'27._Óvoda_önként'!F43+'28._TMKK_önként'!F43+'29._Rendelő_önként'!F43</f>
        <v>811293211</v>
      </c>
      <c r="G43" s="677">
        <f>'24._Hivatal_önként'!G43+'25._TIK_önként'!G43+'26._Humán_önként'!G43+'27._Óvoda_önként'!G43+'28._TMKK_önként'!G43+'29._Rendelő_önként'!G43</f>
        <v>763859638</v>
      </c>
      <c r="H43" s="83">
        <f t="shared" si="2"/>
        <v>-47433573</v>
      </c>
      <c r="I43" s="341">
        <f>'24._Hivatal_önként'!I43+'25._TIK_önként'!I43+'26._Humán_önként'!I43+'27._Óvoda_önként'!I43+'28._TMKK_önként'!I43+'29._Rendelő_önként'!I43</f>
        <v>0</v>
      </c>
      <c r="J43" s="1379">
        <f>'24._Hivatal_önként'!J43+'25._TIK_önként'!J43+'26._Humán_önként'!J43+'27._Óvoda_önként'!J43+'28._TMKK_önként'!J43+'29._Rendelő_önként'!J43</f>
        <v>0</v>
      </c>
      <c r="K43" s="677">
        <f>'24._Hivatal_önként'!K43+'25._TIK_önként'!K43+'26._Humán_önként'!K43+'27._Óvoda_önként'!K43+'28._TMKK_önként'!K43+'29._Rendelő_önként'!K43</f>
        <v>763859638</v>
      </c>
      <c r="L43" s="1301">
        <f t="shared" si="1"/>
        <v>100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'24._Hivatal_önként'!C44+'25._TIK_önként'!C44+'26._Humán_önként'!C44+'27._Óvoda_önként'!C44+'28._TMKK_önként'!C44+'29._Rendelő_önként'!C44</f>
        <v>0</v>
      </c>
      <c r="D44" s="258">
        <f>'24._Hivatal_önként'!D44+'25._TIK_önként'!D44+'26._Humán_önként'!D44+'27._Óvoda_önként'!D44+'28._TMKK_önként'!D44+'29._Rendelő_önként'!D44</f>
        <v>195778631</v>
      </c>
      <c r="E44" s="681">
        <f>'24._Hivatal_önként'!E44+'25._TIK_önként'!E44+'26._Humán_önként'!E44+'27._Óvoda_önként'!E44+'28._TMKK_önként'!E44+'29._Rendelő_önként'!E44</f>
        <v>195778631</v>
      </c>
      <c r="F44" s="681">
        <f>'24._Hivatal_önként'!F44+'25._TIK_önként'!F44+'26._Humán_önként'!F44+'27._Óvoda_önként'!F44+'28._TMKK_önként'!F44+'29._Rendelő_önként'!F44</f>
        <v>195778631</v>
      </c>
      <c r="G44" s="681">
        <f>'24._Hivatal_önként'!G44+'25._TIK_önként'!G44+'26._Humán_önként'!G44+'27._Óvoda_önként'!G44+'28._TMKK_önként'!G44+'29._Rendelő_önként'!G44</f>
        <v>195778631</v>
      </c>
      <c r="H44" s="637">
        <f t="shared" si="2"/>
        <v>0</v>
      </c>
      <c r="I44" s="1210">
        <f>'24._Hivatal_önként'!I44+'25._TIK_önként'!I44+'26._Humán_önként'!I44+'27._Óvoda_önként'!I44+'28._TMKK_önként'!I44+'29._Rendelő_önként'!I44</f>
        <v>0</v>
      </c>
      <c r="J44" s="1374">
        <f>'24._Hivatal_önként'!J44+'25._TIK_önként'!J44+'26._Humán_önként'!J44+'27._Óvoda_önként'!J44+'28._TMKK_önként'!J44+'29._Rendelő_önként'!J44</f>
        <v>0</v>
      </c>
      <c r="K44" s="681">
        <f>'24._Hivatal_önként'!K44+'25._TIK_önként'!K44+'26._Humán_önként'!K44+'27._Óvoda_önként'!K44+'28._TMKK_önként'!K44+'29._Rendelő_önként'!K44</f>
        <v>195778631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'24._Hivatal_önként'!C45+'25._TIK_önként'!C45+'26._Humán_önként'!C45+'27._Óvoda_önként'!C45+'28._TMKK_önként'!C45+'29._Rendelő_önként'!C45</f>
        <v>0</v>
      </c>
      <c r="D45" s="263">
        <f>'24._Hivatal_önként'!D45+'25._TIK_önként'!D45+'26._Humán_önként'!D45+'27._Óvoda_önként'!D45+'28._TMKK_önként'!D45+'29._Rendelő_önként'!D45</f>
        <v>0</v>
      </c>
      <c r="E45" s="107">
        <f>'24._Hivatal_önként'!E45+'25._TIK_önként'!E45+'26._Humán_önként'!E45+'27._Óvoda_önként'!E45+'28._TMKK_önként'!E45+'29._Rendelő_önként'!E45</f>
        <v>0</v>
      </c>
      <c r="F45" s="107">
        <f>'24._Hivatal_önként'!F45+'25._TIK_önként'!F45+'26._Humán_önként'!F45+'27._Óvoda_önként'!F45+'28._TMKK_önként'!F45+'29._Rendelő_önként'!F45</f>
        <v>0</v>
      </c>
      <c r="G45" s="107">
        <f>'24._Hivatal_önként'!G45+'25._TIK_önként'!G45+'26._Humán_önként'!G45+'27._Óvoda_önként'!G45+'28._TMKK_önként'!G45+'29._Rendelő_önként'!G45</f>
        <v>0</v>
      </c>
      <c r="H45" s="644">
        <f t="shared" si="2"/>
        <v>0</v>
      </c>
      <c r="I45" s="1216">
        <f>'24._Hivatal_önként'!I45+'25._TIK_önként'!I45+'26._Humán_önként'!I45+'27._Óvoda_önként'!I45+'28._TMKK_önként'!I45+'29._Rendelő_önként'!I45</f>
        <v>0</v>
      </c>
      <c r="J45" s="1383">
        <f>'24._Hivatal_önként'!J45+'25._TIK_önként'!J45+'26._Humán_önként'!J45+'27._Óvoda_önként'!J45+'28._TMKK_önként'!J45+'29._Rendelő_önként'!J45</f>
        <v>0</v>
      </c>
      <c r="K45" s="107">
        <f>'24._Hivatal_önként'!K45+'25._TIK_önként'!K45+'26._Humán_önként'!K45+'27._Óvoda_önként'!K45+'28._TMKK_önként'!K45+'29._Rendelő_önként'!K45</f>
        <v>0</v>
      </c>
      <c r="L45" s="1474" t="str">
        <f t="shared" si="1"/>
        <v/>
      </c>
    </row>
    <row r="46" spans="1:12" s="57" customFormat="1" ht="12.75" customHeight="1" x14ac:dyDescent="0.2">
      <c r="A46" s="370" t="s">
        <v>176</v>
      </c>
      <c r="B46" s="375" t="s">
        <v>180</v>
      </c>
      <c r="C46" s="379">
        <f>'24._Hivatal_önként'!C46+'25._TIK_önként'!C46+'26._Humán_önként'!C46+'27._Óvoda_önként'!C46+'28._TMKK_önként'!C46+'29._Rendelő_önként'!C46</f>
        <v>730155088</v>
      </c>
      <c r="D46" s="362">
        <f>'24._Hivatal_önként'!D46+'25._TIK_önként'!D46+'26._Humán_önként'!D46+'27._Óvoda_önként'!D46+'28._TMKK_önként'!D46+'29._Rendelő_önként'!D46</f>
        <v>570578910</v>
      </c>
      <c r="E46" s="129">
        <f>'24._Hivatal_önként'!E46+'25._TIK_önként'!E46+'26._Humán_önként'!E46+'27._Óvoda_önként'!E46+'28._TMKK_önként'!E46+'29._Rendelő_önként'!E46</f>
        <v>570578910</v>
      </c>
      <c r="F46" s="129">
        <f>'24._Hivatal_önként'!F46+'25._TIK_önként'!F46+'26._Humán_önként'!F46+'27._Óvoda_önként'!F46+'28._TMKK_önként'!F46+'29._Rendelő_önként'!F46</f>
        <v>570578910</v>
      </c>
      <c r="G46" s="129">
        <f>'24._Hivatal_önként'!G46+'25._TIK_önként'!G46+'26._Humán_önként'!G46+'27._Óvoda_önként'!G46+'28._TMKK_önként'!G46+'29._Rendelő_önként'!G46</f>
        <v>548502424</v>
      </c>
      <c r="H46" s="626">
        <f t="shared" si="2"/>
        <v>-22076486</v>
      </c>
      <c r="I46" s="1211">
        <f>'24._Hivatal_önként'!I46+'25._TIK_önként'!I46+'26._Humán_önként'!I46+'27._Óvoda_önként'!I46+'28._TMKK_önként'!I46+'29._Rendelő_önként'!I46</f>
        <v>0</v>
      </c>
      <c r="J46" s="1375">
        <f>'24._Hivatal_önként'!J46+'25._TIK_önként'!J46+'26._Humán_önként'!J46+'27._Óvoda_önként'!J46+'28._TMKK_önként'!J46+'29._Rendelő_önként'!J46</f>
        <v>0</v>
      </c>
      <c r="K46" s="129">
        <f>'24._Hivatal_önként'!K46+'25._TIK_önként'!K46+'26._Humán_önként'!K46+'27._Óvoda_önként'!K46+'28._TMKK_önként'!K46+'29._Rendelő_önként'!K46</f>
        <v>548502424</v>
      </c>
      <c r="L46" s="1303">
        <f t="shared" si="1"/>
        <v>100</v>
      </c>
    </row>
    <row r="47" spans="1:12" s="61" customFormat="1" ht="13.5" customHeight="1" thickBot="1" x14ac:dyDescent="0.25">
      <c r="A47" s="64" t="s">
        <v>181</v>
      </c>
      <c r="B47" s="67" t="s">
        <v>182</v>
      </c>
      <c r="C47" s="1079">
        <f>'24._Hivatal_önként'!C47+'25._TIK_önként'!C47+'26._Humán_önként'!C47+'27._Óvoda_önként'!C47+'28._TMKK_önként'!C47+'29._Rendelő_önként'!C47</f>
        <v>44502267</v>
      </c>
      <c r="D47" s="265">
        <f>'24._Hivatal_önként'!D47+'25._TIK_önként'!D47+'26._Humán_önként'!D47+'27._Óvoda_önként'!D47+'28._TMKK_önként'!D47+'29._Rendelő_önként'!D47</f>
        <v>44935670</v>
      </c>
      <c r="E47" s="682">
        <f>'24._Hivatal_önként'!E47+'25._TIK_önként'!E47+'26._Humán_önként'!E47+'27._Óvoda_önként'!E47+'28._TMKK_önként'!E47+'29._Rendelő_önként'!E47</f>
        <v>44935670</v>
      </c>
      <c r="F47" s="682">
        <f>'24._Hivatal_önként'!F47+'25._TIK_önként'!F47+'26._Humán_önként'!F47+'27._Óvoda_önként'!F47+'28._TMKK_önként'!F47+'29._Rendelő_önként'!F47</f>
        <v>44935670</v>
      </c>
      <c r="G47" s="682">
        <f>'24._Hivatal_önként'!G47+'25._TIK_önként'!G47+'26._Humán_önként'!G47+'27._Óvoda_önként'!G47+'28._TMKK_önként'!G47+'29._Rendelő_önként'!G47</f>
        <v>19578583</v>
      </c>
      <c r="H47" s="639">
        <f t="shared" si="2"/>
        <v>-25357087</v>
      </c>
      <c r="I47" s="1213">
        <f>'24._Hivatal_önként'!I47+'25._TIK_önként'!I47+'26._Humán_önként'!I47+'27._Óvoda_önként'!I47+'28._TMKK_önként'!I47+'29._Rendelő_önként'!I47</f>
        <v>0</v>
      </c>
      <c r="J47" s="1377">
        <f>'24._Hivatal_önként'!J47+'25._TIK_önként'!J47+'26._Humán_önként'!J47+'27._Óvoda_önként'!J47+'28._TMKK_önként'!J47+'29._Rendelő_önként'!J47</f>
        <v>0</v>
      </c>
      <c r="K47" s="682">
        <f>'24._Hivatal_önként'!K47+'25._TIK_önként'!K47+'26._Humán_önként'!K47+'27._Óvoda_önként'!K47+'28._TMKK_önként'!K47+'29._Rendelő_önként'!K47</f>
        <v>19578583</v>
      </c>
      <c r="L47" s="1469">
        <f t="shared" si="1"/>
        <v>100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1895805482</v>
      </c>
      <c r="D48" s="167">
        <f t="shared" ref="D48:E48" si="9">+D42+D43</f>
        <v>1933104402</v>
      </c>
      <c r="E48" s="687">
        <f t="shared" si="9"/>
        <v>1933171902</v>
      </c>
      <c r="F48" s="687">
        <f>'24._Hivatal_önként'!F48+'25._TIK_önként'!F48+'26._Humán_önként'!F48+'27._Óvoda_önként'!F48+'28._TMKK_önként'!F48+'29._Rendelő_önként'!F48</f>
        <v>1933171902</v>
      </c>
      <c r="G48" s="687">
        <f>'24._Hivatal_önként'!G48+'25._TIK_önként'!G48+'26._Humán_önként'!G48+'27._Óvoda_önként'!G48+'28._TMKK_önként'!G48+'29._Rendelő_önként'!G48</f>
        <v>1897207553</v>
      </c>
      <c r="H48" s="649">
        <f t="shared" si="2"/>
        <v>-35964349</v>
      </c>
      <c r="I48" s="650">
        <f>'24._Hivatal_önként'!I48+'25._TIK_önként'!I48+'26._Humán_önként'!I48+'27._Óvoda_önként'!I48+'28._TMKK_önként'!I48+'29._Rendelő_önként'!I48</f>
        <v>0</v>
      </c>
      <c r="J48" s="1384">
        <f>'24._Hivatal_önként'!J48+'25._TIK_önként'!J48+'26._Humán_önként'!J48+'27._Óvoda_önként'!J48+'28._TMKK_önként'!J48+'29._Rendelő_önként'!J48</f>
        <v>0</v>
      </c>
      <c r="K48" s="687">
        <f>'24._Hivatal_önként'!K48+'25._TIK_önként'!K48+'26._Humán_önként'!K48+'27._Óvoda_önként'!K48+'28._TMKK_önként'!K48+'29._Rendelő_önként'!K48</f>
        <v>1896836681</v>
      </c>
      <c r="L48" s="1475">
        <f t="shared" si="1"/>
        <v>99.980451690727591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>C7</f>
        <v xml:space="preserve">2022. évi eredeti előirányzat
2/2022. (II.14.) </v>
      </c>
      <c r="D51" s="226" t="str">
        <f t="shared" ref="D51:L51" si="10">D7</f>
        <v>Módosított előirányzat a 17/2022.  (VI.30.)  rendelet szerint</v>
      </c>
      <c r="E51" s="22" t="str">
        <f t="shared" si="10"/>
        <v>Módosított előirányzat a 18/2022. (IX.29.)  rendelet szerint</v>
      </c>
      <c r="F51" s="22" t="str">
        <f t="shared" si="10"/>
        <v>Módosított előirányzat a 23/2022. (XII.16.)  rendelet szerint</v>
      </c>
      <c r="G51" s="22" t="str">
        <f t="shared" si="10"/>
        <v>Módosított előirányzat a 1/2023. (II.13.)  rendelet szerint</v>
      </c>
      <c r="H51" s="39" t="e">
        <f t="shared" ref="H51:H72" si="11">+G51-F51</f>
        <v>#VALUE!</v>
      </c>
      <c r="I51" s="226" t="str">
        <f t="shared" si="10"/>
        <v>2022. évi teljesítés              2022.06.30-ig</v>
      </c>
      <c r="J51" s="22" t="str">
        <f t="shared" si="10"/>
        <v>2022. évi teljesítés              2022.09.30-ig</v>
      </c>
      <c r="K51" s="22" t="str">
        <f t="shared" si="10"/>
        <v>2022. évi teljesítés              2022.12.31-ig</v>
      </c>
      <c r="L51" s="1822" t="str">
        <f t="shared" si="10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+C53+C55+C56+C57+C58</f>
        <v>1851303215</v>
      </c>
      <c r="D52" s="160">
        <f t="shared" ref="D52:E52" si="12">+D53+D55+D56+D57+D58</f>
        <v>1887505668</v>
      </c>
      <c r="E52" s="677">
        <f t="shared" si="12"/>
        <v>1887573168</v>
      </c>
      <c r="F52" s="677">
        <f>'24._Hivatal_önként'!K52+'25._TIK_önként'!F52+'26._Humán_önként'!F52+'27._Óvoda_önként'!F52+'28._TMKK_önként'!F52+'29._Rendelő_önként'!F52</f>
        <v>1887573168</v>
      </c>
      <c r="G52" s="677">
        <f>+G53+G55+G56+G57+G58</f>
        <v>1876965906</v>
      </c>
      <c r="H52" s="56">
        <f t="shared" si="11"/>
        <v>-10607262</v>
      </c>
      <c r="I52" s="236">
        <f>'24._Hivatal_önként'!N52+'25._TIK_önként'!I52+'26._Humán_önként'!I52+'27._Óvoda_önként'!I52+'28._TMKK_önként'!I52+'29._Rendelő_önként'!I52</f>
        <v>0</v>
      </c>
      <c r="J52" s="56">
        <f>'24._Hivatal_önként'!O52+'25._TIK_önként'!J52+'26._Humán_önként'!J52+'27._Óvoda_önként'!J52+'28._TMKK_önként'!J52+'29._Rendelő_önként'!J52</f>
        <v>0</v>
      </c>
      <c r="K52" s="103">
        <f>'24._Hivatal_önként'!P52+'25._TIK_önként'!K52+'26._Humán_önként'!K52+'27._Óvoda_önként'!K52+'28._TMKK_önként'!K52+'29._Rendelő_önként'!K52</f>
        <v>1876758406</v>
      </c>
      <c r="L52" s="1327">
        <f t="shared" ref="L52:L72" si="13">IF(G52=0,"",K52/G52*100)</f>
        <v>99.988944924394389</v>
      </c>
    </row>
    <row r="53" spans="1:12" ht="12" customHeight="1" x14ac:dyDescent="0.2">
      <c r="A53" s="370" t="s">
        <v>91</v>
      </c>
      <c r="B53" s="18" t="s">
        <v>68</v>
      </c>
      <c r="C53" s="154">
        <f>'24._Hivatal_önként'!H53+'25._TIK_önként'!C53+'26._Humán_önként'!C53+'27._Óvoda_önként'!C53+'28._TMKK_önként'!C53+'29._Rendelő_önként'!C53</f>
        <v>1243772186</v>
      </c>
      <c r="D53" s="258">
        <f>'24._Hivatal_önként'!I53+'25._TIK_önként'!D53+'26._Humán_önként'!D53+'27._Óvoda_önként'!D53+'28._TMKK_önként'!D53+'29._Rendelő_önként'!D53</f>
        <v>1268163780</v>
      </c>
      <c r="E53" s="681">
        <f>'24._Hivatal_önként'!J53+'25._TIK_önként'!E53+'26._Humán_önként'!E53+'27._Óvoda_önként'!E53+'28._TMKK_önként'!E53+'29._Rendelő_önként'!E53</f>
        <v>1268163780</v>
      </c>
      <c r="F53" s="681">
        <f>'24._Hivatal_önként'!K53+'25._TIK_önként'!F53+'26._Humán_önként'!F53+'27._Óvoda_önként'!F53+'28._TMKK_önként'!F53+'29._Rendelő_önként'!F53</f>
        <v>1268163780</v>
      </c>
      <c r="G53" s="681">
        <f>'24._Hivatal_önként'!G53+'25._TIK_önként'!G53+'26._Humán_önként'!G53+'27._Óvoda_önként'!G53+'28._TMKK_önként'!G53+'29._Rendelő_önként'!G53</f>
        <v>1250482066</v>
      </c>
      <c r="H53" s="40">
        <f t="shared" si="11"/>
        <v>-17681714</v>
      </c>
      <c r="I53" s="240">
        <f>'24._Hivatal_önként'!N53+'25._TIK_önként'!I53+'26._Humán_önként'!I53+'27._Óvoda_önként'!I53+'28._TMKK_önként'!I53+'29._Rendelő_önként'!I53</f>
        <v>0</v>
      </c>
      <c r="J53" s="40">
        <f>'24._Hivatal_önként'!O53+'25._TIK_önként'!J53+'26._Humán_önként'!J53+'27._Óvoda_önként'!J53+'28._TMKK_önként'!J53+'29._Rendelő_önként'!J53</f>
        <v>0</v>
      </c>
      <c r="K53" s="154">
        <f>'24._Hivatal_önként'!P53+'25._TIK_önként'!K53+'26._Humán_önként'!K53+'27._Óvoda_önként'!K53+'28._TMKK_önként'!K53+'29._Rendelő_önként'!K53</f>
        <v>1250274566</v>
      </c>
      <c r="L53" s="1329">
        <f t="shared" si="13"/>
        <v>99.983406399368548</v>
      </c>
    </row>
    <row r="54" spans="1:12" ht="12" customHeight="1" x14ac:dyDescent="0.2">
      <c r="A54" s="370" t="s">
        <v>310</v>
      </c>
      <c r="B54" s="374" t="s">
        <v>273</v>
      </c>
      <c r="C54" s="154">
        <f>'24._Hivatal_önként'!H54+'25._TIK_önként'!C54+'26._Humán_önként'!C54+'27._Óvoda_önként'!C54+'28._TMKK_önként'!C54+'29._Rendelő_önként'!C54</f>
        <v>0</v>
      </c>
      <c r="D54" s="258">
        <f>'24._Hivatal_önként'!I54+'25._TIK_önként'!D54+'26._Humán_önként'!D54+'27._Óvoda_önként'!D54+'28._TMKK_önként'!D54+'29._Rendelő_önként'!D54</f>
        <v>0</v>
      </c>
      <c r="E54" s="681">
        <f>'24._Hivatal_önként'!J54+'25._TIK_önként'!E54+'26._Humán_önként'!E54+'27._Óvoda_önként'!E54+'28._TMKK_önként'!E54+'29._Rendelő_önként'!E54</f>
        <v>0</v>
      </c>
      <c r="F54" s="681">
        <f>'24._Hivatal_önként'!K54+'25._TIK_önként'!F54+'26._Humán_önként'!F54+'27._Óvoda_önként'!F54+'28._TMKK_önként'!F54+'29._Rendelő_önként'!F54</f>
        <v>0</v>
      </c>
      <c r="G54" s="681">
        <f>'24._Hivatal_önként'!G54+'25._TIK_önként'!G54+'26._Humán_önként'!G54+'27._Óvoda_önként'!G54+'28._TMKK_önként'!G54+'29._Rendelő_önként'!G54</f>
        <v>45248301</v>
      </c>
      <c r="H54" s="40">
        <f t="shared" si="11"/>
        <v>45248301</v>
      </c>
      <c r="I54" s="240">
        <f>'24._Hivatal_önként'!N54+'25._TIK_önként'!I54+'26._Humán_önként'!I54+'27._Óvoda_önként'!I54+'28._TMKK_önként'!I54+'29._Rendelő_önként'!I54</f>
        <v>0</v>
      </c>
      <c r="J54" s="40">
        <f>'24._Hivatal_önként'!O54+'25._TIK_önként'!J54+'26._Humán_önként'!J54+'27._Óvoda_önként'!J54+'28._TMKK_önként'!J54+'29._Rendelő_önként'!J54</f>
        <v>0</v>
      </c>
      <c r="K54" s="154">
        <f>'24._Hivatal_önként'!P54+'25._TIK_önként'!K54+'26._Humán_önként'!K54+'27._Óvoda_önként'!K54+'28._TMKK_önként'!K54+'29._Rendelő_önként'!K54</f>
        <v>45248301</v>
      </c>
      <c r="L54" s="1329">
        <f t="shared" si="13"/>
        <v>100</v>
      </c>
    </row>
    <row r="55" spans="1:12" ht="12" customHeight="1" x14ac:dyDescent="0.2">
      <c r="A55" s="370" t="s">
        <v>92</v>
      </c>
      <c r="B55" s="371" t="s">
        <v>87</v>
      </c>
      <c r="C55" s="379">
        <f>'24._Hivatal_önként'!H55+'25._TIK_önként'!C55+'26._Humán_önként'!C55+'27._Óvoda_önként'!C55+'28._TMKK_önként'!C55+'29._Rendelő_önként'!C55</f>
        <v>163445545</v>
      </c>
      <c r="D55" s="362">
        <f>'24._Hivatal_önként'!I55+'25._TIK_önként'!D55+'26._Humán_önként'!D55+'27._Óvoda_önként'!D55+'28._TMKK_önként'!D55+'29._Rendelő_önként'!D55</f>
        <v>168657024</v>
      </c>
      <c r="E55" s="129">
        <f>'24._Hivatal_önként'!J55+'25._TIK_önként'!E55+'26._Humán_önként'!E55+'27._Óvoda_önként'!E55+'28._TMKK_önként'!E55+'29._Rendelő_önként'!E55</f>
        <v>168657024</v>
      </c>
      <c r="F55" s="129">
        <f>'24._Hivatal_önként'!K55+'25._TIK_önként'!F55+'26._Humán_önként'!F55+'27._Óvoda_önként'!F55+'28._TMKK_önként'!F55+'29._Rendelő_önként'!F55</f>
        <v>168657024</v>
      </c>
      <c r="G55" s="129">
        <f>'24._Hivatal_önként'!G55+'25._TIK_önként'!G55+'26._Humán_önként'!G55+'27._Óvoda_önként'!G55+'28._TMKK_önként'!G55+'29._Rendelő_önként'!G55</f>
        <v>166600119</v>
      </c>
      <c r="H55" s="363">
        <f t="shared" si="11"/>
        <v>-2056905</v>
      </c>
      <c r="I55" s="577">
        <f>'24._Hivatal_önként'!N55+'25._TIK_önként'!I55+'26._Humán_önként'!I55+'27._Óvoda_önként'!I55+'28._TMKK_önként'!I55+'29._Rendelő_önként'!I55</f>
        <v>0</v>
      </c>
      <c r="J55" s="363">
        <f>'24._Hivatal_önként'!O55+'25._TIK_önként'!J55+'26._Humán_önként'!J55+'27._Óvoda_önként'!J55+'28._TMKK_önként'!J55+'29._Rendelő_önként'!J55</f>
        <v>0</v>
      </c>
      <c r="K55" s="379">
        <f>'24._Hivatal_önként'!P55+'25._TIK_önként'!K55+'26._Humán_önként'!K55+'27._Óvoda_önként'!K55+'28._TMKK_önként'!K55+'29._Rendelő_önként'!K55</f>
        <v>166600119</v>
      </c>
      <c r="L55" s="1331">
        <f t="shared" si="13"/>
        <v>100</v>
      </c>
    </row>
    <row r="56" spans="1:12" ht="12" customHeight="1" x14ac:dyDescent="0.2">
      <c r="A56" s="370" t="s">
        <v>93</v>
      </c>
      <c r="B56" s="371" t="s">
        <v>69</v>
      </c>
      <c r="C56" s="379">
        <f>'24._Hivatal_önként'!H56+'25._TIK_önként'!C56+'26._Humán_önként'!C56+'27._Óvoda_önként'!C56+'28._TMKK_önként'!C56+'29._Rendelő_önként'!C56</f>
        <v>444085484</v>
      </c>
      <c r="D56" s="362">
        <f>'24._Hivatal_önként'!I56+'25._TIK_önként'!D56+'26._Humán_önként'!D56+'27._Óvoda_önként'!D56+'28._TMKK_önként'!D56+'29._Rendelő_önként'!D56</f>
        <v>450684864</v>
      </c>
      <c r="E56" s="129">
        <f>'24._Hivatal_önként'!J56+'25._TIK_önként'!E56+'26._Humán_önként'!E56+'27._Óvoda_önként'!E56+'28._TMKK_önként'!E56+'29._Rendelő_önként'!E56</f>
        <v>450752364</v>
      </c>
      <c r="F56" s="129">
        <f>'24._Hivatal_önként'!K56+'25._TIK_önként'!F56+'26._Humán_önként'!F56+'27._Óvoda_önként'!F56+'28._TMKK_önként'!F56+'29._Rendelő_önként'!F56</f>
        <v>450752364</v>
      </c>
      <c r="G56" s="129">
        <f>'24._Hivatal_önként'!G56+'25._TIK_önként'!G56+'26._Humán_önként'!G56+'27._Óvoda_önként'!G56+'28._TMKK_önként'!G56+'29._Rendelő_önként'!G56</f>
        <v>459883721</v>
      </c>
      <c r="H56" s="363">
        <f t="shared" si="11"/>
        <v>9131357</v>
      </c>
      <c r="I56" s="577">
        <f>'24._Hivatal_önként'!N56+'25._TIK_önként'!I56+'26._Humán_önként'!I56+'27._Óvoda_önként'!I56+'28._TMKK_önként'!I56+'29._Rendelő_önként'!I56</f>
        <v>0</v>
      </c>
      <c r="J56" s="363">
        <f>'24._Hivatal_önként'!O56+'25._TIK_önként'!J56+'26._Humán_önként'!J56+'27._Óvoda_önként'!J56+'28._TMKK_önként'!J56+'29._Rendelő_önként'!J56</f>
        <v>0</v>
      </c>
      <c r="K56" s="379">
        <f>'24._Hivatal_önként'!P56+'25._TIK_önként'!K56+'26._Humán_önként'!K56+'27._Óvoda_önként'!K56+'28._TMKK_önként'!K56+'29._Rendelő_önként'!K56</f>
        <v>459883721</v>
      </c>
      <c r="L56" s="1331">
        <f t="shared" si="13"/>
        <v>100</v>
      </c>
    </row>
    <row r="57" spans="1:12" ht="12" customHeight="1" x14ac:dyDescent="0.2">
      <c r="A57" s="370" t="s">
        <v>90</v>
      </c>
      <c r="B57" s="371" t="s">
        <v>80</v>
      </c>
      <c r="C57" s="379">
        <f>'24._Hivatal_önként'!H57+'25._TIK_önként'!C57+'26._Humán_önként'!C57+'27._Óvoda_önként'!C57+'28._TMKK_önként'!C57+'29._Rendelő_önként'!C57</f>
        <v>0</v>
      </c>
      <c r="D57" s="362">
        <f>'24._Hivatal_önként'!I57+'25._TIK_önként'!D57+'26._Humán_önként'!D57+'27._Óvoda_önként'!D57+'28._TMKK_önként'!D57+'29._Rendelő_önként'!D57</f>
        <v>0</v>
      </c>
      <c r="E57" s="129">
        <f>'24._Hivatal_önként'!J57+'25._TIK_önként'!E57+'26._Humán_önként'!E57+'27._Óvoda_önként'!E57+'28._TMKK_önként'!E57+'29._Rendelő_önként'!E57</f>
        <v>0</v>
      </c>
      <c r="F57" s="129">
        <f>'24._Hivatal_önként'!K57+'25._TIK_önként'!F57+'26._Humán_önként'!F57+'27._Óvoda_önként'!F57+'28._TMKK_önként'!F57+'29._Rendelő_önként'!F57</f>
        <v>0</v>
      </c>
      <c r="G57" s="129">
        <f>'24._Hivatal_önként'!G57+'25._TIK_önként'!G57+'26._Humán_önként'!G57+'27._Óvoda_önként'!G57+'28._TMKK_önként'!G57+'29._Rendelő_önként'!G57</f>
        <v>0</v>
      </c>
      <c r="H57" s="363">
        <f t="shared" si="11"/>
        <v>0</v>
      </c>
      <c r="I57" s="577">
        <f>'24._Hivatal_önként'!N57+'25._TIK_önként'!I57+'26._Humán_önként'!I57+'27._Óvoda_önként'!I57+'28._TMKK_önként'!I57+'29._Rendelő_önként'!I57</f>
        <v>0</v>
      </c>
      <c r="J57" s="363">
        <f>'24._Hivatal_önként'!O57+'25._TIK_önként'!J57+'26._Humán_önként'!J57+'27._Óvoda_önként'!J57+'28._TMKK_önként'!J57+'29._Rendelő_önként'!J57</f>
        <v>0</v>
      </c>
      <c r="K57" s="379">
        <f>'24._Hivatal_önként'!P57+'25._TIK_önként'!K57+'26._Humán_önként'!K57+'27._Óvoda_önként'!K57+'28._TMKK_önként'!K57+'29._Rendelő_önként'!K57</f>
        <v>0</v>
      </c>
      <c r="L57" s="1331" t="str">
        <f t="shared" si="13"/>
        <v/>
      </c>
    </row>
    <row r="58" spans="1:12" ht="12" customHeight="1" x14ac:dyDescent="0.2">
      <c r="A58" s="370" t="s">
        <v>150</v>
      </c>
      <c r="B58" s="371" t="s">
        <v>88</v>
      </c>
      <c r="C58" s="379">
        <f>'24._Hivatal_önként'!H58+'25._TIK_önként'!C58+'26._Humán_önként'!C58+'27._Óvoda_önként'!C58+'28._TMKK_önként'!C58+'29._Rendelő_önként'!C58</f>
        <v>0</v>
      </c>
      <c r="D58" s="362">
        <f>'24._Hivatal_önként'!I58+'25._TIK_önként'!D58+'26._Humán_önként'!D58+'27._Óvoda_önként'!D58+'28._TMKK_önként'!D58+'29._Rendelő_önként'!D58</f>
        <v>0</v>
      </c>
      <c r="E58" s="129">
        <f>'24._Hivatal_önként'!J58+'25._TIK_önként'!E58+'26._Humán_önként'!E58+'27._Óvoda_önként'!E58+'28._TMKK_önként'!E58+'29._Rendelő_önként'!E58</f>
        <v>0</v>
      </c>
      <c r="F58" s="129">
        <f>'24._Hivatal_önként'!K58+'25._TIK_önként'!F58+'26._Humán_önként'!F58+'27._Óvoda_önként'!F58+'28._TMKK_önként'!F58+'29._Rendelő_önként'!F58</f>
        <v>0</v>
      </c>
      <c r="G58" s="129">
        <f>'24._Hivatal_önként'!G58+'25._TIK_önként'!G58+'26._Humán_önként'!G58+'27._Óvoda_önként'!G58+'28._TMKK_önként'!G58+'29._Rendelő_önként'!G58</f>
        <v>0</v>
      </c>
      <c r="H58" s="363">
        <f t="shared" si="11"/>
        <v>0</v>
      </c>
      <c r="I58" s="577">
        <f>'24._Hivatal_önként'!N58+'25._TIK_önként'!I58+'26._Humán_önként'!I58+'27._Óvoda_önként'!I58+'28._TMKK_önként'!I58+'29._Rendelő_önként'!I58</f>
        <v>0</v>
      </c>
      <c r="J58" s="363">
        <f>'24._Hivatal_önként'!O58+'25._TIK_önként'!J58+'26._Humán_önként'!J58+'27._Óvoda_önként'!J58+'28._TMKK_önként'!J58+'29._Rendelő_önként'!J58</f>
        <v>0</v>
      </c>
      <c r="K58" s="379">
        <f>'24._Hivatal_önként'!P58+'25._TIK_önként'!K58+'26._Humán_önként'!K58+'27._Óvoda_önként'!K58+'28._TMKK_önként'!K58+'29._Rendelő_önként'!K58</f>
        <v>0</v>
      </c>
      <c r="L58" s="1331" t="str">
        <f t="shared" si="13"/>
        <v/>
      </c>
    </row>
    <row r="59" spans="1:12" ht="12" customHeight="1" x14ac:dyDescent="0.2">
      <c r="A59" s="370" t="s">
        <v>311</v>
      </c>
      <c r="B59" s="612" t="s">
        <v>238</v>
      </c>
      <c r="C59" s="379">
        <f>'24._Hivatal_önként'!H59+'25._TIK_önként'!C59+'26._Humán_önként'!C59+'27._Óvoda_önként'!C59+'28._TMKK_önként'!C59+'29._Rendelő_önként'!C59</f>
        <v>0</v>
      </c>
      <c r="D59" s="362">
        <f>'24._Hivatal_önként'!I59+'25._TIK_önként'!D59+'26._Humán_önként'!D59+'27._Óvoda_önként'!D59+'28._TMKK_önként'!D59+'29._Rendelő_önként'!D59</f>
        <v>0</v>
      </c>
      <c r="E59" s="129">
        <f>'24._Hivatal_önként'!J59+'25._TIK_önként'!E59+'26._Humán_önként'!E59+'27._Óvoda_önként'!E59+'28._TMKK_önként'!E59+'29._Rendelő_önként'!E59</f>
        <v>0</v>
      </c>
      <c r="F59" s="129">
        <f>'24._Hivatal_önként'!K59+'25._TIK_önként'!F59+'26._Humán_önként'!F59+'27._Óvoda_önként'!F59+'28._TMKK_önként'!F59+'29._Rendelő_önként'!F59</f>
        <v>0</v>
      </c>
      <c r="G59" s="129">
        <f>'24._Hivatal_önként'!G59+'25._TIK_önként'!G59+'26._Humán_önként'!G59+'27._Óvoda_önként'!G59+'28._TMKK_önként'!G59+'29._Rendelő_önként'!G59</f>
        <v>0</v>
      </c>
      <c r="H59" s="363">
        <f t="shared" si="11"/>
        <v>0</v>
      </c>
      <c r="I59" s="577">
        <f>'24._Hivatal_önként'!N59+'25._TIK_önként'!I59+'26._Humán_önként'!I59+'27._Óvoda_önként'!I59+'28._TMKK_önként'!I59+'29._Rendelő_önként'!I59</f>
        <v>0</v>
      </c>
      <c r="J59" s="363">
        <f>'24._Hivatal_önként'!O59+'25._TIK_önként'!J59+'26._Humán_önként'!J59+'27._Óvoda_önként'!J59+'28._TMKK_önként'!J59+'29._Rendelő_önként'!J59</f>
        <v>0</v>
      </c>
      <c r="K59" s="379">
        <f>'24._Hivatal_önként'!P59+'25._TIK_önként'!K59+'26._Humán_önként'!K59+'27._Óvoda_önként'!K59+'28._TMKK_önként'!K59+'29._Rendelő_önként'!K59</f>
        <v>0</v>
      </c>
      <c r="L59" s="1331" t="str">
        <f t="shared" si="13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'24._Hivatal_önként'!H60+'25._TIK_önként'!C60+'26._Humán_önként'!C60+'27._Óvoda_önként'!C60+'28._TMKK_önként'!C60+'29._Rendelő_önként'!C60</f>
        <v>0</v>
      </c>
      <c r="D60" s="259">
        <f>'24._Hivatal_önként'!I60+'25._TIK_önként'!D60+'26._Humán_önként'!D60+'27._Óvoda_önként'!D60+'28._TMKK_önként'!D60+'29._Rendelő_önként'!D60</f>
        <v>0</v>
      </c>
      <c r="E60" s="688">
        <f>'24._Hivatal_önként'!J60+'25._TIK_önként'!E60+'26._Humán_önként'!E60+'27._Óvoda_önként'!E60+'28._TMKK_önként'!E60+'29._Rendelő_önként'!E60</f>
        <v>0</v>
      </c>
      <c r="F60" s="688">
        <f>'24._Hivatal_önként'!K60+'25._TIK_önként'!F60+'26._Humán_önként'!F60+'27._Óvoda_önként'!F60+'28._TMKK_önként'!F60+'29._Rendelő_önként'!F60</f>
        <v>0</v>
      </c>
      <c r="G60" s="688">
        <f>'24._Hivatal_önként'!G60+'25._TIK_önként'!G60+'26._Humán_önként'!G60+'27._Óvoda_önként'!G60+'28._TMKK_önként'!G60+'29._Rendelő_önként'!G60</f>
        <v>0</v>
      </c>
      <c r="H60" s="66">
        <f t="shared" si="11"/>
        <v>0</v>
      </c>
      <c r="I60" s="242">
        <f>'24._Hivatal_önként'!N60+'25._TIK_önként'!I60+'26._Humán_önként'!I60+'27._Óvoda_önként'!I60+'28._TMKK_önként'!I60+'29._Rendelő_önként'!I60</f>
        <v>0</v>
      </c>
      <c r="J60" s="66">
        <f>'24._Hivatal_önként'!O60+'25._TIK_önként'!J60+'26._Humán_önként'!J60+'27._Óvoda_önként'!J60+'28._TMKK_önként'!J60+'29._Rendelő_önként'!J60</f>
        <v>0</v>
      </c>
      <c r="K60" s="109">
        <f>'24._Hivatal_önként'!P60+'25._TIK_önként'!K60+'26._Humán_önként'!K60+'27._Óvoda_önként'!K60+'28._TMKK_önként'!K60+'29._Rendelő_önként'!K60</f>
        <v>0</v>
      </c>
      <c r="L60" s="1330" t="str">
        <f t="shared" si="13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+C62+C64+C66</f>
        <v>44502267</v>
      </c>
      <c r="D61" s="160">
        <f t="shared" ref="D61:E61" si="14">+D62+D64+D66</f>
        <v>45598734</v>
      </c>
      <c r="E61" s="677">
        <f t="shared" si="14"/>
        <v>45598734</v>
      </c>
      <c r="F61" s="677">
        <f>'24._Hivatal_önként'!K61+'25._TIK_önként'!F61+'26._Humán_önként'!F61+'27._Óvoda_önként'!F61+'28._TMKK_önként'!F61+'29._Rendelő_önként'!F61</f>
        <v>45598734</v>
      </c>
      <c r="G61" s="677">
        <f>+G62+G64+G66</f>
        <v>20241647</v>
      </c>
      <c r="H61" s="56">
        <f t="shared" si="11"/>
        <v>-25357087</v>
      </c>
      <c r="I61" s="236">
        <f>'24._Hivatal_önként'!N61+'25._TIK_önként'!I61+'26._Humán_önként'!I61+'27._Óvoda_önként'!I61+'28._TMKK_önként'!I61+'29._Rendelő_önként'!I61</f>
        <v>0</v>
      </c>
      <c r="J61" s="56">
        <f>'24._Hivatal_önként'!O61+'25._TIK_önként'!J61+'26._Humán_önként'!J61+'27._Óvoda_önként'!J61+'28._TMKK_önként'!J61+'29._Rendelő_önként'!J61</f>
        <v>0</v>
      </c>
      <c r="K61" s="103">
        <f>'24._Hivatal_önként'!P61+'25._TIK_önként'!K61+'26._Humán_önként'!K61+'27._Óvoda_önként'!K61+'28._TMKK_önként'!K61+'29._Rendelő_önként'!K61</f>
        <v>17101178</v>
      </c>
      <c r="L61" s="1327">
        <f t="shared" si="13"/>
        <v>84.485111315299591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'24._Hivatal_önként'!H62+'25._TIK_önként'!C62+'26._Humán_önként'!C62+'27._Óvoda_önként'!C62+'28._TMKK_önként'!C62+'29._Rendelő_önként'!C62</f>
        <v>44502267</v>
      </c>
      <c r="D62" s="258">
        <f>'24._Hivatal_önként'!I62+'25._TIK_önként'!D62+'26._Humán_önként'!D62+'27._Óvoda_önként'!D62+'28._TMKK_önként'!D62+'29._Rendelő_önként'!D62</f>
        <v>45598734</v>
      </c>
      <c r="E62" s="681">
        <f>'24._Hivatal_önként'!J62+'25._TIK_önként'!E62+'26._Humán_önként'!E62+'27._Óvoda_önként'!E62+'28._TMKK_önként'!E62+'29._Rendelő_önként'!E62</f>
        <v>45598734</v>
      </c>
      <c r="F62" s="681">
        <f>'24._Hivatal_önként'!K62+'25._TIK_önként'!F62+'26._Humán_önként'!F62+'27._Óvoda_önként'!F62+'28._TMKK_önként'!F62+'29._Rendelő_önként'!F62</f>
        <v>45598734</v>
      </c>
      <c r="G62" s="681">
        <f>'24._Hivatal_önként'!G62+'25._TIK_önként'!G62+'26._Humán_önként'!G62+'27._Óvoda_önként'!G62+'28._TMKK_önként'!G62+'29._Rendelő_önként'!G62</f>
        <v>20241647</v>
      </c>
      <c r="H62" s="40">
        <f t="shared" si="11"/>
        <v>-25357087</v>
      </c>
      <c r="I62" s="240">
        <f>'24._Hivatal_önként'!N62+'25._TIK_önként'!I62+'26._Humán_önként'!I62+'27._Óvoda_önként'!I62+'28._TMKK_önként'!I62+'29._Rendelő_önként'!I62</f>
        <v>0</v>
      </c>
      <c r="J62" s="40">
        <f>'24._Hivatal_önként'!O62+'25._TIK_önként'!J62+'26._Humán_önként'!J62+'27._Óvoda_önként'!J62+'28._TMKK_önként'!J62+'29._Rendelő_önként'!J62</f>
        <v>0</v>
      </c>
      <c r="K62" s="154">
        <f>'24._Hivatal_önként'!P62+'25._TIK_önként'!K62+'26._Humán_önként'!K62+'27._Óvoda_önként'!K62+'28._TMKK_önként'!K62+'29._Rendelő_önként'!K62</f>
        <v>17101178</v>
      </c>
      <c r="L62" s="1329">
        <f t="shared" si="13"/>
        <v>84.485111315299591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'24._Hivatal_önként'!H63+'25._TIK_önként'!C63+'26._Humán_önként'!C63+'27._Óvoda_önként'!C63+'28._TMKK_önként'!C63+'29._Rendelő_önként'!C63</f>
        <v>0</v>
      </c>
      <c r="D63" s="258">
        <f>'24._Hivatal_önként'!I63+'25._TIK_önként'!D63+'26._Humán_önként'!D63+'27._Óvoda_önként'!D63+'28._TMKK_önként'!D63+'29._Rendelő_önként'!D63</f>
        <v>0</v>
      </c>
      <c r="E63" s="681">
        <f>'24._Hivatal_önként'!J63+'25._TIK_önként'!E63+'26._Humán_önként'!E63+'27._Óvoda_önként'!E63+'28._TMKK_önként'!E63+'29._Rendelő_önként'!E63</f>
        <v>0</v>
      </c>
      <c r="F63" s="681">
        <f>'24._Hivatal_önként'!K63+'25._TIK_önként'!F63+'26._Humán_önként'!F63+'27._Óvoda_önként'!F63+'28._TMKK_önként'!F63+'29._Rendelő_önként'!F63</f>
        <v>0</v>
      </c>
      <c r="G63" s="681">
        <f>'24._Hivatal_önként'!G63+'25._TIK_önként'!G63+'26._Humán_önként'!G63+'27._Óvoda_önként'!G63+'28._TMKK_önként'!G63+'29._Rendelő_önként'!G63</f>
        <v>0</v>
      </c>
      <c r="H63" s="40">
        <f t="shared" si="11"/>
        <v>0</v>
      </c>
      <c r="I63" s="240">
        <f>'24._Hivatal_önként'!N63+'25._TIK_önként'!I63+'26._Humán_önként'!I63+'27._Óvoda_önként'!I63+'28._TMKK_önként'!I63+'29._Rendelő_önként'!I63</f>
        <v>0</v>
      </c>
      <c r="J63" s="40">
        <f>'24._Hivatal_önként'!O63+'25._TIK_önként'!J63+'26._Humán_önként'!J63+'27._Óvoda_önként'!J63+'28._TMKK_önként'!J63+'29._Rendelő_önként'!J63</f>
        <v>0</v>
      </c>
      <c r="K63" s="154">
        <f>'24._Hivatal_önként'!P63+'25._TIK_önként'!K63+'26._Humán_önként'!K63+'27._Óvoda_önként'!K63+'28._TMKK_önként'!K63+'29._Rendelő_önként'!K63</f>
        <v>0</v>
      </c>
      <c r="L63" s="1329" t="str">
        <f t="shared" si="13"/>
        <v/>
      </c>
    </row>
    <row r="64" spans="1:12" ht="12" customHeight="1" x14ac:dyDescent="0.2">
      <c r="A64" s="370" t="s">
        <v>95</v>
      </c>
      <c r="B64" s="371" t="s">
        <v>2</v>
      </c>
      <c r="C64" s="379">
        <f>'24._Hivatal_önként'!H64+'25._TIK_önként'!C64+'26._Humán_önként'!C64+'27._Óvoda_önként'!C64+'28._TMKK_önként'!C64+'29._Rendelő_önként'!C64</f>
        <v>0</v>
      </c>
      <c r="D64" s="362">
        <f>'24._Hivatal_önként'!I64+'25._TIK_önként'!D64+'26._Humán_önként'!D64+'27._Óvoda_önként'!D64+'28._TMKK_önként'!D64+'29._Rendelő_önként'!D64</f>
        <v>0</v>
      </c>
      <c r="E64" s="129">
        <f>'24._Hivatal_önként'!J64+'25._TIK_önként'!E64+'26._Humán_önként'!E64+'27._Óvoda_önként'!E64+'28._TMKK_önként'!E64+'29._Rendelő_önként'!E64</f>
        <v>0</v>
      </c>
      <c r="F64" s="129">
        <f>'24._Hivatal_önként'!K64+'25._TIK_önként'!F64+'26._Humán_önként'!F64+'27._Óvoda_önként'!F64+'28._TMKK_önként'!F64+'29._Rendelő_önként'!F64</f>
        <v>0</v>
      </c>
      <c r="G64" s="129">
        <f>'24._Hivatal_önként'!G64+'25._TIK_önként'!G64+'26._Humán_önként'!G64+'27._Óvoda_önként'!G64+'28._TMKK_önként'!G64+'29._Rendelő_önként'!G64</f>
        <v>0</v>
      </c>
      <c r="H64" s="363">
        <f t="shared" si="11"/>
        <v>0</v>
      </c>
      <c r="I64" s="577">
        <f>'24._Hivatal_önként'!N64+'25._TIK_önként'!I64+'26._Humán_önként'!I64+'27._Óvoda_önként'!I64+'28._TMKK_önként'!I64+'29._Rendelő_önként'!I64</f>
        <v>0</v>
      </c>
      <c r="J64" s="363">
        <f>'24._Hivatal_önként'!O64+'25._TIK_önként'!J64+'26._Humán_önként'!J64+'27._Óvoda_önként'!J64+'28._TMKK_önként'!J64+'29._Rendelő_önként'!J64</f>
        <v>0</v>
      </c>
      <c r="K64" s="379">
        <f>'24._Hivatal_önként'!P64+'25._TIK_önként'!K64+'26._Humán_önként'!K64+'27._Óvoda_önként'!K64+'28._TMKK_önként'!K64+'29._Rendelő_önként'!K64</f>
        <v>0</v>
      </c>
      <c r="L64" s="1331" t="str">
        <f t="shared" si="13"/>
        <v/>
      </c>
    </row>
    <row r="65" spans="1:12" ht="12" customHeight="1" x14ac:dyDescent="0.2">
      <c r="A65" s="370" t="s">
        <v>345</v>
      </c>
      <c r="B65" s="614" t="s">
        <v>240</v>
      </c>
      <c r="C65" s="379">
        <f>'24._Hivatal_önként'!H65+'25._TIK_önként'!C65+'26._Humán_önként'!C65+'27._Óvoda_önként'!C65+'28._TMKK_önként'!C65+'29._Rendelő_önként'!C65</f>
        <v>0</v>
      </c>
      <c r="D65" s="362">
        <f>'24._Hivatal_önként'!I65+'25._TIK_önként'!D65+'26._Humán_önként'!D65+'27._Óvoda_önként'!D65+'28._TMKK_önként'!D65+'29._Rendelő_önként'!D65</f>
        <v>0</v>
      </c>
      <c r="E65" s="129">
        <f>'24._Hivatal_önként'!J65+'25._TIK_önként'!E65+'26._Humán_önként'!E65+'27._Óvoda_önként'!E65+'28._TMKK_önként'!E65+'29._Rendelő_önként'!E65</f>
        <v>0</v>
      </c>
      <c r="F65" s="129">
        <f>'24._Hivatal_önként'!K65+'25._TIK_önként'!F65+'26._Humán_önként'!F65+'27._Óvoda_önként'!F65+'28._TMKK_önként'!F65+'29._Rendelő_önként'!F65</f>
        <v>0</v>
      </c>
      <c r="G65" s="129">
        <f>'24._Hivatal_önként'!G65+'25._TIK_önként'!G65+'26._Humán_önként'!G65+'27._Óvoda_önként'!G65+'28._TMKK_önként'!G65+'29._Rendelő_önként'!G65</f>
        <v>0</v>
      </c>
      <c r="H65" s="363">
        <f t="shared" si="11"/>
        <v>0</v>
      </c>
      <c r="I65" s="577">
        <f>'24._Hivatal_önként'!N65+'25._TIK_önként'!I65+'26._Humán_önként'!I65+'27._Óvoda_önként'!I65+'28._TMKK_önként'!I65+'29._Rendelő_önként'!I65</f>
        <v>0</v>
      </c>
      <c r="J65" s="363">
        <f>'24._Hivatal_önként'!O65+'25._TIK_önként'!J65+'26._Humán_önként'!J65+'27._Óvoda_önként'!J65+'28._TMKK_önként'!J65+'29._Rendelő_önként'!J65</f>
        <v>0</v>
      </c>
      <c r="K65" s="379">
        <f>'24._Hivatal_önként'!P65+'25._TIK_önként'!K65+'26._Humán_önként'!K65+'27._Óvoda_önként'!K65+'28._TMKK_önként'!K65+'29._Rendelő_önként'!K65</f>
        <v>0</v>
      </c>
      <c r="L65" s="1331" t="str">
        <f t="shared" si="13"/>
        <v/>
      </c>
    </row>
    <row r="66" spans="1:12" ht="12" customHeight="1" x14ac:dyDescent="0.2">
      <c r="A66" s="370" t="s">
        <v>96</v>
      </c>
      <c r="B66" s="18" t="s">
        <v>178</v>
      </c>
      <c r="C66" s="379">
        <f>'24._Hivatal_önként'!H66+'25._TIK_önként'!C66+'26._Humán_önként'!C66+'27._Óvoda_önként'!C66+'28._TMKK_önként'!C66+'29._Rendelő_önként'!C66</f>
        <v>0</v>
      </c>
      <c r="D66" s="362">
        <f>'24._Hivatal_önként'!I66+'25._TIK_önként'!D66+'26._Humán_önként'!D66+'27._Óvoda_önként'!D66+'28._TMKK_önként'!D66+'29._Rendelő_önként'!D66</f>
        <v>0</v>
      </c>
      <c r="E66" s="129">
        <f>'24._Hivatal_önként'!J66+'25._TIK_önként'!E66+'26._Humán_önként'!E66+'27._Óvoda_önként'!E66+'28._TMKK_önként'!E66+'29._Rendelő_önként'!E66</f>
        <v>0</v>
      </c>
      <c r="F66" s="129">
        <f>'24._Hivatal_önként'!K66+'25._TIK_önként'!F66+'26._Humán_önként'!F66+'27._Óvoda_önként'!F66+'28._TMKK_önként'!F66+'29._Rendelő_önként'!F66</f>
        <v>0</v>
      </c>
      <c r="G66" s="129">
        <f>'24._Hivatal_önként'!G66+'25._TIK_önként'!G66+'26._Humán_önként'!G66+'27._Óvoda_önként'!G66+'28._TMKK_önként'!G66+'29._Rendelő_önként'!G66</f>
        <v>0</v>
      </c>
      <c r="H66" s="363">
        <f t="shared" si="11"/>
        <v>0</v>
      </c>
      <c r="I66" s="577">
        <f>'24._Hivatal_önként'!N66+'25._TIK_önként'!I66+'26._Humán_önként'!I66+'27._Óvoda_önként'!I66+'28._TMKK_önként'!I66+'29._Rendelő_önként'!I66</f>
        <v>0</v>
      </c>
      <c r="J66" s="363">
        <f>'24._Hivatal_önként'!O66+'25._TIK_önként'!J66+'26._Humán_önként'!J66+'27._Óvoda_önként'!J66+'28._TMKK_önként'!J66+'29._Rendelő_önként'!J66</f>
        <v>0</v>
      </c>
      <c r="K66" s="379">
        <f>'24._Hivatal_önként'!P66+'25._TIK_önként'!K66+'26._Humán_önként'!K66+'27._Óvoda_önként'!K66+'28._TMKK_önként'!K66+'29._Rendelő_önként'!K66</f>
        <v>0</v>
      </c>
      <c r="L66" s="1331" t="str">
        <f t="shared" si="13"/>
        <v/>
      </c>
    </row>
    <row r="67" spans="1:12" ht="12" customHeight="1" x14ac:dyDescent="0.2">
      <c r="A67" s="370" t="s">
        <v>322</v>
      </c>
      <c r="B67" s="612" t="s">
        <v>242</v>
      </c>
      <c r="C67" s="379">
        <f>'24._Hivatal_önként'!H67+'25._TIK_önként'!C67+'26._Humán_önként'!C67+'27._Óvoda_önként'!C67+'28._TMKK_önként'!C67+'29._Rendelő_önként'!C67</f>
        <v>0</v>
      </c>
      <c r="D67" s="362">
        <f>'24._Hivatal_önként'!I67+'25._TIK_önként'!D67+'26._Humán_önként'!D67+'27._Óvoda_önként'!D67+'28._TMKK_önként'!D67+'29._Rendelő_önként'!D67</f>
        <v>0</v>
      </c>
      <c r="E67" s="129">
        <f>'24._Hivatal_önként'!J67+'25._TIK_önként'!E67+'26._Humán_önként'!E67+'27._Óvoda_önként'!E67+'28._TMKK_önként'!E67+'29._Rendelő_önként'!E67</f>
        <v>0</v>
      </c>
      <c r="F67" s="129">
        <f>'24._Hivatal_önként'!K67+'25._TIK_önként'!F67+'26._Humán_önként'!F67+'27._Óvoda_önként'!F67+'28._TMKK_önként'!F67+'29._Rendelő_önként'!F67</f>
        <v>0</v>
      </c>
      <c r="G67" s="129">
        <f>'24._Hivatal_önként'!G67+'25._TIK_önként'!G67+'26._Humán_önként'!G67+'27._Óvoda_önként'!G67+'28._TMKK_önként'!G67+'29._Rendelő_önként'!G67</f>
        <v>0</v>
      </c>
      <c r="H67" s="363">
        <f t="shared" si="11"/>
        <v>0</v>
      </c>
      <c r="I67" s="577">
        <f>'24._Hivatal_önként'!N67+'25._TIK_önként'!I67+'26._Humán_önként'!I67+'27._Óvoda_önként'!I67+'28._TMKK_önként'!I67+'29._Rendelő_önként'!I67</f>
        <v>0</v>
      </c>
      <c r="J67" s="363">
        <f>'24._Hivatal_önként'!O67+'25._TIK_önként'!J67+'26._Humán_önként'!J67+'27._Óvoda_önként'!J67+'28._TMKK_önként'!J67+'29._Rendelő_önként'!J67</f>
        <v>0</v>
      </c>
      <c r="K67" s="379">
        <f>'24._Hivatal_önként'!P67+'25._TIK_önként'!K67+'26._Humán_önként'!K67+'27._Óvoda_önként'!K67+'28._TMKK_önként'!K67+'29._Rendelő_önként'!K67</f>
        <v>0</v>
      </c>
      <c r="L67" s="1331" t="str">
        <f t="shared" si="13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'24._Hivatal_önként'!H68+'25._TIK_önként'!C68+'26._Humán_önként'!C68+'27._Óvoda_önként'!C68+'28._TMKK_önként'!C68+'29._Rendelő_önként'!C68</f>
        <v>0</v>
      </c>
      <c r="D68" s="362">
        <f>'24._Hivatal_önként'!I68+'25._TIK_önként'!D68+'26._Humán_önként'!D68+'27._Óvoda_önként'!D68+'28._TMKK_önként'!D68+'29._Rendelő_önként'!D68</f>
        <v>0</v>
      </c>
      <c r="E68" s="129">
        <f>'24._Hivatal_önként'!J68+'25._TIK_önként'!E68+'26._Humán_önként'!E68+'27._Óvoda_önként'!E68+'28._TMKK_önként'!E68+'29._Rendelő_önként'!E68</f>
        <v>0</v>
      </c>
      <c r="F68" s="129">
        <f>'24._Hivatal_önként'!K68+'25._TIK_önként'!F68+'26._Humán_önként'!F68+'27._Óvoda_önként'!F68+'28._TMKK_önként'!F68+'29._Rendelő_önként'!F68</f>
        <v>0</v>
      </c>
      <c r="G68" s="129">
        <f>'24._Hivatal_önként'!G68+'25._TIK_önként'!G68+'26._Humán_önként'!G68+'27._Óvoda_önként'!G68+'28._TMKK_önként'!G68+'29._Rendelő_önként'!G68</f>
        <v>0</v>
      </c>
      <c r="H68" s="363">
        <f t="shared" si="11"/>
        <v>0</v>
      </c>
      <c r="I68" s="577">
        <f>'24._Hivatal_önként'!N68+'25._TIK_önként'!I68+'26._Humán_önként'!I68+'27._Óvoda_önként'!I68+'28._TMKK_önként'!I68+'29._Rendelő_önként'!I68</f>
        <v>0</v>
      </c>
      <c r="J68" s="363">
        <f>'24._Hivatal_önként'!O68+'25._TIK_önként'!J68+'26._Humán_önként'!J68+'27._Óvoda_önként'!J68+'28._TMKK_önként'!J68+'29._Rendelő_önként'!J68</f>
        <v>0</v>
      </c>
      <c r="K68" s="379">
        <f>'24._Hivatal_önként'!P68+'25._TIK_önként'!K68+'26._Humán_önként'!K68+'27._Óvoda_önként'!K68+'28._TMKK_önként'!K68+'29._Rendelő_önként'!K68</f>
        <v>0</v>
      </c>
      <c r="L68" s="1331" t="str">
        <f t="shared" si="13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1895805482</v>
      </c>
      <c r="D69" s="160">
        <f t="shared" ref="D69:E69" si="15">+D52+D61</f>
        <v>1933104402</v>
      </c>
      <c r="E69" s="677">
        <f t="shared" si="15"/>
        <v>1933171902</v>
      </c>
      <c r="F69" s="677">
        <f>'24._Hivatal_önként'!K69+'25._TIK_önként'!F69+'26._Humán_önként'!F69+'27._Óvoda_önként'!F69+'28._TMKK_önként'!F69+'29._Rendelő_önként'!F69</f>
        <v>1933171902</v>
      </c>
      <c r="G69" s="677">
        <f>+G52+G61</f>
        <v>1897207553</v>
      </c>
      <c r="H69" s="56">
        <f t="shared" si="11"/>
        <v>-35964349</v>
      </c>
      <c r="I69" s="236">
        <f>'24._Hivatal_önként'!N69+'25._TIK_önként'!I69+'26._Humán_önként'!I69+'27._Óvoda_önként'!I69+'28._TMKK_önként'!I69+'29._Rendelő_önként'!I69</f>
        <v>0</v>
      </c>
      <c r="J69" s="56">
        <f>'24._Hivatal_önként'!O69+'25._TIK_önként'!J69+'26._Humán_önként'!J69+'27._Óvoda_önként'!J69+'28._TMKK_önként'!J69+'29._Rendelő_önként'!J69</f>
        <v>0</v>
      </c>
      <c r="K69" s="103">
        <f>'24._Hivatal_önként'!P69+'25._TIK_önként'!K69+'26._Humán_önként'!K69+'27._Óvoda_önként'!K69+'28._TMKK_önként'!K69+'29._Rendelő_önként'!K69</f>
        <v>1893859584</v>
      </c>
      <c r="L69" s="1327">
        <f t="shared" si="13"/>
        <v>99.823531748294698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3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'24._Hivatal_önként'!H71+'25._TIK_önként'!C71+'26._Humán_önként'!C71+'27._Óvoda_önként'!C71+'28._TMKK_önként'!C71+'29._Rendelő_önként'!C71</f>
        <v>182</v>
      </c>
      <c r="D71" s="1733">
        <f>'24._Hivatal_önként'!I71+'25._TIK_önként'!D71+'26._Humán_önként'!D71+'27._Óvoda_önként'!D71+'28._TMKK_önként'!D71+'29._Rendelő_önként'!D71</f>
        <v>182</v>
      </c>
      <c r="E71" s="1735">
        <f>'24._Hivatal_önként'!J71+'25._TIK_önként'!E71+'26._Humán_önként'!E71+'27._Óvoda_önként'!E71+'28._TMKK_önként'!E71+'29._Rendelő_önként'!E71</f>
        <v>182</v>
      </c>
      <c r="F71" s="1735">
        <f>'24._Hivatal_önként'!K71+'25._TIK_önként'!F71+'26._Humán_önként'!F71+'27._Óvoda_önként'!F71+'28._TMKK_önként'!F71+'29._Rendelő_önként'!F71</f>
        <v>182</v>
      </c>
      <c r="G71" s="1735">
        <f>'24._Hivatal_önként'!G71+'25._TIK_önként'!G71+'26._Humán_önként'!G71+'27._Óvoda_önként'!G71+'28._TMKK_önként'!G71+'29._Rendelő_önként'!G71</f>
        <v>182</v>
      </c>
      <c r="H71" s="1736">
        <f>+G71-F71</f>
        <v>0</v>
      </c>
      <c r="I71" s="1736">
        <f>'24._Hivatal_önként'!N71+'25._TIK_önként'!I71+'26._Humán_önként'!I71+'27._Óvoda_önként'!I71+'28._TMKK_önként'!I71+'29._Rendelő_önként'!I71</f>
        <v>2</v>
      </c>
      <c r="J71" s="1735">
        <f>'24._Hivatal_önként'!O71+'25._TIK_önként'!J71+'26._Humán_önként'!J71+'27._Óvoda_önként'!J71+'28._TMKK_önként'!J71+'29._Rendelő_önként'!J71</f>
        <v>2</v>
      </c>
      <c r="K71" s="1732">
        <f>'24._Hivatal_önként'!P71+'25._TIK_önként'!K71+'26._Humán_önként'!K71+'27._Óvoda_önként'!K71+'28._TMKK_önként'!K71+'29._Rendelő_önként'!K71</f>
        <v>167</v>
      </c>
      <c r="L71" s="1328">
        <f t="shared" si="13"/>
        <v>91.758241758241752</v>
      </c>
    </row>
    <row r="72" spans="1:12" s="1726" customFormat="1" ht="14.25" customHeight="1" thickBot="1" x14ac:dyDescent="0.25">
      <c r="A72" s="1730" t="s">
        <v>295</v>
      </c>
      <c r="B72" s="1731"/>
      <c r="C72" s="163">
        <f>'24._Hivatal_önként'!H72+'25._TIK_önként'!C72+'26._Humán_önként'!C72+'27._Óvoda_önként'!C72+'28._TMKK_önként'!C72+'29._Rendelő_önként'!C72</f>
        <v>0</v>
      </c>
      <c r="D72" s="162">
        <f>'24._Hivatal_önként'!I72+'25._TIK_önként'!D72+'26._Humán_önként'!D72+'27._Óvoda_önként'!D72+'28._TMKK_önként'!D72+'29._Rendelő_önként'!D72</f>
        <v>0</v>
      </c>
      <c r="E72" s="680">
        <f>'24._Hivatal_önként'!J72+'25._TIK_önként'!E72+'26._Humán_önként'!E72+'27._Óvoda_önként'!E72+'28._TMKK_önként'!E72+'29._Rendelő_önként'!E72</f>
        <v>0</v>
      </c>
      <c r="F72" s="680">
        <f>'24._Hivatal_önként'!K72+'25._TIK_önként'!F72+'26._Humán_önként'!F72+'27._Óvoda_önként'!F72+'28._TMKK_önként'!F72+'29._Rendelő_önként'!F72</f>
        <v>0</v>
      </c>
      <c r="G72" s="680">
        <f>'24._Hivatal_önként'!G72+'25._TIK_önként'!G72+'26._Humán_önként'!G72+'27._Óvoda_önként'!G72+'28._TMKK_önként'!G72+'29._Rendelő_önként'!G72</f>
        <v>0</v>
      </c>
      <c r="H72" s="1738">
        <f t="shared" si="11"/>
        <v>0</v>
      </c>
      <c r="I72" s="1736">
        <f>'24._Hivatal_önként'!N72+'25._TIK_önként'!I72+'26._Humán_önként'!I72+'27._Óvoda_önként'!I72+'28._TMKK_önként'!I72+'29._Rendelő_önként'!I72</f>
        <v>0</v>
      </c>
      <c r="J72" s="1735">
        <f>'24._Hivatal_önként'!O72+'25._TIK_önként'!J72+'26._Humán_önként'!J72+'27._Óvoda_önként'!J72+'28._TMKK_önként'!J72+'29._Rendelő_önként'!J72</f>
        <v>0</v>
      </c>
      <c r="K72" s="1732"/>
      <c r="L72" s="1328" t="str">
        <f t="shared" si="13"/>
        <v/>
      </c>
    </row>
    <row r="73" spans="1:12" s="1726" customFormat="1" ht="11.25" x14ac:dyDescent="0.2">
      <c r="A73" s="1727"/>
      <c r="H73" s="1739" t="s">
        <v>389</v>
      </c>
    </row>
    <row r="74" spans="1:12" s="1726" customFormat="1" ht="11.25" x14ac:dyDescent="0.2">
      <c r="A74" s="1727"/>
    </row>
  </sheetData>
  <mergeCells count="7">
    <mergeCell ref="A50:L50"/>
    <mergeCell ref="A6:L6"/>
    <mergeCell ref="A1:H1"/>
    <mergeCell ref="A9:H9"/>
    <mergeCell ref="C4:L4"/>
    <mergeCell ref="C5:L5"/>
    <mergeCell ref="A2:L2"/>
  </mergeCells>
  <printOptions horizontalCentered="1" verticalCentered="1"/>
  <pageMargins left="0.59055118110236227" right="0.39370078740157483" top="0.51181102362204722" bottom="0.15748031496062992" header="0.31496062992125984" footer="0.31496062992125984"/>
  <pageSetup paperSize="9" scale="7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4"/>
  <sheetViews>
    <sheetView view="pageBreakPreview" zoomScaleNormal="100" zoomScaleSheetLayoutView="100" workbookViewId="0">
      <selection activeCell="K26" sqref="K26"/>
    </sheetView>
  </sheetViews>
  <sheetFormatPr defaultRowHeight="12.75" x14ac:dyDescent="0.2"/>
  <cols>
    <col min="1" max="1" width="13.83203125" style="41" customWidth="1"/>
    <col min="2" max="2" width="70.33203125" style="50" customWidth="1"/>
    <col min="3" max="3" width="16.1640625" style="50" customWidth="1"/>
    <col min="4" max="4" width="16.1640625" style="50" hidden="1" customWidth="1"/>
    <col min="5" max="5" width="15.83203125" style="50" hidden="1" customWidth="1"/>
    <col min="6" max="6" width="16" style="50" hidden="1" customWidth="1"/>
    <col min="7" max="7" width="16.6640625" style="50" customWidth="1"/>
    <col min="8" max="8" width="15.33203125" style="50" hidden="1" customWidth="1"/>
    <col min="9" max="9" width="24.1640625" style="50" hidden="1" customWidth="1"/>
    <col min="10" max="10" width="21.6640625" style="50" hidden="1" customWidth="1"/>
    <col min="11" max="11" width="15.5" style="50" customWidth="1"/>
    <col min="12" max="12" width="9.332031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</row>
    <row r="2" spans="1:12" s="627" customFormat="1" ht="12.75" customHeight="1" x14ac:dyDescent="0.2">
      <c r="A2" s="2151" t="s">
        <v>1079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040"/>
      <c r="D3" s="1040"/>
      <c r="E3" s="1040"/>
      <c r="F3" s="1040"/>
      <c r="G3" s="1040" t="s">
        <v>389</v>
      </c>
      <c r="H3" s="1040"/>
    </row>
    <row r="4" spans="1:12" s="45" customFormat="1" ht="38.25" customHeight="1" x14ac:dyDescent="0.2">
      <c r="A4" s="43" t="s">
        <v>140</v>
      </c>
      <c r="B4" s="44" t="s">
        <v>133</v>
      </c>
      <c r="C4" s="2186" t="s">
        <v>190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408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3"/>
      <c r="I9" s="2363"/>
      <c r="J9" s="2363"/>
      <c r="K9" s="2363"/>
      <c r="L9" s="2364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'24._Hivatal_államig'!C10+'25._TIK_államig'!C10+'26._Humán_államig'!C10+'27._Óvoda_államig'!C10+'28._TMKK_államig'!C10+'29._Rendelő_államig'!C10</f>
        <v>2540200</v>
      </c>
      <c r="D10" s="160">
        <f>'24._Hivatal_államig'!D10+'25._TIK_államig'!D10+'26._Humán_államig'!D10+'27._Óvoda_államig'!D10+'28._TMKK_államig'!D10+'29._Rendelő_államig'!D10</f>
        <v>2540200</v>
      </c>
      <c r="E10" s="677">
        <f>'24._Hivatal_államig'!E10+'25._TIK_államig'!E10+'26._Humán_államig'!E10+'27._Óvoda_államig'!E10+'28._TMKK_államig'!E10+'29._Rendelő_államig'!E10</f>
        <v>2540200</v>
      </c>
      <c r="F10" s="677">
        <f>'24._Hivatal_államig'!F10+'25._TIK_államig'!F10+'26._Humán_államig'!F10+'27._Óvoda_államig'!F10+'28._TMKK_államig'!F10+'29._Rendelő_államig'!F10</f>
        <v>2540200</v>
      </c>
      <c r="G10" s="677">
        <f>'24._Hivatal_államig'!G10+'25._TIK_államig'!G10+'26._Humán_államig'!G10+'27._Óvoda_államig'!G10+'28._TMKK_államig'!G10+'29._Rendelő_államig'!G10</f>
        <v>2540200</v>
      </c>
      <c r="H10" s="1224">
        <f>+G10-F10</f>
        <v>0</v>
      </c>
      <c r="I10" s="1202">
        <f>'24._Hivatal_államig'!I10+'25._TIK_államig'!I10+'26._Humán_államig'!I10+'27._Óvoda_államig'!I10+'28._TMKK_államig'!I10+'29._Rendelő_államig'!I10</f>
        <v>0</v>
      </c>
      <c r="J10" s="1365">
        <f>'24._Hivatal_államig'!J10+'25._TIK_államig'!J10+'26._Humán_államig'!J10+'27._Óvoda_államig'!J10+'28._TMKK_államig'!J10+'29._Rendelő_államig'!J10</f>
        <v>0</v>
      </c>
      <c r="K10" s="677">
        <f>'24._Hivatal_államig'!K10+'25._TIK_államig'!K10+'26._Humán_államig'!K10+'27._Óvoda_államig'!K10+'28._TMKK_államig'!K10+'29._Rendelő_államig'!K10</f>
        <v>4322942</v>
      </c>
      <c r="L10" s="1319">
        <f t="shared" ref="L10:L48" si="0">IF(G10=0,"",K10/G10*100)</f>
        <v>170.18116683725691</v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'24._Hivatal_államig'!C11+'25._TIK_államig'!C11+'26._Humán_államig'!C11+'27._Óvoda_államig'!C11+'28._TMKK_államig'!C11+'29._Rendelő_államig'!C11</f>
        <v>0</v>
      </c>
      <c r="D11" s="262">
        <f>'24._Hivatal_államig'!D11+'25._TIK_államig'!D11+'26._Humán_államig'!D11+'27._Óvoda_államig'!D11+'28._TMKK_államig'!D11+'29._Rendelő_államig'!D11</f>
        <v>0</v>
      </c>
      <c r="E11" s="678">
        <f>'24._Hivatal_államig'!E11+'25._TIK_államig'!E11+'26._Humán_államig'!E11+'27._Óvoda_államig'!E11+'28._TMKK_államig'!E11+'29._Rendelő_államig'!E11</f>
        <v>0</v>
      </c>
      <c r="F11" s="678">
        <f>'24._Hivatal_államig'!F11+'25._TIK_államig'!F11+'26._Humán_államig'!F11+'27._Óvoda_államig'!F11+'28._TMKK_államig'!F11+'29._Rendelő_államig'!F11</f>
        <v>0</v>
      </c>
      <c r="G11" s="678">
        <f>'24._Hivatal_államig'!G11+'25._TIK_államig'!G11+'26._Humán_államig'!G11+'27._Óvoda_államig'!G11+'28._TMKK_államig'!G11+'29._Rendelő_államig'!G11</f>
        <v>0</v>
      </c>
      <c r="H11" s="631">
        <f t="shared" ref="H11:H47" si="1">+G11-F11</f>
        <v>0</v>
      </c>
      <c r="I11" s="1203">
        <f>'24._Hivatal_államig'!I11+'25._TIK_államig'!I11+'26._Humán_államig'!I11+'27._Óvoda_államig'!I11+'28._TMKK_államig'!I11+'29._Rendelő_államig'!I11</f>
        <v>0</v>
      </c>
      <c r="J11" s="1366">
        <f>'24._Hivatal_államig'!J11+'25._TIK_államig'!J11+'26._Humán_államig'!J11+'27._Óvoda_államig'!J11+'28._TMKK_államig'!J11+'29._Rendelő_államig'!J11</f>
        <v>0</v>
      </c>
      <c r="K11" s="678">
        <f>'24._Hivatal_államig'!K11+'25._TIK_államig'!K11+'26._Humán_államig'!K11+'27._Óvoda_államig'!K11+'28._TMKK_államig'!K11+'29._Rendelő_államig'!K11</f>
        <v>0</v>
      </c>
      <c r="L11" s="1461" t="str">
        <f t="shared" si="0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'24._Hivatal_államig'!C12+'25._TIK_államig'!C12+'26._Humán_államig'!C12+'27._Óvoda_államig'!C12+'28._TMKK_államig'!C12+'29._Rendelő_államig'!C12</f>
        <v>0</v>
      </c>
      <c r="D12" s="380">
        <f>'24._Hivatal_államig'!D12+'25._TIK_államig'!D12+'26._Humán_államig'!D12+'27._Óvoda_államig'!D12+'28._TMKK_államig'!D12+'29._Rendelő_államig'!D12</f>
        <v>0</v>
      </c>
      <c r="E12" s="101">
        <f>'24._Hivatal_államig'!E12+'25._TIK_államig'!E12+'26._Humán_államig'!E12+'27._Óvoda_államig'!E12+'28._TMKK_államig'!E12+'29._Rendelő_államig'!E12</f>
        <v>0</v>
      </c>
      <c r="F12" s="101">
        <f>'24._Hivatal_államig'!F12+'25._TIK_államig'!F12+'26._Humán_államig'!F12+'27._Óvoda_államig'!F12+'28._TMKK_államig'!F12+'29._Rendelő_államig'!F12</f>
        <v>0</v>
      </c>
      <c r="G12" s="101">
        <f>'24._Hivatal_államig'!G12+'25._TIK_államig'!G12+'26._Humán_államig'!G12+'27._Óvoda_államig'!G12+'28._TMKK_államig'!G12+'29._Rendelő_államig'!G12</f>
        <v>0</v>
      </c>
      <c r="H12" s="632">
        <f t="shared" si="1"/>
        <v>0</v>
      </c>
      <c r="I12" s="1204">
        <f>'24._Hivatal_államig'!I12+'25._TIK_államig'!I12+'26._Humán_államig'!I12+'27._Óvoda_államig'!I12+'28._TMKK_államig'!I12+'29._Rendelő_államig'!I12</f>
        <v>0</v>
      </c>
      <c r="J12" s="1367">
        <f>'24._Hivatal_államig'!J12+'25._TIK_államig'!J12+'26._Humán_államig'!J12+'27._Óvoda_államig'!J12+'28._TMKK_államig'!J12+'29._Rendelő_államig'!J12</f>
        <v>0</v>
      </c>
      <c r="K12" s="101">
        <f>'24._Hivatal_államig'!K12+'25._TIK_államig'!K12+'26._Humán_államig'!K12+'27._Óvoda_államig'!K12+'28._TMKK_államig'!K12+'29._Rendelő_államig'!K12</f>
        <v>16000</v>
      </c>
      <c r="L12" s="1462" t="str">
        <f t="shared" si="0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'24._Hivatal_államig'!C13+'25._TIK_államig'!C13+'26._Humán_államig'!C13+'27._Óvoda_államig'!C13+'28._TMKK_államig'!C13+'29._Rendelő_államig'!C13</f>
        <v>1792000</v>
      </c>
      <c r="D13" s="380">
        <f>'24._Hivatal_államig'!D13+'25._TIK_államig'!D13+'26._Humán_államig'!D13+'27._Óvoda_államig'!D13+'28._TMKK_államig'!D13+'29._Rendelő_államig'!D13</f>
        <v>1792000</v>
      </c>
      <c r="E13" s="101">
        <f>'24._Hivatal_államig'!E13+'25._TIK_államig'!E13+'26._Humán_államig'!E13+'27._Óvoda_államig'!E13+'28._TMKK_államig'!E13+'29._Rendelő_államig'!E13</f>
        <v>1792000</v>
      </c>
      <c r="F13" s="101">
        <f>'24._Hivatal_államig'!F13+'25._TIK_államig'!F13+'26._Humán_államig'!F13+'27._Óvoda_államig'!F13+'28._TMKK_államig'!F13+'29._Rendelő_államig'!F13</f>
        <v>1792000</v>
      </c>
      <c r="G13" s="101">
        <f>'24._Hivatal_államig'!G13+'25._TIK_államig'!G13+'26._Humán_államig'!G13+'27._Óvoda_államig'!G13+'28._TMKK_államig'!G13+'29._Rendelő_államig'!G13</f>
        <v>1792000</v>
      </c>
      <c r="H13" s="632">
        <f t="shared" si="1"/>
        <v>0</v>
      </c>
      <c r="I13" s="1204">
        <f>'24._Hivatal_államig'!I13+'25._TIK_államig'!I13+'26._Humán_államig'!I13+'27._Óvoda_államig'!I13+'28._TMKK_államig'!I13+'29._Rendelő_államig'!I13</f>
        <v>0</v>
      </c>
      <c r="J13" s="1367">
        <f>'24._Hivatal_államig'!J13+'25._TIK_államig'!J13+'26._Humán_államig'!J13+'27._Óvoda_államig'!J13+'28._TMKK_államig'!J13+'29._Rendelő_államig'!J13</f>
        <v>0</v>
      </c>
      <c r="K13" s="101">
        <f>'24._Hivatal_államig'!K13+'25._TIK_államig'!K13+'26._Humán_államig'!K13+'27._Óvoda_államig'!K13+'28._TMKK_államig'!K13+'29._Rendelő_államig'!K13</f>
        <v>2483671</v>
      </c>
      <c r="L13" s="1462">
        <f t="shared" si="0"/>
        <v>138.59771205357143</v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'24._Hivatal_államig'!C14+'25._TIK_államig'!C14+'26._Humán_államig'!C14+'27._Óvoda_államig'!C14+'28._TMKK_államig'!C14+'29._Rendelő_államig'!C14</f>
        <v>0</v>
      </c>
      <c r="D14" s="380">
        <f>'24._Hivatal_államig'!D14+'25._TIK_államig'!D14+'26._Humán_államig'!D14+'27._Óvoda_államig'!D14+'28._TMKK_államig'!D14+'29._Rendelő_államig'!D14</f>
        <v>0</v>
      </c>
      <c r="E14" s="101">
        <f>'24._Hivatal_államig'!E14+'25._TIK_államig'!E14+'26._Humán_államig'!E14+'27._Óvoda_államig'!E14+'28._TMKK_államig'!E14+'29._Rendelő_államig'!E14</f>
        <v>0</v>
      </c>
      <c r="F14" s="101">
        <f>'24._Hivatal_államig'!F14+'25._TIK_államig'!F14+'26._Humán_államig'!F14+'27._Óvoda_államig'!F14+'28._TMKK_államig'!F14+'29._Rendelő_államig'!F14</f>
        <v>0</v>
      </c>
      <c r="G14" s="101">
        <f>'24._Hivatal_államig'!G14+'25._TIK_államig'!G14+'26._Humán_államig'!G14+'27._Óvoda_államig'!G14+'28._TMKK_államig'!G14+'29._Rendelő_államig'!G14</f>
        <v>0</v>
      </c>
      <c r="H14" s="632">
        <f t="shared" si="1"/>
        <v>0</v>
      </c>
      <c r="I14" s="1204">
        <f>'24._Hivatal_államig'!I14+'25._TIK_államig'!I14+'26._Humán_államig'!I14+'27._Óvoda_államig'!I14+'28._TMKK_államig'!I14+'29._Rendelő_államig'!I14</f>
        <v>0</v>
      </c>
      <c r="J14" s="1367">
        <f>'24._Hivatal_államig'!J14+'25._TIK_államig'!J14+'26._Humán_államig'!J14+'27._Óvoda_államig'!J14+'28._TMKK_államig'!J14+'29._Rendelő_államig'!J14</f>
        <v>0</v>
      </c>
      <c r="K14" s="101">
        <f>'24._Hivatal_államig'!K14+'25._TIK_államig'!K14+'26._Humán_államig'!K14+'27._Óvoda_államig'!K14+'28._TMKK_államig'!K14+'29._Rendelő_államig'!K14</f>
        <v>0</v>
      </c>
      <c r="L14" s="1462" t="str">
        <f t="shared" si="0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'24._Hivatal_államig'!C15+'25._TIK_államig'!C15+'26._Humán_államig'!C15+'27._Óvoda_államig'!C15+'28._TMKK_államig'!C15+'29._Rendelő_államig'!C15</f>
        <v>0</v>
      </c>
      <c r="D15" s="380">
        <f>'24._Hivatal_államig'!D15+'25._TIK_államig'!D15+'26._Humán_államig'!D15+'27._Óvoda_államig'!D15+'28._TMKK_államig'!D15+'29._Rendelő_államig'!D15</f>
        <v>0</v>
      </c>
      <c r="E15" s="101">
        <f>'24._Hivatal_államig'!E15+'25._TIK_államig'!E15+'26._Humán_államig'!E15+'27._Óvoda_államig'!E15+'28._TMKK_államig'!E15+'29._Rendelő_államig'!E15</f>
        <v>0</v>
      </c>
      <c r="F15" s="101">
        <f>'24._Hivatal_államig'!F15+'25._TIK_államig'!F15+'26._Humán_államig'!F15+'27._Óvoda_államig'!F15+'28._TMKK_államig'!F15+'29._Rendelő_államig'!F15</f>
        <v>0</v>
      </c>
      <c r="G15" s="101">
        <f>'24._Hivatal_államig'!G15+'25._TIK_államig'!G15+'26._Humán_államig'!G15+'27._Óvoda_államig'!G15+'28._TMKK_államig'!G15+'29._Rendelő_államig'!G15</f>
        <v>0</v>
      </c>
      <c r="H15" s="632">
        <f t="shared" si="1"/>
        <v>0</v>
      </c>
      <c r="I15" s="1204">
        <f>'24._Hivatal_államig'!I15+'25._TIK_államig'!I15+'26._Humán_államig'!I15+'27._Óvoda_államig'!I15+'28._TMKK_államig'!I15+'29._Rendelő_államig'!I15</f>
        <v>0</v>
      </c>
      <c r="J15" s="1367">
        <f>'24._Hivatal_államig'!J15+'25._TIK_államig'!J15+'26._Humán_államig'!J15+'27._Óvoda_államig'!J15+'28._TMKK_államig'!J15+'29._Rendelő_államig'!J15</f>
        <v>0</v>
      </c>
      <c r="K15" s="101">
        <f>'24._Hivatal_államig'!K15+'25._TIK_államig'!K15+'26._Humán_államig'!K15+'27._Óvoda_államig'!K15+'28._TMKK_államig'!K15+'29._Rendelő_államig'!K15</f>
        <v>0</v>
      </c>
      <c r="L15" s="1462" t="str">
        <f t="shared" si="0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'24._Hivatal_államig'!C16+'25._TIK_államig'!C16+'26._Humán_államig'!C16+'27._Óvoda_államig'!C16+'28._TMKK_államig'!C16+'29._Rendelő_államig'!C16</f>
        <v>448200</v>
      </c>
      <c r="D16" s="380">
        <f>'24._Hivatal_államig'!D16+'25._TIK_államig'!D16+'26._Humán_államig'!D16+'27._Óvoda_államig'!D16+'28._TMKK_államig'!D16+'29._Rendelő_államig'!D16</f>
        <v>448200</v>
      </c>
      <c r="E16" s="101">
        <f>'24._Hivatal_államig'!E16+'25._TIK_államig'!E16+'26._Humán_államig'!E16+'27._Óvoda_államig'!E16+'28._TMKK_államig'!E16+'29._Rendelő_államig'!E16</f>
        <v>448200</v>
      </c>
      <c r="F16" s="101">
        <f>'24._Hivatal_államig'!F16+'25._TIK_államig'!F16+'26._Humán_államig'!F16+'27._Óvoda_államig'!F16+'28._TMKK_államig'!F16+'29._Rendelő_államig'!F16</f>
        <v>448200</v>
      </c>
      <c r="G16" s="101">
        <f>'24._Hivatal_államig'!G16+'25._TIK_államig'!G16+'26._Humán_államig'!G16+'27._Óvoda_államig'!G16+'28._TMKK_államig'!G16+'29._Rendelő_államig'!G16</f>
        <v>448200</v>
      </c>
      <c r="H16" s="632">
        <f t="shared" si="1"/>
        <v>0</v>
      </c>
      <c r="I16" s="1204">
        <f>'24._Hivatal_államig'!I16+'25._TIK_államig'!I16+'26._Humán_államig'!I16+'27._Óvoda_államig'!I16+'28._TMKK_államig'!I16+'29._Rendelő_államig'!I16</f>
        <v>0</v>
      </c>
      <c r="J16" s="1367">
        <f>'24._Hivatal_államig'!J16+'25._TIK_államig'!J16+'26._Humán_államig'!J16+'27._Óvoda_államig'!J16+'28._TMKK_államig'!J16+'29._Rendelő_államig'!J16</f>
        <v>0</v>
      </c>
      <c r="K16" s="101">
        <f>'24._Hivatal_államig'!K16+'25._TIK_államig'!K16+'26._Humán_államig'!K16+'27._Óvoda_államig'!K16+'28._TMKK_államig'!K16+'29._Rendelő_államig'!K16</f>
        <v>634516</v>
      </c>
      <c r="L16" s="1462">
        <f t="shared" si="0"/>
        <v>141.5698348951361</v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'24._Hivatal_államig'!C17+'25._TIK_államig'!C17+'26._Humán_államig'!C17+'27._Óvoda_államig'!C17+'28._TMKK_államig'!C17+'29._Rendelő_államig'!C17</f>
        <v>0</v>
      </c>
      <c r="D17" s="380">
        <f>'24._Hivatal_államig'!D17+'25._TIK_államig'!D17+'26._Humán_államig'!D17+'27._Óvoda_államig'!D17+'28._TMKK_államig'!D17+'29._Rendelő_államig'!D17</f>
        <v>0</v>
      </c>
      <c r="E17" s="101">
        <f>'24._Hivatal_államig'!E17+'25._TIK_államig'!E17+'26._Humán_államig'!E17+'27._Óvoda_államig'!E17+'28._TMKK_államig'!E17+'29._Rendelő_államig'!E17</f>
        <v>0</v>
      </c>
      <c r="F17" s="101">
        <f>'24._Hivatal_államig'!F17+'25._TIK_államig'!F17+'26._Humán_államig'!F17+'27._Óvoda_államig'!F17+'28._TMKK_államig'!F17+'29._Rendelő_államig'!F17</f>
        <v>0</v>
      </c>
      <c r="G17" s="101">
        <f>'24._Hivatal_államig'!G17+'25._TIK_államig'!G17+'26._Humán_államig'!G17+'27._Óvoda_államig'!G17+'28._TMKK_államig'!G17+'29._Rendelő_államig'!G17</f>
        <v>0</v>
      </c>
      <c r="H17" s="632">
        <f t="shared" si="1"/>
        <v>0</v>
      </c>
      <c r="I17" s="1204">
        <f>'24._Hivatal_államig'!I17+'25._TIK_államig'!I17+'26._Humán_államig'!I17+'27._Óvoda_államig'!I17+'28._TMKK_államig'!I17+'29._Rendelő_államig'!I17</f>
        <v>0</v>
      </c>
      <c r="J17" s="1367">
        <f>'24._Hivatal_államig'!J17+'25._TIK_államig'!J17+'26._Humán_államig'!J17+'27._Óvoda_államig'!J17+'28._TMKK_államig'!J17+'29._Rendelő_államig'!J17</f>
        <v>0</v>
      </c>
      <c r="K17" s="101">
        <f>'24._Hivatal_államig'!K17+'25._TIK_államig'!K17+'26._Humán_államig'!K17+'27._Óvoda_államig'!K17+'28._TMKK_államig'!K17+'29._Rendelő_államig'!K17</f>
        <v>0</v>
      </c>
      <c r="L17" s="1462" t="str">
        <f t="shared" si="0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'24._Hivatal_államig'!C18+'25._TIK_államig'!C18+'26._Humán_államig'!C18+'27._Óvoda_államig'!C18+'28._TMKK_államig'!C18+'29._Rendelő_államig'!C18</f>
        <v>0</v>
      </c>
      <c r="D18" s="257">
        <f>'24._Hivatal_államig'!D18+'25._TIK_államig'!D18+'26._Humán_államig'!D18+'27._Óvoda_államig'!D18+'28._TMKK_államig'!D18+'29._Rendelő_államig'!D18</f>
        <v>0</v>
      </c>
      <c r="E18" s="106">
        <f>'24._Hivatal_államig'!E18+'25._TIK_államig'!E18+'26._Humán_államig'!E18+'27._Óvoda_államig'!E18+'28._TMKK_államig'!E18+'29._Rendelő_államig'!E18</f>
        <v>0</v>
      </c>
      <c r="F18" s="106">
        <f>'24._Hivatal_államig'!F18+'25._TIK_államig'!F18+'26._Humán_államig'!F18+'27._Óvoda_államig'!F18+'28._TMKK_államig'!F18+'29._Rendelő_államig'!F18</f>
        <v>0</v>
      </c>
      <c r="G18" s="106">
        <f>'24._Hivatal_államig'!G18+'25._TIK_államig'!G18+'26._Humán_államig'!G18+'27._Óvoda_államig'!G18+'28._TMKK_államig'!G18+'29._Rendelő_államig'!G18</f>
        <v>0</v>
      </c>
      <c r="H18" s="633">
        <f t="shared" si="1"/>
        <v>0</v>
      </c>
      <c r="I18" s="1205">
        <f>'24._Hivatal_államig'!I18+'25._TIK_államig'!I18+'26._Humán_államig'!I18+'27._Óvoda_államig'!I18+'28._TMKK_államig'!I18+'29._Rendelő_államig'!I18</f>
        <v>0</v>
      </c>
      <c r="J18" s="1368">
        <f>'24._Hivatal_államig'!J18+'25._TIK_államig'!J18+'26._Humán_államig'!J18+'27._Óvoda_államig'!J18+'28._TMKK_államig'!J18+'29._Rendelő_államig'!J18</f>
        <v>0</v>
      </c>
      <c r="K18" s="106">
        <f>'24._Hivatal_államig'!K18+'25._TIK_államig'!K18+'26._Humán_államig'!K18+'27._Óvoda_államig'!K18+'28._TMKK_államig'!K18+'29._Rendelő_államig'!K18</f>
        <v>0</v>
      </c>
      <c r="L18" s="1463" t="str">
        <f t="shared" si="0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'24._Hivatal_államig'!C19+'25._TIK_államig'!C19+'26._Humán_államig'!C19+'27._Óvoda_államig'!C19+'28._TMKK_államig'!C19+'29._Rendelő_államig'!C19</f>
        <v>0</v>
      </c>
      <c r="D19" s="380">
        <f>'24._Hivatal_államig'!D19+'25._TIK_államig'!D19+'26._Humán_államig'!D19+'27._Óvoda_államig'!D19+'28._TMKK_államig'!D19+'29._Rendelő_államig'!D19</f>
        <v>0</v>
      </c>
      <c r="E19" s="101">
        <f>'24._Hivatal_államig'!E19+'25._TIK_államig'!E19+'26._Humán_államig'!E19+'27._Óvoda_államig'!E19+'28._TMKK_államig'!E19+'29._Rendelő_államig'!E19</f>
        <v>0</v>
      </c>
      <c r="F19" s="101">
        <f>'24._Hivatal_államig'!F19+'25._TIK_államig'!F19+'26._Humán_államig'!F19+'27._Óvoda_államig'!F19+'28._TMKK_államig'!F19+'29._Rendelő_államig'!F19</f>
        <v>0</v>
      </c>
      <c r="G19" s="101">
        <f>'24._Hivatal_államig'!G19+'25._TIK_államig'!G19+'26._Humán_államig'!G19+'27._Óvoda_államig'!G19+'28._TMKK_államig'!G19+'29._Rendelő_államig'!G19</f>
        <v>0</v>
      </c>
      <c r="H19" s="632">
        <f t="shared" si="1"/>
        <v>0</v>
      </c>
      <c r="I19" s="1204">
        <f>'24._Hivatal_államig'!I19+'25._TIK_államig'!I19+'26._Humán_államig'!I19+'27._Óvoda_államig'!I19+'28._TMKK_államig'!I19+'29._Rendelő_államig'!I19</f>
        <v>0</v>
      </c>
      <c r="J19" s="1367">
        <f>'24._Hivatal_államig'!J19+'25._TIK_államig'!J19+'26._Humán_államig'!J19+'27._Óvoda_államig'!J19+'28._TMKK_államig'!J19+'29._Rendelő_államig'!J19</f>
        <v>0</v>
      </c>
      <c r="K19" s="101">
        <f>'24._Hivatal_államig'!K19+'25._TIK_államig'!K19+'26._Humán_államig'!K19+'27._Óvoda_államig'!K19+'28._TMKK_államig'!K19+'29._Rendelő_államig'!K19</f>
        <v>0</v>
      </c>
      <c r="L19" s="1462" t="str">
        <f t="shared" si="0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'24._Hivatal_államig'!C20+'25._TIK_államig'!C20+'26._Humán_államig'!C20+'27._Óvoda_államig'!C20+'28._TMKK_államig'!C20+'29._Rendelő_államig'!C20</f>
        <v>0</v>
      </c>
      <c r="D20" s="381">
        <f>'24._Hivatal_államig'!D20+'25._TIK_államig'!D20+'26._Humán_államig'!D20+'27._Óvoda_államig'!D20+'28._TMKK_államig'!D20+'29._Rendelő_államig'!D20</f>
        <v>0</v>
      </c>
      <c r="E20" s="101">
        <f>'24._Hivatal_államig'!E20+'25._TIK_államig'!E20+'26._Humán_államig'!E20+'27._Óvoda_államig'!E20+'28._TMKK_államig'!E20+'29._Rendelő_államig'!E20</f>
        <v>0</v>
      </c>
      <c r="F20" s="101">
        <f>'24._Hivatal_államig'!F20+'25._TIK_államig'!F20+'26._Humán_államig'!F20+'27._Óvoda_államig'!F20+'28._TMKK_államig'!F20+'29._Rendelő_államig'!F20</f>
        <v>0</v>
      </c>
      <c r="G20" s="372">
        <f>'24._Hivatal_államig'!G20+'25._TIK_államig'!G20+'26._Humán_államig'!G20+'27._Óvoda_államig'!G20+'28._TMKK_államig'!G20+'29._Rendelő_államig'!G20</f>
        <v>0</v>
      </c>
      <c r="H20" s="634">
        <f t="shared" si="1"/>
        <v>0</v>
      </c>
      <c r="I20" s="1206">
        <f>'24._Hivatal_államig'!I20+'25._TIK_államig'!I20+'26._Humán_államig'!I20+'27._Óvoda_államig'!I20+'28._TMKK_államig'!I20+'29._Rendelő_államig'!I20</f>
        <v>0</v>
      </c>
      <c r="J20" s="1369">
        <f>'24._Hivatal_államig'!J20+'25._TIK_államig'!J20+'26._Humán_államig'!J20+'27._Óvoda_államig'!J20+'28._TMKK_államig'!J20+'29._Rendelő_államig'!J20</f>
        <v>0</v>
      </c>
      <c r="K20" s="101">
        <f>'24._Hivatal_államig'!K20+'25._TIK_államig'!K20+'26._Humán_államig'!K20+'27._Óvoda_államig'!K20+'28._TMKK_államig'!K20+'29._Rendelő_államig'!K20</f>
        <v>0</v>
      </c>
      <c r="L20" s="1464" t="str">
        <f t="shared" si="0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'24._Hivatal_államig'!C21+'25._TIK_államig'!C21+'26._Humán_államig'!C21+'27._Óvoda_államig'!C21+'28._TMKK_államig'!C21+'29._Rendelő_államig'!C21</f>
        <v>300000</v>
      </c>
      <c r="D21" s="381">
        <f>'24._Hivatal_államig'!D21+'25._TIK_államig'!D21+'26._Humán_államig'!D21+'27._Óvoda_államig'!D21+'28._TMKK_államig'!D21+'29._Rendelő_államig'!D21</f>
        <v>300000</v>
      </c>
      <c r="E21" s="106">
        <f>'24._Hivatal_államig'!E21+'25._TIK_államig'!E21+'26._Humán_államig'!E21+'27._Óvoda_államig'!E21+'28._TMKK_államig'!E21+'29._Rendelő_államig'!E21</f>
        <v>300000</v>
      </c>
      <c r="F21" s="106">
        <f>'24._Hivatal_államig'!F21+'25._TIK_államig'!F21+'26._Humán_államig'!F21+'27._Óvoda_államig'!F21+'28._TMKK_államig'!F21+'29._Rendelő_államig'!F21</f>
        <v>300000</v>
      </c>
      <c r="G21" s="106">
        <f>'24._Hivatal_államig'!G21+'25._TIK_államig'!G21+'26._Humán_államig'!G21+'27._Óvoda_államig'!G21+'28._TMKK_államig'!G21+'29._Rendelő_államig'!G21</f>
        <v>300000</v>
      </c>
      <c r="H21" s="635">
        <f t="shared" si="1"/>
        <v>0</v>
      </c>
      <c r="I21" s="1207">
        <f>'24._Hivatal_államig'!I21+'25._TIK_államig'!I21+'26._Humán_államig'!I21+'27._Óvoda_államig'!I21+'28._TMKK_államig'!I21+'29._Rendelő_államig'!I21</f>
        <v>0</v>
      </c>
      <c r="J21" s="1370">
        <f>'24._Hivatal_államig'!J21+'25._TIK_államig'!J21+'26._Humán_államig'!J21+'27._Óvoda_államig'!J21+'28._TMKK_államig'!J21+'29._Rendelő_államig'!J21</f>
        <v>0</v>
      </c>
      <c r="K21" s="106">
        <f>'24._Hivatal_államig'!K21+'25._TIK_államig'!K21+'26._Humán_államig'!K21+'27._Óvoda_államig'!K21+'28._TMKK_államig'!K21+'29._Rendelő_államig'!K21</f>
        <v>1188755</v>
      </c>
      <c r="L21" s="1465">
        <f t="shared" si="0"/>
        <v>396.25166666666667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'24._Hivatal_államig'!C22+'25._TIK_államig'!C22+'26._Humán_államig'!C22+'27._Óvoda_államig'!C22+'28._TMKK_államig'!C22+'29._Rendelő_államig'!C22</f>
        <v>0</v>
      </c>
      <c r="D22" s="160">
        <f>'24._Hivatal_államig'!D22+'25._TIK_államig'!D22+'26._Humán_államig'!D22+'27._Óvoda_államig'!D22+'28._TMKK_államig'!D22+'29._Rendelő_államig'!D22</f>
        <v>21765779</v>
      </c>
      <c r="E22" s="677">
        <f>'24._Hivatal_államig'!E22+'25._TIK_államig'!E22+'26._Humán_államig'!E22+'27._Óvoda_államig'!E22+'28._TMKK_államig'!E22+'29._Rendelő_államig'!E22</f>
        <v>21908736</v>
      </c>
      <c r="F22" s="677">
        <f>'24._Hivatal_államig'!F22+'25._TIK_államig'!F22+'26._Humán_államig'!F22+'27._Óvoda_államig'!F22+'28._TMKK_államig'!F22+'29._Rendelő_államig'!F22</f>
        <v>21908736</v>
      </c>
      <c r="G22" s="677">
        <f>'24._Hivatal_államig'!G22+'25._TIK_államig'!G22+'26._Humán_államig'!G22+'27._Óvoda_államig'!G22+'28._TMKK_államig'!G22+'29._Rendelő_államig'!G22</f>
        <v>22278519</v>
      </c>
      <c r="H22" s="56">
        <f t="shared" si="1"/>
        <v>369783</v>
      </c>
      <c r="I22" s="1202">
        <f>'24._Hivatal_államig'!I22+'25._TIK_államig'!I22+'26._Humán_államig'!I22+'27._Óvoda_államig'!I22+'28._TMKK_államig'!I22+'29._Rendelő_államig'!I22</f>
        <v>0</v>
      </c>
      <c r="J22" s="1365">
        <f>'24._Hivatal_államig'!J22+'25._TIK_államig'!J22+'26._Humán_államig'!J22+'27._Óvoda_államig'!J22+'28._TMKK_államig'!J22+'29._Rendelő_államig'!J22</f>
        <v>0</v>
      </c>
      <c r="K22" s="677">
        <f>'24._Hivatal_államig'!K22+'25._TIK_államig'!K22+'26._Humán_államig'!K22+'27._Óvoda_államig'!K22+'28._TMKK_államig'!K22+'29._Rendelő_államig'!K22</f>
        <v>22278419</v>
      </c>
      <c r="L22" s="1319">
        <f t="shared" si="0"/>
        <v>99.999551137128989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'24._Hivatal_államig'!C23+'25._TIK_államig'!C23+'26._Humán_államig'!C23+'27._Óvoda_államig'!C23+'28._TMKK_államig'!C23+'29._Rendelő_államig'!C23</f>
        <v>0</v>
      </c>
      <c r="D23" s="380">
        <f>'24._Hivatal_államig'!D23+'25._TIK_államig'!D23+'26._Humán_államig'!D23+'27._Óvoda_államig'!D23+'28._TMKK_államig'!D23+'29._Rendelő_államig'!D23</f>
        <v>0</v>
      </c>
      <c r="E23" s="679">
        <f>'24._Hivatal_államig'!E23+'25._TIK_államig'!E23+'26._Humán_államig'!E23+'27._Óvoda_államig'!E23+'28._TMKK_államig'!E23+'29._Rendelő_államig'!E23</f>
        <v>0</v>
      </c>
      <c r="F23" s="679">
        <f>'24._Hivatal_államig'!F23+'25._TIK_államig'!F23+'26._Humán_államig'!F23+'27._Óvoda_államig'!F23+'28._TMKK_államig'!F23+'29._Rendelő_államig'!F23</f>
        <v>0</v>
      </c>
      <c r="G23" s="679">
        <f>'24._Hivatal_államig'!G23+'25._TIK_államig'!G23+'26._Humán_államig'!G23+'27._Óvoda_államig'!G23+'28._TMKK_államig'!G23+'29._Rendelő_államig'!G23</f>
        <v>0</v>
      </c>
      <c r="H23" s="84">
        <f t="shared" si="1"/>
        <v>0</v>
      </c>
      <c r="I23" s="1208">
        <f>'24._Hivatal_államig'!I23+'25._TIK_államig'!I23+'26._Humán_államig'!I23+'27._Óvoda_államig'!I23+'28._TMKK_államig'!I23+'29._Rendelő_államig'!I23</f>
        <v>0</v>
      </c>
      <c r="J23" s="1371">
        <f>'24._Hivatal_államig'!J23+'25._TIK_államig'!J23+'26._Humán_államig'!J23+'27._Óvoda_államig'!J23+'28._TMKK_államig'!J23+'29._Rendelő_államig'!J23</f>
        <v>0</v>
      </c>
      <c r="K23" s="679">
        <f>'24._Hivatal_államig'!K23+'25._TIK_államig'!K23+'26._Humán_államig'!K23+'27._Óvoda_államig'!K23+'28._TMKK_államig'!K23+'29._Rendelő_államig'!K23</f>
        <v>0</v>
      </c>
      <c r="L23" s="1302" t="str">
        <f t="shared" si="0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'24._Hivatal_államig'!C24+'25._TIK_államig'!C24+'26._Humán_államig'!C24+'27._Óvoda_államig'!C24+'28._TMKK_államig'!C24+'29._Rendelő_államig'!C24</f>
        <v>0</v>
      </c>
      <c r="D24" s="380">
        <f>'24._Hivatal_államig'!D24+'25._TIK_államig'!D24+'26._Humán_államig'!D24+'27._Óvoda_államig'!D24+'28._TMKK_államig'!D24+'29._Rendelő_államig'!D24</f>
        <v>0</v>
      </c>
      <c r="E24" s="101">
        <f>'24._Hivatal_államig'!E24+'25._TIK_államig'!E24+'26._Humán_államig'!E24+'27._Óvoda_államig'!E24+'28._TMKK_államig'!E24+'29._Rendelő_államig'!E24</f>
        <v>0</v>
      </c>
      <c r="F24" s="101">
        <f>'24._Hivatal_államig'!F24+'25._TIK_államig'!F24+'26._Humán_államig'!F24+'27._Óvoda_államig'!F24+'28._TMKK_államig'!F24+'29._Rendelő_államig'!F24</f>
        <v>0</v>
      </c>
      <c r="G24" s="101">
        <f>'24._Hivatal_államig'!G24+'25._TIK_államig'!G24+'26._Humán_államig'!G24+'27._Óvoda_államig'!G24+'28._TMKK_államig'!G24+'29._Rendelő_államig'!G24</f>
        <v>0</v>
      </c>
      <c r="H24" s="632">
        <f t="shared" si="1"/>
        <v>0</v>
      </c>
      <c r="I24" s="1204">
        <f>'24._Hivatal_államig'!I24+'25._TIK_államig'!I24+'26._Humán_államig'!I24+'27._Óvoda_államig'!I24+'28._TMKK_államig'!I24+'29._Rendelő_államig'!I24</f>
        <v>0</v>
      </c>
      <c r="J24" s="1367">
        <f>'24._Hivatal_államig'!J24+'25._TIK_államig'!J24+'26._Humán_államig'!J24+'27._Óvoda_államig'!J24+'28._TMKK_államig'!J24+'29._Rendelő_államig'!J24</f>
        <v>0</v>
      </c>
      <c r="K24" s="101">
        <f>'24._Hivatal_államig'!K24+'25._TIK_államig'!K24+'26._Humán_államig'!K24+'27._Óvoda_államig'!K24+'28._TMKK_államig'!K24+'29._Rendelő_államig'!K24</f>
        <v>0</v>
      </c>
      <c r="L24" s="1462" t="str">
        <f t="shared" si="0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'24._Hivatal_államig'!C25+'25._TIK_államig'!C25+'26._Humán_államig'!C25+'27._Óvoda_államig'!C25+'28._TMKK_államig'!C25+'29._Rendelő_államig'!C25</f>
        <v>0</v>
      </c>
      <c r="D25" s="380">
        <f>'24._Hivatal_államig'!D25+'25._TIK_államig'!D25+'26._Humán_államig'!D25+'27._Óvoda_államig'!D25+'28._TMKK_államig'!D25+'29._Rendelő_államig'!D25</f>
        <v>21765779</v>
      </c>
      <c r="E25" s="101">
        <f>'24._Hivatal_államig'!E25+'25._TIK_államig'!E25+'26._Humán_államig'!E25+'27._Óvoda_államig'!E25+'28._TMKK_államig'!E25+'29._Rendelő_államig'!E25</f>
        <v>21908736</v>
      </c>
      <c r="F25" s="101">
        <f>'24._Hivatal_államig'!F25+'25._TIK_államig'!F25+'26._Humán_államig'!F25+'27._Óvoda_államig'!F25+'28._TMKK_államig'!F25+'29._Rendelő_államig'!F25</f>
        <v>21908736</v>
      </c>
      <c r="G25" s="101">
        <f>'24._Hivatal_államig'!G25+'25._TIK_államig'!G25+'26._Humán_államig'!G25+'27._Óvoda_államig'!G25+'28._TMKK_államig'!G25+'29._Rendelő_államig'!G25</f>
        <v>22278519</v>
      </c>
      <c r="H25" s="632">
        <f t="shared" si="1"/>
        <v>369783</v>
      </c>
      <c r="I25" s="1204">
        <f>'24._Hivatal_államig'!I25+'25._TIK_államig'!I25+'26._Humán_államig'!I25+'27._Óvoda_államig'!I25+'28._TMKK_államig'!I25+'29._Rendelő_államig'!I25</f>
        <v>0</v>
      </c>
      <c r="J25" s="1367">
        <f>'24._Hivatal_államig'!J25+'25._TIK_államig'!J25+'26._Humán_államig'!J25+'27._Óvoda_államig'!J25+'28._TMKK_államig'!J25+'29._Rendelő_államig'!J25</f>
        <v>0</v>
      </c>
      <c r="K25" s="101">
        <f>'24._Hivatal_államig'!K25+'25._TIK_államig'!K25+'26._Humán_államig'!K25+'27._Óvoda_államig'!K25+'28._TMKK_államig'!K25+'29._Rendelő_államig'!K25</f>
        <v>22278419</v>
      </c>
      <c r="L25" s="1462">
        <f t="shared" si="0"/>
        <v>99.999551137128989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'24._Hivatal_államig'!C26+'25._TIK_államig'!C26+'26._Humán_államig'!C26+'27._Óvoda_államig'!C26+'28._TMKK_államig'!C26+'29._Rendelő_államig'!C26</f>
        <v>0</v>
      </c>
      <c r="D26" s="380">
        <f>'24._Hivatal_államig'!D26+'25._TIK_államig'!D26+'26._Humán_államig'!D26+'27._Óvoda_államig'!D26+'28._TMKK_államig'!D26+'29._Rendelő_államig'!D26</f>
        <v>0</v>
      </c>
      <c r="E26" s="101">
        <f>'24._Hivatal_államig'!E26+'25._TIK_államig'!E26+'26._Humán_államig'!E26+'27._Óvoda_államig'!E26+'28._TMKK_államig'!E26+'29._Rendelő_államig'!E26</f>
        <v>0</v>
      </c>
      <c r="F26" s="101">
        <f>'24._Hivatal_államig'!F26+'25._TIK_államig'!F26+'26._Humán_államig'!F26+'27._Óvoda_államig'!F26+'28._TMKK_államig'!F26+'29._Rendelő_államig'!F26</f>
        <v>0</v>
      </c>
      <c r="G26" s="101">
        <f>'24._Hivatal_államig'!G26+'25._TIK_államig'!G26+'26._Humán_államig'!G26+'27._Óvoda_államig'!G26+'28._TMKK_államig'!G26+'29._Rendelő_államig'!G26</f>
        <v>0</v>
      </c>
      <c r="H26" s="636">
        <f t="shared" si="1"/>
        <v>0</v>
      </c>
      <c r="I26" s="1209">
        <f>'24._Hivatal_államig'!I26+'25._TIK_államig'!I26+'26._Humán_államig'!I26+'27._Óvoda_államig'!I26+'28._TMKK_államig'!I26+'29._Rendelő_államig'!I26</f>
        <v>0</v>
      </c>
      <c r="J26" s="1372">
        <f>'24._Hivatal_államig'!J26+'25._TIK_államig'!J26+'26._Humán_államig'!J26+'27._Óvoda_államig'!J26+'28._TMKK_államig'!J26+'29._Rendelő_államig'!J26</f>
        <v>0</v>
      </c>
      <c r="K26" s="101">
        <f>'24._Hivatal_államig'!K26+'25._TIK_államig'!K26+'26._Humán_államig'!K26+'27._Óvoda_államig'!K26+'28._TMKK_államig'!K26+'29._Rendelő_államig'!K26</f>
        <v>0</v>
      </c>
      <c r="L26" s="1466" t="str">
        <f t="shared" si="0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'24._Hivatal_államig'!C27+'25._TIK_államig'!C27+'26._Humán_államig'!C27+'27._Óvoda_államig'!C27+'28._TMKK_államig'!C27+'29._Rendelő_államig'!C27</f>
        <v>0</v>
      </c>
      <c r="D27" s="162">
        <f>'24._Hivatal_államig'!D27+'25._TIK_államig'!D27+'26._Humán_államig'!D27+'27._Óvoda_államig'!D27+'28._TMKK_államig'!D27+'29._Rendelő_államig'!D27</f>
        <v>0</v>
      </c>
      <c r="E27" s="680">
        <f>'24._Hivatal_államig'!E27+'25._TIK_államig'!E27+'26._Humán_államig'!E27+'27._Óvoda_államig'!E27+'28._TMKK_államig'!E27+'29._Rendelő_államig'!E27</f>
        <v>0</v>
      </c>
      <c r="F27" s="680">
        <f>'24._Hivatal_államig'!F27+'25._TIK_államig'!F27+'26._Humán_államig'!F27+'27._Óvoda_államig'!F27+'28._TMKK_államig'!F27+'29._Rendelő_államig'!F27</f>
        <v>0</v>
      </c>
      <c r="G27" s="680">
        <f>'24._Hivatal_államig'!G27+'25._TIK_államig'!G27+'26._Humán_államig'!G27+'27._Óvoda_államig'!G27+'28._TMKK_államig'!G27+'29._Rendelő_államig'!G27</f>
        <v>0</v>
      </c>
      <c r="H27" s="83">
        <f t="shared" si="1"/>
        <v>0</v>
      </c>
      <c r="I27" s="341">
        <f>'24._Hivatal_államig'!I27+'25._TIK_államig'!I27+'26._Humán_államig'!I27+'27._Óvoda_államig'!I27+'28._TMKK_államig'!I27+'29._Rendelő_államig'!I27</f>
        <v>0</v>
      </c>
      <c r="J27" s="1373">
        <f>'24._Hivatal_államig'!J27+'25._TIK_államig'!J27+'26._Humán_államig'!J27+'27._Óvoda_államig'!J27+'28._TMKK_államig'!J27+'29._Rendelő_államig'!J27</f>
        <v>0</v>
      </c>
      <c r="K27" s="680">
        <f>'24._Hivatal_államig'!K27+'25._TIK_államig'!K27+'26._Humán_államig'!K27+'27._Óvoda_államig'!K27+'28._TMKK_államig'!K27+'29._Rendelő_államig'!K27</f>
        <v>0</v>
      </c>
      <c r="L27" s="1301" t="str">
        <f t="shared" si="0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'24._Hivatal_államig'!C28+'25._TIK_államig'!C28+'26._Humán_államig'!C28+'27._Óvoda_államig'!C28+'28._TMKK_államig'!C28+'29._Rendelő_államig'!C28</f>
        <v>0</v>
      </c>
      <c r="D28" s="160">
        <f>'24._Hivatal_államig'!D28+'25._TIK_államig'!D28+'26._Humán_államig'!D28+'27._Óvoda_államig'!D28+'28._TMKK_államig'!D28+'29._Rendelő_államig'!D28</f>
        <v>0</v>
      </c>
      <c r="E28" s="677">
        <f>'24._Hivatal_államig'!E28+'25._TIK_államig'!E28+'26._Humán_államig'!E28+'27._Óvoda_államig'!E28+'28._TMKK_államig'!E28+'29._Rendelő_államig'!E28</f>
        <v>0</v>
      </c>
      <c r="F28" s="677">
        <f>'24._Hivatal_államig'!F28+'25._TIK_államig'!F28+'26._Humán_államig'!F28+'27._Óvoda_államig'!F28+'28._TMKK_államig'!F28+'29._Rendelő_államig'!F28</f>
        <v>0</v>
      </c>
      <c r="G28" s="677">
        <f>'24._Hivatal_államig'!G28+'25._TIK_államig'!G28+'26._Humán_államig'!G28+'27._Óvoda_államig'!G28+'28._TMKK_államig'!G28+'29._Rendelő_államig'!G28</f>
        <v>0</v>
      </c>
      <c r="H28" s="83">
        <f t="shared" si="1"/>
        <v>0</v>
      </c>
      <c r="I28" s="341">
        <f>'24._Hivatal_államig'!I28+'25._TIK_államig'!I28+'26._Humán_államig'!I28+'27._Óvoda_államig'!I28+'28._TMKK_államig'!I28+'29._Rendelő_államig'!I28</f>
        <v>0</v>
      </c>
      <c r="J28" s="1373">
        <f>'24._Hivatal_államig'!J28+'25._TIK_államig'!J28+'26._Humán_államig'!J28+'27._Óvoda_államig'!J28+'28._TMKK_államig'!J28+'29._Rendelő_államig'!J28</f>
        <v>0</v>
      </c>
      <c r="K28" s="677">
        <f>'24._Hivatal_államig'!K28+'25._TIK_államig'!K28+'26._Humán_államig'!K28+'27._Óvoda_államig'!K28+'28._TMKK_államig'!K28+'29._Rendelő_államig'!K28</f>
        <v>0</v>
      </c>
      <c r="L28" s="1301" t="str">
        <f t="shared" si="0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'24._Hivatal_államig'!C29+'25._TIK_államig'!C29+'26._Humán_államig'!C29+'27._Óvoda_államig'!C29+'28._TMKK_államig'!C29+'29._Rendelő_államig'!C29</f>
        <v>0</v>
      </c>
      <c r="D29" s="258">
        <f>'24._Hivatal_államig'!D29+'25._TIK_államig'!D29+'26._Humán_államig'!D29+'27._Óvoda_államig'!D29+'28._TMKK_államig'!D29+'29._Rendelő_államig'!D29</f>
        <v>0</v>
      </c>
      <c r="E29" s="681">
        <f>'24._Hivatal_államig'!E29+'25._TIK_államig'!E29+'26._Humán_államig'!E29+'27._Óvoda_államig'!E29+'28._TMKK_államig'!E29+'29._Rendelő_államig'!E29</f>
        <v>0</v>
      </c>
      <c r="F29" s="681">
        <f>'24._Hivatal_államig'!F29+'25._TIK_államig'!F29+'26._Humán_államig'!F29+'27._Óvoda_államig'!F29+'28._TMKK_államig'!F29+'29._Rendelő_államig'!F29</f>
        <v>0</v>
      </c>
      <c r="G29" s="681">
        <f>'24._Hivatal_államig'!G29+'25._TIK_államig'!G29+'26._Humán_államig'!G29+'27._Óvoda_államig'!G29+'28._TMKK_államig'!G29+'29._Rendelő_államig'!G29</f>
        <v>0</v>
      </c>
      <c r="H29" s="637">
        <f t="shared" si="1"/>
        <v>0</v>
      </c>
      <c r="I29" s="1210">
        <f>'24._Hivatal_államig'!I29+'25._TIK_államig'!I29+'26._Humán_államig'!I29+'27._Óvoda_államig'!I29+'28._TMKK_államig'!I29+'29._Rendelő_államig'!I29</f>
        <v>0</v>
      </c>
      <c r="J29" s="1374">
        <f>'24._Hivatal_államig'!J29+'25._TIK_államig'!J29+'26._Humán_államig'!J29+'27._Óvoda_államig'!J29+'28._TMKK_államig'!J29+'29._Rendelő_államig'!J29</f>
        <v>0</v>
      </c>
      <c r="K29" s="681">
        <f>'24._Hivatal_államig'!K29+'25._TIK_államig'!K29+'26._Humán_államig'!K29+'27._Óvoda_államig'!K29+'28._TMKK_államig'!K29+'29._Rendelő_államig'!K29</f>
        <v>0</v>
      </c>
      <c r="L29" s="1467" t="str">
        <f t="shared" si="0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'24._Hivatal_államig'!C30+'25._TIK_államig'!C30+'26._Humán_államig'!C30+'27._Óvoda_államig'!C30+'28._TMKK_államig'!C30+'29._Rendelő_államig'!C30</f>
        <v>0</v>
      </c>
      <c r="D30" s="263">
        <f>'24._Hivatal_államig'!D30+'25._TIK_államig'!D30+'26._Humán_államig'!D30+'27._Óvoda_államig'!D30+'28._TMKK_államig'!D30+'29._Rendelő_államig'!D30</f>
        <v>0</v>
      </c>
      <c r="E30" s="129">
        <f>'24._Hivatal_államig'!E30+'25._TIK_államig'!E30+'26._Humán_államig'!E30+'27._Óvoda_államig'!E30+'28._TMKK_államig'!E30+'29._Rendelő_államig'!E30</f>
        <v>0</v>
      </c>
      <c r="F30" s="129">
        <f>'24._Hivatal_államig'!F30+'25._TIK_államig'!F30+'26._Humán_államig'!F30+'27._Óvoda_államig'!F30+'28._TMKK_államig'!F30+'29._Rendelő_államig'!F30</f>
        <v>0</v>
      </c>
      <c r="G30" s="379">
        <f>'24._Hivatal_államig'!G30+'25._TIK_államig'!G30+'26._Humán_államig'!G30+'27._Óvoda_államig'!G30+'28._TMKK_államig'!G30+'29._Rendelő_államig'!G30</f>
        <v>0</v>
      </c>
      <c r="H30" s="626">
        <f t="shared" si="1"/>
        <v>0</v>
      </c>
      <c r="I30" s="1211">
        <f>'24._Hivatal_államig'!I30+'25._TIK_államig'!I30+'26._Humán_államig'!I30+'27._Óvoda_államig'!I30+'28._TMKK_államig'!I30+'29._Rendelő_államig'!I30</f>
        <v>0</v>
      </c>
      <c r="J30" s="1375">
        <f>'24._Hivatal_államig'!J30+'25._TIK_államig'!J30+'26._Humán_államig'!J30+'27._Óvoda_államig'!J30+'28._TMKK_államig'!J30+'29._Rendelő_államig'!J30</f>
        <v>0</v>
      </c>
      <c r="K30" s="129">
        <f>'24._Hivatal_államig'!K30+'25._TIK_államig'!K30+'26._Humán_államig'!K30+'27._Óvoda_államig'!K30+'28._TMKK_államig'!K30+'29._Rendelő_államig'!K30</f>
        <v>0</v>
      </c>
      <c r="L30" s="1303" t="str">
        <f t="shared" si="0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'24._Hivatal_államig'!C31+'25._TIK_államig'!C31+'26._Humán_államig'!C31+'27._Óvoda_államig'!C31+'28._TMKK_államig'!C31+'29._Rendelő_államig'!C31</f>
        <v>0</v>
      </c>
      <c r="D31" s="259">
        <f>'24._Hivatal_államig'!D31+'25._TIK_államig'!D31+'26._Humán_államig'!D31+'27._Óvoda_államig'!D31+'28._TMKK_államig'!D31+'29._Rendelő_államig'!D31</f>
        <v>0</v>
      </c>
      <c r="E31" s="682">
        <f>'24._Hivatal_államig'!E31+'25._TIK_államig'!E31+'26._Humán_államig'!E31+'27._Óvoda_államig'!E31+'28._TMKK_államig'!E31+'29._Rendelő_államig'!E31</f>
        <v>0</v>
      </c>
      <c r="F31" s="682">
        <f>'24._Hivatal_államig'!F31+'25._TIK_államig'!F31+'26._Humán_államig'!F31+'27._Óvoda_államig'!F31+'28._TMKK_államig'!F31+'29._Rendelő_államig'!F31</f>
        <v>0</v>
      </c>
      <c r="G31" s="682">
        <f>'24._Hivatal_államig'!G31+'25._TIK_államig'!G31+'26._Humán_államig'!G31+'27._Óvoda_államig'!G31+'28._TMKK_államig'!G31+'29._Rendelő_államig'!G31</f>
        <v>0</v>
      </c>
      <c r="H31" s="638">
        <f t="shared" si="1"/>
        <v>0</v>
      </c>
      <c r="I31" s="1212">
        <f>'24._Hivatal_államig'!I31+'25._TIK_államig'!I31+'26._Humán_államig'!I31+'27._Óvoda_államig'!I31+'28._TMKK_államig'!I31+'29._Rendelő_államig'!I31</f>
        <v>0</v>
      </c>
      <c r="J31" s="1376">
        <f>'24._Hivatal_államig'!J31+'25._TIK_államig'!J31+'26._Humán_államig'!J31+'27._Óvoda_államig'!J31+'28._TMKK_államig'!J31+'29._Rendelő_államig'!J31</f>
        <v>0</v>
      </c>
      <c r="K31" s="682">
        <f>'24._Hivatal_államig'!K31+'25._TIK_államig'!K31+'26._Humán_államig'!K31+'27._Óvoda_államig'!K31+'28._TMKK_államig'!K31+'29._Rendelő_államig'!K31</f>
        <v>0</v>
      </c>
      <c r="L31" s="1468" t="str">
        <f t="shared" si="0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'24._Hivatal_államig'!C32+'25._TIK_államig'!C32+'26._Humán_államig'!C32+'27._Óvoda_államig'!C32+'28._TMKK_államig'!C32+'29._Rendelő_államig'!C32</f>
        <v>0</v>
      </c>
      <c r="D32" s="160">
        <f>'24._Hivatal_államig'!D32+'25._TIK_államig'!D32+'26._Humán_államig'!D32+'27._Óvoda_államig'!D32+'28._TMKK_államig'!D32+'29._Rendelő_államig'!D32</f>
        <v>0</v>
      </c>
      <c r="E32" s="677">
        <f>'24._Hivatal_államig'!E32+'25._TIK_államig'!E32+'26._Humán_államig'!E32+'27._Óvoda_államig'!E32+'28._TMKK_államig'!E32+'29._Rendelő_államig'!E32</f>
        <v>0</v>
      </c>
      <c r="F32" s="677">
        <f>'24._Hivatal_államig'!F32+'25._TIK_államig'!F32+'26._Humán_államig'!F32+'27._Óvoda_államig'!F32+'28._TMKK_államig'!F32+'29._Rendelő_államig'!F32</f>
        <v>0</v>
      </c>
      <c r="G32" s="677">
        <f>'24._Hivatal_államig'!G32+'25._TIK_államig'!G32+'26._Humán_államig'!G32+'27._Óvoda_államig'!G32+'28._TMKK_államig'!G32+'29._Rendelő_államig'!G32</f>
        <v>0</v>
      </c>
      <c r="H32" s="83">
        <f t="shared" si="1"/>
        <v>0</v>
      </c>
      <c r="I32" s="341">
        <f>'24._Hivatal_államig'!I32+'25._TIK_államig'!I32+'26._Humán_államig'!I32+'27._Óvoda_államig'!I32+'28._TMKK_államig'!I32+'29._Rendelő_államig'!I32</f>
        <v>0</v>
      </c>
      <c r="J32" s="1373">
        <f>'24._Hivatal_államig'!J32+'25._TIK_államig'!J32+'26._Humán_államig'!J32+'27._Óvoda_államig'!J32+'28._TMKK_államig'!J32+'29._Rendelő_államig'!J32</f>
        <v>0</v>
      </c>
      <c r="K32" s="677">
        <f>'24._Hivatal_államig'!K32+'25._TIK_államig'!K32+'26._Humán_államig'!K32+'27._Óvoda_államig'!K32+'28._TMKK_államig'!K32+'29._Rendelő_államig'!K32</f>
        <v>1576378</v>
      </c>
      <c r="L32" s="1301" t="str">
        <f t="shared" si="0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'24._Hivatal_államig'!C33+'25._TIK_államig'!C33+'26._Humán_államig'!C33+'27._Óvoda_államig'!C33+'28._TMKK_államig'!C33+'29._Rendelő_államig'!C33</f>
        <v>0</v>
      </c>
      <c r="D33" s="258">
        <f>'24._Hivatal_államig'!D33+'25._TIK_államig'!D33+'26._Humán_államig'!D33+'27._Óvoda_államig'!D33+'28._TMKK_államig'!D33+'29._Rendelő_államig'!D33</f>
        <v>0</v>
      </c>
      <c r="E33" s="681">
        <f>'24._Hivatal_államig'!E33+'25._TIK_államig'!E33+'26._Humán_államig'!E33+'27._Óvoda_államig'!E33+'28._TMKK_államig'!E33+'29._Rendelő_államig'!E33</f>
        <v>0</v>
      </c>
      <c r="F33" s="681">
        <f>'24._Hivatal_államig'!F33+'25._TIK_államig'!F33+'26._Humán_államig'!F33+'27._Óvoda_államig'!F33+'28._TMKK_államig'!F33+'29._Rendelő_államig'!F33</f>
        <v>0</v>
      </c>
      <c r="G33" s="681">
        <f>'24._Hivatal_államig'!G33+'25._TIK_államig'!G33+'26._Humán_államig'!G33+'27._Óvoda_államig'!G33+'28._TMKK_államig'!G33+'29._Rendelő_államig'!G33</f>
        <v>0</v>
      </c>
      <c r="H33" s="637">
        <f t="shared" si="1"/>
        <v>0</v>
      </c>
      <c r="I33" s="1210">
        <f>'24._Hivatal_államig'!I33+'25._TIK_államig'!I33+'26._Humán_államig'!I33+'27._Óvoda_államig'!I33+'28._TMKK_államig'!I33+'29._Rendelő_államig'!I33</f>
        <v>0</v>
      </c>
      <c r="J33" s="1374">
        <f>'24._Hivatal_államig'!J33+'25._TIK_államig'!J33+'26._Humán_államig'!J33+'27._Óvoda_államig'!J33+'28._TMKK_államig'!J33+'29._Rendelő_államig'!J33</f>
        <v>0</v>
      </c>
      <c r="K33" s="681">
        <f>'24._Hivatal_államig'!K33+'25._TIK_államig'!K33+'26._Humán_államig'!K33+'27._Óvoda_államig'!K33+'28._TMKK_államig'!K33+'29._Rendelő_államig'!K33</f>
        <v>0</v>
      </c>
      <c r="L33" s="1467" t="str">
        <f t="shared" si="0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'24._Hivatal_államig'!C34+'25._TIK_államig'!C34+'26._Humán_államig'!C34+'27._Óvoda_államig'!C34+'28._TMKK_államig'!C34+'29._Rendelő_államig'!C34</f>
        <v>0</v>
      </c>
      <c r="D34" s="263">
        <f>'24._Hivatal_államig'!D34+'25._TIK_államig'!D34+'26._Humán_államig'!D34+'27._Óvoda_államig'!D34+'28._TMKK_államig'!D34+'29._Rendelő_államig'!D34</f>
        <v>0</v>
      </c>
      <c r="E34" s="129">
        <f>'24._Hivatal_államig'!E34+'25._TIK_államig'!E34+'26._Humán_államig'!E34+'27._Óvoda_államig'!E34+'28._TMKK_államig'!E34+'29._Rendelő_államig'!E34</f>
        <v>0</v>
      </c>
      <c r="F34" s="129">
        <f>'24._Hivatal_államig'!F34+'25._TIK_államig'!F34+'26._Humán_államig'!F34+'27._Óvoda_államig'!F34+'28._TMKK_államig'!F34+'29._Rendelő_államig'!F34</f>
        <v>0</v>
      </c>
      <c r="G34" s="379">
        <f>'24._Hivatal_államig'!G34+'25._TIK_államig'!G34+'26._Humán_államig'!G34+'27._Óvoda_államig'!G34+'28._TMKK_államig'!G34+'29._Rendelő_államig'!G34</f>
        <v>0</v>
      </c>
      <c r="H34" s="626">
        <f t="shared" si="1"/>
        <v>0</v>
      </c>
      <c r="I34" s="1211">
        <f>'24._Hivatal_államig'!I34+'25._TIK_államig'!I34+'26._Humán_államig'!I34+'27._Óvoda_államig'!I34+'28._TMKK_államig'!I34+'29._Rendelő_államig'!I34</f>
        <v>0</v>
      </c>
      <c r="J34" s="1375">
        <f>'24._Hivatal_államig'!J34+'25._TIK_államig'!J34+'26._Humán_államig'!J34+'27._Óvoda_államig'!J34+'28._TMKK_államig'!J34+'29._Rendelő_államig'!J34</f>
        <v>0</v>
      </c>
      <c r="K34" s="129">
        <f>'24._Hivatal_államig'!K34+'25._TIK_államig'!K34+'26._Humán_államig'!K34+'27._Óvoda_államig'!K34+'28._TMKK_államig'!K34+'29._Rendelő_államig'!K34</f>
        <v>0</v>
      </c>
      <c r="L34" s="1303" t="str">
        <f t="shared" si="0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'24._Hivatal_államig'!C35+'25._TIK_államig'!C35+'26._Humán_államig'!C35+'27._Óvoda_államig'!C35+'28._TMKK_államig'!C35+'29._Rendelő_államig'!C35</f>
        <v>0</v>
      </c>
      <c r="D35" s="259">
        <f>'24._Hivatal_államig'!D35+'25._TIK_államig'!D35+'26._Humán_államig'!D35+'27._Óvoda_államig'!D35+'28._TMKK_államig'!D35+'29._Rendelő_államig'!D35</f>
        <v>0</v>
      </c>
      <c r="E35" s="682">
        <f>'24._Hivatal_államig'!E35+'25._TIK_államig'!E35+'26._Humán_államig'!E35+'27._Óvoda_államig'!E35+'28._TMKK_államig'!E35+'29._Rendelő_államig'!E35</f>
        <v>0</v>
      </c>
      <c r="F35" s="682">
        <f>'24._Hivatal_államig'!F35+'25._TIK_államig'!F35+'26._Humán_államig'!F35+'27._Óvoda_államig'!F35+'28._TMKK_államig'!F35+'29._Rendelő_államig'!F35</f>
        <v>0</v>
      </c>
      <c r="G35" s="682">
        <f>'24._Hivatal_államig'!G35+'25._TIK_államig'!G35+'26._Humán_államig'!G35+'27._Óvoda_államig'!G35+'28._TMKK_államig'!G35+'29._Rendelő_államig'!G35</f>
        <v>0</v>
      </c>
      <c r="H35" s="639">
        <f t="shared" si="1"/>
        <v>0</v>
      </c>
      <c r="I35" s="1213">
        <f>'24._Hivatal_államig'!I35+'25._TIK_államig'!I35+'26._Humán_államig'!I35+'27._Óvoda_államig'!I35+'28._TMKK_államig'!I35+'29._Rendelő_államig'!I35</f>
        <v>0</v>
      </c>
      <c r="J35" s="1377">
        <f>'24._Hivatal_államig'!J35+'25._TIK_államig'!J35+'26._Humán_államig'!J35+'27._Óvoda_államig'!J35+'28._TMKK_államig'!J35+'29._Rendelő_államig'!J35</f>
        <v>0</v>
      </c>
      <c r="K35" s="682">
        <f>'24._Hivatal_államig'!K35+'25._TIK_államig'!K35+'26._Humán_államig'!K35+'27._Óvoda_államig'!K35+'28._TMKK_államig'!K35+'29._Rendelő_államig'!K35</f>
        <v>1576378</v>
      </c>
      <c r="L35" s="1469" t="str">
        <f t="shared" si="0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'24._Hivatal_államig'!C36+'25._TIK_államig'!C36+'26._Humán_államig'!C36+'27._Óvoda_államig'!C36+'28._TMKK_államig'!C36+'29._Rendelő_államig'!C36</f>
        <v>0</v>
      </c>
      <c r="D36" s="162">
        <f>'24._Hivatal_államig'!D36+'25._TIK_államig'!D36+'26._Humán_államig'!D36+'27._Óvoda_államig'!D36+'28._TMKK_államig'!D36+'29._Rendelő_államig'!D36</f>
        <v>0</v>
      </c>
      <c r="E36" s="680">
        <f>'24._Hivatal_államig'!E36+'25._TIK_államig'!E36+'26._Humán_államig'!E36+'27._Óvoda_államig'!E36+'28._TMKK_államig'!E36+'29._Rendelő_államig'!E36</f>
        <v>0</v>
      </c>
      <c r="F36" s="680">
        <f>'24._Hivatal_államig'!F36+'25._TIK_államig'!F36+'26._Humán_államig'!F36+'27._Óvoda_államig'!F36+'28._TMKK_államig'!F36+'29._Rendelő_államig'!F36</f>
        <v>0</v>
      </c>
      <c r="G36" s="680">
        <f>'24._Hivatal_államig'!G36+'25._TIK_államig'!G36+'26._Humán_államig'!G36+'27._Óvoda_államig'!G36+'28._TMKK_államig'!G36+'29._Rendelő_államig'!G36</f>
        <v>0</v>
      </c>
      <c r="H36" s="83">
        <f t="shared" si="1"/>
        <v>0</v>
      </c>
      <c r="I36" s="341">
        <f>'24._Hivatal_államig'!I36+'25._TIK_államig'!I36+'26._Humán_államig'!I36+'27._Óvoda_államig'!I36+'28._TMKK_államig'!I36+'29._Rendelő_államig'!I36</f>
        <v>0</v>
      </c>
      <c r="J36" s="1373">
        <f>'24._Hivatal_államig'!J36+'25._TIK_államig'!J36+'26._Humán_államig'!J36+'27._Óvoda_államig'!J36+'28._TMKK_államig'!J36+'29._Rendelő_államig'!J36</f>
        <v>0</v>
      </c>
      <c r="K36" s="680">
        <f>'24._Hivatal_államig'!K36+'25._TIK_államig'!K36+'26._Humán_államig'!K36+'27._Óvoda_államig'!K36+'28._TMKK_államig'!K36+'29._Rendelő_államig'!K36</f>
        <v>0</v>
      </c>
      <c r="L36" s="1301" t="str">
        <f t="shared" si="0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>
        <f>'24._Hivatal_államig'!C37+'25._TIK_államig'!C37+'26._Humán_államig'!C37+'27._Óvoda_államig'!C37+'28._TMKK_államig'!C37+'29._Rendelő_államig'!C37</f>
        <v>0</v>
      </c>
      <c r="D37" s="162">
        <f>'24._Hivatal_államig'!D37+'25._TIK_államig'!D37+'26._Humán_államig'!D37+'27._Óvoda_államig'!D37+'28._TMKK_államig'!D37+'29._Rendelő_államig'!D37</f>
        <v>0</v>
      </c>
      <c r="E37" s="683">
        <f>'24._Hivatal_államig'!E37+'25._TIK_államig'!E37+'26._Humán_államig'!E37+'27._Óvoda_államig'!E37+'28._TMKK_államig'!E37+'29._Rendelő_államig'!E37</f>
        <v>0</v>
      </c>
      <c r="F37" s="683">
        <f>'24._Hivatal_államig'!F37+'25._TIK_államig'!F37+'26._Humán_államig'!F37+'27._Óvoda_államig'!F37+'28._TMKK_államig'!F37+'29._Rendelő_államig'!F37</f>
        <v>0</v>
      </c>
      <c r="G37" s="683">
        <f>'24._Hivatal_államig'!G37+'25._TIK_államig'!G37+'26._Humán_államig'!G37+'27._Óvoda_államig'!G37+'28._TMKK_államig'!G37+'29._Rendelő_államig'!G37</f>
        <v>0</v>
      </c>
      <c r="H37" s="640">
        <f t="shared" si="1"/>
        <v>0</v>
      </c>
      <c r="I37" s="340">
        <f>'24._Hivatal_államig'!I37+'25._TIK_államig'!I37+'26._Humán_államig'!I37+'27._Óvoda_államig'!I37+'28._TMKK_államig'!I37+'29._Rendelő_államig'!I37</f>
        <v>0</v>
      </c>
      <c r="J37" s="1378">
        <f>'24._Hivatal_államig'!J37+'25._TIK_államig'!J37+'26._Humán_államig'!J37+'27._Óvoda_államig'!J37+'28._TMKK_államig'!J37+'29._Rendelő_államig'!J37</f>
        <v>0</v>
      </c>
      <c r="K37" s="683">
        <f>'24._Hivatal_államig'!K37+'25._TIK_államig'!K37+'26._Humán_államig'!K37+'27._Óvoda_államig'!K37+'28._TMKK_államig'!K37+'29._Rendelő_államig'!K37</f>
        <v>0</v>
      </c>
      <c r="L37" s="1470" t="str">
        <f t="shared" si="0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'24._Hivatal_államig'!C38+'25._TIK_államig'!C38+'26._Humán_államig'!C38+'27._Óvoda_államig'!C38+'28._TMKK_államig'!C38+'29._Rendelő_államig'!C38</f>
        <v>0</v>
      </c>
      <c r="D38" s="162">
        <f>'24._Hivatal_államig'!D38+'25._TIK_államig'!D38+'26._Humán_államig'!D38+'27._Óvoda_államig'!D38+'28._TMKK_államig'!D38+'29._Rendelő_államig'!D38</f>
        <v>0</v>
      </c>
      <c r="E38" s="680">
        <f>'24._Hivatal_államig'!E38+'25._TIK_államig'!E38+'26._Humán_államig'!E38+'27._Óvoda_államig'!E38+'28._TMKK_államig'!E38+'29._Rendelő_államig'!E38</f>
        <v>0</v>
      </c>
      <c r="F38" s="680">
        <f>'24._Hivatal_államig'!F38+'25._TIK_államig'!F38+'26._Humán_államig'!F38+'27._Óvoda_államig'!F38+'28._TMKK_államig'!F38+'29._Rendelő_államig'!F38</f>
        <v>0</v>
      </c>
      <c r="G38" s="680">
        <f>'24._Hivatal_államig'!G38+'25._TIK_államig'!G38+'26._Humán_államig'!G38+'27._Óvoda_államig'!G38+'28._TMKK_államig'!G38+'29._Rendelő_államig'!G38</f>
        <v>0</v>
      </c>
      <c r="H38" s="83">
        <f t="shared" si="1"/>
        <v>0</v>
      </c>
      <c r="I38" s="341">
        <f>'24._Hivatal_államig'!I38+'25._TIK_államig'!I38+'26._Humán_államig'!I38+'27._Óvoda_államig'!I38+'28._TMKK_államig'!I38+'29._Rendelő_államig'!I38</f>
        <v>0</v>
      </c>
      <c r="J38" s="1379">
        <f>'24._Hivatal_államig'!J38+'25._TIK_államig'!J38+'26._Humán_államig'!J38+'27._Óvoda_államig'!J38+'28._TMKK_államig'!J38+'29._Rendelő_államig'!J38</f>
        <v>0</v>
      </c>
      <c r="K38" s="680">
        <f>'24._Hivatal_államig'!K38+'25._TIK_államig'!K38+'26._Humán_államig'!K38+'27._Óvoda_államig'!K38+'28._TMKK_államig'!K38+'29._Rendelő_államig'!K38</f>
        <v>0</v>
      </c>
      <c r="L38" s="1301" t="str">
        <f t="shared" si="0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'24._Hivatal_államig'!C39+'25._TIK_államig'!C39+'26._Humán_államig'!C39+'27._Óvoda_államig'!C39+'28._TMKK_államig'!C39+'29._Rendelő_államig'!C39</f>
        <v>0</v>
      </c>
      <c r="D39" s="264">
        <f>'24._Hivatal_államig'!D39+'25._TIK_államig'!D39+'26._Humán_államig'!D39+'27._Óvoda_államig'!D39+'28._TMKK_államig'!D39+'29._Rendelő_államig'!D39</f>
        <v>0</v>
      </c>
      <c r="E39" s="684">
        <f>'24._Hivatal_államig'!E39+'25._TIK_államig'!E39+'26._Humán_államig'!E39+'27._Óvoda_államig'!E39+'28._TMKK_államig'!E39+'29._Rendelő_államig'!E39</f>
        <v>0</v>
      </c>
      <c r="F39" s="684">
        <f>'24._Hivatal_államig'!F39+'25._TIK_államig'!F39+'26._Humán_államig'!F39+'27._Óvoda_államig'!F39+'28._TMKK_államig'!F39+'29._Rendelő_államig'!F39</f>
        <v>0</v>
      </c>
      <c r="G39" s="684">
        <f>'24._Hivatal_államig'!G39+'25._TIK_államig'!G39+'26._Humán_államig'!G39+'27._Óvoda_államig'!G39+'28._TMKK_államig'!G39+'29._Rendelő_államig'!G39</f>
        <v>0</v>
      </c>
      <c r="H39" s="641">
        <f t="shared" si="1"/>
        <v>0</v>
      </c>
      <c r="I39" s="1214">
        <f>'24._Hivatal_államig'!I39+'25._TIK_államig'!I39+'26._Humán_államig'!I39+'27._Óvoda_államig'!I39+'28._TMKK_államig'!I39+'29._Rendelő_államig'!I39</f>
        <v>0</v>
      </c>
      <c r="J39" s="1380">
        <f>'24._Hivatal_államig'!J39+'25._TIK_államig'!J39+'26._Humán_államig'!J39+'27._Óvoda_államig'!J39+'28._TMKK_államig'!J39+'29._Rendelő_államig'!J39</f>
        <v>0</v>
      </c>
      <c r="K39" s="684">
        <f>'24._Hivatal_államig'!K39+'25._TIK_államig'!K39+'26._Humán_államig'!K39+'27._Óvoda_államig'!K39+'28._TMKK_államig'!K39+'29._Rendelő_államig'!K39</f>
        <v>0</v>
      </c>
      <c r="L39" s="1471" t="str">
        <f t="shared" si="0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'24._Hivatal_államig'!C40+'25._TIK_államig'!C40+'26._Humán_államig'!C40+'27._Óvoda_államig'!C40+'28._TMKK_államig'!C40+'29._Rendelő_államig'!C40</f>
        <v>0</v>
      </c>
      <c r="D40" s="382">
        <f>'24._Hivatal_államig'!D40+'25._TIK_államig'!D40+'26._Humán_államig'!D40+'27._Óvoda_államig'!D40+'28._TMKK_államig'!D40+'29._Rendelő_államig'!D40</f>
        <v>0</v>
      </c>
      <c r="E40" s="693">
        <f>'24._Hivatal_államig'!E40+'25._TIK_államig'!E40+'26._Humán_államig'!E40+'27._Óvoda_államig'!E40+'28._TMKK_államig'!E40+'29._Rendelő_államig'!E40</f>
        <v>0</v>
      </c>
      <c r="F40" s="685">
        <f>'24._Hivatal_államig'!F40+'25._TIK_államig'!F40+'26._Humán_államig'!F40+'27._Óvoda_államig'!F40+'28._TMKK_államig'!F40+'29._Rendelő_államig'!F40</f>
        <v>0</v>
      </c>
      <c r="G40" s="685">
        <f>'24._Hivatal_államig'!G40+'25._TIK_államig'!G40+'26._Humán_államig'!G40+'27._Óvoda_államig'!G40+'28._TMKK_államig'!G40+'29._Rendelő_államig'!G40</f>
        <v>0</v>
      </c>
      <c r="H40" s="642">
        <f t="shared" si="1"/>
        <v>0</v>
      </c>
      <c r="I40" s="1215">
        <f>'24._Hivatal_államig'!I40+'25._TIK_államig'!I40+'26._Humán_államig'!I40+'27._Óvoda_államig'!I40+'28._TMKK_államig'!I40+'29._Rendelő_államig'!I40</f>
        <v>0</v>
      </c>
      <c r="J40" s="1381">
        <f>'24._Hivatal_államig'!J40+'25._TIK_államig'!J40+'26._Humán_államig'!J40+'27._Óvoda_államig'!J40+'28._TMKK_államig'!J40+'29._Rendelő_államig'!J40</f>
        <v>0</v>
      </c>
      <c r="K40" s="685">
        <f>'24._Hivatal_államig'!K40+'25._TIK_államig'!K40+'26._Humán_államig'!K40+'27._Óvoda_államig'!K40+'28._TMKK_államig'!K40+'29._Rendelő_államig'!K40</f>
        <v>0</v>
      </c>
      <c r="L40" s="1472" t="str">
        <f t="shared" si="0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'24._Hivatal_államig'!C41+'25._TIK_államig'!C41+'26._Humán_államig'!C41+'27._Óvoda_államig'!C41+'28._TMKK_államig'!C41+'29._Rendelő_államig'!C41</f>
        <v>0</v>
      </c>
      <c r="D41" s="165">
        <f>'24._Hivatal_államig'!D41+'25._TIK_államig'!D41+'26._Humán_államig'!D41+'27._Óvoda_államig'!D41+'28._TMKK_államig'!D41+'29._Rendelő_államig'!D41</f>
        <v>0</v>
      </c>
      <c r="E41" s="686">
        <f>'24._Hivatal_államig'!E41+'25._TIK_államig'!E41+'26._Humán_államig'!E41+'27._Óvoda_államig'!E41+'28._TMKK_államig'!E41+'29._Rendelő_államig'!E41</f>
        <v>0</v>
      </c>
      <c r="F41" s="686">
        <f>'24._Hivatal_államig'!F41+'25._TIK_államig'!F41+'26._Humán_államig'!F41+'27._Óvoda_államig'!F41+'28._TMKK_államig'!F41+'29._Rendelő_államig'!F41</f>
        <v>0</v>
      </c>
      <c r="G41" s="686">
        <f>'24._Hivatal_államig'!G41+'25._TIK_államig'!G41+'26._Humán_államig'!G41+'27._Óvoda_államig'!G41+'28._TMKK_államig'!G41+'29._Rendelő_államig'!G41</f>
        <v>0</v>
      </c>
      <c r="H41" s="643">
        <f t="shared" si="1"/>
        <v>0</v>
      </c>
      <c r="I41" s="343">
        <f>'24._Hivatal_államig'!I41+'25._TIK_államig'!I41+'26._Humán_államig'!I41+'27._Óvoda_államig'!I41+'28._TMKK_államig'!I41+'29._Rendelő_államig'!I41</f>
        <v>0</v>
      </c>
      <c r="J41" s="1382">
        <f>'24._Hivatal_államig'!J41+'25._TIK_államig'!J41+'26._Humán_államig'!J41+'27._Óvoda_államig'!J41+'28._TMKK_államig'!J41+'29._Rendelő_államig'!J41</f>
        <v>0</v>
      </c>
      <c r="K41" s="686">
        <f>'24._Hivatal_államig'!K41+'25._TIK_államig'!K41+'26._Humán_államig'!K41+'27._Óvoda_államig'!K41+'28._TMKK_államig'!K41+'29._Rendelő_államig'!K41</f>
        <v>0</v>
      </c>
      <c r="L41" s="1473" t="str">
        <f t="shared" si="0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'24._Hivatal_államig'!C42+'25._TIK_államig'!C42+'26._Humán_államig'!C42+'27._Óvoda_államig'!C42+'28._TMKK_államig'!C42+'29._Rendelő_államig'!C42</f>
        <v>2540200</v>
      </c>
      <c r="D42" s="160">
        <f>'24._Hivatal_államig'!D42+'25._TIK_államig'!D42+'26._Humán_államig'!D42+'27._Óvoda_államig'!D42+'28._TMKK_államig'!D42+'29._Rendelő_államig'!D42</f>
        <v>24305979</v>
      </c>
      <c r="E42" s="677">
        <f>'24._Hivatal_államig'!E42+'25._TIK_államig'!E42+'26._Humán_államig'!E42+'27._Óvoda_államig'!E42+'28._TMKK_államig'!E42+'29._Rendelő_államig'!E42</f>
        <v>24448936</v>
      </c>
      <c r="F42" s="677">
        <f>'24._Hivatal_államig'!F42+'25._TIK_államig'!F42+'26._Humán_államig'!F42+'27._Óvoda_államig'!F42+'28._TMKK_államig'!F42+'29._Rendelő_államig'!F42</f>
        <v>24448936</v>
      </c>
      <c r="G42" s="677">
        <f>'24._Hivatal_államig'!G42+'25._TIK_államig'!G42+'26._Humán_államig'!G42+'27._Óvoda_államig'!G42+'28._TMKK_államig'!G42+'29._Rendelő_államig'!G42</f>
        <v>24818719</v>
      </c>
      <c r="H42" s="83">
        <f t="shared" si="1"/>
        <v>369783</v>
      </c>
      <c r="I42" s="341">
        <f>'24._Hivatal_államig'!I42+'25._TIK_államig'!I42+'26._Humán_államig'!I42+'27._Óvoda_államig'!I42+'28._TMKK_államig'!I42+'29._Rendelő_államig'!I42</f>
        <v>0</v>
      </c>
      <c r="J42" s="1379">
        <f>'24._Hivatal_államig'!J42+'25._TIK_államig'!J42+'26._Humán_államig'!J42+'27._Óvoda_államig'!J42+'28._TMKK_államig'!J42+'29._Rendelő_államig'!J42</f>
        <v>0</v>
      </c>
      <c r="K42" s="677">
        <f>'24._Hivatal_államig'!K42+'25._TIK_államig'!K42+'26._Humán_államig'!K42+'27._Óvoda_államig'!K42+'28._TMKK_államig'!K42+'29._Rendelő_államig'!K42</f>
        <v>28177739</v>
      </c>
      <c r="L42" s="1301">
        <f t="shared" si="0"/>
        <v>113.53421987653753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'24._Hivatal_államig'!C43+'25._TIK_államig'!C43+'26._Humán_államig'!C43+'27._Óvoda_államig'!C43+'28._TMKK_államig'!C43+'29._Rendelő_államig'!C43</f>
        <v>592138645</v>
      </c>
      <c r="D43" s="160">
        <f>'24._Hivatal_államig'!D43+'25._TIK_államig'!D43+'26._Humán_államig'!D43+'27._Óvoda_államig'!D43+'28._TMKK_államig'!D43+'29._Rendelő_államig'!D43</f>
        <v>599268600</v>
      </c>
      <c r="E43" s="677">
        <f>'24._Hivatal_államig'!E43+'25._TIK_államig'!E43+'26._Humán_államig'!E43+'27._Óvoda_államig'!E43+'28._TMKK_államig'!E43+'29._Rendelő_államig'!E43</f>
        <v>625178600</v>
      </c>
      <c r="F43" s="677">
        <f>'24._Hivatal_államig'!F43+'25._TIK_államig'!F43+'26._Humán_államig'!F43+'27._Óvoda_államig'!F43+'28._TMKK_államig'!F43+'29._Rendelő_államig'!F43</f>
        <v>625178600</v>
      </c>
      <c r="G43" s="677">
        <f>'24._Hivatal_államig'!G43+'25._TIK_államig'!G43+'26._Humán_államig'!G43+'27._Óvoda_államig'!G43+'28._TMKK_államig'!G43+'29._Rendelő_államig'!G43</f>
        <v>625178600</v>
      </c>
      <c r="H43" s="83">
        <f t="shared" si="1"/>
        <v>0</v>
      </c>
      <c r="I43" s="341">
        <f>'24._Hivatal_államig'!I43+'25._TIK_államig'!I43+'26._Humán_államig'!I43+'27._Óvoda_államig'!I43+'28._TMKK_államig'!I43+'29._Rendelő_államig'!I43</f>
        <v>0</v>
      </c>
      <c r="J43" s="1379">
        <f>'24._Hivatal_államig'!J43+'25._TIK_államig'!J43+'26._Humán_államig'!J43+'27._Óvoda_államig'!J43+'28._TMKK_államig'!J43+'29._Rendelő_államig'!J43</f>
        <v>0</v>
      </c>
      <c r="K43" s="677">
        <f>'24._Hivatal_államig'!K43+'25._TIK_államig'!K43+'26._Humán_államig'!K43+'27._Óvoda_államig'!K43+'28._TMKK_államig'!K43+'29._Rendelő_államig'!K43</f>
        <v>570549435</v>
      </c>
      <c r="L43" s="1301">
        <f t="shared" si="0"/>
        <v>91.261830619282236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'24._Hivatal_államig'!C44+'25._TIK_államig'!C44+'26._Humán_államig'!C44+'27._Óvoda_államig'!C44+'28._TMKK_államig'!C44+'29._Rendelő_államig'!C44</f>
        <v>0</v>
      </c>
      <c r="D44" s="258">
        <f>'24._Hivatal_államig'!D44+'25._TIK_államig'!D44+'26._Humán_államig'!D44+'27._Óvoda_államig'!D44+'28._TMKK_államig'!D44+'29._Rendelő_államig'!D44</f>
        <v>1822682</v>
      </c>
      <c r="E44" s="681">
        <f>'24._Hivatal_államig'!E44+'25._TIK_államig'!E44+'26._Humán_államig'!E44+'27._Óvoda_államig'!E44+'28._TMKK_államig'!E44+'29._Rendelő_államig'!E44</f>
        <v>1822682</v>
      </c>
      <c r="F44" s="681">
        <f>'24._Hivatal_államig'!F44+'25._TIK_államig'!F44+'26._Humán_államig'!F44+'27._Óvoda_államig'!F44+'28._TMKK_államig'!F44+'29._Rendelő_államig'!F44</f>
        <v>1822682</v>
      </c>
      <c r="G44" s="681">
        <f>'24._Hivatal_államig'!G44+'25._TIK_államig'!G44+'26._Humán_államig'!G44+'27._Óvoda_államig'!G44+'28._TMKK_államig'!G44+'29._Rendelő_államig'!G44</f>
        <v>1822682</v>
      </c>
      <c r="H44" s="637">
        <f t="shared" si="1"/>
        <v>0</v>
      </c>
      <c r="I44" s="1210">
        <f>'24._Hivatal_államig'!I44+'25._TIK_államig'!I44+'26._Humán_államig'!I44+'27._Óvoda_államig'!I44+'28._TMKK_államig'!I44+'29._Rendelő_államig'!I44</f>
        <v>0</v>
      </c>
      <c r="J44" s="1374">
        <f>'24._Hivatal_államig'!J44+'25._TIK_államig'!J44+'26._Humán_államig'!J44+'27._Óvoda_államig'!J44+'28._TMKK_államig'!J44+'29._Rendelő_államig'!J44</f>
        <v>0</v>
      </c>
      <c r="K44" s="681">
        <f>'24._Hivatal_államig'!K44+'25._TIK_államig'!K44+'26._Humán_államig'!K44+'27._Óvoda_államig'!K44+'28._TMKK_államig'!K44+'29._Rendelő_államig'!K44</f>
        <v>1822682</v>
      </c>
      <c r="L44" s="1467">
        <f t="shared" si="0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'24._Hivatal_államig'!C45+'25._TIK_államig'!C45+'26._Humán_államig'!C45+'27._Óvoda_államig'!C45+'28._TMKK_államig'!C45+'29._Rendelő_államig'!C45</f>
        <v>0</v>
      </c>
      <c r="D45" s="263">
        <f>'24._Hivatal_államig'!D45+'25._TIK_államig'!D45+'26._Humán_államig'!D45+'27._Óvoda_államig'!D45+'28._TMKK_államig'!D45+'29._Rendelő_államig'!D45</f>
        <v>0</v>
      </c>
      <c r="E45" s="107">
        <f>'24._Hivatal_államig'!E45+'25._TIK_államig'!E45+'26._Humán_államig'!E45+'27._Óvoda_államig'!E45+'28._TMKK_államig'!E45+'29._Rendelő_államig'!E45</f>
        <v>0</v>
      </c>
      <c r="F45" s="107">
        <f>'24._Hivatal_államig'!F45+'25._TIK_államig'!F45+'26._Humán_államig'!F45+'27._Óvoda_államig'!F45+'28._TMKK_államig'!F45+'29._Rendelő_államig'!F45</f>
        <v>0</v>
      </c>
      <c r="G45" s="107">
        <f>'24._Hivatal_államig'!G45+'25._TIK_államig'!G45+'26._Humán_államig'!G45+'27._Óvoda_államig'!G45+'28._TMKK_államig'!G45+'29._Rendelő_államig'!G45</f>
        <v>0</v>
      </c>
      <c r="H45" s="644">
        <f t="shared" si="1"/>
        <v>0</v>
      </c>
      <c r="I45" s="1216">
        <f>'24._Hivatal_államig'!I45+'25._TIK_államig'!I45+'26._Humán_államig'!I45+'27._Óvoda_államig'!I45+'28._TMKK_államig'!I45+'29._Rendelő_államig'!I45</f>
        <v>0</v>
      </c>
      <c r="J45" s="1383">
        <f>'24._Hivatal_államig'!J45+'25._TIK_államig'!J45+'26._Humán_államig'!J45+'27._Óvoda_államig'!J45+'28._TMKK_államig'!J45+'29._Rendelő_államig'!J45</f>
        <v>0</v>
      </c>
      <c r="K45" s="107">
        <f>'24._Hivatal_államig'!K45+'25._TIK_államig'!K45+'26._Humán_államig'!K45+'27._Óvoda_államig'!K45+'28._TMKK_államig'!K45+'29._Rendelő_államig'!K45</f>
        <v>0</v>
      </c>
      <c r="L45" s="1474" t="str">
        <f t="shared" si="0"/>
        <v/>
      </c>
    </row>
    <row r="46" spans="1:12" s="57" customFormat="1" ht="12.75" customHeight="1" x14ac:dyDescent="0.2">
      <c r="A46" s="370" t="s">
        <v>176</v>
      </c>
      <c r="B46" s="375" t="s">
        <v>180</v>
      </c>
      <c r="C46" s="379">
        <f>'24._Hivatal_államig'!C46+'25._TIK_államig'!C46+'26._Humán_államig'!C46+'27._Óvoda_államig'!C46+'28._TMKK_államig'!C46+'29._Rendelő_államig'!C46</f>
        <v>571710245</v>
      </c>
      <c r="D46" s="362">
        <f>'24._Hivatal_államig'!D46+'25._TIK_államig'!D46+'26._Humán_államig'!D46+'27._Óvoda_államig'!D46+'28._TMKK_államig'!D46+'29._Rendelő_államig'!D46</f>
        <v>576607563</v>
      </c>
      <c r="E46" s="129">
        <f>'24._Hivatal_államig'!E46+'25._TIK_államig'!E46+'26._Humán_államig'!E46+'27._Óvoda_államig'!E46+'28._TMKK_államig'!E46+'29._Rendelő_államig'!E46</f>
        <v>602517563</v>
      </c>
      <c r="F46" s="129">
        <f>'24._Hivatal_államig'!F46+'25._TIK_államig'!F46+'26._Humán_államig'!F46+'27._Óvoda_államig'!F46+'28._TMKK_államig'!F46+'29._Rendelő_államig'!F46</f>
        <v>602517563</v>
      </c>
      <c r="G46" s="129">
        <f>'24._Hivatal_államig'!G46+'25._TIK_államig'!G46+'26._Humán_államig'!G46+'27._Óvoda_államig'!G46+'28._TMKK_államig'!G46+'29._Rendelő_államig'!G46</f>
        <v>602517563</v>
      </c>
      <c r="H46" s="626">
        <f t="shared" si="1"/>
        <v>0</v>
      </c>
      <c r="I46" s="1211">
        <f>'24._Hivatal_államig'!I46+'25._TIK_államig'!I46+'26._Humán_államig'!I46+'27._Óvoda_államig'!I46+'28._TMKK_államig'!I46+'29._Rendelő_államig'!I46</f>
        <v>0</v>
      </c>
      <c r="J46" s="1375">
        <f>'24._Hivatal_államig'!J46+'25._TIK_államig'!J46+'26._Humán_államig'!J46+'27._Óvoda_államig'!J46+'28._TMKK_államig'!J46+'29._Rendelő_államig'!J46</f>
        <v>0</v>
      </c>
      <c r="K46" s="129">
        <f>'24._Hivatal_államig'!K46+'25._TIK_államig'!K46+'26._Humán_államig'!K46+'27._Óvoda_államig'!K46+'28._TMKK_államig'!K46+'29._Rendelő_államig'!K46</f>
        <v>554554571</v>
      </c>
      <c r="L46" s="1303">
        <f t="shared" si="0"/>
        <v>92.039569475587228</v>
      </c>
    </row>
    <row r="47" spans="1:12" s="61" customFormat="1" ht="13.5" customHeight="1" thickBot="1" x14ac:dyDescent="0.25">
      <c r="A47" s="64" t="s">
        <v>181</v>
      </c>
      <c r="B47" s="67" t="s">
        <v>182</v>
      </c>
      <c r="C47" s="1079">
        <f>'24._Hivatal_államig'!C47+'25._TIK_államig'!C47+'26._Humán_államig'!C47+'27._Óvoda_államig'!C47+'28._TMKK_államig'!C47+'29._Rendelő_államig'!C47</f>
        <v>20428400</v>
      </c>
      <c r="D47" s="265">
        <f>'24._Hivatal_államig'!D47+'25._TIK_államig'!D47+'26._Humán_államig'!D47+'27._Óvoda_államig'!D47+'28._TMKK_államig'!D47+'29._Rendelő_államig'!D47</f>
        <v>20838355</v>
      </c>
      <c r="E47" s="682">
        <f>'24._Hivatal_államig'!E47+'25._TIK_államig'!E47+'26._Humán_államig'!E47+'27._Óvoda_államig'!E47+'28._TMKK_államig'!E47+'29._Rendelő_államig'!E47</f>
        <v>20838355</v>
      </c>
      <c r="F47" s="682">
        <f>'24._Hivatal_államig'!F47+'25._TIK_államig'!F47+'26._Humán_államig'!F47+'27._Óvoda_államig'!F47+'28._TMKK_államig'!F47+'29._Rendelő_államig'!F47</f>
        <v>20838355</v>
      </c>
      <c r="G47" s="682">
        <f>'24._Hivatal_államig'!G47+'25._TIK_államig'!G47+'26._Humán_államig'!G47+'27._Óvoda_államig'!G47+'28._TMKK_államig'!G47+'29._Rendelő_államig'!G47</f>
        <v>20838355</v>
      </c>
      <c r="H47" s="639">
        <f t="shared" si="1"/>
        <v>0</v>
      </c>
      <c r="I47" s="1213">
        <f>'24._Hivatal_államig'!I47+'25._TIK_államig'!I47+'26._Humán_államig'!I47+'27._Óvoda_államig'!I47+'28._TMKK_államig'!I47+'29._Rendelő_államig'!I47</f>
        <v>0</v>
      </c>
      <c r="J47" s="1377">
        <f>'24._Hivatal_államig'!J47+'25._TIK_államig'!J47+'26._Humán_államig'!J47+'27._Óvoda_államig'!J47+'28._TMKK_államig'!J47+'29._Rendelő_államig'!J47</f>
        <v>0</v>
      </c>
      <c r="K47" s="682">
        <f>'24._Hivatal_államig'!K47+'25._TIK_államig'!K47+'26._Humán_államig'!K47+'27._Óvoda_államig'!K47+'28._TMKK_államig'!K47+'29._Rendelő_államig'!K47</f>
        <v>14172182</v>
      </c>
      <c r="L47" s="1469">
        <f t="shared" si="0"/>
        <v>68.010080450208278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'24._Hivatal_államig'!C48+'25._TIK_államig'!C48+'26._Humán_államig'!C48+'27._Óvoda_államig'!C48+'28._TMKK_államig'!C48+'29._Rendelő_államig'!C48</f>
        <v>594678845</v>
      </c>
      <c r="D48" s="167">
        <f>'24._Hivatal_államig'!D48+'25._TIK_államig'!D48+'26._Humán_államig'!D48+'27._Óvoda_államig'!D48+'28._TMKK_államig'!D48+'29._Rendelő_államig'!D48</f>
        <v>623574579</v>
      </c>
      <c r="E48" s="687">
        <f>'24._Hivatal_államig'!E48+'25._TIK_államig'!E48+'26._Humán_államig'!E48+'27._Óvoda_államig'!E48+'28._TMKK_államig'!E48+'29._Rendelő_államig'!E48</f>
        <v>649627536</v>
      </c>
      <c r="F48" s="687">
        <f>'24._Hivatal_államig'!F48+'25._TIK_államig'!F48+'26._Humán_államig'!F48+'27._Óvoda_államig'!F48+'28._TMKK_államig'!F48+'29._Rendelő_államig'!F48</f>
        <v>649627536</v>
      </c>
      <c r="G48" s="687">
        <f>'24._Hivatal_államig'!G48+'25._TIK_államig'!G48+'26._Humán_államig'!G48+'27._Óvoda_államig'!G48+'28._TMKK_államig'!G48+'29._Rendelő_államig'!G48</f>
        <v>649997319</v>
      </c>
      <c r="H48" s="649">
        <f>+G48-F48</f>
        <v>369783</v>
      </c>
      <c r="I48" s="650">
        <f>'24._Hivatal_államig'!I48+'25._TIK_államig'!I48+'26._Humán_államig'!I48+'27._Óvoda_államig'!I48+'28._TMKK_államig'!I48+'29._Rendelő_államig'!I48</f>
        <v>0</v>
      </c>
      <c r="J48" s="1384">
        <f>'24._Hivatal_államig'!J48+'25._TIK_államig'!J48+'26._Humán_államig'!J48+'27._Óvoda_államig'!J48+'28._TMKK_államig'!J48+'29._Rendelő_államig'!J48</f>
        <v>0</v>
      </c>
      <c r="K48" s="687">
        <f>'24._Hivatal_államig'!K48+'25._TIK_államig'!K48+'26._Humán_államig'!K48+'27._Óvoda_államig'!K48+'28._TMKK_államig'!K48+'29._Rendelő_államig'!K48</f>
        <v>598727174</v>
      </c>
      <c r="L48" s="1475">
        <f t="shared" si="0"/>
        <v>92.112252850692144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>C7</f>
        <v xml:space="preserve">2022. évi eredeti előirányzat
2/2022. (II.14.) </v>
      </c>
      <c r="D51" s="226" t="str">
        <f t="shared" ref="D51:L51" si="2">D7</f>
        <v>Módosított előirányzat a 17/2022.  (VI.30.)  rendelet szerint</v>
      </c>
      <c r="E51" s="22" t="str">
        <f t="shared" si="2"/>
        <v>Módosított előirányzat a 18/2022. (IX.29.)  rendelet szerint</v>
      </c>
      <c r="F51" s="22" t="str">
        <f t="shared" si="2"/>
        <v>Módosított előirányzat a 23/2022. (XII.16.)  rendelet szerint</v>
      </c>
      <c r="G51" s="22" t="str">
        <f t="shared" si="2"/>
        <v>Módosított előirányzat a 1/2023. (II.13.)  rendelet szerint</v>
      </c>
      <c r="H51" s="39" t="str">
        <f t="shared" si="2"/>
        <v>Változás a 2022. 23/2022. (XII.16.) rendelethez képest</v>
      </c>
      <c r="I51" s="226" t="str">
        <f t="shared" si="2"/>
        <v>2022. évi teljesítés              2022.06.30-ig</v>
      </c>
      <c r="J51" s="22" t="str">
        <f t="shared" si="2"/>
        <v>2022. évi teljesítés              2022.09.30-ig</v>
      </c>
      <c r="K51" s="22" t="str">
        <f t="shared" si="2"/>
        <v>2022. évi teljesítés              2022.12.31-ig</v>
      </c>
      <c r="L51" s="1822" t="str">
        <f t="shared" si="2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'24._Hivatal_államig'!C52+'25._TIK_államig'!C52+'26._Humán_államig'!C52+'27._Óvoda_államig'!C52+'28._TMKK_államig'!C52+'29._Rendelő_államig'!C52</f>
        <v>574250445</v>
      </c>
      <c r="D52" s="160">
        <f>'24._Hivatal_államig'!D52+'25._TIK_államig'!D52+'26._Humán_államig'!D52+'27._Óvoda_államig'!D52+'28._TMKK_államig'!D52+'29._Rendelő_államig'!D52</f>
        <v>602736224</v>
      </c>
      <c r="E52" s="677">
        <f>'24._Hivatal_államig'!E52+'25._TIK_államig'!E52+'26._Humán_államig'!E52+'27._Óvoda_államig'!E52+'28._TMKK_államig'!E52+'29._Rendelő_államig'!E52</f>
        <v>628789181</v>
      </c>
      <c r="F52" s="677">
        <f>'24._Hivatal_államig'!F52+'25._TIK_államig'!F52+'26._Humán_államig'!F52+'27._Óvoda_államig'!F52+'28._TMKK_államig'!F52+'29._Rendelő_államig'!F52</f>
        <v>628789181</v>
      </c>
      <c r="G52" s="677">
        <f>'24._Hivatal_államig'!G52+'25._TIK_államig'!G52+'26._Humán_államig'!G52+'27._Óvoda_államig'!G52+'28._TMKK_államig'!G52+'29._Rendelő_államig'!G52</f>
        <v>629158964</v>
      </c>
      <c r="H52" s="56">
        <f t="shared" ref="H52:H72" si="3">+G52-F52</f>
        <v>369783</v>
      </c>
      <c r="I52" s="236">
        <f>'24._Hivatal_államig'!I52+'25._TIK_államig'!I52+'26._Humán_államig'!I52+'27._Óvoda_államig'!I52+'28._TMKK_államig'!I52+'29._Rendelő_államig'!I52</f>
        <v>0</v>
      </c>
      <c r="J52" s="56">
        <f>'24._Hivatal_államig'!J52+'25._TIK_államig'!J52+'26._Humán_államig'!J52+'27._Óvoda_államig'!J52+'28._TMKK_államig'!J52+'29._Rendelő_államig'!J52</f>
        <v>0</v>
      </c>
      <c r="K52" s="103">
        <f>'24._Hivatal_államig'!K52+'25._TIK_államig'!K52+'26._Humán_államig'!K52+'27._Óvoda_államig'!K52+'28._TMKK_államig'!K52+'29._Rendelő_államig'!K52</f>
        <v>578439268</v>
      </c>
      <c r="L52" s="1327">
        <f t="shared" ref="L52:L72" si="4">IF(G52=0,"",K52/G52*100)</f>
        <v>91.938492670033696</v>
      </c>
    </row>
    <row r="53" spans="1:12" ht="12" customHeight="1" x14ac:dyDescent="0.2">
      <c r="A53" s="370" t="s">
        <v>91</v>
      </c>
      <c r="B53" s="18" t="s">
        <v>68</v>
      </c>
      <c r="C53" s="154">
        <f>'24._Hivatal_államig'!C53+'25._TIK_államig'!C53+'26._Humán_államig'!C53+'27._Óvoda_államig'!C53+'28._TMKK_államig'!C53+'29._Rendelő_államig'!C53</f>
        <v>400908244</v>
      </c>
      <c r="D53" s="258">
        <f>'24._Hivatal_államig'!D53+'25._TIK_államig'!D53+'26._Humán_államig'!D53+'27._Óvoda_államig'!D53+'28._TMKK_államig'!D53+'29._Rendelő_államig'!D53</f>
        <v>424710392</v>
      </c>
      <c r="E53" s="681">
        <f>'24._Hivatal_államig'!E53+'25._TIK_államig'!E53+'26._Humán_államig'!E53+'27._Óvoda_államig'!E53+'28._TMKK_államig'!E53+'29._Rendelő_államig'!E53</f>
        <v>446853349</v>
      </c>
      <c r="F53" s="681">
        <f>'24._Hivatal_államig'!F53+'25._TIK_államig'!F53+'26._Humán_államig'!F53+'27._Óvoda_államig'!F53+'28._TMKK_államig'!F53+'29._Rendelő_államig'!F53</f>
        <v>446853349</v>
      </c>
      <c r="G53" s="681">
        <f>'24._Hivatal_államig'!G53+'25._TIK_államig'!G53+'26._Humán_államig'!G53+'27._Óvoda_államig'!G53+'28._TMKK_államig'!G53+'29._Rendelő_államig'!G53</f>
        <v>447083593</v>
      </c>
      <c r="H53" s="40">
        <f t="shared" si="3"/>
        <v>230244</v>
      </c>
      <c r="I53" s="240">
        <f>'24._Hivatal_államig'!I53+'25._TIK_államig'!I53+'26._Humán_államig'!I53+'27._Óvoda_államig'!I53+'28._TMKK_államig'!I53+'29._Rendelő_államig'!I53</f>
        <v>0</v>
      </c>
      <c r="J53" s="40">
        <f>'24._Hivatal_államig'!J53+'25._TIK_államig'!J53+'26._Humán_államig'!J53+'27._Óvoda_államig'!J53+'28._TMKK_államig'!J53+'29._Rendelő_államig'!J53</f>
        <v>0</v>
      </c>
      <c r="K53" s="154">
        <f>'24._Hivatal_államig'!K53+'25._TIK_államig'!K53+'26._Humán_államig'!K53+'27._Óvoda_államig'!K53+'28._TMKK_államig'!K53+'29._Rendelő_államig'!K53</f>
        <v>412672867</v>
      </c>
      <c r="L53" s="1329">
        <f t="shared" si="4"/>
        <v>92.303290360288386</v>
      </c>
    </row>
    <row r="54" spans="1:12" ht="12" customHeight="1" x14ac:dyDescent="0.2">
      <c r="A54" s="370" t="s">
        <v>310</v>
      </c>
      <c r="B54" s="374" t="s">
        <v>273</v>
      </c>
      <c r="C54" s="154">
        <f>'24._Hivatal_államig'!C54+'25._TIK_államig'!C54+'26._Humán_államig'!C54+'27._Óvoda_államig'!C54+'28._TMKK_államig'!C54+'29._Rendelő_államig'!C54</f>
        <v>5000000</v>
      </c>
      <c r="D54" s="258">
        <f>'24._Hivatal_államig'!D54+'25._TIK_államig'!D54+'26._Humán_államig'!D54+'27._Óvoda_államig'!D54+'28._TMKK_államig'!D54+'29._Rendelő_államig'!D54</f>
        <v>8390000</v>
      </c>
      <c r="E54" s="681">
        <f>'24._Hivatal_államig'!E54+'25._TIK_államig'!E54+'26._Humán_államig'!E54+'27._Óvoda_államig'!E54+'28._TMKK_államig'!E54+'29._Rendelő_államig'!E54</f>
        <v>23390000</v>
      </c>
      <c r="F54" s="681">
        <f>'24._Hivatal_államig'!F54+'25._TIK_államig'!F54+'26._Humán_államig'!F54+'27._Óvoda_államig'!F54+'28._TMKK_államig'!F54+'29._Rendelő_államig'!F54</f>
        <v>23390000</v>
      </c>
      <c r="G54" s="681">
        <f>'24._Hivatal_államig'!G54+'25._TIK_államig'!G54+'26._Humán_államig'!G54+'27._Óvoda_államig'!G54+'28._TMKK_államig'!G54+'29._Rendelő_államig'!G54</f>
        <v>23390000</v>
      </c>
      <c r="H54" s="40">
        <f t="shared" si="3"/>
        <v>0</v>
      </c>
      <c r="I54" s="240">
        <f>'24._Hivatal_államig'!I54+'25._TIK_államig'!I54+'26._Humán_államig'!I54+'27._Óvoda_államig'!I54+'28._TMKK_államig'!I54+'29._Rendelő_államig'!I54</f>
        <v>0</v>
      </c>
      <c r="J54" s="40">
        <f>'24._Hivatal_államig'!J54+'25._TIK_államig'!J54+'26._Humán_államig'!J54+'27._Óvoda_államig'!J54+'28._TMKK_államig'!J54+'29._Rendelő_államig'!J54</f>
        <v>0</v>
      </c>
      <c r="K54" s="154">
        <f>'24._Hivatal_államig'!K54+'25._TIK_államig'!K54+'26._Humán_államig'!K54+'27._Óvoda_államig'!K54+'28._TMKK_államig'!K54+'29._Rendelő_államig'!K54</f>
        <v>19414200</v>
      </c>
      <c r="L54" s="1329">
        <f t="shared" si="4"/>
        <v>83.002137665669082</v>
      </c>
    </row>
    <row r="55" spans="1:12" ht="12" customHeight="1" x14ac:dyDescent="0.2">
      <c r="A55" s="370" t="s">
        <v>92</v>
      </c>
      <c r="B55" s="371" t="s">
        <v>87</v>
      </c>
      <c r="C55" s="379">
        <f>'24._Hivatal_államig'!C55+'25._TIK_államig'!C55+'26._Humán_államig'!C55+'27._Óvoda_államig'!C55+'28._TMKK_államig'!C55+'29._Rendelő_államig'!C55</f>
        <v>62578383</v>
      </c>
      <c r="D55" s="362">
        <f>'24._Hivatal_államig'!D55+'25._TIK_államig'!D55+'26._Humán_államig'!D55+'27._Óvoda_államig'!D55+'28._TMKK_államig'!D55+'29._Rendelő_államig'!D55</f>
        <v>66369227</v>
      </c>
      <c r="E55" s="129">
        <f>'24._Hivatal_államig'!E55+'25._TIK_államig'!E55+'26._Humán_államig'!E55+'27._Óvoda_államig'!E55+'28._TMKK_államig'!E55+'29._Rendelő_államig'!E55</f>
        <v>70279227</v>
      </c>
      <c r="F55" s="129">
        <f>'24._Hivatal_államig'!F55+'25._TIK_államig'!F55+'26._Humán_államig'!F55+'27._Óvoda_államig'!F55+'28._TMKK_államig'!F55+'29._Rendelő_államig'!F55</f>
        <v>70279227</v>
      </c>
      <c r="G55" s="129">
        <f>'24._Hivatal_államig'!G55+'25._TIK_államig'!G55+'26._Humán_államig'!G55+'27._Óvoda_államig'!G55+'28._TMKK_államig'!G55+'29._Rendelő_államig'!G55</f>
        <v>70418766</v>
      </c>
      <c r="H55" s="363">
        <f t="shared" si="3"/>
        <v>139539</v>
      </c>
      <c r="I55" s="577">
        <f>'24._Hivatal_államig'!I55+'25._TIK_államig'!I55+'26._Humán_államig'!I55+'27._Óvoda_államig'!I55+'28._TMKK_államig'!I55+'29._Rendelő_államig'!I55</f>
        <v>0</v>
      </c>
      <c r="J55" s="363">
        <f>'24._Hivatal_államig'!J55+'25._TIK_államig'!J55+'26._Humán_államig'!J55+'27._Óvoda_államig'!J55+'28._TMKK_államig'!J55+'29._Rendelő_államig'!J55</f>
        <v>0</v>
      </c>
      <c r="K55" s="379">
        <f>'24._Hivatal_államig'!K55+'25._TIK_államig'!K55+'26._Humán_államig'!K55+'27._Óvoda_államig'!K55+'28._TMKK_államig'!K55+'29._Rendelő_államig'!K55</f>
        <v>66728958</v>
      </c>
      <c r="L55" s="1331">
        <f t="shared" si="4"/>
        <v>94.760192190814578</v>
      </c>
    </row>
    <row r="56" spans="1:12" ht="12" customHeight="1" x14ac:dyDescent="0.2">
      <c r="A56" s="370" t="s">
        <v>93</v>
      </c>
      <c r="B56" s="371" t="s">
        <v>69</v>
      </c>
      <c r="C56" s="379">
        <f>'24._Hivatal_államig'!C56+'25._TIK_államig'!C56+'26._Humán_államig'!C56+'27._Óvoda_államig'!C56+'28._TMKK_államig'!C56+'29._Rendelő_államig'!C56</f>
        <v>110763818</v>
      </c>
      <c r="D56" s="362">
        <f>'24._Hivatal_államig'!D56+'25._TIK_államig'!D56+'26._Humán_államig'!D56+'27._Óvoda_államig'!D56+'28._TMKK_államig'!D56+'29._Rendelő_államig'!D56</f>
        <v>111656605</v>
      </c>
      <c r="E56" s="129">
        <f>'24._Hivatal_államig'!E56+'25._TIK_államig'!E56+'26._Humán_államig'!E56+'27._Óvoda_államig'!E56+'28._TMKK_államig'!E56+'29._Rendelő_államig'!E56</f>
        <v>111656605</v>
      </c>
      <c r="F56" s="129">
        <f>'24._Hivatal_államig'!F56+'25._TIK_államig'!F56+'26._Humán_államig'!F56+'27._Óvoda_államig'!F56+'28._TMKK_államig'!F56+'29._Rendelő_államig'!F56</f>
        <v>111656605</v>
      </c>
      <c r="G56" s="129">
        <f>'24._Hivatal_államig'!G56+'25._TIK_államig'!G56+'26._Humán_államig'!G56+'27._Óvoda_államig'!G56+'28._TMKK_államig'!G56+'29._Rendelő_államig'!G56</f>
        <v>111656605</v>
      </c>
      <c r="H56" s="363">
        <f t="shared" si="3"/>
        <v>0</v>
      </c>
      <c r="I56" s="577">
        <f>'24._Hivatal_államig'!I56+'25._TIK_államig'!I56+'26._Humán_államig'!I56+'27._Óvoda_államig'!I56+'28._TMKK_államig'!I56+'29._Rendelő_államig'!I56</f>
        <v>0</v>
      </c>
      <c r="J56" s="363">
        <f>'24._Hivatal_államig'!J56+'25._TIK_államig'!J56+'26._Humán_államig'!J56+'27._Óvoda_államig'!J56+'28._TMKK_államig'!J56+'29._Rendelő_államig'!J56</f>
        <v>0</v>
      </c>
      <c r="K56" s="379">
        <f>'24._Hivatal_államig'!K56+'25._TIK_államig'!K56+'26._Humán_államig'!K56+'27._Óvoda_államig'!K56+'28._TMKK_államig'!K56+'29._Rendelő_államig'!K56</f>
        <v>99037443</v>
      </c>
      <c r="L56" s="1331">
        <f t="shared" si="4"/>
        <v>88.698239571228228</v>
      </c>
    </row>
    <row r="57" spans="1:12" ht="12" customHeight="1" x14ac:dyDescent="0.2">
      <c r="A57" s="370" t="s">
        <v>90</v>
      </c>
      <c r="B57" s="371" t="s">
        <v>80</v>
      </c>
      <c r="C57" s="379">
        <f>'24._Hivatal_államig'!C57+'25._TIK_államig'!C57+'26._Humán_államig'!C57+'27._Óvoda_államig'!C57+'28._TMKK_államig'!C57+'29._Rendelő_államig'!C57</f>
        <v>0</v>
      </c>
      <c r="D57" s="362">
        <f>'24._Hivatal_államig'!D57+'25._TIK_államig'!D57+'26._Humán_államig'!D57+'27._Óvoda_államig'!D57+'28._TMKK_államig'!D57+'29._Rendelő_államig'!D57</f>
        <v>0</v>
      </c>
      <c r="E57" s="129">
        <f>'24._Hivatal_államig'!E57+'25._TIK_államig'!E57+'26._Humán_államig'!E57+'27._Óvoda_államig'!E57+'28._TMKK_államig'!E57+'29._Rendelő_államig'!E57</f>
        <v>0</v>
      </c>
      <c r="F57" s="129">
        <f>'24._Hivatal_államig'!F57+'25._TIK_államig'!F57+'26._Humán_államig'!F57+'27._Óvoda_államig'!F57+'28._TMKK_államig'!F57+'29._Rendelő_államig'!F57</f>
        <v>0</v>
      </c>
      <c r="G57" s="129">
        <f>'24._Hivatal_államig'!G57+'25._TIK_államig'!G57+'26._Humán_államig'!G57+'27._Óvoda_államig'!G57+'28._TMKK_államig'!G57+'29._Rendelő_államig'!G57</f>
        <v>0</v>
      </c>
      <c r="H57" s="363">
        <f t="shared" si="3"/>
        <v>0</v>
      </c>
      <c r="I57" s="577">
        <f>'24._Hivatal_államig'!I57+'25._TIK_államig'!I57+'26._Humán_államig'!I57+'27._Óvoda_államig'!I57+'28._TMKK_államig'!I57+'29._Rendelő_államig'!I57</f>
        <v>0</v>
      </c>
      <c r="J57" s="363">
        <f>'24._Hivatal_államig'!J57+'25._TIK_államig'!J57+'26._Humán_államig'!J57+'27._Óvoda_államig'!J57+'28._TMKK_államig'!J57+'29._Rendelő_államig'!J57</f>
        <v>0</v>
      </c>
      <c r="K57" s="379">
        <f>'24._Hivatal_államig'!K57+'25._TIK_államig'!K57+'26._Humán_államig'!K57+'27._Óvoda_államig'!K57+'28._TMKK_államig'!K57+'29._Rendelő_államig'!K57</f>
        <v>0</v>
      </c>
      <c r="L57" s="1331" t="str">
        <f t="shared" si="4"/>
        <v/>
      </c>
    </row>
    <row r="58" spans="1:12" ht="12" customHeight="1" x14ac:dyDescent="0.2">
      <c r="A58" s="370" t="s">
        <v>150</v>
      </c>
      <c r="B58" s="371" t="s">
        <v>88</v>
      </c>
      <c r="C58" s="379">
        <f>'24._Hivatal_államig'!C58+'25._TIK_államig'!C58+'26._Humán_államig'!C58+'27._Óvoda_államig'!C58+'28._TMKK_államig'!C58+'29._Rendelő_államig'!C58</f>
        <v>0</v>
      </c>
      <c r="D58" s="362">
        <f>'24._Hivatal_államig'!D58+'25._TIK_államig'!D58+'26._Humán_államig'!D58+'27._Óvoda_államig'!D58+'28._TMKK_államig'!D58+'29._Rendelő_államig'!D58</f>
        <v>0</v>
      </c>
      <c r="E58" s="129">
        <f>'24._Hivatal_államig'!E58+'25._TIK_államig'!E58+'26._Humán_államig'!E58+'27._Óvoda_államig'!E58+'28._TMKK_államig'!E58+'29._Rendelő_államig'!E58</f>
        <v>0</v>
      </c>
      <c r="F58" s="129">
        <f>'24._Hivatal_államig'!F58+'25._TIK_államig'!F58+'26._Humán_államig'!F58+'27._Óvoda_államig'!F58+'28._TMKK_államig'!F58+'29._Rendelő_államig'!F58</f>
        <v>0</v>
      </c>
      <c r="G58" s="129">
        <f>'24._Hivatal_államig'!G58+'25._TIK_államig'!G58+'26._Humán_államig'!G58+'27._Óvoda_államig'!G58+'28._TMKK_államig'!G58+'29._Rendelő_államig'!G58</f>
        <v>0</v>
      </c>
      <c r="H58" s="363">
        <f t="shared" si="3"/>
        <v>0</v>
      </c>
      <c r="I58" s="577">
        <f>'24._Hivatal_államig'!I58+'25._TIK_államig'!I58+'26._Humán_államig'!I58+'27._Óvoda_államig'!I58+'28._TMKK_államig'!I58+'29._Rendelő_államig'!I58</f>
        <v>0</v>
      </c>
      <c r="J58" s="363">
        <f>'24._Hivatal_államig'!J58+'25._TIK_államig'!J58+'26._Humán_államig'!J58+'27._Óvoda_államig'!J58+'28._TMKK_államig'!J58+'29._Rendelő_államig'!J58</f>
        <v>0</v>
      </c>
      <c r="K58" s="379">
        <f>'24._Hivatal_államig'!K58+'25._TIK_államig'!K58+'26._Humán_államig'!K58+'27._Óvoda_államig'!K58+'28._TMKK_államig'!K58+'29._Rendelő_államig'!K58</f>
        <v>0</v>
      </c>
      <c r="L58" s="1331" t="str">
        <f t="shared" si="4"/>
        <v/>
      </c>
    </row>
    <row r="59" spans="1:12" ht="12" customHeight="1" x14ac:dyDescent="0.2">
      <c r="A59" s="370" t="s">
        <v>311</v>
      </c>
      <c r="B59" s="612" t="s">
        <v>238</v>
      </c>
      <c r="C59" s="379">
        <f>'24._Hivatal_államig'!C59+'25._TIK_államig'!C59+'26._Humán_államig'!C59+'27._Óvoda_államig'!C59+'28._TMKK_államig'!C59+'29._Rendelő_államig'!C59</f>
        <v>0</v>
      </c>
      <c r="D59" s="362">
        <f>'24._Hivatal_államig'!D59+'25._TIK_államig'!D59+'26._Humán_államig'!D59+'27._Óvoda_államig'!D59+'28._TMKK_államig'!D59+'29._Rendelő_államig'!D59</f>
        <v>0</v>
      </c>
      <c r="E59" s="129">
        <f>'24._Hivatal_államig'!E59+'25._TIK_államig'!E59+'26._Humán_államig'!E59+'27._Óvoda_államig'!E59+'28._TMKK_államig'!E59+'29._Rendelő_államig'!E59</f>
        <v>0</v>
      </c>
      <c r="F59" s="129">
        <f>'24._Hivatal_államig'!F59+'25._TIK_államig'!F59+'26._Humán_államig'!F59+'27._Óvoda_államig'!F59+'28._TMKK_államig'!F59+'29._Rendelő_államig'!F59</f>
        <v>0</v>
      </c>
      <c r="G59" s="129">
        <f>'24._Hivatal_államig'!G59+'25._TIK_államig'!G59+'26._Humán_államig'!G59+'27._Óvoda_államig'!G59+'28._TMKK_államig'!G59+'29._Rendelő_államig'!G59</f>
        <v>0</v>
      </c>
      <c r="H59" s="363">
        <f t="shared" si="3"/>
        <v>0</v>
      </c>
      <c r="I59" s="577">
        <f>'24._Hivatal_államig'!I59+'25._TIK_államig'!I59+'26._Humán_államig'!I59+'27._Óvoda_államig'!I59+'28._TMKK_államig'!I59+'29._Rendelő_államig'!I59</f>
        <v>0</v>
      </c>
      <c r="J59" s="363">
        <f>'24._Hivatal_államig'!J59+'25._TIK_államig'!J59+'26._Humán_államig'!J59+'27._Óvoda_államig'!J59+'28._TMKK_államig'!J59+'29._Rendelő_államig'!J59</f>
        <v>0</v>
      </c>
      <c r="K59" s="379">
        <f>'24._Hivatal_államig'!K59+'25._TIK_államig'!K59+'26._Humán_államig'!K59+'27._Óvoda_államig'!K59+'28._TMKK_államig'!K59+'29._Rendelő_államig'!K59</f>
        <v>0</v>
      </c>
      <c r="L59" s="1331" t="str">
        <f t="shared" si="4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'24._Hivatal_államig'!C60+'25._TIK_államig'!C60+'26._Humán_államig'!C60+'27._Óvoda_államig'!C60+'28._TMKK_államig'!C60+'29._Rendelő_államig'!C60</f>
        <v>0</v>
      </c>
      <c r="D60" s="259">
        <f>'24._Hivatal_államig'!D60+'25._TIK_államig'!D60+'26._Humán_államig'!D60+'27._Óvoda_államig'!D60+'28._TMKK_államig'!D60+'29._Rendelő_államig'!D60</f>
        <v>0</v>
      </c>
      <c r="E60" s="688">
        <f>'24._Hivatal_államig'!E60+'25._TIK_államig'!E60+'26._Humán_államig'!E60+'27._Óvoda_államig'!E60+'28._TMKK_államig'!E60+'29._Rendelő_államig'!E60</f>
        <v>0</v>
      </c>
      <c r="F60" s="688">
        <f>'24._Hivatal_államig'!F60+'25._TIK_államig'!F60+'26._Humán_államig'!F60+'27._Óvoda_államig'!F60+'28._TMKK_államig'!F60+'29._Rendelő_államig'!F60</f>
        <v>0</v>
      </c>
      <c r="G60" s="688">
        <f>'24._Hivatal_államig'!G60+'25._TIK_államig'!G60+'26._Humán_államig'!G60+'27._Óvoda_államig'!G60+'28._TMKK_államig'!G60+'29._Rendelő_államig'!G60</f>
        <v>0</v>
      </c>
      <c r="H60" s="66">
        <f t="shared" si="3"/>
        <v>0</v>
      </c>
      <c r="I60" s="242">
        <f>'24._Hivatal_államig'!I60+'25._TIK_államig'!I60+'26._Humán_államig'!I60+'27._Óvoda_államig'!I60+'28._TMKK_államig'!I60+'29._Rendelő_államig'!I60</f>
        <v>0</v>
      </c>
      <c r="J60" s="66">
        <f>'24._Hivatal_államig'!J60+'25._TIK_államig'!J60+'26._Humán_államig'!J60+'27._Óvoda_államig'!J60+'28._TMKK_államig'!J60+'29._Rendelő_államig'!J60</f>
        <v>0</v>
      </c>
      <c r="K60" s="109">
        <f>'24._Hivatal_államig'!K60+'25._TIK_államig'!K60+'26._Humán_államig'!K60+'27._Óvoda_államig'!K60+'28._TMKK_államig'!K60+'29._Rendelő_államig'!K60</f>
        <v>0</v>
      </c>
      <c r="L60" s="1330" t="str">
        <f t="shared" si="4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'24._Hivatal_államig'!C61+'25._TIK_államig'!C61+'26._Humán_államig'!C61+'27._Óvoda_államig'!C61+'28._TMKK_államig'!C61+'29._Rendelő_államig'!C61</f>
        <v>20428400</v>
      </c>
      <c r="D61" s="160">
        <f>'24._Hivatal_államig'!D61+'25._TIK_államig'!D61+'26._Humán_államig'!D61+'27._Óvoda_államig'!D61+'28._TMKK_államig'!D61+'29._Rendelő_államig'!D61</f>
        <v>20838355</v>
      </c>
      <c r="E61" s="677">
        <f>'24._Hivatal_államig'!E61+'25._TIK_államig'!E61+'26._Humán_államig'!E61+'27._Óvoda_államig'!E61+'28._TMKK_államig'!E61+'29._Rendelő_államig'!E61</f>
        <v>20838355</v>
      </c>
      <c r="F61" s="677">
        <f>'24._Hivatal_államig'!F61+'25._TIK_államig'!F61+'26._Humán_államig'!F61+'27._Óvoda_államig'!F61+'28._TMKK_államig'!F61+'29._Rendelő_államig'!F61</f>
        <v>20838355</v>
      </c>
      <c r="G61" s="677">
        <f>'24._Hivatal_államig'!G61+'25._TIK_államig'!G61+'26._Humán_államig'!G61+'27._Óvoda_államig'!G61+'28._TMKK_államig'!G61+'29._Rendelő_államig'!G61</f>
        <v>20838355</v>
      </c>
      <c r="H61" s="56">
        <f t="shared" si="3"/>
        <v>0</v>
      </c>
      <c r="I61" s="236">
        <f>'24._Hivatal_államig'!I61+'25._TIK_államig'!I61+'26._Humán_államig'!I61+'27._Óvoda_államig'!I61+'28._TMKK_államig'!I61+'29._Rendelő_államig'!I61</f>
        <v>0</v>
      </c>
      <c r="J61" s="56">
        <f>'24._Hivatal_államig'!J61+'25._TIK_államig'!J61+'26._Humán_államig'!J61+'27._Óvoda_államig'!J61+'28._TMKK_államig'!J61+'29._Rendelő_államig'!J61</f>
        <v>0</v>
      </c>
      <c r="K61" s="103">
        <f>'24._Hivatal_államig'!K61+'25._TIK_államig'!K61+'26._Humán_államig'!K61+'27._Óvoda_államig'!K61+'28._TMKK_államig'!K61+'29._Rendelő_államig'!K61</f>
        <v>15748560</v>
      </c>
      <c r="L61" s="1327">
        <f t="shared" si="4"/>
        <v>75.574871432989781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'24._Hivatal_államig'!C62+'25._TIK_államig'!C62+'26._Humán_államig'!C62+'27._Óvoda_államig'!C62+'28._TMKK_államig'!C62+'29._Rendelő_államig'!C62</f>
        <v>16728400</v>
      </c>
      <c r="D62" s="258">
        <f>'24._Hivatal_államig'!D62+'25._TIK_államig'!D62+'26._Humán_államig'!D62+'27._Óvoda_államig'!D62+'28._TMKK_államig'!D62+'29._Rendelő_államig'!D62</f>
        <v>16728400</v>
      </c>
      <c r="E62" s="681">
        <f>'24._Hivatal_államig'!E62+'25._TIK_államig'!E62+'26._Humán_államig'!E62+'27._Óvoda_államig'!E62+'28._TMKK_államig'!E62+'29._Rendelő_államig'!E62</f>
        <v>16728400</v>
      </c>
      <c r="F62" s="681">
        <f>'24._Hivatal_államig'!F62+'25._TIK_államig'!F62+'26._Humán_államig'!F62+'27._Óvoda_államig'!F62+'28._TMKK_államig'!F62+'29._Rendelő_államig'!F62</f>
        <v>16728400</v>
      </c>
      <c r="G62" s="681">
        <f>'24._Hivatal_államig'!G62+'25._TIK_államig'!G62+'26._Humán_államig'!G62+'27._Óvoda_államig'!G62+'28._TMKK_államig'!G62+'29._Rendelő_államig'!G62</f>
        <v>16728400</v>
      </c>
      <c r="H62" s="40">
        <f t="shared" si="3"/>
        <v>0</v>
      </c>
      <c r="I62" s="240">
        <f>'24._Hivatal_államig'!I62+'25._TIK_államig'!I62+'26._Humán_államig'!I62+'27._Óvoda_államig'!I62+'28._TMKK_államig'!I62+'29._Rendelő_államig'!I62</f>
        <v>0</v>
      </c>
      <c r="J62" s="40">
        <f>'24._Hivatal_államig'!J62+'25._TIK_államig'!J62+'26._Humán_államig'!J62+'27._Óvoda_államig'!J62+'28._TMKK_államig'!J62+'29._Rendelő_államig'!J62</f>
        <v>0</v>
      </c>
      <c r="K62" s="154">
        <f>'24._Hivatal_államig'!K62+'25._TIK_államig'!K62+'26._Humán_államig'!K62+'27._Óvoda_államig'!K62+'28._TMKK_államig'!K62+'29._Rendelő_államig'!K62</f>
        <v>11732630</v>
      </c>
      <c r="L62" s="1329">
        <f t="shared" si="4"/>
        <v>70.135996269816602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'24._Hivatal_államig'!C63+'25._TIK_államig'!C63+'26._Humán_államig'!C63+'27._Óvoda_államig'!C63+'28._TMKK_államig'!C63+'29._Rendelő_államig'!C63</f>
        <v>0</v>
      </c>
      <c r="D63" s="258">
        <f>'24._Hivatal_államig'!D63+'25._TIK_államig'!D63+'26._Humán_államig'!D63+'27._Óvoda_államig'!D63+'28._TMKK_államig'!D63+'29._Rendelő_államig'!D63</f>
        <v>0</v>
      </c>
      <c r="E63" s="681">
        <f>'24._Hivatal_államig'!E63+'25._TIK_államig'!E63+'26._Humán_államig'!E63+'27._Óvoda_államig'!E63+'28._TMKK_államig'!E63+'29._Rendelő_államig'!E63</f>
        <v>0</v>
      </c>
      <c r="F63" s="681">
        <f>'24._Hivatal_államig'!F63+'25._TIK_államig'!F63+'26._Humán_államig'!F63+'27._Óvoda_államig'!F63+'28._TMKK_államig'!F63+'29._Rendelő_államig'!F63</f>
        <v>0</v>
      </c>
      <c r="G63" s="681">
        <f>'24._Hivatal_államig'!G63+'25._TIK_államig'!G63+'26._Humán_államig'!G63+'27._Óvoda_államig'!G63+'28._TMKK_államig'!G63+'29._Rendelő_államig'!G63</f>
        <v>0</v>
      </c>
      <c r="H63" s="40">
        <f t="shared" si="3"/>
        <v>0</v>
      </c>
      <c r="I63" s="240">
        <f>'24._Hivatal_államig'!I63+'25._TIK_államig'!I63+'26._Humán_államig'!I63+'27._Óvoda_államig'!I63+'28._TMKK_államig'!I63+'29._Rendelő_államig'!I63</f>
        <v>0</v>
      </c>
      <c r="J63" s="40">
        <f>'24._Hivatal_államig'!J63+'25._TIK_államig'!J63+'26._Humán_államig'!J63+'27._Óvoda_államig'!J63+'28._TMKK_államig'!J63+'29._Rendelő_államig'!J63</f>
        <v>0</v>
      </c>
      <c r="K63" s="154">
        <f>'24._Hivatal_államig'!K63+'25._TIK_államig'!K63+'26._Humán_államig'!K63+'27._Óvoda_államig'!K63+'28._TMKK_államig'!K63+'29._Rendelő_államig'!K63</f>
        <v>0</v>
      </c>
      <c r="L63" s="1329" t="str">
        <f t="shared" si="4"/>
        <v/>
      </c>
    </row>
    <row r="64" spans="1:12" ht="12" customHeight="1" x14ac:dyDescent="0.2">
      <c r="A64" s="370" t="s">
        <v>95</v>
      </c>
      <c r="B64" s="371" t="s">
        <v>2</v>
      </c>
      <c r="C64" s="379">
        <f>'24._Hivatal_államig'!C64+'25._TIK_államig'!C64+'26._Humán_államig'!C64+'27._Óvoda_államig'!C64+'28._TMKK_államig'!C64+'29._Rendelő_államig'!C64</f>
        <v>3700000</v>
      </c>
      <c r="D64" s="362">
        <f>'24._Hivatal_államig'!D64+'25._TIK_államig'!D64+'26._Humán_államig'!D64+'27._Óvoda_államig'!D64+'28._TMKK_államig'!D64+'29._Rendelő_államig'!D64</f>
        <v>3700000</v>
      </c>
      <c r="E64" s="129">
        <f>'24._Hivatal_államig'!E64+'25._TIK_államig'!E64+'26._Humán_államig'!E64+'27._Óvoda_államig'!E64+'28._TMKK_államig'!E64+'29._Rendelő_államig'!E64</f>
        <v>3700000</v>
      </c>
      <c r="F64" s="129">
        <f>'24._Hivatal_államig'!F64+'25._TIK_államig'!F64+'26._Humán_államig'!F64+'27._Óvoda_államig'!F64+'28._TMKK_államig'!F64+'29._Rendelő_államig'!F64</f>
        <v>3700000</v>
      </c>
      <c r="G64" s="129">
        <f>'24._Hivatal_államig'!G64+'25._TIK_államig'!G64+'26._Humán_államig'!G64+'27._Óvoda_államig'!G64+'28._TMKK_államig'!G64+'29._Rendelő_államig'!G64</f>
        <v>3700000</v>
      </c>
      <c r="H64" s="363">
        <f t="shared" si="3"/>
        <v>0</v>
      </c>
      <c r="I64" s="577">
        <f>'24._Hivatal_államig'!I64+'25._TIK_államig'!I64+'26._Humán_államig'!I64+'27._Óvoda_államig'!I64+'28._TMKK_államig'!I64+'29._Rendelő_államig'!I64</f>
        <v>0</v>
      </c>
      <c r="J64" s="363">
        <f>'24._Hivatal_államig'!J64+'25._TIK_államig'!J64+'26._Humán_államig'!J64+'27._Óvoda_államig'!J64+'28._TMKK_államig'!J64+'29._Rendelő_államig'!J64</f>
        <v>0</v>
      </c>
      <c r="K64" s="379">
        <f>'24._Hivatal_államig'!K64+'25._TIK_államig'!K64+'26._Humán_államig'!K64+'27._Óvoda_államig'!K64+'28._TMKK_államig'!K64+'29._Rendelő_államig'!K64</f>
        <v>3605975</v>
      </c>
      <c r="L64" s="1331">
        <f t="shared" si="4"/>
        <v>97.458783783783787</v>
      </c>
    </row>
    <row r="65" spans="1:12" ht="12" customHeight="1" x14ac:dyDescent="0.2">
      <c r="A65" s="370" t="s">
        <v>345</v>
      </c>
      <c r="B65" s="614" t="s">
        <v>240</v>
      </c>
      <c r="C65" s="379">
        <f>'24._Hivatal_államig'!C65+'25._TIK_államig'!C65+'26._Humán_államig'!C65+'27._Óvoda_államig'!C65+'28._TMKK_államig'!C65+'29._Rendelő_államig'!C65</f>
        <v>0</v>
      </c>
      <c r="D65" s="362">
        <f>'24._Hivatal_államig'!D65+'25._TIK_államig'!D65+'26._Humán_államig'!D65+'27._Óvoda_államig'!D65+'28._TMKK_államig'!D65+'29._Rendelő_államig'!D65</f>
        <v>0</v>
      </c>
      <c r="E65" s="129">
        <f>'24._Hivatal_államig'!E65+'25._TIK_államig'!E65+'26._Humán_államig'!E65+'27._Óvoda_államig'!E65+'28._TMKK_államig'!E65+'29._Rendelő_államig'!E65</f>
        <v>0</v>
      </c>
      <c r="F65" s="129">
        <f>'24._Hivatal_államig'!F65+'25._TIK_államig'!F65+'26._Humán_államig'!F65+'27._Óvoda_államig'!F65+'28._TMKK_államig'!F65+'29._Rendelő_államig'!F65</f>
        <v>0</v>
      </c>
      <c r="G65" s="129">
        <f>'24._Hivatal_államig'!G65+'25._TIK_államig'!G65+'26._Humán_államig'!G65+'27._Óvoda_államig'!G65+'28._TMKK_államig'!G65+'29._Rendelő_államig'!G65</f>
        <v>0</v>
      </c>
      <c r="H65" s="363">
        <f t="shared" si="3"/>
        <v>0</v>
      </c>
      <c r="I65" s="577">
        <f>'24._Hivatal_államig'!I65+'25._TIK_államig'!I65+'26._Humán_államig'!I65+'27._Óvoda_államig'!I65+'28._TMKK_államig'!I65+'29._Rendelő_államig'!I65</f>
        <v>0</v>
      </c>
      <c r="J65" s="363">
        <f>'24._Hivatal_államig'!J65+'25._TIK_államig'!J65+'26._Humán_államig'!J65+'27._Óvoda_államig'!J65+'28._TMKK_államig'!J65+'29._Rendelő_államig'!J65</f>
        <v>0</v>
      </c>
      <c r="K65" s="379">
        <f>'24._Hivatal_államig'!K65+'25._TIK_államig'!K65+'26._Humán_államig'!K65+'27._Óvoda_államig'!K65+'28._TMKK_államig'!K65+'29._Rendelő_államig'!K65</f>
        <v>0</v>
      </c>
      <c r="L65" s="1331" t="str">
        <f t="shared" si="4"/>
        <v/>
      </c>
    </row>
    <row r="66" spans="1:12" ht="12" customHeight="1" x14ac:dyDescent="0.2">
      <c r="A66" s="370" t="s">
        <v>96</v>
      </c>
      <c r="B66" s="18" t="s">
        <v>178</v>
      </c>
      <c r="C66" s="379">
        <f>'24._Hivatal_államig'!C66+'25._TIK_államig'!C66+'26._Humán_államig'!C66+'27._Óvoda_államig'!C66+'28._TMKK_államig'!C66+'29._Rendelő_államig'!C66</f>
        <v>0</v>
      </c>
      <c r="D66" s="362">
        <f>'24._Hivatal_államig'!D66+'25._TIK_államig'!D66+'26._Humán_államig'!D66+'27._Óvoda_államig'!D66+'28._TMKK_államig'!D66+'29._Rendelő_államig'!D66</f>
        <v>409955</v>
      </c>
      <c r="E66" s="129">
        <f>'24._Hivatal_államig'!E66+'25._TIK_államig'!E66+'26._Humán_államig'!E66+'27._Óvoda_államig'!E66+'28._TMKK_államig'!E66+'29._Rendelő_államig'!E66</f>
        <v>409955</v>
      </c>
      <c r="F66" s="129">
        <f>'24._Hivatal_államig'!F66+'25._TIK_államig'!F66+'26._Humán_államig'!F66+'27._Óvoda_államig'!F66+'28._TMKK_államig'!F66+'29._Rendelő_államig'!F66</f>
        <v>409955</v>
      </c>
      <c r="G66" s="129">
        <f>'24._Hivatal_államig'!G66+'25._TIK_államig'!G66+'26._Humán_államig'!G66+'27._Óvoda_államig'!G66+'28._TMKK_államig'!G66+'29._Rendelő_államig'!G66</f>
        <v>409955</v>
      </c>
      <c r="H66" s="363">
        <f t="shared" si="3"/>
        <v>0</v>
      </c>
      <c r="I66" s="577">
        <f>'24._Hivatal_államig'!I66+'25._TIK_államig'!I66+'26._Humán_államig'!I66+'27._Óvoda_államig'!I66+'28._TMKK_államig'!I66+'29._Rendelő_államig'!I66</f>
        <v>0</v>
      </c>
      <c r="J66" s="363">
        <f>'24._Hivatal_államig'!J66+'25._TIK_államig'!J66+'26._Humán_államig'!J66+'27._Óvoda_államig'!J66+'28._TMKK_államig'!J66+'29._Rendelő_államig'!J66</f>
        <v>0</v>
      </c>
      <c r="K66" s="379">
        <f>'24._Hivatal_államig'!K66+'25._TIK_államig'!K66+'26._Humán_államig'!K66+'27._Óvoda_államig'!K66+'28._TMKK_államig'!K66+'29._Rendelő_államig'!K66</f>
        <v>409955</v>
      </c>
      <c r="L66" s="1331">
        <f t="shared" si="4"/>
        <v>100</v>
      </c>
    </row>
    <row r="67" spans="1:12" s="1726" customFormat="1" ht="12" customHeight="1" x14ac:dyDescent="0.2">
      <c r="A67" s="370" t="s">
        <v>322</v>
      </c>
      <c r="B67" s="1754" t="s">
        <v>242</v>
      </c>
      <c r="C67" s="379">
        <f>'24._Hivatal_államig'!C67+'25._TIK_államig'!C67+'26._Humán_államig'!C67+'27._Óvoda_államig'!C67+'28._TMKK_államig'!C67+'29._Rendelő_államig'!C67</f>
        <v>0</v>
      </c>
      <c r="D67" s="362">
        <f>'24._Hivatal_államig'!D67+'25._TIK_államig'!D67+'26._Humán_államig'!D67+'27._Óvoda_államig'!D67+'28._TMKK_államig'!D67+'29._Rendelő_államig'!D67</f>
        <v>0</v>
      </c>
      <c r="E67" s="129">
        <f>'24._Hivatal_államig'!E67+'25._TIK_államig'!E67+'26._Humán_államig'!E67+'27._Óvoda_államig'!E67+'28._TMKK_államig'!E67+'29._Rendelő_államig'!E67</f>
        <v>0</v>
      </c>
      <c r="F67" s="129">
        <f>'24._Hivatal_államig'!F67+'25._TIK_államig'!F67+'26._Humán_államig'!F67+'27._Óvoda_államig'!F67+'28._TMKK_államig'!F67+'29._Rendelő_államig'!F67</f>
        <v>0</v>
      </c>
      <c r="G67" s="129">
        <f>'24._Hivatal_államig'!G67+'25._TIK_államig'!G67+'26._Humán_államig'!G67+'27._Óvoda_államig'!G67+'28._TMKK_államig'!G67+'29._Rendelő_államig'!G67</f>
        <v>0</v>
      </c>
      <c r="H67" s="363">
        <f t="shared" si="3"/>
        <v>0</v>
      </c>
      <c r="I67" s="577">
        <f>'24._Hivatal_államig'!I67+'25._TIK_államig'!I67+'26._Humán_államig'!I67+'27._Óvoda_államig'!I67+'28._TMKK_államig'!I67+'29._Rendelő_államig'!I67</f>
        <v>0</v>
      </c>
      <c r="J67" s="363">
        <f>'24._Hivatal_államig'!J67+'25._TIK_államig'!J67+'26._Humán_államig'!J67+'27._Óvoda_államig'!J67+'28._TMKK_államig'!J67+'29._Rendelő_államig'!J67</f>
        <v>0</v>
      </c>
      <c r="K67" s="379">
        <f>'24._Hivatal_államig'!K67+'25._TIK_államig'!K67+'26._Humán_államig'!K67+'27._Óvoda_államig'!K67+'28._TMKK_államig'!K67+'29._Rendelő_államig'!K67</f>
        <v>0</v>
      </c>
      <c r="L67" s="1331" t="str">
        <f t="shared" si="4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'24._Hivatal_államig'!C68+'25._TIK_államig'!C68+'26._Humán_államig'!C68+'27._Óvoda_államig'!C68+'28._TMKK_államig'!C68+'29._Rendelő_államig'!C68</f>
        <v>0</v>
      </c>
      <c r="D68" s="362">
        <f>'24._Hivatal_államig'!D68+'25._TIK_államig'!D68+'26._Humán_államig'!D68+'27._Óvoda_államig'!D68+'28._TMKK_államig'!D68+'29._Rendelő_államig'!D68</f>
        <v>409955</v>
      </c>
      <c r="E68" s="129">
        <f>'24._Hivatal_államig'!E68+'25._TIK_államig'!E68+'26._Humán_államig'!E68+'27._Óvoda_államig'!E68+'28._TMKK_államig'!E68+'29._Rendelő_államig'!E68</f>
        <v>409955</v>
      </c>
      <c r="F68" s="129">
        <f>'24._Hivatal_államig'!F68+'25._TIK_államig'!F68+'26._Humán_államig'!F68+'27._Óvoda_államig'!F68+'28._TMKK_államig'!F68+'29._Rendelő_államig'!F68</f>
        <v>409955</v>
      </c>
      <c r="G68" s="129">
        <f>'24._Hivatal_államig'!G68+'25._TIK_államig'!G68+'26._Humán_államig'!G68+'27._Óvoda_államig'!G68+'28._TMKK_államig'!G68+'29._Rendelő_államig'!G68</f>
        <v>409955</v>
      </c>
      <c r="H68" s="363">
        <f t="shared" si="3"/>
        <v>0</v>
      </c>
      <c r="I68" s="577">
        <f>'24._Hivatal_államig'!I68+'25._TIK_államig'!I68+'26._Humán_államig'!I68+'27._Óvoda_államig'!I68+'28._TMKK_államig'!I68+'29._Rendelő_államig'!I68</f>
        <v>0</v>
      </c>
      <c r="J68" s="363">
        <f>'24._Hivatal_államig'!J68+'25._TIK_államig'!J68+'26._Humán_államig'!J68+'27._Óvoda_államig'!J68+'28._TMKK_államig'!J68+'29._Rendelő_államig'!J68</f>
        <v>0</v>
      </c>
      <c r="K68" s="379">
        <f>'24._Hivatal_államig'!K68+'25._TIK_államig'!K68+'26._Humán_államig'!K68+'27._Óvoda_államig'!K68+'28._TMKK_államig'!K68+'29._Rendelő_államig'!K68</f>
        <v>409955</v>
      </c>
      <c r="L68" s="1331">
        <f t="shared" si="4"/>
        <v>100</v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'24._Hivatal_államig'!C69+'25._TIK_államig'!C69+'26._Humán_államig'!C69+'27._Óvoda_államig'!C69+'28._TMKK_államig'!C69+'29._Rendelő_államig'!C69</f>
        <v>594678845</v>
      </c>
      <c r="D69" s="160">
        <f>'24._Hivatal_államig'!D69+'25._TIK_államig'!D69+'26._Humán_államig'!D69+'27._Óvoda_államig'!D69+'28._TMKK_államig'!D69+'29._Rendelő_államig'!D69</f>
        <v>623574579</v>
      </c>
      <c r="E69" s="677">
        <f>'24._Hivatal_államig'!E69+'25._TIK_államig'!E69+'26._Humán_államig'!E69+'27._Óvoda_államig'!E69+'28._TMKK_államig'!E69+'29._Rendelő_államig'!E69</f>
        <v>649627536</v>
      </c>
      <c r="F69" s="677">
        <f>'24._Hivatal_államig'!F69+'25._TIK_államig'!F69+'26._Humán_államig'!F69+'27._Óvoda_államig'!F69+'28._TMKK_államig'!F69+'29._Rendelő_államig'!F69</f>
        <v>649627536</v>
      </c>
      <c r="G69" s="677">
        <f>'24._Hivatal_államig'!G69+'25._TIK_államig'!G69+'26._Humán_államig'!G69+'27._Óvoda_államig'!G69+'28._TMKK_államig'!G69+'29._Rendelő_államig'!G69</f>
        <v>649997319</v>
      </c>
      <c r="H69" s="56">
        <f t="shared" si="3"/>
        <v>369783</v>
      </c>
      <c r="I69" s="236">
        <f>'24._Hivatal_államig'!I69+'25._TIK_államig'!I69+'26._Humán_államig'!I69+'27._Óvoda_államig'!I69+'28._TMKK_államig'!I69+'29._Rendelő_államig'!I69</f>
        <v>0</v>
      </c>
      <c r="J69" s="56">
        <f>'24._Hivatal_államig'!J69+'25._TIK_államig'!J69+'26._Humán_államig'!J69+'27._Óvoda_államig'!J69+'28._TMKK_államig'!J69+'29._Rendelő_államig'!J69</f>
        <v>0</v>
      </c>
      <c r="K69" s="103">
        <f>'24._Hivatal_államig'!K69+'25._TIK_államig'!K69+'26._Humán_államig'!K69+'27._Óvoda_államig'!K69+'28._TMKK_államig'!K69+'29._Rendelő_államig'!K69</f>
        <v>594187828</v>
      </c>
      <c r="L69" s="1327">
        <f t="shared" si="4"/>
        <v>91.413889047133139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4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'24._Hivatal_államig'!C71+'25._TIK_államig'!C71+'26._Humán_államig'!C71+'27._Óvoda_államig'!C71+'28._TMKK_államig'!C71+'29._Rendelő_államig'!C71</f>
        <v>70</v>
      </c>
      <c r="D71" s="1733">
        <f>'24._Hivatal_államig'!D71+'25._TIK_államig'!D71+'26._Humán_államig'!D71+'27._Óvoda_államig'!D71+'28._TMKK_államig'!D71+'29._Rendelő_államig'!D71</f>
        <v>70</v>
      </c>
      <c r="E71" s="1735">
        <f>'24._Hivatal_államig'!E71+'25._TIK_államig'!E71+'26._Humán_államig'!E71+'27._Óvoda_államig'!E71+'28._TMKK_államig'!E71+'29._Rendelő_államig'!E71</f>
        <v>70</v>
      </c>
      <c r="F71" s="1735">
        <f>'24._Hivatal_államig'!F71+'25._TIK_államig'!F71+'26._Humán_államig'!F71+'27._Óvoda_államig'!F71+'28._TMKK_államig'!F71+'29._Rendelő_államig'!F71</f>
        <v>70</v>
      </c>
      <c r="G71" s="1735">
        <f>'24._Hivatal_államig'!G71+'25._TIK_államig'!G71+'26._Humán_államig'!G71+'27._Óvoda_államig'!G71+'28._TMKK_államig'!G71+'29._Rendelő_államig'!G71</f>
        <v>70</v>
      </c>
      <c r="H71" s="1736">
        <f t="shared" si="3"/>
        <v>0</v>
      </c>
      <c r="I71" s="1736">
        <f>'24._Hivatal_államig'!I71+'25._TIK_államig'!I71+'26._Humán_államig'!I71+'27._Óvoda_államig'!I71+'28._TMKK_államig'!I71+'29._Rendelő_államig'!I71</f>
        <v>0</v>
      </c>
      <c r="J71" s="1735">
        <f>'24._Hivatal_államig'!J71+'25._TIK_államig'!J71+'26._Humán_államig'!J71+'27._Óvoda_államig'!J71+'28._TMKK_államig'!J71+'29._Rendelő_államig'!J71</f>
        <v>0</v>
      </c>
      <c r="K71" s="1732">
        <f>'24._Hivatal_államig'!K71+'25._TIK_államig'!K71+'26._Humán_államig'!K71+'27._Óvoda_államig'!K71+'28._TMKK_államig'!K71+'29._Rendelő_államig'!K71</f>
        <v>65</v>
      </c>
      <c r="L71" s="1328">
        <f t="shared" si="4"/>
        <v>92.857142857142861</v>
      </c>
    </row>
    <row r="72" spans="1:12" s="1726" customFormat="1" ht="14.25" customHeight="1" thickBot="1" x14ac:dyDescent="0.25">
      <c r="A72" s="1730" t="s">
        <v>620</v>
      </c>
      <c r="B72" s="1731"/>
      <c r="C72" s="163">
        <f>'24._Hivatal_államig'!C72+'25._TIK_államig'!C72+'26._Humán_államig'!C72+'27._Óvoda_államig'!C72+'28._TMKK_államig'!C72+'29._Rendelő_államig'!C72</f>
        <v>0</v>
      </c>
      <c r="D72" s="162">
        <f>'24._Hivatal_államig'!D72+'25._TIK_államig'!D72+'26._Humán_államig'!D72+'27._Óvoda_államig'!D72+'28._TMKK_államig'!D72+'29._Rendelő_államig'!D72</f>
        <v>0</v>
      </c>
      <c r="E72" s="680">
        <f>'24._Hivatal_államig'!E72+'25._TIK_államig'!E72+'26._Humán_államig'!E72+'27._Óvoda_államig'!E72+'28._TMKK_államig'!E72+'29._Rendelő_államig'!E72</f>
        <v>0</v>
      </c>
      <c r="F72" s="680">
        <f>'24._Hivatal_államig'!F72+'25._TIK_államig'!F72+'26._Humán_államig'!F72+'27._Óvoda_államig'!F72+'28._TMKK_államig'!F72+'29._Rendelő_államig'!F72</f>
        <v>0</v>
      </c>
      <c r="G72" s="680">
        <f>'24._Hivatal_államig'!G72+'25._TIK_államig'!G72+'26._Humán_államig'!G72+'27._Óvoda_államig'!G72+'28._TMKK_államig'!G72+'29._Rendelő_államig'!G72</f>
        <v>0</v>
      </c>
      <c r="H72" s="1738">
        <f t="shared" si="3"/>
        <v>0</v>
      </c>
      <c r="I72" s="1736">
        <f>'24._Hivatal_államig'!I72+'25._TIK_államig'!I72+'26._Humán_államig'!I72+'27._Óvoda_államig'!I72+'28._TMKK_államig'!I72+'29._Rendelő_államig'!I72</f>
        <v>0</v>
      </c>
      <c r="J72" s="1735">
        <f>'24._Hivatal_államig'!J72+'25._TIK_államig'!J72+'26._Humán_államig'!J72+'27._Óvoda_államig'!J72+'28._TMKK_államig'!J72+'29._Rendelő_államig'!J72</f>
        <v>0</v>
      </c>
      <c r="K72" s="1732"/>
      <c r="L72" s="1328" t="str">
        <f t="shared" si="4"/>
        <v/>
      </c>
    </row>
    <row r="73" spans="1:12" s="1726" customFormat="1" ht="11.25" x14ac:dyDescent="0.2">
      <c r="A73" s="1727"/>
      <c r="H73" s="1739" t="s">
        <v>721</v>
      </c>
    </row>
    <row r="74" spans="1:12" s="1726" customFormat="1" ht="11.25" x14ac:dyDescent="0.2">
      <c r="A74" s="1727"/>
    </row>
  </sheetData>
  <mergeCells count="7">
    <mergeCell ref="A50:L50"/>
    <mergeCell ref="A2:L2"/>
    <mergeCell ref="A9:L9"/>
    <mergeCell ref="A1:H1"/>
    <mergeCell ref="C4:L4"/>
    <mergeCell ref="C5:L5"/>
    <mergeCell ref="A6:L6"/>
  </mergeCells>
  <printOptions horizontalCentered="1" verticalCentered="1"/>
  <pageMargins left="0.39370078740157483" right="0.39370078740157483" top="0" bottom="0.35433070866141736" header="0.31496062992125984" footer="0.31496062992125984"/>
  <pageSetup paperSize="9"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3"/>
  <sheetViews>
    <sheetView view="pageBreakPreview" zoomScale="112" zoomScaleNormal="100" zoomScaleSheetLayoutView="112" workbookViewId="0">
      <selection activeCell="G14" sqref="G14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7.33203125" style="50" hidden="1" customWidth="1"/>
    <col min="6" max="6" width="16" style="50" hidden="1" customWidth="1"/>
    <col min="7" max="7" width="15.5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83203125" style="50" customWidth="1"/>
    <col min="12" max="12" width="9.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1080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040"/>
      <c r="D3" s="1040"/>
      <c r="E3" s="1040"/>
      <c r="F3" s="1040"/>
      <c r="G3" s="1040"/>
      <c r="H3" s="1040"/>
    </row>
    <row r="4" spans="1:12" s="45" customFormat="1" ht="38.25" customHeight="1" x14ac:dyDescent="0.2">
      <c r="A4" s="43" t="s">
        <v>140</v>
      </c>
      <c r="B4" s="44" t="s">
        <v>138</v>
      </c>
      <c r="C4" s="2186" t="s">
        <v>188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406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3"/>
      <c r="I9" s="2363"/>
      <c r="J9" s="2363"/>
      <c r="K9" s="2363"/>
      <c r="L9" s="2364"/>
    </row>
    <row r="10" spans="1:12" s="57" customFormat="1" ht="12" customHeight="1" thickBot="1" x14ac:dyDescent="0.25">
      <c r="A10" s="51" t="s">
        <v>12</v>
      </c>
      <c r="B10" s="55" t="s">
        <v>280</v>
      </c>
      <c r="C10" s="103"/>
      <c r="D10" s="160">
        <f>SUM(D11:D21)</f>
        <v>0</v>
      </c>
      <c r="E10" s="677">
        <f t="shared" ref="E10:J10" si="0">SUM(E11:E21)</f>
        <v>0</v>
      </c>
      <c r="F10" s="677">
        <f t="shared" si="0"/>
        <v>0</v>
      </c>
      <c r="G10" s="677">
        <f t="shared" si="0"/>
        <v>0</v>
      </c>
      <c r="H10" s="1225">
        <f>+G10-F10</f>
        <v>0</v>
      </c>
      <c r="I10" s="1202">
        <f t="shared" si="0"/>
        <v>0</v>
      </c>
      <c r="J10" s="1365">
        <f t="shared" si="0"/>
        <v>0</v>
      </c>
      <c r="K10" s="677"/>
      <c r="L10" s="1437" t="str">
        <f t="shared" ref="L10:L48" si="1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>
        <f>'6.Polg_Hivatal'!D11-'24._Hivatal_államig'!D11</f>
        <v>0</v>
      </c>
      <c r="E11" s="678">
        <f>'6.Polg_Hivatal'!E11-'24._Hivatal_államig'!E11</f>
        <v>0</v>
      </c>
      <c r="F11" s="678">
        <f>'6.Polg_Hivatal'!F11-'24._Hivatal_államig'!F11</f>
        <v>0</v>
      </c>
      <c r="G11" s="678">
        <f>'6.Polg_Hivatal'!G11-'24._Hivatal_államig'!G11</f>
        <v>0</v>
      </c>
      <c r="H11" s="631">
        <f t="shared" ref="H11:H48" si="2">+G11-F11</f>
        <v>0</v>
      </c>
      <c r="I11" s="1203">
        <f>'6.Polg_Hivatal'!I11-'24._Hivatal_államig'!I11</f>
        <v>0</v>
      </c>
      <c r="J11" s="1366">
        <f>'6.Polg_Hivatal'!J11-'24._Hivatal_államig'!J11</f>
        <v>0</v>
      </c>
      <c r="K11" s="678"/>
      <c r="L11" s="1438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>
        <f>'6.Polg_Hivatal'!D12-'24._Hivatal_államig'!D12</f>
        <v>0</v>
      </c>
      <c r="E12" s="101">
        <f>'6.Polg_Hivatal'!E12-'24._Hivatal_államig'!E12</f>
        <v>0</v>
      </c>
      <c r="F12" s="101">
        <f>'6.Polg_Hivatal'!F12-'24._Hivatal_államig'!F12</f>
        <v>0</v>
      </c>
      <c r="G12" s="101">
        <f>'6.Polg_Hivatal'!G12-'24._Hivatal_államig'!G12</f>
        <v>0</v>
      </c>
      <c r="H12" s="632">
        <f t="shared" si="2"/>
        <v>0</v>
      </c>
      <c r="I12" s="1204">
        <f>'6.Polg_Hivatal'!I12-'24._Hivatal_államig'!I12</f>
        <v>0</v>
      </c>
      <c r="J12" s="1367">
        <f>'6.Polg_Hivatal'!J12-'24._Hivatal_államig'!J12</f>
        <v>0</v>
      </c>
      <c r="K12" s="101"/>
      <c r="L12" s="1439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>
        <f>'6.Polg_Hivatal'!D13-'24._Hivatal_államig'!D13</f>
        <v>0</v>
      </c>
      <c r="E13" s="101">
        <f>'6.Polg_Hivatal'!E13-'24._Hivatal_államig'!E13</f>
        <v>0</v>
      </c>
      <c r="F13" s="101">
        <f>'6.Polg_Hivatal'!F13-'24._Hivatal_államig'!F13</f>
        <v>0</v>
      </c>
      <c r="G13" s="101">
        <f>'6.Polg_Hivatal'!G13-'24._Hivatal_államig'!G13</f>
        <v>0</v>
      </c>
      <c r="H13" s="632">
        <f t="shared" si="2"/>
        <v>0</v>
      </c>
      <c r="I13" s="1204">
        <f>'6.Polg_Hivatal'!I13-'24._Hivatal_államig'!I13</f>
        <v>0</v>
      </c>
      <c r="J13" s="1367">
        <f>'6.Polg_Hivatal'!J13-'24._Hivatal_államig'!J13</f>
        <v>0</v>
      </c>
      <c r="K13" s="101"/>
      <c r="L13" s="1439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>
        <f>'6.Polg_Hivatal'!D14-'24._Hivatal_államig'!D14</f>
        <v>0</v>
      </c>
      <c r="E14" s="101">
        <f>'6.Polg_Hivatal'!E14-'24._Hivatal_államig'!E14</f>
        <v>0</v>
      </c>
      <c r="F14" s="101">
        <f>'6.Polg_Hivatal'!F14-'24._Hivatal_államig'!F14</f>
        <v>0</v>
      </c>
      <c r="G14" s="101">
        <f>'6.Polg_Hivatal'!G14-'24._Hivatal_államig'!G14</f>
        <v>0</v>
      </c>
      <c r="H14" s="632">
        <f t="shared" si="2"/>
        <v>0</v>
      </c>
      <c r="I14" s="1204">
        <f>'6.Polg_Hivatal'!I14-'24._Hivatal_államig'!I14</f>
        <v>0</v>
      </c>
      <c r="J14" s="1367">
        <f>'6.Polg_Hivatal'!J14-'24._Hivatal_államig'!J14</f>
        <v>0</v>
      </c>
      <c r="K14" s="101"/>
      <c r="L14" s="1439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>
        <f>'6.Polg_Hivatal'!D15-'24._Hivatal_államig'!D15</f>
        <v>0</v>
      </c>
      <c r="E15" s="101">
        <f>'6.Polg_Hivatal'!E15-'24._Hivatal_államig'!E15</f>
        <v>0</v>
      </c>
      <c r="F15" s="101">
        <f>'6.Polg_Hivatal'!F15-'24._Hivatal_államig'!F15</f>
        <v>0</v>
      </c>
      <c r="G15" s="101">
        <f>'6.Polg_Hivatal'!G15-'24._Hivatal_államig'!G15</f>
        <v>0</v>
      </c>
      <c r="H15" s="632">
        <f t="shared" si="2"/>
        <v>0</v>
      </c>
      <c r="I15" s="1204">
        <f>'6.Polg_Hivatal'!I15-'24._Hivatal_államig'!I15</f>
        <v>0</v>
      </c>
      <c r="J15" s="1367">
        <f>'6.Polg_Hivatal'!J15-'24._Hivatal_államig'!J15</f>
        <v>0</v>
      </c>
      <c r="K15" s="101"/>
      <c r="L15" s="1439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>
        <f>'6.Polg_Hivatal'!D16-'24._Hivatal_államig'!D16</f>
        <v>0</v>
      </c>
      <c r="E16" s="101">
        <f>'6.Polg_Hivatal'!E16-'24._Hivatal_államig'!E16</f>
        <v>0</v>
      </c>
      <c r="F16" s="101">
        <f>'6.Polg_Hivatal'!F16-'24._Hivatal_államig'!F16</f>
        <v>0</v>
      </c>
      <c r="G16" s="101">
        <f>'6.Polg_Hivatal'!G16-'24._Hivatal_államig'!G16</f>
        <v>0</v>
      </c>
      <c r="H16" s="632">
        <f t="shared" si="2"/>
        <v>0</v>
      </c>
      <c r="I16" s="1204">
        <f>'6.Polg_Hivatal'!I16-'24._Hivatal_államig'!I16</f>
        <v>0</v>
      </c>
      <c r="J16" s="1367">
        <f>'6.Polg_Hivatal'!J16-'24._Hivatal_államig'!J16</f>
        <v>0</v>
      </c>
      <c r="K16" s="101"/>
      <c r="L16" s="1439" t="str">
        <f t="shared" si="1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>
        <f>'6.Polg_Hivatal'!D17-'24._Hivatal_államig'!D17</f>
        <v>0</v>
      </c>
      <c r="E17" s="101">
        <f>'6.Polg_Hivatal'!E17-'24._Hivatal_államig'!E17</f>
        <v>0</v>
      </c>
      <c r="F17" s="101">
        <f>'6.Polg_Hivatal'!F17-'24._Hivatal_államig'!F17</f>
        <v>0</v>
      </c>
      <c r="G17" s="101">
        <f>'6.Polg_Hivatal'!G17-'24._Hivatal_államig'!G17</f>
        <v>0</v>
      </c>
      <c r="H17" s="632">
        <f t="shared" si="2"/>
        <v>0</v>
      </c>
      <c r="I17" s="1204">
        <f>'6.Polg_Hivatal'!I17-'24._Hivatal_államig'!I17</f>
        <v>0</v>
      </c>
      <c r="J17" s="1367">
        <f>'6.Polg_Hivatal'!J17-'24._Hivatal_államig'!J17</f>
        <v>0</v>
      </c>
      <c r="K17" s="101"/>
      <c r="L17" s="1439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>
        <f>'6.Polg_Hivatal'!D18-'24._Hivatal_államig'!D18</f>
        <v>0</v>
      </c>
      <c r="E18" s="106">
        <f>'6.Polg_Hivatal'!E18-'24._Hivatal_államig'!E18</f>
        <v>0</v>
      </c>
      <c r="F18" s="106">
        <f>'6.Polg_Hivatal'!F18-'24._Hivatal_államig'!F18</f>
        <v>0</v>
      </c>
      <c r="G18" s="106">
        <f>'6.Polg_Hivatal'!G18-'24._Hivatal_államig'!G18</f>
        <v>0</v>
      </c>
      <c r="H18" s="633">
        <f t="shared" si="2"/>
        <v>0</v>
      </c>
      <c r="I18" s="1205">
        <f>'6.Polg_Hivatal'!I18-'24._Hivatal_államig'!I18</f>
        <v>0</v>
      </c>
      <c r="J18" s="1368">
        <f>'6.Polg_Hivatal'!J18-'24._Hivatal_államig'!J18</f>
        <v>0</v>
      </c>
      <c r="K18" s="106"/>
      <c r="L18" s="1440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>
        <f>'6.Polg_Hivatal'!D19-'24._Hivatal_államig'!D19</f>
        <v>0</v>
      </c>
      <c r="E19" s="101">
        <f>'6.Polg_Hivatal'!E19-'24._Hivatal_államig'!E19</f>
        <v>0</v>
      </c>
      <c r="F19" s="101">
        <f>'6.Polg_Hivatal'!F19-'24._Hivatal_államig'!F19</f>
        <v>0</v>
      </c>
      <c r="G19" s="101">
        <f>'6.Polg_Hivatal'!G19-'24._Hivatal_államig'!G19</f>
        <v>0</v>
      </c>
      <c r="H19" s="632">
        <f t="shared" si="2"/>
        <v>0</v>
      </c>
      <c r="I19" s="1204">
        <f>'6.Polg_Hivatal'!I19-'24._Hivatal_államig'!I19</f>
        <v>0</v>
      </c>
      <c r="J19" s="1367">
        <f>'6.Polg_Hivatal'!J19-'24._Hivatal_államig'!J19</f>
        <v>0</v>
      </c>
      <c r="K19" s="101"/>
      <c r="L19" s="1439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>
        <f>'6.Polg_Hivatal'!D20-'24._Hivatal_államig'!D20</f>
        <v>0</v>
      </c>
      <c r="E20" s="101">
        <f>'6.Polg_Hivatal'!E20-'24._Hivatal_államig'!E20</f>
        <v>0</v>
      </c>
      <c r="F20" s="101">
        <f>'6.Polg_Hivatal'!F20-'24._Hivatal_államig'!F20</f>
        <v>0</v>
      </c>
      <c r="G20" s="372">
        <f>'6.Polg_Hivatal'!G20-'24._Hivatal_államig'!G20</f>
        <v>0</v>
      </c>
      <c r="H20" s="634">
        <f t="shared" si="2"/>
        <v>0</v>
      </c>
      <c r="I20" s="1206">
        <f>'6.Polg_Hivatal'!I20-'24._Hivatal_államig'!I20</f>
        <v>0</v>
      </c>
      <c r="J20" s="1369">
        <f>'6.Polg_Hivatal'!J20-'24._Hivatal_államig'!J20</f>
        <v>0</v>
      </c>
      <c r="K20" s="372"/>
      <c r="L20" s="1441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>
        <f>'6.Polg_Hivatal'!D21-'24._Hivatal_államig'!D21</f>
        <v>0</v>
      </c>
      <c r="E21" s="106">
        <f>'6.Polg_Hivatal'!E21-'24._Hivatal_államig'!E21</f>
        <v>0</v>
      </c>
      <c r="F21" s="106">
        <f>'6.Polg_Hivatal'!F21-'24._Hivatal_államig'!F21</f>
        <v>0</v>
      </c>
      <c r="G21" s="106">
        <f>'6.Polg_Hivatal'!G21-'24._Hivatal_államig'!G21</f>
        <v>0</v>
      </c>
      <c r="H21" s="635">
        <f t="shared" si="2"/>
        <v>0</v>
      </c>
      <c r="I21" s="1207">
        <f>'6.Polg_Hivatal'!I21-'24._Hivatal_államig'!I21</f>
        <v>0</v>
      </c>
      <c r="J21" s="1370">
        <f>'6.Polg_Hivatal'!J21-'24._Hivatal_államig'!J21</f>
        <v>0</v>
      </c>
      <c r="K21" s="106"/>
      <c r="L21" s="1442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/>
      <c r="D22" s="160">
        <f>'6.Polg_Hivatal'!D22-'24._Hivatal_államig'!D22</f>
        <v>0</v>
      </c>
      <c r="E22" s="677">
        <f>'6.Polg_Hivatal'!E22-'24._Hivatal_államig'!E22</f>
        <v>0</v>
      </c>
      <c r="F22" s="677">
        <f>'6.Polg_Hivatal'!F22-'24._Hivatal_államig'!F22</f>
        <v>0</v>
      </c>
      <c r="G22" s="677">
        <f>'6.Polg_Hivatal'!G22-'24._Hivatal_államig'!G22</f>
        <v>0</v>
      </c>
      <c r="H22" s="56">
        <f t="shared" si="2"/>
        <v>0</v>
      </c>
      <c r="I22" s="1202">
        <f>'6.Polg_Hivatal'!I22-'24._Hivatal_államig'!I22</f>
        <v>0</v>
      </c>
      <c r="J22" s="1365">
        <f>'6.Polg_Hivatal'!J22-'24._Hivatal_államig'!J22</f>
        <v>0</v>
      </c>
      <c r="K22" s="677"/>
      <c r="L22" s="1437" t="str">
        <f t="shared" si="1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>
        <f>'6.Polg_Hivatal'!D23-'24._Hivatal_államig'!D23</f>
        <v>0</v>
      </c>
      <c r="E23" s="679">
        <f>'6.Polg_Hivatal'!E23-'24._Hivatal_államig'!E23</f>
        <v>0</v>
      </c>
      <c r="F23" s="679">
        <f>'6.Polg_Hivatal'!F23-'24._Hivatal_államig'!F23</f>
        <v>0</v>
      </c>
      <c r="G23" s="679">
        <f>'6.Polg_Hivatal'!G23-'24._Hivatal_államig'!G23</f>
        <v>0</v>
      </c>
      <c r="H23" s="84">
        <f t="shared" si="2"/>
        <v>0</v>
      </c>
      <c r="I23" s="1208">
        <f>'6.Polg_Hivatal'!I23-'24._Hivatal_államig'!I23</f>
        <v>0</v>
      </c>
      <c r="J23" s="1371">
        <f>'6.Polg_Hivatal'!J23-'24._Hivatal_államig'!J23</f>
        <v>0</v>
      </c>
      <c r="K23" s="679"/>
      <c r="L23" s="1443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>
        <f>'6.Polg_Hivatal'!D24-'24._Hivatal_államig'!D24</f>
        <v>0</v>
      </c>
      <c r="E24" s="101">
        <f>'6.Polg_Hivatal'!E24-'24._Hivatal_államig'!E24</f>
        <v>0</v>
      </c>
      <c r="F24" s="101">
        <f>'6.Polg_Hivatal'!F24-'24._Hivatal_államig'!F24</f>
        <v>0</v>
      </c>
      <c r="G24" s="101">
        <f>'6.Polg_Hivatal'!G24-'24._Hivatal_államig'!G24</f>
        <v>0</v>
      </c>
      <c r="H24" s="632">
        <f t="shared" si="2"/>
        <v>0</v>
      </c>
      <c r="I24" s="1204">
        <f>'6.Polg_Hivatal'!I24-'24._Hivatal_államig'!I24</f>
        <v>0</v>
      </c>
      <c r="J24" s="1367">
        <f>'6.Polg_Hivatal'!J24-'24._Hivatal_államig'!J24</f>
        <v>0</v>
      </c>
      <c r="K24" s="101"/>
      <c r="L24" s="1439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>
        <f>'6.Polg_Hivatal'!D25-'24._Hivatal_államig'!D25</f>
        <v>0</v>
      </c>
      <c r="E25" s="101">
        <f>'6.Polg_Hivatal'!E25-'24._Hivatal_államig'!E25</f>
        <v>0</v>
      </c>
      <c r="F25" s="101">
        <f>'6.Polg_Hivatal'!F25-'24._Hivatal_államig'!F25</f>
        <v>0</v>
      </c>
      <c r="G25" s="101">
        <f>'6.Polg_Hivatal'!G25-'24._Hivatal_államig'!G25</f>
        <v>0</v>
      </c>
      <c r="H25" s="632">
        <f t="shared" si="2"/>
        <v>0</v>
      </c>
      <c r="I25" s="1204">
        <f>'6.Polg_Hivatal'!I25-'24._Hivatal_államig'!I25</f>
        <v>0</v>
      </c>
      <c r="J25" s="1367">
        <f>'6.Polg_Hivatal'!J25-'24._Hivatal_államig'!J25</f>
        <v>0</v>
      </c>
      <c r="K25" s="101"/>
      <c r="L25" s="1439" t="str">
        <f t="shared" si="1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>
        <f>'6.Polg_Hivatal'!D26-'24._Hivatal_államig'!D26</f>
        <v>0</v>
      </c>
      <c r="E26" s="101">
        <f>'6.Polg_Hivatal'!E26-'24._Hivatal_államig'!E26</f>
        <v>0</v>
      </c>
      <c r="F26" s="101">
        <f>'6.Polg_Hivatal'!F26-'24._Hivatal_államig'!F26</f>
        <v>0</v>
      </c>
      <c r="G26" s="101">
        <f>'6.Polg_Hivatal'!G26-'24._Hivatal_államig'!G26</f>
        <v>0</v>
      </c>
      <c r="H26" s="636">
        <f t="shared" si="2"/>
        <v>0</v>
      </c>
      <c r="I26" s="1209">
        <f>'6.Polg_Hivatal'!I26-'24._Hivatal_államig'!I26</f>
        <v>0</v>
      </c>
      <c r="J26" s="1372">
        <f>'6.Polg_Hivatal'!J26-'24._Hivatal_államig'!J26</f>
        <v>0</v>
      </c>
      <c r="K26" s="101"/>
      <c r="L26" s="1444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>
        <f>'6.Polg_Hivatal'!D27-'24._Hivatal_államig'!D27</f>
        <v>0</v>
      </c>
      <c r="E27" s="680">
        <f>'6.Polg_Hivatal'!E27-'24._Hivatal_államig'!E27</f>
        <v>0</v>
      </c>
      <c r="F27" s="680">
        <f>'6.Polg_Hivatal'!F27-'24._Hivatal_államig'!F27</f>
        <v>0</v>
      </c>
      <c r="G27" s="680">
        <f>'6.Polg_Hivatal'!G27-'24._Hivatal_államig'!G27</f>
        <v>0</v>
      </c>
      <c r="H27" s="83">
        <f t="shared" si="2"/>
        <v>0</v>
      </c>
      <c r="I27" s="341">
        <f>'6.Polg_Hivatal'!I27-'24._Hivatal_államig'!I27</f>
        <v>0</v>
      </c>
      <c r="J27" s="1373">
        <f>'6.Polg_Hivatal'!J27-'24._Hivatal_államig'!J27</f>
        <v>0</v>
      </c>
      <c r="K27" s="680"/>
      <c r="L27" s="1445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/>
      <c r="D28" s="160">
        <f>'6.Polg_Hivatal'!D28-'24._Hivatal_államig'!D28</f>
        <v>0</v>
      </c>
      <c r="E28" s="677">
        <f>'6.Polg_Hivatal'!E28-'24._Hivatal_államig'!E28</f>
        <v>0</v>
      </c>
      <c r="F28" s="677">
        <f>'6.Polg_Hivatal'!F28-'24._Hivatal_államig'!F28</f>
        <v>0</v>
      </c>
      <c r="G28" s="677">
        <f>'6.Polg_Hivatal'!G28-'24._Hivatal_államig'!G28</f>
        <v>0</v>
      </c>
      <c r="H28" s="83">
        <f t="shared" si="2"/>
        <v>0</v>
      </c>
      <c r="I28" s="341">
        <f>'6.Polg_Hivatal'!I28-'24._Hivatal_államig'!I28</f>
        <v>0</v>
      </c>
      <c r="J28" s="1373">
        <f>'6.Polg_Hivatal'!J28-'24._Hivatal_államig'!J28</f>
        <v>0</v>
      </c>
      <c r="K28" s="677"/>
      <c r="L28" s="1445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>
        <f>'6.Polg_Hivatal'!D29-'24._Hivatal_államig'!D29</f>
        <v>0</v>
      </c>
      <c r="E29" s="681">
        <f>'6.Polg_Hivatal'!E29-'24._Hivatal_államig'!E29</f>
        <v>0</v>
      </c>
      <c r="F29" s="681">
        <f>'6.Polg_Hivatal'!F29-'24._Hivatal_államig'!F29</f>
        <v>0</v>
      </c>
      <c r="G29" s="681">
        <f>'6.Polg_Hivatal'!G29-'24._Hivatal_államig'!G29</f>
        <v>0</v>
      </c>
      <c r="H29" s="637">
        <f t="shared" si="2"/>
        <v>0</v>
      </c>
      <c r="I29" s="1210">
        <f>'6.Polg_Hivatal'!I29-'24._Hivatal_államig'!I29</f>
        <v>0</v>
      </c>
      <c r="J29" s="1374">
        <f>'6.Polg_Hivatal'!J29-'24._Hivatal_államig'!J29</f>
        <v>0</v>
      </c>
      <c r="K29" s="681"/>
      <c r="L29" s="1446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>
        <f>'6.Polg_Hivatal'!D30-'24._Hivatal_államig'!D30</f>
        <v>0</v>
      </c>
      <c r="E30" s="129">
        <f>'6.Polg_Hivatal'!E30-'24._Hivatal_államig'!E30</f>
        <v>0</v>
      </c>
      <c r="F30" s="129">
        <f>'6.Polg_Hivatal'!F30-'24._Hivatal_államig'!F30</f>
        <v>0</v>
      </c>
      <c r="G30" s="379">
        <f>'6.Polg_Hivatal'!G30-'24._Hivatal_államig'!G30</f>
        <v>0</v>
      </c>
      <c r="H30" s="626">
        <f t="shared" si="2"/>
        <v>0</v>
      </c>
      <c r="I30" s="1211">
        <f>'6.Polg_Hivatal'!I30-'24._Hivatal_államig'!I30</f>
        <v>0</v>
      </c>
      <c r="J30" s="1375">
        <f>'6.Polg_Hivatal'!J30-'24._Hivatal_államig'!J30</f>
        <v>0</v>
      </c>
      <c r="K30" s="379"/>
      <c r="L30" s="1447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>
        <f>'6.Polg_Hivatal'!D31-'24._Hivatal_államig'!D31</f>
        <v>0</v>
      </c>
      <c r="E31" s="682">
        <f>'6.Polg_Hivatal'!E31-'24._Hivatal_államig'!E31</f>
        <v>0</v>
      </c>
      <c r="F31" s="682">
        <f>'6.Polg_Hivatal'!F31-'24._Hivatal_államig'!F31</f>
        <v>0</v>
      </c>
      <c r="G31" s="682">
        <f>'6.Polg_Hivatal'!G31-'24._Hivatal_államig'!G31</f>
        <v>0</v>
      </c>
      <c r="H31" s="638">
        <f t="shared" si="2"/>
        <v>0</v>
      </c>
      <c r="I31" s="1212">
        <f>'6.Polg_Hivatal'!I31-'24._Hivatal_államig'!I31</f>
        <v>0</v>
      </c>
      <c r="J31" s="1376">
        <f>'6.Polg_Hivatal'!J31-'24._Hivatal_államig'!J31</f>
        <v>0</v>
      </c>
      <c r="K31" s="682"/>
      <c r="L31" s="144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/>
      <c r="D32" s="160">
        <f>'6.Polg_Hivatal'!D32-'24._Hivatal_államig'!D32</f>
        <v>0</v>
      </c>
      <c r="E32" s="677">
        <f>'6.Polg_Hivatal'!E32-'24._Hivatal_államig'!E32</f>
        <v>0</v>
      </c>
      <c r="F32" s="677">
        <f>'6.Polg_Hivatal'!F32-'24._Hivatal_államig'!F32</f>
        <v>0</v>
      </c>
      <c r="G32" s="677">
        <f>'6.Polg_Hivatal'!G32-'24._Hivatal_államig'!G32</f>
        <v>0</v>
      </c>
      <c r="H32" s="83">
        <f t="shared" si="2"/>
        <v>0</v>
      </c>
      <c r="I32" s="341">
        <f>'6.Polg_Hivatal'!I32-'24._Hivatal_államig'!I32</f>
        <v>0</v>
      </c>
      <c r="J32" s="1373">
        <f>'6.Polg_Hivatal'!J32-'24._Hivatal_államig'!J32</f>
        <v>0</v>
      </c>
      <c r="K32" s="677"/>
      <c r="L32" s="1445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>
        <f>'6.Polg_Hivatal'!D33-'24._Hivatal_államig'!D33</f>
        <v>0</v>
      </c>
      <c r="E33" s="681">
        <f>'6.Polg_Hivatal'!E33-'24._Hivatal_államig'!E33</f>
        <v>0</v>
      </c>
      <c r="F33" s="681">
        <f>'6.Polg_Hivatal'!F33-'24._Hivatal_államig'!F33</f>
        <v>0</v>
      </c>
      <c r="G33" s="681">
        <f>'6.Polg_Hivatal'!G33-'24._Hivatal_államig'!G33</f>
        <v>0</v>
      </c>
      <c r="H33" s="637">
        <f t="shared" si="2"/>
        <v>0</v>
      </c>
      <c r="I33" s="1210">
        <f>'6.Polg_Hivatal'!I33-'24._Hivatal_államig'!I33</f>
        <v>0</v>
      </c>
      <c r="J33" s="1374">
        <f>'6.Polg_Hivatal'!J33-'24._Hivatal_államig'!J33</f>
        <v>0</v>
      </c>
      <c r="K33" s="681"/>
      <c r="L33" s="1446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>
        <f>'6.Polg_Hivatal'!D34-'24._Hivatal_államig'!D34</f>
        <v>0</v>
      </c>
      <c r="E34" s="129">
        <f>'6.Polg_Hivatal'!E34-'24._Hivatal_államig'!E34</f>
        <v>0</v>
      </c>
      <c r="F34" s="129">
        <f>'6.Polg_Hivatal'!F34-'24._Hivatal_államig'!F34</f>
        <v>0</v>
      </c>
      <c r="G34" s="379">
        <f>'6.Polg_Hivatal'!G34-'24._Hivatal_államig'!G34</f>
        <v>0</v>
      </c>
      <c r="H34" s="626">
        <f t="shared" si="2"/>
        <v>0</v>
      </c>
      <c r="I34" s="1211">
        <f>'6.Polg_Hivatal'!I34-'24._Hivatal_államig'!I34</f>
        <v>0</v>
      </c>
      <c r="J34" s="1375">
        <f>'6.Polg_Hivatal'!J34-'24._Hivatal_államig'!J34</f>
        <v>0</v>
      </c>
      <c r="K34" s="379"/>
      <c r="L34" s="1447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>
        <f>'6.Polg_Hivatal'!D35-'24._Hivatal_államig'!D35</f>
        <v>0</v>
      </c>
      <c r="E35" s="682">
        <f>'6.Polg_Hivatal'!E35-'24._Hivatal_államig'!E35</f>
        <v>0</v>
      </c>
      <c r="F35" s="682">
        <f>'6.Polg_Hivatal'!F35-'24._Hivatal_államig'!F35</f>
        <v>0</v>
      </c>
      <c r="G35" s="682">
        <f>'6.Polg_Hivatal'!G35-'24._Hivatal_államig'!G35</f>
        <v>0</v>
      </c>
      <c r="H35" s="639">
        <f t="shared" si="2"/>
        <v>0</v>
      </c>
      <c r="I35" s="1213">
        <f>'6.Polg_Hivatal'!I35-'24._Hivatal_államig'!I35</f>
        <v>0</v>
      </c>
      <c r="J35" s="1377">
        <f>'6.Polg_Hivatal'!J35-'24._Hivatal_államig'!J35</f>
        <v>0</v>
      </c>
      <c r="K35" s="682"/>
      <c r="L35" s="144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>
        <f>'6.Polg_Hivatal'!D36-'24._Hivatal_államig'!D36</f>
        <v>0</v>
      </c>
      <c r="E36" s="680">
        <f>'6.Polg_Hivatal'!E36-'24._Hivatal_államig'!E36</f>
        <v>0</v>
      </c>
      <c r="F36" s="680">
        <f>'6.Polg_Hivatal'!F36-'24._Hivatal_államig'!F36</f>
        <v>0</v>
      </c>
      <c r="G36" s="680">
        <f>'6.Polg_Hivatal'!G36-'24._Hivatal_államig'!G36</f>
        <v>0</v>
      </c>
      <c r="H36" s="83">
        <f t="shared" si="2"/>
        <v>0</v>
      </c>
      <c r="I36" s="341">
        <f>'6.Polg_Hivatal'!I36-'24._Hivatal_államig'!I36</f>
        <v>0</v>
      </c>
      <c r="J36" s="1373">
        <f>'6.Polg_Hivatal'!J36-'24._Hivatal_államig'!J36</f>
        <v>0</v>
      </c>
      <c r="K36" s="680"/>
      <c r="L36" s="1445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>
        <f>'6.Polg_Hivatal'!D37-'24._Hivatal_államig'!D37</f>
        <v>0</v>
      </c>
      <c r="E37" s="683">
        <f>'6.Polg_Hivatal'!E37-'24._Hivatal_államig'!E37</f>
        <v>0</v>
      </c>
      <c r="F37" s="683">
        <f>'6.Polg_Hivatal'!F37-'24._Hivatal_államig'!F37</f>
        <v>0</v>
      </c>
      <c r="G37" s="683">
        <f>'6.Polg_Hivatal'!G37-'24._Hivatal_államig'!G37</f>
        <v>0</v>
      </c>
      <c r="H37" s="640">
        <f t="shared" si="2"/>
        <v>0</v>
      </c>
      <c r="I37" s="340">
        <f>'6.Polg_Hivatal'!I37-'24._Hivatal_államig'!I37</f>
        <v>0</v>
      </c>
      <c r="J37" s="1378">
        <f>'6.Polg_Hivatal'!J37-'24._Hivatal_államig'!J37</f>
        <v>0</v>
      </c>
      <c r="K37" s="683"/>
      <c r="L37" s="145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>
        <f>'6.Polg_Hivatal'!D38-'24._Hivatal_államig'!D38</f>
        <v>0</v>
      </c>
      <c r="E38" s="680">
        <f>'6.Polg_Hivatal'!E38-'24._Hivatal_államig'!E38</f>
        <v>0</v>
      </c>
      <c r="F38" s="680">
        <f>'6.Polg_Hivatal'!F38-'24._Hivatal_államig'!F38</f>
        <v>0</v>
      </c>
      <c r="G38" s="680">
        <f>'6.Polg_Hivatal'!G38-'24._Hivatal_államig'!G38</f>
        <v>0</v>
      </c>
      <c r="H38" s="83">
        <f t="shared" si="2"/>
        <v>0</v>
      </c>
      <c r="I38" s="341">
        <f>'6.Polg_Hivatal'!I38-'24._Hivatal_államig'!I38</f>
        <v>0</v>
      </c>
      <c r="J38" s="1379">
        <f>'6.Polg_Hivatal'!J38-'24._Hivatal_államig'!J38</f>
        <v>0</v>
      </c>
      <c r="K38" s="680"/>
      <c r="L38" s="1445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>
        <f>'6.Polg_Hivatal'!D39-'24._Hivatal_államig'!D39</f>
        <v>0</v>
      </c>
      <c r="E39" s="684">
        <f>'6.Polg_Hivatal'!E39-'24._Hivatal_államig'!E39</f>
        <v>0</v>
      </c>
      <c r="F39" s="684">
        <f>'6.Polg_Hivatal'!F39-'24._Hivatal_államig'!F39</f>
        <v>0</v>
      </c>
      <c r="G39" s="684">
        <f>'6.Polg_Hivatal'!G39-'24._Hivatal_államig'!G39</f>
        <v>0</v>
      </c>
      <c r="H39" s="641">
        <f t="shared" si="2"/>
        <v>0</v>
      </c>
      <c r="I39" s="1214">
        <f>'6.Polg_Hivatal'!I39-'24._Hivatal_államig'!I39</f>
        <v>0</v>
      </c>
      <c r="J39" s="1380">
        <f>'6.Polg_Hivatal'!J39-'24._Hivatal_államig'!J39</f>
        <v>0</v>
      </c>
      <c r="K39" s="684"/>
      <c r="L39" s="145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>
        <f>'6.Polg_Hivatal'!D40-'24._Hivatal_államig'!D40</f>
        <v>0</v>
      </c>
      <c r="E40" s="693">
        <f>'6.Polg_Hivatal'!E40-'24._Hivatal_államig'!E40</f>
        <v>0</v>
      </c>
      <c r="F40" s="685">
        <f>'6.Polg_Hivatal'!F40-'24._Hivatal_államig'!F40</f>
        <v>0</v>
      </c>
      <c r="G40" s="685">
        <f>'6.Polg_Hivatal'!G40-'24._Hivatal_államig'!G40</f>
        <v>0</v>
      </c>
      <c r="H40" s="642">
        <f t="shared" si="2"/>
        <v>0</v>
      </c>
      <c r="I40" s="1215">
        <f>'6.Polg_Hivatal'!I40-'24._Hivatal_államig'!I40</f>
        <v>0</v>
      </c>
      <c r="J40" s="1381">
        <f>'6.Polg_Hivatal'!J40-'24._Hivatal_államig'!J40</f>
        <v>0</v>
      </c>
      <c r="K40" s="685"/>
      <c r="L40" s="145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>
        <f>'6.Polg_Hivatal'!D41-'24._Hivatal_államig'!D41</f>
        <v>0</v>
      </c>
      <c r="E41" s="686">
        <f>'6.Polg_Hivatal'!E41-'24._Hivatal_államig'!E41</f>
        <v>0</v>
      </c>
      <c r="F41" s="686">
        <f>'6.Polg_Hivatal'!F41-'24._Hivatal_államig'!F41</f>
        <v>0</v>
      </c>
      <c r="G41" s="686">
        <f>'6.Polg_Hivatal'!G41-'24._Hivatal_államig'!G41</f>
        <v>0</v>
      </c>
      <c r="H41" s="643">
        <f t="shared" si="2"/>
        <v>0</v>
      </c>
      <c r="I41" s="343">
        <f>'6.Polg_Hivatal'!I41-'24._Hivatal_államig'!I41</f>
        <v>0</v>
      </c>
      <c r="J41" s="1382">
        <f>'6.Polg_Hivatal'!J41-'24._Hivatal_államig'!J41</f>
        <v>0</v>
      </c>
      <c r="K41" s="686"/>
      <c r="L41" s="145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/>
      <c r="D42" s="160">
        <f>'6.Polg_Hivatal'!D42-'24._Hivatal_államig'!D42</f>
        <v>0</v>
      </c>
      <c r="E42" s="677">
        <f>'6.Polg_Hivatal'!E42-'24._Hivatal_államig'!E42</f>
        <v>0</v>
      </c>
      <c r="F42" s="677">
        <f>'6.Polg_Hivatal'!F42-'24._Hivatal_államig'!F42</f>
        <v>0</v>
      </c>
      <c r="G42" s="677">
        <f>'6.Polg_Hivatal'!G42-'24._Hivatal_államig'!G42</f>
        <v>0</v>
      </c>
      <c r="H42" s="83">
        <f t="shared" si="2"/>
        <v>0</v>
      </c>
      <c r="I42" s="341">
        <f>'6.Polg_Hivatal'!I42-'24._Hivatal_államig'!I42</f>
        <v>0</v>
      </c>
      <c r="J42" s="1379">
        <f>'6.Polg_Hivatal'!J42-'24._Hivatal_államig'!J42</f>
        <v>0</v>
      </c>
      <c r="K42" s="677"/>
      <c r="L42" s="1445" t="str">
        <f t="shared" si="1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/>
      <c r="D43" s="160">
        <f>'6.Polg_Hivatal'!D43-'24._Hivatal_államig'!D43</f>
        <v>0</v>
      </c>
      <c r="E43" s="677">
        <f>'6.Polg_Hivatal'!E43-'24._Hivatal_államig'!E43</f>
        <v>0</v>
      </c>
      <c r="F43" s="677">
        <f>'6.Polg_Hivatal'!F43-'24._Hivatal_államig'!F43</f>
        <v>0</v>
      </c>
      <c r="G43" s="677">
        <f>'6.Polg_Hivatal'!G43-'24._Hivatal_államig'!G43</f>
        <v>0</v>
      </c>
      <c r="H43" s="83">
        <f t="shared" si="2"/>
        <v>0</v>
      </c>
      <c r="I43" s="341">
        <f>'6.Polg_Hivatal'!I43-'24._Hivatal_államig'!I43</f>
        <v>0</v>
      </c>
      <c r="J43" s="1379">
        <f>'6.Polg_Hivatal'!J43-'24._Hivatal_államig'!J43</f>
        <v>0</v>
      </c>
      <c r="K43" s="677"/>
      <c r="L43" s="1445" t="str">
        <f t="shared" si="1"/>
        <v/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f>'6.Polg_Hivatal'!D44-'24._Hivatal_államig'!D44</f>
        <v>0</v>
      </c>
      <c r="E44" s="681">
        <f>'6.Polg_Hivatal'!E44-'24._Hivatal_államig'!E44</f>
        <v>0</v>
      </c>
      <c r="F44" s="681">
        <f>'6.Polg_Hivatal'!F44-'24._Hivatal_államig'!F44</f>
        <v>0</v>
      </c>
      <c r="G44" s="681">
        <f>'6.Polg_Hivatal'!G44-'24._Hivatal_államig'!G44</f>
        <v>0</v>
      </c>
      <c r="H44" s="637">
        <f t="shared" si="2"/>
        <v>0</v>
      </c>
      <c r="I44" s="1210">
        <f>'6.Polg_Hivatal'!I44-'24._Hivatal_államig'!I44</f>
        <v>0</v>
      </c>
      <c r="J44" s="1374">
        <f>'6.Polg_Hivatal'!J44-'24._Hivatal_államig'!J44</f>
        <v>0</v>
      </c>
      <c r="K44" s="681"/>
      <c r="L44" s="1446" t="str">
        <f t="shared" si="1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>
        <f>'6.Polg_Hivatal'!D45-'24._Hivatal_államig'!D45</f>
        <v>0</v>
      </c>
      <c r="E45" s="107">
        <f>'6.Polg_Hivatal'!E45-'24._Hivatal_államig'!E45</f>
        <v>0</v>
      </c>
      <c r="F45" s="107">
        <f>'6.Polg_Hivatal'!F45-'24._Hivatal_államig'!F45</f>
        <v>0</v>
      </c>
      <c r="G45" s="107">
        <f>'6.Polg_Hivatal'!G45-'24._Hivatal_államig'!G45</f>
        <v>0</v>
      </c>
      <c r="H45" s="644">
        <f t="shared" si="2"/>
        <v>0</v>
      </c>
      <c r="I45" s="1216">
        <f>'6.Polg_Hivatal'!I45-'24._Hivatal_államig'!I45</f>
        <v>0</v>
      </c>
      <c r="J45" s="1383">
        <f>'6.Polg_Hivatal'!J45-'24._Hivatal_államig'!J45</f>
        <v>0</v>
      </c>
      <c r="K45" s="107"/>
      <c r="L45" s="145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/>
      <c r="D46" s="362">
        <f>'6.Polg_Hivatal'!D46-'24._Hivatal_államig'!D46</f>
        <v>0</v>
      </c>
      <c r="E46" s="129">
        <f>'6.Polg_Hivatal'!E46-'24._Hivatal_államig'!E46</f>
        <v>0</v>
      </c>
      <c r="F46" s="129">
        <f>'6.Polg_Hivatal'!F46-'24._Hivatal_államig'!F46</f>
        <v>0</v>
      </c>
      <c r="G46" s="129">
        <f>'6.Polg_Hivatal'!G46-'24._Hivatal_államig'!G46</f>
        <v>0</v>
      </c>
      <c r="H46" s="626">
        <f t="shared" si="2"/>
        <v>0</v>
      </c>
      <c r="I46" s="1211">
        <f>'6.Polg_Hivatal'!I46-'24._Hivatal_államig'!I46</f>
        <v>0</v>
      </c>
      <c r="J46" s="1375">
        <f>'6.Polg_Hivatal'!J46-'24._Hivatal_államig'!J46</f>
        <v>0</v>
      </c>
      <c r="K46" s="129"/>
      <c r="L46" s="1447" t="str">
        <f t="shared" si="1"/>
        <v/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/>
      <c r="D47" s="265">
        <f>'6.Polg_Hivatal'!D47-'24._Hivatal_államig'!D47</f>
        <v>0</v>
      </c>
      <c r="E47" s="682">
        <f>'6.Polg_Hivatal'!E47-'24._Hivatal_államig'!E47</f>
        <v>0</v>
      </c>
      <c r="F47" s="682">
        <f>'6.Polg_Hivatal'!F47-'24._Hivatal_államig'!F47</f>
        <v>0</v>
      </c>
      <c r="G47" s="682">
        <f>'6.Polg_Hivatal'!G47-'24._Hivatal_államig'!G47</f>
        <v>0</v>
      </c>
      <c r="H47" s="639">
        <f t="shared" si="2"/>
        <v>0</v>
      </c>
      <c r="I47" s="1213">
        <f>'6.Polg_Hivatal'!I47-'24._Hivatal_államig'!I47</f>
        <v>0</v>
      </c>
      <c r="J47" s="1377">
        <f>'6.Polg_Hivatal'!J47-'24._Hivatal_államig'!J47</f>
        <v>0</v>
      </c>
      <c r="K47" s="682"/>
      <c r="L47" s="1449" t="str">
        <f t="shared" si="1"/>
        <v/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/>
      <c r="D48" s="167">
        <f>'6.Polg_Hivatal'!D48-'24._Hivatal_államig'!D48</f>
        <v>0</v>
      </c>
      <c r="E48" s="687">
        <f>'6.Polg_Hivatal'!E48-'24._Hivatal_államig'!E48</f>
        <v>0</v>
      </c>
      <c r="F48" s="687">
        <f>'6.Polg_Hivatal'!F48-'24._Hivatal_államig'!F48</f>
        <v>0</v>
      </c>
      <c r="G48" s="687">
        <f>'6.Polg_Hivatal'!G48-'24._Hivatal_államig'!G48</f>
        <v>0</v>
      </c>
      <c r="H48" s="649">
        <f t="shared" si="2"/>
        <v>0</v>
      </c>
      <c r="I48" s="650">
        <f>'6.Polg_Hivatal'!I48-'24._Hivatal_államig'!I48</f>
        <v>0</v>
      </c>
      <c r="J48" s="1384">
        <f>'6.Polg_Hivatal'!J48-'24._Hivatal_államig'!J48</f>
        <v>0</v>
      </c>
      <c r="K48" s="687"/>
      <c r="L48" s="1455" t="str">
        <f t="shared" si="1"/>
        <v/>
      </c>
    </row>
    <row r="49" spans="1:12" s="61" customFormat="1" ht="15" customHeight="1" x14ac:dyDescent="0.2">
      <c r="A49" s="69"/>
      <c r="B49" s="70"/>
      <c r="C49" s="71"/>
      <c r="D49" s="71"/>
      <c r="E49" s="71">
        <f>'6.Polg_Hivatal'!E49-'24._Hivatal_önként'!E49</f>
        <v>0</v>
      </c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3">C7</f>
        <v xml:space="preserve">2022. évi eredeti előirányzat
2/2022. (II.14.) </v>
      </c>
      <c r="D51" s="226" t="str">
        <f t="shared" si="3"/>
        <v>Módosított előirányzat a 17/2022.  (VI.30.)  rendelet szerint</v>
      </c>
      <c r="E51" s="22" t="str">
        <f t="shared" si="3"/>
        <v>Módosított előirányzat a 18/2022. (IX.29.)  rendelet szerint</v>
      </c>
      <c r="F51" s="226" t="str">
        <f t="shared" si="3"/>
        <v>Módosított előirányzat a 23/2022. (XII.16.)  rendelet szerint</v>
      </c>
      <c r="G51" s="22" t="str">
        <f t="shared" si="3"/>
        <v>Módosított előirányzat a 1/2023. (II.13.)  rendelet szerint</v>
      </c>
      <c r="H51" s="39" t="str">
        <f t="shared" si="3"/>
        <v>Változás a 2022. 23/2022. (XII.16.) rendelethez képest</v>
      </c>
      <c r="I51" s="226" t="str">
        <f t="shared" si="3"/>
        <v>2022. évi teljesítés              2022.06.30-ig</v>
      </c>
      <c r="J51" s="22" t="str">
        <f t="shared" si="3"/>
        <v>2022. évi teljesítés              2022.09.30-ig</v>
      </c>
      <c r="K51" s="647" t="str">
        <f t="shared" si="3"/>
        <v>2022. évi teljesítés              2022.12.31-ig</v>
      </c>
      <c r="L51" s="39" t="str">
        <f t="shared" si="3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/>
      <c r="D52" s="160"/>
      <c r="E52" s="103">
        <f t="shared" ref="E52:J52" si="4">SUM(E53:E58)-E54</f>
        <v>0</v>
      </c>
      <c r="F52" s="1232">
        <f t="shared" ref="F52" si="5">SUM(F53:F58)-F54</f>
        <v>0</v>
      </c>
      <c r="G52" s="677">
        <f t="shared" si="4"/>
        <v>0</v>
      </c>
      <c r="H52" s="56">
        <f t="shared" ref="H52:H72" si="6">+G52-F52</f>
        <v>0</v>
      </c>
      <c r="I52" s="236">
        <f t="shared" si="4"/>
        <v>0</v>
      </c>
      <c r="J52" s="56">
        <f t="shared" si="4"/>
        <v>0</v>
      </c>
      <c r="K52" s="677">
        <f>SUM(K53:K58)-K54</f>
        <v>0</v>
      </c>
      <c r="L52" s="1456" t="str">
        <f>IF(G52=0,"",K52/G52*100)</f>
        <v/>
      </c>
    </row>
    <row r="53" spans="1:12" ht="12" customHeight="1" x14ac:dyDescent="0.2">
      <c r="A53" s="370" t="s">
        <v>91</v>
      </c>
      <c r="B53" s="18" t="s">
        <v>68</v>
      </c>
      <c r="C53" s="154"/>
      <c r="D53" s="258"/>
      <c r="E53" s="154"/>
      <c r="F53" s="1233"/>
      <c r="G53" s="681"/>
      <c r="H53" s="40">
        <f t="shared" si="6"/>
        <v>0</v>
      </c>
      <c r="I53" s="240">
        <f>'6.Polg_Hivatal'!I54-'24._Hivatal_önként'!I53</f>
        <v>0</v>
      </c>
      <c r="J53" s="40">
        <f>'6.Polg_Hivatal'!J54-'24._Hivatal_önként'!J53</f>
        <v>0</v>
      </c>
      <c r="K53" s="681">
        <f>'6.Polg_Hivatal'!K54-'24._Hivatal_önként'!K53-'24._Hivatal_államig'!K53</f>
        <v>0</v>
      </c>
      <c r="L53" s="1457" t="str">
        <f t="shared" ref="L53:L72" si="7">IF(G53=0,"",K53/G53*100)</f>
        <v/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154"/>
      <c r="F54" s="1233"/>
      <c r="G54" s="681"/>
      <c r="H54" s="40">
        <f t="shared" si="6"/>
        <v>0</v>
      </c>
      <c r="I54" s="240">
        <f>'6.Polg_Hivatal'!I55-'24._Hivatal_önként'!I54</f>
        <v>0</v>
      </c>
      <c r="J54" s="40">
        <f>'6.Polg_Hivatal'!J55-'24._Hivatal_önként'!J54</f>
        <v>0</v>
      </c>
      <c r="K54" s="681">
        <f>'6.Polg_Hivatal'!K55-'24._Hivatal_önként'!K54-'24._Hivatal_államig'!K54</f>
        <v>0</v>
      </c>
      <c r="L54" s="1457" t="str">
        <f t="shared" si="7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/>
      <c r="E55" s="379"/>
      <c r="F55" s="709"/>
      <c r="G55" s="129"/>
      <c r="H55" s="363">
        <f t="shared" si="6"/>
        <v>0</v>
      </c>
      <c r="I55" s="577">
        <f>'6.Polg_Hivatal'!I56-'24._Hivatal_önként'!I55</f>
        <v>0</v>
      </c>
      <c r="J55" s="363">
        <f>'6.Polg_Hivatal'!J56-'24._Hivatal_önként'!J55</f>
        <v>0</v>
      </c>
      <c r="K55" s="129">
        <f>'6.Polg_Hivatal'!K56-'24._Hivatal_önként'!K55-'24._Hivatal_államig'!K55</f>
        <v>0</v>
      </c>
      <c r="L55" s="1458" t="str">
        <f t="shared" si="7"/>
        <v/>
      </c>
    </row>
    <row r="56" spans="1:12" ht="12" customHeight="1" x14ac:dyDescent="0.2">
      <c r="A56" s="370" t="s">
        <v>93</v>
      </c>
      <c r="B56" s="371" t="s">
        <v>69</v>
      </c>
      <c r="C56" s="379"/>
      <c r="D56" s="362"/>
      <c r="E56" s="379"/>
      <c r="F56" s="709"/>
      <c r="G56" s="129"/>
      <c r="H56" s="363">
        <f t="shared" si="6"/>
        <v>0</v>
      </c>
      <c r="I56" s="577">
        <f>'6.Polg_Hivatal'!I57-'24._Hivatal_önként'!I56</f>
        <v>0</v>
      </c>
      <c r="J56" s="363">
        <f>'6.Polg_Hivatal'!J57-'24._Hivatal_önként'!J56</f>
        <v>0</v>
      </c>
      <c r="K56" s="129">
        <f>'6.Polg_Hivatal'!K57-'24._Hivatal_önként'!K56-'24._Hivatal_államig'!K56</f>
        <v>0</v>
      </c>
      <c r="L56" s="1458" t="str">
        <f t="shared" si="7"/>
        <v/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379">
        <f>'6.Polg_Hivatal'!E58-'24._Hivatal_önként'!E57</f>
        <v>0</v>
      </c>
      <c r="F57" s="709">
        <f>'6.Polg_Hivatal'!F58-'24._Hivatal_önként'!F57</f>
        <v>0</v>
      </c>
      <c r="G57" s="129"/>
      <c r="H57" s="363">
        <f t="shared" si="6"/>
        <v>0</v>
      </c>
      <c r="I57" s="577">
        <f>'6.Polg_Hivatal'!I58-'24._Hivatal_önként'!I57</f>
        <v>0</v>
      </c>
      <c r="J57" s="363">
        <f>'6.Polg_Hivatal'!J58-'24._Hivatal_önként'!J57</f>
        <v>0</v>
      </c>
      <c r="K57" s="129">
        <f>'6.Polg_Hivatal'!K58-'24._Hivatal_önként'!K57-'24._Hivatal_államig'!K57</f>
        <v>0</v>
      </c>
      <c r="L57" s="1458" t="str">
        <f t="shared" si="7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379">
        <f>'6.Polg_Hivatal'!E59-'24._Hivatal_önként'!E58</f>
        <v>0</v>
      </c>
      <c r="F58" s="709">
        <f>'6.Polg_Hivatal'!F59-'24._Hivatal_önként'!F58</f>
        <v>0</v>
      </c>
      <c r="G58" s="129"/>
      <c r="H58" s="363">
        <f t="shared" si="6"/>
        <v>0</v>
      </c>
      <c r="I58" s="577">
        <f>'6.Polg_Hivatal'!I59-'24._Hivatal_önként'!I58</f>
        <v>0</v>
      </c>
      <c r="J58" s="363">
        <f>'6.Polg_Hivatal'!J59-'24._Hivatal_önként'!J58</f>
        <v>0</v>
      </c>
      <c r="K58" s="129">
        <f>'6.Polg_Hivatal'!K59-'24._Hivatal_önként'!K58-'24._Hivatal_államig'!K58</f>
        <v>0</v>
      </c>
      <c r="L58" s="1458" t="str">
        <f t="shared" si="7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379">
        <f>'6.Polg_Hivatal'!E60-'24._Hivatal_önként'!E59</f>
        <v>0</v>
      </c>
      <c r="F59" s="709">
        <f>'6.Polg_Hivatal'!F60-'24._Hivatal_önként'!F59</f>
        <v>0</v>
      </c>
      <c r="G59" s="129">
        <f>'6.Polg_Hivatal'!G60-'24._Hivatal_önként'!G59</f>
        <v>0</v>
      </c>
      <c r="H59" s="363">
        <f t="shared" si="6"/>
        <v>0</v>
      </c>
      <c r="I59" s="577">
        <f>'6.Polg_Hivatal'!I60-'24._Hivatal_önként'!I59</f>
        <v>0</v>
      </c>
      <c r="J59" s="363">
        <f>'6.Polg_Hivatal'!J60-'24._Hivatal_önként'!J59</f>
        <v>0</v>
      </c>
      <c r="K59" s="129">
        <f>'6.Polg_Hivatal'!K60-'24._Hivatal_önként'!K59-'24._Hivatal_államig'!K59</f>
        <v>0</v>
      </c>
      <c r="L59" s="1458" t="str">
        <f t="shared" si="7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109">
        <f>'6.Polg_Hivatal'!E61-'24._Hivatal_önként'!E60</f>
        <v>0</v>
      </c>
      <c r="F60" s="1234">
        <f>'6.Polg_Hivatal'!F61-'24._Hivatal_önként'!F60</f>
        <v>0</v>
      </c>
      <c r="G60" s="688">
        <f>'6.Polg_Hivatal'!G61-'24._Hivatal_önként'!G60</f>
        <v>0</v>
      </c>
      <c r="H60" s="66">
        <f t="shared" si="6"/>
        <v>0</v>
      </c>
      <c r="I60" s="242">
        <f>'6.Polg_Hivatal'!I61-'24._Hivatal_önként'!I60</f>
        <v>0</v>
      </c>
      <c r="J60" s="66">
        <f>'6.Polg_Hivatal'!J61-'24._Hivatal_önként'!J60</f>
        <v>0</v>
      </c>
      <c r="K60" s="688">
        <f>'6.Polg_Hivatal'!K61-'24._Hivatal_önként'!K60-'24._Hivatal_államig'!K60</f>
        <v>0</v>
      </c>
      <c r="L60" s="1459" t="str">
        <f t="shared" si="7"/>
        <v/>
      </c>
    </row>
    <row r="61" spans="1:12" ht="12" customHeight="1" thickBot="1" x14ac:dyDescent="0.25">
      <c r="A61" s="62" t="s">
        <v>13</v>
      </c>
      <c r="B61" s="63" t="s">
        <v>554</v>
      </c>
      <c r="C61" s="103"/>
      <c r="D61" s="160"/>
      <c r="E61" s="103">
        <f t="shared" ref="E61:J61" si="8">SUM(E62:E66)</f>
        <v>0</v>
      </c>
      <c r="F61" s="1232">
        <f t="shared" ref="F61" si="9">SUM(F62:F66)</f>
        <v>0</v>
      </c>
      <c r="G61" s="677">
        <f t="shared" si="8"/>
        <v>0</v>
      </c>
      <c r="H61" s="56">
        <f t="shared" si="6"/>
        <v>0</v>
      </c>
      <c r="I61" s="236">
        <f t="shared" si="8"/>
        <v>0</v>
      </c>
      <c r="J61" s="56">
        <f t="shared" si="8"/>
        <v>0</v>
      </c>
      <c r="K61" s="677">
        <f>'6.Polg_Hivatal'!K62-'24._Hivatal_önként'!K61-'24._Hivatal_államig'!K61</f>
        <v>0</v>
      </c>
      <c r="L61" s="1456" t="str">
        <f t="shared" si="7"/>
        <v/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/>
      <c r="E62" s="154"/>
      <c r="F62" s="1233"/>
      <c r="G62" s="681"/>
      <c r="H62" s="40">
        <f t="shared" si="6"/>
        <v>0</v>
      </c>
      <c r="I62" s="240">
        <f>'6.Polg_Hivatal'!I63-'24._Hivatal_önként'!I62</f>
        <v>0</v>
      </c>
      <c r="J62" s="40">
        <f>'6.Polg_Hivatal'!J63-'24._Hivatal_önként'!J62</f>
        <v>0</v>
      </c>
      <c r="K62" s="681">
        <f>'6.Polg_Hivatal'!K63-'24._Hivatal_önként'!K62-'24._Hivatal_államig'!K62</f>
        <v>0</v>
      </c>
      <c r="L62" s="1457" t="str">
        <f t="shared" si="7"/>
        <v/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154"/>
      <c r="F63" s="1233"/>
      <c r="G63" s="681"/>
      <c r="H63" s="40">
        <f t="shared" si="6"/>
        <v>0</v>
      </c>
      <c r="I63" s="240">
        <f>'6.Polg_Hivatal'!I64-'24._Hivatal_önként'!I63</f>
        <v>0</v>
      </c>
      <c r="J63" s="40">
        <f>'6.Polg_Hivatal'!J64-'24._Hivatal_önként'!J63</f>
        <v>0</v>
      </c>
      <c r="K63" s="681">
        <f>'6.Polg_Hivatal'!K64-'24._Hivatal_önként'!K63-'24._Hivatal_államig'!K63</f>
        <v>0</v>
      </c>
      <c r="L63" s="1457" t="str">
        <f t="shared" si="7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379"/>
      <c r="F64" s="709"/>
      <c r="G64" s="129"/>
      <c r="H64" s="363">
        <f t="shared" si="6"/>
        <v>0</v>
      </c>
      <c r="I64" s="577">
        <f>'6.Polg_Hivatal'!I65-'24._Hivatal_önként'!I64</f>
        <v>0</v>
      </c>
      <c r="J64" s="363">
        <f>'6.Polg_Hivatal'!J65-'24._Hivatal_önként'!J64</f>
        <v>0</v>
      </c>
      <c r="K64" s="129">
        <f>'6.Polg_Hivatal'!K65-'24._Hivatal_önként'!K64-'24._Hivatal_államig'!K64</f>
        <v>0</v>
      </c>
      <c r="L64" s="1458" t="str">
        <f t="shared" si="7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379"/>
      <c r="F65" s="709"/>
      <c r="G65" s="129"/>
      <c r="H65" s="363">
        <f t="shared" si="6"/>
        <v>0</v>
      </c>
      <c r="I65" s="577">
        <f>'6.Polg_Hivatal'!I66-'24._Hivatal_önként'!I65</f>
        <v>0</v>
      </c>
      <c r="J65" s="363">
        <f>'6.Polg_Hivatal'!J66-'24._Hivatal_önként'!J65</f>
        <v>0</v>
      </c>
      <c r="K65" s="129">
        <f>'6.Polg_Hivatal'!K66-'24._Hivatal_önként'!K65-'24._Hivatal_államig'!K65</f>
        <v>0</v>
      </c>
      <c r="L65" s="1458" t="str">
        <f t="shared" si="7"/>
        <v/>
      </c>
    </row>
    <row r="66" spans="1:12" ht="12" customHeight="1" x14ac:dyDescent="0.2">
      <c r="A66" s="370" t="s">
        <v>96</v>
      </c>
      <c r="B66" s="18" t="s">
        <v>178</v>
      </c>
      <c r="C66" s="379"/>
      <c r="D66" s="362"/>
      <c r="E66" s="379"/>
      <c r="F66" s="709"/>
      <c r="G66" s="129"/>
      <c r="H66" s="363">
        <f t="shared" si="6"/>
        <v>0</v>
      </c>
      <c r="I66" s="577">
        <f>'6.Polg_Hivatal'!I67-'24._Hivatal_önként'!I66</f>
        <v>0</v>
      </c>
      <c r="J66" s="363">
        <f>'6.Polg_Hivatal'!J67-'24._Hivatal_önként'!J66</f>
        <v>0</v>
      </c>
      <c r="K66" s="129">
        <f>'6.Polg_Hivatal'!K67-'24._Hivatal_önként'!K66-'24._Hivatal_államig'!K66</f>
        <v>0</v>
      </c>
      <c r="L66" s="1458" t="str">
        <f t="shared" si="7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379"/>
      <c r="F67" s="709"/>
      <c r="G67" s="129"/>
      <c r="H67" s="363">
        <f t="shared" si="6"/>
        <v>0</v>
      </c>
      <c r="I67" s="577">
        <f>'6.Polg_Hivatal'!I68-'24._Hivatal_önként'!I67</f>
        <v>0</v>
      </c>
      <c r="J67" s="363">
        <f>'6.Polg_Hivatal'!J68-'24._Hivatal_önként'!J67</f>
        <v>0</v>
      </c>
      <c r="K67" s="129">
        <f>'6.Polg_Hivatal'!K68-'24._Hivatal_önként'!K67-'24._Hivatal_államig'!K67</f>
        <v>0</v>
      </c>
      <c r="L67" s="1458" t="str">
        <f t="shared" si="7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379"/>
      <c r="F68" s="709"/>
      <c r="G68" s="129"/>
      <c r="H68" s="363">
        <f t="shared" si="6"/>
        <v>0</v>
      </c>
      <c r="I68" s="577">
        <f>'6.Polg_Hivatal'!I69-'24._Hivatal_önként'!I68</f>
        <v>0</v>
      </c>
      <c r="J68" s="363">
        <f>'6.Polg_Hivatal'!J69-'24._Hivatal_önként'!J68</f>
        <v>0</v>
      </c>
      <c r="K68" s="129">
        <f>'6.Polg_Hivatal'!K69-'24._Hivatal_önként'!K68-'24._Hivatal_államig'!K68</f>
        <v>0</v>
      </c>
      <c r="L68" s="1458" t="str">
        <f t="shared" si="7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/>
      <c r="D69" s="160"/>
      <c r="E69" s="103">
        <f t="shared" ref="E69:J69" si="10">+E52+E61</f>
        <v>0</v>
      </c>
      <c r="F69" s="1232">
        <f t="shared" ref="F69" si="11">+F52+F61</f>
        <v>0</v>
      </c>
      <c r="G69" s="677">
        <f t="shared" si="10"/>
        <v>0</v>
      </c>
      <c r="H69" s="56">
        <f t="shared" si="6"/>
        <v>0</v>
      </c>
      <c r="I69" s="236">
        <f t="shared" si="10"/>
        <v>0</v>
      </c>
      <c r="J69" s="56">
        <f t="shared" si="10"/>
        <v>0</v>
      </c>
      <c r="K69" s="677">
        <f>'6.Polg_Hivatal'!K70-'24._Hivatal_önként'!K69-'24._Hivatal_államig'!K69</f>
        <v>0</v>
      </c>
      <c r="L69" s="1456" t="str">
        <f t="shared" si="7"/>
        <v/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57" t="str">
        <f t="shared" si="7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2"/>
      <c r="F71" s="1734"/>
      <c r="G71" s="1735"/>
      <c r="H71" s="1736">
        <f t="shared" si="6"/>
        <v>0</v>
      </c>
      <c r="I71" s="1736">
        <f>'6.Polg_Hivatal'!I72-'24._Hivatal_önként'!I71</f>
        <v>0</v>
      </c>
      <c r="J71" s="1736">
        <f>'6.Polg_Hivatal'!J72-'24._Hivatal_önként'!J71</f>
        <v>0</v>
      </c>
      <c r="K71" s="1735"/>
      <c r="L71" s="1758" t="str">
        <f t="shared" si="7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163">
        <f>'6.Polg_Hivatal'!E73-'24._Hivatal_önként'!E72</f>
        <v>0</v>
      </c>
      <c r="F72" s="1737">
        <f>'6.Polg_Hivatal'!F73-'24._Hivatal_önként'!F72</f>
        <v>0</v>
      </c>
      <c r="G72" s="680">
        <f>'6.Polg_Hivatal'!G73-'24._Hivatal_önként'!G72</f>
        <v>0</v>
      </c>
      <c r="H72" s="1738">
        <f t="shared" si="6"/>
        <v>0</v>
      </c>
      <c r="I72" s="1736">
        <f>'6.Polg_Hivatal'!I73-'24._Hivatal_önként'!I72</f>
        <v>0</v>
      </c>
      <c r="J72" s="1736">
        <f>'6.Polg_Hivatal'!J73-'24._Hivatal_önként'!J72</f>
        <v>0</v>
      </c>
      <c r="K72" s="1735"/>
      <c r="L72" s="1758" t="str">
        <f t="shared" si="7"/>
        <v/>
      </c>
    </row>
    <row r="73" spans="1:12" x14ac:dyDescent="0.2">
      <c r="H73" s="222"/>
    </row>
  </sheetData>
  <sheetProtection formatCells="0"/>
  <mergeCells count="7">
    <mergeCell ref="A50:L50"/>
    <mergeCell ref="A9:L9"/>
    <mergeCell ref="A1:I1"/>
    <mergeCell ref="C4:L4"/>
    <mergeCell ref="C5:L5"/>
    <mergeCell ref="A2:L2"/>
    <mergeCell ref="A6:L6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4"/>
  <sheetViews>
    <sheetView zoomScaleNormal="100" zoomScaleSheetLayoutView="120" workbookViewId="0">
      <selection activeCell="M28" sqref="M28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7.33203125" style="50" hidden="1" customWidth="1"/>
    <col min="6" max="6" width="16" style="50" hidden="1" customWidth="1"/>
    <col min="7" max="7" width="15.5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83203125" style="50" customWidth="1"/>
    <col min="12" max="12" width="9.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1080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33"/>
      <c r="D3" s="1333"/>
      <c r="E3" s="1333"/>
      <c r="F3" s="1333"/>
      <c r="G3" s="1333"/>
      <c r="H3" s="1333"/>
    </row>
    <row r="4" spans="1:12" s="45" customFormat="1" ht="38.25" customHeight="1" x14ac:dyDescent="0.2">
      <c r="A4" s="43" t="s">
        <v>140</v>
      </c>
      <c r="B4" s="44" t="s">
        <v>138</v>
      </c>
      <c r="C4" s="2186" t="s">
        <v>188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407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3"/>
      <c r="I9" s="2363"/>
      <c r="J9" s="2363"/>
      <c r="K9" s="2363"/>
      <c r="L9" s="2364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/>
      <c r="E10" s="677"/>
      <c r="F10" s="677"/>
      <c r="G10" s="677"/>
      <c r="H10" s="1225">
        <f>G10-F10</f>
        <v>0</v>
      </c>
      <c r="I10" s="1202"/>
      <c r="J10" s="1365"/>
      <c r="K10" s="55"/>
      <c r="L10" s="331" t="str">
        <f t="shared" ref="L10:L48" si="0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1">G11-F11</f>
        <v>0</v>
      </c>
      <c r="I11" s="1203"/>
      <c r="J11" s="1366"/>
      <c r="K11" s="59"/>
      <c r="L11" s="332" t="str">
        <f t="shared" si="0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1"/>
        <v>0</v>
      </c>
      <c r="I12" s="1204"/>
      <c r="J12" s="1367"/>
      <c r="K12" s="371"/>
      <c r="L12" s="1385" t="str">
        <f t="shared" si="0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1"/>
        <v>0</v>
      </c>
      <c r="I13" s="1204"/>
      <c r="J13" s="1367"/>
      <c r="K13" s="371"/>
      <c r="L13" s="1385" t="str">
        <f t="shared" si="0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1"/>
        <v>0</v>
      </c>
      <c r="I14" s="1204"/>
      <c r="J14" s="1367"/>
      <c r="K14" s="371"/>
      <c r="L14" s="1385" t="str">
        <f t="shared" si="0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1"/>
        <v>0</v>
      </c>
      <c r="I15" s="1204"/>
      <c r="J15" s="1367"/>
      <c r="K15" s="371"/>
      <c r="L15" s="1385" t="str">
        <f t="shared" si="0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1"/>
        <v>0</v>
      </c>
      <c r="I16" s="1204"/>
      <c r="J16" s="1367"/>
      <c r="K16" s="371"/>
      <c r="L16" s="1385" t="str">
        <f t="shared" si="0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1"/>
        <v>0</v>
      </c>
      <c r="I17" s="1204"/>
      <c r="J17" s="1367"/>
      <c r="K17" s="371"/>
      <c r="L17" s="1385" t="str">
        <f t="shared" si="0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1"/>
        <v>0</v>
      </c>
      <c r="I18" s="1205"/>
      <c r="J18" s="1368"/>
      <c r="K18" s="81"/>
      <c r="L18" s="333" t="str">
        <f t="shared" si="0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1"/>
        <v>0</v>
      </c>
      <c r="I19" s="1204"/>
      <c r="J19" s="1367"/>
      <c r="K19" s="371"/>
      <c r="L19" s="1385" t="str">
        <f t="shared" si="0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1"/>
        <v>0</v>
      </c>
      <c r="I20" s="1206"/>
      <c r="J20" s="1369"/>
      <c r="K20" s="615"/>
      <c r="L20" s="1386" t="str">
        <f t="shared" si="0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1"/>
        <v>0</v>
      </c>
      <c r="I21" s="1207"/>
      <c r="J21" s="1370"/>
      <c r="K21" s="60"/>
      <c r="L21" s="334" t="str">
        <f t="shared" si="0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/>
      <c r="D22" s="160"/>
      <c r="E22" s="677"/>
      <c r="F22" s="677"/>
      <c r="G22" s="677"/>
      <c r="H22" s="56">
        <f t="shared" si="1"/>
        <v>0</v>
      </c>
      <c r="I22" s="1202"/>
      <c r="J22" s="1365"/>
      <c r="K22" s="55"/>
      <c r="L22" s="331" t="str">
        <f t="shared" si="0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1"/>
        <v>0</v>
      </c>
      <c r="I23" s="1208"/>
      <c r="J23" s="1371"/>
      <c r="K23" s="18"/>
      <c r="L23" s="335" t="str">
        <f t="shared" si="0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1"/>
        <v>0</v>
      </c>
      <c r="I24" s="1204"/>
      <c r="J24" s="1367"/>
      <c r="K24" s="371"/>
      <c r="L24" s="1385" t="str">
        <f t="shared" si="0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1"/>
        <v>0</v>
      </c>
      <c r="I25" s="1204"/>
      <c r="J25" s="1367"/>
      <c r="K25" s="371"/>
      <c r="L25" s="1385" t="str">
        <f t="shared" si="0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1"/>
        <v>0</v>
      </c>
      <c r="I26" s="1209"/>
      <c r="J26" s="1372"/>
      <c r="K26" s="374"/>
      <c r="L26" s="1387" t="str">
        <f t="shared" si="0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1"/>
        <v>0</v>
      </c>
      <c r="I27" s="341"/>
      <c r="J27" s="1373"/>
      <c r="K27" s="63"/>
      <c r="L27" s="336" t="str">
        <f t="shared" si="0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/>
      <c r="D28" s="160"/>
      <c r="E28" s="677"/>
      <c r="F28" s="677"/>
      <c r="G28" s="677"/>
      <c r="H28" s="83">
        <f t="shared" si="1"/>
        <v>0</v>
      </c>
      <c r="I28" s="341"/>
      <c r="J28" s="1373"/>
      <c r="K28" s="63"/>
      <c r="L28" s="336" t="str">
        <f t="shared" si="0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1"/>
        <v>0</v>
      </c>
      <c r="I29" s="1210"/>
      <c r="J29" s="1374"/>
      <c r="K29" s="65"/>
      <c r="L29" s="337" t="str">
        <f t="shared" si="0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1"/>
        <v>0</v>
      </c>
      <c r="I30" s="1211"/>
      <c r="J30" s="1375"/>
      <c r="K30" s="375"/>
      <c r="L30" s="1388" t="str">
        <f t="shared" si="0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1"/>
        <v>0</v>
      </c>
      <c r="I31" s="1212"/>
      <c r="J31" s="1376"/>
      <c r="K31" s="123"/>
      <c r="L31" s="338" t="str">
        <f t="shared" si="0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/>
      <c r="D32" s="160"/>
      <c r="E32" s="677"/>
      <c r="F32" s="677"/>
      <c r="G32" s="677"/>
      <c r="H32" s="83">
        <f t="shared" si="1"/>
        <v>0</v>
      </c>
      <c r="I32" s="341"/>
      <c r="J32" s="1373"/>
      <c r="K32" s="63"/>
      <c r="L32" s="336" t="str">
        <f t="shared" si="0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1"/>
        <v>0</v>
      </c>
      <c r="I33" s="1210"/>
      <c r="J33" s="1374"/>
      <c r="K33" s="65"/>
      <c r="L33" s="337" t="str">
        <f t="shared" si="0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1"/>
        <v>0</v>
      </c>
      <c r="I34" s="1211"/>
      <c r="J34" s="1375"/>
      <c r="K34" s="375"/>
      <c r="L34" s="1388" t="str">
        <f t="shared" si="0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1"/>
        <v>0</v>
      </c>
      <c r="I35" s="1213"/>
      <c r="J35" s="1377"/>
      <c r="K35" s="67"/>
      <c r="L35" s="339" t="str">
        <f t="shared" si="0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1"/>
        <v>0</v>
      </c>
      <c r="I36" s="341"/>
      <c r="J36" s="1373"/>
      <c r="K36" s="63"/>
      <c r="L36" s="336" t="str">
        <f t="shared" si="0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1"/>
        <v>0</v>
      </c>
      <c r="I37" s="340"/>
      <c r="J37" s="1378"/>
      <c r="K37" s="1393"/>
      <c r="L37" s="1389" t="str">
        <f t="shared" si="0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>
        <f>D39+D40+D41</f>
        <v>0</v>
      </c>
      <c r="E38" s="680"/>
      <c r="F38" s="680"/>
      <c r="G38" s="680"/>
      <c r="H38" s="83">
        <f t="shared" si="1"/>
        <v>0</v>
      </c>
      <c r="I38" s="341"/>
      <c r="J38" s="1379"/>
      <c r="K38" s="63"/>
      <c r="L38" s="336" t="str">
        <f t="shared" si="0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1"/>
        <v>0</v>
      </c>
      <c r="I39" s="1214"/>
      <c r="J39" s="1380"/>
      <c r="K39" s="116"/>
      <c r="L39" s="342" t="str">
        <f t="shared" si="0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1"/>
        <v>0</v>
      </c>
      <c r="I40" s="1215"/>
      <c r="J40" s="1381"/>
      <c r="K40" s="616"/>
      <c r="L40" s="1390" t="str">
        <f t="shared" si="0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1"/>
        <v>0</v>
      </c>
      <c r="I41" s="343"/>
      <c r="J41" s="1382"/>
      <c r="K41" s="124"/>
      <c r="L41" s="1391" t="str">
        <f t="shared" si="0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/>
      <c r="D42" s="160"/>
      <c r="E42" s="677"/>
      <c r="F42" s="677"/>
      <c r="G42" s="677"/>
      <c r="H42" s="83">
        <f t="shared" si="1"/>
        <v>0</v>
      </c>
      <c r="I42" s="341"/>
      <c r="J42" s="1379"/>
      <c r="K42" s="63"/>
      <c r="L42" s="336" t="str">
        <f t="shared" si="0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/>
      <c r="D43" s="160"/>
      <c r="E43" s="677"/>
      <c r="F43" s="677"/>
      <c r="G43" s="677"/>
      <c r="H43" s="83">
        <f t="shared" si="1"/>
        <v>0</v>
      </c>
      <c r="I43" s="341"/>
      <c r="J43" s="1379"/>
      <c r="K43" s="63"/>
      <c r="L43" s="336" t="str">
        <f t="shared" si="0"/>
        <v/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1"/>
        <v>0</v>
      </c>
      <c r="I44" s="1210"/>
      <c r="J44" s="1374"/>
      <c r="K44" s="65"/>
      <c r="L44" s="337" t="str">
        <f t="shared" si="0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1"/>
        <v>0</v>
      </c>
      <c r="I45" s="1216"/>
      <c r="J45" s="1383"/>
      <c r="K45" s="1394"/>
      <c r="L45" s="344" t="str">
        <f t="shared" si="0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/>
      <c r="D46" s="362"/>
      <c r="E46" s="129"/>
      <c r="F46" s="129"/>
      <c r="G46" s="129"/>
      <c r="H46" s="626">
        <f t="shared" si="1"/>
        <v>0</v>
      </c>
      <c r="I46" s="1211"/>
      <c r="J46" s="1375"/>
      <c r="K46" s="375"/>
      <c r="L46" s="1388" t="str">
        <f t="shared" si="0"/>
        <v/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/>
      <c r="D47" s="265"/>
      <c r="E47" s="682"/>
      <c r="F47" s="682"/>
      <c r="G47" s="682"/>
      <c r="H47" s="639">
        <f t="shared" si="1"/>
        <v>0</v>
      </c>
      <c r="I47" s="1213"/>
      <c r="J47" s="1377"/>
      <c r="K47" s="67"/>
      <c r="L47" s="339" t="str">
        <f t="shared" si="0"/>
        <v/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/>
      <c r="D48" s="167"/>
      <c r="E48" s="687"/>
      <c r="F48" s="687"/>
      <c r="G48" s="687"/>
      <c r="H48" s="649">
        <f t="shared" si="1"/>
        <v>0</v>
      </c>
      <c r="I48" s="650"/>
      <c r="J48" s="1384"/>
      <c r="K48" s="648"/>
      <c r="L48" s="1392" t="str">
        <f t="shared" si="0"/>
        <v/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2">C7</f>
        <v xml:space="preserve">2022. évi eredeti előirányzat
2/2022. (II.14.) </v>
      </c>
      <c r="D51" s="226" t="str">
        <f t="shared" si="2"/>
        <v>Módosított előirányzat a 17/2022.  (VI.30.)  rendelet szerint</v>
      </c>
      <c r="E51" s="22" t="str">
        <f t="shared" si="2"/>
        <v>Módosított előirányzat a 18/2022. (IX.29.)  rendelet szerint</v>
      </c>
      <c r="F51" s="226" t="str">
        <f t="shared" si="2"/>
        <v>Módosított előirányzat a 23/2022. (XII.16.)  rendelet szerint</v>
      </c>
      <c r="G51" s="22" t="str">
        <f t="shared" si="2"/>
        <v>Módosított előirányzat a 1/2023. (II.13.)  rendelet szerint</v>
      </c>
      <c r="H51" s="39" t="str">
        <f t="shared" si="2"/>
        <v>Változás a 2022. 23/2022. (XII.16.) rendelethez képest</v>
      </c>
      <c r="I51" s="226" t="str">
        <f t="shared" si="2"/>
        <v>2022. évi teljesítés              2022.06.30-ig</v>
      </c>
      <c r="J51" s="22" t="str">
        <f t="shared" si="2"/>
        <v>2022. évi teljesítés              2022.09.30-ig</v>
      </c>
      <c r="K51" s="647" t="str">
        <f t="shared" si="2"/>
        <v>2022. évi teljesítés              2022.12.31-ig</v>
      </c>
      <c r="L51" s="39" t="str">
        <f t="shared" si="2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/>
      <c r="D52" s="160"/>
      <c r="E52" s="103"/>
      <c r="F52" s="1232"/>
      <c r="G52" s="677"/>
      <c r="H52" s="56">
        <f t="shared" ref="H52:H72" si="3">G52-F52</f>
        <v>0</v>
      </c>
      <c r="I52" s="236"/>
      <c r="J52" s="56"/>
      <c r="K52" s="677"/>
      <c r="L52" s="56" t="str">
        <f t="shared" ref="L52:L72" si="4">IF(G52=0,"",K52/G52*100)</f>
        <v/>
      </c>
    </row>
    <row r="53" spans="1:12" ht="12" customHeight="1" x14ac:dyDescent="0.2">
      <c r="A53" s="370" t="s">
        <v>91</v>
      </c>
      <c r="B53" s="18" t="s">
        <v>68</v>
      </c>
      <c r="C53" s="154"/>
      <c r="D53" s="258"/>
      <c r="E53" s="154"/>
      <c r="F53" s="1233"/>
      <c r="G53" s="681"/>
      <c r="H53" s="40">
        <f t="shared" si="3"/>
        <v>0</v>
      </c>
      <c r="I53" s="240"/>
      <c r="J53" s="40"/>
      <c r="K53" s="681"/>
      <c r="L53" s="40" t="str">
        <f t="shared" si="4"/>
        <v/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154"/>
      <c r="F54" s="1233"/>
      <c r="G54" s="681"/>
      <c r="H54" s="40">
        <f t="shared" si="3"/>
        <v>0</v>
      </c>
      <c r="I54" s="240"/>
      <c r="J54" s="40"/>
      <c r="K54" s="681"/>
      <c r="L54" s="40" t="str">
        <f t="shared" si="4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/>
      <c r="E55" s="379"/>
      <c r="F55" s="709"/>
      <c r="G55" s="129"/>
      <c r="H55" s="363">
        <f t="shared" si="3"/>
        <v>0</v>
      </c>
      <c r="I55" s="577"/>
      <c r="J55" s="363"/>
      <c r="K55" s="129"/>
      <c r="L55" s="363" t="str">
        <f t="shared" si="4"/>
        <v/>
      </c>
    </row>
    <row r="56" spans="1:12" ht="12" customHeight="1" x14ac:dyDescent="0.2">
      <c r="A56" s="370" t="s">
        <v>93</v>
      </c>
      <c r="B56" s="371" t="s">
        <v>69</v>
      </c>
      <c r="C56" s="379"/>
      <c r="D56" s="362"/>
      <c r="E56" s="379"/>
      <c r="F56" s="709"/>
      <c r="G56" s="129"/>
      <c r="H56" s="363">
        <f t="shared" si="3"/>
        <v>0</v>
      </c>
      <c r="I56" s="577"/>
      <c r="J56" s="363"/>
      <c r="K56" s="129"/>
      <c r="L56" s="363" t="str">
        <f t="shared" si="4"/>
        <v/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379"/>
      <c r="F57" s="709"/>
      <c r="G57" s="129"/>
      <c r="H57" s="363">
        <f t="shared" si="3"/>
        <v>0</v>
      </c>
      <c r="I57" s="577"/>
      <c r="J57" s="363"/>
      <c r="K57" s="129"/>
      <c r="L57" s="363" t="str">
        <f t="shared" si="4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379"/>
      <c r="F58" s="709"/>
      <c r="G58" s="129"/>
      <c r="H58" s="363">
        <f t="shared" si="3"/>
        <v>0</v>
      </c>
      <c r="I58" s="577"/>
      <c r="J58" s="363"/>
      <c r="K58" s="129"/>
      <c r="L58" s="363" t="str">
        <f t="shared" si="4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379"/>
      <c r="F59" s="709"/>
      <c r="G59" s="129"/>
      <c r="H59" s="363">
        <f t="shared" si="3"/>
        <v>0</v>
      </c>
      <c r="I59" s="577"/>
      <c r="J59" s="363"/>
      <c r="K59" s="129"/>
      <c r="L59" s="363" t="str">
        <f t="shared" si="4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109"/>
      <c r="F60" s="1234"/>
      <c r="G60" s="688"/>
      <c r="H60" s="66">
        <f t="shared" si="3"/>
        <v>0</v>
      </c>
      <c r="I60" s="242"/>
      <c r="J60" s="66"/>
      <c r="K60" s="688"/>
      <c r="L60" s="66" t="str">
        <f t="shared" si="4"/>
        <v/>
      </c>
    </row>
    <row r="61" spans="1:12" ht="12" customHeight="1" thickBot="1" x14ac:dyDescent="0.25">
      <c r="A61" s="62" t="s">
        <v>13</v>
      </c>
      <c r="B61" s="63" t="s">
        <v>554</v>
      </c>
      <c r="C61" s="103"/>
      <c r="D61" s="160"/>
      <c r="E61" s="103"/>
      <c r="F61" s="1232"/>
      <c r="G61" s="677"/>
      <c r="H61" s="56">
        <f t="shared" si="3"/>
        <v>0</v>
      </c>
      <c r="I61" s="236"/>
      <c r="J61" s="56"/>
      <c r="K61" s="677"/>
      <c r="L61" s="56" t="str">
        <f t="shared" si="4"/>
        <v/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/>
      <c r="E62" s="154"/>
      <c r="F62" s="1233"/>
      <c r="G62" s="681"/>
      <c r="H62" s="40">
        <f t="shared" si="3"/>
        <v>0</v>
      </c>
      <c r="I62" s="240"/>
      <c r="J62" s="40"/>
      <c r="K62" s="681"/>
      <c r="L62" s="40" t="str">
        <f t="shared" si="4"/>
        <v/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154"/>
      <c r="F63" s="1233"/>
      <c r="G63" s="681"/>
      <c r="H63" s="40">
        <f t="shared" si="3"/>
        <v>0</v>
      </c>
      <c r="I63" s="240"/>
      <c r="J63" s="40"/>
      <c r="K63" s="681"/>
      <c r="L63" s="40" t="str">
        <f t="shared" si="4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379"/>
      <c r="F64" s="709"/>
      <c r="G64" s="129"/>
      <c r="H64" s="363">
        <f t="shared" si="3"/>
        <v>0</v>
      </c>
      <c r="I64" s="577"/>
      <c r="J64" s="363"/>
      <c r="K64" s="129"/>
      <c r="L64" s="363" t="str">
        <f t="shared" si="4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379"/>
      <c r="F65" s="709"/>
      <c r="G65" s="129"/>
      <c r="H65" s="363">
        <f t="shared" si="3"/>
        <v>0</v>
      </c>
      <c r="I65" s="577"/>
      <c r="J65" s="363"/>
      <c r="K65" s="129"/>
      <c r="L65" s="363" t="str">
        <f t="shared" si="4"/>
        <v/>
      </c>
    </row>
    <row r="66" spans="1:12" ht="12" customHeight="1" x14ac:dyDescent="0.2">
      <c r="A66" s="370" t="s">
        <v>96</v>
      </c>
      <c r="B66" s="18" t="s">
        <v>178</v>
      </c>
      <c r="C66" s="379"/>
      <c r="D66" s="362"/>
      <c r="E66" s="379"/>
      <c r="F66" s="709"/>
      <c r="G66" s="129"/>
      <c r="H66" s="363">
        <f t="shared" si="3"/>
        <v>0</v>
      </c>
      <c r="I66" s="577"/>
      <c r="J66" s="363"/>
      <c r="K66" s="129"/>
      <c r="L66" s="363" t="str">
        <f t="shared" si="4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379"/>
      <c r="F67" s="709"/>
      <c r="G67" s="129"/>
      <c r="H67" s="363">
        <f t="shared" si="3"/>
        <v>0</v>
      </c>
      <c r="I67" s="577"/>
      <c r="J67" s="363"/>
      <c r="K67" s="129"/>
      <c r="L67" s="363" t="str">
        <f t="shared" si="4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379"/>
      <c r="F68" s="709"/>
      <c r="G68" s="129"/>
      <c r="H68" s="363">
        <f t="shared" si="3"/>
        <v>0</v>
      </c>
      <c r="I68" s="577"/>
      <c r="J68" s="363"/>
      <c r="K68" s="129"/>
      <c r="L68" s="363" t="str">
        <f t="shared" si="4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/>
      <c r="D69" s="160"/>
      <c r="E69" s="103"/>
      <c r="F69" s="1232"/>
      <c r="G69" s="677"/>
      <c r="H69" s="56">
        <f t="shared" si="3"/>
        <v>0</v>
      </c>
      <c r="I69" s="236"/>
      <c r="J69" s="56"/>
      <c r="K69" s="677"/>
      <c r="L69" s="56" t="str">
        <f t="shared" si="4"/>
        <v/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8" t="str">
        <f t="shared" si="4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2"/>
      <c r="F71" s="1734"/>
      <c r="G71" s="1735"/>
      <c r="H71" s="1736">
        <f t="shared" si="3"/>
        <v>0</v>
      </c>
      <c r="I71" s="1736"/>
      <c r="J71" s="1736"/>
      <c r="K71" s="1735"/>
      <c r="L71" s="1736" t="str">
        <f t="shared" si="4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163"/>
      <c r="F72" s="1737"/>
      <c r="G72" s="680"/>
      <c r="H72" s="1738">
        <f t="shared" si="3"/>
        <v>0</v>
      </c>
      <c r="I72" s="1736"/>
      <c r="J72" s="1736"/>
      <c r="K72" s="1735"/>
      <c r="L72" s="1736" t="str">
        <f t="shared" si="4"/>
        <v/>
      </c>
    </row>
    <row r="73" spans="1:12" s="1726" customFormat="1" ht="11.25" x14ac:dyDescent="0.2">
      <c r="A73" s="1727"/>
      <c r="H73" s="1739" t="s">
        <v>389</v>
      </c>
    </row>
    <row r="74" spans="1:12" s="1726" customFormat="1" ht="11.25" x14ac:dyDescent="0.2">
      <c r="A74" s="1727"/>
    </row>
  </sheetData>
  <sheetProtection formatCells="0"/>
  <mergeCells count="7">
    <mergeCell ref="A50:L50"/>
    <mergeCell ref="A9:L9"/>
    <mergeCell ref="A1:I1"/>
    <mergeCell ref="C4:L4"/>
    <mergeCell ref="C5:L5"/>
    <mergeCell ref="A2:L2"/>
    <mergeCell ref="A6:L6"/>
  </mergeCells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76"/>
  <sheetViews>
    <sheetView view="pageBreakPreview" zoomScale="130" zoomScaleNormal="100" zoomScaleSheetLayoutView="130" workbookViewId="0">
      <selection activeCell="C15" sqref="C15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7.33203125" style="50" hidden="1" customWidth="1"/>
    <col min="6" max="6" width="16" style="50" hidden="1" customWidth="1"/>
    <col min="7" max="7" width="15.5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83203125" style="50" customWidth="1"/>
    <col min="12" max="12" width="9.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1080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33"/>
      <c r="D3" s="1333"/>
      <c r="E3" s="1333"/>
      <c r="F3" s="1333"/>
      <c r="G3" s="1333"/>
      <c r="H3" s="1333"/>
    </row>
    <row r="4" spans="1:12" s="45" customFormat="1" ht="38.25" customHeight="1" x14ac:dyDescent="0.2">
      <c r="A4" s="43" t="s">
        <v>140</v>
      </c>
      <c r="B4" s="44" t="s">
        <v>138</v>
      </c>
      <c r="C4" s="2186" t="s">
        <v>188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408</v>
      </c>
      <c r="C5" s="2189" t="s">
        <v>144</v>
      </c>
      <c r="D5" s="2190"/>
      <c r="E5" s="2190"/>
      <c r="F5" s="2190"/>
      <c r="G5" s="2190"/>
      <c r="H5" s="2190" t="s">
        <v>144</v>
      </c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3"/>
      <c r="I9" s="2363"/>
      <c r="J9" s="2363"/>
      <c r="K9" s="2363"/>
      <c r="L9" s="2364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2540200</v>
      </c>
      <c r="D10" s="160">
        <f t="shared" ref="D10:K10" si="0">SUM(D11:D21)</f>
        <v>2540200</v>
      </c>
      <c r="E10" s="677">
        <f t="shared" si="0"/>
        <v>2540200</v>
      </c>
      <c r="F10" s="677">
        <f t="shared" si="0"/>
        <v>2540200</v>
      </c>
      <c r="G10" s="677">
        <f t="shared" si="0"/>
        <v>2540200</v>
      </c>
      <c r="H10" s="1225">
        <f>+G10-F10</f>
        <v>0</v>
      </c>
      <c r="I10" s="1202">
        <f t="shared" si="0"/>
        <v>0</v>
      </c>
      <c r="J10" s="1365">
        <f t="shared" si="0"/>
        <v>0</v>
      </c>
      <c r="K10" s="677">
        <f t="shared" si="0"/>
        <v>4322942</v>
      </c>
      <c r="L10" s="1319">
        <f t="shared" ref="L10:L48" si="1">IF(G10=0,"",K10/G10*100)</f>
        <v>170.18116683725691</v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'6.Polg_Hivatal'!C11</f>
        <v>0</v>
      </c>
      <c r="D11" s="262">
        <f>'6.Polg_Hivatal'!D11</f>
        <v>0</v>
      </c>
      <c r="E11" s="678">
        <f>'6.Polg_Hivatal'!E11</f>
        <v>0</v>
      </c>
      <c r="F11" s="678">
        <f>'6.Polg_Hivatal'!F11</f>
        <v>0</v>
      </c>
      <c r="G11" s="678">
        <f>'6.Polg_Hivatal'!G11</f>
        <v>0</v>
      </c>
      <c r="H11" s="631">
        <f t="shared" ref="H11:H47" si="2">+G11-F11</f>
        <v>0</v>
      </c>
      <c r="I11" s="1203">
        <f>'6.Polg_Hivatal'!I11</f>
        <v>0</v>
      </c>
      <c r="J11" s="1366">
        <f>'6.Polg_Hivatal'!J11</f>
        <v>0</v>
      </c>
      <c r="K11" s="678">
        <f>'6.Polg_Hivatal'!K11</f>
        <v>0</v>
      </c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'6.Polg_Hivatal'!C12</f>
        <v>0</v>
      </c>
      <c r="D12" s="380">
        <f>'6.Polg_Hivatal'!D12</f>
        <v>0</v>
      </c>
      <c r="E12" s="101">
        <f>'6.Polg_Hivatal'!E12</f>
        <v>0</v>
      </c>
      <c r="F12" s="101">
        <f>'6.Polg_Hivatal'!F12</f>
        <v>0</v>
      </c>
      <c r="G12" s="101">
        <f>'6.Polg_Hivatal'!G12</f>
        <v>0</v>
      </c>
      <c r="H12" s="632">
        <f t="shared" si="2"/>
        <v>0</v>
      </c>
      <c r="I12" s="1204">
        <f>'6.Polg_Hivatal'!I12</f>
        <v>0</v>
      </c>
      <c r="J12" s="1367">
        <f>'6.Polg_Hivatal'!J12</f>
        <v>0</v>
      </c>
      <c r="K12" s="101">
        <f>'6.Polg_Hivatal'!K12</f>
        <v>16000</v>
      </c>
      <c r="L12" s="1462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'6.Polg_Hivatal'!C13</f>
        <v>1792000</v>
      </c>
      <c r="D13" s="380">
        <f>'6.Polg_Hivatal'!D13</f>
        <v>1792000</v>
      </c>
      <c r="E13" s="101">
        <f>'6.Polg_Hivatal'!E13</f>
        <v>1792000</v>
      </c>
      <c r="F13" s="101">
        <f>'6.Polg_Hivatal'!F13</f>
        <v>1792000</v>
      </c>
      <c r="G13" s="101">
        <f>'6.Polg_Hivatal'!G13</f>
        <v>1792000</v>
      </c>
      <c r="H13" s="632">
        <f t="shared" si="2"/>
        <v>0</v>
      </c>
      <c r="I13" s="1204">
        <f>'6.Polg_Hivatal'!I13</f>
        <v>0</v>
      </c>
      <c r="J13" s="1367">
        <f>'6.Polg_Hivatal'!J13</f>
        <v>0</v>
      </c>
      <c r="K13" s="101">
        <f>'6.Polg_Hivatal'!K13</f>
        <v>2483671</v>
      </c>
      <c r="L13" s="1462">
        <f t="shared" si="1"/>
        <v>138.59771205357143</v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'6.Polg_Hivatal'!C14</f>
        <v>0</v>
      </c>
      <c r="D14" s="380">
        <f>'6.Polg_Hivatal'!D14</f>
        <v>0</v>
      </c>
      <c r="E14" s="101">
        <f>'6.Polg_Hivatal'!E14</f>
        <v>0</v>
      </c>
      <c r="F14" s="101">
        <f>'6.Polg_Hivatal'!F14</f>
        <v>0</v>
      </c>
      <c r="G14" s="101">
        <f>'6.Polg_Hivatal'!G14</f>
        <v>0</v>
      </c>
      <c r="H14" s="632">
        <f t="shared" si="2"/>
        <v>0</v>
      </c>
      <c r="I14" s="1204">
        <f>'6.Polg_Hivatal'!I14</f>
        <v>0</v>
      </c>
      <c r="J14" s="1367">
        <f>'6.Polg_Hivatal'!J14</f>
        <v>0</v>
      </c>
      <c r="K14" s="101">
        <f>'6.Polg_Hivatal'!K14</f>
        <v>0</v>
      </c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'6.Polg_Hivatal'!C15</f>
        <v>0</v>
      </c>
      <c r="D15" s="380">
        <f>'6.Polg_Hivatal'!D15</f>
        <v>0</v>
      </c>
      <c r="E15" s="101">
        <f>'6.Polg_Hivatal'!E15</f>
        <v>0</v>
      </c>
      <c r="F15" s="101">
        <f>'6.Polg_Hivatal'!F15</f>
        <v>0</v>
      </c>
      <c r="G15" s="101">
        <f>'6.Polg_Hivatal'!G15</f>
        <v>0</v>
      </c>
      <c r="H15" s="632">
        <f t="shared" si="2"/>
        <v>0</v>
      </c>
      <c r="I15" s="1204">
        <f>'6.Polg_Hivatal'!I15</f>
        <v>0</v>
      </c>
      <c r="J15" s="1367">
        <f>'6.Polg_Hivatal'!J15</f>
        <v>0</v>
      </c>
      <c r="K15" s="101">
        <f>'6.Polg_Hivatal'!K15</f>
        <v>0</v>
      </c>
      <c r="L15" s="1462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'6.Polg_Hivatal'!C16</f>
        <v>448200</v>
      </c>
      <c r="D16" s="380">
        <f>'6.Polg_Hivatal'!D16</f>
        <v>448200</v>
      </c>
      <c r="E16" s="101">
        <f>'6.Polg_Hivatal'!E16</f>
        <v>448200</v>
      </c>
      <c r="F16" s="101">
        <f>'6.Polg_Hivatal'!F16</f>
        <v>448200</v>
      </c>
      <c r="G16" s="101">
        <f>'6.Polg_Hivatal'!G16</f>
        <v>448200</v>
      </c>
      <c r="H16" s="632">
        <f t="shared" si="2"/>
        <v>0</v>
      </c>
      <c r="I16" s="1204">
        <f>'6.Polg_Hivatal'!I16</f>
        <v>0</v>
      </c>
      <c r="J16" s="1367">
        <f>'6.Polg_Hivatal'!J16</f>
        <v>0</v>
      </c>
      <c r="K16" s="101">
        <f>'6.Polg_Hivatal'!K16</f>
        <v>634516</v>
      </c>
      <c r="L16" s="1462">
        <f t="shared" si="1"/>
        <v>141.5698348951361</v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'6.Polg_Hivatal'!C17</f>
        <v>0</v>
      </c>
      <c r="D17" s="380">
        <f>'6.Polg_Hivatal'!D17</f>
        <v>0</v>
      </c>
      <c r="E17" s="101">
        <f>'6.Polg_Hivatal'!E17</f>
        <v>0</v>
      </c>
      <c r="F17" s="101">
        <f>'6.Polg_Hivatal'!F17</f>
        <v>0</v>
      </c>
      <c r="G17" s="101">
        <f>'6.Polg_Hivatal'!G17</f>
        <v>0</v>
      </c>
      <c r="H17" s="632">
        <f t="shared" si="2"/>
        <v>0</v>
      </c>
      <c r="I17" s="1204">
        <f>'6.Polg_Hivatal'!I17</f>
        <v>0</v>
      </c>
      <c r="J17" s="1367">
        <f>'6.Polg_Hivatal'!J17</f>
        <v>0</v>
      </c>
      <c r="K17" s="101">
        <f>'6.Polg_Hivatal'!K17</f>
        <v>0</v>
      </c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'6.Polg_Hivatal'!C18</f>
        <v>0</v>
      </c>
      <c r="D18" s="257">
        <f>'6.Polg_Hivatal'!D18</f>
        <v>0</v>
      </c>
      <c r="E18" s="106">
        <f>'6.Polg_Hivatal'!E18</f>
        <v>0</v>
      </c>
      <c r="F18" s="106">
        <f>'6.Polg_Hivatal'!F18</f>
        <v>0</v>
      </c>
      <c r="G18" s="106">
        <f>'6.Polg_Hivatal'!G18</f>
        <v>0</v>
      </c>
      <c r="H18" s="633">
        <f t="shared" si="2"/>
        <v>0</v>
      </c>
      <c r="I18" s="1205">
        <f>'6.Polg_Hivatal'!I18</f>
        <v>0</v>
      </c>
      <c r="J18" s="1368">
        <f>'6.Polg_Hivatal'!J18</f>
        <v>0</v>
      </c>
      <c r="K18" s="106">
        <f>'6.Polg_Hivatal'!K18</f>
        <v>0</v>
      </c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'6.Polg_Hivatal'!C19</f>
        <v>0</v>
      </c>
      <c r="D19" s="380">
        <f>'6.Polg_Hivatal'!D19</f>
        <v>0</v>
      </c>
      <c r="E19" s="101">
        <f>'6.Polg_Hivatal'!E19</f>
        <v>0</v>
      </c>
      <c r="F19" s="101">
        <f>'6.Polg_Hivatal'!F19</f>
        <v>0</v>
      </c>
      <c r="G19" s="101">
        <f>'6.Polg_Hivatal'!G19</f>
        <v>0</v>
      </c>
      <c r="H19" s="632">
        <f t="shared" si="2"/>
        <v>0</v>
      </c>
      <c r="I19" s="1204">
        <f>'6.Polg_Hivatal'!I19</f>
        <v>0</v>
      </c>
      <c r="J19" s="1367">
        <f>'6.Polg_Hivatal'!J19</f>
        <v>0</v>
      </c>
      <c r="K19" s="101">
        <f>'6.Polg_Hivatal'!K19</f>
        <v>0</v>
      </c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'6.Polg_Hivatal'!C20</f>
        <v>0</v>
      </c>
      <c r="D20" s="381">
        <f>'6.Polg_Hivatal'!D20</f>
        <v>0</v>
      </c>
      <c r="E20" s="101">
        <f>'6.Polg_Hivatal'!E20</f>
        <v>0</v>
      </c>
      <c r="F20" s="101">
        <f>'6.Polg_Hivatal'!F20</f>
        <v>0</v>
      </c>
      <c r="G20" s="372">
        <f>'6.Polg_Hivatal'!G20</f>
        <v>0</v>
      </c>
      <c r="H20" s="634">
        <f t="shared" si="2"/>
        <v>0</v>
      </c>
      <c r="I20" s="1206">
        <f>'6.Polg_Hivatal'!I20</f>
        <v>0</v>
      </c>
      <c r="J20" s="1369">
        <f>'6.Polg_Hivatal'!J20</f>
        <v>0</v>
      </c>
      <c r="K20" s="372">
        <f>'6.Polg_Hivatal'!K20</f>
        <v>0</v>
      </c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'6.Polg_Hivatal'!C21</f>
        <v>300000</v>
      </c>
      <c r="D21" s="381">
        <f>'6.Polg_Hivatal'!D21</f>
        <v>300000</v>
      </c>
      <c r="E21" s="106">
        <f>'6.Polg_Hivatal'!E21</f>
        <v>300000</v>
      </c>
      <c r="F21" s="106">
        <f>'6.Polg_Hivatal'!F21</f>
        <v>300000</v>
      </c>
      <c r="G21" s="106">
        <f>'6.Polg_Hivatal'!G21</f>
        <v>300000</v>
      </c>
      <c r="H21" s="635">
        <f t="shared" si="2"/>
        <v>0</v>
      </c>
      <c r="I21" s="1207">
        <f>'6.Polg_Hivatal'!I21</f>
        <v>0</v>
      </c>
      <c r="J21" s="1370">
        <f>'6.Polg_Hivatal'!J21</f>
        <v>0</v>
      </c>
      <c r="K21" s="106">
        <f>'6.Polg_Hivatal'!K21</f>
        <v>1188755</v>
      </c>
      <c r="L21" s="1465">
        <f t="shared" si="1"/>
        <v>396.25166666666667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21765779</v>
      </c>
      <c r="E22" s="677">
        <f t="shared" si="3"/>
        <v>21908736</v>
      </c>
      <c r="F22" s="677">
        <f t="shared" si="3"/>
        <v>21908736</v>
      </c>
      <c r="G22" s="677">
        <f t="shared" si="3"/>
        <v>22278519</v>
      </c>
      <c r="H22" s="56">
        <f t="shared" si="2"/>
        <v>369783</v>
      </c>
      <c r="I22" s="1202">
        <f t="shared" si="3"/>
        <v>0</v>
      </c>
      <c r="J22" s="1365">
        <f t="shared" si="3"/>
        <v>0</v>
      </c>
      <c r="K22" s="677">
        <f t="shared" si="3"/>
        <v>22278419</v>
      </c>
      <c r="L22" s="1319">
        <f t="shared" si="1"/>
        <v>99.999551137128989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'6.Polg_Hivatal'!C23</f>
        <v>0</v>
      </c>
      <c r="D23" s="380">
        <f>'6.Polg_Hivatal'!D23</f>
        <v>0</v>
      </c>
      <c r="E23" s="679">
        <f>'6.Polg_Hivatal'!E23</f>
        <v>0</v>
      </c>
      <c r="F23" s="679">
        <f>'6.Polg_Hivatal'!F23</f>
        <v>0</v>
      </c>
      <c r="G23" s="679">
        <f>'6.Polg_Hivatal'!G23</f>
        <v>0</v>
      </c>
      <c r="H23" s="84">
        <f t="shared" si="2"/>
        <v>0</v>
      </c>
      <c r="I23" s="1208">
        <f>'6.Polg_Hivatal'!I23</f>
        <v>0</v>
      </c>
      <c r="J23" s="1371">
        <f>'6.Polg_Hivatal'!J23</f>
        <v>0</v>
      </c>
      <c r="K23" s="679">
        <f>'6.Polg_Hivatal'!K23</f>
        <v>0</v>
      </c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'6.Polg_Hivatal'!C24</f>
        <v>0</v>
      </c>
      <c r="D24" s="380">
        <f>'6.Polg_Hivatal'!D24</f>
        <v>0</v>
      </c>
      <c r="E24" s="101">
        <f>'6.Polg_Hivatal'!E24</f>
        <v>0</v>
      </c>
      <c r="F24" s="101">
        <f>'6.Polg_Hivatal'!F24</f>
        <v>0</v>
      </c>
      <c r="G24" s="101">
        <f>'6.Polg_Hivatal'!G24</f>
        <v>0</v>
      </c>
      <c r="H24" s="632">
        <f t="shared" si="2"/>
        <v>0</v>
      </c>
      <c r="I24" s="1204">
        <f>'6.Polg_Hivatal'!I24</f>
        <v>0</v>
      </c>
      <c r="J24" s="1367">
        <f>'6.Polg_Hivatal'!J24</f>
        <v>0</v>
      </c>
      <c r="K24" s="101">
        <f>'6.Polg_Hivatal'!K24</f>
        <v>0</v>
      </c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'6.Polg_Hivatal'!C25</f>
        <v>0</v>
      </c>
      <c r="D25" s="380">
        <f>'6.Polg_Hivatal'!D25</f>
        <v>21765779</v>
      </c>
      <c r="E25" s="101">
        <f>'6.Polg_Hivatal'!E25</f>
        <v>21908736</v>
      </c>
      <c r="F25" s="101">
        <f>'6.Polg_Hivatal'!F25</f>
        <v>21908736</v>
      </c>
      <c r="G25" s="101">
        <f>'6.Polg_Hivatal'!G25</f>
        <v>22278519</v>
      </c>
      <c r="H25" s="632">
        <f t="shared" si="2"/>
        <v>369783</v>
      </c>
      <c r="I25" s="1204">
        <f>'6.Polg_Hivatal'!I25</f>
        <v>0</v>
      </c>
      <c r="J25" s="1367">
        <f>'6.Polg_Hivatal'!J25</f>
        <v>0</v>
      </c>
      <c r="K25" s="101">
        <f>'6.Polg_Hivatal'!K25</f>
        <v>22278419</v>
      </c>
      <c r="L25" s="1462">
        <f t="shared" si="1"/>
        <v>99.999551137128989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'6.Polg_Hivatal'!C26</f>
        <v>0</v>
      </c>
      <c r="D26" s="380">
        <f>'6.Polg_Hivatal'!D26</f>
        <v>0</v>
      </c>
      <c r="E26" s="101">
        <f>'6.Polg_Hivatal'!E26</f>
        <v>0</v>
      </c>
      <c r="F26" s="101">
        <f>'6.Polg_Hivatal'!F26</f>
        <v>0</v>
      </c>
      <c r="G26" s="101">
        <f>'6.Polg_Hivatal'!G26</f>
        <v>0</v>
      </c>
      <c r="H26" s="636">
        <f t="shared" si="2"/>
        <v>0</v>
      </c>
      <c r="I26" s="1209">
        <f>'6.Polg_Hivatal'!I26</f>
        <v>0</v>
      </c>
      <c r="J26" s="1372">
        <f>'6.Polg_Hivatal'!J26</f>
        <v>0</v>
      </c>
      <c r="K26" s="101">
        <f>'6.Polg_Hivatal'!K26</f>
        <v>0</v>
      </c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2"/>
        <v>0</v>
      </c>
      <c r="I27" s="341"/>
      <c r="J27" s="1373"/>
      <c r="K27" s="680"/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677">
        <f t="shared" si="4"/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'6.Polg_Hivatal'!C29</f>
        <v>0</v>
      </c>
      <c r="D29" s="258">
        <f>'6.Polg_Hivatal'!D29</f>
        <v>0</v>
      </c>
      <c r="E29" s="681">
        <f>'6.Polg_Hivatal'!E29</f>
        <v>0</v>
      </c>
      <c r="F29" s="681">
        <f>'6.Polg_Hivatal'!F29</f>
        <v>0</v>
      </c>
      <c r="G29" s="681">
        <f>'6.Polg_Hivatal'!G29</f>
        <v>0</v>
      </c>
      <c r="H29" s="637">
        <f t="shared" si="2"/>
        <v>0</v>
      </c>
      <c r="I29" s="1210">
        <f>'6.Polg_Hivatal'!I29</f>
        <v>0</v>
      </c>
      <c r="J29" s="1374">
        <f>'6.Polg_Hivatal'!J29</f>
        <v>0</v>
      </c>
      <c r="K29" s="681">
        <f>'6.Polg_Hivatal'!K29</f>
        <v>0</v>
      </c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'6.Polg_Hivatal'!C30</f>
        <v>0</v>
      </c>
      <c r="D30" s="263">
        <f>'6.Polg_Hivatal'!D30</f>
        <v>0</v>
      </c>
      <c r="E30" s="129">
        <f>'6.Polg_Hivatal'!E30</f>
        <v>0</v>
      </c>
      <c r="F30" s="129">
        <f>'6.Polg_Hivatal'!F30</f>
        <v>0</v>
      </c>
      <c r="G30" s="379">
        <f>'6.Polg_Hivatal'!G30</f>
        <v>0</v>
      </c>
      <c r="H30" s="626">
        <f t="shared" si="2"/>
        <v>0</v>
      </c>
      <c r="I30" s="1211">
        <f>'6.Polg_Hivatal'!I30</f>
        <v>0</v>
      </c>
      <c r="J30" s="1375">
        <f>'6.Polg_Hivatal'!J30</f>
        <v>0</v>
      </c>
      <c r="K30" s="379">
        <f>'6.Polg_Hivatal'!K30</f>
        <v>0</v>
      </c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'6.Polg_Hivatal'!C31</f>
        <v>0</v>
      </c>
      <c r="D31" s="259">
        <f>'6.Polg_Hivatal'!D31</f>
        <v>0</v>
      </c>
      <c r="E31" s="682">
        <f>'6.Polg_Hivatal'!E31</f>
        <v>0</v>
      </c>
      <c r="F31" s="682">
        <f>'6.Polg_Hivatal'!F31</f>
        <v>0</v>
      </c>
      <c r="G31" s="682">
        <f>'6.Polg_Hivatal'!G31</f>
        <v>0</v>
      </c>
      <c r="H31" s="638">
        <f t="shared" si="2"/>
        <v>0</v>
      </c>
      <c r="I31" s="1212">
        <f>'6.Polg_Hivatal'!I31</f>
        <v>0</v>
      </c>
      <c r="J31" s="1376">
        <f>'6.Polg_Hivatal'!J31</f>
        <v>0</v>
      </c>
      <c r="K31" s="682">
        <f>'6.Polg_Hivatal'!K31</f>
        <v>0</v>
      </c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>+D33+D34+D35</f>
        <v>0</v>
      </c>
      <c r="E32" s="677">
        <f t="shared" ref="E32:K32" si="5">+E33+E34+E35</f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>+I33+I34+I35</f>
        <v>0</v>
      </c>
      <c r="J32" s="1373">
        <f t="shared" si="5"/>
        <v>0</v>
      </c>
      <c r="K32" s="677">
        <f t="shared" si="5"/>
        <v>1576378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'6.Polg_Hivatal'!C33</f>
        <v>0</v>
      </c>
      <c r="D33" s="258">
        <f>'6.Polg_Hivatal'!D33</f>
        <v>0</v>
      </c>
      <c r="E33" s="681">
        <f>'6.Polg_Hivatal'!E33</f>
        <v>0</v>
      </c>
      <c r="F33" s="681">
        <f>'6.Polg_Hivatal'!F33</f>
        <v>0</v>
      </c>
      <c r="G33" s="681">
        <f>'6.Polg_Hivatal'!G33</f>
        <v>0</v>
      </c>
      <c r="H33" s="637">
        <f t="shared" si="2"/>
        <v>0</v>
      </c>
      <c r="I33" s="1210">
        <f>'6.Polg_Hivatal'!I33</f>
        <v>0</v>
      </c>
      <c r="J33" s="1374">
        <f>'6.Polg_Hivatal'!J33</f>
        <v>0</v>
      </c>
      <c r="K33" s="681">
        <f>'6.Polg_Hivatal'!K33</f>
        <v>0</v>
      </c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'6.Polg_Hivatal'!C34</f>
        <v>0</v>
      </c>
      <c r="D34" s="263">
        <f>'6.Polg_Hivatal'!D34</f>
        <v>0</v>
      </c>
      <c r="E34" s="129">
        <f>'6.Polg_Hivatal'!E34</f>
        <v>0</v>
      </c>
      <c r="F34" s="129">
        <f>'6.Polg_Hivatal'!F34</f>
        <v>0</v>
      </c>
      <c r="G34" s="379">
        <f>'6.Polg_Hivatal'!G34</f>
        <v>0</v>
      </c>
      <c r="H34" s="626">
        <f t="shared" si="2"/>
        <v>0</v>
      </c>
      <c r="I34" s="1211">
        <f>'6.Polg_Hivatal'!I34</f>
        <v>0</v>
      </c>
      <c r="J34" s="1375">
        <f>'6.Polg_Hivatal'!J34</f>
        <v>0</v>
      </c>
      <c r="K34" s="379">
        <f>'6.Polg_Hivatal'!K34</f>
        <v>0</v>
      </c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'6.Polg_Hivatal'!C35</f>
        <v>0</v>
      </c>
      <c r="D35" s="259">
        <f>'6.Polg_Hivatal'!D35</f>
        <v>0</v>
      </c>
      <c r="E35" s="682">
        <f>'6.Polg_Hivatal'!E35</f>
        <v>0</v>
      </c>
      <c r="F35" s="682">
        <f>'6.Polg_Hivatal'!F35</f>
        <v>0</v>
      </c>
      <c r="G35" s="682">
        <f>'6.Polg_Hivatal'!G35</f>
        <v>0</v>
      </c>
      <c r="H35" s="639">
        <f t="shared" si="2"/>
        <v>0</v>
      </c>
      <c r="I35" s="1213">
        <f>'6.Polg_Hivatal'!I35</f>
        <v>0</v>
      </c>
      <c r="J35" s="1377">
        <f>'6.Polg_Hivatal'!J35</f>
        <v>0</v>
      </c>
      <c r="K35" s="682">
        <f>'6.Polg_Hivatal'!K35</f>
        <v>1576378</v>
      </c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'6.Polg_Hivatal'!C36</f>
        <v>0</v>
      </c>
      <c r="D36" s="162">
        <f>'6.Polg_Hivatal'!D36</f>
        <v>0</v>
      </c>
      <c r="E36" s="680">
        <f>'6.Polg_Hivatal'!E36</f>
        <v>0</v>
      </c>
      <c r="F36" s="680">
        <f>'6.Polg_Hivatal'!F36</f>
        <v>0</v>
      </c>
      <c r="G36" s="680">
        <f>'6.Polg_Hivatal'!G36</f>
        <v>0</v>
      </c>
      <c r="H36" s="83">
        <f t="shared" si="2"/>
        <v>0</v>
      </c>
      <c r="I36" s="341">
        <f>'6.Polg_Hivatal'!I36</f>
        <v>0</v>
      </c>
      <c r="J36" s="1373">
        <f>'6.Polg_Hivatal'!J36</f>
        <v>0</v>
      </c>
      <c r="K36" s="680">
        <f>'6.Polg_Hivatal'!K36</f>
        <v>0</v>
      </c>
      <c r="L36" s="1301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>
        <f>'6.Polg_Hivatal'!C37</f>
        <v>0</v>
      </c>
      <c r="D37" s="162">
        <f>'6.Polg_Hivatal'!D37</f>
        <v>0</v>
      </c>
      <c r="E37" s="683">
        <f>'6.Polg_Hivatal'!E37</f>
        <v>0</v>
      </c>
      <c r="F37" s="683">
        <f>'6.Polg_Hivatal'!F37</f>
        <v>0</v>
      </c>
      <c r="G37" s="683">
        <f>'6.Polg_Hivatal'!G37</f>
        <v>0</v>
      </c>
      <c r="H37" s="640">
        <f t="shared" si="2"/>
        <v>0</v>
      </c>
      <c r="I37" s="340">
        <f>'6.Polg_Hivatal'!I37</f>
        <v>0</v>
      </c>
      <c r="J37" s="1378">
        <f>'6.Polg_Hivatal'!J37</f>
        <v>0</v>
      </c>
      <c r="K37" s="683">
        <f>'6.Polg_Hivatal'!K37</f>
        <v>0</v>
      </c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SUM(C39:C40)</f>
        <v>0</v>
      </c>
      <c r="D38" s="162">
        <f>SUM(D39:D40)</f>
        <v>0</v>
      </c>
      <c r="E38" s="680">
        <f>SUM(E39:E40)</f>
        <v>0</v>
      </c>
      <c r="F38" s="680">
        <f>SUM(F39:F40)</f>
        <v>0</v>
      </c>
      <c r="G38" s="680">
        <f t="shared" ref="G38:K38" si="6">SUM(G39:G40)</f>
        <v>0</v>
      </c>
      <c r="H38" s="83">
        <f t="shared" si="2"/>
        <v>0</v>
      </c>
      <c r="I38" s="341">
        <f>SUM(I39:I40)</f>
        <v>0</v>
      </c>
      <c r="J38" s="1379">
        <f>SUM(J39:J40)</f>
        <v>0</v>
      </c>
      <c r="K38" s="680">
        <f t="shared" si="6"/>
        <v>0</v>
      </c>
      <c r="L38" s="1301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'6.Polg_Hivatal'!C39</f>
        <v>0</v>
      </c>
      <c r="D39" s="264">
        <f>'6.Polg_Hivatal'!D39</f>
        <v>0</v>
      </c>
      <c r="E39" s="684">
        <f>'6.Polg_Hivatal'!E39</f>
        <v>0</v>
      </c>
      <c r="F39" s="684">
        <f>'6.Polg_Hivatal'!F39</f>
        <v>0</v>
      </c>
      <c r="G39" s="684">
        <f>'6.Polg_Hivatal'!G39</f>
        <v>0</v>
      </c>
      <c r="H39" s="641">
        <f t="shared" si="2"/>
        <v>0</v>
      </c>
      <c r="I39" s="1214">
        <f>'6.Polg_Hivatal'!I39</f>
        <v>0</v>
      </c>
      <c r="J39" s="1380">
        <f>'6.Polg_Hivatal'!J39</f>
        <v>0</v>
      </c>
      <c r="K39" s="684">
        <f>'6.Polg_Hivatal'!K39</f>
        <v>0</v>
      </c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'6.Polg_Hivatal'!C40</f>
        <v>0</v>
      </c>
      <c r="D40" s="382">
        <f>'6.Polg_Hivatal'!D40</f>
        <v>0</v>
      </c>
      <c r="E40" s="693">
        <f>'6.Polg_Hivatal'!E40</f>
        <v>0</v>
      </c>
      <c r="F40" s="685">
        <f>'6.Polg_Hivatal'!F40</f>
        <v>0</v>
      </c>
      <c r="G40" s="685">
        <f>'6.Polg_Hivatal'!G40</f>
        <v>0</v>
      </c>
      <c r="H40" s="642">
        <f t="shared" si="2"/>
        <v>0</v>
      </c>
      <c r="I40" s="1215">
        <f>'6.Polg_Hivatal'!I40</f>
        <v>0</v>
      </c>
      <c r="J40" s="1381">
        <f>'6.Polg_Hivatal'!J40</f>
        <v>0</v>
      </c>
      <c r="K40" s="685">
        <f>'6.Polg_Hivatal'!K40</f>
        <v>0</v>
      </c>
      <c r="L40" s="147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'6.Polg_Hivatal'!C41</f>
        <v>0</v>
      </c>
      <c r="D41" s="165">
        <f>'6.Polg_Hivatal'!D41</f>
        <v>0</v>
      </c>
      <c r="E41" s="686">
        <f>'6.Polg_Hivatal'!E41</f>
        <v>0</v>
      </c>
      <c r="F41" s="686">
        <f>'6.Polg_Hivatal'!F41</f>
        <v>0</v>
      </c>
      <c r="G41" s="686">
        <f>'6.Polg_Hivatal'!G41</f>
        <v>0</v>
      </c>
      <c r="H41" s="643">
        <f t="shared" si="2"/>
        <v>0</v>
      </c>
      <c r="I41" s="343">
        <f>'6.Polg_Hivatal'!I41</f>
        <v>0</v>
      </c>
      <c r="J41" s="1382">
        <f>'6.Polg_Hivatal'!J41</f>
        <v>0</v>
      </c>
      <c r="K41" s="686">
        <f>'6.Polg_Hivatal'!K41</f>
        <v>0</v>
      </c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2540200</v>
      </c>
      <c r="D42" s="160">
        <f t="shared" ref="D42:K42" si="7">+D10+D22+D27+D28+D32+D36+D38</f>
        <v>24305979</v>
      </c>
      <c r="E42" s="677">
        <f>+E10+E22+E27+E28+E32+E36+E38</f>
        <v>24448936</v>
      </c>
      <c r="F42" s="677">
        <f t="shared" si="7"/>
        <v>24448936</v>
      </c>
      <c r="G42" s="677">
        <f t="shared" si="7"/>
        <v>24818719</v>
      </c>
      <c r="H42" s="83">
        <f t="shared" si="2"/>
        <v>369783</v>
      </c>
      <c r="I42" s="341">
        <f t="shared" si="7"/>
        <v>0</v>
      </c>
      <c r="J42" s="1379">
        <f t="shared" si="7"/>
        <v>0</v>
      </c>
      <c r="K42" s="677">
        <f t="shared" si="7"/>
        <v>28177739</v>
      </c>
      <c r="L42" s="1301">
        <f t="shared" si="1"/>
        <v>113.53421987653753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592138645</v>
      </c>
      <c r="D43" s="160">
        <f>SUM(D44:D47)</f>
        <v>599268600</v>
      </c>
      <c r="E43" s="677">
        <f>SUM(E44:E47)</f>
        <v>625178600</v>
      </c>
      <c r="F43" s="677">
        <f t="shared" ref="F43:K43" si="8">SUM(F44:F47)</f>
        <v>625178600</v>
      </c>
      <c r="G43" s="677">
        <f t="shared" si="8"/>
        <v>625178600</v>
      </c>
      <c r="H43" s="83">
        <f t="shared" si="2"/>
        <v>0</v>
      </c>
      <c r="I43" s="341">
        <f t="shared" si="8"/>
        <v>0</v>
      </c>
      <c r="J43" s="1379">
        <f t="shared" si="8"/>
        <v>0</v>
      </c>
      <c r="K43" s="677">
        <f t="shared" si="8"/>
        <v>570549435</v>
      </c>
      <c r="L43" s="1301">
        <f t="shared" si="1"/>
        <v>91.261830619282236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'6.Polg_Hivatal'!C44</f>
        <v>0</v>
      </c>
      <c r="D44" s="258">
        <f>'6.Polg_Hivatal'!D44</f>
        <v>1822682</v>
      </c>
      <c r="E44" s="681">
        <f>'6.Polg_Hivatal'!E44</f>
        <v>1822682</v>
      </c>
      <c r="F44" s="681">
        <f>'6.Polg_Hivatal'!F44</f>
        <v>1822682</v>
      </c>
      <c r="G44" s="681">
        <f>'6.Polg_Hivatal'!G44</f>
        <v>1822682</v>
      </c>
      <c r="H44" s="637">
        <f t="shared" si="2"/>
        <v>0</v>
      </c>
      <c r="I44" s="1210">
        <f>'6.Polg_Hivatal'!I44</f>
        <v>0</v>
      </c>
      <c r="J44" s="1374">
        <f>'6.Polg_Hivatal'!J44</f>
        <v>0</v>
      </c>
      <c r="K44" s="681">
        <f>'6.Polg_Hivatal'!K44</f>
        <v>1822682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'6.Polg_Hivatal'!C45</f>
        <v>0</v>
      </c>
      <c r="D45" s="263">
        <f>'6.Polg_Hivatal'!D45</f>
        <v>0</v>
      </c>
      <c r="E45" s="107">
        <f>'6.Polg_Hivatal'!E45</f>
        <v>0</v>
      </c>
      <c r="F45" s="107">
        <f>'6.Polg_Hivatal'!F45</f>
        <v>0</v>
      </c>
      <c r="G45" s="107">
        <f>'6.Polg_Hivatal'!G45</f>
        <v>0</v>
      </c>
      <c r="H45" s="644">
        <f t="shared" si="2"/>
        <v>0</v>
      </c>
      <c r="I45" s="1216">
        <f>'6.Polg_Hivatal'!I45</f>
        <v>0</v>
      </c>
      <c r="J45" s="1383">
        <f>'6.Polg_Hivatal'!J45</f>
        <v>0</v>
      </c>
      <c r="K45" s="107">
        <f>'6.Polg_Hivatal'!K45</f>
        <v>0</v>
      </c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'6.Polg_Hivatal'!C46</f>
        <v>571710245</v>
      </c>
      <c r="D46" s="362">
        <f>'6.Polg_Hivatal'!D46</f>
        <v>576607563</v>
      </c>
      <c r="E46" s="129">
        <f>'6.Polg_Hivatal'!E46</f>
        <v>602517563</v>
      </c>
      <c r="F46" s="129">
        <f>'6.Polg_Hivatal'!F46</f>
        <v>602517563</v>
      </c>
      <c r="G46" s="129">
        <f>'6.Polg_Hivatal'!G46</f>
        <v>602517563</v>
      </c>
      <c r="H46" s="626">
        <f t="shared" si="2"/>
        <v>0</v>
      </c>
      <c r="I46" s="1211">
        <f>'6.Polg_Hivatal'!I46</f>
        <v>0</v>
      </c>
      <c r="J46" s="1375">
        <f>'6.Polg_Hivatal'!J46</f>
        <v>0</v>
      </c>
      <c r="K46" s="129">
        <f>'6.Polg_Hivatal'!K46</f>
        <v>554554571</v>
      </c>
      <c r="L46" s="1303">
        <f t="shared" si="1"/>
        <v>92.039569475587228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'6.Polg_Hivatal'!C47</f>
        <v>20428400</v>
      </c>
      <c r="D47" s="265">
        <f>'6.Polg_Hivatal'!D47</f>
        <v>20838355</v>
      </c>
      <c r="E47" s="682">
        <f>'6.Polg_Hivatal'!E47</f>
        <v>20838355</v>
      </c>
      <c r="F47" s="682">
        <f>'6.Polg_Hivatal'!F47</f>
        <v>20838355</v>
      </c>
      <c r="G47" s="682">
        <f>'6.Polg_Hivatal'!G47</f>
        <v>20838355</v>
      </c>
      <c r="H47" s="639">
        <f t="shared" si="2"/>
        <v>0</v>
      </c>
      <c r="I47" s="1213">
        <f>'6.Polg_Hivatal'!I47</f>
        <v>0</v>
      </c>
      <c r="J47" s="1377">
        <f>'6.Polg_Hivatal'!J47</f>
        <v>0</v>
      </c>
      <c r="K47" s="682">
        <f>'6.Polg_Hivatal'!K47</f>
        <v>14172182</v>
      </c>
      <c r="L47" s="1469">
        <f t="shared" si="1"/>
        <v>68.010080450208278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594678845</v>
      </c>
      <c r="D48" s="167">
        <f t="shared" ref="D48:K48" si="9">+D42+D43</f>
        <v>623574579</v>
      </c>
      <c r="E48" s="687">
        <f t="shared" si="9"/>
        <v>649627536</v>
      </c>
      <c r="F48" s="687">
        <f t="shared" si="9"/>
        <v>649627536</v>
      </c>
      <c r="G48" s="687">
        <f t="shared" si="9"/>
        <v>649997319</v>
      </c>
      <c r="H48" s="649">
        <f>+G48-F48</f>
        <v>369783</v>
      </c>
      <c r="I48" s="650">
        <f t="shared" si="9"/>
        <v>0</v>
      </c>
      <c r="J48" s="1384">
        <f t="shared" si="9"/>
        <v>0</v>
      </c>
      <c r="K48" s="687">
        <f t="shared" si="9"/>
        <v>598727174</v>
      </c>
      <c r="L48" s="1475">
        <f t="shared" si="1"/>
        <v>92.112252850692144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10">C7</f>
        <v xml:space="preserve">2022. évi eredeti előirányzat
2/2022. (II.14.) </v>
      </c>
      <c r="D51" s="226" t="str">
        <f t="shared" si="10"/>
        <v>Módosított előirányzat a 17/2022.  (VI.30.)  rendelet szerint</v>
      </c>
      <c r="E51" s="22" t="str">
        <f t="shared" si="10"/>
        <v>Módosított előirányzat a 18/2022. (IX.29.)  rendelet szerint</v>
      </c>
      <c r="F51" s="226" t="str">
        <f t="shared" si="10"/>
        <v>Módosított előirányzat a 23/2022. (XII.16.)  rendelet szerint</v>
      </c>
      <c r="G51" s="22" t="str">
        <f t="shared" si="10"/>
        <v>Módosított előirányzat a 1/2023. (II.13.)  rendelet szerint</v>
      </c>
      <c r="H51" s="39" t="str">
        <f t="shared" si="10"/>
        <v>Változás a 2022. 23/2022. (XII.16.) rendelethez képest</v>
      </c>
      <c r="I51" s="226" t="str">
        <f t="shared" si="10"/>
        <v>2022. évi teljesítés              2022.06.30-ig</v>
      </c>
      <c r="J51" s="22" t="str">
        <f t="shared" si="10"/>
        <v>2022. évi teljesítés              2022.09.30-ig</v>
      </c>
      <c r="K51" s="647" t="str">
        <f t="shared" si="10"/>
        <v>2022. évi teljesítés              2022.12.31-ig</v>
      </c>
      <c r="L51" s="39" t="str">
        <f t="shared" si="10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574250445</v>
      </c>
      <c r="D52" s="160">
        <f>SUM(D53:D58)-D54</f>
        <v>602736224</v>
      </c>
      <c r="E52" s="103">
        <f t="shared" ref="E52:K52" si="11">SUM(E53:E58)-E54</f>
        <v>628789181</v>
      </c>
      <c r="F52" s="1232">
        <f t="shared" si="11"/>
        <v>628789181</v>
      </c>
      <c r="G52" s="677">
        <f t="shared" si="11"/>
        <v>629158964</v>
      </c>
      <c r="H52" s="56">
        <f t="shared" ref="H52:H72" si="12">+G52-F52</f>
        <v>369783</v>
      </c>
      <c r="I52" s="236">
        <f t="shared" si="11"/>
        <v>0</v>
      </c>
      <c r="J52" s="56">
        <f t="shared" si="11"/>
        <v>0</v>
      </c>
      <c r="K52" s="677">
        <f t="shared" si="11"/>
        <v>578439268</v>
      </c>
      <c r="L52" s="1319">
        <f t="shared" ref="L52:L72" si="13">IF(G52=0,"",K52/G52*100)</f>
        <v>91.938492670033696</v>
      </c>
    </row>
    <row r="53" spans="1:12" ht="12" customHeight="1" x14ac:dyDescent="0.2">
      <c r="A53" s="370" t="s">
        <v>91</v>
      </c>
      <c r="B53" s="18" t="s">
        <v>68</v>
      </c>
      <c r="C53" s="154">
        <f>'6.Polg_Hivatal'!C54</f>
        <v>400908244</v>
      </c>
      <c r="D53" s="258">
        <f>'6.Polg_Hivatal'!D54</f>
        <v>424710392</v>
      </c>
      <c r="E53" s="154">
        <f>'6.Polg_Hivatal'!E54</f>
        <v>446853349</v>
      </c>
      <c r="F53" s="1233">
        <f>'6.Polg_Hivatal'!F54</f>
        <v>446853349</v>
      </c>
      <c r="G53" s="681">
        <f>'6.Polg_Hivatal'!G54</f>
        <v>447083593</v>
      </c>
      <c r="H53" s="40">
        <f t="shared" si="12"/>
        <v>230244</v>
      </c>
      <c r="I53" s="240">
        <f>'6.Polg_Hivatal'!I54</f>
        <v>0</v>
      </c>
      <c r="J53" s="40">
        <f>'6.Polg_Hivatal'!J54</f>
        <v>0</v>
      </c>
      <c r="K53" s="681">
        <f>'6.Polg_Hivatal'!K54</f>
        <v>412672867</v>
      </c>
      <c r="L53" s="1320">
        <f t="shared" si="13"/>
        <v>92.303290360288386</v>
      </c>
    </row>
    <row r="54" spans="1:12" ht="12" customHeight="1" x14ac:dyDescent="0.2">
      <c r="A54" s="370" t="s">
        <v>310</v>
      </c>
      <c r="B54" s="374" t="s">
        <v>273</v>
      </c>
      <c r="C54" s="154">
        <f>'6.Polg_Hivatal'!C55</f>
        <v>5000000</v>
      </c>
      <c r="D54" s="258">
        <f>'6.Polg_Hivatal'!D55</f>
        <v>8390000</v>
      </c>
      <c r="E54" s="154">
        <f>'6.Polg_Hivatal'!E55</f>
        <v>23390000</v>
      </c>
      <c r="F54" s="1233">
        <f>'6.Polg_Hivatal'!F55</f>
        <v>23390000</v>
      </c>
      <c r="G54" s="681">
        <f>'6.Polg_Hivatal'!G55</f>
        <v>23390000</v>
      </c>
      <c r="H54" s="40">
        <f t="shared" si="12"/>
        <v>0</v>
      </c>
      <c r="I54" s="240">
        <f>'6.Polg_Hivatal'!I55</f>
        <v>0</v>
      </c>
      <c r="J54" s="40">
        <f>'6.Polg_Hivatal'!J55</f>
        <v>0</v>
      </c>
      <c r="K54" s="681">
        <f>'6.Polg_Hivatal'!K55</f>
        <v>19414200</v>
      </c>
      <c r="L54" s="1320">
        <f t="shared" si="13"/>
        <v>83.002137665669082</v>
      </c>
    </row>
    <row r="55" spans="1:12" ht="12" customHeight="1" x14ac:dyDescent="0.2">
      <c r="A55" s="370" t="s">
        <v>92</v>
      </c>
      <c r="B55" s="371" t="s">
        <v>87</v>
      </c>
      <c r="C55" s="379">
        <f>'6.Polg_Hivatal'!C56</f>
        <v>62578383</v>
      </c>
      <c r="D55" s="362">
        <f>'6.Polg_Hivatal'!D56</f>
        <v>66369227</v>
      </c>
      <c r="E55" s="379">
        <f>'6.Polg_Hivatal'!E56</f>
        <v>70279227</v>
      </c>
      <c r="F55" s="709">
        <f>'6.Polg_Hivatal'!F56</f>
        <v>70279227</v>
      </c>
      <c r="G55" s="129">
        <f>'6.Polg_Hivatal'!G56</f>
        <v>70418766</v>
      </c>
      <c r="H55" s="363">
        <f t="shared" si="12"/>
        <v>139539</v>
      </c>
      <c r="I55" s="577">
        <f>'6.Polg_Hivatal'!I56</f>
        <v>0</v>
      </c>
      <c r="J55" s="363">
        <f>'6.Polg_Hivatal'!J56</f>
        <v>0</v>
      </c>
      <c r="K55" s="129">
        <f>'6.Polg_Hivatal'!K56</f>
        <v>66728958</v>
      </c>
      <c r="L55" s="1321">
        <f t="shared" si="13"/>
        <v>94.760192190814578</v>
      </c>
    </row>
    <row r="56" spans="1:12" ht="12" customHeight="1" x14ac:dyDescent="0.2">
      <c r="A56" s="370" t="s">
        <v>93</v>
      </c>
      <c r="B56" s="371" t="s">
        <v>69</v>
      </c>
      <c r="C56" s="379">
        <f>'6.Polg_Hivatal'!C57</f>
        <v>110763818</v>
      </c>
      <c r="D56" s="362">
        <f>'6.Polg_Hivatal'!D57</f>
        <v>111656605</v>
      </c>
      <c r="E56" s="379">
        <f>'6.Polg_Hivatal'!E57</f>
        <v>111656605</v>
      </c>
      <c r="F56" s="709">
        <f>'6.Polg_Hivatal'!F57</f>
        <v>111656605</v>
      </c>
      <c r="G56" s="129">
        <f>'6.Polg_Hivatal'!G57</f>
        <v>111656605</v>
      </c>
      <c r="H56" s="363">
        <f t="shared" si="12"/>
        <v>0</v>
      </c>
      <c r="I56" s="577">
        <f>'6.Polg_Hivatal'!I57</f>
        <v>0</v>
      </c>
      <c r="J56" s="363">
        <f>'6.Polg_Hivatal'!J57</f>
        <v>0</v>
      </c>
      <c r="K56" s="129">
        <f>'6.Polg_Hivatal'!K57</f>
        <v>99037443</v>
      </c>
      <c r="L56" s="1321">
        <f t="shared" si="13"/>
        <v>88.698239571228228</v>
      </c>
    </row>
    <row r="57" spans="1:12" ht="12" customHeight="1" x14ac:dyDescent="0.2">
      <c r="A57" s="370" t="s">
        <v>90</v>
      </c>
      <c r="B57" s="371" t="s">
        <v>80</v>
      </c>
      <c r="C57" s="379">
        <f>'6.Polg_Hivatal'!C58</f>
        <v>0</v>
      </c>
      <c r="D57" s="362">
        <f>'6.Polg_Hivatal'!D58</f>
        <v>0</v>
      </c>
      <c r="E57" s="379">
        <f>'6.Polg_Hivatal'!E58</f>
        <v>0</v>
      </c>
      <c r="F57" s="709">
        <f>'6.Polg_Hivatal'!F58</f>
        <v>0</v>
      </c>
      <c r="G57" s="129">
        <f>'6.Polg_Hivatal'!G58</f>
        <v>0</v>
      </c>
      <c r="H57" s="363">
        <f t="shared" si="12"/>
        <v>0</v>
      </c>
      <c r="I57" s="577">
        <f>'6.Polg_Hivatal'!I58</f>
        <v>0</v>
      </c>
      <c r="J57" s="363">
        <f>'6.Polg_Hivatal'!J58</f>
        <v>0</v>
      </c>
      <c r="K57" s="129">
        <f>'6.Polg_Hivatal'!K58</f>
        <v>0</v>
      </c>
      <c r="L57" s="1321" t="str">
        <f t="shared" si="13"/>
        <v/>
      </c>
    </row>
    <row r="58" spans="1:12" ht="12" customHeight="1" x14ac:dyDescent="0.2">
      <c r="A58" s="370" t="s">
        <v>150</v>
      </c>
      <c r="B58" s="371" t="s">
        <v>88</v>
      </c>
      <c r="C58" s="379">
        <f>'6.Polg_Hivatal'!C59</f>
        <v>0</v>
      </c>
      <c r="D58" s="362">
        <f>'6.Polg_Hivatal'!D59</f>
        <v>0</v>
      </c>
      <c r="E58" s="379">
        <f>'6.Polg_Hivatal'!E59</f>
        <v>0</v>
      </c>
      <c r="F58" s="709">
        <f>'6.Polg_Hivatal'!F59</f>
        <v>0</v>
      </c>
      <c r="G58" s="129">
        <f>'6.Polg_Hivatal'!G59</f>
        <v>0</v>
      </c>
      <c r="H58" s="363">
        <f t="shared" si="12"/>
        <v>0</v>
      </c>
      <c r="I58" s="577">
        <f>'6.Polg_Hivatal'!I59</f>
        <v>0</v>
      </c>
      <c r="J58" s="363">
        <f>'6.Polg_Hivatal'!J59</f>
        <v>0</v>
      </c>
      <c r="K58" s="129">
        <f>'6.Polg_Hivatal'!K59</f>
        <v>0</v>
      </c>
      <c r="L58" s="1321" t="str">
        <f t="shared" si="13"/>
        <v/>
      </c>
    </row>
    <row r="59" spans="1:12" ht="12" customHeight="1" x14ac:dyDescent="0.2">
      <c r="A59" s="370" t="s">
        <v>311</v>
      </c>
      <c r="B59" s="612" t="s">
        <v>238</v>
      </c>
      <c r="C59" s="379">
        <f>'6.Polg_Hivatal'!C60</f>
        <v>0</v>
      </c>
      <c r="D59" s="362">
        <f>'6.Polg_Hivatal'!D60</f>
        <v>0</v>
      </c>
      <c r="E59" s="379">
        <f>'6.Polg_Hivatal'!E60</f>
        <v>0</v>
      </c>
      <c r="F59" s="709">
        <f>'6.Polg_Hivatal'!F60</f>
        <v>0</v>
      </c>
      <c r="G59" s="129">
        <f>'6.Polg_Hivatal'!G60</f>
        <v>0</v>
      </c>
      <c r="H59" s="363">
        <f t="shared" si="12"/>
        <v>0</v>
      </c>
      <c r="I59" s="577">
        <f>'6.Polg_Hivatal'!I60</f>
        <v>0</v>
      </c>
      <c r="J59" s="363">
        <f>'6.Polg_Hivatal'!J60</f>
        <v>0</v>
      </c>
      <c r="K59" s="129">
        <f>'6.Polg_Hivatal'!K60</f>
        <v>0</v>
      </c>
      <c r="L59" s="1321" t="str">
        <f t="shared" si="13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'6.Polg_Hivatal'!C61</f>
        <v>0</v>
      </c>
      <c r="D60" s="259">
        <f>'6.Polg_Hivatal'!D61</f>
        <v>0</v>
      </c>
      <c r="E60" s="109">
        <f>'6.Polg_Hivatal'!E61</f>
        <v>0</v>
      </c>
      <c r="F60" s="1234">
        <f>'6.Polg_Hivatal'!F61</f>
        <v>0</v>
      </c>
      <c r="G60" s="688">
        <f>'6.Polg_Hivatal'!G61</f>
        <v>0</v>
      </c>
      <c r="H60" s="66">
        <f t="shared" si="12"/>
        <v>0</v>
      </c>
      <c r="I60" s="242">
        <f>'6.Polg_Hivatal'!I61</f>
        <v>0</v>
      </c>
      <c r="J60" s="66">
        <f>'6.Polg_Hivatal'!J61</f>
        <v>0</v>
      </c>
      <c r="K60" s="688">
        <f>'6.Polg_Hivatal'!K61</f>
        <v>0</v>
      </c>
      <c r="L60" s="1322" t="str">
        <f t="shared" si="13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20428400</v>
      </c>
      <c r="D61" s="160">
        <f t="shared" ref="D61:K61" si="14">SUM(D62:D66)</f>
        <v>20838355</v>
      </c>
      <c r="E61" s="103">
        <f t="shared" si="14"/>
        <v>20838355</v>
      </c>
      <c r="F61" s="1232">
        <f t="shared" si="14"/>
        <v>20838355</v>
      </c>
      <c r="G61" s="677">
        <f t="shared" si="14"/>
        <v>20838355</v>
      </c>
      <c r="H61" s="56">
        <f t="shared" si="12"/>
        <v>0</v>
      </c>
      <c r="I61" s="236">
        <f t="shared" si="14"/>
        <v>0</v>
      </c>
      <c r="J61" s="56">
        <f t="shared" si="14"/>
        <v>0</v>
      </c>
      <c r="K61" s="677">
        <f t="shared" si="14"/>
        <v>15748560</v>
      </c>
      <c r="L61" s="1319">
        <f t="shared" si="13"/>
        <v>75.574871432989781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'6.Polg_Hivatal'!C63</f>
        <v>16728400</v>
      </c>
      <c r="D62" s="258">
        <f>'6.Polg_Hivatal'!D63</f>
        <v>16728400</v>
      </c>
      <c r="E62" s="154">
        <f>'6.Polg_Hivatal'!E63</f>
        <v>16728400</v>
      </c>
      <c r="F62" s="1233">
        <f>'6.Polg_Hivatal'!F63</f>
        <v>16728400</v>
      </c>
      <c r="G62" s="681">
        <f>'6.Polg_Hivatal'!G63</f>
        <v>16728400</v>
      </c>
      <c r="H62" s="40">
        <f t="shared" si="12"/>
        <v>0</v>
      </c>
      <c r="I62" s="240">
        <f>'6.Polg_Hivatal'!I63</f>
        <v>0</v>
      </c>
      <c r="J62" s="40">
        <f>'6.Polg_Hivatal'!J63</f>
        <v>0</v>
      </c>
      <c r="K62" s="681">
        <f>'6.Polg_Hivatal'!K63</f>
        <v>11732630</v>
      </c>
      <c r="L62" s="1320">
        <f t="shared" si="13"/>
        <v>70.135996269816602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'6.Polg_Hivatal'!C64</f>
        <v>0</v>
      </c>
      <c r="D63" s="258">
        <f>'6.Polg_Hivatal'!D64</f>
        <v>0</v>
      </c>
      <c r="E63" s="154">
        <f>'6.Polg_Hivatal'!E64</f>
        <v>0</v>
      </c>
      <c r="F63" s="1233">
        <f>'6.Polg_Hivatal'!F64</f>
        <v>0</v>
      </c>
      <c r="G63" s="681">
        <f>'6.Polg_Hivatal'!G64</f>
        <v>0</v>
      </c>
      <c r="H63" s="40">
        <f t="shared" si="12"/>
        <v>0</v>
      </c>
      <c r="I63" s="240">
        <f>'6.Polg_Hivatal'!I64</f>
        <v>0</v>
      </c>
      <c r="J63" s="40">
        <f>'6.Polg_Hivatal'!J64</f>
        <v>0</v>
      </c>
      <c r="K63" s="681">
        <f>'6.Polg_Hivatal'!K64</f>
        <v>0</v>
      </c>
      <c r="L63" s="1320" t="str">
        <f t="shared" si="13"/>
        <v/>
      </c>
    </row>
    <row r="64" spans="1:12" ht="12" customHeight="1" x14ac:dyDescent="0.2">
      <c r="A64" s="370" t="s">
        <v>95</v>
      </c>
      <c r="B64" s="371" t="s">
        <v>2</v>
      </c>
      <c r="C64" s="379">
        <f>'6.Polg_Hivatal'!C65</f>
        <v>3700000</v>
      </c>
      <c r="D64" s="362">
        <f>'6.Polg_Hivatal'!D65</f>
        <v>3700000</v>
      </c>
      <c r="E64" s="379">
        <f>'6.Polg_Hivatal'!E65</f>
        <v>3700000</v>
      </c>
      <c r="F64" s="709">
        <f>'6.Polg_Hivatal'!F65</f>
        <v>3700000</v>
      </c>
      <c r="G64" s="129">
        <f>'6.Polg_Hivatal'!G65</f>
        <v>3700000</v>
      </c>
      <c r="H64" s="363">
        <f t="shared" si="12"/>
        <v>0</v>
      </c>
      <c r="I64" s="577">
        <f>'6.Polg_Hivatal'!I65</f>
        <v>0</v>
      </c>
      <c r="J64" s="363">
        <f>'6.Polg_Hivatal'!J65</f>
        <v>0</v>
      </c>
      <c r="K64" s="129">
        <f>'6.Polg_Hivatal'!K65</f>
        <v>3605975</v>
      </c>
      <c r="L64" s="1321">
        <f t="shared" si="13"/>
        <v>97.458783783783787</v>
      </c>
    </row>
    <row r="65" spans="1:15" ht="12" customHeight="1" x14ac:dyDescent="0.2">
      <c r="A65" s="370" t="s">
        <v>345</v>
      </c>
      <c r="B65" s="614" t="s">
        <v>240</v>
      </c>
      <c r="C65" s="379">
        <f>'6.Polg_Hivatal'!C66</f>
        <v>0</v>
      </c>
      <c r="D65" s="362">
        <f>'6.Polg_Hivatal'!D66</f>
        <v>0</v>
      </c>
      <c r="E65" s="379">
        <f>'6.Polg_Hivatal'!E66</f>
        <v>0</v>
      </c>
      <c r="F65" s="709">
        <f>'6.Polg_Hivatal'!F66</f>
        <v>0</v>
      </c>
      <c r="G65" s="129">
        <f>'6.Polg_Hivatal'!G66</f>
        <v>0</v>
      </c>
      <c r="H65" s="363">
        <f t="shared" si="12"/>
        <v>0</v>
      </c>
      <c r="I65" s="577">
        <f>'6.Polg_Hivatal'!I66</f>
        <v>0</v>
      </c>
      <c r="J65" s="363">
        <f>'6.Polg_Hivatal'!J66</f>
        <v>0</v>
      </c>
      <c r="K65" s="129">
        <f>'6.Polg_Hivatal'!K66</f>
        <v>0</v>
      </c>
      <c r="L65" s="1321" t="str">
        <f t="shared" si="13"/>
        <v/>
      </c>
    </row>
    <row r="66" spans="1:15" ht="12" customHeight="1" x14ac:dyDescent="0.2">
      <c r="A66" s="370" t="s">
        <v>96</v>
      </c>
      <c r="B66" s="18" t="s">
        <v>178</v>
      </c>
      <c r="C66" s="379">
        <f>'6.Polg_Hivatal'!C67</f>
        <v>0</v>
      </c>
      <c r="D66" s="362">
        <f>'6.Polg_Hivatal'!D67</f>
        <v>409955</v>
      </c>
      <c r="E66" s="379">
        <f>'6.Polg_Hivatal'!E67</f>
        <v>409955</v>
      </c>
      <c r="F66" s="709">
        <f>'6.Polg_Hivatal'!F67</f>
        <v>409955</v>
      </c>
      <c r="G66" s="129">
        <f>'6.Polg_Hivatal'!G67</f>
        <v>409955</v>
      </c>
      <c r="H66" s="363">
        <f t="shared" si="12"/>
        <v>0</v>
      </c>
      <c r="I66" s="577">
        <f>'6.Polg_Hivatal'!I67</f>
        <v>0</v>
      </c>
      <c r="J66" s="363">
        <f>'6.Polg_Hivatal'!J67</f>
        <v>0</v>
      </c>
      <c r="K66" s="129">
        <f>'6.Polg_Hivatal'!K67</f>
        <v>409955</v>
      </c>
      <c r="L66" s="1321">
        <f t="shared" si="13"/>
        <v>100</v>
      </c>
    </row>
    <row r="67" spans="1:15" s="1726" customFormat="1" ht="12" customHeight="1" x14ac:dyDescent="0.2">
      <c r="A67" s="370" t="s">
        <v>322</v>
      </c>
      <c r="B67" s="1754" t="s">
        <v>242</v>
      </c>
      <c r="C67" s="379">
        <f>'6.Polg_Hivatal'!C68</f>
        <v>0</v>
      </c>
      <c r="D67" s="362">
        <f>'6.Polg_Hivatal'!D68</f>
        <v>0</v>
      </c>
      <c r="E67" s="379">
        <f>'6.Polg_Hivatal'!E68</f>
        <v>0</v>
      </c>
      <c r="F67" s="709">
        <f>'6.Polg_Hivatal'!F68</f>
        <v>0</v>
      </c>
      <c r="G67" s="129">
        <f>'6.Polg_Hivatal'!G68</f>
        <v>0</v>
      </c>
      <c r="H67" s="363">
        <f t="shared" si="12"/>
        <v>0</v>
      </c>
      <c r="I67" s="577">
        <f>'6.Polg_Hivatal'!I68</f>
        <v>0</v>
      </c>
      <c r="J67" s="363">
        <f>'6.Polg_Hivatal'!J68</f>
        <v>0</v>
      </c>
      <c r="K67" s="129">
        <f>'6.Polg_Hivatal'!K68</f>
        <v>0</v>
      </c>
      <c r="L67" s="1321" t="str">
        <f t="shared" si="13"/>
        <v/>
      </c>
    </row>
    <row r="68" spans="1:15" s="1726" customFormat="1" ht="12" customHeight="1" thickBot="1" x14ac:dyDescent="0.25">
      <c r="A68" s="370" t="s">
        <v>323</v>
      </c>
      <c r="B68" s="1754" t="s">
        <v>241</v>
      </c>
      <c r="C68" s="379">
        <f>'6.Polg_Hivatal'!C69</f>
        <v>0</v>
      </c>
      <c r="D68" s="362">
        <f>'6.Polg_Hivatal'!D69</f>
        <v>409955</v>
      </c>
      <c r="E68" s="379">
        <f>'6.Polg_Hivatal'!E69</f>
        <v>409955</v>
      </c>
      <c r="F68" s="709">
        <f>'6.Polg_Hivatal'!F69</f>
        <v>409955</v>
      </c>
      <c r="G68" s="129">
        <f>'6.Polg_Hivatal'!G69</f>
        <v>409955</v>
      </c>
      <c r="H68" s="363">
        <f t="shared" si="12"/>
        <v>0</v>
      </c>
      <c r="I68" s="577">
        <f>'6.Polg_Hivatal'!I69</f>
        <v>0</v>
      </c>
      <c r="J68" s="363">
        <f>'6.Polg_Hivatal'!J69</f>
        <v>0</v>
      </c>
      <c r="K68" s="129">
        <f>'6.Polg_Hivatal'!K69</f>
        <v>409955</v>
      </c>
      <c r="L68" s="1321">
        <f t="shared" si="13"/>
        <v>100</v>
      </c>
    </row>
    <row r="69" spans="1:15" s="1726" customFormat="1" ht="15" customHeight="1" thickBot="1" x14ac:dyDescent="0.25">
      <c r="A69" s="62" t="s">
        <v>14</v>
      </c>
      <c r="B69" s="55" t="s">
        <v>179</v>
      </c>
      <c r="C69" s="103">
        <f>+C52+C61</f>
        <v>594678845</v>
      </c>
      <c r="D69" s="160">
        <f t="shared" ref="D69:K69" si="15">+D52+D61</f>
        <v>623574579</v>
      </c>
      <c r="E69" s="103">
        <f t="shared" si="15"/>
        <v>649627536</v>
      </c>
      <c r="F69" s="1232">
        <f t="shared" si="15"/>
        <v>649627536</v>
      </c>
      <c r="G69" s="677">
        <f t="shared" si="15"/>
        <v>649997319</v>
      </c>
      <c r="H69" s="56">
        <f t="shared" si="12"/>
        <v>369783</v>
      </c>
      <c r="I69" s="236">
        <f t="shared" si="15"/>
        <v>0</v>
      </c>
      <c r="J69" s="56">
        <f t="shared" si="15"/>
        <v>0</v>
      </c>
      <c r="K69" s="677">
        <f t="shared" si="15"/>
        <v>594187828</v>
      </c>
      <c r="L69" s="1319">
        <f t="shared" si="13"/>
        <v>91.413889047133139</v>
      </c>
    </row>
    <row r="70" spans="1:15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3"/>
        <v/>
      </c>
    </row>
    <row r="71" spans="1:15" s="1726" customFormat="1" ht="15" customHeight="1" thickBot="1" x14ac:dyDescent="0.25">
      <c r="A71" s="1730" t="s">
        <v>296</v>
      </c>
      <c r="B71" s="1731"/>
      <c r="C71" s="1732">
        <f>'6.Polg_Hivatal'!C72</f>
        <v>70</v>
      </c>
      <c r="D71" s="1733">
        <f>'6.Polg_Hivatal'!D72</f>
        <v>70</v>
      </c>
      <c r="E71" s="1732">
        <f>'6.Polg_Hivatal'!E72</f>
        <v>70</v>
      </c>
      <c r="F71" s="1734">
        <f>'6.Polg_Hivatal'!F72</f>
        <v>70</v>
      </c>
      <c r="G71" s="1735">
        <f>'6.Polg_Hivatal'!G72</f>
        <v>70</v>
      </c>
      <c r="H71" s="1736">
        <f t="shared" si="12"/>
        <v>0</v>
      </c>
      <c r="I71" s="1736">
        <f>'6.Polg_Hivatal'!I72</f>
        <v>0</v>
      </c>
      <c r="J71" s="1736">
        <f>'6.Polg_Hivatal'!J72</f>
        <v>0</v>
      </c>
      <c r="K71" s="1735">
        <f>'6.Polg_Hivatal'!K72</f>
        <v>65</v>
      </c>
      <c r="L71" s="1323">
        <f t="shared" si="13"/>
        <v>92.857142857142861</v>
      </c>
    </row>
    <row r="72" spans="1:15" s="1726" customFormat="1" ht="14.25" customHeight="1" thickBot="1" x14ac:dyDescent="0.25">
      <c r="A72" s="1730" t="s">
        <v>295</v>
      </c>
      <c r="B72" s="1731"/>
      <c r="C72" s="163">
        <f>'6.Polg_Hivatal'!C73</f>
        <v>0</v>
      </c>
      <c r="D72" s="162">
        <f>'6.Polg_Hivatal'!D73</f>
        <v>0</v>
      </c>
      <c r="E72" s="163">
        <f>'6.Polg_Hivatal'!E73</f>
        <v>0</v>
      </c>
      <c r="F72" s="1737">
        <f>'6.Polg_Hivatal'!F73</f>
        <v>0</v>
      </c>
      <c r="G72" s="680">
        <f>'6.Polg_Hivatal'!G73</f>
        <v>0</v>
      </c>
      <c r="H72" s="1738">
        <f t="shared" si="12"/>
        <v>0</v>
      </c>
      <c r="I72" s="1736">
        <f>'6.Polg_Hivatal'!I73</f>
        <v>0</v>
      </c>
      <c r="J72" s="1736">
        <f>'6.Polg_Hivatal'!J73</f>
        <v>0</v>
      </c>
      <c r="K72" s="1735"/>
      <c r="L72" s="1323" t="str">
        <f t="shared" si="13"/>
        <v/>
      </c>
      <c r="O72" s="1726" t="s">
        <v>389</v>
      </c>
    </row>
    <row r="73" spans="1:15" s="1726" customFormat="1" ht="11.25" x14ac:dyDescent="0.2">
      <c r="A73" s="1727"/>
      <c r="D73" s="1726" t="s">
        <v>389</v>
      </c>
      <c r="H73" s="1739" t="s">
        <v>721</v>
      </c>
    </row>
    <row r="74" spans="1:15" s="1726" customFormat="1" ht="11.25" x14ac:dyDescent="0.2">
      <c r="A74" s="1727"/>
    </row>
    <row r="75" spans="1:15" s="1726" customFormat="1" ht="11.25" x14ac:dyDescent="0.2">
      <c r="A75" s="1727"/>
    </row>
    <row r="76" spans="1:15" s="1726" customFormat="1" ht="11.25" x14ac:dyDescent="0.2">
      <c r="A76" s="1727"/>
    </row>
  </sheetData>
  <sheetProtection formatCells="0"/>
  <mergeCells count="7">
    <mergeCell ref="A50:L50"/>
    <mergeCell ref="A9:L9"/>
    <mergeCell ref="A1:I1"/>
    <mergeCell ref="A2:L2"/>
    <mergeCell ref="A6:L6"/>
    <mergeCell ref="C4:L4"/>
    <mergeCell ref="C5:L5"/>
  </mergeCells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3"/>
  <sheetViews>
    <sheetView view="pageBreakPreview" zoomScale="130" zoomScaleNormal="112" zoomScaleSheetLayoutView="130" workbookViewId="0">
      <selection activeCell="G16" sqref="G16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8.16406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1081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040"/>
      <c r="D3" s="1040"/>
      <c r="E3" s="1040"/>
      <c r="F3" s="1040"/>
      <c r="G3" s="1040"/>
      <c r="H3" s="1040"/>
    </row>
    <row r="4" spans="1:12" s="45" customFormat="1" ht="38.25" customHeight="1" x14ac:dyDescent="0.2">
      <c r="A4" s="43" t="s">
        <v>140</v>
      </c>
      <c r="B4" s="44" t="s">
        <v>136</v>
      </c>
      <c r="C4" s="2186" t="s">
        <v>141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406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127582889</v>
      </c>
      <c r="D10" s="160">
        <f t="shared" ref="D10:K10" si="0">SUM(D11:D21)</f>
        <v>127582889</v>
      </c>
      <c r="E10" s="677">
        <f t="shared" si="0"/>
        <v>127582889</v>
      </c>
      <c r="F10" s="677">
        <f t="shared" si="0"/>
        <v>175582889</v>
      </c>
      <c r="G10" s="677">
        <f t="shared" si="0"/>
        <v>199165042</v>
      </c>
      <c r="H10" s="1224">
        <f>+G10-F10</f>
        <v>23582153</v>
      </c>
      <c r="I10" s="1202">
        <f t="shared" si="0"/>
        <v>0</v>
      </c>
      <c r="J10" s="1365">
        <f t="shared" si="0"/>
        <v>0</v>
      </c>
      <c r="K10" s="677">
        <f t="shared" si="0"/>
        <v>205884367</v>
      </c>
      <c r="L10" s="1319">
        <f t="shared" ref="L10:L48" si="1">IF(G10=0,"",K10/G10*100)</f>
        <v>103.37374718601471</v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'7.TIK'!C11-'25._TIK_önként'!C11</f>
        <v>0</v>
      </c>
      <c r="D11" s="262">
        <f>'7.TIK'!D11-'25._TIK_önként'!D11</f>
        <v>0</v>
      </c>
      <c r="E11" s="678">
        <f>'7.TIK'!E11-'25._TIK_önként'!E11</f>
        <v>0</v>
      </c>
      <c r="F11" s="678">
        <f>'7.TIK'!F11-'25._TIK_önként'!F11</f>
        <v>37642</v>
      </c>
      <c r="G11" s="678">
        <f>'7.TIK'!G11-'25._TIK_önként'!G11</f>
        <v>37642</v>
      </c>
      <c r="H11" s="631">
        <f t="shared" ref="H11:H48" si="2">+G11-F11</f>
        <v>0</v>
      </c>
      <c r="I11" s="1203">
        <f>'7.TIK'!I11-'25._TIK_önként'!I11</f>
        <v>0</v>
      </c>
      <c r="J11" s="1366">
        <f>'7.TIK'!J11-'25._TIK_önként'!J11</f>
        <v>0</v>
      </c>
      <c r="K11" s="678">
        <f>'7.TIK'!K11-'25._TIK_önként'!K11</f>
        <v>37642</v>
      </c>
      <c r="L11" s="1461">
        <f t="shared" si="1"/>
        <v>100</v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'7.TIK'!C12-'25._TIK_önként'!C12</f>
        <v>16003360</v>
      </c>
      <c r="D12" s="380">
        <f>'7.TIK'!D12-'25._TIK_önként'!D12</f>
        <v>16003360</v>
      </c>
      <c r="E12" s="101">
        <f>'7.TIK'!E12-'25._TIK_önként'!E12</f>
        <v>16003360</v>
      </c>
      <c r="F12" s="101">
        <f>'7.TIK'!F12-'25._TIK_önként'!F12</f>
        <v>31466268</v>
      </c>
      <c r="G12" s="101">
        <f>'7.TIK'!G12-'25._TIK_önként'!G12</f>
        <v>35248188</v>
      </c>
      <c r="H12" s="632">
        <f t="shared" si="2"/>
        <v>3781920</v>
      </c>
      <c r="I12" s="1204">
        <f>'7.TIK'!I12-'25._TIK_önként'!I12</f>
        <v>0</v>
      </c>
      <c r="J12" s="1367">
        <f>'7.TIK'!J12-'25._TIK_önként'!J12</f>
        <v>0</v>
      </c>
      <c r="K12" s="101">
        <f>'7.TIK'!K12-'25._TIK_önként'!K12</f>
        <v>38890574</v>
      </c>
      <c r="L12" s="1462">
        <f t="shared" si="1"/>
        <v>110.33354111706394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'7.TIK'!C13-'25._TIK_önként'!C13</f>
        <v>6184800</v>
      </c>
      <c r="D13" s="380">
        <f>'7.TIK'!D13-'25._TIK_önként'!D13</f>
        <v>6184800</v>
      </c>
      <c r="E13" s="101">
        <f>'7.TIK'!E13-'25._TIK_önként'!E13</f>
        <v>6184800</v>
      </c>
      <c r="F13" s="101">
        <f>'7.TIK'!F13-'25._TIK_önként'!F13</f>
        <v>8495492</v>
      </c>
      <c r="G13" s="101">
        <f>'7.TIK'!G13-'25._TIK_önként'!G13</f>
        <v>8495492</v>
      </c>
      <c r="H13" s="632">
        <f t="shared" si="2"/>
        <v>0</v>
      </c>
      <c r="I13" s="1204">
        <f>'7.TIK'!I13-'25._TIK_önként'!I13</f>
        <v>0</v>
      </c>
      <c r="J13" s="1367">
        <f>'7.TIK'!J13-'25._TIK_önként'!J13</f>
        <v>0</v>
      </c>
      <c r="K13" s="101">
        <f>'7.TIK'!K13-'25._TIK_önként'!K13</f>
        <v>7463255</v>
      </c>
      <c r="L13" s="1462">
        <f t="shared" si="1"/>
        <v>87.849591289121335</v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'7.TIK'!C14-'25._TIK_önként'!C14</f>
        <v>0</v>
      </c>
      <c r="D14" s="380">
        <f>'7.TIK'!D14-'25._TIK_önként'!D14</f>
        <v>0</v>
      </c>
      <c r="E14" s="101">
        <f>'7.TIK'!E14-'25._TIK_önként'!E14</f>
        <v>0</v>
      </c>
      <c r="F14" s="101">
        <f>'7.TIK'!F14-'25._TIK_önként'!F14</f>
        <v>0</v>
      </c>
      <c r="G14" s="101">
        <f>'7.TIK'!G14-'25._TIK_önként'!G14</f>
        <v>0</v>
      </c>
      <c r="H14" s="632">
        <f t="shared" si="2"/>
        <v>0</v>
      </c>
      <c r="I14" s="1204">
        <f>'7.TIK'!I14-'25._TIK_önként'!I14</f>
        <v>0</v>
      </c>
      <c r="J14" s="1367">
        <f>'7.TIK'!J14-'25._TIK_önként'!J14</f>
        <v>0</v>
      </c>
      <c r="K14" s="101">
        <f>'7.TIK'!K14-'25._TIK_önként'!K14</f>
        <v>0</v>
      </c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'7.TIK'!C15-'25._TIK_önként'!C15</f>
        <v>80844050</v>
      </c>
      <c r="D15" s="380">
        <f>'7.TIK'!D15-'25._TIK_önként'!D15</f>
        <v>80844050</v>
      </c>
      <c r="E15" s="101">
        <f>'7.TIK'!E15-'25._TIK_önként'!E15</f>
        <v>80844050</v>
      </c>
      <c r="F15" s="101">
        <f>'7.TIK'!F15-'25._TIK_önként'!F15</f>
        <v>99047571</v>
      </c>
      <c r="G15" s="101">
        <f>'7.TIK'!G15-'25._TIK_önként'!G15</f>
        <v>115186533</v>
      </c>
      <c r="H15" s="632">
        <f t="shared" si="2"/>
        <v>16138962</v>
      </c>
      <c r="I15" s="1204">
        <f>'7.TIK'!I15-'25._TIK_önként'!I15</f>
        <v>0</v>
      </c>
      <c r="J15" s="1367">
        <f>'7.TIK'!J15-'25._TIK_önként'!J15</f>
        <v>0</v>
      </c>
      <c r="K15" s="101">
        <f>'7.TIK'!K15-'25._TIK_önként'!K15</f>
        <v>116286698</v>
      </c>
      <c r="L15" s="1462">
        <f t="shared" si="1"/>
        <v>100.95511599433242</v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'7.TIK'!C16-'25._TIK_önként'!C16</f>
        <v>24500679</v>
      </c>
      <c r="D16" s="380">
        <f>'7.TIK'!D16-'25._TIK_önként'!D16</f>
        <v>24500679</v>
      </c>
      <c r="E16" s="101">
        <f>'7.TIK'!E16-'25._TIK_önként'!E16</f>
        <v>24500679</v>
      </c>
      <c r="F16" s="101">
        <f>'7.TIK'!F16-'25._TIK_önként'!F16</f>
        <v>34411535</v>
      </c>
      <c r="G16" s="101">
        <f>'7.TIK'!G16-'25._TIK_önként'!G16</f>
        <v>38072806</v>
      </c>
      <c r="H16" s="632">
        <f t="shared" si="2"/>
        <v>3661271</v>
      </c>
      <c r="I16" s="1204">
        <f>'7.TIK'!I16-'25._TIK_önként'!I16</f>
        <v>0</v>
      </c>
      <c r="J16" s="1367">
        <f>'7.TIK'!J16-'25._TIK_önként'!J16</f>
        <v>0</v>
      </c>
      <c r="K16" s="101">
        <f>'7.TIK'!K16-'25._TIK_önként'!K16</f>
        <v>39511570</v>
      </c>
      <c r="L16" s="1462">
        <f t="shared" si="1"/>
        <v>103.77898072445724</v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'7.TIK'!C17-'25._TIK_önként'!C17</f>
        <v>0</v>
      </c>
      <c r="D17" s="380">
        <f>'7.TIK'!D17-'25._TIK_önként'!D17</f>
        <v>0</v>
      </c>
      <c r="E17" s="101">
        <f>'7.TIK'!E17-'25._TIK_önként'!E17</f>
        <v>0</v>
      </c>
      <c r="F17" s="101">
        <f>'7.TIK'!F17-'25._TIK_önként'!F17</f>
        <v>0</v>
      </c>
      <c r="G17" s="101">
        <f>'7.TIK'!G17-'25._TIK_önként'!G17</f>
        <v>0</v>
      </c>
      <c r="H17" s="632">
        <f t="shared" si="2"/>
        <v>0</v>
      </c>
      <c r="I17" s="1204">
        <f>'7.TIK'!I17-'25._TIK_önként'!I17</f>
        <v>0</v>
      </c>
      <c r="J17" s="1367">
        <f>'7.TIK'!J17-'25._TIK_önként'!J17</f>
        <v>0</v>
      </c>
      <c r="K17" s="101">
        <f>'7.TIK'!K17-'25._TIK_önként'!K17</f>
        <v>0</v>
      </c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'7.TIK'!C18-'25._TIK_önként'!C18</f>
        <v>0</v>
      </c>
      <c r="D18" s="257">
        <f>'7.TIK'!D18-'25._TIK_önként'!D18</f>
        <v>0</v>
      </c>
      <c r="E18" s="106">
        <f>'7.TIK'!E18-'25._TIK_önként'!E18</f>
        <v>0</v>
      </c>
      <c r="F18" s="106">
        <f>'7.TIK'!F18-'25._TIK_önként'!F18</f>
        <v>0</v>
      </c>
      <c r="G18" s="106">
        <f>'7.TIK'!G18-'25._TIK_önként'!G18</f>
        <v>0</v>
      </c>
      <c r="H18" s="633">
        <f t="shared" si="2"/>
        <v>0</v>
      </c>
      <c r="I18" s="1205">
        <f>'7.TIK'!I18-'25._TIK_önként'!I18</f>
        <v>0</v>
      </c>
      <c r="J18" s="1368">
        <f>'7.TIK'!J18-'25._TIK_önként'!J18</f>
        <v>0</v>
      </c>
      <c r="K18" s="106">
        <f>'7.TIK'!K18-'25._TIK_önként'!K18</f>
        <v>0</v>
      </c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'7.TIK'!C19-'25._TIK_önként'!C19</f>
        <v>0</v>
      </c>
      <c r="D19" s="380">
        <f>'7.TIK'!D19-'25._TIK_önként'!D19</f>
        <v>0</v>
      </c>
      <c r="E19" s="101">
        <f>'7.TIK'!E19-'25._TIK_önként'!E19</f>
        <v>0</v>
      </c>
      <c r="F19" s="101">
        <f>'7.TIK'!F19-'25._TIK_önként'!F19</f>
        <v>0</v>
      </c>
      <c r="G19" s="101">
        <f>'7.TIK'!G19-'25._TIK_önként'!G19</f>
        <v>0</v>
      </c>
      <c r="H19" s="632">
        <f t="shared" si="2"/>
        <v>0</v>
      </c>
      <c r="I19" s="1204">
        <f>'7.TIK'!I19-'25._TIK_önként'!I19</f>
        <v>0</v>
      </c>
      <c r="J19" s="1367">
        <f>'7.TIK'!J19-'25._TIK_önként'!J19</f>
        <v>0</v>
      </c>
      <c r="K19" s="101">
        <f>'7.TIK'!K19-'25._TIK_önként'!K19</f>
        <v>0</v>
      </c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'7.TIK'!C20-'25._TIK_önként'!C20</f>
        <v>50000</v>
      </c>
      <c r="D20" s="381">
        <f>'7.TIK'!D20-'25._TIK_önként'!D20</f>
        <v>50000</v>
      </c>
      <c r="E20" s="101">
        <f>'7.TIK'!E20-'25._TIK_önként'!E20</f>
        <v>50000</v>
      </c>
      <c r="F20" s="101">
        <f>'7.TIK'!F20-'25._TIK_önként'!F20</f>
        <v>50000</v>
      </c>
      <c r="G20" s="372">
        <f>'7.TIK'!G20-'25._TIK_önként'!G20</f>
        <v>50000</v>
      </c>
      <c r="H20" s="634">
        <f t="shared" si="2"/>
        <v>0</v>
      </c>
      <c r="I20" s="1206">
        <f>'7.TIK'!I20-'25._TIK_önként'!I20</f>
        <v>0</v>
      </c>
      <c r="J20" s="1369">
        <f>'7.TIK'!J20-'25._TIK_önként'!J20</f>
        <v>0</v>
      </c>
      <c r="K20" s="372">
        <f>'7.TIK'!K20-'25._TIK_önként'!K20</f>
        <v>76500</v>
      </c>
      <c r="L20" s="1464">
        <f t="shared" si="1"/>
        <v>153</v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'7.TIK'!C21-'25._TIK_önként'!C21</f>
        <v>0</v>
      </c>
      <c r="D21" s="381">
        <f>'7.TIK'!D21-'25._TIK_önként'!D21</f>
        <v>0</v>
      </c>
      <c r="E21" s="106">
        <f>'7.TIK'!E21-'25._TIK_önként'!E21</f>
        <v>0</v>
      </c>
      <c r="F21" s="106">
        <f>'7.TIK'!F21-'25._TIK_önként'!F21</f>
        <v>2074381</v>
      </c>
      <c r="G21" s="106">
        <f>'7.TIK'!G21-'25._TIK_önként'!G21</f>
        <v>2074381</v>
      </c>
      <c r="H21" s="635">
        <f t="shared" si="2"/>
        <v>0</v>
      </c>
      <c r="I21" s="1207">
        <f>'7.TIK'!I21-'25._TIK_önként'!I21</f>
        <v>0</v>
      </c>
      <c r="J21" s="1370">
        <f>'7.TIK'!J21-'25._TIK_önként'!J21</f>
        <v>0</v>
      </c>
      <c r="K21" s="106">
        <f>'7.TIK'!K21-'25._TIK_önként'!K21</f>
        <v>3618128</v>
      </c>
      <c r="L21" s="1465">
        <f t="shared" si="1"/>
        <v>174.4196461498635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0</v>
      </c>
      <c r="E22" s="677">
        <f t="shared" si="3"/>
        <v>142858</v>
      </c>
      <c r="F22" s="677">
        <f t="shared" si="3"/>
        <v>142858</v>
      </c>
      <c r="G22" s="677">
        <f t="shared" si="3"/>
        <v>142858</v>
      </c>
      <c r="H22" s="56">
        <f t="shared" si="2"/>
        <v>0</v>
      </c>
      <c r="I22" s="1202">
        <f t="shared" si="3"/>
        <v>0</v>
      </c>
      <c r="J22" s="1365">
        <f t="shared" si="3"/>
        <v>0</v>
      </c>
      <c r="K22" s="677">
        <f t="shared" si="3"/>
        <v>142858</v>
      </c>
      <c r="L22" s="131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'7.TIK'!C23-'25._TIK_önként'!C23</f>
        <v>0</v>
      </c>
      <c r="D23" s="380">
        <f>'7.TIK'!D23-'25._TIK_önként'!D23</f>
        <v>0</v>
      </c>
      <c r="E23" s="679">
        <f>'7.TIK'!E23-'25._TIK_önként'!E23</f>
        <v>0</v>
      </c>
      <c r="F23" s="679">
        <f>'7.TIK'!F23-'25._TIK_önként'!F23</f>
        <v>0</v>
      </c>
      <c r="G23" s="679">
        <f>'7.TIK'!G23-'25._TIK_önként'!G23</f>
        <v>0</v>
      </c>
      <c r="H23" s="84">
        <f t="shared" si="2"/>
        <v>0</v>
      </c>
      <c r="I23" s="1208">
        <f>'7.TIK'!I23-'25._TIK_önként'!I23</f>
        <v>0</v>
      </c>
      <c r="J23" s="1371">
        <f>'7.TIK'!J23-'25._TIK_önként'!J23</f>
        <v>0</v>
      </c>
      <c r="K23" s="679">
        <f>'7.TIK'!K23-'25._TIK_önként'!K23</f>
        <v>0</v>
      </c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'7.TIK'!C24-'25._TIK_önként'!C24</f>
        <v>0</v>
      </c>
      <c r="D24" s="380">
        <f>'7.TIK'!D24-'25._TIK_önként'!D24</f>
        <v>0</v>
      </c>
      <c r="E24" s="101">
        <f>'7.TIK'!E24-'25._TIK_önként'!E24</f>
        <v>0</v>
      </c>
      <c r="F24" s="101">
        <f>'7.TIK'!F24-'25._TIK_önként'!F24</f>
        <v>0</v>
      </c>
      <c r="G24" s="101">
        <f>'7.TIK'!G24-'25._TIK_önként'!G24</f>
        <v>0</v>
      </c>
      <c r="H24" s="632">
        <f t="shared" si="2"/>
        <v>0</v>
      </c>
      <c r="I24" s="1204">
        <f>'7.TIK'!I24-'25._TIK_önként'!I24</f>
        <v>0</v>
      </c>
      <c r="J24" s="1367">
        <f>'7.TIK'!J24-'25._TIK_önként'!J24</f>
        <v>0</v>
      </c>
      <c r="K24" s="101">
        <f>'7.TIK'!K24-'25._TIK_önként'!K24</f>
        <v>0</v>
      </c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'7.TIK'!C25-'25._TIK_önként'!C25</f>
        <v>0</v>
      </c>
      <c r="D25" s="380">
        <f>'7.TIK'!D25-'25._TIK_önként'!D25</f>
        <v>0</v>
      </c>
      <c r="E25" s="101">
        <f>'7.TIK'!E25-'25._TIK_önként'!E25</f>
        <v>142858</v>
      </c>
      <c r="F25" s="101">
        <f>'7.TIK'!F25-'25._TIK_önként'!F25</f>
        <v>142858</v>
      </c>
      <c r="G25" s="101">
        <f>'7.TIK'!G25-'25._TIK_önként'!G25</f>
        <v>142858</v>
      </c>
      <c r="H25" s="632">
        <f t="shared" si="2"/>
        <v>0</v>
      </c>
      <c r="I25" s="1204">
        <f>'7.TIK'!I25-'25._TIK_önként'!I25</f>
        <v>0</v>
      </c>
      <c r="J25" s="1367">
        <f>'7.TIK'!J25-'25._TIK_önként'!J25</f>
        <v>0</v>
      </c>
      <c r="K25" s="101">
        <f>'7.TIK'!K25-'25._TIK_önként'!K25</f>
        <v>142858</v>
      </c>
      <c r="L25" s="1462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'7.TIK'!C26-'25._TIK_önként'!C26</f>
        <v>0</v>
      </c>
      <c r="D26" s="380">
        <f>'7.TIK'!D26-'25._TIK_önként'!D26</f>
        <v>0</v>
      </c>
      <c r="E26" s="101">
        <f>'7.TIK'!E26-'25._TIK_önként'!E26</f>
        <v>0</v>
      </c>
      <c r="F26" s="101">
        <f>'7.TIK'!F26-'25._TIK_önként'!F26</f>
        <v>0</v>
      </c>
      <c r="G26" s="101">
        <f>'7.TIK'!G26-'25._TIK_önként'!G26</f>
        <v>0</v>
      </c>
      <c r="H26" s="636">
        <f t="shared" si="2"/>
        <v>0</v>
      </c>
      <c r="I26" s="1209">
        <f>'7.TIK'!I26-'25._TIK_önként'!I26</f>
        <v>0</v>
      </c>
      <c r="J26" s="1372">
        <f>'7.TIK'!J26-'25._TIK_önként'!J26</f>
        <v>0</v>
      </c>
      <c r="K26" s="101">
        <f>'7.TIK'!K26-'25._TIK_önként'!K26</f>
        <v>0</v>
      </c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'7.TIK'!C28-'25._TIK_önként'!C27</f>
        <v>0</v>
      </c>
      <c r="D27" s="162">
        <f>'7.TIK'!D28-'25._TIK_önként'!D27</f>
        <v>0</v>
      </c>
      <c r="E27" s="680">
        <f>'7.TIK'!E28-'25._TIK_önként'!E27</f>
        <v>0</v>
      </c>
      <c r="F27" s="680">
        <f>'7.TIK'!F28-'25._TIK_önként'!F27</f>
        <v>0</v>
      </c>
      <c r="G27" s="680">
        <f>'7.TIK'!G28-'25._TIK_önként'!G27</f>
        <v>0</v>
      </c>
      <c r="H27" s="83">
        <f t="shared" si="2"/>
        <v>0</v>
      </c>
      <c r="I27" s="341">
        <f>'7.TIK'!I28-'25._TIK_önként'!I27</f>
        <v>0</v>
      </c>
      <c r="J27" s="1373">
        <f>'7.TIK'!J28-'25._TIK_önként'!J27</f>
        <v>0</v>
      </c>
      <c r="K27" s="680">
        <f>'7.TIK'!K28-'25._TIK_önként'!K27</f>
        <v>0</v>
      </c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677">
        <f t="shared" si="4"/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'7.TIK'!C29-'25._TIK_önként'!C29</f>
        <v>0</v>
      </c>
      <c r="D29" s="258">
        <f>'7.TIK'!D29-'25._TIK_önként'!D29</f>
        <v>0</v>
      </c>
      <c r="E29" s="681">
        <f>'7.TIK'!E29-'25._TIK_önként'!E29</f>
        <v>0</v>
      </c>
      <c r="F29" s="681">
        <f>'7.TIK'!F29-'25._TIK_önként'!F29</f>
        <v>0</v>
      </c>
      <c r="G29" s="681">
        <f>'7.TIK'!G29-'25._TIK_önként'!G29</f>
        <v>0</v>
      </c>
      <c r="H29" s="637">
        <f t="shared" si="2"/>
        <v>0</v>
      </c>
      <c r="I29" s="1210">
        <f>'7.TIK'!I29-'25._TIK_önként'!I29</f>
        <v>0</v>
      </c>
      <c r="J29" s="1374">
        <f>'7.TIK'!J29-'25._TIK_önként'!J29</f>
        <v>0</v>
      </c>
      <c r="K29" s="681">
        <f>'7.TIK'!K29-'25._TIK_önként'!K29</f>
        <v>0</v>
      </c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'7.TIK'!C30-'25._TIK_önként'!C30</f>
        <v>0</v>
      </c>
      <c r="D30" s="263">
        <f>'7.TIK'!D30-'25._TIK_önként'!D30</f>
        <v>0</v>
      </c>
      <c r="E30" s="129">
        <f>'7.TIK'!E30-'25._TIK_önként'!E30</f>
        <v>0</v>
      </c>
      <c r="F30" s="129">
        <f>'7.TIK'!F30-'25._TIK_önként'!F30</f>
        <v>0</v>
      </c>
      <c r="G30" s="379">
        <f>'7.TIK'!G30-'25._TIK_önként'!G30</f>
        <v>0</v>
      </c>
      <c r="H30" s="626">
        <f t="shared" si="2"/>
        <v>0</v>
      </c>
      <c r="I30" s="1211">
        <f>'7.TIK'!I30-'25._TIK_önként'!I30</f>
        <v>0</v>
      </c>
      <c r="J30" s="1375">
        <f>'7.TIK'!J30-'25._TIK_önként'!J30</f>
        <v>0</v>
      </c>
      <c r="K30" s="379">
        <f>'7.TIK'!K30-'25._TIK_önként'!K30</f>
        <v>0</v>
      </c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'7.TIK'!C31-'25._TIK_önként'!C31</f>
        <v>0</v>
      </c>
      <c r="D31" s="259">
        <f>'7.TIK'!D31-'25._TIK_önként'!D31</f>
        <v>0</v>
      </c>
      <c r="E31" s="682">
        <f>'7.TIK'!E31-'25._TIK_önként'!E31</f>
        <v>0</v>
      </c>
      <c r="F31" s="682">
        <f>'7.TIK'!F31-'25._TIK_önként'!F31</f>
        <v>0</v>
      </c>
      <c r="G31" s="682">
        <f>'7.TIK'!G31-'25._TIK_önként'!G31</f>
        <v>0</v>
      </c>
      <c r="H31" s="638">
        <f t="shared" si="2"/>
        <v>0</v>
      </c>
      <c r="I31" s="1212">
        <f>'7.TIK'!I31-'25._TIK_önként'!I31</f>
        <v>0</v>
      </c>
      <c r="J31" s="1376">
        <f>'7.TIK'!J31-'25._TIK_önként'!J31</f>
        <v>0</v>
      </c>
      <c r="K31" s="682">
        <f>'7.TIK'!K31-'25._TIK_önként'!K31</f>
        <v>0</v>
      </c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677">
        <f t="shared" si="5"/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21069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'7.TIK'!C33-'25._TIK_önként'!C33</f>
        <v>0</v>
      </c>
      <c r="D33" s="258">
        <f>'7.TIK'!D33-'25._TIK_önként'!D33</f>
        <v>0</v>
      </c>
      <c r="E33" s="681">
        <f>'7.TIK'!E33-'25._TIK_önként'!E33</f>
        <v>0</v>
      </c>
      <c r="F33" s="681">
        <f>'7.TIK'!F33-'25._TIK_önként'!F33</f>
        <v>0</v>
      </c>
      <c r="G33" s="681">
        <f>'7.TIK'!G33-'25._TIK_önként'!G33</f>
        <v>0</v>
      </c>
      <c r="H33" s="637">
        <f t="shared" si="2"/>
        <v>0</v>
      </c>
      <c r="I33" s="1210">
        <f>'7.TIK'!I33-'25._TIK_önként'!I33</f>
        <v>0</v>
      </c>
      <c r="J33" s="1374">
        <f>'7.TIK'!J33-'25._TIK_önként'!J33</f>
        <v>0</v>
      </c>
      <c r="K33" s="681">
        <f>'7.TIK'!K33-'25._TIK_önként'!K33</f>
        <v>0</v>
      </c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'7.TIK'!C34-'25._TIK_önként'!C34</f>
        <v>0</v>
      </c>
      <c r="D34" s="263">
        <f>'7.TIK'!D34-'25._TIK_önként'!D34</f>
        <v>0</v>
      </c>
      <c r="E34" s="129">
        <f>'7.TIK'!E34-'25._TIK_önként'!E34</f>
        <v>0</v>
      </c>
      <c r="F34" s="129">
        <f>'7.TIK'!F34-'25._TIK_önként'!F34</f>
        <v>0</v>
      </c>
      <c r="G34" s="379">
        <f>'7.TIK'!G34-'25._TIK_önként'!G34</f>
        <v>0</v>
      </c>
      <c r="H34" s="626">
        <f t="shared" si="2"/>
        <v>0</v>
      </c>
      <c r="I34" s="1211">
        <f>'7.TIK'!I34-'25._TIK_önként'!I34</f>
        <v>0</v>
      </c>
      <c r="J34" s="1375">
        <f>'7.TIK'!J34-'25._TIK_önként'!J34</f>
        <v>0</v>
      </c>
      <c r="K34" s="379">
        <f>'7.TIK'!K34-'25._TIK_önként'!K34</f>
        <v>0</v>
      </c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'7.TIK'!C35-'25._TIK_önként'!C35</f>
        <v>0</v>
      </c>
      <c r="D35" s="259">
        <f>'7.TIK'!D35-'25._TIK_önként'!D35</f>
        <v>0</v>
      </c>
      <c r="E35" s="682">
        <f>'7.TIK'!E35-'25._TIK_önként'!E35</f>
        <v>0</v>
      </c>
      <c r="F35" s="682">
        <f>'7.TIK'!F35-'25._TIK_önként'!F35</f>
        <v>0</v>
      </c>
      <c r="G35" s="682">
        <f>'7.TIK'!G35-'25._TIK_önként'!G35</f>
        <v>0</v>
      </c>
      <c r="H35" s="639">
        <f t="shared" si="2"/>
        <v>0</v>
      </c>
      <c r="I35" s="1213">
        <f>'7.TIK'!I35-'25._TIK_önként'!I35</f>
        <v>0</v>
      </c>
      <c r="J35" s="1377">
        <f>'7.TIK'!J35-'25._TIK_önként'!J35</f>
        <v>0</v>
      </c>
      <c r="K35" s="682">
        <f>'7.TIK'!K35-'25._TIK_önként'!K35</f>
        <v>21069</v>
      </c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'7.TIK'!C36-'25._TIK_önként'!C36</f>
        <v>0</v>
      </c>
      <c r="D36" s="162">
        <f>'7.TIK'!D36-'25._TIK_önként'!D36</f>
        <v>0</v>
      </c>
      <c r="E36" s="680">
        <f>'7.TIK'!E36-'25._TIK_önként'!E36</f>
        <v>0</v>
      </c>
      <c r="F36" s="680">
        <f>'7.TIK'!F36-'25._TIK_önként'!F36</f>
        <v>0</v>
      </c>
      <c r="G36" s="680">
        <f>'7.TIK'!G36-'25._TIK_önként'!G36</f>
        <v>0</v>
      </c>
      <c r="H36" s="83">
        <f t="shared" si="2"/>
        <v>0</v>
      </c>
      <c r="I36" s="341">
        <f>'7.TIK'!I36-'25._TIK_önként'!I36</f>
        <v>0</v>
      </c>
      <c r="J36" s="1373">
        <f>'7.TIK'!J36-'25._TIK_önként'!J36</f>
        <v>0</v>
      </c>
      <c r="K36" s="680">
        <f>'7.TIK'!K36-'25._TIK_önként'!K36</f>
        <v>0</v>
      </c>
      <c r="L36" s="1301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>
        <f>'7.TIK'!C37-'25._TIK_önként'!C37</f>
        <v>0</v>
      </c>
      <c r="D37" s="162">
        <f>'7.TIK'!D37-'25._TIK_önként'!D37</f>
        <v>0</v>
      </c>
      <c r="E37" s="683">
        <f>'7.TIK'!E37-'25._TIK_önként'!E37</f>
        <v>0</v>
      </c>
      <c r="F37" s="683">
        <f>'7.TIK'!F37-'25._TIK_önként'!F37</f>
        <v>0</v>
      </c>
      <c r="G37" s="683">
        <f>'7.TIK'!G37-'25._TIK_önként'!G37</f>
        <v>0</v>
      </c>
      <c r="H37" s="640">
        <f t="shared" si="2"/>
        <v>0</v>
      </c>
      <c r="I37" s="340">
        <f>'7.TIK'!I37-'25._TIK_önként'!I37</f>
        <v>0</v>
      </c>
      <c r="J37" s="1378">
        <f>'7.TIK'!J37-'25._TIK_önként'!J37</f>
        <v>0</v>
      </c>
      <c r="K37" s="683">
        <f>'7.TIK'!K37-'25._TIK_önként'!K37</f>
        <v>0</v>
      </c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'7.TIK'!C38-'25._TIK_önként'!C38</f>
        <v>0</v>
      </c>
      <c r="D38" s="162">
        <f>'7.TIK'!D38-'25._TIK_önként'!D38</f>
        <v>0</v>
      </c>
      <c r="E38" s="680">
        <f>'7.TIK'!E38-'25._TIK_önként'!E38</f>
        <v>0</v>
      </c>
      <c r="F38" s="680">
        <f>'7.TIK'!F38-'25._TIK_önként'!F38</f>
        <v>0</v>
      </c>
      <c r="G38" s="680">
        <f>'7.TIK'!G38-'25._TIK_önként'!G38</f>
        <v>0</v>
      </c>
      <c r="H38" s="83">
        <f t="shared" si="2"/>
        <v>0</v>
      </c>
      <c r="I38" s="341">
        <f>'7.TIK'!I38-'25._TIK_önként'!I38</f>
        <v>0</v>
      </c>
      <c r="J38" s="1379">
        <f>'7.TIK'!J38-'25._TIK_önként'!J38</f>
        <v>0</v>
      </c>
      <c r="K38" s="680">
        <f>'7.TIK'!K38-'25._TIK_önként'!K38</f>
        <v>0</v>
      </c>
      <c r="L38" s="1301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'7.TIK'!C39-'25._TIK_önként'!C39</f>
        <v>0</v>
      </c>
      <c r="D39" s="264">
        <f>'7.TIK'!D39-'25._TIK_önként'!D39</f>
        <v>0</v>
      </c>
      <c r="E39" s="684">
        <f>'7.TIK'!E39-'25._TIK_önként'!E39</f>
        <v>0</v>
      </c>
      <c r="F39" s="684">
        <f>'7.TIK'!F39-'25._TIK_önként'!F39</f>
        <v>0</v>
      </c>
      <c r="G39" s="684">
        <f>'7.TIK'!G39-'25._TIK_önként'!G39</f>
        <v>0</v>
      </c>
      <c r="H39" s="641">
        <f t="shared" si="2"/>
        <v>0</v>
      </c>
      <c r="I39" s="1214">
        <f>'7.TIK'!I39-'25._TIK_önként'!I39</f>
        <v>0</v>
      </c>
      <c r="J39" s="1380">
        <f>'7.TIK'!J39-'25._TIK_önként'!J39</f>
        <v>0</v>
      </c>
      <c r="K39" s="684">
        <f>'7.TIK'!K39-'25._TIK_önként'!K39</f>
        <v>0</v>
      </c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'7.TIK'!C40-'25._TIK_önként'!C40</f>
        <v>0</v>
      </c>
      <c r="D40" s="382">
        <f>'7.TIK'!D40-'25._TIK_önként'!D40</f>
        <v>0</v>
      </c>
      <c r="E40" s="693">
        <f>'7.TIK'!E40-'25._TIK_önként'!E40</f>
        <v>0</v>
      </c>
      <c r="F40" s="685">
        <f>'7.TIK'!F40-'25._TIK_önként'!F40</f>
        <v>0</v>
      </c>
      <c r="G40" s="685">
        <f>'7.TIK'!G40-'25._TIK_önként'!G40</f>
        <v>0</v>
      </c>
      <c r="H40" s="642">
        <f t="shared" si="2"/>
        <v>0</v>
      </c>
      <c r="I40" s="1215">
        <f>'7.TIK'!I40-'25._TIK_önként'!I40</f>
        <v>0</v>
      </c>
      <c r="J40" s="1381">
        <f>'7.TIK'!J40-'25._TIK_önként'!J40</f>
        <v>0</v>
      </c>
      <c r="K40" s="685">
        <f>'7.TIK'!K40-'25._TIK_önként'!K40</f>
        <v>0</v>
      </c>
      <c r="L40" s="147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'7.TIK'!C41-'25._TIK_önként'!C41</f>
        <v>0</v>
      </c>
      <c r="D41" s="165">
        <f>'7.TIK'!D41-'25._TIK_önként'!D41</f>
        <v>0</v>
      </c>
      <c r="E41" s="686">
        <f>'7.TIK'!E41-'25._TIK_önként'!E41</f>
        <v>0</v>
      </c>
      <c r="F41" s="686">
        <f>'7.TIK'!F41-'25._TIK_önként'!F41</f>
        <v>0</v>
      </c>
      <c r="G41" s="686">
        <f>'7.TIK'!G41-'25._TIK_önként'!G41</f>
        <v>0</v>
      </c>
      <c r="H41" s="643">
        <f t="shared" si="2"/>
        <v>0</v>
      </c>
      <c r="I41" s="343">
        <f>'7.TIK'!I41-'25._TIK_önként'!I41</f>
        <v>0</v>
      </c>
      <c r="J41" s="1382">
        <f>'7.TIK'!J41-'25._TIK_önként'!J41</f>
        <v>0</v>
      </c>
      <c r="K41" s="686">
        <f>'7.TIK'!K41-'25._TIK_önként'!K41</f>
        <v>0</v>
      </c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127582889</v>
      </c>
      <c r="D42" s="160">
        <f t="shared" ref="D42:K42" si="6">+D10+D22+D27+D28+D32+D36+D38</f>
        <v>127582889</v>
      </c>
      <c r="E42" s="677">
        <f t="shared" si="6"/>
        <v>127725747</v>
      </c>
      <c r="F42" s="677">
        <f t="shared" si="6"/>
        <v>175725747</v>
      </c>
      <c r="G42" s="677">
        <f t="shared" si="6"/>
        <v>199307900</v>
      </c>
      <c r="H42" s="83">
        <f t="shared" si="2"/>
        <v>23582153</v>
      </c>
      <c r="I42" s="341">
        <f t="shared" si="6"/>
        <v>0</v>
      </c>
      <c r="J42" s="1379">
        <f t="shared" si="6"/>
        <v>0</v>
      </c>
      <c r="K42" s="677">
        <f t="shared" si="6"/>
        <v>206048294</v>
      </c>
      <c r="L42" s="1301">
        <f t="shared" si="1"/>
        <v>103.38190006517553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820217461</v>
      </c>
      <c r="D43" s="160">
        <f t="shared" ref="D43:K43" si="7">SUM(D44:D47)</f>
        <v>833186252</v>
      </c>
      <c r="E43" s="677">
        <f t="shared" si="7"/>
        <v>873397252</v>
      </c>
      <c r="F43" s="677">
        <f t="shared" si="7"/>
        <v>950397252</v>
      </c>
      <c r="G43" s="677">
        <f t="shared" si="7"/>
        <v>990087448</v>
      </c>
      <c r="H43" s="83">
        <f t="shared" si="2"/>
        <v>39690196</v>
      </c>
      <c r="I43" s="341">
        <f t="shared" si="7"/>
        <v>0</v>
      </c>
      <c r="J43" s="1379">
        <f t="shared" si="7"/>
        <v>100409616</v>
      </c>
      <c r="K43" s="677">
        <f t="shared" si="7"/>
        <v>964840477</v>
      </c>
      <c r="L43" s="1301">
        <f t="shared" si="1"/>
        <v>97.450026151629388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'7.TIK'!C44-'25._TIK_önként'!C44</f>
        <v>0</v>
      </c>
      <c r="D44" s="258">
        <f>'7.TIK'!D44-'25._TIK_önként'!D44</f>
        <v>7885428</v>
      </c>
      <c r="E44" s="681">
        <f>'7.TIK'!E44-'25._TIK_önként'!E44</f>
        <v>7885428</v>
      </c>
      <c r="F44" s="681">
        <f>'7.TIK'!F44-'25._TIK_önként'!F44</f>
        <v>7885428</v>
      </c>
      <c r="G44" s="681">
        <f>'7.TIK'!G44-'25._TIK_önként'!G44</f>
        <v>7885428</v>
      </c>
      <c r="H44" s="637">
        <f t="shared" si="2"/>
        <v>0</v>
      </c>
      <c r="I44" s="1210">
        <f>'7.TIK'!I44-'25._TIK_önként'!I44</f>
        <v>0</v>
      </c>
      <c r="J44" s="1374">
        <f>'7.TIK'!J44-'25._TIK_önként'!J44</f>
        <v>0</v>
      </c>
      <c r="K44" s="681">
        <f>'7.TIK'!K44-'25._TIK_önként'!K44</f>
        <v>7885428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'7.TIK'!C45-'25._TIK_önként'!C45</f>
        <v>0</v>
      </c>
      <c r="D45" s="263">
        <f>'7.TIK'!D45-'25._TIK_önként'!D45</f>
        <v>0</v>
      </c>
      <c r="E45" s="107">
        <f>'7.TIK'!E45-'25._TIK_önként'!E45</f>
        <v>0</v>
      </c>
      <c r="F45" s="107">
        <f>'7.TIK'!F45-'25._TIK_önként'!F45</f>
        <v>0</v>
      </c>
      <c r="G45" s="107">
        <f>'7.TIK'!G45-'25._TIK_önként'!G45</f>
        <v>0</v>
      </c>
      <c r="H45" s="644">
        <f t="shared" si="2"/>
        <v>0</v>
      </c>
      <c r="I45" s="1216">
        <f>'7.TIK'!I45-'25._TIK_önként'!I45</f>
        <v>0</v>
      </c>
      <c r="J45" s="1383">
        <f>'7.TIK'!J45-'25._TIK_önként'!J45</f>
        <v>0</v>
      </c>
      <c r="K45" s="107">
        <f>'7.TIK'!K45-'25._TIK_önként'!K45</f>
        <v>0</v>
      </c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'7.TIK'!C46-'25._TIK_önként'!C46</f>
        <v>734173599</v>
      </c>
      <c r="D46" s="362">
        <f>'7.TIK'!D46-'25._TIK_önként'!D46</f>
        <v>717986962</v>
      </c>
      <c r="E46" s="129">
        <f>'7.TIK'!E46-'25._TIK_önként'!E46</f>
        <v>758197962</v>
      </c>
      <c r="F46" s="129">
        <f>'7.TIK'!F46-'25._TIK_önként'!F46</f>
        <v>835197962</v>
      </c>
      <c r="G46" s="129">
        <f>'7.TIK'!G46-'25._TIK_önként'!G46</f>
        <v>879983878</v>
      </c>
      <c r="H46" s="626">
        <f t="shared" si="2"/>
        <v>44785916</v>
      </c>
      <c r="I46" s="1211">
        <f>'7.TIK'!I46-'25._TIK_önként'!I46</f>
        <v>0</v>
      </c>
      <c r="J46" s="1375">
        <f>'7.TIK'!J46-'25._TIK_önként'!J46</f>
        <v>0</v>
      </c>
      <c r="K46" s="129">
        <f>'7.TIK'!K46-'25._TIK_önként'!K46</f>
        <v>857088233</v>
      </c>
      <c r="L46" s="1303">
        <f t="shared" si="1"/>
        <v>97.39817449246496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'7.TIK'!C47-'25._TIK_önként'!C47</f>
        <v>86043862</v>
      </c>
      <c r="D47" s="265">
        <f>'7.TIK'!D47-'25._TIK_önként'!D47</f>
        <v>107313862</v>
      </c>
      <c r="E47" s="682">
        <f>'7.TIK'!E47-'25._TIK_önként'!E47</f>
        <v>107313862</v>
      </c>
      <c r="F47" s="682">
        <f>'7.TIK'!F47-'25._TIK_önként'!F47</f>
        <v>107313862</v>
      </c>
      <c r="G47" s="682">
        <f>'7.TIK'!G47-'25._TIK_önként'!G47</f>
        <v>102218142</v>
      </c>
      <c r="H47" s="639">
        <f t="shared" si="2"/>
        <v>-5095720</v>
      </c>
      <c r="I47" s="1213">
        <f>'7.TIK'!I47-'25._TIK_önként'!I47</f>
        <v>0</v>
      </c>
      <c r="J47" s="1377">
        <f>'7.TIK'!J47-'25._TIK_önként'!J47</f>
        <v>100409616</v>
      </c>
      <c r="K47" s="682">
        <f>'7.TIK'!K47-'25._TIK_önként'!K47</f>
        <v>99866816</v>
      </c>
      <c r="L47" s="1469">
        <f t="shared" si="1"/>
        <v>97.699697965552929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947800350</v>
      </c>
      <c r="D48" s="167">
        <f t="shared" ref="D48:K48" si="8">+D42+D43</f>
        <v>960769141</v>
      </c>
      <c r="E48" s="687">
        <f t="shared" si="8"/>
        <v>1001122999</v>
      </c>
      <c r="F48" s="687">
        <f t="shared" si="8"/>
        <v>1126122999</v>
      </c>
      <c r="G48" s="687">
        <f t="shared" si="8"/>
        <v>1189395348</v>
      </c>
      <c r="H48" s="649">
        <f t="shared" si="2"/>
        <v>63272349</v>
      </c>
      <c r="I48" s="650">
        <f t="shared" si="8"/>
        <v>0</v>
      </c>
      <c r="J48" s="1384">
        <f t="shared" si="8"/>
        <v>100409616</v>
      </c>
      <c r="K48" s="687">
        <f t="shared" si="8"/>
        <v>1170888771</v>
      </c>
      <c r="L48" s="1475">
        <f t="shared" si="1"/>
        <v>98.444034859298952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9">C7</f>
        <v xml:space="preserve">2022. évi eredeti előirányzat
2/2022. (II.14.) </v>
      </c>
      <c r="D51" s="226" t="str">
        <f t="shared" si="9"/>
        <v>Módosított előirányzat a 17/2022.  (VI.30.)  rendelet szerint</v>
      </c>
      <c r="E51" s="22" t="str">
        <f t="shared" si="9"/>
        <v>Módosított előirányzat a 18/2022. (IX.29.)  rendelet szerint</v>
      </c>
      <c r="F51" s="22" t="str">
        <f t="shared" si="9"/>
        <v>Módosított előirányzat a 23/2022. (XII.16.)  rendelet szerint</v>
      </c>
      <c r="G51" s="22" t="str">
        <f t="shared" si="9"/>
        <v>Módosított előirányzat a 1/2023. (II.13.)  rendelet szerint</v>
      </c>
      <c r="H51" s="39" t="str">
        <f t="shared" si="9"/>
        <v>Változás a 2022. 23/2022. (XII.16.) rendelethez képest</v>
      </c>
      <c r="I51" s="226" t="str">
        <f t="shared" si="9"/>
        <v>2022. évi teljesítés              2022.06.30-ig</v>
      </c>
      <c r="J51" s="22" t="str">
        <f t="shared" si="9"/>
        <v>2022. évi teljesítés              2022.09.30-ig</v>
      </c>
      <c r="K51" s="647" t="str">
        <f t="shared" si="9"/>
        <v>2022. évi teljesítés              2022.12.31-ig</v>
      </c>
      <c r="L51" s="39" t="str">
        <f t="shared" si="9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861756488</v>
      </c>
      <c r="D52" s="160">
        <f t="shared" ref="D52:K52" si="10">SUM(D53:D58)-D54</f>
        <v>853455279</v>
      </c>
      <c r="E52" s="677">
        <f t="shared" si="10"/>
        <v>893809137</v>
      </c>
      <c r="F52" s="677">
        <f t="shared" si="10"/>
        <v>1018809137</v>
      </c>
      <c r="G52" s="677">
        <f t="shared" si="10"/>
        <v>1087177206</v>
      </c>
      <c r="H52" s="56">
        <f t="shared" ref="H52:H72" si="11">+G52-F52</f>
        <v>68368069</v>
      </c>
      <c r="I52" s="236">
        <f t="shared" si="10"/>
        <v>0</v>
      </c>
      <c r="J52" s="56">
        <f t="shared" si="10"/>
        <v>0</v>
      </c>
      <c r="K52" s="677">
        <f t="shared" si="10"/>
        <v>1057575444</v>
      </c>
      <c r="L52" s="1319">
        <f t="shared" ref="L52:L72" si="12">IF(G52=0,"",K52/G52*100)</f>
        <v>97.277190706663873</v>
      </c>
    </row>
    <row r="53" spans="1:12" ht="12" customHeight="1" x14ac:dyDescent="0.2">
      <c r="A53" s="370" t="s">
        <v>91</v>
      </c>
      <c r="B53" s="18" t="s">
        <v>68</v>
      </c>
      <c r="C53" s="154">
        <f>'7.TIK'!C54-'25._TIK_önként'!C53</f>
        <v>383307905</v>
      </c>
      <c r="D53" s="258">
        <f>'7.TIK'!D54-'25._TIK_önként'!D53</f>
        <v>392532905</v>
      </c>
      <c r="E53" s="681">
        <f>'7.TIK'!E54-'25._TIK_önként'!E53</f>
        <v>426375763</v>
      </c>
      <c r="F53" s="681">
        <f>'7.TIK'!F54-'25._TIK_önként'!F53</f>
        <v>411375763</v>
      </c>
      <c r="G53" s="681">
        <f>'7.TIK'!G54-'25._TIK_önként'!G53</f>
        <v>454381483</v>
      </c>
      <c r="H53" s="40">
        <f t="shared" si="11"/>
        <v>43005720</v>
      </c>
      <c r="I53" s="240">
        <f>'7.TIK'!I54-'25._TIK_önként'!I53</f>
        <v>0</v>
      </c>
      <c r="J53" s="40">
        <f>'7.TIK'!J54-'25._TIK_önként'!J53</f>
        <v>0</v>
      </c>
      <c r="K53" s="681">
        <f>'7.TIK'!K54-'25._TIK_önként'!K53</f>
        <v>448040014</v>
      </c>
      <c r="L53" s="1320">
        <f t="shared" si="12"/>
        <v>98.604373365276416</v>
      </c>
    </row>
    <row r="54" spans="1:12" ht="12" customHeight="1" x14ac:dyDescent="0.2">
      <c r="A54" s="370" t="s">
        <v>310</v>
      </c>
      <c r="B54" s="374" t="s">
        <v>273</v>
      </c>
      <c r="C54" s="154">
        <f>'7.TIK'!C55-'25._TIK_önként'!C54</f>
        <v>0</v>
      </c>
      <c r="D54" s="258">
        <f>'7.TIK'!D55-'25._TIK_önként'!D54</f>
        <v>0</v>
      </c>
      <c r="E54" s="681">
        <f>'7.TIK'!E55-'25._TIK_önként'!E54</f>
        <v>19500000</v>
      </c>
      <c r="F54" s="681">
        <f>'7.TIK'!F55-'25._TIK_önként'!F54</f>
        <v>19500000</v>
      </c>
      <c r="G54" s="681">
        <f>'7.TIK'!G55-'25._TIK_önként'!G54</f>
        <v>17673646</v>
      </c>
      <c r="H54" s="40">
        <f t="shared" si="11"/>
        <v>-1826354</v>
      </c>
      <c r="I54" s="240">
        <f>'7.TIK'!I55-'25._TIK_önként'!I54</f>
        <v>0</v>
      </c>
      <c r="J54" s="40">
        <f>'7.TIK'!J55-'25._TIK_önként'!J54</f>
        <v>0</v>
      </c>
      <c r="K54" s="681">
        <f>'7.TIK'!K55-'25._TIK_önként'!K54</f>
        <v>15871810</v>
      </c>
      <c r="L54" s="1320">
        <f t="shared" si="12"/>
        <v>89.804955921375822</v>
      </c>
    </row>
    <row r="55" spans="1:12" ht="12" customHeight="1" x14ac:dyDescent="0.2">
      <c r="A55" s="370" t="s">
        <v>92</v>
      </c>
      <c r="B55" s="371" t="s">
        <v>87</v>
      </c>
      <c r="C55" s="379">
        <f>'7.TIK'!C56-'25._TIK_önként'!C55</f>
        <v>65041847</v>
      </c>
      <c r="D55" s="362">
        <f>'7.TIK'!D56-'25._TIK_önként'!D55</f>
        <v>67624847</v>
      </c>
      <c r="E55" s="129">
        <f>'7.TIK'!E56-'25._TIK_önként'!E55</f>
        <v>74135847</v>
      </c>
      <c r="F55" s="129">
        <f>'7.TIK'!F56-'25._TIK_önként'!F55</f>
        <v>69135847</v>
      </c>
      <c r="G55" s="129">
        <f>'7.TIK'!G56-'25._TIK_önként'!G55</f>
        <v>73938920</v>
      </c>
      <c r="H55" s="363">
        <f t="shared" si="11"/>
        <v>4803073</v>
      </c>
      <c r="I55" s="577">
        <f>'7.TIK'!I56-'25._TIK_önként'!I55</f>
        <v>0</v>
      </c>
      <c r="J55" s="363">
        <f>'7.TIK'!J56-'25._TIK_önként'!J55</f>
        <v>0</v>
      </c>
      <c r="K55" s="129">
        <f>'7.TIK'!K56-'25._TIK_önként'!K55</f>
        <v>69355708</v>
      </c>
      <c r="L55" s="1321">
        <f t="shared" si="12"/>
        <v>93.801353874251873</v>
      </c>
    </row>
    <row r="56" spans="1:12" ht="12" customHeight="1" x14ac:dyDescent="0.2">
      <c r="A56" s="370" t="s">
        <v>93</v>
      </c>
      <c r="B56" s="371" t="s">
        <v>69</v>
      </c>
      <c r="C56" s="379">
        <f>'7.TIK'!C57-'25._TIK_önként'!C56</f>
        <v>413406736</v>
      </c>
      <c r="D56" s="362">
        <f>'7.TIK'!D57-'25._TIK_önként'!D56</f>
        <v>393297527</v>
      </c>
      <c r="E56" s="129">
        <f>'7.TIK'!E57-'25._TIK_önként'!E56</f>
        <v>393297527</v>
      </c>
      <c r="F56" s="129">
        <f>'7.TIK'!F57-'25._TIK_önként'!F56</f>
        <v>538297527</v>
      </c>
      <c r="G56" s="129">
        <f>'7.TIK'!G57-'25._TIK_önként'!G56</f>
        <v>558856803</v>
      </c>
      <c r="H56" s="363">
        <f t="shared" si="11"/>
        <v>20559276</v>
      </c>
      <c r="I56" s="577">
        <f>'7.TIK'!I57-'25._TIK_önként'!I56</f>
        <v>0</v>
      </c>
      <c r="J56" s="363">
        <f>'7.TIK'!J57-'25._TIK_önként'!J56</f>
        <v>0</v>
      </c>
      <c r="K56" s="129">
        <f>'7.TIK'!K57-'25._TIK_önként'!K56</f>
        <v>540179722</v>
      </c>
      <c r="L56" s="1321">
        <f t="shared" si="12"/>
        <v>96.657984496253874</v>
      </c>
    </row>
    <row r="57" spans="1:12" ht="12" customHeight="1" x14ac:dyDescent="0.2">
      <c r="A57" s="370" t="s">
        <v>90</v>
      </c>
      <c r="B57" s="371" t="s">
        <v>80</v>
      </c>
      <c r="C57" s="379">
        <f>'7.TIK'!C58-'25._TIK_önként'!C57</f>
        <v>0</v>
      </c>
      <c r="D57" s="362">
        <f>'7.TIK'!D58-'25._TIK_önként'!D57</f>
        <v>0</v>
      </c>
      <c r="E57" s="129">
        <f>'7.TIK'!E58-'25._TIK_önként'!E57</f>
        <v>0</v>
      </c>
      <c r="F57" s="129">
        <f>'7.TIK'!F58-'25._TIK_önként'!F57</f>
        <v>0</v>
      </c>
      <c r="G57" s="129">
        <f>'7.TIK'!G58-'25._TIK_önként'!G57</f>
        <v>0</v>
      </c>
      <c r="H57" s="363">
        <f t="shared" si="11"/>
        <v>0</v>
      </c>
      <c r="I57" s="577">
        <f>'7.TIK'!I58-'25._TIK_önként'!I57</f>
        <v>0</v>
      </c>
      <c r="J57" s="363">
        <f>'7.TIK'!J58-'25._TIK_önként'!J57</f>
        <v>0</v>
      </c>
      <c r="K57" s="129">
        <f>'7.TIK'!K58-'25._TIK_önként'!K57</f>
        <v>0</v>
      </c>
      <c r="L57" s="1321" t="str">
        <f t="shared" si="12"/>
        <v/>
      </c>
    </row>
    <row r="58" spans="1:12" ht="12" customHeight="1" x14ac:dyDescent="0.2">
      <c r="A58" s="370" t="s">
        <v>150</v>
      </c>
      <c r="B58" s="371" t="s">
        <v>88</v>
      </c>
      <c r="C58" s="379">
        <f>'7.TIK'!C59-'25._TIK_önként'!C58</f>
        <v>0</v>
      </c>
      <c r="D58" s="362">
        <f>'7.TIK'!D59-'25._TIK_önként'!D58</f>
        <v>0</v>
      </c>
      <c r="E58" s="129">
        <f>'7.TIK'!E59-'25._TIK_önként'!E58</f>
        <v>0</v>
      </c>
      <c r="F58" s="129">
        <f>'7.TIK'!F59-'25._TIK_önként'!F58</f>
        <v>0</v>
      </c>
      <c r="G58" s="129">
        <f>'7.TIK'!G59-'25._TIK_önként'!G58</f>
        <v>0</v>
      </c>
      <c r="H58" s="363">
        <f t="shared" si="11"/>
        <v>0</v>
      </c>
      <c r="I58" s="577">
        <f>'7.TIK'!I59-'25._TIK_önként'!I58</f>
        <v>0</v>
      </c>
      <c r="J58" s="363">
        <f>'7.TIK'!J59-'25._TIK_önként'!J58</f>
        <v>0</v>
      </c>
      <c r="K58" s="129">
        <f>'7.TIK'!K59-'25._TIK_önként'!K58</f>
        <v>0</v>
      </c>
      <c r="L58" s="1321" t="str">
        <f t="shared" si="12"/>
        <v/>
      </c>
    </row>
    <row r="59" spans="1:12" ht="12" customHeight="1" x14ac:dyDescent="0.2">
      <c r="A59" s="370" t="s">
        <v>311</v>
      </c>
      <c r="B59" s="612" t="s">
        <v>238</v>
      </c>
      <c r="C59" s="379">
        <f>'7.TIK'!C60-'25._TIK_önként'!C59</f>
        <v>0</v>
      </c>
      <c r="D59" s="362">
        <f>'7.TIK'!D60-'25._TIK_önként'!D59</f>
        <v>0</v>
      </c>
      <c r="E59" s="129">
        <f>'7.TIK'!E60-'25._TIK_önként'!E59</f>
        <v>0</v>
      </c>
      <c r="F59" s="129">
        <f>'7.TIK'!F60-'25._TIK_önként'!F59</f>
        <v>0</v>
      </c>
      <c r="G59" s="129">
        <f>'7.TIK'!G60-'25._TIK_önként'!G59</f>
        <v>0</v>
      </c>
      <c r="H59" s="363">
        <f t="shared" si="11"/>
        <v>0</v>
      </c>
      <c r="I59" s="577">
        <f>'7.TIK'!I60-'25._TIK_önként'!I59</f>
        <v>0</v>
      </c>
      <c r="J59" s="363">
        <f>'7.TIK'!J60-'25._TIK_önként'!J59</f>
        <v>0</v>
      </c>
      <c r="K59" s="129">
        <f>'7.TIK'!K60-'25._TIK_önként'!K59</f>
        <v>0</v>
      </c>
      <c r="L59" s="1321" t="str">
        <f t="shared" si="12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'7.TIK'!C61-'25._TIK_önként'!C60</f>
        <v>0</v>
      </c>
      <c r="D60" s="259">
        <f>'7.TIK'!D61-'25._TIK_önként'!D60</f>
        <v>0</v>
      </c>
      <c r="E60" s="688">
        <f>'7.TIK'!E61-'25._TIK_önként'!E60</f>
        <v>0</v>
      </c>
      <c r="F60" s="688">
        <f>'7.TIK'!F61-'25._TIK_önként'!F60</f>
        <v>0</v>
      </c>
      <c r="G60" s="688">
        <f>'7.TIK'!G61-'25._TIK_önként'!G60</f>
        <v>0</v>
      </c>
      <c r="H60" s="66">
        <f t="shared" si="11"/>
        <v>0</v>
      </c>
      <c r="I60" s="242">
        <f>'7.TIK'!I61-'25._TIK_önként'!I60</f>
        <v>0</v>
      </c>
      <c r="J60" s="66">
        <f>'7.TIK'!J61-'25._TIK_önként'!J60</f>
        <v>0</v>
      </c>
      <c r="K60" s="688">
        <f>'7.TIK'!K61-'25._TIK_önként'!K60</f>
        <v>0</v>
      </c>
      <c r="L60" s="1322" t="str">
        <f t="shared" si="12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86043862</v>
      </c>
      <c r="D61" s="160">
        <f t="shared" ref="D61:K61" si="13">SUM(D62:D66)</f>
        <v>107313862</v>
      </c>
      <c r="E61" s="677">
        <f t="shared" si="13"/>
        <v>107313862</v>
      </c>
      <c r="F61" s="677">
        <f t="shared" si="13"/>
        <v>107313862</v>
      </c>
      <c r="G61" s="677">
        <f>SUM(G62:G66)</f>
        <v>102218142</v>
      </c>
      <c r="H61" s="56">
        <f t="shared" si="11"/>
        <v>-5095720</v>
      </c>
      <c r="I61" s="236">
        <f t="shared" si="13"/>
        <v>0</v>
      </c>
      <c r="J61" s="56">
        <f t="shared" si="13"/>
        <v>100409616</v>
      </c>
      <c r="K61" s="677">
        <f t="shared" si="13"/>
        <v>99866816</v>
      </c>
      <c r="L61" s="1319">
        <f t="shared" si="12"/>
        <v>97.699697965552929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'7.TIK'!C63-'25._TIK_önként'!C62</f>
        <v>35043862</v>
      </c>
      <c r="D62" s="258">
        <f>'7.TIK'!D63-'25._TIK_önként'!D62</f>
        <v>35043862</v>
      </c>
      <c r="E62" s="681">
        <f>'7.TIK'!E63-'25._TIK_önként'!E62</f>
        <v>35043862</v>
      </c>
      <c r="F62" s="681">
        <f>'7.TIK'!F63-'25._TIK_önként'!F62</f>
        <v>35043862</v>
      </c>
      <c r="G62" s="681">
        <f>'7.TIK'!G63-'25._TIK_önként'!G62</f>
        <v>29948142</v>
      </c>
      <c r="H62" s="40">
        <f t="shared" si="11"/>
        <v>-5095720</v>
      </c>
      <c r="I62" s="240">
        <f>'7.TIK'!I63-'25._TIK_önként'!I62</f>
        <v>0</v>
      </c>
      <c r="J62" s="40">
        <f>'7.TIK'!J63-'25._TIK_önként'!J62</f>
        <v>29372302</v>
      </c>
      <c r="K62" s="681">
        <f>'7.TIK'!K63-'25._TIK_önként'!K62</f>
        <v>28559502</v>
      </c>
      <c r="L62" s="1320">
        <f t="shared" si="12"/>
        <v>95.363184801247442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'7.TIK'!C64-'25._TIK_önként'!C63</f>
        <v>0</v>
      </c>
      <c r="D63" s="258">
        <f>'7.TIK'!D64-'25._TIK_önként'!D63</f>
        <v>0</v>
      </c>
      <c r="E63" s="681">
        <f>'7.TIK'!E64-'25._TIK_önként'!E63</f>
        <v>0</v>
      </c>
      <c r="F63" s="681">
        <f>'7.TIK'!F64-'25._TIK_önként'!F63</f>
        <v>0</v>
      </c>
      <c r="G63" s="681">
        <f>'7.TIK'!G64-'25._TIK_önként'!G63</f>
        <v>0</v>
      </c>
      <c r="H63" s="40">
        <f t="shared" si="11"/>
        <v>0</v>
      </c>
      <c r="I63" s="240">
        <f>'7.TIK'!I64-'25._TIK_önként'!I63</f>
        <v>0</v>
      </c>
      <c r="J63" s="40">
        <f>'7.TIK'!J64-'25._TIK_önként'!J63</f>
        <v>0</v>
      </c>
      <c r="K63" s="681">
        <f>'7.TIK'!K64-'25._TIK_önként'!K63</f>
        <v>0</v>
      </c>
      <c r="L63" s="1320" t="str">
        <f t="shared" si="12"/>
        <v/>
      </c>
    </row>
    <row r="64" spans="1:12" ht="12" customHeight="1" x14ac:dyDescent="0.2">
      <c r="A64" s="370" t="s">
        <v>95</v>
      </c>
      <c r="B64" s="371" t="s">
        <v>2</v>
      </c>
      <c r="C64" s="379">
        <f>'7.TIK'!C65-'25._TIK_önként'!C64</f>
        <v>51000000</v>
      </c>
      <c r="D64" s="362">
        <f>'7.TIK'!D65-'25._TIK_önként'!D64</f>
        <v>72000000</v>
      </c>
      <c r="E64" s="129">
        <f>'7.TIK'!E65-'25._TIK_önként'!E64</f>
        <v>72000000</v>
      </c>
      <c r="F64" s="129">
        <f>'7.TIK'!F65-'25._TIK_önként'!F64</f>
        <v>72000000</v>
      </c>
      <c r="G64" s="129">
        <f>'7.TIK'!G65-'25._TIK_önként'!G64</f>
        <v>72000000</v>
      </c>
      <c r="H64" s="363">
        <f t="shared" si="11"/>
        <v>0</v>
      </c>
      <c r="I64" s="577">
        <f>'7.TIK'!I65-'25._TIK_önként'!I64</f>
        <v>0</v>
      </c>
      <c r="J64" s="363">
        <f>'7.TIK'!J65-'25._TIK_önként'!J64</f>
        <v>71037314</v>
      </c>
      <c r="K64" s="129">
        <f>'7.TIK'!K65-'25._TIK_önként'!K64</f>
        <v>71037314</v>
      </c>
      <c r="L64" s="1321">
        <f t="shared" si="12"/>
        <v>98.662936111111108</v>
      </c>
    </row>
    <row r="65" spans="1:12" ht="12" customHeight="1" x14ac:dyDescent="0.2">
      <c r="A65" s="370" t="s">
        <v>345</v>
      </c>
      <c r="B65" s="614" t="s">
        <v>240</v>
      </c>
      <c r="C65" s="379">
        <f>'7.TIK'!C66-'25._TIK_önként'!C65</f>
        <v>0</v>
      </c>
      <c r="D65" s="362">
        <f>'7.TIK'!D66-'25._TIK_önként'!D65</f>
        <v>0</v>
      </c>
      <c r="E65" s="129">
        <f>'7.TIK'!E66-'25._TIK_önként'!E65</f>
        <v>0</v>
      </c>
      <c r="F65" s="129">
        <f>'7.TIK'!F66-'25._TIK_önként'!F65</f>
        <v>0</v>
      </c>
      <c r="G65" s="129">
        <f>'7.TIK'!G66-'25._TIK_önként'!G65</f>
        <v>0</v>
      </c>
      <c r="H65" s="363">
        <f t="shared" si="11"/>
        <v>0</v>
      </c>
      <c r="I65" s="577">
        <f>'7.TIK'!I66-'25._TIK_önként'!I65</f>
        <v>0</v>
      </c>
      <c r="J65" s="363">
        <f>'7.TIK'!J66-'25._TIK_önként'!J65</f>
        <v>0</v>
      </c>
      <c r="K65" s="129">
        <f>'7.TIK'!K66-'25._TIK_önként'!K65</f>
        <v>0</v>
      </c>
      <c r="L65" s="1321" t="str">
        <f t="shared" si="12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>
        <f>'7.TIK'!C67-'25._TIK_önként'!C66</f>
        <v>0</v>
      </c>
      <c r="D66" s="362">
        <f>'7.TIK'!D67-'25._TIK_önként'!D66</f>
        <v>270000</v>
      </c>
      <c r="E66" s="129">
        <f>'7.TIK'!E67-'25._TIK_önként'!E66</f>
        <v>270000</v>
      </c>
      <c r="F66" s="129">
        <f>'7.TIK'!F67-'25._TIK_önként'!F66</f>
        <v>270000</v>
      </c>
      <c r="G66" s="129">
        <f>'7.TIK'!G67-'25._TIK_önként'!G66</f>
        <v>270000</v>
      </c>
      <c r="H66" s="363">
        <f t="shared" si="11"/>
        <v>0</v>
      </c>
      <c r="I66" s="577">
        <f>'7.TIK'!I67-'25._TIK_önként'!I66</f>
        <v>0</v>
      </c>
      <c r="J66" s="363">
        <f>'7.TIK'!J67-'25._TIK_önként'!J66</f>
        <v>0</v>
      </c>
      <c r="K66" s="129">
        <f>'7.TIK'!K67-'25._TIK_önként'!K66</f>
        <v>270000</v>
      </c>
      <c r="L66" s="1321">
        <f t="shared" si="12"/>
        <v>100</v>
      </c>
    </row>
    <row r="67" spans="1:12" s="1726" customFormat="1" ht="12" customHeight="1" x14ac:dyDescent="0.2">
      <c r="A67" s="370" t="s">
        <v>322</v>
      </c>
      <c r="B67" s="1754" t="s">
        <v>242</v>
      </c>
      <c r="C67" s="379">
        <f>'7.TIK'!C68-'25._TIK_önként'!C67</f>
        <v>0</v>
      </c>
      <c r="D67" s="362">
        <f>'7.TIK'!D68-'25._TIK_önként'!D67</f>
        <v>0</v>
      </c>
      <c r="E67" s="129">
        <f>'7.TIK'!E68-'25._TIK_önként'!E67</f>
        <v>0</v>
      </c>
      <c r="F67" s="129">
        <f>'7.TIK'!F68-'25._TIK_önként'!F67</f>
        <v>0</v>
      </c>
      <c r="G67" s="129">
        <f>'7.TIK'!G68-'25._TIK_önként'!G67</f>
        <v>0</v>
      </c>
      <c r="H67" s="363">
        <f t="shared" si="11"/>
        <v>0</v>
      </c>
      <c r="I67" s="577">
        <f>'7.TIK'!I68-'25._TIK_önként'!I67</f>
        <v>0</v>
      </c>
      <c r="J67" s="363">
        <f>'7.TIK'!J68-'25._TIK_önként'!J67</f>
        <v>0</v>
      </c>
      <c r="K67" s="129">
        <f>'7.TIK'!K68-'25._TIK_önként'!K67</f>
        <v>0</v>
      </c>
      <c r="L67" s="1321" t="str">
        <f t="shared" si="12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'7.TIK'!C69-'25._TIK_önként'!C68</f>
        <v>0</v>
      </c>
      <c r="D68" s="362">
        <f>'7.TIK'!D69-'25._TIK_önként'!D68</f>
        <v>270000</v>
      </c>
      <c r="E68" s="129">
        <f>'7.TIK'!E69-'25._TIK_önként'!E68</f>
        <v>270000</v>
      </c>
      <c r="F68" s="129">
        <f>'7.TIK'!F69-'25._TIK_önként'!F68</f>
        <v>270000</v>
      </c>
      <c r="G68" s="129">
        <f>'7.TIK'!G69-'25._TIK_önként'!G68</f>
        <v>270000</v>
      </c>
      <c r="H68" s="363">
        <f t="shared" si="11"/>
        <v>0</v>
      </c>
      <c r="I68" s="577">
        <f>'7.TIK'!I69-'25._TIK_önként'!I68</f>
        <v>0</v>
      </c>
      <c r="J68" s="363">
        <f>'7.TIK'!J69-'25._TIK_önként'!J68</f>
        <v>0</v>
      </c>
      <c r="K68" s="129">
        <f>'7.TIK'!K69-'25._TIK_önként'!K68</f>
        <v>270000</v>
      </c>
      <c r="L68" s="1321">
        <f t="shared" si="12"/>
        <v>100</v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947800350</v>
      </c>
      <c r="D69" s="160">
        <f t="shared" ref="D69:K69" si="14">+D52+D61</f>
        <v>960769141</v>
      </c>
      <c r="E69" s="677">
        <f t="shared" si="14"/>
        <v>1001122999</v>
      </c>
      <c r="F69" s="677">
        <f t="shared" si="14"/>
        <v>1126122999</v>
      </c>
      <c r="G69" s="677">
        <f t="shared" si="14"/>
        <v>1189395348</v>
      </c>
      <c r="H69" s="56">
        <f t="shared" si="11"/>
        <v>63272349</v>
      </c>
      <c r="I69" s="236">
        <f t="shared" si="14"/>
        <v>0</v>
      </c>
      <c r="J69" s="56">
        <f t="shared" si="14"/>
        <v>100409616</v>
      </c>
      <c r="K69" s="677">
        <f t="shared" si="14"/>
        <v>1157442260</v>
      </c>
      <c r="L69" s="1319">
        <f t="shared" si="12"/>
        <v>97.313501515393526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2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'7.TIK'!C72-'25._TIK_önként'!C71</f>
        <v>123</v>
      </c>
      <c r="D71" s="1733">
        <f>'7.TIK'!D72-'25._TIK_önként'!D71</f>
        <v>123</v>
      </c>
      <c r="E71" s="1735">
        <f>'7.TIK'!E72-'25._TIK_önként'!E71</f>
        <v>123</v>
      </c>
      <c r="F71" s="1735">
        <f>'7.TIK'!F72-'25._TIK_önként'!F71</f>
        <v>123</v>
      </c>
      <c r="G71" s="1735">
        <f>'7.TIK'!G72-'25._TIK_önként'!G71</f>
        <v>123</v>
      </c>
      <c r="H71" s="1736">
        <f t="shared" si="11"/>
        <v>0</v>
      </c>
      <c r="I71" s="1736">
        <f>'7.TIK'!I72-'25._TIK_önként'!I71</f>
        <v>0</v>
      </c>
      <c r="J71" s="1736">
        <f>'7.TIK'!J72-'25._TIK_önként'!J71</f>
        <v>0</v>
      </c>
      <c r="K71" s="1735">
        <f>'7.TIK'!K72-'25._TIK_önként'!K71</f>
        <v>117</v>
      </c>
      <c r="L71" s="1323">
        <f t="shared" si="12"/>
        <v>95.121951219512198</v>
      </c>
    </row>
    <row r="72" spans="1:12" s="1726" customFormat="1" ht="14.25" customHeight="1" thickBot="1" x14ac:dyDescent="0.25">
      <c r="A72" s="1730" t="s">
        <v>295</v>
      </c>
      <c r="B72" s="1731"/>
      <c r="C72" s="163">
        <f>'7.TIK'!C73-'25._TIK_önként'!C72</f>
        <v>0</v>
      </c>
      <c r="D72" s="162">
        <f>'7.TIK'!D73-'25._TIK_önként'!D72</f>
        <v>0</v>
      </c>
      <c r="E72" s="680">
        <f>'7.TIK'!E73-'25._TIK_önként'!E72</f>
        <v>0</v>
      </c>
      <c r="F72" s="680">
        <f>'7.TIK'!F73-'25._TIK_önként'!F72</f>
        <v>0</v>
      </c>
      <c r="G72" s="680">
        <f>'7.TIK'!G73-'25._TIK_önként'!G72</f>
        <v>0</v>
      </c>
      <c r="H72" s="1738">
        <f t="shared" si="11"/>
        <v>0</v>
      </c>
      <c r="I72" s="1736">
        <f>'7.TIK'!I73-'25._TIK_önként'!I72</f>
        <v>0</v>
      </c>
      <c r="J72" s="1736">
        <f>'7.TIK'!J73-'25._TIK_önként'!J72</f>
        <v>0</v>
      </c>
      <c r="K72" s="1735"/>
      <c r="L72" s="1323" t="str">
        <f t="shared" si="12"/>
        <v/>
      </c>
    </row>
    <row r="73" spans="1:12" s="1726" customFormat="1" ht="11.25" x14ac:dyDescent="0.2">
      <c r="A73" s="1727"/>
      <c r="H73" s="1739" t="s">
        <v>389</v>
      </c>
    </row>
  </sheetData>
  <sheetProtection formatCells="0"/>
  <mergeCells count="7">
    <mergeCell ref="A50:L50"/>
    <mergeCell ref="A9:H9"/>
    <mergeCell ref="A1:I1"/>
    <mergeCell ref="A2:L2"/>
    <mergeCell ref="C4:L4"/>
    <mergeCell ref="C5:L5"/>
    <mergeCell ref="A6:L6"/>
  </mergeCells>
  <printOptions horizontalCentered="1"/>
  <pageMargins left="0.39370078740157483" right="0.39370078740157483" top="0.59055118110236227" bottom="0.39370078740157483" header="0.78740157480314965" footer="0.78740157480314965"/>
  <pageSetup paperSize="9" scale="7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5"/>
  <sheetViews>
    <sheetView view="pageBreakPreview" zoomScale="124" zoomScaleNormal="118" zoomScaleSheetLayoutView="124" workbookViewId="0">
      <selection activeCell="G19" sqref="G19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66406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1081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136</v>
      </c>
      <c r="C4" s="2186" t="s">
        <v>141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407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52704420</v>
      </c>
      <c r="D10" s="160">
        <f t="shared" ref="D10:K10" si="0">SUM(D11:D21)</f>
        <v>52704420</v>
      </c>
      <c r="E10" s="677">
        <f t="shared" si="0"/>
        <v>52704420</v>
      </c>
      <c r="F10" s="677">
        <f t="shared" si="0"/>
        <v>52704420</v>
      </c>
      <c r="G10" s="677">
        <f t="shared" si="0"/>
        <v>56122267</v>
      </c>
      <c r="H10" s="1224">
        <f>+G10-F10</f>
        <v>3417847</v>
      </c>
      <c r="I10" s="1202">
        <f t="shared" si="0"/>
        <v>0</v>
      </c>
      <c r="J10" s="1365">
        <f t="shared" si="0"/>
        <v>0</v>
      </c>
      <c r="K10" s="677">
        <f t="shared" si="0"/>
        <v>56122267</v>
      </c>
      <c r="L10" s="1319">
        <f t="shared" ref="L10:L48" si="1">IF(G10=0,"",K10/G10*100)</f>
        <v>100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2">+G11-F11</f>
        <v>0</v>
      </c>
      <c r="I11" s="1203"/>
      <c r="J11" s="1366"/>
      <c r="K11" s="678"/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2"/>
        <v>0</v>
      </c>
      <c r="I12" s="1204"/>
      <c r="J12" s="1367"/>
      <c r="K12" s="101"/>
      <c r="L12" s="1462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2"/>
        <v>0</v>
      </c>
      <c r="I13" s="1204"/>
      <c r="J13" s="1367"/>
      <c r="K13" s="101"/>
      <c r="L13" s="1462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2"/>
        <v>0</v>
      </c>
      <c r="I14" s="1204"/>
      <c r="J14" s="1367"/>
      <c r="K14" s="101"/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v>52704420</v>
      </c>
      <c r="D15" s="380">
        <v>52704420</v>
      </c>
      <c r="E15" s="101">
        <v>52704420</v>
      </c>
      <c r="F15" s="101">
        <v>52704420</v>
      </c>
      <c r="G15" s="101">
        <v>56122267</v>
      </c>
      <c r="H15" s="632">
        <f t="shared" si="2"/>
        <v>3417847</v>
      </c>
      <c r="I15" s="1204"/>
      <c r="J15" s="1367"/>
      <c r="K15" s="101">
        <v>56122267</v>
      </c>
      <c r="L15" s="1462">
        <f t="shared" si="1"/>
        <v>100</v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2"/>
        <v>0</v>
      </c>
      <c r="I16" s="1204"/>
      <c r="J16" s="1367"/>
      <c r="K16" s="101"/>
      <c r="L16" s="1462" t="str">
        <f t="shared" si="1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2"/>
        <v>0</v>
      </c>
      <c r="I17" s="1204"/>
      <c r="J17" s="1367"/>
      <c r="K17" s="101"/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2"/>
        <v>0</v>
      </c>
      <c r="I18" s="1205"/>
      <c r="J18" s="1368"/>
      <c r="K18" s="106"/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2"/>
        <v>0</v>
      </c>
      <c r="I19" s="1204"/>
      <c r="J19" s="1367"/>
      <c r="K19" s="101"/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2"/>
        <v>0</v>
      </c>
      <c r="I20" s="1206"/>
      <c r="J20" s="1369"/>
      <c r="K20" s="372"/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2"/>
        <v>0</v>
      </c>
      <c r="I21" s="1207"/>
      <c r="J21" s="1370"/>
      <c r="K21" s="106"/>
      <c r="L21" s="1465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>SUM(D23:D25)</f>
        <v>0</v>
      </c>
      <c r="E22" s="677">
        <f t="shared" ref="E22:K22" si="3">SUM(E23:E25)</f>
        <v>0</v>
      </c>
      <c r="F22" s="677">
        <f t="shared" si="3"/>
        <v>0</v>
      </c>
      <c r="G22" s="677">
        <f t="shared" si="3"/>
        <v>0</v>
      </c>
      <c r="H22" s="56">
        <f t="shared" si="2"/>
        <v>0</v>
      </c>
      <c r="I22" s="1202">
        <f t="shared" si="3"/>
        <v>0</v>
      </c>
      <c r="J22" s="1365">
        <f t="shared" si="3"/>
        <v>0</v>
      </c>
      <c r="K22" s="677">
        <f t="shared" si="3"/>
        <v>0</v>
      </c>
      <c r="L22" s="1319" t="str">
        <f t="shared" si="1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2"/>
        <v>0</v>
      </c>
      <c r="I23" s="1208"/>
      <c r="J23" s="1371"/>
      <c r="K23" s="679"/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2"/>
        <v>0</v>
      </c>
      <c r="I24" s="1204"/>
      <c r="J24" s="1367"/>
      <c r="K24" s="101"/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2"/>
        <v>0</v>
      </c>
      <c r="I25" s="1204"/>
      <c r="J25" s="1367"/>
      <c r="K25" s="101"/>
      <c r="L25" s="1462" t="str">
        <f t="shared" si="1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2"/>
        <v>0</v>
      </c>
      <c r="I26" s="1209"/>
      <c r="J26" s="1372"/>
      <c r="K26" s="101"/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2"/>
        <v>0</v>
      </c>
      <c r="I27" s="341"/>
      <c r="J27" s="1373"/>
      <c r="K27" s="680"/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>+D29+D30</f>
        <v>0</v>
      </c>
      <c r="E28" s="677">
        <f t="shared" ref="E28:K28" si="4">+E29+E30</f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2"/>
        <v>0</v>
      </c>
      <c r="I29" s="1210"/>
      <c r="J29" s="1374"/>
      <c r="K29" s="681"/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2"/>
        <v>0</v>
      </c>
      <c r="I30" s="1211"/>
      <c r="J30" s="1375"/>
      <c r="K30" s="379"/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2"/>
        <v>0</v>
      </c>
      <c r="I31" s="1212"/>
      <c r="J31" s="1376"/>
      <c r="K31" s="682"/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>+D33+D34+D35</f>
        <v>0</v>
      </c>
      <c r="E32" s="677">
        <f t="shared" ref="E32:K32" si="5">+E33+E34+E35</f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0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2"/>
        <v>0</v>
      </c>
      <c r="I33" s="1210"/>
      <c r="J33" s="1374"/>
      <c r="K33" s="681"/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2"/>
        <v>0</v>
      </c>
      <c r="I34" s="1211"/>
      <c r="J34" s="1375"/>
      <c r="K34" s="379"/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2"/>
        <v>0</v>
      </c>
      <c r="I35" s="1213"/>
      <c r="J35" s="1377"/>
      <c r="K35" s="682"/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2"/>
        <v>0</v>
      </c>
      <c r="I36" s="341"/>
      <c r="J36" s="1373"/>
      <c r="K36" s="680"/>
      <c r="L36" s="1301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2"/>
        <v>0</v>
      </c>
      <c r="I37" s="340"/>
      <c r="J37" s="1378"/>
      <c r="K37" s="683"/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>
        <f>D39+D40</f>
        <v>0</v>
      </c>
      <c r="E38" s="680">
        <f>E39+E40</f>
        <v>0</v>
      </c>
      <c r="F38" s="680">
        <f t="shared" ref="F38:G38" si="6">F39+F40</f>
        <v>0</v>
      </c>
      <c r="G38" s="680">
        <f t="shared" si="6"/>
        <v>0</v>
      </c>
      <c r="H38" s="83">
        <f t="shared" si="2"/>
        <v>0</v>
      </c>
      <c r="I38" s="341">
        <f>I39+I40</f>
        <v>0</v>
      </c>
      <c r="J38" s="1379">
        <f t="shared" ref="J38:K38" si="7">J39+J40</f>
        <v>0</v>
      </c>
      <c r="K38" s="680">
        <f t="shared" si="7"/>
        <v>0</v>
      </c>
      <c r="L38" s="1301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2"/>
        <v>0</v>
      </c>
      <c r="I39" s="1214"/>
      <c r="J39" s="1380"/>
      <c r="K39" s="684"/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2"/>
        <v>0</v>
      </c>
      <c r="I40" s="1215"/>
      <c r="J40" s="1381"/>
      <c r="K40" s="685"/>
      <c r="L40" s="147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2"/>
        <v>0</v>
      </c>
      <c r="I41" s="343"/>
      <c r="J41" s="1382"/>
      <c r="K41" s="686"/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52704420</v>
      </c>
      <c r="D42" s="160">
        <f t="shared" ref="D42:K42" si="8">+D10+D22+D27+D28+D32+D36+D38</f>
        <v>52704420</v>
      </c>
      <c r="E42" s="677">
        <f t="shared" si="8"/>
        <v>52704420</v>
      </c>
      <c r="F42" s="677">
        <f t="shared" si="8"/>
        <v>52704420</v>
      </c>
      <c r="G42" s="677">
        <f t="shared" si="8"/>
        <v>56122267</v>
      </c>
      <c r="H42" s="83">
        <f t="shared" si="2"/>
        <v>3417847</v>
      </c>
      <c r="I42" s="341">
        <f t="shared" si="8"/>
        <v>0</v>
      </c>
      <c r="J42" s="1379">
        <f t="shared" si="8"/>
        <v>0</v>
      </c>
      <c r="K42" s="677">
        <f t="shared" si="8"/>
        <v>56122267</v>
      </c>
      <c r="L42" s="1301">
        <f t="shared" si="1"/>
        <v>100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105378010</v>
      </c>
      <c r="D43" s="160">
        <f t="shared" ref="D43:K43" si="9">SUM(D44:D47)</f>
        <v>107202010</v>
      </c>
      <c r="E43" s="677">
        <f t="shared" si="9"/>
        <v>107202010</v>
      </c>
      <c r="F43" s="677">
        <f t="shared" si="9"/>
        <v>107202010</v>
      </c>
      <c r="G43" s="677">
        <f t="shared" si="9"/>
        <v>67511814</v>
      </c>
      <c r="H43" s="83">
        <f t="shared" si="2"/>
        <v>-39690196</v>
      </c>
      <c r="I43" s="341">
        <f t="shared" si="9"/>
        <v>0</v>
      </c>
      <c r="J43" s="1379">
        <f t="shared" si="9"/>
        <v>0</v>
      </c>
      <c r="K43" s="677">
        <f t="shared" si="9"/>
        <v>67511814</v>
      </c>
      <c r="L43" s="1301">
        <f t="shared" si="1"/>
        <v>100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2"/>
        <v>0</v>
      </c>
      <c r="I44" s="1210"/>
      <c r="J44" s="1374"/>
      <c r="K44" s="681"/>
      <c r="L44" s="1467" t="str">
        <f t="shared" si="1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2"/>
        <v>0</v>
      </c>
      <c r="I45" s="1216"/>
      <c r="J45" s="1383"/>
      <c r="K45" s="107"/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C69-C42-C62-C64-C67</f>
        <v>103660930</v>
      </c>
      <c r="D46" s="362">
        <f>+D52-D10-D22-D36-D44</f>
        <v>105484930</v>
      </c>
      <c r="E46" s="129">
        <f t="shared" ref="E46:G46" si="10">+E52-E10-E22-E36-E44</f>
        <v>105484930</v>
      </c>
      <c r="F46" s="129">
        <f t="shared" si="10"/>
        <v>105484930</v>
      </c>
      <c r="G46" s="129">
        <f t="shared" si="10"/>
        <v>66699014</v>
      </c>
      <c r="H46" s="626">
        <f t="shared" si="2"/>
        <v>-38785916</v>
      </c>
      <c r="I46" s="1211">
        <f t="shared" ref="I46:J46" si="11">+I52-I10-I22-I36-I44</f>
        <v>0</v>
      </c>
      <c r="J46" s="1375">
        <f t="shared" si="11"/>
        <v>0</v>
      </c>
      <c r="K46" s="129">
        <v>66699014</v>
      </c>
      <c r="L46" s="1303">
        <f t="shared" si="1"/>
        <v>100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C61</f>
        <v>1717080</v>
      </c>
      <c r="D47" s="265">
        <f>+D61-D28-D32-D38-D45</f>
        <v>1717080</v>
      </c>
      <c r="E47" s="682">
        <f t="shared" ref="E47:G47" si="12">+E61-E28-E32-E38-E45</f>
        <v>1717080</v>
      </c>
      <c r="F47" s="682">
        <f t="shared" si="12"/>
        <v>1717080</v>
      </c>
      <c r="G47" s="682">
        <f t="shared" si="12"/>
        <v>812800</v>
      </c>
      <c r="H47" s="639">
        <f t="shared" si="2"/>
        <v>-904280</v>
      </c>
      <c r="I47" s="1213">
        <f t="shared" ref="I47:J47" si="13">+I61-I28-I32-I38-I45</f>
        <v>0</v>
      </c>
      <c r="J47" s="1377">
        <f t="shared" si="13"/>
        <v>0</v>
      </c>
      <c r="K47" s="682">
        <v>812800</v>
      </c>
      <c r="L47" s="1469">
        <f t="shared" si="1"/>
        <v>100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158082430</v>
      </c>
      <c r="D48" s="167">
        <f t="shared" ref="D48:K48" si="14">+D42+D43</f>
        <v>159906430</v>
      </c>
      <c r="E48" s="687">
        <f t="shared" si="14"/>
        <v>159906430</v>
      </c>
      <c r="F48" s="687">
        <f t="shared" si="14"/>
        <v>159906430</v>
      </c>
      <c r="G48" s="687">
        <f t="shared" si="14"/>
        <v>123634081</v>
      </c>
      <c r="H48" s="649">
        <f t="shared" si="2"/>
        <v>-36272349</v>
      </c>
      <c r="I48" s="650">
        <f t="shared" si="14"/>
        <v>0</v>
      </c>
      <c r="J48" s="1384">
        <f t="shared" si="14"/>
        <v>0</v>
      </c>
      <c r="K48" s="687">
        <f t="shared" si="14"/>
        <v>123634081</v>
      </c>
      <c r="L48" s="1475">
        <f t="shared" si="1"/>
        <v>100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>
        <f>D49-C49</f>
        <v>0</v>
      </c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15">C7</f>
        <v xml:space="preserve">2022. évi eredeti előirányzat
2/2022. (II.14.) </v>
      </c>
      <c r="D51" s="226" t="str">
        <f t="shared" si="15"/>
        <v>Módosított előirányzat a 17/2022.  (VI.30.)  rendelet szerint</v>
      </c>
      <c r="E51" s="22" t="str">
        <f t="shared" si="15"/>
        <v>Módosított előirányzat a 18/2022. (IX.29.)  rendelet szerint</v>
      </c>
      <c r="F51" s="22" t="str">
        <f t="shared" si="15"/>
        <v>Módosított előirányzat a 23/2022. (XII.16.)  rendelet szerint</v>
      </c>
      <c r="G51" s="22" t="str">
        <f t="shared" si="15"/>
        <v>Módosított előirányzat a 1/2023. (II.13.)  rendelet szerint</v>
      </c>
      <c r="H51" s="39" t="str">
        <f t="shared" si="15"/>
        <v>Változás a 2022. 23/2022. (XII.16.) rendelethez képest</v>
      </c>
      <c r="I51" s="226" t="str">
        <f t="shared" si="15"/>
        <v>2022. évi teljesítés              2022.06.30-ig</v>
      </c>
      <c r="J51" s="22" t="str">
        <f t="shared" si="15"/>
        <v>2022. évi teljesítés              2022.09.30-ig</v>
      </c>
      <c r="K51" s="647" t="str">
        <f t="shared" si="15"/>
        <v>2022. évi teljesítés              2022.12.31-ig</v>
      </c>
      <c r="L51" s="39" t="str">
        <f t="shared" si="15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156365350</v>
      </c>
      <c r="D52" s="160">
        <f t="shared" ref="D52" si="16">SUM(D53:D58)-D54</f>
        <v>158189350</v>
      </c>
      <c r="E52" s="677">
        <f t="shared" ref="E52:K52" si="17">SUM(E53:E58)-E54</f>
        <v>158189350</v>
      </c>
      <c r="F52" s="677">
        <f t="shared" si="17"/>
        <v>158189350</v>
      </c>
      <c r="G52" s="677">
        <f t="shared" si="17"/>
        <v>122821281</v>
      </c>
      <c r="H52" s="56">
        <f t="shared" ref="H52:H72" si="18">+G52-F52</f>
        <v>-35368069</v>
      </c>
      <c r="I52" s="236">
        <f t="shared" si="17"/>
        <v>0</v>
      </c>
      <c r="J52" s="56">
        <f t="shared" si="17"/>
        <v>0</v>
      </c>
      <c r="K52" s="677">
        <f t="shared" si="17"/>
        <v>122821281</v>
      </c>
      <c r="L52" s="1460">
        <f t="shared" ref="L52:L72" si="19">IF(G52=0,"",K52/G52*100)</f>
        <v>100</v>
      </c>
    </row>
    <row r="53" spans="1:12" ht="12" customHeight="1" x14ac:dyDescent="0.2">
      <c r="A53" s="370" t="s">
        <v>91</v>
      </c>
      <c r="B53" s="18" t="s">
        <v>68</v>
      </c>
      <c r="C53" s="154">
        <v>95894573</v>
      </c>
      <c r="D53" s="258">
        <f>95894573+1425000</f>
        <v>97319573</v>
      </c>
      <c r="E53" s="681">
        <v>97319573</v>
      </c>
      <c r="F53" s="681">
        <v>97319573</v>
      </c>
      <c r="G53" s="681">
        <v>54313853</v>
      </c>
      <c r="H53" s="40">
        <f t="shared" si="18"/>
        <v>-43005720</v>
      </c>
      <c r="I53" s="240"/>
      <c r="J53" s="40"/>
      <c r="K53" s="681">
        <v>54313853</v>
      </c>
      <c r="L53" s="1476">
        <f t="shared" si="19"/>
        <v>100</v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>
        <v>1826354</v>
      </c>
      <c r="H54" s="40">
        <f t="shared" si="18"/>
        <v>1826354</v>
      </c>
      <c r="I54" s="240"/>
      <c r="J54" s="40"/>
      <c r="K54" s="681">
        <v>1826354</v>
      </c>
      <c r="L54" s="1476">
        <f t="shared" si="19"/>
        <v>100</v>
      </c>
    </row>
    <row r="55" spans="1:12" ht="12" customHeight="1" x14ac:dyDescent="0.2">
      <c r="A55" s="370" t="s">
        <v>92</v>
      </c>
      <c r="B55" s="371" t="s">
        <v>87</v>
      </c>
      <c r="C55" s="379">
        <v>12577513</v>
      </c>
      <c r="D55" s="362">
        <f>12577513+399000</f>
        <v>12976513</v>
      </c>
      <c r="E55" s="129">
        <v>12976513</v>
      </c>
      <c r="F55" s="129">
        <v>12976513</v>
      </c>
      <c r="G55" s="129">
        <v>8173440</v>
      </c>
      <c r="H55" s="363">
        <f t="shared" si="18"/>
        <v>-4803073</v>
      </c>
      <c r="I55" s="577"/>
      <c r="J55" s="363"/>
      <c r="K55" s="129">
        <v>8173440</v>
      </c>
      <c r="L55" s="1477">
        <f t="shared" si="19"/>
        <v>100</v>
      </c>
    </row>
    <row r="56" spans="1:12" ht="12" customHeight="1" x14ac:dyDescent="0.2">
      <c r="A56" s="370" t="s">
        <v>93</v>
      </c>
      <c r="B56" s="371" t="s">
        <v>69</v>
      </c>
      <c r="C56" s="379">
        <v>47893264</v>
      </c>
      <c r="D56" s="362">
        <v>47893264</v>
      </c>
      <c r="E56" s="129">
        <v>47893264</v>
      </c>
      <c r="F56" s="129">
        <v>47893264</v>
      </c>
      <c r="G56" s="129">
        <v>60333988</v>
      </c>
      <c r="H56" s="363">
        <f t="shared" si="18"/>
        <v>12440724</v>
      </c>
      <c r="I56" s="577"/>
      <c r="J56" s="363"/>
      <c r="K56" s="129">
        <v>60333988</v>
      </c>
      <c r="L56" s="1477">
        <f t="shared" si="19"/>
        <v>100</v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18"/>
        <v>0</v>
      </c>
      <c r="I57" s="577"/>
      <c r="J57" s="363"/>
      <c r="K57" s="129"/>
      <c r="L57" s="1477" t="str">
        <f t="shared" si="19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129"/>
      <c r="F58" s="129"/>
      <c r="G58" s="129"/>
      <c r="H58" s="363">
        <f t="shared" si="18"/>
        <v>0</v>
      </c>
      <c r="I58" s="577"/>
      <c r="J58" s="363"/>
      <c r="K58" s="129"/>
      <c r="L58" s="1477" t="str">
        <f t="shared" si="19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18"/>
        <v>0</v>
      </c>
      <c r="I59" s="577"/>
      <c r="J59" s="363"/>
      <c r="K59" s="129"/>
      <c r="L59" s="1477" t="str">
        <f t="shared" si="19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18"/>
        <v>0</v>
      </c>
      <c r="I60" s="242"/>
      <c r="J60" s="66"/>
      <c r="K60" s="688"/>
      <c r="L60" s="1478" t="str">
        <f t="shared" si="19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1717080</v>
      </c>
      <c r="D61" s="160">
        <f t="shared" ref="D61" si="20">SUM(D62:D66)</f>
        <v>1717080</v>
      </c>
      <c r="E61" s="677">
        <f t="shared" ref="E61:K61" si="21">SUM(E62:E66)</f>
        <v>1717080</v>
      </c>
      <c r="F61" s="677">
        <f t="shared" si="21"/>
        <v>1717080</v>
      </c>
      <c r="G61" s="677">
        <f t="shared" si="21"/>
        <v>812800</v>
      </c>
      <c r="H61" s="56">
        <f t="shared" si="18"/>
        <v>-904280</v>
      </c>
      <c r="I61" s="236">
        <f t="shared" si="21"/>
        <v>0</v>
      </c>
      <c r="J61" s="56">
        <f t="shared" si="21"/>
        <v>0</v>
      </c>
      <c r="K61" s="677">
        <f t="shared" si="21"/>
        <v>812800</v>
      </c>
      <c r="L61" s="1460">
        <f t="shared" si="19"/>
        <v>100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v>1717080</v>
      </c>
      <c r="D62" s="258">
        <v>1717080</v>
      </c>
      <c r="E62" s="681">
        <v>1717080</v>
      </c>
      <c r="F62" s="681">
        <v>1717080</v>
      </c>
      <c r="G62" s="681">
        <v>812800</v>
      </c>
      <c r="H62" s="40">
        <f t="shared" si="18"/>
        <v>-904280</v>
      </c>
      <c r="I62" s="240"/>
      <c r="J62" s="40"/>
      <c r="K62" s="681">
        <v>812800</v>
      </c>
      <c r="L62" s="1476">
        <f t="shared" si="19"/>
        <v>100</v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18"/>
        <v>0</v>
      </c>
      <c r="I63" s="240"/>
      <c r="J63" s="40"/>
      <c r="K63" s="681"/>
      <c r="L63" s="1476" t="str">
        <f t="shared" si="19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18"/>
        <v>0</v>
      </c>
      <c r="I64" s="577"/>
      <c r="J64" s="363"/>
      <c r="K64" s="129"/>
      <c r="L64" s="1477" t="str">
        <f t="shared" si="19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18"/>
        <v>0</v>
      </c>
      <c r="I65" s="577"/>
      <c r="J65" s="363"/>
      <c r="K65" s="129"/>
      <c r="L65" s="1477" t="str">
        <f t="shared" si="19"/>
        <v/>
      </c>
    </row>
    <row r="66" spans="1:12" ht="12" customHeight="1" x14ac:dyDescent="0.2">
      <c r="A66" s="370" t="s">
        <v>96</v>
      </c>
      <c r="B66" s="18" t="s">
        <v>178</v>
      </c>
      <c r="C66" s="379"/>
      <c r="D66" s="362"/>
      <c r="E66" s="129"/>
      <c r="F66" s="129"/>
      <c r="G66" s="129"/>
      <c r="H66" s="363">
        <f t="shared" si="18"/>
        <v>0</v>
      </c>
      <c r="I66" s="577"/>
      <c r="J66" s="363"/>
      <c r="K66" s="129"/>
      <c r="L66" s="1477" t="str">
        <f t="shared" si="19"/>
        <v/>
      </c>
    </row>
    <row r="67" spans="1:12" ht="12" customHeight="1" x14ac:dyDescent="0.2">
      <c r="A67" s="370" t="s">
        <v>322</v>
      </c>
      <c r="B67" s="612" t="s">
        <v>242</v>
      </c>
      <c r="C67" s="379"/>
      <c r="D67" s="362"/>
      <c r="E67" s="129"/>
      <c r="F67" s="129"/>
      <c r="G67" s="129"/>
      <c r="H67" s="363">
        <f t="shared" si="18"/>
        <v>0</v>
      </c>
      <c r="I67" s="577"/>
      <c r="J67" s="363"/>
      <c r="K67" s="129"/>
      <c r="L67" s="1477" t="str">
        <f t="shared" si="19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18"/>
        <v>0</v>
      </c>
      <c r="I68" s="577"/>
      <c r="J68" s="363"/>
      <c r="K68" s="129"/>
      <c r="L68" s="1477" t="str">
        <f t="shared" si="19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158082430</v>
      </c>
      <c r="D69" s="160">
        <f t="shared" ref="D69" si="22">+D52+D61</f>
        <v>159906430</v>
      </c>
      <c r="E69" s="677">
        <f t="shared" ref="E69:K69" si="23">+E52+E61</f>
        <v>159906430</v>
      </c>
      <c r="F69" s="677">
        <f t="shared" si="23"/>
        <v>159906430</v>
      </c>
      <c r="G69" s="677">
        <f t="shared" si="23"/>
        <v>123634081</v>
      </c>
      <c r="H69" s="56">
        <f t="shared" si="18"/>
        <v>-36272349</v>
      </c>
      <c r="I69" s="236">
        <f t="shared" si="23"/>
        <v>0</v>
      </c>
      <c r="J69" s="56">
        <f t="shared" si="23"/>
        <v>0</v>
      </c>
      <c r="K69" s="677">
        <f t="shared" si="23"/>
        <v>123634081</v>
      </c>
      <c r="L69" s="1460">
        <f t="shared" si="19"/>
        <v>100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59" t="str">
        <f t="shared" si="19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v>19</v>
      </c>
      <c r="D71" s="1733">
        <v>19</v>
      </c>
      <c r="E71" s="1735">
        <v>19</v>
      </c>
      <c r="F71" s="1735">
        <v>19</v>
      </c>
      <c r="G71" s="1735">
        <v>19</v>
      </c>
      <c r="H71" s="1736">
        <f t="shared" si="18"/>
        <v>0</v>
      </c>
      <c r="I71" s="1736"/>
      <c r="J71" s="1736"/>
      <c r="K71" s="1735">
        <v>19</v>
      </c>
      <c r="L71" s="1760">
        <f t="shared" si="19"/>
        <v>100</v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18"/>
        <v>0</v>
      </c>
      <c r="I72" s="1736"/>
      <c r="J72" s="1736"/>
      <c r="K72" s="1735"/>
      <c r="L72" s="1760" t="str">
        <f t="shared" si="19"/>
        <v/>
      </c>
    </row>
    <row r="73" spans="1:12" s="1726" customFormat="1" ht="11.25" x14ac:dyDescent="0.2">
      <c r="A73" s="1727"/>
      <c r="H73" s="1739"/>
    </row>
    <row r="74" spans="1:12" s="1726" customFormat="1" ht="11.25" x14ac:dyDescent="0.2">
      <c r="A74" s="1727"/>
    </row>
    <row r="75" spans="1:12" s="1726" customFormat="1" ht="11.25" x14ac:dyDescent="0.2">
      <c r="A75" s="1727"/>
    </row>
  </sheetData>
  <sheetProtection formatCells="0"/>
  <mergeCells count="7">
    <mergeCell ref="A1:I1"/>
    <mergeCell ref="A9:H9"/>
    <mergeCell ref="A50:L50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5"/>
  <sheetViews>
    <sheetView view="pageBreakPreview" zoomScale="124" zoomScaleNormal="100" zoomScaleSheetLayoutView="124" workbookViewId="0">
      <selection activeCell="G20" sqref="G20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66406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1082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136</v>
      </c>
      <c r="C4" s="2186" t="s">
        <v>141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408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/>
      <c r="D10" s="160"/>
      <c r="E10" s="677"/>
      <c r="F10" s="677"/>
      <c r="G10" s="677"/>
      <c r="H10" s="1224">
        <f>G10-F10</f>
        <v>0</v>
      </c>
      <c r="I10" s="1202"/>
      <c r="J10" s="1365"/>
      <c r="K10" s="55"/>
      <c r="L10" s="331" t="str">
        <f t="shared" ref="L10:L48" si="0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1">G11-F11</f>
        <v>0</v>
      </c>
      <c r="I11" s="1203"/>
      <c r="J11" s="1366"/>
      <c r="K11" s="59"/>
      <c r="L11" s="332" t="str">
        <f t="shared" si="0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1"/>
        <v>0</v>
      </c>
      <c r="I12" s="1204"/>
      <c r="J12" s="1367"/>
      <c r="K12" s="371"/>
      <c r="L12" s="1385" t="str">
        <f t="shared" si="0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1"/>
        <v>0</v>
      </c>
      <c r="I13" s="1204"/>
      <c r="J13" s="1367"/>
      <c r="K13" s="371"/>
      <c r="L13" s="1385" t="str">
        <f t="shared" si="0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1"/>
        <v>0</v>
      </c>
      <c r="I14" s="1204"/>
      <c r="J14" s="1367"/>
      <c r="K14" s="371"/>
      <c r="L14" s="1385" t="str">
        <f t="shared" si="0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1"/>
        <v>0</v>
      </c>
      <c r="I15" s="1204"/>
      <c r="J15" s="1367"/>
      <c r="K15" s="371"/>
      <c r="L15" s="1385" t="str">
        <f t="shared" si="0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1"/>
        <v>0</v>
      </c>
      <c r="I16" s="1204"/>
      <c r="J16" s="1367"/>
      <c r="K16" s="371"/>
      <c r="L16" s="1385" t="str">
        <f t="shared" si="0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1"/>
        <v>0</v>
      </c>
      <c r="I17" s="1204"/>
      <c r="J17" s="1367"/>
      <c r="K17" s="371"/>
      <c r="L17" s="1385" t="str">
        <f t="shared" si="0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1"/>
        <v>0</v>
      </c>
      <c r="I18" s="1205"/>
      <c r="J18" s="1368"/>
      <c r="K18" s="81"/>
      <c r="L18" s="333" t="str">
        <f t="shared" si="0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1"/>
        <v>0</v>
      </c>
      <c r="I19" s="1204"/>
      <c r="J19" s="1367"/>
      <c r="K19" s="371"/>
      <c r="L19" s="1385" t="str">
        <f t="shared" si="0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1"/>
        <v>0</v>
      </c>
      <c r="I20" s="1206"/>
      <c r="J20" s="1369"/>
      <c r="K20" s="615"/>
      <c r="L20" s="1386" t="str">
        <f t="shared" si="0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1"/>
        <v>0</v>
      </c>
      <c r="I21" s="1207"/>
      <c r="J21" s="1370"/>
      <c r="K21" s="60"/>
      <c r="L21" s="334" t="str">
        <f t="shared" si="0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/>
      <c r="D22" s="160"/>
      <c r="E22" s="677"/>
      <c r="F22" s="677"/>
      <c r="G22" s="677"/>
      <c r="H22" s="56">
        <f t="shared" si="1"/>
        <v>0</v>
      </c>
      <c r="I22" s="1202"/>
      <c r="J22" s="1365"/>
      <c r="K22" s="55"/>
      <c r="L22" s="331" t="str">
        <f t="shared" si="0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1"/>
        <v>0</v>
      </c>
      <c r="I23" s="1208"/>
      <c r="J23" s="1371"/>
      <c r="K23" s="18"/>
      <c r="L23" s="335" t="str">
        <f t="shared" si="0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1"/>
        <v>0</v>
      </c>
      <c r="I24" s="1204"/>
      <c r="J24" s="1367"/>
      <c r="K24" s="371"/>
      <c r="L24" s="1385" t="str">
        <f t="shared" si="0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1"/>
        <v>0</v>
      </c>
      <c r="I25" s="1204"/>
      <c r="J25" s="1367"/>
      <c r="K25" s="371"/>
      <c r="L25" s="1385" t="str">
        <f t="shared" si="0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1"/>
        <v>0</v>
      </c>
      <c r="I26" s="1209"/>
      <c r="J26" s="1372"/>
      <c r="K26" s="374"/>
      <c r="L26" s="1387" t="str">
        <f t="shared" si="0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1"/>
        <v>0</v>
      </c>
      <c r="I27" s="341"/>
      <c r="J27" s="1373"/>
      <c r="K27" s="63"/>
      <c r="L27" s="336" t="str">
        <f t="shared" si="0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/>
      <c r="D28" s="160"/>
      <c r="E28" s="677"/>
      <c r="F28" s="677"/>
      <c r="G28" s="677"/>
      <c r="H28" s="83">
        <f t="shared" si="1"/>
        <v>0</v>
      </c>
      <c r="I28" s="341"/>
      <c r="J28" s="1373"/>
      <c r="K28" s="63"/>
      <c r="L28" s="336" t="str">
        <f t="shared" si="0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1"/>
        <v>0</v>
      </c>
      <c r="I29" s="1210"/>
      <c r="J29" s="1374"/>
      <c r="K29" s="65"/>
      <c r="L29" s="337" t="str">
        <f t="shared" si="0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1"/>
        <v>0</v>
      </c>
      <c r="I30" s="1211"/>
      <c r="J30" s="1375"/>
      <c r="K30" s="375"/>
      <c r="L30" s="1388" t="str">
        <f t="shared" si="0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1"/>
        <v>0</v>
      </c>
      <c r="I31" s="1212"/>
      <c r="J31" s="1376"/>
      <c r="K31" s="123"/>
      <c r="L31" s="338" t="str">
        <f t="shared" si="0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/>
      <c r="D32" s="160"/>
      <c r="E32" s="677"/>
      <c r="F32" s="677"/>
      <c r="G32" s="677"/>
      <c r="H32" s="83">
        <f t="shared" si="1"/>
        <v>0</v>
      </c>
      <c r="I32" s="341"/>
      <c r="J32" s="1373"/>
      <c r="K32" s="63"/>
      <c r="L32" s="336" t="str">
        <f t="shared" si="0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1"/>
        <v>0</v>
      </c>
      <c r="I33" s="1210"/>
      <c r="J33" s="1374"/>
      <c r="K33" s="65"/>
      <c r="L33" s="337" t="str">
        <f t="shared" si="0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1"/>
        <v>0</v>
      </c>
      <c r="I34" s="1211"/>
      <c r="J34" s="1375"/>
      <c r="K34" s="375"/>
      <c r="L34" s="1388" t="str">
        <f t="shared" si="0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1"/>
        <v>0</v>
      </c>
      <c r="I35" s="1213"/>
      <c r="J35" s="1377"/>
      <c r="K35" s="67"/>
      <c r="L35" s="339" t="str">
        <f t="shared" si="0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1"/>
        <v>0</v>
      </c>
      <c r="I36" s="341"/>
      <c r="J36" s="1373"/>
      <c r="K36" s="63"/>
      <c r="L36" s="336" t="str">
        <f t="shared" si="0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1"/>
        <v>0</v>
      </c>
      <c r="I37" s="340"/>
      <c r="J37" s="1378"/>
      <c r="K37" s="1393"/>
      <c r="L37" s="1389" t="str">
        <f t="shared" si="0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/>
      <c r="E38" s="680"/>
      <c r="F38" s="680"/>
      <c r="G38" s="680"/>
      <c r="H38" s="83">
        <f t="shared" si="1"/>
        <v>0</v>
      </c>
      <c r="I38" s="341"/>
      <c r="J38" s="1379"/>
      <c r="K38" s="63"/>
      <c r="L38" s="336" t="str">
        <f t="shared" si="0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1"/>
        <v>0</v>
      </c>
      <c r="I39" s="1214"/>
      <c r="J39" s="1380"/>
      <c r="K39" s="116"/>
      <c r="L39" s="342" t="str">
        <f t="shared" si="0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1"/>
        <v>0</v>
      </c>
      <c r="I40" s="1215"/>
      <c r="J40" s="1381"/>
      <c r="K40" s="616"/>
      <c r="L40" s="1390" t="str">
        <f t="shared" si="0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1"/>
        <v>0</v>
      </c>
      <c r="I41" s="343"/>
      <c r="J41" s="1382"/>
      <c r="K41" s="124"/>
      <c r="L41" s="1391" t="str">
        <f t="shared" si="0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/>
      <c r="D42" s="160"/>
      <c r="E42" s="677"/>
      <c r="F42" s="677"/>
      <c r="G42" s="677"/>
      <c r="H42" s="83">
        <f t="shared" si="1"/>
        <v>0</v>
      </c>
      <c r="I42" s="341"/>
      <c r="J42" s="1379"/>
      <c r="K42" s="63"/>
      <c r="L42" s="336" t="str">
        <f t="shared" si="0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/>
      <c r="D43" s="160"/>
      <c r="E43" s="677"/>
      <c r="F43" s="677"/>
      <c r="G43" s="677"/>
      <c r="H43" s="83">
        <f t="shared" si="1"/>
        <v>0</v>
      </c>
      <c r="I43" s="341"/>
      <c r="J43" s="1379"/>
      <c r="K43" s="63"/>
      <c r="L43" s="336" t="str">
        <f t="shared" si="0"/>
        <v/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1"/>
        <v>0</v>
      </c>
      <c r="I44" s="1210"/>
      <c r="J44" s="1374"/>
      <c r="K44" s="65"/>
      <c r="L44" s="337" t="str">
        <f t="shared" si="0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1"/>
        <v>0</v>
      </c>
      <c r="I45" s="1216"/>
      <c r="J45" s="1383"/>
      <c r="K45" s="1394"/>
      <c r="L45" s="344" t="str">
        <f t="shared" si="0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/>
      <c r="D46" s="362"/>
      <c r="E46" s="129"/>
      <c r="F46" s="129"/>
      <c r="G46" s="129"/>
      <c r="H46" s="626">
        <f t="shared" si="1"/>
        <v>0</v>
      </c>
      <c r="I46" s="1211"/>
      <c r="J46" s="1375"/>
      <c r="K46" s="375"/>
      <c r="L46" s="1388" t="str">
        <f t="shared" si="0"/>
        <v/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/>
      <c r="D47" s="265"/>
      <c r="E47" s="682"/>
      <c r="F47" s="682"/>
      <c r="G47" s="682"/>
      <c r="H47" s="639">
        <f t="shared" si="1"/>
        <v>0</v>
      </c>
      <c r="I47" s="1213"/>
      <c r="J47" s="1377"/>
      <c r="K47" s="67"/>
      <c r="L47" s="339" t="str">
        <f t="shared" si="0"/>
        <v/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/>
      <c r="D48" s="167"/>
      <c r="E48" s="687"/>
      <c r="F48" s="687"/>
      <c r="G48" s="687"/>
      <c r="H48" s="649">
        <f t="shared" si="1"/>
        <v>0</v>
      </c>
      <c r="I48" s="650"/>
      <c r="J48" s="1384"/>
      <c r="K48" s="648"/>
      <c r="L48" s="1392" t="str">
        <f t="shared" si="0"/>
        <v/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2">C7</f>
        <v xml:space="preserve">2022. évi eredeti előirányzat
2/2022. (II.14.) </v>
      </c>
      <c r="D51" s="226" t="str">
        <f t="shared" si="2"/>
        <v>Módosított előirányzat a 17/2022.  (VI.30.)  rendelet szerint</v>
      </c>
      <c r="E51" s="22" t="str">
        <f t="shared" si="2"/>
        <v>Módosított előirányzat a 18/2022. (IX.29.)  rendelet szerint</v>
      </c>
      <c r="F51" s="22" t="str">
        <f t="shared" si="2"/>
        <v>Módosított előirányzat a 23/2022. (XII.16.)  rendelet szerint</v>
      </c>
      <c r="G51" s="22" t="str">
        <f t="shared" si="2"/>
        <v>Módosított előirányzat a 1/2023. (II.13.)  rendelet szerint</v>
      </c>
      <c r="H51" s="39" t="str">
        <f t="shared" si="2"/>
        <v>Változás a 2022. 23/2022. (XII.16.) rendelethez képest</v>
      </c>
      <c r="I51" s="226" t="str">
        <f t="shared" si="2"/>
        <v>2022. évi teljesítés              2022.06.30-ig</v>
      </c>
      <c r="J51" s="22" t="str">
        <f t="shared" si="2"/>
        <v>2022. évi teljesítés              2022.09.30-ig</v>
      </c>
      <c r="K51" s="647" t="str">
        <f t="shared" si="2"/>
        <v>2022. évi teljesítés              2022.12.31-ig</v>
      </c>
      <c r="L51" s="39" t="str">
        <f t="shared" si="2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/>
      <c r="D52" s="160"/>
      <c r="E52" s="677"/>
      <c r="F52" s="677"/>
      <c r="G52" s="677"/>
      <c r="H52" s="56">
        <f t="shared" ref="H52:H72" si="3">G52-F52</f>
        <v>0</v>
      </c>
      <c r="I52" s="236"/>
      <c r="J52" s="56"/>
      <c r="K52" s="677"/>
      <c r="L52" s="56" t="str">
        <f>IF(G52=0,"",K52/G52*100)</f>
        <v/>
      </c>
    </row>
    <row r="53" spans="1:12" ht="12" customHeight="1" x14ac:dyDescent="0.2">
      <c r="A53" s="370" t="s">
        <v>91</v>
      </c>
      <c r="B53" s="18" t="s">
        <v>68</v>
      </c>
      <c r="C53" s="154"/>
      <c r="D53" s="258"/>
      <c r="E53" s="681"/>
      <c r="F53" s="681"/>
      <c r="G53" s="681"/>
      <c r="H53" s="40">
        <f t="shared" si="3"/>
        <v>0</v>
      </c>
      <c r="I53" s="240"/>
      <c r="J53" s="40"/>
      <c r="K53" s="681"/>
      <c r="L53" s="40" t="str">
        <f t="shared" ref="L53:L72" si="4">IF(G53=0,"",K53/G53*100)</f>
        <v/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/>
      <c r="H54" s="40">
        <f t="shared" si="3"/>
        <v>0</v>
      </c>
      <c r="I54" s="240"/>
      <c r="J54" s="40"/>
      <c r="K54" s="681"/>
      <c r="L54" s="40" t="str">
        <f t="shared" si="4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/>
      <c r="E55" s="129"/>
      <c r="F55" s="129"/>
      <c r="G55" s="129"/>
      <c r="H55" s="363">
        <f t="shared" si="3"/>
        <v>0</v>
      </c>
      <c r="I55" s="577"/>
      <c r="J55" s="363"/>
      <c r="K55" s="129"/>
      <c r="L55" s="363" t="str">
        <f t="shared" si="4"/>
        <v/>
      </c>
    </row>
    <row r="56" spans="1:12" ht="12" customHeight="1" x14ac:dyDescent="0.2">
      <c r="A56" s="370" t="s">
        <v>93</v>
      </c>
      <c r="B56" s="371" t="s">
        <v>69</v>
      </c>
      <c r="C56" s="379"/>
      <c r="D56" s="362"/>
      <c r="E56" s="129"/>
      <c r="F56" s="129"/>
      <c r="G56" s="129"/>
      <c r="H56" s="363">
        <f t="shared" si="3"/>
        <v>0</v>
      </c>
      <c r="I56" s="577"/>
      <c r="J56" s="363"/>
      <c r="K56" s="129"/>
      <c r="L56" s="363" t="str">
        <f t="shared" si="4"/>
        <v/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3"/>
        <v>0</v>
      </c>
      <c r="I57" s="577"/>
      <c r="J57" s="363"/>
      <c r="K57" s="129"/>
      <c r="L57" s="363" t="str">
        <f t="shared" si="4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129"/>
      <c r="F58" s="129"/>
      <c r="G58" s="129"/>
      <c r="H58" s="363">
        <f t="shared" si="3"/>
        <v>0</v>
      </c>
      <c r="I58" s="577"/>
      <c r="J58" s="363"/>
      <c r="K58" s="129"/>
      <c r="L58" s="363" t="str">
        <f t="shared" si="4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3"/>
        <v>0</v>
      </c>
      <c r="I59" s="577"/>
      <c r="J59" s="363"/>
      <c r="K59" s="129"/>
      <c r="L59" s="363" t="str">
        <f t="shared" si="4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3"/>
        <v>0</v>
      </c>
      <c r="I60" s="242"/>
      <c r="J60" s="66"/>
      <c r="K60" s="688"/>
      <c r="L60" s="66" t="str">
        <f t="shared" si="4"/>
        <v/>
      </c>
    </row>
    <row r="61" spans="1:12" ht="12" customHeight="1" thickBot="1" x14ac:dyDescent="0.25">
      <c r="A61" s="62" t="s">
        <v>13</v>
      </c>
      <c r="B61" s="63" t="s">
        <v>554</v>
      </c>
      <c r="C61" s="103"/>
      <c r="D61" s="160"/>
      <c r="E61" s="677"/>
      <c r="F61" s="677"/>
      <c r="G61" s="677"/>
      <c r="H61" s="56">
        <f t="shared" si="3"/>
        <v>0</v>
      </c>
      <c r="I61" s="236"/>
      <c r="J61" s="56"/>
      <c r="K61" s="677"/>
      <c r="L61" s="56" t="str">
        <f t="shared" si="4"/>
        <v/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/>
      <c r="E62" s="681"/>
      <c r="F62" s="681"/>
      <c r="G62" s="681"/>
      <c r="H62" s="40">
        <f t="shared" si="3"/>
        <v>0</v>
      </c>
      <c r="I62" s="240"/>
      <c r="J62" s="40"/>
      <c r="K62" s="681"/>
      <c r="L62" s="40" t="str">
        <f t="shared" si="4"/>
        <v/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3"/>
        <v>0</v>
      </c>
      <c r="I63" s="240"/>
      <c r="J63" s="40"/>
      <c r="K63" s="681"/>
      <c r="L63" s="40" t="str">
        <f t="shared" si="4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3"/>
        <v>0</v>
      </c>
      <c r="I64" s="577"/>
      <c r="J64" s="363"/>
      <c r="K64" s="129"/>
      <c r="L64" s="363" t="str">
        <f t="shared" si="4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3"/>
        <v>0</v>
      </c>
      <c r="I65" s="577"/>
      <c r="J65" s="363"/>
      <c r="K65" s="129"/>
      <c r="L65" s="363" t="str">
        <f t="shared" si="4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/>
      <c r="D66" s="362"/>
      <c r="E66" s="129"/>
      <c r="F66" s="129"/>
      <c r="G66" s="129"/>
      <c r="H66" s="363">
        <f t="shared" si="3"/>
        <v>0</v>
      </c>
      <c r="I66" s="577"/>
      <c r="J66" s="363"/>
      <c r="K66" s="129"/>
      <c r="L66" s="363" t="str">
        <f t="shared" si="4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3"/>
        <v>0</v>
      </c>
      <c r="I67" s="577"/>
      <c r="J67" s="363"/>
      <c r="K67" s="129"/>
      <c r="L67" s="363" t="str">
        <f t="shared" si="4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3"/>
        <v>0</v>
      </c>
      <c r="I68" s="577"/>
      <c r="J68" s="363"/>
      <c r="K68" s="129"/>
      <c r="L68" s="363" t="str">
        <f t="shared" si="4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/>
      <c r="D69" s="160"/>
      <c r="E69" s="677"/>
      <c r="F69" s="677"/>
      <c r="G69" s="677"/>
      <c r="H69" s="56">
        <f t="shared" si="3"/>
        <v>0</v>
      </c>
      <c r="I69" s="236"/>
      <c r="J69" s="56"/>
      <c r="K69" s="677"/>
      <c r="L69" s="56" t="str">
        <f t="shared" si="4"/>
        <v/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8" t="str">
        <f t="shared" si="4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5"/>
      <c r="F71" s="1735"/>
      <c r="G71" s="1735"/>
      <c r="H71" s="1736">
        <f>G71-F71</f>
        <v>0</v>
      </c>
      <c r="I71" s="1736"/>
      <c r="J71" s="1736"/>
      <c r="K71" s="1735"/>
      <c r="L71" s="1736" t="str">
        <f t="shared" si="4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3"/>
        <v>0</v>
      </c>
      <c r="I72" s="1736"/>
      <c r="J72" s="1736"/>
      <c r="K72" s="1735"/>
      <c r="L72" s="1736" t="str">
        <f t="shared" si="4"/>
        <v/>
      </c>
    </row>
    <row r="73" spans="1:12" s="1726" customFormat="1" ht="11.25" x14ac:dyDescent="0.2">
      <c r="A73" s="1727"/>
      <c r="H73" s="1739"/>
    </row>
    <row r="74" spans="1:12" s="1726" customFormat="1" ht="11.25" x14ac:dyDescent="0.2">
      <c r="A74" s="1727"/>
    </row>
    <row r="75" spans="1:12" s="1726" customFormat="1" ht="11.25" x14ac:dyDescent="0.2">
      <c r="A75" s="1727"/>
    </row>
  </sheetData>
  <sheetProtection formatCells="0"/>
  <mergeCells count="7">
    <mergeCell ref="A1:I1"/>
    <mergeCell ref="A9:H9"/>
    <mergeCell ref="A50:L50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6"/>
  <sheetViews>
    <sheetView view="pageBreakPreview" zoomScaleNormal="112" zoomScaleSheetLayoutView="100" workbookViewId="0">
      <selection activeCell="G26" sqref="G26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1083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85</v>
      </c>
      <c r="C4" s="2186" t="s">
        <v>187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406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>
        <f t="shared" ref="D10:K10" si="0">SUM(D11:D21)</f>
        <v>0</v>
      </c>
      <c r="E10" s="677">
        <f t="shared" si="0"/>
        <v>0</v>
      </c>
      <c r="F10" s="677">
        <f t="shared" si="0"/>
        <v>2275377</v>
      </c>
      <c r="G10" s="677">
        <f t="shared" si="0"/>
        <v>0</v>
      </c>
      <c r="H10" s="1224">
        <f>+G10-F10</f>
        <v>-2275377</v>
      </c>
      <c r="I10" s="1202">
        <f t="shared" si="0"/>
        <v>0</v>
      </c>
      <c r="J10" s="1365">
        <f t="shared" si="0"/>
        <v>0</v>
      </c>
      <c r="K10" s="677">
        <f t="shared" si="0"/>
        <v>0</v>
      </c>
      <c r="L10" s="1437" t="str">
        <f t="shared" ref="L10:L48" si="1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'8.Humán'!C11-'26._Humán_önként'!C11</f>
        <v>0</v>
      </c>
      <c r="D11" s="262">
        <f>'8.Humán'!D11-'26._Humán_önként'!D11</f>
        <v>0</v>
      </c>
      <c r="E11" s="678">
        <f>'8.Humán'!E11-'26._Humán_önként'!E11</f>
        <v>0</v>
      </c>
      <c r="F11" s="678">
        <f>'8.Humán'!F11-'26._Humán_önként'!F11</f>
        <v>0</v>
      </c>
      <c r="G11" s="678">
        <f>'8.Humán'!G11-'26._Humán_önként'!G11</f>
        <v>0</v>
      </c>
      <c r="H11" s="631">
        <f t="shared" ref="H11:H48" si="2">+G11-F11</f>
        <v>0</v>
      </c>
      <c r="I11" s="1203">
        <f>'8.Humán'!I11-'26._Humán_önként'!I11</f>
        <v>0</v>
      </c>
      <c r="J11" s="1366">
        <f>'8.Humán'!J11-'26._Humán_önként'!J11</f>
        <v>0</v>
      </c>
      <c r="K11" s="678">
        <f>'8.Humán'!K11-'26._Humán_önként'!K11</f>
        <v>0</v>
      </c>
      <c r="L11" s="1438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'8.Humán'!C12-'26._Humán_önként'!C12</f>
        <v>0</v>
      </c>
      <c r="D12" s="380">
        <f>'8.Humán'!D12-'26._Humán_önként'!D12</f>
        <v>0</v>
      </c>
      <c r="E12" s="101">
        <f>'8.Humán'!E12-'26._Humán_önként'!E12</f>
        <v>0</v>
      </c>
      <c r="F12" s="101">
        <f>'8.Humán'!F12-'26._Humán_önként'!F12</f>
        <v>0</v>
      </c>
      <c r="G12" s="101">
        <f>'8.Humán'!G12-'26._Humán_önként'!G12</f>
        <v>0</v>
      </c>
      <c r="H12" s="632">
        <f t="shared" si="2"/>
        <v>0</v>
      </c>
      <c r="I12" s="1204">
        <f>'8.Humán'!I12-'26._Humán_önként'!I12</f>
        <v>0</v>
      </c>
      <c r="J12" s="1367">
        <f>'8.Humán'!J12-'26._Humán_önként'!J12</f>
        <v>0</v>
      </c>
      <c r="K12" s="101">
        <f>'8.Humán'!K12-'26._Humán_önként'!K12</f>
        <v>0</v>
      </c>
      <c r="L12" s="1439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'8.Humán'!C13-'26._Humán_önként'!C13</f>
        <v>0</v>
      </c>
      <c r="D13" s="380">
        <f>'8.Humán'!D13-'26._Humán_önként'!D13</f>
        <v>0</v>
      </c>
      <c r="E13" s="101">
        <f>'8.Humán'!E13-'26._Humán_önként'!E13</f>
        <v>0</v>
      </c>
      <c r="F13" s="101">
        <f>'8.Humán'!F13-'26._Humán_önként'!F13</f>
        <v>0</v>
      </c>
      <c r="G13" s="101">
        <f>'8.Humán'!G13-'26._Humán_önként'!G13</f>
        <v>0</v>
      </c>
      <c r="H13" s="632">
        <f t="shared" si="2"/>
        <v>0</v>
      </c>
      <c r="I13" s="1204">
        <f>'8.Humán'!I13-'26._Humán_önként'!I13</f>
        <v>0</v>
      </c>
      <c r="J13" s="1367">
        <f>'8.Humán'!J13-'26._Humán_önként'!J13</f>
        <v>0</v>
      </c>
      <c r="K13" s="101">
        <f>'8.Humán'!K13-'26._Humán_önként'!K13</f>
        <v>0</v>
      </c>
      <c r="L13" s="1439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'8.Humán'!C14-'26._Humán_önként'!C14</f>
        <v>0</v>
      </c>
      <c r="D14" s="380">
        <f>'8.Humán'!D14-'26._Humán_önként'!D14</f>
        <v>0</v>
      </c>
      <c r="E14" s="101">
        <f>'8.Humán'!E14-'26._Humán_önként'!E14</f>
        <v>0</v>
      </c>
      <c r="F14" s="101">
        <f>'8.Humán'!F14-'26._Humán_önként'!F14</f>
        <v>0</v>
      </c>
      <c r="G14" s="101">
        <f>'8.Humán'!G14-'26._Humán_önként'!G14</f>
        <v>0</v>
      </c>
      <c r="H14" s="632">
        <f t="shared" si="2"/>
        <v>0</v>
      </c>
      <c r="I14" s="1204">
        <f>'8.Humán'!I14-'26._Humán_önként'!I14</f>
        <v>0</v>
      </c>
      <c r="J14" s="1367">
        <f>'8.Humán'!J14-'26._Humán_önként'!J14</f>
        <v>0</v>
      </c>
      <c r="K14" s="101">
        <f>'8.Humán'!K14-'26._Humán_önként'!K14</f>
        <v>0</v>
      </c>
      <c r="L14" s="1439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'8.Humán'!C15-'26._Humán_önként'!C15</f>
        <v>0</v>
      </c>
      <c r="D15" s="380">
        <f>'8.Humán'!D15-'26._Humán_önként'!D15</f>
        <v>0</v>
      </c>
      <c r="E15" s="101">
        <f>'8.Humán'!E15-'26._Humán_önként'!E15</f>
        <v>0</v>
      </c>
      <c r="F15" s="101">
        <f>'8.Humán'!F15-'26._Humán_önként'!F15</f>
        <v>0</v>
      </c>
      <c r="G15" s="101">
        <f>'8.Humán'!G15-'26._Humán_önként'!G15</f>
        <v>0</v>
      </c>
      <c r="H15" s="632">
        <f t="shared" si="2"/>
        <v>0</v>
      </c>
      <c r="I15" s="1204">
        <f>'8.Humán'!I15-'26._Humán_önként'!I15</f>
        <v>0</v>
      </c>
      <c r="J15" s="1367">
        <f>'8.Humán'!J15-'26._Humán_önként'!J15</f>
        <v>0</v>
      </c>
      <c r="K15" s="101">
        <f>'8.Humán'!K15-'26._Humán_önként'!K15</f>
        <v>0</v>
      </c>
      <c r="L15" s="1439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'8.Humán'!C16-'26._Humán_önként'!C16</f>
        <v>0</v>
      </c>
      <c r="D16" s="380">
        <f>'8.Humán'!D16-'26._Humán_önként'!D16</f>
        <v>0</v>
      </c>
      <c r="E16" s="101">
        <f>'8.Humán'!E16-'26._Humán_önként'!E16</f>
        <v>0</v>
      </c>
      <c r="F16" s="101">
        <f>'8.Humán'!F16-'26._Humán_önként'!F16</f>
        <v>0</v>
      </c>
      <c r="G16" s="101">
        <f>'8.Humán'!G16-'26._Humán_önként'!G16</f>
        <v>0</v>
      </c>
      <c r="H16" s="632">
        <f t="shared" si="2"/>
        <v>0</v>
      </c>
      <c r="I16" s="1204">
        <f>'8.Humán'!I16-'26._Humán_önként'!I16</f>
        <v>0</v>
      </c>
      <c r="J16" s="1367">
        <f>'8.Humán'!J16-'26._Humán_önként'!J16</f>
        <v>0</v>
      </c>
      <c r="K16" s="101">
        <f>'8.Humán'!K16-'26._Humán_önként'!K16</f>
        <v>0</v>
      </c>
      <c r="L16" s="1439" t="str">
        <f t="shared" si="1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'8.Humán'!C17-'26._Humán_önként'!C17</f>
        <v>0</v>
      </c>
      <c r="D17" s="380">
        <f>'8.Humán'!D17-'26._Humán_önként'!D17</f>
        <v>0</v>
      </c>
      <c r="E17" s="101">
        <f>'8.Humán'!E17-'26._Humán_önként'!E17</f>
        <v>0</v>
      </c>
      <c r="F17" s="101">
        <f>'8.Humán'!F17-'26._Humán_önként'!F17</f>
        <v>0</v>
      </c>
      <c r="G17" s="101">
        <f>'8.Humán'!G17-'26._Humán_önként'!G17</f>
        <v>0</v>
      </c>
      <c r="H17" s="632">
        <f t="shared" si="2"/>
        <v>0</v>
      </c>
      <c r="I17" s="1204">
        <f>'8.Humán'!I17-'26._Humán_önként'!I17</f>
        <v>0</v>
      </c>
      <c r="J17" s="1367">
        <f>'8.Humán'!J17-'26._Humán_önként'!J17</f>
        <v>0</v>
      </c>
      <c r="K17" s="101">
        <f>'8.Humán'!K17-'26._Humán_önként'!K17</f>
        <v>0</v>
      </c>
      <c r="L17" s="1439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'8.Humán'!C18-'26._Humán_önként'!C18</f>
        <v>0</v>
      </c>
      <c r="D18" s="257">
        <f>'8.Humán'!D18-'26._Humán_önként'!D18</f>
        <v>0</v>
      </c>
      <c r="E18" s="106">
        <f>'8.Humán'!E18-'26._Humán_önként'!E18</f>
        <v>0</v>
      </c>
      <c r="F18" s="106">
        <f>'8.Humán'!F18-'26._Humán_önként'!F18</f>
        <v>0</v>
      </c>
      <c r="G18" s="106">
        <f>'8.Humán'!G18-'26._Humán_önként'!G18</f>
        <v>0</v>
      </c>
      <c r="H18" s="633">
        <f t="shared" si="2"/>
        <v>0</v>
      </c>
      <c r="I18" s="1205">
        <f>'8.Humán'!I18-'26._Humán_önként'!I18</f>
        <v>0</v>
      </c>
      <c r="J18" s="1368">
        <f>'8.Humán'!J18-'26._Humán_önként'!J18</f>
        <v>0</v>
      </c>
      <c r="K18" s="106">
        <f>'8.Humán'!K18-'26._Humán_önként'!K18</f>
        <v>0</v>
      </c>
      <c r="L18" s="1440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'8.Humán'!C19-'26._Humán_önként'!C19</f>
        <v>0</v>
      </c>
      <c r="D19" s="380">
        <f>'8.Humán'!D19-'26._Humán_önként'!D19</f>
        <v>0</v>
      </c>
      <c r="E19" s="101">
        <f>'8.Humán'!E19-'26._Humán_önként'!E19</f>
        <v>0</v>
      </c>
      <c r="F19" s="101">
        <f>'8.Humán'!F19-'26._Humán_önként'!F19</f>
        <v>0</v>
      </c>
      <c r="G19" s="101">
        <f>'8.Humán'!G19-'26._Humán_önként'!G19</f>
        <v>0</v>
      </c>
      <c r="H19" s="632">
        <f t="shared" si="2"/>
        <v>0</v>
      </c>
      <c r="I19" s="1204">
        <f>'8.Humán'!I19-'26._Humán_önként'!I19</f>
        <v>0</v>
      </c>
      <c r="J19" s="1367">
        <f>'8.Humán'!J19-'26._Humán_önként'!J19</f>
        <v>0</v>
      </c>
      <c r="K19" s="101">
        <f>'8.Humán'!K19-'26._Humán_önként'!K19</f>
        <v>0</v>
      </c>
      <c r="L19" s="1439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'8.Humán'!C20-'26._Humán_önként'!C20</f>
        <v>0</v>
      </c>
      <c r="D20" s="381">
        <f>'8.Humán'!D20-'26._Humán_önként'!D20</f>
        <v>0</v>
      </c>
      <c r="E20" s="101">
        <f>'8.Humán'!E20-'26._Humán_önként'!E20</f>
        <v>0</v>
      </c>
      <c r="F20" s="101">
        <f>'8.Humán'!F20-'26._Humán_önként'!F20</f>
        <v>0</v>
      </c>
      <c r="G20" s="372">
        <f>'8.Humán'!G20-'26._Humán_önként'!G20</f>
        <v>0</v>
      </c>
      <c r="H20" s="634">
        <f t="shared" si="2"/>
        <v>0</v>
      </c>
      <c r="I20" s="1206">
        <f>'8.Humán'!I20-'26._Humán_önként'!I20</f>
        <v>0</v>
      </c>
      <c r="J20" s="1369">
        <f>'8.Humán'!J20-'26._Humán_önként'!J20</f>
        <v>0</v>
      </c>
      <c r="K20" s="372">
        <f>'8.Humán'!K20-'26._Humán_önként'!K20</f>
        <v>0</v>
      </c>
      <c r="L20" s="1441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'8.Humán'!C21-'26._Humán_önként'!C21</f>
        <v>0</v>
      </c>
      <c r="D21" s="381">
        <f>'8.Humán'!D21-'26._Humán_önként'!D21</f>
        <v>0</v>
      </c>
      <c r="E21" s="106">
        <f>'8.Humán'!E21-'26._Humán_önként'!E21</f>
        <v>0</v>
      </c>
      <c r="F21" s="106">
        <f>'8.Humán'!F21-'26._Humán_önként'!F21</f>
        <v>2275377</v>
      </c>
      <c r="G21" s="106">
        <f>'8.Humán'!G21-'26._Humán_önként'!G21</f>
        <v>0</v>
      </c>
      <c r="H21" s="635">
        <f t="shared" si="2"/>
        <v>-2275377</v>
      </c>
      <c r="I21" s="1207">
        <f>'8.Humán'!I21-'26._Humán_önként'!I21</f>
        <v>0</v>
      </c>
      <c r="J21" s="1370">
        <f>'8.Humán'!J21-'26._Humán_önként'!J21</f>
        <v>0</v>
      </c>
      <c r="K21" s="106">
        <f>'8.Humán'!K21-'26._Humán_önként'!K21</f>
        <v>0</v>
      </c>
      <c r="L21" s="1442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0</v>
      </c>
      <c r="E22" s="677">
        <f t="shared" si="3"/>
        <v>214287</v>
      </c>
      <c r="F22" s="677">
        <f t="shared" si="3"/>
        <v>674287</v>
      </c>
      <c r="G22" s="677">
        <f t="shared" si="3"/>
        <v>674287</v>
      </c>
      <c r="H22" s="56">
        <f t="shared" si="2"/>
        <v>0</v>
      </c>
      <c r="I22" s="1202">
        <f t="shared" si="3"/>
        <v>0</v>
      </c>
      <c r="J22" s="1365">
        <f t="shared" si="3"/>
        <v>0</v>
      </c>
      <c r="K22" s="677">
        <f t="shared" si="3"/>
        <v>674286</v>
      </c>
      <c r="L22" s="1319">
        <f t="shared" si="1"/>
        <v>99.999851695198032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'8.Humán'!C23-'26._Humán_önként'!C23</f>
        <v>0</v>
      </c>
      <c r="D23" s="380">
        <f>'8.Humán'!D23-'26._Humán_önként'!D23</f>
        <v>0</v>
      </c>
      <c r="E23" s="679">
        <f>'8.Humán'!E23-'26._Humán_önként'!E23</f>
        <v>0</v>
      </c>
      <c r="F23" s="679">
        <f>'8.Humán'!F23-'26._Humán_önként'!F23</f>
        <v>0</v>
      </c>
      <c r="G23" s="679">
        <f>'8.Humán'!G23-'26._Humán_önként'!G23</f>
        <v>0</v>
      </c>
      <c r="H23" s="84">
        <f t="shared" si="2"/>
        <v>0</v>
      </c>
      <c r="I23" s="1208">
        <f>'8.Humán'!I23-'26._Humán_önként'!I23</f>
        <v>0</v>
      </c>
      <c r="J23" s="1371">
        <f>'8.Humán'!J23-'26._Humán_önként'!J23</f>
        <v>0</v>
      </c>
      <c r="K23" s="679">
        <f>'8.Humán'!K23-'26._Humán_önként'!K23</f>
        <v>0</v>
      </c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'8.Humán'!C24-'26._Humán_önként'!C24</f>
        <v>0</v>
      </c>
      <c r="D24" s="380">
        <f>'8.Humán'!D24-'26._Humán_önként'!D24</f>
        <v>0</v>
      </c>
      <c r="E24" s="101">
        <f>'8.Humán'!E24-'26._Humán_önként'!E24</f>
        <v>0</v>
      </c>
      <c r="F24" s="101">
        <f>'8.Humán'!F24-'26._Humán_önként'!F24</f>
        <v>0</v>
      </c>
      <c r="G24" s="101">
        <f>'8.Humán'!G24-'26._Humán_önként'!G24</f>
        <v>0</v>
      </c>
      <c r="H24" s="632">
        <f t="shared" si="2"/>
        <v>0</v>
      </c>
      <c r="I24" s="1204">
        <f>'8.Humán'!I24-'26._Humán_önként'!I24</f>
        <v>0</v>
      </c>
      <c r="J24" s="1367">
        <f>'8.Humán'!J24-'26._Humán_önként'!J24</f>
        <v>0</v>
      </c>
      <c r="K24" s="101">
        <f>'8.Humán'!K24-'26._Humán_önként'!K24</f>
        <v>0</v>
      </c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'8.Humán'!C25-'26._Humán_önként'!C25</f>
        <v>0</v>
      </c>
      <c r="D25" s="380">
        <f>'8.Humán'!D25-'26._Humán_önként'!D25</f>
        <v>0</v>
      </c>
      <c r="E25" s="101">
        <f>'8.Humán'!E25-'26._Humán_önként'!E25</f>
        <v>214287</v>
      </c>
      <c r="F25" s="101">
        <f>'8.Humán'!F25-'26._Humán_önként'!F25</f>
        <v>674287</v>
      </c>
      <c r="G25" s="101">
        <f>'8.Humán'!G25-'26._Humán_önként'!G25</f>
        <v>674287</v>
      </c>
      <c r="H25" s="632">
        <f t="shared" si="2"/>
        <v>0</v>
      </c>
      <c r="I25" s="1204">
        <f>'8.Humán'!I25-'26._Humán_önként'!I25</f>
        <v>0</v>
      </c>
      <c r="J25" s="1367">
        <f>'8.Humán'!J25-'26._Humán_önként'!J25</f>
        <v>0</v>
      </c>
      <c r="K25" s="101">
        <f>'8.Humán'!K25-'26._Humán_önként'!K25</f>
        <v>674286</v>
      </c>
      <c r="L25" s="1462">
        <f t="shared" si="1"/>
        <v>99.999851695198032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'8.Humán'!C26-'26._Humán_önként'!C26</f>
        <v>0</v>
      </c>
      <c r="D26" s="380">
        <f>'8.Humán'!D26-'26._Humán_önként'!D26</f>
        <v>0</v>
      </c>
      <c r="E26" s="101">
        <f>'8.Humán'!E26-'26._Humán_önként'!E26</f>
        <v>0</v>
      </c>
      <c r="F26" s="101">
        <f>'8.Humán'!F26-'26._Humán_önként'!F26</f>
        <v>0</v>
      </c>
      <c r="G26" s="101">
        <f>'8.Humán'!G26-'26._Humán_önként'!G26</f>
        <v>0</v>
      </c>
      <c r="H26" s="636">
        <f t="shared" si="2"/>
        <v>0</v>
      </c>
      <c r="I26" s="1209">
        <f>'8.Humán'!I26-'26._Humán_önként'!I26</f>
        <v>0</v>
      </c>
      <c r="J26" s="1372">
        <f>'8.Humán'!J26-'26._Humán_önként'!J26</f>
        <v>0</v>
      </c>
      <c r="K26" s="101">
        <f>'8.Humán'!K26-'26._Humán_önként'!K26</f>
        <v>0</v>
      </c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'8.Humán'!C27-'26._Humán_önként'!C27</f>
        <v>0</v>
      </c>
      <c r="D27" s="162">
        <f>'8.Humán'!D27-'26._Humán_önként'!D27</f>
        <v>0</v>
      </c>
      <c r="E27" s="680">
        <f>'8.Humán'!E27-'26._Humán_önként'!E27</f>
        <v>0</v>
      </c>
      <c r="F27" s="680">
        <f>'8.Humán'!F27-'26._Humán_önként'!F27</f>
        <v>0</v>
      </c>
      <c r="G27" s="680">
        <f>'8.Humán'!G27-'26._Humán_önként'!G27</f>
        <v>0</v>
      </c>
      <c r="H27" s="83">
        <f t="shared" si="2"/>
        <v>0</v>
      </c>
      <c r="I27" s="341">
        <f>'8.Humán'!I27-'26._Humán_önként'!I27</f>
        <v>0</v>
      </c>
      <c r="J27" s="1373">
        <f>'8.Humán'!J27-'26._Humán_önként'!J27</f>
        <v>0</v>
      </c>
      <c r="K27" s="680">
        <f>'8.Humán'!K27-'26._Humán_önként'!K27</f>
        <v>0</v>
      </c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677">
        <f t="shared" si="4"/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'8.Humán'!C29-'26._Humán_önként'!C29</f>
        <v>0</v>
      </c>
      <c r="D29" s="258">
        <f>'8.Humán'!D29-'26._Humán_önként'!D29</f>
        <v>0</v>
      </c>
      <c r="E29" s="681">
        <f>'8.Humán'!E29-'26._Humán_önként'!E29</f>
        <v>0</v>
      </c>
      <c r="F29" s="681">
        <f>'8.Humán'!F29-'26._Humán_önként'!F29</f>
        <v>0</v>
      </c>
      <c r="G29" s="681">
        <f>'8.Humán'!G29-'26._Humán_önként'!G29</f>
        <v>0</v>
      </c>
      <c r="H29" s="637">
        <f t="shared" si="2"/>
        <v>0</v>
      </c>
      <c r="I29" s="1210">
        <f>'8.Humán'!I29-'26._Humán_önként'!I29</f>
        <v>0</v>
      </c>
      <c r="J29" s="1374">
        <f>'8.Humán'!J29-'26._Humán_önként'!J29</f>
        <v>0</v>
      </c>
      <c r="K29" s="681">
        <f>'8.Humán'!K29-'26._Humán_önként'!K29</f>
        <v>0</v>
      </c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'8.Humán'!C30-'26._Humán_önként'!C30</f>
        <v>0</v>
      </c>
      <c r="D30" s="263">
        <f>'8.Humán'!D30-'26._Humán_önként'!D30</f>
        <v>0</v>
      </c>
      <c r="E30" s="129">
        <f>'8.Humán'!E30-'26._Humán_önként'!E30</f>
        <v>0</v>
      </c>
      <c r="F30" s="129">
        <f>'8.Humán'!F30-'26._Humán_önként'!F30</f>
        <v>0</v>
      </c>
      <c r="G30" s="379">
        <f>'8.Humán'!G30-'26._Humán_önként'!G30</f>
        <v>0</v>
      </c>
      <c r="H30" s="626">
        <f t="shared" si="2"/>
        <v>0</v>
      </c>
      <c r="I30" s="1211">
        <f>'8.Humán'!I30-'26._Humán_önként'!I30</f>
        <v>0</v>
      </c>
      <c r="J30" s="1375">
        <f>'8.Humán'!J30-'26._Humán_önként'!J30</f>
        <v>0</v>
      </c>
      <c r="K30" s="379">
        <f>'8.Humán'!K30-'26._Humán_önként'!K30</f>
        <v>0</v>
      </c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'8.Humán'!C31-'26._Humán_önként'!C31</f>
        <v>0</v>
      </c>
      <c r="D31" s="259">
        <f>'8.Humán'!D31-'26._Humán_önként'!D31</f>
        <v>0</v>
      </c>
      <c r="E31" s="682">
        <f>'8.Humán'!E31-'26._Humán_önként'!E31</f>
        <v>0</v>
      </c>
      <c r="F31" s="682">
        <f>'8.Humán'!F31-'26._Humán_önként'!F31</f>
        <v>0</v>
      </c>
      <c r="G31" s="682">
        <f>'8.Humán'!G31-'26._Humán_önként'!G31</f>
        <v>0</v>
      </c>
      <c r="H31" s="638">
        <f t="shared" si="2"/>
        <v>0</v>
      </c>
      <c r="I31" s="1212">
        <f>'8.Humán'!I31-'26._Humán_önként'!I31</f>
        <v>0</v>
      </c>
      <c r="J31" s="1376">
        <f>'8.Humán'!J31-'26._Humán_önként'!J31</f>
        <v>0</v>
      </c>
      <c r="K31" s="682">
        <f>'8.Humán'!K31-'26._Humán_önként'!K31</f>
        <v>0</v>
      </c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677">
        <f t="shared" si="5"/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0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'8.Humán'!C33-'26._Humán_önként'!C33</f>
        <v>0</v>
      </c>
      <c r="D33" s="258">
        <f>'8.Humán'!D33-'26._Humán_önként'!D33</f>
        <v>0</v>
      </c>
      <c r="E33" s="681">
        <f>'8.Humán'!E33-'26._Humán_önként'!E33</f>
        <v>0</v>
      </c>
      <c r="F33" s="681">
        <f>'8.Humán'!F33-'26._Humán_önként'!F33</f>
        <v>0</v>
      </c>
      <c r="G33" s="681">
        <f>'8.Humán'!G33-'26._Humán_önként'!G33</f>
        <v>0</v>
      </c>
      <c r="H33" s="637">
        <f t="shared" si="2"/>
        <v>0</v>
      </c>
      <c r="I33" s="1210">
        <f>'8.Humán'!I33-'26._Humán_önként'!I33</f>
        <v>0</v>
      </c>
      <c r="J33" s="1374">
        <f>'8.Humán'!J33-'26._Humán_önként'!J33</f>
        <v>0</v>
      </c>
      <c r="K33" s="681">
        <f>'8.Humán'!K33-'26._Humán_önként'!K33</f>
        <v>0</v>
      </c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'8.Humán'!C34-'26._Humán_önként'!C34</f>
        <v>0</v>
      </c>
      <c r="D34" s="263">
        <f>'8.Humán'!D34-'26._Humán_önként'!D34</f>
        <v>0</v>
      </c>
      <c r="E34" s="129">
        <f>'8.Humán'!E34-'26._Humán_önként'!E34</f>
        <v>0</v>
      </c>
      <c r="F34" s="129">
        <f>'8.Humán'!F34-'26._Humán_önként'!F34</f>
        <v>0</v>
      </c>
      <c r="G34" s="379">
        <f>'8.Humán'!G34-'26._Humán_önként'!G34</f>
        <v>0</v>
      </c>
      <c r="H34" s="626">
        <f t="shared" si="2"/>
        <v>0</v>
      </c>
      <c r="I34" s="1211">
        <f>'8.Humán'!I34-'26._Humán_önként'!I34</f>
        <v>0</v>
      </c>
      <c r="J34" s="1375">
        <f>'8.Humán'!J34-'26._Humán_önként'!J34</f>
        <v>0</v>
      </c>
      <c r="K34" s="379">
        <f>'8.Humán'!K34-'26._Humán_önként'!K34</f>
        <v>0</v>
      </c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'8.Humán'!C35-'26._Humán_önként'!C35</f>
        <v>0</v>
      </c>
      <c r="D35" s="259">
        <f>'8.Humán'!D35-'26._Humán_önként'!D35</f>
        <v>0</v>
      </c>
      <c r="E35" s="682">
        <f>'8.Humán'!E35-'26._Humán_önként'!E35</f>
        <v>0</v>
      </c>
      <c r="F35" s="682">
        <f>'8.Humán'!F35-'26._Humán_önként'!F35</f>
        <v>0</v>
      </c>
      <c r="G35" s="682">
        <f>'8.Humán'!G35-'26._Humán_önként'!G35</f>
        <v>0</v>
      </c>
      <c r="H35" s="639">
        <f t="shared" si="2"/>
        <v>0</v>
      </c>
      <c r="I35" s="1213">
        <f>'8.Humán'!I35-'26._Humán_önként'!I35</f>
        <v>0</v>
      </c>
      <c r="J35" s="1377">
        <f>'8.Humán'!J35-'26._Humán_önként'!J35</f>
        <v>0</v>
      </c>
      <c r="K35" s="682">
        <f>'8.Humán'!K35-'26._Humán_önként'!K35</f>
        <v>0</v>
      </c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'8.Humán'!C36-'26._Humán_önként'!C36</f>
        <v>0</v>
      </c>
      <c r="D36" s="162">
        <f>'8.Humán'!D36-'26._Humán_önként'!D36</f>
        <v>0</v>
      </c>
      <c r="E36" s="680">
        <f>'8.Humán'!E36-'26._Humán_önként'!E36</f>
        <v>0</v>
      </c>
      <c r="F36" s="680">
        <f>'8.Humán'!F36-'26._Humán_önként'!F36</f>
        <v>0</v>
      </c>
      <c r="G36" s="680">
        <f>'8.Humán'!G36-'26._Humán_önként'!G36</f>
        <v>0</v>
      </c>
      <c r="H36" s="83">
        <f t="shared" si="2"/>
        <v>0</v>
      </c>
      <c r="I36" s="341">
        <f>'8.Humán'!I36-'26._Humán_önként'!I36</f>
        <v>0</v>
      </c>
      <c r="J36" s="1373">
        <f>'8.Humán'!J36-'26._Humán_önként'!J36</f>
        <v>0</v>
      </c>
      <c r="K36" s="680">
        <f>'8.Humán'!K36-'26._Humán_önként'!K36</f>
        <v>0</v>
      </c>
      <c r="L36" s="1301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>
        <f>'8.Humán'!C37-'26._Humán_önként'!C37</f>
        <v>0</v>
      </c>
      <c r="D37" s="162">
        <f>'8.Humán'!D37-'26._Humán_önként'!D37</f>
        <v>0</v>
      </c>
      <c r="E37" s="683">
        <f>'8.Humán'!E37-'26._Humán_önként'!E37</f>
        <v>0</v>
      </c>
      <c r="F37" s="683">
        <f>'8.Humán'!F37-'26._Humán_önként'!F37</f>
        <v>0</v>
      </c>
      <c r="G37" s="683">
        <f>'8.Humán'!G37-'26._Humán_önként'!G37</f>
        <v>0</v>
      </c>
      <c r="H37" s="640">
        <f t="shared" si="2"/>
        <v>0</v>
      </c>
      <c r="I37" s="340">
        <f>'8.Humán'!I37-'26._Humán_önként'!I37</f>
        <v>0</v>
      </c>
      <c r="J37" s="1378">
        <f>'8.Humán'!J37-'26._Humán_önként'!J37</f>
        <v>0</v>
      </c>
      <c r="K37" s="683">
        <f>'8.Humán'!K37-'26._Humán_önként'!K37</f>
        <v>0</v>
      </c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'8.Humán'!C38-'26._Humán_önként'!C38</f>
        <v>0</v>
      </c>
      <c r="D38" s="162">
        <f>'8.Humán'!D38-'26._Humán_önként'!D38</f>
        <v>0</v>
      </c>
      <c r="E38" s="680">
        <f>'8.Humán'!E38-'26._Humán_önként'!E38</f>
        <v>0</v>
      </c>
      <c r="F38" s="680">
        <f>'8.Humán'!F38-'26._Humán_önként'!F38</f>
        <v>0</v>
      </c>
      <c r="G38" s="680">
        <f>'8.Humán'!G38-'26._Humán_önként'!G38</f>
        <v>0</v>
      </c>
      <c r="H38" s="83">
        <f t="shared" si="2"/>
        <v>0</v>
      </c>
      <c r="I38" s="341">
        <f>'8.Humán'!I38-'26._Humán_önként'!I38</f>
        <v>0</v>
      </c>
      <c r="J38" s="1379">
        <f>'8.Humán'!J38-'26._Humán_önként'!J38</f>
        <v>0</v>
      </c>
      <c r="K38" s="680">
        <f>'8.Humán'!K38-'26._Humán_önként'!K38</f>
        <v>0</v>
      </c>
      <c r="L38" s="1301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'8.Humán'!C39-'26._Humán_önként'!C39</f>
        <v>0</v>
      </c>
      <c r="D39" s="264">
        <f>'8.Humán'!D39-'26._Humán_önként'!D39</f>
        <v>0</v>
      </c>
      <c r="E39" s="684">
        <f>'8.Humán'!E39-'26._Humán_önként'!E39</f>
        <v>0</v>
      </c>
      <c r="F39" s="684">
        <f>'8.Humán'!F39-'26._Humán_önként'!F39</f>
        <v>0</v>
      </c>
      <c r="G39" s="684">
        <f>'8.Humán'!G39-'26._Humán_önként'!G39</f>
        <v>0</v>
      </c>
      <c r="H39" s="641">
        <f t="shared" si="2"/>
        <v>0</v>
      </c>
      <c r="I39" s="1214">
        <f>'8.Humán'!I39-'26._Humán_önként'!I39</f>
        <v>0</v>
      </c>
      <c r="J39" s="1380">
        <f>'8.Humán'!J39-'26._Humán_önként'!J39</f>
        <v>0</v>
      </c>
      <c r="K39" s="684">
        <f>'8.Humán'!K39-'26._Humán_önként'!K39</f>
        <v>0</v>
      </c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'8.Humán'!C40-'26._Humán_önként'!C40</f>
        <v>0</v>
      </c>
      <c r="D40" s="382">
        <f>'8.Humán'!D40-'26._Humán_önként'!D40</f>
        <v>0</v>
      </c>
      <c r="E40" s="693">
        <f>'8.Humán'!E40-'26._Humán_önként'!E40</f>
        <v>0</v>
      </c>
      <c r="F40" s="685">
        <f>'8.Humán'!F40-'26._Humán_önként'!F40</f>
        <v>0</v>
      </c>
      <c r="G40" s="685">
        <f>'8.Humán'!G40-'26._Humán_önként'!G40</f>
        <v>0</v>
      </c>
      <c r="H40" s="642">
        <f t="shared" si="2"/>
        <v>0</v>
      </c>
      <c r="I40" s="1215">
        <f>'8.Humán'!I40-'26._Humán_önként'!I40</f>
        <v>0</v>
      </c>
      <c r="J40" s="1381">
        <f>'8.Humán'!J40-'26._Humán_önként'!J40</f>
        <v>0</v>
      </c>
      <c r="K40" s="685">
        <f>'8.Humán'!K40-'26._Humán_önként'!K40</f>
        <v>0</v>
      </c>
      <c r="L40" s="147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'8.Humán'!C41-'26._Humán_önként'!C41</f>
        <v>0</v>
      </c>
      <c r="D41" s="165">
        <f>'8.Humán'!D41-'26._Humán_önként'!D41</f>
        <v>0</v>
      </c>
      <c r="E41" s="686">
        <f>'8.Humán'!E41-'26._Humán_önként'!E41</f>
        <v>0</v>
      </c>
      <c r="F41" s="686">
        <f>'8.Humán'!F41-'26._Humán_önként'!F41</f>
        <v>0</v>
      </c>
      <c r="G41" s="686">
        <f>'8.Humán'!G41-'26._Humán_önként'!G41</f>
        <v>0</v>
      </c>
      <c r="H41" s="643">
        <f t="shared" si="2"/>
        <v>0</v>
      </c>
      <c r="I41" s="343">
        <f>'8.Humán'!I41-'26._Humán_önként'!I41</f>
        <v>0</v>
      </c>
      <c r="J41" s="1382">
        <f>'8.Humán'!J41-'26._Humán_önként'!J41</f>
        <v>0</v>
      </c>
      <c r="K41" s="686">
        <f>'8.Humán'!K41-'26._Humán_önként'!K41</f>
        <v>0</v>
      </c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0</v>
      </c>
      <c r="D42" s="160">
        <f t="shared" ref="D42:K42" si="6">+D10+D22+D27+D28+D32+D36+D38</f>
        <v>0</v>
      </c>
      <c r="E42" s="677">
        <f t="shared" si="6"/>
        <v>214287</v>
      </c>
      <c r="F42" s="677">
        <f t="shared" si="6"/>
        <v>2949664</v>
      </c>
      <c r="G42" s="677">
        <f t="shared" si="6"/>
        <v>674287</v>
      </c>
      <c r="H42" s="83">
        <f t="shared" si="2"/>
        <v>-2275377</v>
      </c>
      <c r="I42" s="341">
        <f t="shared" si="6"/>
        <v>0</v>
      </c>
      <c r="J42" s="1379">
        <f t="shared" si="6"/>
        <v>0</v>
      </c>
      <c r="K42" s="677">
        <f t="shared" si="6"/>
        <v>674286</v>
      </c>
      <c r="L42" s="1301">
        <f t="shared" si="1"/>
        <v>99.999851695198032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415505741</v>
      </c>
      <c r="D43" s="160">
        <f t="shared" ref="D43:K43" si="7">SUM(D44:D47)</f>
        <v>424616741</v>
      </c>
      <c r="E43" s="677">
        <f t="shared" si="7"/>
        <v>457881241</v>
      </c>
      <c r="F43" s="677">
        <f t="shared" si="7"/>
        <v>457881241</v>
      </c>
      <c r="G43" s="677">
        <f t="shared" si="7"/>
        <v>417316715</v>
      </c>
      <c r="H43" s="83">
        <f t="shared" si="2"/>
        <v>-40564526</v>
      </c>
      <c r="I43" s="341">
        <f t="shared" si="7"/>
        <v>0</v>
      </c>
      <c r="J43" s="1379">
        <f t="shared" si="7"/>
        <v>9186648</v>
      </c>
      <c r="K43" s="677">
        <f t="shared" si="7"/>
        <v>417114085</v>
      </c>
      <c r="L43" s="1301">
        <f t="shared" si="1"/>
        <v>99.951444552131107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'8.Humán'!C44-'26._Humán_önként'!C44</f>
        <v>0</v>
      </c>
      <c r="D44" s="258">
        <f>'8.Humán'!D44-'26._Humán_önként'!D44</f>
        <v>4057751</v>
      </c>
      <c r="E44" s="681">
        <f>'8.Humán'!E44-'26._Humán_önként'!E44</f>
        <v>4057751</v>
      </c>
      <c r="F44" s="681">
        <f>'8.Humán'!F44-'26._Humán_önként'!F44</f>
        <v>4057751</v>
      </c>
      <c r="G44" s="681">
        <f>'8.Humán'!G44-'26._Humán_önként'!G44</f>
        <v>4057751</v>
      </c>
      <c r="H44" s="637">
        <f t="shared" si="2"/>
        <v>0</v>
      </c>
      <c r="I44" s="1210">
        <f>'8.Humán'!I44-'26._Humán_önként'!I44</f>
        <v>0</v>
      </c>
      <c r="J44" s="1374">
        <f>'8.Humán'!J44-'26._Humán_önként'!J44</f>
        <v>0</v>
      </c>
      <c r="K44" s="681">
        <f>'8.Humán'!K44-'26._Humán_önként'!K44</f>
        <v>4057751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'8.Humán'!C45-'26._Humán_önként'!C45</f>
        <v>0</v>
      </c>
      <c r="D45" s="263">
        <f>'8.Humán'!D45-'26._Humán_önként'!D45</f>
        <v>0</v>
      </c>
      <c r="E45" s="107">
        <f>'8.Humán'!E45-'26._Humán_önként'!E45</f>
        <v>0</v>
      </c>
      <c r="F45" s="107">
        <f>'8.Humán'!F45-'26._Humán_önként'!F45</f>
        <v>0</v>
      </c>
      <c r="G45" s="107">
        <f>'8.Humán'!G45-'26._Humán_önként'!G45</f>
        <v>0</v>
      </c>
      <c r="H45" s="644">
        <f t="shared" si="2"/>
        <v>0</v>
      </c>
      <c r="I45" s="1216">
        <f>'8.Humán'!I45-'26._Humán_önként'!I45</f>
        <v>0</v>
      </c>
      <c r="J45" s="1383">
        <f>'8.Humán'!J45-'26._Humán_önként'!J45</f>
        <v>0</v>
      </c>
      <c r="K45" s="107">
        <f>'8.Humán'!K45-'26._Humán_önként'!K45</f>
        <v>0</v>
      </c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'8.Humán'!C46-'26._Humán_önként'!C46</f>
        <v>402757887</v>
      </c>
      <c r="D46" s="362">
        <f>'8.Humán'!D46-'26._Humán_önként'!D46</f>
        <v>407811136</v>
      </c>
      <c r="E46" s="129">
        <f>'8.Humán'!E46-'26._Humán_önként'!E46</f>
        <v>441075636</v>
      </c>
      <c r="F46" s="129">
        <f>'8.Humán'!F46-'26._Humán_önként'!F46</f>
        <v>441075636</v>
      </c>
      <c r="G46" s="129">
        <f>'8.Humán'!G46-'26._Humán_önként'!G46</f>
        <v>405826664</v>
      </c>
      <c r="H46" s="626">
        <f t="shared" si="2"/>
        <v>-35248972</v>
      </c>
      <c r="I46" s="1211">
        <f>'8.Humán'!I46-'26._Humán_önként'!I46</f>
        <v>0</v>
      </c>
      <c r="J46" s="1375">
        <f>'8.Humán'!J46-'26._Humán_önként'!J46</f>
        <v>0</v>
      </c>
      <c r="K46" s="129">
        <f>'8.Humán'!K46-'26._Humán_önként'!K46</f>
        <v>405799785</v>
      </c>
      <c r="L46" s="1303">
        <f t="shared" si="1"/>
        <v>99.993376728937662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'8.Humán'!C47-'26._Humán_önként'!C47</f>
        <v>12747854</v>
      </c>
      <c r="D47" s="265">
        <f>'8.Humán'!D47-'26._Humán_önként'!D47</f>
        <v>12747854</v>
      </c>
      <c r="E47" s="682">
        <f>'8.Humán'!E47-'26._Humán_önként'!E47</f>
        <v>12747854</v>
      </c>
      <c r="F47" s="682">
        <f>'8.Humán'!F47-'26._Humán_önként'!F47</f>
        <v>12747854</v>
      </c>
      <c r="G47" s="682">
        <f>'8.Humán'!G47-'26._Humán_önként'!G47</f>
        <v>7432300</v>
      </c>
      <c r="H47" s="639">
        <f t="shared" si="2"/>
        <v>-5315554</v>
      </c>
      <c r="I47" s="1213">
        <f>'8.Humán'!I47-'26._Humán_önként'!I47</f>
        <v>0</v>
      </c>
      <c r="J47" s="1377">
        <f>'8.Humán'!J47-'26._Humán_önként'!J47</f>
        <v>9186648</v>
      </c>
      <c r="K47" s="682">
        <f>'8.Humán'!K47-'26._Humán_önként'!K47</f>
        <v>7256549</v>
      </c>
      <c r="L47" s="1469">
        <f t="shared" si="1"/>
        <v>97.635308047307021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415505741</v>
      </c>
      <c r="D48" s="167">
        <f t="shared" ref="D48:K48" si="8">+D42+D43</f>
        <v>424616741</v>
      </c>
      <c r="E48" s="687">
        <f t="shared" si="8"/>
        <v>458095528</v>
      </c>
      <c r="F48" s="687">
        <f t="shared" si="8"/>
        <v>460830905</v>
      </c>
      <c r="G48" s="687">
        <f t="shared" si="8"/>
        <v>417991002</v>
      </c>
      <c r="H48" s="649">
        <f t="shared" si="2"/>
        <v>-42839903</v>
      </c>
      <c r="I48" s="650">
        <f t="shared" si="8"/>
        <v>0</v>
      </c>
      <c r="J48" s="1384">
        <f t="shared" si="8"/>
        <v>9186648</v>
      </c>
      <c r="K48" s="687">
        <f t="shared" si="8"/>
        <v>417788371</v>
      </c>
      <c r="L48" s="1301">
        <f t="shared" si="1"/>
        <v>99.951522640671584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9">C7</f>
        <v xml:space="preserve">2022. évi eredeti előirányzat
2/2022. (II.14.) </v>
      </c>
      <c r="D51" s="226" t="str">
        <f t="shared" si="9"/>
        <v>Módosított előirányzat a 17/2022.  (VI.30.)  rendelet szerint</v>
      </c>
      <c r="E51" s="22" t="str">
        <f t="shared" si="9"/>
        <v>Módosított előirányzat a 18/2022. (IX.29.)  rendelet szerint</v>
      </c>
      <c r="F51" s="22" t="str">
        <f t="shared" si="9"/>
        <v>Módosított előirányzat a 23/2022. (XII.16.)  rendelet szerint</v>
      </c>
      <c r="G51" s="22" t="str">
        <f t="shared" si="9"/>
        <v>Módosított előirányzat a 1/2023. (II.13.)  rendelet szerint</v>
      </c>
      <c r="H51" s="39" t="str">
        <f t="shared" si="9"/>
        <v>Változás a 2022. 23/2022. (XII.16.) rendelethez képest</v>
      </c>
      <c r="I51" s="226" t="str">
        <f t="shared" si="9"/>
        <v>2022. évi teljesítés              2022.06.30-ig</v>
      </c>
      <c r="J51" s="22" t="str">
        <f t="shared" si="9"/>
        <v>2022. évi teljesítés              2022.09.30-ig</v>
      </c>
      <c r="K51" s="647" t="str">
        <f t="shared" si="9"/>
        <v>2022. évi teljesítés              2022.12.31-ig</v>
      </c>
      <c r="L51" s="39" t="str">
        <f t="shared" si="9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402757887</v>
      </c>
      <c r="D52" s="160">
        <f t="shared" ref="D52:K52" si="10">SUM(D53:D58)-D54</f>
        <v>411868887</v>
      </c>
      <c r="E52" s="677">
        <f t="shared" si="10"/>
        <v>445347674</v>
      </c>
      <c r="F52" s="677">
        <f t="shared" si="10"/>
        <v>448083051</v>
      </c>
      <c r="G52" s="677">
        <f t="shared" si="10"/>
        <v>410558702</v>
      </c>
      <c r="H52" s="56">
        <f t="shared" ref="H52:H72" si="11">+G52-F52</f>
        <v>-37524349</v>
      </c>
      <c r="I52" s="236">
        <f t="shared" si="10"/>
        <v>0</v>
      </c>
      <c r="J52" s="56">
        <f t="shared" si="10"/>
        <v>0</v>
      </c>
      <c r="K52" s="677">
        <f t="shared" si="10"/>
        <v>404414461</v>
      </c>
      <c r="L52" s="1319">
        <f t="shared" ref="L52:L72" si="12">IF(G52=0,"",K52/G52*100)</f>
        <v>98.503443972793931</v>
      </c>
    </row>
    <row r="53" spans="1:12" ht="12" customHeight="1" x14ac:dyDescent="0.2">
      <c r="A53" s="370" t="s">
        <v>91</v>
      </c>
      <c r="B53" s="18" t="s">
        <v>68</v>
      </c>
      <c r="C53" s="154">
        <f>'8.Humán'!C54-'26._Humán_önként'!C53</f>
        <v>332431496</v>
      </c>
      <c r="D53" s="258">
        <f>'8.Humán'!D54-'26._Humán_önként'!D53</f>
        <v>337756496</v>
      </c>
      <c r="E53" s="681">
        <f>'8.Humán'!E54-'26._Humán_önként'!E53</f>
        <v>366120783</v>
      </c>
      <c r="F53" s="681">
        <f>'8.Humán'!F54-'26._Humán_önként'!F53</f>
        <v>364120783</v>
      </c>
      <c r="G53" s="681">
        <f>'8.Humán'!G54-'26._Humán_önként'!G53</f>
        <v>332843301</v>
      </c>
      <c r="H53" s="40">
        <f t="shared" si="11"/>
        <v>-31277482</v>
      </c>
      <c r="I53" s="240">
        <f>'8.Humán'!I54-'26._Humán_önként'!I53</f>
        <v>0</v>
      </c>
      <c r="J53" s="40">
        <f>'8.Humán'!J54-'26._Humán_önként'!J53</f>
        <v>0</v>
      </c>
      <c r="K53" s="681">
        <f>'8.Humán'!K54-'26._Humán_önként'!K53</f>
        <v>329876940</v>
      </c>
      <c r="L53" s="1320">
        <f t="shared" si="12"/>
        <v>99.108781522389719</v>
      </c>
    </row>
    <row r="54" spans="1:12" ht="12" customHeight="1" x14ac:dyDescent="0.2">
      <c r="A54" s="370" t="s">
        <v>310</v>
      </c>
      <c r="B54" s="374" t="s">
        <v>273</v>
      </c>
      <c r="C54" s="154">
        <f>'8.Humán'!C55-'26._Humán_önként'!C54</f>
        <v>0</v>
      </c>
      <c r="D54" s="258">
        <f>'8.Humán'!D55-'26._Humán_önként'!D54</f>
        <v>0</v>
      </c>
      <c r="E54" s="681">
        <f>'8.Humán'!E55-'26._Humán_önként'!E54</f>
        <v>18450000</v>
      </c>
      <c r="F54" s="681">
        <f>'8.Humán'!F55-'26._Humán_önként'!F54</f>
        <v>18450000</v>
      </c>
      <c r="G54" s="681">
        <f>'8.Humán'!G55-'26._Humán_önként'!G54</f>
        <v>14173311</v>
      </c>
      <c r="H54" s="40">
        <f t="shared" si="11"/>
        <v>-4276689</v>
      </c>
      <c r="I54" s="240">
        <f>'8.Humán'!I55-'26._Humán_önként'!I54</f>
        <v>0</v>
      </c>
      <c r="J54" s="40">
        <f>'8.Humán'!J55-'26._Humán_önként'!J54</f>
        <v>0</v>
      </c>
      <c r="K54" s="681">
        <f>'8.Humán'!K55-'26._Humán_önként'!K54</f>
        <v>11939141</v>
      </c>
      <c r="L54" s="1320">
        <f t="shared" si="12"/>
        <v>84.236781370281093</v>
      </c>
    </row>
    <row r="55" spans="1:12" ht="12" customHeight="1" x14ac:dyDescent="0.2">
      <c r="A55" s="370" t="s">
        <v>92</v>
      </c>
      <c r="B55" s="371" t="s">
        <v>87</v>
      </c>
      <c r="C55" s="379">
        <f>'8.Humán'!C56-'26._Humán_önként'!C55</f>
        <v>48253471</v>
      </c>
      <c r="D55" s="362">
        <f>'8.Humán'!D56-'26._Humán_önként'!D55</f>
        <v>49744471</v>
      </c>
      <c r="E55" s="129">
        <f>'8.Humán'!E56-'26._Humán_önként'!E55</f>
        <v>54858971</v>
      </c>
      <c r="F55" s="129">
        <f>'8.Humán'!F56-'26._Humán_önként'!F55</f>
        <v>59134348</v>
      </c>
      <c r="G55" s="129">
        <f>'8.Humán'!G56-'26._Humán_önként'!G55</f>
        <v>56358302</v>
      </c>
      <c r="H55" s="363">
        <f t="shared" si="11"/>
        <v>-2776046</v>
      </c>
      <c r="I55" s="577">
        <f>'8.Humán'!I56-'26._Humán_önként'!I55</f>
        <v>0</v>
      </c>
      <c r="J55" s="363">
        <f>'8.Humán'!J56-'26._Humán_önként'!J55</f>
        <v>0</v>
      </c>
      <c r="K55" s="129">
        <f>'8.Humán'!K56-'26._Humán_önként'!K55</f>
        <v>56200988</v>
      </c>
      <c r="L55" s="1321">
        <f t="shared" si="12"/>
        <v>99.720868098545623</v>
      </c>
    </row>
    <row r="56" spans="1:12" ht="12" customHeight="1" x14ac:dyDescent="0.2">
      <c r="A56" s="370" t="s">
        <v>93</v>
      </c>
      <c r="B56" s="371" t="s">
        <v>69</v>
      </c>
      <c r="C56" s="379">
        <f>'8.Humán'!C57-'26._Humán_önként'!C56</f>
        <v>22072920</v>
      </c>
      <c r="D56" s="362">
        <f>'8.Humán'!D57-'26._Humán_önként'!D56</f>
        <v>24367920</v>
      </c>
      <c r="E56" s="129">
        <f>'8.Humán'!E57-'26._Humán_önként'!E56</f>
        <v>24367920</v>
      </c>
      <c r="F56" s="129">
        <f>'8.Humán'!F57-'26._Humán_önként'!F56</f>
        <v>24827920</v>
      </c>
      <c r="G56" s="129">
        <f>'8.Humán'!G57-'26._Humán_önként'!G56</f>
        <v>21357099</v>
      </c>
      <c r="H56" s="363">
        <f t="shared" si="11"/>
        <v>-3470821</v>
      </c>
      <c r="I56" s="577">
        <f>'8.Humán'!I57-'26._Humán_önként'!I56</f>
        <v>0</v>
      </c>
      <c r="J56" s="363">
        <f>'8.Humán'!J57-'26._Humán_önként'!J56</f>
        <v>0</v>
      </c>
      <c r="K56" s="129">
        <f>'8.Humán'!K57-'26._Humán_önként'!K56</f>
        <v>18336533</v>
      </c>
      <c r="L56" s="1321">
        <f t="shared" si="12"/>
        <v>85.856852562232362</v>
      </c>
    </row>
    <row r="57" spans="1:12" ht="12" customHeight="1" x14ac:dyDescent="0.2">
      <c r="A57" s="370" t="s">
        <v>90</v>
      </c>
      <c r="B57" s="371" t="s">
        <v>80</v>
      </c>
      <c r="C57" s="379">
        <f>'8.Humán'!C58-'26._Humán_önként'!C57</f>
        <v>0</v>
      </c>
      <c r="D57" s="362">
        <f>'8.Humán'!D58-'26._Humán_önként'!D57</f>
        <v>0</v>
      </c>
      <c r="E57" s="129">
        <f>'8.Humán'!E58-'26._Humán_önként'!E57</f>
        <v>0</v>
      </c>
      <c r="F57" s="129">
        <f>'8.Humán'!F58-'26._Humán_önként'!F57</f>
        <v>0</v>
      </c>
      <c r="G57" s="129">
        <f>'8.Humán'!G58-'26._Humán_önként'!G57</f>
        <v>0</v>
      </c>
      <c r="H57" s="363">
        <f t="shared" si="11"/>
        <v>0</v>
      </c>
      <c r="I57" s="577">
        <f>'8.Humán'!I58-'26._Humán_önként'!I57</f>
        <v>0</v>
      </c>
      <c r="J57" s="363">
        <f>'8.Humán'!J58-'26._Humán_önként'!J57</f>
        <v>0</v>
      </c>
      <c r="K57" s="129">
        <f>'8.Humán'!K58-'26._Humán_önként'!K57</f>
        <v>0</v>
      </c>
      <c r="L57" s="1321" t="str">
        <f t="shared" si="12"/>
        <v/>
      </c>
    </row>
    <row r="58" spans="1:12" ht="12" customHeight="1" x14ac:dyDescent="0.2">
      <c r="A58" s="370" t="s">
        <v>150</v>
      </c>
      <c r="B58" s="371" t="s">
        <v>88</v>
      </c>
      <c r="C58" s="379">
        <f>'8.Humán'!C59-'26._Humán_önként'!C58</f>
        <v>0</v>
      </c>
      <c r="D58" s="362">
        <f>'8.Humán'!D59-'26._Humán_önként'!D58</f>
        <v>0</v>
      </c>
      <c r="E58" s="129">
        <f>'8.Humán'!E59-'26._Humán_önként'!E58</f>
        <v>0</v>
      </c>
      <c r="F58" s="129">
        <f>'8.Humán'!F59-'26._Humán_önként'!F58</f>
        <v>0</v>
      </c>
      <c r="G58" s="129">
        <f>'8.Humán'!G59-'26._Humán_önként'!G58</f>
        <v>0</v>
      </c>
      <c r="H58" s="363">
        <f t="shared" si="11"/>
        <v>0</v>
      </c>
      <c r="I58" s="577">
        <f>'8.Humán'!I59-'26._Humán_önként'!I58</f>
        <v>0</v>
      </c>
      <c r="J58" s="363">
        <f>'8.Humán'!J59-'26._Humán_önként'!J58</f>
        <v>0</v>
      </c>
      <c r="K58" s="129">
        <f>'8.Humán'!K59-'26._Humán_önként'!K58</f>
        <v>0</v>
      </c>
      <c r="L58" s="1321" t="str">
        <f t="shared" si="12"/>
        <v/>
      </c>
    </row>
    <row r="59" spans="1:12" ht="12" customHeight="1" x14ac:dyDescent="0.2">
      <c r="A59" s="370" t="s">
        <v>311</v>
      </c>
      <c r="B59" s="612" t="s">
        <v>238</v>
      </c>
      <c r="C59" s="379">
        <f>'8.Humán'!C60-'26._Humán_önként'!C59</f>
        <v>0</v>
      </c>
      <c r="D59" s="362">
        <f>'8.Humán'!D60-'26._Humán_önként'!D59</f>
        <v>0</v>
      </c>
      <c r="E59" s="129">
        <f>'8.Humán'!E60-'26._Humán_önként'!E59</f>
        <v>0</v>
      </c>
      <c r="F59" s="129">
        <f>'8.Humán'!F60-'26._Humán_önként'!F59</f>
        <v>0</v>
      </c>
      <c r="G59" s="129">
        <f>'8.Humán'!G60-'26._Humán_önként'!G59</f>
        <v>0</v>
      </c>
      <c r="H59" s="363">
        <f t="shared" si="11"/>
        <v>0</v>
      </c>
      <c r="I59" s="577">
        <f>'8.Humán'!I60-'26._Humán_önként'!I59</f>
        <v>0</v>
      </c>
      <c r="J59" s="363">
        <f>'8.Humán'!J60-'26._Humán_önként'!J59</f>
        <v>0</v>
      </c>
      <c r="K59" s="129">
        <f>'8.Humán'!K60-'26._Humán_önként'!K59</f>
        <v>0</v>
      </c>
      <c r="L59" s="1321" t="str">
        <f t="shared" si="12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'8.Humán'!C61-'26._Humán_önként'!C60</f>
        <v>0</v>
      </c>
      <c r="D60" s="259">
        <f>'8.Humán'!D61-'26._Humán_önként'!D60</f>
        <v>0</v>
      </c>
      <c r="E60" s="688">
        <f>'8.Humán'!E61-'26._Humán_önként'!E60</f>
        <v>0</v>
      </c>
      <c r="F60" s="688">
        <f>'8.Humán'!F61-'26._Humán_önként'!F60</f>
        <v>0</v>
      </c>
      <c r="G60" s="688">
        <f>'8.Humán'!G61-'26._Humán_önként'!G60</f>
        <v>0</v>
      </c>
      <c r="H60" s="66">
        <f t="shared" si="11"/>
        <v>0</v>
      </c>
      <c r="I60" s="242">
        <f>'8.Humán'!I61-'26._Humán_önként'!I60</f>
        <v>0</v>
      </c>
      <c r="J60" s="66">
        <f>'8.Humán'!J61-'26._Humán_önként'!J60</f>
        <v>0</v>
      </c>
      <c r="K60" s="688">
        <f>'8.Humán'!K61-'26._Humán_önként'!K60</f>
        <v>0</v>
      </c>
      <c r="L60" s="1322" t="str">
        <f t="shared" si="12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12747854</v>
      </c>
      <c r="D61" s="160">
        <f t="shared" ref="D61:K61" si="13">SUM(D62:D66)</f>
        <v>12747854</v>
      </c>
      <c r="E61" s="677">
        <f t="shared" si="13"/>
        <v>12747854</v>
      </c>
      <c r="F61" s="677">
        <f t="shared" si="13"/>
        <v>12747854</v>
      </c>
      <c r="G61" s="677">
        <f t="shared" si="13"/>
        <v>7432300</v>
      </c>
      <c r="H61" s="56">
        <f t="shared" si="11"/>
        <v>-5315554</v>
      </c>
      <c r="I61" s="236">
        <f t="shared" si="13"/>
        <v>0</v>
      </c>
      <c r="J61" s="56">
        <f t="shared" si="13"/>
        <v>9186648</v>
      </c>
      <c r="K61" s="677">
        <f t="shared" si="13"/>
        <v>7256549</v>
      </c>
      <c r="L61" s="1319">
        <f t="shared" si="12"/>
        <v>97.635308047307021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'8.Humán'!C63-'26._Humán_önként'!C62</f>
        <v>12747854</v>
      </c>
      <c r="D62" s="258">
        <f>'8.Humán'!D63-'26._Humán_önként'!D62</f>
        <v>12747854</v>
      </c>
      <c r="E62" s="681">
        <f>'8.Humán'!E63-'26._Humán_önként'!E62</f>
        <v>12747854</v>
      </c>
      <c r="F62" s="681">
        <f>'8.Humán'!F63-'26._Humán_önként'!F62</f>
        <v>12747854</v>
      </c>
      <c r="G62" s="681">
        <f>'8.Humán'!G63-'26._Humán_önként'!G62</f>
        <v>7432300</v>
      </c>
      <c r="H62" s="40">
        <f t="shared" si="11"/>
        <v>-5315554</v>
      </c>
      <c r="I62" s="240">
        <f>'8.Humán'!I63-'26._Humán_önként'!I62</f>
        <v>0</v>
      </c>
      <c r="J62" s="40">
        <f>'8.Humán'!J63-'26._Humán_önként'!J62</f>
        <v>9186648</v>
      </c>
      <c r="K62" s="681">
        <f>'8.Humán'!K63-'26._Humán_önként'!K62</f>
        <v>7256549</v>
      </c>
      <c r="L62" s="1320">
        <f t="shared" si="12"/>
        <v>97.635308047307021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'8.Humán'!C64-'26._Humán_önként'!C63</f>
        <v>0</v>
      </c>
      <c r="D63" s="258">
        <f>'8.Humán'!D64-'26._Humán_önként'!D63</f>
        <v>0</v>
      </c>
      <c r="E63" s="681">
        <f>'8.Humán'!E64-'26._Humán_önként'!E63</f>
        <v>0</v>
      </c>
      <c r="F63" s="681">
        <f>'8.Humán'!F64-'26._Humán_önként'!F63</f>
        <v>0</v>
      </c>
      <c r="G63" s="681">
        <f>'8.Humán'!G64-'26._Humán_önként'!G63</f>
        <v>0</v>
      </c>
      <c r="H63" s="40">
        <f t="shared" si="11"/>
        <v>0</v>
      </c>
      <c r="I63" s="240">
        <f>'8.Humán'!I64-'26._Humán_önként'!I63</f>
        <v>0</v>
      </c>
      <c r="J63" s="40">
        <f>'8.Humán'!J64-'26._Humán_önként'!J63</f>
        <v>0</v>
      </c>
      <c r="K63" s="681">
        <f>'8.Humán'!K64-'26._Humán_önként'!K63</f>
        <v>0</v>
      </c>
      <c r="L63" s="1320" t="str">
        <f t="shared" si="12"/>
        <v/>
      </c>
    </row>
    <row r="64" spans="1:12" ht="12" customHeight="1" x14ac:dyDescent="0.2">
      <c r="A64" s="370" t="s">
        <v>95</v>
      </c>
      <c r="B64" s="371" t="s">
        <v>2</v>
      </c>
      <c r="C64" s="379">
        <f>'8.Humán'!C65-'26._Humán_önként'!C64</f>
        <v>0</v>
      </c>
      <c r="D64" s="362">
        <f>'8.Humán'!D65-'26._Humán_önként'!D64</f>
        <v>0</v>
      </c>
      <c r="E64" s="129">
        <f>'8.Humán'!E65-'26._Humán_önként'!E64</f>
        <v>0</v>
      </c>
      <c r="F64" s="129">
        <f>'8.Humán'!F65-'26._Humán_önként'!F64</f>
        <v>0</v>
      </c>
      <c r="G64" s="129">
        <f>'8.Humán'!G65-'26._Humán_önként'!G64</f>
        <v>0</v>
      </c>
      <c r="H64" s="363">
        <f t="shared" si="11"/>
        <v>0</v>
      </c>
      <c r="I64" s="577">
        <f>'8.Humán'!I65-'26._Humán_önként'!I64</f>
        <v>0</v>
      </c>
      <c r="J64" s="363">
        <f>'8.Humán'!J65-'26._Humán_önként'!J64</f>
        <v>0</v>
      </c>
      <c r="K64" s="129">
        <f>'8.Humán'!K65-'26._Humán_önként'!K64</f>
        <v>0</v>
      </c>
      <c r="L64" s="1321" t="str">
        <f t="shared" si="12"/>
        <v/>
      </c>
    </row>
    <row r="65" spans="1:12" ht="12" customHeight="1" x14ac:dyDescent="0.2">
      <c r="A65" s="370" t="s">
        <v>345</v>
      </c>
      <c r="B65" s="614" t="s">
        <v>240</v>
      </c>
      <c r="C65" s="379">
        <f>'8.Humán'!C66-'26._Humán_önként'!C65</f>
        <v>0</v>
      </c>
      <c r="D65" s="362">
        <f>'8.Humán'!D66-'26._Humán_önként'!D65</f>
        <v>0</v>
      </c>
      <c r="E65" s="129">
        <f>'8.Humán'!E66-'26._Humán_önként'!E65</f>
        <v>0</v>
      </c>
      <c r="F65" s="129">
        <f>'8.Humán'!F66-'26._Humán_önként'!F65</f>
        <v>0</v>
      </c>
      <c r="G65" s="129">
        <f>'8.Humán'!G66-'26._Humán_önként'!G65</f>
        <v>0</v>
      </c>
      <c r="H65" s="363">
        <f t="shared" si="11"/>
        <v>0</v>
      </c>
      <c r="I65" s="577">
        <f>'8.Humán'!I66-'26._Humán_önként'!I65</f>
        <v>0</v>
      </c>
      <c r="J65" s="363">
        <f>'8.Humán'!J66-'26._Humán_önként'!J65</f>
        <v>0</v>
      </c>
      <c r="K65" s="129">
        <f>'8.Humán'!K66-'26._Humán_önként'!K65</f>
        <v>0</v>
      </c>
      <c r="L65" s="1321" t="str">
        <f t="shared" si="12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>
        <f>'8.Humán'!C67-'26._Humán_önként'!C66</f>
        <v>0</v>
      </c>
      <c r="D66" s="362">
        <f>'8.Humán'!D67-'26._Humán_önként'!D66</f>
        <v>0</v>
      </c>
      <c r="E66" s="129">
        <f>'8.Humán'!E67-'26._Humán_önként'!E66</f>
        <v>0</v>
      </c>
      <c r="F66" s="129">
        <f>'8.Humán'!F67-'26._Humán_önként'!F66</f>
        <v>0</v>
      </c>
      <c r="G66" s="129">
        <f>'8.Humán'!G67-'26._Humán_önként'!G66</f>
        <v>0</v>
      </c>
      <c r="H66" s="363">
        <f t="shared" si="11"/>
        <v>0</v>
      </c>
      <c r="I66" s="577">
        <f>'8.Humán'!I67-'26._Humán_önként'!I66</f>
        <v>0</v>
      </c>
      <c r="J66" s="363">
        <f>'8.Humán'!J67-'26._Humán_önként'!J66</f>
        <v>0</v>
      </c>
      <c r="K66" s="129">
        <f>'8.Humán'!K67-'26._Humán_önként'!K66</f>
        <v>0</v>
      </c>
      <c r="L66" s="1321" t="str">
        <f t="shared" si="12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>
        <f>'8.Humán'!C68-'26._Humán_önként'!C67</f>
        <v>0</v>
      </c>
      <c r="D67" s="362">
        <f>'8.Humán'!D68-'26._Humán_önként'!D67</f>
        <v>0</v>
      </c>
      <c r="E67" s="129">
        <f>'8.Humán'!E68-'26._Humán_önként'!E67</f>
        <v>0</v>
      </c>
      <c r="F67" s="129">
        <f>'8.Humán'!F68-'26._Humán_önként'!F67</f>
        <v>0</v>
      </c>
      <c r="G67" s="129">
        <f>'8.Humán'!G68-'26._Humán_önként'!G67</f>
        <v>0</v>
      </c>
      <c r="H67" s="363">
        <f t="shared" si="11"/>
        <v>0</v>
      </c>
      <c r="I67" s="577">
        <f>'8.Humán'!I68-'26._Humán_önként'!I67</f>
        <v>0</v>
      </c>
      <c r="J67" s="363">
        <f>'8.Humán'!J68-'26._Humán_önként'!J67</f>
        <v>0</v>
      </c>
      <c r="K67" s="129">
        <f>'8.Humán'!K68-'26._Humán_önként'!K67</f>
        <v>0</v>
      </c>
      <c r="L67" s="1321" t="str">
        <f t="shared" si="12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'8.Humán'!C69-'26._Humán_önként'!C68</f>
        <v>0</v>
      </c>
      <c r="D68" s="362">
        <f>'8.Humán'!D69-'26._Humán_önként'!D68</f>
        <v>0</v>
      </c>
      <c r="E68" s="129">
        <f>'8.Humán'!E69-'26._Humán_önként'!E68</f>
        <v>0</v>
      </c>
      <c r="F68" s="129">
        <f>'8.Humán'!F69-'26._Humán_önként'!F68</f>
        <v>0</v>
      </c>
      <c r="G68" s="129">
        <f>'8.Humán'!G69-'26._Humán_önként'!G68</f>
        <v>0</v>
      </c>
      <c r="H68" s="363">
        <f t="shared" si="11"/>
        <v>0</v>
      </c>
      <c r="I68" s="577">
        <f>'8.Humán'!I69-'26._Humán_önként'!I68</f>
        <v>0</v>
      </c>
      <c r="J68" s="363">
        <f>'8.Humán'!J69-'26._Humán_önként'!J68</f>
        <v>0</v>
      </c>
      <c r="K68" s="129">
        <f>'8.Humán'!K69-'26._Humán_önként'!K68</f>
        <v>0</v>
      </c>
      <c r="L68" s="1321" t="str">
        <f t="shared" si="12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415505741</v>
      </c>
      <c r="D69" s="160">
        <f t="shared" ref="D69:K69" si="14">+D52+D61</f>
        <v>424616741</v>
      </c>
      <c r="E69" s="677">
        <f t="shared" si="14"/>
        <v>458095528</v>
      </c>
      <c r="F69" s="677">
        <f t="shared" si="14"/>
        <v>460830905</v>
      </c>
      <c r="G69" s="677">
        <f t="shared" si="14"/>
        <v>417991002</v>
      </c>
      <c r="H69" s="56">
        <f t="shared" si="11"/>
        <v>-42839903</v>
      </c>
      <c r="I69" s="236">
        <f t="shared" si="14"/>
        <v>0</v>
      </c>
      <c r="J69" s="56">
        <f t="shared" si="14"/>
        <v>9186648</v>
      </c>
      <c r="K69" s="677">
        <f t="shared" si="14"/>
        <v>411671010</v>
      </c>
      <c r="L69" s="1319">
        <f t="shared" si="12"/>
        <v>98.488007643762629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2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'8.Humán'!C72-'26._Humán_önként'!C71</f>
        <v>71</v>
      </c>
      <c r="D71" s="1733">
        <f>'8.Humán'!D72-'26._Humán_önként'!D71</f>
        <v>71</v>
      </c>
      <c r="E71" s="1735">
        <f>'8.Humán'!E72-'26._Humán_önként'!E71</f>
        <v>71</v>
      </c>
      <c r="F71" s="1735">
        <f>'8.Humán'!F72-'26._Humán_önként'!F71</f>
        <v>71</v>
      </c>
      <c r="G71" s="1735">
        <f>'8.Humán'!G72-'26._Humán_önként'!G71</f>
        <v>71</v>
      </c>
      <c r="H71" s="1736">
        <f t="shared" si="11"/>
        <v>0</v>
      </c>
      <c r="I71" s="1736">
        <f>'8.Humán'!I72-'26._Humán_önként'!I71</f>
        <v>0</v>
      </c>
      <c r="J71" s="1736">
        <f>'8.Humán'!J72-'26._Humán_önként'!J71</f>
        <v>0</v>
      </c>
      <c r="K71" s="1735">
        <f>'8.Humán'!K72-'26._Humán_önként'!K71</f>
        <v>66</v>
      </c>
      <c r="L71" s="1323">
        <f t="shared" si="12"/>
        <v>92.957746478873233</v>
      </c>
    </row>
    <row r="72" spans="1:12" s="1726" customFormat="1" ht="14.25" customHeight="1" thickBot="1" x14ac:dyDescent="0.25">
      <c r="A72" s="1730" t="s">
        <v>295</v>
      </c>
      <c r="B72" s="1731"/>
      <c r="C72" s="163">
        <f>'8.Humán'!C73-'26._Humán_önként'!C72</f>
        <v>0</v>
      </c>
      <c r="D72" s="162">
        <f>'8.Humán'!D73-'26._Humán_önként'!D72</f>
        <v>0</v>
      </c>
      <c r="E72" s="680">
        <f>'8.Humán'!E73-'26._Humán_önként'!E72</f>
        <v>0</v>
      </c>
      <c r="F72" s="680">
        <f>'8.Humán'!F73-'26._Humán_önként'!F72</f>
        <v>0</v>
      </c>
      <c r="G72" s="680">
        <f>'8.Humán'!G73-'26._Humán_önként'!G72</f>
        <v>0</v>
      </c>
      <c r="H72" s="1738">
        <f t="shared" si="11"/>
        <v>0</v>
      </c>
      <c r="I72" s="1736">
        <f>'8.Humán'!I73-'26._Humán_önként'!I72</f>
        <v>0</v>
      </c>
      <c r="J72" s="1736">
        <f>'8.Humán'!J73-'26._Humán_önként'!J72</f>
        <v>0</v>
      </c>
      <c r="K72" s="1735"/>
      <c r="L72" s="1323" t="str">
        <f t="shared" si="12"/>
        <v/>
      </c>
    </row>
    <row r="73" spans="1:12" s="1726" customFormat="1" ht="11.25" x14ac:dyDescent="0.2">
      <c r="A73" s="1727"/>
      <c r="H73" s="1739" t="s">
        <v>389</v>
      </c>
    </row>
    <row r="74" spans="1:12" s="1726" customFormat="1" ht="11.25" x14ac:dyDescent="0.2">
      <c r="A74" s="1727"/>
    </row>
    <row r="75" spans="1:12" s="1726" customFormat="1" ht="11.25" x14ac:dyDescent="0.2">
      <c r="A75" s="1727"/>
    </row>
    <row r="76" spans="1:12" s="1726" customFormat="1" ht="11.25" x14ac:dyDescent="0.2">
      <c r="A76" s="1727"/>
    </row>
  </sheetData>
  <sheetProtection formatCells="0"/>
  <mergeCells count="7">
    <mergeCell ref="A50:L50"/>
    <mergeCell ref="A1:I1"/>
    <mergeCell ref="A2:L2"/>
    <mergeCell ref="C4:L4"/>
    <mergeCell ref="C5:L5"/>
    <mergeCell ref="A6:L6"/>
    <mergeCell ref="A9:H9"/>
  </mergeCells>
  <printOptions horizontalCentered="1"/>
  <pageMargins left="0.39370078740157483" right="0.39370078740157483" top="0.59055118110236227" bottom="0.19685039370078741" header="0.78740157480314965" footer="0.78740157480314965"/>
  <pageSetup paperSize="9" scale="7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3"/>
  <sheetViews>
    <sheetView zoomScaleNormal="100" zoomScaleSheetLayoutView="120" workbookViewId="0">
      <selection activeCell="G14" sqref="G14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8.33203125" style="50" customWidth="1"/>
    <col min="13" max="13" width="9.33203125" style="50"/>
    <col min="14" max="14" width="11.33203125" style="50" bestFit="1" customWidth="1"/>
    <col min="15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1083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85</v>
      </c>
      <c r="C4" s="2186" t="s">
        <v>187</v>
      </c>
      <c r="D4" s="2187"/>
      <c r="E4" s="2187"/>
      <c r="F4" s="2187"/>
      <c r="G4" s="2187"/>
      <c r="H4" s="2187" t="s">
        <v>187</v>
      </c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407</v>
      </c>
      <c r="C5" s="2189" t="s">
        <v>144</v>
      </c>
      <c r="D5" s="2190"/>
      <c r="E5" s="2190"/>
      <c r="F5" s="2190"/>
      <c r="G5" s="2190"/>
      <c r="H5" s="2190" t="s">
        <v>144</v>
      </c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3387748</v>
      </c>
      <c r="D10" s="160">
        <f t="shared" ref="D10:K10" si="0">SUM(D11:D21)</f>
        <v>3387748</v>
      </c>
      <c r="E10" s="677">
        <f t="shared" si="0"/>
        <v>3387748</v>
      </c>
      <c r="F10" s="677">
        <f t="shared" si="0"/>
        <v>3387748</v>
      </c>
      <c r="G10" s="677">
        <f t="shared" si="0"/>
        <v>5663125</v>
      </c>
      <c r="H10" s="1224">
        <f>+G10-F10</f>
        <v>2275377</v>
      </c>
      <c r="I10" s="1202">
        <f t="shared" si="0"/>
        <v>0</v>
      </c>
      <c r="J10" s="1365">
        <f t="shared" si="0"/>
        <v>0</v>
      </c>
      <c r="K10" s="677">
        <f t="shared" si="0"/>
        <v>5455625</v>
      </c>
      <c r="L10" s="1319">
        <f t="shared" ref="L10:L48" si="1">IF(G10=0,"",K10/G10*100)</f>
        <v>96.335945259905088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2">+G11-F11</f>
        <v>0</v>
      </c>
      <c r="I11" s="1203"/>
      <c r="J11" s="1366"/>
      <c r="K11" s="678"/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v>964850</v>
      </c>
      <c r="D12" s="380">
        <v>964850</v>
      </c>
      <c r="E12" s="101">
        <v>964850</v>
      </c>
      <c r="F12" s="101">
        <v>964850</v>
      </c>
      <c r="G12" s="101">
        <v>964850</v>
      </c>
      <c r="H12" s="632">
        <f t="shared" si="2"/>
        <v>0</v>
      </c>
      <c r="I12" s="1204"/>
      <c r="J12" s="1367"/>
      <c r="K12" s="1766">
        <v>801197</v>
      </c>
      <c r="L12" s="1462">
        <f t="shared" si="1"/>
        <v>83.038503394309998</v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2"/>
        <v>0</v>
      </c>
      <c r="I13" s="1204"/>
      <c r="J13" s="1367"/>
      <c r="K13" s="1766"/>
      <c r="L13" s="1462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2"/>
        <v>0</v>
      </c>
      <c r="I14" s="1204"/>
      <c r="J14" s="1367"/>
      <c r="K14" s="1766"/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2"/>
        <v>0</v>
      </c>
      <c r="I15" s="1204"/>
      <c r="J15" s="1367"/>
      <c r="K15" s="1766"/>
      <c r="L15" s="1462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v>260150</v>
      </c>
      <c r="D16" s="380">
        <v>260150</v>
      </c>
      <c r="E16" s="101">
        <v>260150</v>
      </c>
      <c r="F16" s="101">
        <v>260150</v>
      </c>
      <c r="G16" s="101">
        <v>260150</v>
      </c>
      <c r="H16" s="632">
        <f t="shared" si="2"/>
        <v>0</v>
      </c>
      <c r="I16" s="1204"/>
      <c r="J16" s="1367"/>
      <c r="K16" s="1766">
        <v>216303</v>
      </c>
      <c r="L16" s="1462">
        <f t="shared" si="1"/>
        <v>83.145492984816443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2"/>
        <v>0</v>
      </c>
      <c r="I17" s="1204"/>
      <c r="J17" s="1367"/>
      <c r="K17" s="1766"/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2"/>
        <v>0</v>
      </c>
      <c r="I18" s="1205"/>
      <c r="J18" s="1368"/>
      <c r="K18" s="1767"/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2"/>
        <v>0</v>
      </c>
      <c r="I19" s="1204"/>
      <c r="J19" s="1367"/>
      <c r="K19" s="1766"/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2"/>
        <v>0</v>
      </c>
      <c r="I20" s="1206"/>
      <c r="J20" s="1369"/>
      <c r="K20" s="1762"/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v>2162748</v>
      </c>
      <c r="D21" s="381">
        <v>2162748</v>
      </c>
      <c r="E21" s="106">
        <v>2162748</v>
      </c>
      <c r="F21" s="106">
        <v>2162748</v>
      </c>
      <c r="G21" s="106">
        <v>4438125</v>
      </c>
      <c r="H21" s="635">
        <f t="shared" si="2"/>
        <v>2275377</v>
      </c>
      <c r="I21" s="1207"/>
      <c r="J21" s="1370"/>
      <c r="K21" s="1767">
        <v>4438125</v>
      </c>
      <c r="L21" s="1465">
        <f t="shared" si="1"/>
        <v>100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1203000</v>
      </c>
      <c r="D22" s="160">
        <f t="shared" ref="D22:K22" si="3">SUM(D23:D25)</f>
        <v>1203000</v>
      </c>
      <c r="E22" s="677">
        <f t="shared" si="3"/>
        <v>1203000</v>
      </c>
      <c r="F22" s="677">
        <f t="shared" si="3"/>
        <v>1203000</v>
      </c>
      <c r="G22" s="677">
        <f t="shared" si="3"/>
        <v>1203000</v>
      </c>
      <c r="H22" s="56">
        <f t="shared" si="2"/>
        <v>0</v>
      </c>
      <c r="I22" s="1202">
        <f t="shared" si="3"/>
        <v>0</v>
      </c>
      <c r="J22" s="1365">
        <f t="shared" si="3"/>
        <v>0</v>
      </c>
      <c r="K22" s="677">
        <f t="shared" si="3"/>
        <v>1203000</v>
      </c>
      <c r="L22" s="131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2"/>
        <v>0</v>
      </c>
      <c r="I23" s="1208"/>
      <c r="J23" s="1371"/>
      <c r="K23" s="679"/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2"/>
        <v>0</v>
      </c>
      <c r="I24" s="1204"/>
      <c r="J24" s="1367"/>
      <c r="K24" s="101"/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v>1203000</v>
      </c>
      <c r="D25" s="380">
        <v>1203000</v>
      </c>
      <c r="E25" s="101">
        <v>1203000</v>
      </c>
      <c r="F25" s="101">
        <v>1203000</v>
      </c>
      <c r="G25" s="101">
        <v>1203000</v>
      </c>
      <c r="H25" s="632">
        <f t="shared" si="2"/>
        <v>0</v>
      </c>
      <c r="I25" s="1204"/>
      <c r="J25" s="1367"/>
      <c r="K25" s="101">
        <v>1203000</v>
      </c>
      <c r="L25" s="1462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2"/>
        <v>0</v>
      </c>
      <c r="I26" s="1209"/>
      <c r="J26" s="1372"/>
      <c r="K26" s="101"/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2"/>
        <v>0</v>
      </c>
      <c r="I27" s="341"/>
      <c r="J27" s="1373"/>
      <c r="K27" s="680"/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677">
        <f t="shared" si="4"/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2"/>
        <v>0</v>
      </c>
      <c r="I29" s="1210"/>
      <c r="J29" s="1374"/>
      <c r="K29" s="681"/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2"/>
        <v>0</v>
      </c>
      <c r="I30" s="1211"/>
      <c r="J30" s="1375"/>
      <c r="K30" s="379"/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2"/>
        <v>0</v>
      </c>
      <c r="I31" s="1212"/>
      <c r="J31" s="1376"/>
      <c r="K31" s="682"/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677">
        <f t="shared" si="5"/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0</v>
      </c>
      <c r="L32" s="1301" t="str">
        <f t="shared" si="1"/>
        <v/>
      </c>
    </row>
    <row r="33" spans="1:14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2"/>
        <v>0</v>
      </c>
      <c r="I33" s="1210"/>
      <c r="J33" s="1374"/>
      <c r="K33" s="681"/>
      <c r="L33" s="1467" t="str">
        <f t="shared" si="1"/>
        <v/>
      </c>
    </row>
    <row r="34" spans="1:14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2"/>
        <v>0</v>
      </c>
      <c r="I34" s="1211"/>
      <c r="J34" s="1375"/>
      <c r="K34" s="379"/>
      <c r="L34" s="1303" t="str">
        <f t="shared" si="1"/>
        <v/>
      </c>
    </row>
    <row r="35" spans="1:14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2"/>
        <v>0</v>
      </c>
      <c r="I35" s="1213"/>
      <c r="J35" s="1377"/>
      <c r="K35" s="682"/>
      <c r="L35" s="1469" t="str">
        <f t="shared" si="1"/>
        <v/>
      </c>
    </row>
    <row r="36" spans="1:14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2"/>
        <v>0</v>
      </c>
      <c r="I36" s="341"/>
      <c r="J36" s="1373"/>
      <c r="K36" s="680"/>
      <c r="L36" s="1301" t="str">
        <f t="shared" si="1"/>
        <v/>
      </c>
    </row>
    <row r="37" spans="1:14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2"/>
        <v>0</v>
      </c>
      <c r="I37" s="340"/>
      <c r="J37" s="1378"/>
      <c r="K37" s="683"/>
      <c r="L37" s="1470" t="str">
        <f t="shared" si="1"/>
        <v/>
      </c>
    </row>
    <row r="38" spans="1:14" s="57" customFormat="1" ht="12" customHeight="1" thickBot="1" x14ac:dyDescent="0.25">
      <c r="A38" s="62" t="s">
        <v>18</v>
      </c>
      <c r="B38" s="63" t="s">
        <v>564</v>
      </c>
      <c r="C38" s="163"/>
      <c r="D38" s="162">
        <f>D39+D40</f>
        <v>0</v>
      </c>
      <c r="E38" s="680">
        <f t="shared" ref="E38:G38" si="6">E39+E40</f>
        <v>0</v>
      </c>
      <c r="F38" s="680">
        <f t="shared" si="6"/>
        <v>0</v>
      </c>
      <c r="G38" s="680">
        <f t="shared" si="6"/>
        <v>0</v>
      </c>
      <c r="H38" s="83">
        <f t="shared" si="2"/>
        <v>0</v>
      </c>
      <c r="I38" s="341">
        <f t="shared" ref="I38:K38" si="7">I39+I40</f>
        <v>0</v>
      </c>
      <c r="J38" s="1379">
        <f t="shared" si="7"/>
        <v>0</v>
      </c>
      <c r="K38" s="680">
        <f t="shared" si="7"/>
        <v>0</v>
      </c>
      <c r="L38" s="1301" t="str">
        <f t="shared" si="1"/>
        <v/>
      </c>
    </row>
    <row r="39" spans="1:14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2"/>
        <v>0</v>
      </c>
      <c r="I39" s="1214"/>
      <c r="J39" s="1380"/>
      <c r="K39" s="684"/>
      <c r="L39" s="1471" t="str">
        <f t="shared" si="1"/>
        <v/>
      </c>
    </row>
    <row r="40" spans="1:14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2"/>
        <v>0</v>
      </c>
      <c r="I40" s="1215"/>
      <c r="J40" s="1381"/>
      <c r="K40" s="685"/>
      <c r="L40" s="1472" t="str">
        <f t="shared" si="1"/>
        <v/>
      </c>
    </row>
    <row r="41" spans="1:14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2"/>
        <v>0</v>
      </c>
      <c r="I41" s="343"/>
      <c r="J41" s="1382"/>
      <c r="K41" s="686"/>
      <c r="L41" s="1473" t="str">
        <f t="shared" si="1"/>
        <v/>
      </c>
    </row>
    <row r="42" spans="1:14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4590748</v>
      </c>
      <c r="D42" s="160">
        <f t="shared" ref="D42:K42" si="8">+D10+D22+D27+D28+D32+D36+D38</f>
        <v>4590748</v>
      </c>
      <c r="E42" s="677">
        <f t="shared" si="8"/>
        <v>4590748</v>
      </c>
      <c r="F42" s="677">
        <f t="shared" si="8"/>
        <v>4590748</v>
      </c>
      <c r="G42" s="677">
        <f t="shared" si="8"/>
        <v>6866125</v>
      </c>
      <c r="H42" s="83">
        <f t="shared" si="2"/>
        <v>2275377</v>
      </c>
      <c r="I42" s="341">
        <f t="shared" si="8"/>
        <v>0</v>
      </c>
      <c r="J42" s="1379">
        <f t="shared" si="8"/>
        <v>0</v>
      </c>
      <c r="K42" s="677">
        <f t="shared" si="8"/>
        <v>6658625</v>
      </c>
      <c r="L42" s="1301">
        <f t="shared" si="1"/>
        <v>96.977916947332005</v>
      </c>
    </row>
    <row r="43" spans="1:14" s="57" customFormat="1" ht="12" customHeight="1" thickBot="1" x14ac:dyDescent="0.25">
      <c r="A43" s="68" t="s">
        <v>20</v>
      </c>
      <c r="B43" s="63" t="s">
        <v>183</v>
      </c>
      <c r="C43" s="103">
        <f>SUM(C44:C47)</f>
        <v>216912603</v>
      </c>
      <c r="D43" s="160">
        <f t="shared" ref="D43:K43" si="9">SUM(D44:D47)</f>
        <v>220808603</v>
      </c>
      <c r="E43" s="677">
        <f t="shared" si="9"/>
        <v>220808603</v>
      </c>
      <c r="F43" s="677">
        <f t="shared" si="9"/>
        <v>220808603</v>
      </c>
      <c r="G43" s="677">
        <f t="shared" si="9"/>
        <v>234520295</v>
      </c>
      <c r="H43" s="83">
        <f t="shared" si="2"/>
        <v>13711692</v>
      </c>
      <c r="I43" s="341">
        <f t="shared" si="9"/>
        <v>0</v>
      </c>
      <c r="J43" s="1379">
        <f t="shared" si="9"/>
        <v>0</v>
      </c>
      <c r="K43" s="677">
        <f t="shared" si="9"/>
        <v>234520295</v>
      </c>
      <c r="L43" s="1301">
        <f t="shared" si="1"/>
        <v>100</v>
      </c>
    </row>
    <row r="44" spans="1:14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2"/>
        <v>0</v>
      </c>
      <c r="I44" s="1210"/>
      <c r="J44" s="1374"/>
      <c r="K44" s="681"/>
      <c r="L44" s="1467" t="str">
        <f t="shared" si="1"/>
        <v/>
      </c>
    </row>
    <row r="45" spans="1:14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2"/>
        <v>0</v>
      </c>
      <c r="I45" s="1216"/>
      <c r="J45" s="1383"/>
      <c r="K45" s="107"/>
      <c r="L45" s="1474" t="str">
        <f t="shared" si="1"/>
        <v/>
      </c>
    </row>
    <row r="46" spans="1:14" s="57" customFormat="1" ht="12" customHeight="1" x14ac:dyDescent="0.2">
      <c r="A46" s="370" t="s">
        <v>176</v>
      </c>
      <c r="B46" s="375" t="s">
        <v>180</v>
      </c>
      <c r="C46" s="379">
        <f>C69-C42-C62-C64-C67</f>
        <v>212298058</v>
      </c>
      <c r="D46" s="362">
        <f>+D52-D10-D22-D36-D44</f>
        <v>216194058</v>
      </c>
      <c r="E46" s="129">
        <f t="shared" ref="E46:G46" si="10">+E52-E10-E22-E36-E44</f>
        <v>216194058</v>
      </c>
      <c r="F46" s="129">
        <f t="shared" si="10"/>
        <v>216194058</v>
      </c>
      <c r="G46" s="129">
        <f t="shared" si="10"/>
        <v>232590196</v>
      </c>
      <c r="H46" s="626">
        <f t="shared" si="2"/>
        <v>16396138</v>
      </c>
      <c r="I46" s="1211">
        <f t="shared" ref="I46:J46" si="11">+I52-I10-I22-I36-I44</f>
        <v>0</v>
      </c>
      <c r="J46" s="1375">
        <f t="shared" si="11"/>
        <v>0</v>
      </c>
      <c r="K46" s="129">
        <f>+K52-K10-K22-K36-K44</f>
        <v>232590196</v>
      </c>
      <c r="L46" s="1303">
        <f t="shared" si="1"/>
        <v>100</v>
      </c>
      <c r="N46" s="1880">
        <f>+G46-K46</f>
        <v>0</v>
      </c>
    </row>
    <row r="47" spans="1:14" s="61" customFormat="1" ht="12" customHeight="1" thickBot="1" x14ac:dyDescent="0.25">
      <c r="A47" s="64" t="s">
        <v>181</v>
      </c>
      <c r="B47" s="67" t="s">
        <v>182</v>
      </c>
      <c r="C47" s="1079">
        <f>C61</f>
        <v>4614545</v>
      </c>
      <c r="D47" s="265">
        <f>+D61-D28-D32-D38-D45</f>
        <v>4614545</v>
      </c>
      <c r="E47" s="682">
        <f t="shared" ref="E47:G47" si="12">+E61-E28-E32-E38-E45</f>
        <v>4614545</v>
      </c>
      <c r="F47" s="682">
        <f t="shared" si="12"/>
        <v>4614545</v>
      </c>
      <c r="G47" s="682">
        <f t="shared" si="12"/>
        <v>1930099</v>
      </c>
      <c r="H47" s="639">
        <f t="shared" si="2"/>
        <v>-2684446</v>
      </c>
      <c r="I47" s="1213">
        <f t="shared" ref="I47:K47" si="13">+I61-I28-I32-I38-I45</f>
        <v>0</v>
      </c>
      <c r="J47" s="1377">
        <f t="shared" si="13"/>
        <v>0</v>
      </c>
      <c r="K47" s="682">
        <f t="shared" si="13"/>
        <v>1930099</v>
      </c>
      <c r="L47" s="1469">
        <f t="shared" si="1"/>
        <v>100</v>
      </c>
    </row>
    <row r="48" spans="1:14" s="651" customFormat="1" ht="15" customHeight="1" thickBot="1" x14ac:dyDescent="0.2">
      <c r="A48" s="68" t="s">
        <v>21</v>
      </c>
      <c r="B48" s="648" t="s">
        <v>177</v>
      </c>
      <c r="C48" s="168">
        <f>+C42+C43</f>
        <v>221503351</v>
      </c>
      <c r="D48" s="167">
        <f t="shared" ref="D48:K48" si="14">+D42+D43</f>
        <v>225399351</v>
      </c>
      <c r="E48" s="687">
        <f t="shared" si="14"/>
        <v>225399351</v>
      </c>
      <c r="F48" s="687">
        <f t="shared" si="14"/>
        <v>225399351</v>
      </c>
      <c r="G48" s="687">
        <f t="shared" si="14"/>
        <v>241386420</v>
      </c>
      <c r="H48" s="649">
        <f t="shared" si="2"/>
        <v>15987069</v>
      </c>
      <c r="I48" s="650">
        <f t="shared" si="14"/>
        <v>0</v>
      </c>
      <c r="J48" s="1384">
        <f t="shared" si="14"/>
        <v>0</v>
      </c>
      <c r="K48" s="687">
        <f t="shared" si="14"/>
        <v>241178920</v>
      </c>
      <c r="L48" s="1475">
        <f t="shared" si="1"/>
        <v>99.914038246227761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15">C7</f>
        <v xml:space="preserve">2022. évi eredeti előirányzat
2/2022. (II.14.) </v>
      </c>
      <c r="D51" s="226" t="str">
        <f t="shared" si="15"/>
        <v>Módosított előirányzat a 17/2022.  (VI.30.)  rendelet szerint</v>
      </c>
      <c r="E51" s="22" t="str">
        <f t="shared" si="15"/>
        <v>Módosított előirányzat a 18/2022. (IX.29.)  rendelet szerint</v>
      </c>
      <c r="F51" s="22" t="str">
        <f t="shared" si="15"/>
        <v>Módosított előirányzat a 23/2022. (XII.16.)  rendelet szerint</v>
      </c>
      <c r="G51" s="22" t="str">
        <f t="shared" si="15"/>
        <v>Módosított előirányzat a 1/2023. (II.13.)  rendelet szerint</v>
      </c>
      <c r="H51" s="39" t="str">
        <f t="shared" si="15"/>
        <v>Változás a 2022. 23/2022. (XII.16.) rendelethez képest</v>
      </c>
      <c r="I51" s="226" t="str">
        <f t="shared" si="15"/>
        <v>2022. évi teljesítés              2022.06.30-ig</v>
      </c>
      <c r="J51" s="22" t="str">
        <f t="shared" si="15"/>
        <v>2022. évi teljesítés              2022.09.30-ig</v>
      </c>
      <c r="K51" s="647" t="str">
        <f t="shared" si="15"/>
        <v>2022. évi teljesítés              2022.12.31-ig</v>
      </c>
      <c r="L51" s="39" t="str">
        <f t="shared" si="15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216888806</v>
      </c>
      <c r="D52" s="160">
        <f t="shared" ref="D52" si="16">SUM(D53:D58)-D54</f>
        <v>220784806</v>
      </c>
      <c r="E52" s="677">
        <f t="shared" ref="E52:K52" si="17">SUM(E53:E58)-E54</f>
        <v>220784806</v>
      </c>
      <c r="F52" s="677">
        <f t="shared" si="17"/>
        <v>220784806</v>
      </c>
      <c r="G52" s="677">
        <f t="shared" si="17"/>
        <v>239456321</v>
      </c>
      <c r="H52" s="56">
        <f t="shared" ref="H52:H72" si="18">+G52-F52</f>
        <v>18671515</v>
      </c>
      <c r="I52" s="236">
        <f t="shared" si="17"/>
        <v>0</v>
      </c>
      <c r="J52" s="56">
        <f t="shared" si="17"/>
        <v>0</v>
      </c>
      <c r="K52" s="677">
        <f t="shared" si="17"/>
        <v>239248821</v>
      </c>
      <c r="L52" s="1319">
        <f t="shared" ref="L52:L72" si="19">IF(G52=0,"",K52/G52*100)</f>
        <v>99.913345365395472</v>
      </c>
    </row>
    <row r="53" spans="1:12" ht="12" customHeight="1" x14ac:dyDescent="0.2">
      <c r="A53" s="370" t="s">
        <v>91</v>
      </c>
      <c r="B53" s="18" t="s">
        <v>68</v>
      </c>
      <c r="C53" s="154">
        <v>145801502</v>
      </c>
      <c r="D53" s="258">
        <f>145801502+1950000</f>
        <v>147751502</v>
      </c>
      <c r="E53" s="681">
        <v>147751502</v>
      </c>
      <c r="F53" s="681">
        <v>147751502</v>
      </c>
      <c r="G53" s="681">
        <v>171028984</v>
      </c>
      <c r="H53" s="40">
        <f t="shared" si="18"/>
        <v>23277482</v>
      </c>
      <c r="I53" s="240"/>
      <c r="J53" s="40"/>
      <c r="K53" s="681">
        <f>171028984-207500</f>
        <v>170821484</v>
      </c>
      <c r="L53" s="1320">
        <f t="shared" si="19"/>
        <v>99.878675534902314</v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>
        <v>4276689</v>
      </c>
      <c r="H54" s="40">
        <f t="shared" si="18"/>
        <v>4276689</v>
      </c>
      <c r="I54" s="240"/>
      <c r="J54" s="40"/>
      <c r="K54" s="681">
        <v>4276689</v>
      </c>
      <c r="L54" s="1320">
        <f t="shared" si="19"/>
        <v>100</v>
      </c>
    </row>
    <row r="55" spans="1:12" ht="12" customHeight="1" x14ac:dyDescent="0.2">
      <c r="A55" s="370" t="s">
        <v>92</v>
      </c>
      <c r="B55" s="371" t="s">
        <v>87</v>
      </c>
      <c r="C55" s="379">
        <v>21950224</v>
      </c>
      <c r="D55" s="362">
        <f>21950224+546000</f>
        <v>22496224</v>
      </c>
      <c r="E55" s="129">
        <v>22496224</v>
      </c>
      <c r="F55" s="129">
        <v>22496224</v>
      </c>
      <c r="G55" s="129">
        <v>25272270</v>
      </c>
      <c r="H55" s="363">
        <f t="shared" si="18"/>
        <v>2776046</v>
      </c>
      <c r="I55" s="577"/>
      <c r="J55" s="363"/>
      <c r="K55" s="129">
        <v>25272270</v>
      </c>
      <c r="L55" s="1321">
        <f t="shared" si="19"/>
        <v>100</v>
      </c>
    </row>
    <row r="56" spans="1:12" ht="12" customHeight="1" x14ac:dyDescent="0.2">
      <c r="A56" s="370" t="s">
        <v>93</v>
      </c>
      <c r="B56" s="371" t="s">
        <v>69</v>
      </c>
      <c r="C56" s="379">
        <v>49137080</v>
      </c>
      <c r="D56" s="362">
        <f>49137080+1400000</f>
        <v>50537080</v>
      </c>
      <c r="E56" s="129">
        <v>50537080</v>
      </c>
      <c r="F56" s="129">
        <v>50537080</v>
      </c>
      <c r="G56" s="129">
        <v>43155067</v>
      </c>
      <c r="H56" s="363">
        <f t="shared" si="18"/>
        <v>-7382013</v>
      </c>
      <c r="I56" s="577"/>
      <c r="J56" s="363"/>
      <c r="K56" s="129">
        <v>43155067</v>
      </c>
      <c r="L56" s="1321">
        <f t="shared" si="19"/>
        <v>100</v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18"/>
        <v>0</v>
      </c>
      <c r="I57" s="577"/>
      <c r="J57" s="363"/>
      <c r="K57" s="129"/>
      <c r="L57" s="1321" t="str">
        <f t="shared" si="19"/>
        <v/>
      </c>
    </row>
    <row r="58" spans="1:12" ht="12" customHeight="1" x14ac:dyDescent="0.2">
      <c r="A58" s="370" t="s">
        <v>150</v>
      </c>
      <c r="B58" s="371" t="s">
        <v>88</v>
      </c>
      <c r="C58" s="379">
        <f>SUM(C59:C60)</f>
        <v>0</v>
      </c>
      <c r="D58" s="362">
        <f t="shared" ref="D58" si="20">SUM(D59:D60)</f>
        <v>0</v>
      </c>
      <c r="E58" s="129">
        <f t="shared" ref="E58:K58" si="21">SUM(E59:E60)</f>
        <v>0</v>
      </c>
      <c r="F58" s="129">
        <f t="shared" si="21"/>
        <v>0</v>
      </c>
      <c r="G58" s="129">
        <f t="shared" si="21"/>
        <v>0</v>
      </c>
      <c r="H58" s="363">
        <f t="shared" si="18"/>
        <v>0</v>
      </c>
      <c r="I58" s="577">
        <f t="shared" si="21"/>
        <v>0</v>
      </c>
      <c r="J58" s="363">
        <f t="shared" si="21"/>
        <v>0</v>
      </c>
      <c r="K58" s="129">
        <f t="shared" si="21"/>
        <v>0</v>
      </c>
      <c r="L58" s="1321" t="str">
        <f t="shared" si="19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18"/>
        <v>0</v>
      </c>
      <c r="I59" s="577"/>
      <c r="J59" s="363"/>
      <c r="K59" s="129"/>
      <c r="L59" s="1321" t="str">
        <f t="shared" si="19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18"/>
        <v>0</v>
      </c>
      <c r="I60" s="242"/>
      <c r="J60" s="66"/>
      <c r="K60" s="688"/>
      <c r="L60" s="1322" t="str">
        <f t="shared" si="19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4614545</v>
      </c>
      <c r="D61" s="160">
        <f t="shared" ref="D61" si="22">SUM(D62:D66)</f>
        <v>4614545</v>
      </c>
      <c r="E61" s="677">
        <f t="shared" ref="E61:K61" si="23">SUM(E62:E66)</f>
        <v>4614545</v>
      </c>
      <c r="F61" s="677">
        <f t="shared" si="23"/>
        <v>4614545</v>
      </c>
      <c r="G61" s="677">
        <f t="shared" si="23"/>
        <v>1930099</v>
      </c>
      <c r="H61" s="56">
        <f t="shared" si="18"/>
        <v>-2684446</v>
      </c>
      <c r="I61" s="236">
        <f t="shared" si="23"/>
        <v>0</v>
      </c>
      <c r="J61" s="56">
        <f t="shared" si="23"/>
        <v>0</v>
      </c>
      <c r="K61" s="677">
        <f t="shared" si="23"/>
        <v>1930099</v>
      </c>
      <c r="L61" s="1319">
        <f t="shared" si="19"/>
        <v>100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v>4614545</v>
      </c>
      <c r="D62" s="258">
        <v>4614545</v>
      </c>
      <c r="E62" s="681">
        <v>4614545</v>
      </c>
      <c r="F62" s="681">
        <v>4614545</v>
      </c>
      <c r="G62" s="681">
        <v>1930099</v>
      </c>
      <c r="H62" s="40">
        <f t="shared" si="18"/>
        <v>-2684446</v>
      </c>
      <c r="I62" s="240"/>
      <c r="J62" s="40"/>
      <c r="K62" s="681">
        <v>1930099</v>
      </c>
      <c r="L62" s="1320">
        <f t="shared" si="19"/>
        <v>100</v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18"/>
        <v>0</v>
      </c>
      <c r="I63" s="240"/>
      <c r="J63" s="40"/>
      <c r="K63" s="681"/>
      <c r="L63" s="1320" t="str">
        <f t="shared" si="19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18"/>
        <v>0</v>
      </c>
      <c r="I64" s="577"/>
      <c r="J64" s="363"/>
      <c r="K64" s="129"/>
      <c r="L64" s="1321" t="str">
        <f t="shared" si="19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18"/>
        <v>0</v>
      </c>
      <c r="I65" s="577"/>
      <c r="J65" s="363"/>
      <c r="K65" s="129"/>
      <c r="L65" s="1321" t="str">
        <f t="shared" si="19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>
        <f>SUM(C67:C68)</f>
        <v>0</v>
      </c>
      <c r="D66" s="362">
        <f t="shared" ref="D66" si="24">SUM(D67:D68)</f>
        <v>0</v>
      </c>
      <c r="E66" s="129">
        <f t="shared" ref="E66:K66" si="25">SUM(E67:E68)</f>
        <v>0</v>
      </c>
      <c r="F66" s="129">
        <f t="shared" si="25"/>
        <v>0</v>
      </c>
      <c r="G66" s="129">
        <f t="shared" si="25"/>
        <v>0</v>
      </c>
      <c r="H66" s="363">
        <f t="shared" si="18"/>
        <v>0</v>
      </c>
      <c r="I66" s="577">
        <f t="shared" si="25"/>
        <v>0</v>
      </c>
      <c r="J66" s="363">
        <f t="shared" si="25"/>
        <v>0</v>
      </c>
      <c r="K66" s="129">
        <f t="shared" si="25"/>
        <v>0</v>
      </c>
      <c r="L66" s="1321" t="str">
        <f t="shared" si="19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18"/>
        <v>0</v>
      </c>
      <c r="I67" s="577"/>
      <c r="J67" s="363"/>
      <c r="K67" s="129"/>
      <c r="L67" s="1321" t="str">
        <f t="shared" si="19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18"/>
        <v>0</v>
      </c>
      <c r="I68" s="577"/>
      <c r="J68" s="363"/>
      <c r="K68" s="129"/>
      <c r="L68" s="1321" t="str">
        <f t="shared" si="19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221503351</v>
      </c>
      <c r="D69" s="160">
        <f t="shared" ref="D69" si="26">+D52+D61</f>
        <v>225399351</v>
      </c>
      <c r="E69" s="677">
        <f t="shared" ref="E69:K69" si="27">+E52+E61</f>
        <v>225399351</v>
      </c>
      <c r="F69" s="677">
        <f t="shared" si="27"/>
        <v>225399351</v>
      </c>
      <c r="G69" s="677">
        <f t="shared" si="27"/>
        <v>241386420</v>
      </c>
      <c r="H69" s="56">
        <f t="shared" si="18"/>
        <v>15987069</v>
      </c>
      <c r="I69" s="236">
        <f t="shared" si="27"/>
        <v>0</v>
      </c>
      <c r="J69" s="56">
        <f t="shared" si="27"/>
        <v>0</v>
      </c>
      <c r="K69" s="677">
        <f t="shared" si="27"/>
        <v>241178920</v>
      </c>
      <c r="L69" s="1319">
        <f t="shared" si="19"/>
        <v>99.914038246227761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9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v>26</v>
      </c>
      <c r="D71" s="1733">
        <v>26</v>
      </c>
      <c r="E71" s="1735">
        <v>26</v>
      </c>
      <c r="F71" s="1735">
        <v>26</v>
      </c>
      <c r="G71" s="1735">
        <v>26</v>
      </c>
      <c r="H71" s="1736">
        <f t="shared" si="18"/>
        <v>0</v>
      </c>
      <c r="I71" s="1736"/>
      <c r="J71" s="1736"/>
      <c r="K71" s="1735">
        <v>26</v>
      </c>
      <c r="L71" s="1323">
        <f t="shared" si="19"/>
        <v>100</v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18"/>
        <v>0</v>
      </c>
      <c r="I72" s="1736"/>
      <c r="J72" s="1736"/>
      <c r="K72" s="1735"/>
      <c r="L72" s="1323" t="str">
        <f t="shared" si="19"/>
        <v/>
      </c>
    </row>
    <row r="73" spans="1:12" s="1726" customFormat="1" ht="11.25" x14ac:dyDescent="0.2">
      <c r="A73" s="1727"/>
      <c r="H73" s="1739" t="s">
        <v>389</v>
      </c>
    </row>
  </sheetData>
  <sheetProtection formatCells="0"/>
  <mergeCells count="7">
    <mergeCell ref="A50:L50"/>
    <mergeCell ref="A1:I1"/>
    <mergeCell ref="A2:L2"/>
    <mergeCell ref="C4:L4"/>
    <mergeCell ref="C5:L5"/>
    <mergeCell ref="A6:L6"/>
    <mergeCell ref="A9:H9"/>
  </mergeCells>
  <printOptions horizontalCentered="1"/>
  <pageMargins left="0.39370078740157483" right="0.39370078740157483" top="0.59055118110236227" bottom="0.19685039370078741" header="0.78740157480314965" footer="0.78740157480314965"/>
  <pageSetup paperSize="9" scale="7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4"/>
  <sheetViews>
    <sheetView view="pageBreakPreview" zoomScale="110" zoomScaleNormal="100" zoomScaleSheetLayoutView="110" workbookViewId="0">
      <selection activeCell="B28" sqref="B28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832031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1083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85</v>
      </c>
      <c r="C4" s="2186" t="s">
        <v>187</v>
      </c>
      <c r="D4" s="2187"/>
      <c r="E4" s="2187"/>
      <c r="F4" s="2187"/>
      <c r="G4" s="2187"/>
      <c r="H4" s="2187" t="s">
        <v>187</v>
      </c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408</v>
      </c>
      <c r="C5" s="2189" t="s">
        <v>144</v>
      </c>
      <c r="D5" s="2190"/>
      <c r="E5" s="2190"/>
      <c r="F5" s="2190"/>
      <c r="G5" s="2190"/>
      <c r="H5" s="2190" t="s">
        <v>144</v>
      </c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/>
      <c r="D10" s="160"/>
      <c r="E10" s="677"/>
      <c r="F10" s="677"/>
      <c r="G10" s="677"/>
      <c r="H10" s="1224">
        <f>G10-F10</f>
        <v>0</v>
      </c>
      <c r="I10" s="1202"/>
      <c r="J10" s="1365"/>
      <c r="K10" s="55"/>
      <c r="L10" s="331" t="str">
        <f t="shared" ref="L10:L48" si="0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7" si="1">G11-F11</f>
        <v>0</v>
      </c>
      <c r="I11" s="1203"/>
      <c r="J11" s="1366"/>
      <c r="K11" s="59"/>
      <c r="L11" s="332" t="str">
        <f t="shared" si="0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1"/>
        <v>0</v>
      </c>
      <c r="I12" s="1204"/>
      <c r="J12" s="1367"/>
      <c r="K12" s="371"/>
      <c r="L12" s="1385" t="str">
        <f t="shared" si="0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1"/>
        <v>0</v>
      </c>
      <c r="I13" s="1204"/>
      <c r="J13" s="1367"/>
      <c r="K13" s="371"/>
      <c r="L13" s="1385" t="str">
        <f t="shared" si="0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1"/>
        <v>0</v>
      </c>
      <c r="I14" s="1204"/>
      <c r="J14" s="1367"/>
      <c r="K14" s="371"/>
      <c r="L14" s="1385" t="str">
        <f t="shared" si="0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1"/>
        <v>0</v>
      </c>
      <c r="I15" s="1204"/>
      <c r="J15" s="1367"/>
      <c r="K15" s="371"/>
      <c r="L15" s="1385" t="str">
        <f t="shared" si="0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1"/>
        <v>0</v>
      </c>
      <c r="I16" s="1204"/>
      <c r="J16" s="1367"/>
      <c r="K16" s="371"/>
      <c r="L16" s="1385" t="str">
        <f t="shared" si="0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1"/>
        <v>0</v>
      </c>
      <c r="I17" s="1204"/>
      <c r="J17" s="1367"/>
      <c r="K17" s="371"/>
      <c r="L17" s="1385" t="str">
        <f t="shared" si="0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1"/>
        <v>0</v>
      </c>
      <c r="I18" s="1205"/>
      <c r="J18" s="1368"/>
      <c r="K18" s="81"/>
      <c r="L18" s="333" t="str">
        <f t="shared" si="0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1"/>
        <v>0</v>
      </c>
      <c r="I19" s="1204"/>
      <c r="J19" s="1367"/>
      <c r="K19" s="371"/>
      <c r="L19" s="1385" t="str">
        <f t="shared" si="0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1"/>
        <v>0</v>
      </c>
      <c r="I20" s="1206"/>
      <c r="J20" s="1369"/>
      <c r="K20" s="615"/>
      <c r="L20" s="1386" t="str">
        <f t="shared" si="0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1"/>
        <v>0</v>
      </c>
      <c r="I21" s="1207"/>
      <c r="J21" s="1370"/>
      <c r="K21" s="60"/>
      <c r="L21" s="334" t="str">
        <f t="shared" si="0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/>
      <c r="D22" s="160"/>
      <c r="E22" s="677"/>
      <c r="F22" s="677"/>
      <c r="G22" s="677"/>
      <c r="H22" s="56">
        <f t="shared" si="1"/>
        <v>0</v>
      </c>
      <c r="I22" s="1202"/>
      <c r="J22" s="1365"/>
      <c r="K22" s="55"/>
      <c r="L22" s="331" t="str">
        <f t="shared" si="0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1"/>
        <v>0</v>
      </c>
      <c r="I23" s="1208"/>
      <c r="J23" s="1371"/>
      <c r="K23" s="18"/>
      <c r="L23" s="335" t="str">
        <f t="shared" si="0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1"/>
        <v>0</v>
      </c>
      <c r="I24" s="1204"/>
      <c r="J24" s="1367"/>
      <c r="K24" s="371"/>
      <c r="L24" s="1385" t="str">
        <f t="shared" si="0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1"/>
        <v>0</v>
      </c>
      <c r="I25" s="1204"/>
      <c r="J25" s="1367"/>
      <c r="K25" s="371"/>
      <c r="L25" s="1385" t="str">
        <f t="shared" si="0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1"/>
        <v>0</v>
      </c>
      <c r="I26" s="1209"/>
      <c r="J26" s="1372"/>
      <c r="K26" s="374"/>
      <c r="L26" s="1387" t="str">
        <f t="shared" si="0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1"/>
        <v>0</v>
      </c>
      <c r="I27" s="341"/>
      <c r="J27" s="1373"/>
      <c r="K27" s="63"/>
      <c r="L27" s="336" t="str">
        <f t="shared" si="0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/>
      <c r="D28" s="160"/>
      <c r="E28" s="677"/>
      <c r="F28" s="677"/>
      <c r="G28" s="677"/>
      <c r="H28" s="83">
        <f t="shared" si="1"/>
        <v>0</v>
      </c>
      <c r="I28" s="341"/>
      <c r="J28" s="1373"/>
      <c r="K28" s="63"/>
      <c r="L28" s="336" t="str">
        <f t="shared" si="0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1"/>
        <v>0</v>
      </c>
      <c r="I29" s="1210"/>
      <c r="J29" s="1374"/>
      <c r="K29" s="65"/>
      <c r="L29" s="337" t="str">
        <f t="shared" si="0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1"/>
        <v>0</v>
      </c>
      <c r="I30" s="1211"/>
      <c r="J30" s="1375"/>
      <c r="K30" s="375"/>
      <c r="L30" s="1388" t="str">
        <f t="shared" si="0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1"/>
        <v>0</v>
      </c>
      <c r="I31" s="1212"/>
      <c r="J31" s="1376"/>
      <c r="K31" s="123"/>
      <c r="L31" s="338" t="str">
        <f t="shared" si="0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/>
      <c r="D32" s="160"/>
      <c r="E32" s="677"/>
      <c r="F32" s="677"/>
      <c r="G32" s="677"/>
      <c r="H32" s="83">
        <f t="shared" si="1"/>
        <v>0</v>
      </c>
      <c r="I32" s="341"/>
      <c r="J32" s="1373"/>
      <c r="K32" s="63"/>
      <c r="L32" s="336" t="str">
        <f t="shared" si="0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1"/>
        <v>0</v>
      </c>
      <c r="I33" s="1210"/>
      <c r="J33" s="1374"/>
      <c r="K33" s="65"/>
      <c r="L33" s="337" t="str">
        <f t="shared" si="0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1"/>
        <v>0</v>
      </c>
      <c r="I34" s="1211"/>
      <c r="J34" s="1375"/>
      <c r="K34" s="375"/>
      <c r="L34" s="1388" t="str">
        <f t="shared" si="0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1"/>
        <v>0</v>
      </c>
      <c r="I35" s="1213"/>
      <c r="J35" s="1377"/>
      <c r="K35" s="67"/>
      <c r="L35" s="339" t="str">
        <f t="shared" si="0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1"/>
        <v>0</v>
      </c>
      <c r="I36" s="341"/>
      <c r="J36" s="1373"/>
      <c r="K36" s="63"/>
      <c r="L36" s="336" t="str">
        <f t="shared" si="0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1"/>
        <v>0</v>
      </c>
      <c r="I37" s="340"/>
      <c r="J37" s="1378"/>
      <c r="K37" s="1393"/>
      <c r="L37" s="1389" t="str">
        <f t="shared" si="0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/>
      <c r="E38" s="680"/>
      <c r="F38" s="680"/>
      <c r="G38" s="680"/>
      <c r="H38" s="83">
        <f t="shared" si="1"/>
        <v>0</v>
      </c>
      <c r="I38" s="341"/>
      <c r="J38" s="1379"/>
      <c r="K38" s="63"/>
      <c r="L38" s="336" t="str">
        <f t="shared" si="0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1"/>
        <v>0</v>
      </c>
      <c r="I39" s="1214"/>
      <c r="J39" s="1380"/>
      <c r="K39" s="116"/>
      <c r="L39" s="342" t="str">
        <f t="shared" si="0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1"/>
        <v>0</v>
      </c>
      <c r="I40" s="1215"/>
      <c r="J40" s="1381"/>
      <c r="K40" s="616"/>
      <c r="L40" s="1390" t="str">
        <f t="shared" si="0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1"/>
        <v>0</v>
      </c>
      <c r="I41" s="343"/>
      <c r="J41" s="1382"/>
      <c r="K41" s="124"/>
      <c r="L41" s="1391" t="str">
        <f t="shared" si="0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/>
      <c r="D42" s="160"/>
      <c r="E42" s="677"/>
      <c r="F42" s="677"/>
      <c r="G42" s="677"/>
      <c r="H42" s="83">
        <f t="shared" si="1"/>
        <v>0</v>
      </c>
      <c r="I42" s="341"/>
      <c r="J42" s="1379"/>
      <c r="K42" s="63"/>
      <c r="L42" s="336" t="str">
        <f t="shared" si="0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/>
      <c r="D43" s="160"/>
      <c r="E43" s="677"/>
      <c r="F43" s="677"/>
      <c r="G43" s="677"/>
      <c r="H43" s="83">
        <f t="shared" si="1"/>
        <v>0</v>
      </c>
      <c r="I43" s="341"/>
      <c r="J43" s="1379"/>
      <c r="K43" s="63"/>
      <c r="L43" s="336" t="str">
        <f t="shared" si="0"/>
        <v/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1"/>
        <v>0</v>
      </c>
      <c r="I44" s="1210"/>
      <c r="J44" s="1374"/>
      <c r="K44" s="65"/>
      <c r="L44" s="337" t="str">
        <f t="shared" si="0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1"/>
        <v>0</v>
      </c>
      <c r="I45" s="1216"/>
      <c r="J45" s="1383"/>
      <c r="K45" s="1394"/>
      <c r="L45" s="344" t="str">
        <f t="shared" si="0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/>
      <c r="D46" s="362"/>
      <c r="E46" s="129"/>
      <c r="F46" s="129"/>
      <c r="G46" s="129"/>
      <c r="H46" s="626">
        <f t="shared" si="1"/>
        <v>0</v>
      </c>
      <c r="I46" s="1211"/>
      <c r="J46" s="1375"/>
      <c r="K46" s="375"/>
      <c r="L46" s="1388" t="str">
        <f t="shared" si="0"/>
        <v/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/>
      <c r="D47" s="265"/>
      <c r="E47" s="682"/>
      <c r="F47" s="682"/>
      <c r="G47" s="682"/>
      <c r="H47" s="639">
        <f t="shared" si="1"/>
        <v>0</v>
      </c>
      <c r="I47" s="1213"/>
      <c r="J47" s="1377"/>
      <c r="K47" s="67"/>
      <c r="L47" s="339" t="str">
        <f t="shared" si="0"/>
        <v/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/>
      <c r="D48" s="167"/>
      <c r="E48" s="687"/>
      <c r="F48" s="687"/>
      <c r="G48" s="687"/>
      <c r="H48" s="649">
        <f>G48-F48</f>
        <v>0</v>
      </c>
      <c r="I48" s="650"/>
      <c r="J48" s="1384"/>
      <c r="K48" s="648"/>
      <c r="L48" s="1392" t="str">
        <f t="shared" si="0"/>
        <v/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2">C7</f>
        <v xml:space="preserve">2022. évi eredeti előirányzat
2/2022. (II.14.) </v>
      </c>
      <c r="D51" s="226" t="str">
        <f t="shared" si="2"/>
        <v>Módosított előirányzat a 17/2022.  (VI.30.)  rendelet szerint</v>
      </c>
      <c r="E51" s="22" t="str">
        <f t="shared" si="2"/>
        <v>Módosított előirányzat a 18/2022. (IX.29.)  rendelet szerint</v>
      </c>
      <c r="F51" s="22" t="str">
        <f t="shared" si="2"/>
        <v>Módosított előirányzat a 23/2022. (XII.16.)  rendelet szerint</v>
      </c>
      <c r="G51" s="22" t="str">
        <f t="shared" si="2"/>
        <v>Módosított előirányzat a 1/2023. (II.13.)  rendelet szerint</v>
      </c>
      <c r="H51" s="39" t="str">
        <f t="shared" si="2"/>
        <v>Változás a 2022. 23/2022. (XII.16.) rendelethez képest</v>
      </c>
      <c r="I51" s="226" t="str">
        <f t="shared" si="2"/>
        <v>2022. évi teljesítés              2022.06.30-ig</v>
      </c>
      <c r="J51" s="22" t="str">
        <f t="shared" si="2"/>
        <v>2022. évi teljesítés              2022.09.30-ig</v>
      </c>
      <c r="K51" s="647" t="str">
        <f t="shared" si="2"/>
        <v>2022. évi teljesítés              2022.12.31-ig</v>
      </c>
      <c r="L51" s="39" t="str">
        <f t="shared" si="2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/>
      <c r="D52" s="160"/>
      <c r="E52" s="677"/>
      <c r="F52" s="677"/>
      <c r="G52" s="677"/>
      <c r="H52" s="56">
        <f t="shared" ref="H52:H72" si="3">G52-F52</f>
        <v>0</v>
      </c>
      <c r="I52" s="236"/>
      <c r="J52" s="56"/>
      <c r="K52" s="677"/>
      <c r="L52" s="56" t="str">
        <f t="shared" ref="L52:L72" si="4">IF(G52=0,"",K52/G52*100)</f>
        <v/>
      </c>
    </row>
    <row r="53" spans="1:12" ht="12" customHeight="1" x14ac:dyDescent="0.2">
      <c r="A53" s="370" t="s">
        <v>91</v>
      </c>
      <c r="B53" s="18" t="s">
        <v>68</v>
      </c>
      <c r="C53" s="154"/>
      <c r="D53" s="258"/>
      <c r="E53" s="681"/>
      <c r="F53" s="681"/>
      <c r="G53" s="681"/>
      <c r="H53" s="40">
        <f t="shared" si="3"/>
        <v>0</v>
      </c>
      <c r="I53" s="240"/>
      <c r="J53" s="40"/>
      <c r="K53" s="681"/>
      <c r="L53" s="40" t="str">
        <f t="shared" si="4"/>
        <v/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/>
      <c r="H54" s="40">
        <f t="shared" si="3"/>
        <v>0</v>
      </c>
      <c r="I54" s="240"/>
      <c r="J54" s="40"/>
      <c r="K54" s="681"/>
      <c r="L54" s="40" t="str">
        <f t="shared" si="4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/>
      <c r="E55" s="129"/>
      <c r="F55" s="129"/>
      <c r="G55" s="129"/>
      <c r="H55" s="363">
        <f t="shared" si="3"/>
        <v>0</v>
      </c>
      <c r="I55" s="577"/>
      <c r="J55" s="363"/>
      <c r="K55" s="129"/>
      <c r="L55" s="363" t="str">
        <f t="shared" si="4"/>
        <v/>
      </c>
    </row>
    <row r="56" spans="1:12" ht="12" customHeight="1" x14ac:dyDescent="0.2">
      <c r="A56" s="370" t="s">
        <v>93</v>
      </c>
      <c r="B56" s="371" t="s">
        <v>69</v>
      </c>
      <c r="C56" s="379"/>
      <c r="D56" s="362"/>
      <c r="E56" s="129"/>
      <c r="F56" s="129"/>
      <c r="G56" s="129"/>
      <c r="H56" s="363">
        <f t="shared" si="3"/>
        <v>0</v>
      </c>
      <c r="I56" s="577"/>
      <c r="J56" s="363"/>
      <c r="K56" s="129"/>
      <c r="L56" s="363" t="str">
        <f t="shared" si="4"/>
        <v/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3"/>
        <v>0</v>
      </c>
      <c r="I57" s="577"/>
      <c r="J57" s="363"/>
      <c r="K57" s="129"/>
      <c r="L57" s="363" t="str">
        <f t="shared" si="4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129"/>
      <c r="F58" s="129"/>
      <c r="G58" s="129"/>
      <c r="H58" s="363">
        <f t="shared" si="3"/>
        <v>0</v>
      </c>
      <c r="I58" s="577"/>
      <c r="J58" s="363"/>
      <c r="K58" s="129"/>
      <c r="L58" s="363" t="str">
        <f t="shared" si="4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3"/>
        <v>0</v>
      </c>
      <c r="I59" s="577"/>
      <c r="J59" s="363"/>
      <c r="K59" s="129"/>
      <c r="L59" s="363" t="str">
        <f t="shared" si="4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3"/>
        <v>0</v>
      </c>
      <c r="I60" s="242"/>
      <c r="J60" s="66"/>
      <c r="K60" s="688"/>
      <c r="L60" s="66" t="str">
        <f t="shared" si="4"/>
        <v/>
      </c>
    </row>
    <row r="61" spans="1:12" ht="12" customHeight="1" thickBot="1" x14ac:dyDescent="0.25">
      <c r="A61" s="62" t="s">
        <v>13</v>
      </c>
      <c r="B61" s="63" t="s">
        <v>554</v>
      </c>
      <c r="C61" s="103"/>
      <c r="D61" s="160"/>
      <c r="E61" s="677"/>
      <c r="F61" s="677"/>
      <c r="G61" s="677"/>
      <c r="H61" s="56">
        <f t="shared" si="3"/>
        <v>0</v>
      </c>
      <c r="I61" s="236"/>
      <c r="J61" s="56"/>
      <c r="K61" s="677"/>
      <c r="L61" s="56" t="str">
        <f t="shared" si="4"/>
        <v/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/>
      <c r="E62" s="681"/>
      <c r="F62" s="681"/>
      <c r="G62" s="681"/>
      <c r="H62" s="40">
        <f t="shared" si="3"/>
        <v>0</v>
      </c>
      <c r="I62" s="240"/>
      <c r="J62" s="40"/>
      <c r="K62" s="681"/>
      <c r="L62" s="40" t="str">
        <f t="shared" si="4"/>
        <v/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3"/>
        <v>0</v>
      </c>
      <c r="I63" s="240"/>
      <c r="J63" s="40"/>
      <c r="K63" s="681"/>
      <c r="L63" s="40" t="str">
        <f t="shared" si="4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3"/>
        <v>0</v>
      </c>
      <c r="I64" s="577"/>
      <c r="J64" s="363"/>
      <c r="K64" s="129"/>
      <c r="L64" s="363" t="str">
        <f t="shared" si="4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3"/>
        <v>0</v>
      </c>
      <c r="I65" s="577"/>
      <c r="J65" s="363"/>
      <c r="K65" s="129"/>
      <c r="L65" s="363" t="str">
        <f t="shared" si="4"/>
        <v/>
      </c>
    </row>
    <row r="66" spans="1:12" ht="12" customHeight="1" x14ac:dyDescent="0.2">
      <c r="A66" s="370" t="s">
        <v>96</v>
      </c>
      <c r="B66" s="18" t="s">
        <v>178</v>
      </c>
      <c r="C66" s="379"/>
      <c r="D66" s="362"/>
      <c r="E66" s="129"/>
      <c r="F66" s="129"/>
      <c r="G66" s="129"/>
      <c r="H66" s="363">
        <f t="shared" si="3"/>
        <v>0</v>
      </c>
      <c r="I66" s="577"/>
      <c r="J66" s="363"/>
      <c r="K66" s="129"/>
      <c r="L66" s="363" t="str">
        <f t="shared" si="4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3"/>
        <v>0</v>
      </c>
      <c r="I67" s="577"/>
      <c r="J67" s="363"/>
      <c r="K67" s="129"/>
      <c r="L67" s="363" t="str">
        <f t="shared" si="4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3"/>
        <v>0</v>
      </c>
      <c r="I68" s="577"/>
      <c r="J68" s="363"/>
      <c r="K68" s="129"/>
      <c r="L68" s="363" t="str">
        <f t="shared" si="4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/>
      <c r="D69" s="160"/>
      <c r="E69" s="677"/>
      <c r="F69" s="677"/>
      <c r="G69" s="677"/>
      <c r="H69" s="56">
        <f t="shared" si="3"/>
        <v>0</v>
      </c>
      <c r="I69" s="236"/>
      <c r="J69" s="56"/>
      <c r="K69" s="677"/>
      <c r="L69" s="56" t="str">
        <f t="shared" si="4"/>
        <v/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8" t="str">
        <f t="shared" si="4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5"/>
      <c r="F71" s="1735"/>
      <c r="G71" s="1735"/>
      <c r="H71" s="1736">
        <f t="shared" si="3"/>
        <v>0</v>
      </c>
      <c r="I71" s="1736"/>
      <c r="J71" s="1736"/>
      <c r="K71" s="1735"/>
      <c r="L71" s="1736" t="str">
        <f t="shared" si="4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3"/>
        <v>0</v>
      </c>
      <c r="I72" s="1736"/>
      <c r="J72" s="1736"/>
      <c r="K72" s="1735"/>
      <c r="L72" s="1736" t="str">
        <f t="shared" si="4"/>
        <v/>
      </c>
    </row>
    <row r="73" spans="1:12" s="1726" customFormat="1" ht="11.25" x14ac:dyDescent="0.2">
      <c r="A73" s="1727"/>
      <c r="D73" s="1726" t="s">
        <v>389</v>
      </c>
      <c r="H73" s="1739"/>
    </row>
    <row r="74" spans="1:12" s="1726" customFormat="1" ht="11.25" x14ac:dyDescent="0.2">
      <c r="A74" s="1727"/>
    </row>
  </sheetData>
  <sheetProtection formatCells="0"/>
  <mergeCells count="7">
    <mergeCell ref="A50:L50"/>
    <mergeCell ref="A1:I1"/>
    <mergeCell ref="A2:L2"/>
    <mergeCell ref="C4:L4"/>
    <mergeCell ref="C5:L5"/>
    <mergeCell ref="A6:L6"/>
    <mergeCell ref="A9:H9"/>
  </mergeCells>
  <printOptions horizontalCentered="1"/>
  <pageMargins left="0.39370078740157483" right="0.39370078740157483" top="0.59055118110236227" bottom="0.19685039370078741" header="0.78740157480314965" footer="0.78740157480314965"/>
  <pageSetup paperSize="9" scale="7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4"/>
  <sheetViews>
    <sheetView view="pageBreakPreview" zoomScale="120" zoomScaleNormal="100" zoomScaleSheetLayoutView="120" workbookViewId="0">
      <selection activeCell="G27" sqref="G27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8.332031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293</v>
      </c>
      <c r="C4" s="2186" t="s">
        <v>186</v>
      </c>
      <c r="D4" s="2187"/>
      <c r="E4" s="2187"/>
      <c r="F4" s="2187"/>
      <c r="G4" s="2187"/>
      <c r="H4" s="2187" t="s">
        <v>186</v>
      </c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406</v>
      </c>
      <c r="C5" s="2189" t="s">
        <v>144</v>
      </c>
      <c r="D5" s="2190"/>
      <c r="E5" s="2190"/>
      <c r="F5" s="2190"/>
      <c r="G5" s="2190"/>
      <c r="H5" s="2190" t="s">
        <v>144</v>
      </c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>
        <f t="shared" ref="D10:K10" si="0">SUM(D11:D21)</f>
        <v>0</v>
      </c>
      <c r="E10" s="677">
        <f t="shared" si="0"/>
        <v>0</v>
      </c>
      <c r="F10" s="677">
        <f t="shared" si="0"/>
        <v>0</v>
      </c>
      <c r="G10" s="677">
        <f t="shared" si="0"/>
        <v>0</v>
      </c>
      <c r="H10" s="1224">
        <f>+G10-F10</f>
        <v>0</v>
      </c>
      <c r="I10" s="1202">
        <f t="shared" si="0"/>
        <v>0</v>
      </c>
      <c r="J10" s="1365">
        <f t="shared" si="0"/>
        <v>0</v>
      </c>
      <c r="K10" s="677">
        <f t="shared" si="0"/>
        <v>1275</v>
      </c>
      <c r="L10" s="1437" t="str">
        <f t="shared" ref="L10:L48" si="1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'9.Óvoda'!C11-'27._Óvoda_önként'!C11</f>
        <v>0</v>
      </c>
      <c r="D11" s="262">
        <f>'9.Óvoda'!D11-'27._Óvoda_önként'!D11</f>
        <v>0</v>
      </c>
      <c r="E11" s="678">
        <f>'9.Óvoda'!E11-'27._Óvoda_önként'!E11</f>
        <v>0</v>
      </c>
      <c r="F11" s="678">
        <f>'9.Óvoda'!F11-'27._Óvoda_önként'!F11</f>
        <v>0</v>
      </c>
      <c r="G11" s="678">
        <f>'9.Óvoda'!G11-'27._Óvoda_önként'!G11</f>
        <v>0</v>
      </c>
      <c r="H11" s="631">
        <f t="shared" ref="H11:H48" si="2">+G11-F11</f>
        <v>0</v>
      </c>
      <c r="I11" s="1203">
        <f>'9.Óvoda'!I11-'27._Óvoda_önként'!I11</f>
        <v>0</v>
      </c>
      <c r="J11" s="1366">
        <f>'9.Óvoda'!J11-'27._Óvoda_önként'!J11</f>
        <v>0</v>
      </c>
      <c r="K11" s="678">
        <f>'9.Óvoda'!K11-'27._Óvoda_önként'!K11</f>
        <v>0</v>
      </c>
      <c r="L11" s="1438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'9.Óvoda'!C12-'27._Óvoda_önként'!C12</f>
        <v>0</v>
      </c>
      <c r="D12" s="380">
        <f>'9.Óvoda'!D12-'27._Óvoda_önként'!D12</f>
        <v>0</v>
      </c>
      <c r="E12" s="101">
        <f>'9.Óvoda'!E12-'27._Óvoda_önként'!E12</f>
        <v>0</v>
      </c>
      <c r="F12" s="101">
        <f>'9.Óvoda'!F12-'27._Óvoda_önként'!F12</f>
        <v>0</v>
      </c>
      <c r="G12" s="101">
        <f>'9.Óvoda'!G12-'27._Óvoda_önként'!G12</f>
        <v>0</v>
      </c>
      <c r="H12" s="632">
        <f t="shared" si="2"/>
        <v>0</v>
      </c>
      <c r="I12" s="1204">
        <f>'9.Óvoda'!I12-'27._Óvoda_önként'!I12</f>
        <v>0</v>
      </c>
      <c r="J12" s="1367">
        <f>'9.Óvoda'!J12-'27._Óvoda_önként'!J12</f>
        <v>0</v>
      </c>
      <c r="K12" s="101">
        <f>'9.Óvoda'!K12-'27._Óvoda_önként'!K12</f>
        <v>0</v>
      </c>
      <c r="L12" s="1439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'9.Óvoda'!C13-'27._Óvoda_önként'!C13</f>
        <v>0</v>
      </c>
      <c r="D13" s="380">
        <f>'9.Óvoda'!D13-'27._Óvoda_önként'!D13</f>
        <v>0</v>
      </c>
      <c r="E13" s="101">
        <f>'9.Óvoda'!E13-'27._Óvoda_önként'!E13</f>
        <v>0</v>
      </c>
      <c r="F13" s="101">
        <f>'9.Óvoda'!F13-'27._Óvoda_önként'!F13</f>
        <v>0</v>
      </c>
      <c r="G13" s="101">
        <f>'9.Óvoda'!G13-'27._Óvoda_önként'!G13</f>
        <v>0</v>
      </c>
      <c r="H13" s="632">
        <f t="shared" si="2"/>
        <v>0</v>
      </c>
      <c r="I13" s="1204">
        <f>'9.Óvoda'!I13-'27._Óvoda_önként'!I13</f>
        <v>0</v>
      </c>
      <c r="J13" s="1367">
        <f>'9.Óvoda'!J13-'27._Óvoda_önként'!J13</f>
        <v>0</v>
      </c>
      <c r="K13" s="101">
        <f>'9.Óvoda'!K13-'27._Óvoda_önként'!K13</f>
        <v>0</v>
      </c>
      <c r="L13" s="1439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'9.Óvoda'!C14-'27._Óvoda_önként'!C14</f>
        <v>0</v>
      </c>
      <c r="D14" s="380">
        <f>'9.Óvoda'!D14-'27._Óvoda_önként'!D14</f>
        <v>0</v>
      </c>
      <c r="E14" s="101">
        <f>'9.Óvoda'!E14-'27._Óvoda_önként'!E14</f>
        <v>0</v>
      </c>
      <c r="F14" s="101">
        <f>'9.Óvoda'!F14-'27._Óvoda_önként'!F14</f>
        <v>0</v>
      </c>
      <c r="G14" s="101">
        <f>'9.Óvoda'!G14-'27._Óvoda_önként'!G14</f>
        <v>0</v>
      </c>
      <c r="H14" s="632">
        <f t="shared" si="2"/>
        <v>0</v>
      </c>
      <c r="I14" s="1204">
        <f>'9.Óvoda'!I14-'27._Óvoda_önként'!I14</f>
        <v>0</v>
      </c>
      <c r="J14" s="1367">
        <f>'9.Óvoda'!J14-'27._Óvoda_önként'!J14</f>
        <v>0</v>
      </c>
      <c r="K14" s="101">
        <f>'9.Óvoda'!K14-'27._Óvoda_önként'!K14</f>
        <v>0</v>
      </c>
      <c r="L14" s="1439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'9.Óvoda'!C15-'27._Óvoda_önként'!C15</f>
        <v>0</v>
      </c>
      <c r="D15" s="380">
        <f>'9.Óvoda'!D15-'27._Óvoda_önként'!D15</f>
        <v>0</v>
      </c>
      <c r="E15" s="101">
        <f>'9.Óvoda'!E15-'27._Óvoda_önként'!E15</f>
        <v>0</v>
      </c>
      <c r="F15" s="101">
        <f>'9.Óvoda'!F15-'27._Óvoda_önként'!F15</f>
        <v>0</v>
      </c>
      <c r="G15" s="101">
        <f>'9.Óvoda'!G15-'27._Óvoda_önként'!G15</f>
        <v>0</v>
      </c>
      <c r="H15" s="632">
        <f t="shared" si="2"/>
        <v>0</v>
      </c>
      <c r="I15" s="1204">
        <f>'9.Óvoda'!I15-'27._Óvoda_önként'!I15</f>
        <v>0</v>
      </c>
      <c r="J15" s="1367">
        <f>'9.Óvoda'!J15-'27._Óvoda_önként'!J15</f>
        <v>0</v>
      </c>
      <c r="K15" s="101">
        <f>'9.Óvoda'!K15-'27._Óvoda_önként'!K15</f>
        <v>0</v>
      </c>
      <c r="L15" s="1439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'9.Óvoda'!C16-'27._Óvoda_önként'!C16</f>
        <v>0</v>
      </c>
      <c r="D16" s="380">
        <f>'9.Óvoda'!D16-'27._Óvoda_önként'!D16</f>
        <v>0</v>
      </c>
      <c r="E16" s="101">
        <f>'9.Óvoda'!E16-'27._Óvoda_önként'!E16</f>
        <v>0</v>
      </c>
      <c r="F16" s="101">
        <f>'9.Óvoda'!F16-'27._Óvoda_önként'!F16</f>
        <v>0</v>
      </c>
      <c r="G16" s="101">
        <f>'9.Óvoda'!G16-'27._Óvoda_önként'!G16</f>
        <v>0</v>
      </c>
      <c r="H16" s="632">
        <f t="shared" si="2"/>
        <v>0</v>
      </c>
      <c r="I16" s="1204">
        <f>'9.Óvoda'!I16-'27._Óvoda_önként'!I16</f>
        <v>0</v>
      </c>
      <c r="J16" s="1367">
        <f>'9.Óvoda'!J16-'27._Óvoda_önként'!J16</f>
        <v>0</v>
      </c>
      <c r="K16" s="101">
        <f>'9.Óvoda'!K16-'27._Óvoda_önként'!K16</f>
        <v>1275</v>
      </c>
      <c r="L16" s="1439" t="str">
        <f t="shared" si="1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'9.Óvoda'!C17-'27._Óvoda_önként'!C17</f>
        <v>0</v>
      </c>
      <c r="D17" s="380">
        <f>'9.Óvoda'!D17-'27._Óvoda_önként'!D17</f>
        <v>0</v>
      </c>
      <c r="E17" s="101">
        <f>'9.Óvoda'!E17-'27._Óvoda_önként'!E17</f>
        <v>0</v>
      </c>
      <c r="F17" s="101">
        <f>'9.Óvoda'!F17-'27._Óvoda_önként'!F17</f>
        <v>0</v>
      </c>
      <c r="G17" s="101">
        <f>'9.Óvoda'!G17-'27._Óvoda_önként'!G17</f>
        <v>0</v>
      </c>
      <c r="H17" s="632">
        <f t="shared" si="2"/>
        <v>0</v>
      </c>
      <c r="I17" s="1204">
        <f>'9.Óvoda'!I17-'27._Óvoda_önként'!I17</f>
        <v>0</v>
      </c>
      <c r="J17" s="1367">
        <f>'9.Óvoda'!J17-'27._Óvoda_önként'!J17</f>
        <v>0</v>
      </c>
      <c r="K17" s="101">
        <f>'9.Óvoda'!K17-'27._Óvoda_önként'!K17</f>
        <v>0</v>
      </c>
      <c r="L17" s="1439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'9.Óvoda'!C18-'27._Óvoda_önként'!C18</f>
        <v>0</v>
      </c>
      <c r="D18" s="257">
        <f>'9.Óvoda'!D18-'27._Óvoda_önként'!D18</f>
        <v>0</v>
      </c>
      <c r="E18" s="106">
        <f>'9.Óvoda'!E18-'27._Óvoda_önként'!E18</f>
        <v>0</v>
      </c>
      <c r="F18" s="106">
        <f>'9.Óvoda'!F18-'27._Óvoda_önként'!F18</f>
        <v>0</v>
      </c>
      <c r="G18" s="106">
        <f>'9.Óvoda'!G18-'27._Óvoda_önként'!G18</f>
        <v>0</v>
      </c>
      <c r="H18" s="633">
        <f t="shared" si="2"/>
        <v>0</v>
      </c>
      <c r="I18" s="1205">
        <f>'9.Óvoda'!I18-'27._Óvoda_önként'!I18</f>
        <v>0</v>
      </c>
      <c r="J18" s="1368">
        <f>'9.Óvoda'!J18-'27._Óvoda_önként'!J18</f>
        <v>0</v>
      </c>
      <c r="K18" s="106">
        <f>'9.Óvoda'!K18-'27._Óvoda_önként'!K18</f>
        <v>0</v>
      </c>
      <c r="L18" s="1440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'9.Óvoda'!C19-'27._Óvoda_önként'!C19</f>
        <v>0</v>
      </c>
      <c r="D19" s="380">
        <f>'9.Óvoda'!D19-'27._Óvoda_önként'!D19</f>
        <v>0</v>
      </c>
      <c r="E19" s="101">
        <f>'9.Óvoda'!E19-'27._Óvoda_önként'!E19</f>
        <v>0</v>
      </c>
      <c r="F19" s="101">
        <f>'9.Óvoda'!F19-'27._Óvoda_önként'!F19</f>
        <v>0</v>
      </c>
      <c r="G19" s="101">
        <f>'9.Óvoda'!G19-'27._Óvoda_önként'!G19</f>
        <v>0</v>
      </c>
      <c r="H19" s="632">
        <f t="shared" si="2"/>
        <v>0</v>
      </c>
      <c r="I19" s="1204">
        <f>'9.Óvoda'!I19-'27._Óvoda_önként'!I19</f>
        <v>0</v>
      </c>
      <c r="J19" s="1367">
        <f>'9.Óvoda'!J19-'27._Óvoda_önként'!J19</f>
        <v>0</v>
      </c>
      <c r="K19" s="101">
        <f>'9.Óvoda'!K19-'27._Óvoda_önként'!K19</f>
        <v>0</v>
      </c>
      <c r="L19" s="1439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'9.Óvoda'!C20-'27._Óvoda_önként'!C20</f>
        <v>0</v>
      </c>
      <c r="D20" s="381">
        <f>'9.Óvoda'!D20-'27._Óvoda_önként'!D20</f>
        <v>0</v>
      </c>
      <c r="E20" s="101">
        <f>'9.Óvoda'!E20-'27._Óvoda_önként'!E20</f>
        <v>0</v>
      </c>
      <c r="F20" s="101">
        <f>'9.Óvoda'!F20-'27._Óvoda_önként'!F20</f>
        <v>0</v>
      </c>
      <c r="G20" s="372">
        <f>'9.Óvoda'!G20-'27._Óvoda_önként'!G20</f>
        <v>0</v>
      </c>
      <c r="H20" s="634">
        <f t="shared" si="2"/>
        <v>0</v>
      </c>
      <c r="I20" s="1206">
        <f>'9.Óvoda'!I20-'27._Óvoda_önként'!I20</f>
        <v>0</v>
      </c>
      <c r="J20" s="1369">
        <f>'9.Óvoda'!J20-'27._Óvoda_önként'!J20</f>
        <v>0</v>
      </c>
      <c r="K20" s="372">
        <f>'9.Óvoda'!K20-'27._Óvoda_önként'!K20</f>
        <v>0</v>
      </c>
      <c r="L20" s="1441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'9.Óvoda'!C21-'27._Óvoda_önként'!C21</f>
        <v>0</v>
      </c>
      <c r="D21" s="381">
        <f>'9.Óvoda'!D21-'27._Óvoda_önként'!D21</f>
        <v>0</v>
      </c>
      <c r="E21" s="106">
        <f>'9.Óvoda'!E21-'27._Óvoda_önként'!E21</f>
        <v>0</v>
      </c>
      <c r="F21" s="106">
        <f>'9.Óvoda'!F21-'27._Óvoda_önként'!F21</f>
        <v>0</v>
      </c>
      <c r="G21" s="106">
        <f>'9.Óvoda'!G21-'27._Óvoda_önként'!G21</f>
        <v>0</v>
      </c>
      <c r="H21" s="635">
        <f t="shared" si="2"/>
        <v>0</v>
      </c>
      <c r="I21" s="1207">
        <f>'9.Óvoda'!I21-'27._Óvoda_önként'!I21</f>
        <v>0</v>
      </c>
      <c r="J21" s="1370">
        <f>'9.Óvoda'!J21-'27._Óvoda_önként'!J21</f>
        <v>0</v>
      </c>
      <c r="K21" s="106">
        <f>'9.Óvoda'!K21-'27._Óvoda_önként'!K21</f>
        <v>0</v>
      </c>
      <c r="L21" s="1442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0</v>
      </c>
      <c r="E22" s="677">
        <f t="shared" si="3"/>
        <v>285712</v>
      </c>
      <c r="F22" s="677">
        <f t="shared" si="3"/>
        <v>3785712</v>
      </c>
      <c r="G22" s="677">
        <f t="shared" si="3"/>
        <v>3785712</v>
      </c>
      <c r="H22" s="56">
        <f t="shared" si="2"/>
        <v>0</v>
      </c>
      <c r="I22" s="1202">
        <f t="shared" si="3"/>
        <v>0</v>
      </c>
      <c r="J22" s="1365">
        <f t="shared" si="3"/>
        <v>0</v>
      </c>
      <c r="K22" s="677">
        <f t="shared" si="3"/>
        <v>3785712</v>
      </c>
      <c r="L22" s="131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'9.Óvoda'!C23-'27._Óvoda_önként'!C23</f>
        <v>0</v>
      </c>
      <c r="D23" s="380">
        <f>'9.Óvoda'!D23-'27._Óvoda_önként'!D23</f>
        <v>0</v>
      </c>
      <c r="E23" s="679">
        <f>'9.Óvoda'!E23-'27._Óvoda_önként'!E23</f>
        <v>0</v>
      </c>
      <c r="F23" s="679">
        <f>'9.Óvoda'!F23-'27._Óvoda_önként'!F23</f>
        <v>0</v>
      </c>
      <c r="G23" s="679">
        <f>'9.Óvoda'!G23-'27._Óvoda_önként'!G23</f>
        <v>0</v>
      </c>
      <c r="H23" s="84">
        <f t="shared" si="2"/>
        <v>0</v>
      </c>
      <c r="I23" s="1208">
        <f>'9.Óvoda'!I23-'27._Óvoda_önként'!I23</f>
        <v>0</v>
      </c>
      <c r="J23" s="1371">
        <f>'9.Óvoda'!J23-'27._Óvoda_önként'!J23</f>
        <v>0</v>
      </c>
      <c r="K23" s="679">
        <f>'9.Óvoda'!K23-'27._Óvoda_önként'!K23</f>
        <v>0</v>
      </c>
      <c r="L23" s="1443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'9.Óvoda'!C24-'27._Óvoda_önként'!C24</f>
        <v>0</v>
      </c>
      <c r="D24" s="380">
        <f>'9.Óvoda'!D24-'27._Óvoda_önként'!D24</f>
        <v>0</v>
      </c>
      <c r="E24" s="101">
        <f>'9.Óvoda'!E24-'27._Óvoda_önként'!E24</f>
        <v>0</v>
      </c>
      <c r="F24" s="101">
        <f>'9.Óvoda'!F24-'27._Óvoda_önként'!F24</f>
        <v>0</v>
      </c>
      <c r="G24" s="101">
        <f>'9.Óvoda'!G24-'27._Óvoda_önként'!G24</f>
        <v>0</v>
      </c>
      <c r="H24" s="632">
        <f t="shared" si="2"/>
        <v>0</v>
      </c>
      <c r="I24" s="1204">
        <f>'9.Óvoda'!I24-'27._Óvoda_önként'!I24</f>
        <v>0</v>
      </c>
      <c r="J24" s="1367">
        <f>'9.Óvoda'!J24-'27._Óvoda_önként'!J24</f>
        <v>0</v>
      </c>
      <c r="K24" s="101">
        <f>'9.Óvoda'!K24-'27._Óvoda_önként'!K24</f>
        <v>0</v>
      </c>
      <c r="L24" s="1439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'9.Óvoda'!C25-'27._Óvoda_önként'!C25</f>
        <v>0</v>
      </c>
      <c r="D25" s="380">
        <f>'9.Óvoda'!D25-'27._Óvoda_önként'!D25</f>
        <v>0</v>
      </c>
      <c r="E25" s="101">
        <f>'9.Óvoda'!E25-'27._Óvoda_önként'!E25</f>
        <v>285712</v>
      </c>
      <c r="F25" s="101">
        <f>'9.Óvoda'!F25-'27._Óvoda_önként'!F25</f>
        <v>3785712</v>
      </c>
      <c r="G25" s="101">
        <f>'9.Óvoda'!G25-'27._Óvoda_önként'!G25</f>
        <v>3785712</v>
      </c>
      <c r="H25" s="632">
        <f t="shared" si="2"/>
        <v>0</v>
      </c>
      <c r="I25" s="1204">
        <f>'9.Óvoda'!I25-'27._Óvoda_önként'!I25</f>
        <v>0</v>
      </c>
      <c r="J25" s="1367">
        <f>'9.Óvoda'!J25-'27._Óvoda_önként'!J25</f>
        <v>0</v>
      </c>
      <c r="K25" s="101">
        <f>'9.Óvoda'!K25-'27._Óvoda_önként'!K25</f>
        <v>3785712</v>
      </c>
      <c r="L25" s="1462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'9.Óvoda'!C26-'27._Óvoda_önként'!C26</f>
        <v>0</v>
      </c>
      <c r="D26" s="380">
        <f>'9.Óvoda'!D26-'27._Óvoda_önként'!D26</f>
        <v>0</v>
      </c>
      <c r="E26" s="101">
        <f>'9.Óvoda'!E26-'27._Óvoda_önként'!E26</f>
        <v>0</v>
      </c>
      <c r="F26" s="101">
        <f>'9.Óvoda'!F26-'27._Óvoda_önként'!F26</f>
        <v>0</v>
      </c>
      <c r="G26" s="101">
        <f>'9.Óvoda'!G26-'27._Óvoda_önként'!G26</f>
        <v>0</v>
      </c>
      <c r="H26" s="636">
        <f t="shared" si="2"/>
        <v>0</v>
      </c>
      <c r="I26" s="1209">
        <f>'9.Óvoda'!I26-'27._Óvoda_önként'!I26</f>
        <v>0</v>
      </c>
      <c r="J26" s="1372">
        <f>'9.Óvoda'!J26-'27._Óvoda_önként'!J26</f>
        <v>0</v>
      </c>
      <c r="K26" s="101">
        <f>'9.Óvoda'!K26-'27._Óvoda_önként'!K26</f>
        <v>0</v>
      </c>
      <c r="L26" s="1444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'9.Óvoda'!C27-'27._Óvoda_önként'!C27</f>
        <v>0</v>
      </c>
      <c r="D27" s="162">
        <f>'9.Óvoda'!D27-'27._Óvoda_önként'!D27</f>
        <v>0</v>
      </c>
      <c r="E27" s="680">
        <f>'9.Óvoda'!E27-'27._Óvoda_önként'!E27</f>
        <v>0</v>
      </c>
      <c r="F27" s="680">
        <f>'9.Óvoda'!F27-'27._Óvoda_önként'!F27</f>
        <v>0</v>
      </c>
      <c r="G27" s="680">
        <f>'9.Óvoda'!G27-'27._Óvoda_önként'!G27</f>
        <v>0</v>
      </c>
      <c r="H27" s="83">
        <f t="shared" si="2"/>
        <v>0</v>
      </c>
      <c r="I27" s="341">
        <f>'9.Óvoda'!I27-'27._Óvoda_önként'!I27</f>
        <v>0</v>
      </c>
      <c r="J27" s="1373">
        <f>'9.Óvoda'!J27-'27._Óvoda_önként'!J27</f>
        <v>0</v>
      </c>
      <c r="K27" s="680">
        <f>'9.Óvoda'!K27-'27._Óvoda_önként'!K27</f>
        <v>0</v>
      </c>
      <c r="L27" s="1445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'9.Óvoda'!C28-'27._Óvoda_önként'!C28</f>
        <v>0</v>
      </c>
      <c r="D28" s="160">
        <f>'9.Óvoda'!D28-'27._Óvoda_önként'!D28</f>
        <v>0</v>
      </c>
      <c r="E28" s="677">
        <f>'9.Óvoda'!E28-'27._Óvoda_önként'!E28</f>
        <v>0</v>
      </c>
      <c r="F28" s="677">
        <f>'9.Óvoda'!F28-'27._Óvoda_önként'!F28</f>
        <v>0</v>
      </c>
      <c r="G28" s="677">
        <f>'9.Óvoda'!G28-'27._Óvoda_önként'!G28</f>
        <v>0</v>
      </c>
      <c r="H28" s="83">
        <f t="shared" si="2"/>
        <v>0</v>
      </c>
      <c r="I28" s="341">
        <f>'9.Óvoda'!I28-'27._Óvoda_önként'!I28</f>
        <v>0</v>
      </c>
      <c r="J28" s="1373">
        <f>'9.Óvoda'!J28-'27._Óvoda_önként'!J28</f>
        <v>0</v>
      </c>
      <c r="K28" s="677">
        <f>'9.Óvoda'!K28-'27._Óvoda_önként'!K28</f>
        <v>0</v>
      </c>
      <c r="L28" s="1445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'9.Óvoda'!C29-'27._Óvoda_önként'!C29</f>
        <v>0</v>
      </c>
      <c r="D29" s="258">
        <f>'9.Óvoda'!D29-'27._Óvoda_önként'!D29</f>
        <v>0</v>
      </c>
      <c r="E29" s="681">
        <f>'9.Óvoda'!E29-'27._Óvoda_önként'!E29</f>
        <v>0</v>
      </c>
      <c r="F29" s="681">
        <f>'9.Óvoda'!F29-'27._Óvoda_önként'!F29</f>
        <v>0</v>
      </c>
      <c r="G29" s="681">
        <f>'9.Óvoda'!G29-'27._Óvoda_önként'!G29</f>
        <v>0</v>
      </c>
      <c r="H29" s="637">
        <f t="shared" si="2"/>
        <v>0</v>
      </c>
      <c r="I29" s="1210">
        <f>'9.Óvoda'!I29-'27._Óvoda_önként'!I29</f>
        <v>0</v>
      </c>
      <c r="J29" s="1374">
        <f>'9.Óvoda'!J29-'27._Óvoda_önként'!J29</f>
        <v>0</v>
      </c>
      <c r="K29" s="681">
        <f>'9.Óvoda'!K29-'27._Óvoda_önként'!K29</f>
        <v>0</v>
      </c>
      <c r="L29" s="1446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'9.Óvoda'!C30-'27._Óvoda_önként'!C30</f>
        <v>0</v>
      </c>
      <c r="D30" s="263">
        <f>'9.Óvoda'!D30-'27._Óvoda_önként'!D30</f>
        <v>0</v>
      </c>
      <c r="E30" s="129">
        <f>'9.Óvoda'!E30-'27._Óvoda_önként'!E30</f>
        <v>0</v>
      </c>
      <c r="F30" s="129">
        <f>'9.Óvoda'!F30-'27._Óvoda_önként'!F30</f>
        <v>0</v>
      </c>
      <c r="G30" s="379">
        <f>'9.Óvoda'!G30-'27._Óvoda_önként'!G30</f>
        <v>0</v>
      </c>
      <c r="H30" s="626">
        <f t="shared" si="2"/>
        <v>0</v>
      </c>
      <c r="I30" s="1211">
        <f>'9.Óvoda'!I30-'27._Óvoda_önként'!I30</f>
        <v>0</v>
      </c>
      <c r="J30" s="1375">
        <f>'9.Óvoda'!J30-'27._Óvoda_önként'!J30</f>
        <v>0</v>
      </c>
      <c r="K30" s="379">
        <f>'9.Óvoda'!K30-'27._Óvoda_önként'!K30</f>
        <v>0</v>
      </c>
      <c r="L30" s="1447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'9.Óvoda'!C31-'27._Óvoda_önként'!C31</f>
        <v>0</v>
      </c>
      <c r="D31" s="259">
        <f>'9.Óvoda'!D31-'27._Óvoda_önként'!D31</f>
        <v>0</v>
      </c>
      <c r="E31" s="682">
        <f>'9.Óvoda'!E31-'27._Óvoda_önként'!E31</f>
        <v>0</v>
      </c>
      <c r="F31" s="682">
        <f>'9.Óvoda'!F31-'27._Óvoda_önként'!F31</f>
        <v>0</v>
      </c>
      <c r="G31" s="682">
        <f>'9.Óvoda'!G31-'27._Óvoda_önként'!G31</f>
        <v>0</v>
      </c>
      <c r="H31" s="638">
        <f t="shared" si="2"/>
        <v>0</v>
      </c>
      <c r="I31" s="1212">
        <f>'9.Óvoda'!I31-'27._Óvoda_önként'!I31</f>
        <v>0</v>
      </c>
      <c r="J31" s="1376">
        <f>'9.Óvoda'!J31-'27._Óvoda_önként'!J31</f>
        <v>0</v>
      </c>
      <c r="K31" s="682">
        <f>'9.Óvoda'!K31-'27._Óvoda_önként'!K31</f>
        <v>0</v>
      </c>
      <c r="L31" s="144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4">+D33+D34+D35</f>
        <v>0</v>
      </c>
      <c r="E32" s="677">
        <f t="shared" si="4"/>
        <v>0</v>
      </c>
      <c r="F32" s="677">
        <f t="shared" si="4"/>
        <v>0</v>
      </c>
      <c r="G32" s="677">
        <f t="shared" si="4"/>
        <v>0</v>
      </c>
      <c r="H32" s="83">
        <f t="shared" si="2"/>
        <v>0</v>
      </c>
      <c r="I32" s="341">
        <f t="shared" si="4"/>
        <v>0</v>
      </c>
      <c r="J32" s="1373">
        <f t="shared" si="4"/>
        <v>0</v>
      </c>
      <c r="K32" s="677">
        <f t="shared" si="4"/>
        <v>4725</v>
      </c>
      <c r="L32" s="1445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'9.Óvoda'!C33-'27._Óvoda_önként'!C33</f>
        <v>0</v>
      </c>
      <c r="D33" s="258">
        <f>'9.Óvoda'!D33-'27._Óvoda_önként'!D33</f>
        <v>0</v>
      </c>
      <c r="E33" s="681">
        <f>'9.Óvoda'!E33-'27._Óvoda_önként'!E33</f>
        <v>0</v>
      </c>
      <c r="F33" s="681">
        <f>'9.Óvoda'!F33-'27._Óvoda_önként'!F33</f>
        <v>0</v>
      </c>
      <c r="G33" s="681">
        <f>'9.Óvoda'!G33-'27._Óvoda_önként'!G33</f>
        <v>0</v>
      </c>
      <c r="H33" s="637">
        <f t="shared" si="2"/>
        <v>0</v>
      </c>
      <c r="I33" s="1210">
        <f>'9.Óvoda'!I33-'27._Óvoda_önként'!I33</f>
        <v>0</v>
      </c>
      <c r="J33" s="1374">
        <f>'9.Óvoda'!J33-'27._Óvoda_önként'!J33</f>
        <v>0</v>
      </c>
      <c r="K33" s="681">
        <f>'9.Óvoda'!K33-'27._Óvoda_önként'!K33</f>
        <v>0</v>
      </c>
      <c r="L33" s="1446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'9.Óvoda'!C34-'27._Óvoda_önként'!C34</f>
        <v>0</v>
      </c>
      <c r="D34" s="263">
        <f>'9.Óvoda'!D34-'27._Óvoda_önként'!D34</f>
        <v>0</v>
      </c>
      <c r="E34" s="129">
        <f>'9.Óvoda'!E34-'27._Óvoda_önként'!E34</f>
        <v>0</v>
      </c>
      <c r="F34" s="129">
        <f>'9.Óvoda'!F34-'27._Óvoda_önként'!F34</f>
        <v>0</v>
      </c>
      <c r="G34" s="379">
        <f>'9.Óvoda'!G34-'27._Óvoda_önként'!G34</f>
        <v>0</v>
      </c>
      <c r="H34" s="626">
        <f t="shared" si="2"/>
        <v>0</v>
      </c>
      <c r="I34" s="1211">
        <f>'9.Óvoda'!I34-'27._Óvoda_önként'!I34</f>
        <v>0</v>
      </c>
      <c r="J34" s="1375">
        <f>'9.Óvoda'!J34-'27._Óvoda_önként'!J34</f>
        <v>0</v>
      </c>
      <c r="K34" s="379">
        <f>'9.Óvoda'!K34-'27._Óvoda_önként'!K34</f>
        <v>0</v>
      </c>
      <c r="L34" s="1447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'9.Óvoda'!C35-'27._Óvoda_önként'!C35</f>
        <v>0</v>
      </c>
      <c r="D35" s="259">
        <f>'9.Óvoda'!D35-'27._Óvoda_önként'!D35</f>
        <v>0</v>
      </c>
      <c r="E35" s="682">
        <f>'9.Óvoda'!E35-'27._Óvoda_önként'!E35</f>
        <v>0</v>
      </c>
      <c r="F35" s="682">
        <f>'9.Óvoda'!F35-'27._Óvoda_önként'!F35</f>
        <v>0</v>
      </c>
      <c r="G35" s="682">
        <f>'9.Óvoda'!G35-'27._Óvoda_önként'!G35</f>
        <v>0</v>
      </c>
      <c r="H35" s="639">
        <f t="shared" si="2"/>
        <v>0</v>
      </c>
      <c r="I35" s="1213">
        <f>'9.Óvoda'!I35-'27._Óvoda_önként'!I35</f>
        <v>0</v>
      </c>
      <c r="J35" s="1377">
        <f>'9.Óvoda'!J35-'27._Óvoda_önként'!J35</f>
        <v>0</v>
      </c>
      <c r="K35" s="682">
        <f>'9.Óvoda'!K35-'27._Óvoda_önként'!K35</f>
        <v>4725</v>
      </c>
      <c r="L35" s="144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'9.Óvoda'!C36-'27._Óvoda_önként'!C36</f>
        <v>0</v>
      </c>
      <c r="D36" s="162">
        <f>'9.Óvoda'!D36-'27._Óvoda_önként'!D36</f>
        <v>0</v>
      </c>
      <c r="E36" s="680">
        <f>'9.Óvoda'!E36-'27._Óvoda_önként'!E36</f>
        <v>0</v>
      </c>
      <c r="F36" s="680">
        <f>'9.Óvoda'!F36-'27._Óvoda_önként'!F36</f>
        <v>0</v>
      </c>
      <c r="G36" s="680">
        <f>'9.Óvoda'!G36-'27._Óvoda_önként'!G36</f>
        <v>0</v>
      </c>
      <c r="H36" s="83">
        <f t="shared" si="2"/>
        <v>0</v>
      </c>
      <c r="I36" s="341">
        <f>'9.Óvoda'!I36-'27._Óvoda_önként'!I36</f>
        <v>0</v>
      </c>
      <c r="J36" s="1373">
        <f>'9.Óvoda'!J36-'27._Óvoda_önként'!J36</f>
        <v>0</v>
      </c>
      <c r="K36" s="680">
        <f>'9.Óvoda'!K36-'27._Óvoda_önként'!K36</f>
        <v>0</v>
      </c>
      <c r="L36" s="1445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>
        <f>'9.Óvoda'!C37-'27._Óvoda_önként'!C37</f>
        <v>0</v>
      </c>
      <c r="D37" s="162">
        <f>'9.Óvoda'!D37-'27._Óvoda_önként'!D37</f>
        <v>0</v>
      </c>
      <c r="E37" s="683">
        <f>'9.Óvoda'!E37-'27._Óvoda_önként'!E37</f>
        <v>0</v>
      </c>
      <c r="F37" s="683">
        <f>'9.Óvoda'!F37-'27._Óvoda_önként'!F37</f>
        <v>0</v>
      </c>
      <c r="G37" s="683">
        <f>'9.Óvoda'!G37-'27._Óvoda_önként'!G37</f>
        <v>0</v>
      </c>
      <c r="H37" s="640">
        <f t="shared" si="2"/>
        <v>0</v>
      </c>
      <c r="I37" s="340">
        <f>'9.Óvoda'!I37-'27._Óvoda_önként'!I37</f>
        <v>0</v>
      </c>
      <c r="J37" s="1378">
        <f>'9.Óvoda'!J37-'27._Óvoda_önként'!J37</f>
        <v>0</v>
      </c>
      <c r="K37" s="683">
        <f>'9.Óvoda'!K37-'27._Óvoda_önként'!K37</f>
        <v>0</v>
      </c>
      <c r="L37" s="145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'9.Óvoda'!C38-'27._Óvoda_önként'!C38</f>
        <v>0</v>
      </c>
      <c r="D38" s="162">
        <f>'9.Óvoda'!D38-'27._Óvoda_önként'!D38</f>
        <v>0</v>
      </c>
      <c r="E38" s="680">
        <f>'9.Óvoda'!E38-'27._Óvoda_önként'!E38</f>
        <v>0</v>
      </c>
      <c r="F38" s="680">
        <f>'9.Óvoda'!F38-'27._Óvoda_önként'!F38</f>
        <v>0</v>
      </c>
      <c r="G38" s="680">
        <f>'9.Óvoda'!G38-'27._Óvoda_önként'!G38</f>
        <v>0</v>
      </c>
      <c r="H38" s="83">
        <f t="shared" si="2"/>
        <v>0</v>
      </c>
      <c r="I38" s="341">
        <f>'9.Óvoda'!I38-'27._Óvoda_önként'!I38</f>
        <v>0</v>
      </c>
      <c r="J38" s="1379">
        <f>'9.Óvoda'!J38-'27._Óvoda_önként'!J38</f>
        <v>0</v>
      </c>
      <c r="K38" s="680">
        <f>'9.Óvoda'!K38-'27._Óvoda_önként'!K38</f>
        <v>0</v>
      </c>
      <c r="L38" s="1445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'9.Óvoda'!C39-'27._Óvoda_önként'!C39</f>
        <v>0</v>
      </c>
      <c r="D39" s="264">
        <f>'9.Óvoda'!D39-'27._Óvoda_önként'!D39</f>
        <v>0</v>
      </c>
      <c r="E39" s="684">
        <f>'9.Óvoda'!E39-'27._Óvoda_önként'!E39</f>
        <v>0</v>
      </c>
      <c r="F39" s="684">
        <f>'9.Óvoda'!F39-'27._Óvoda_önként'!F39</f>
        <v>0</v>
      </c>
      <c r="G39" s="684">
        <f>'9.Óvoda'!G39-'27._Óvoda_önként'!G39</f>
        <v>0</v>
      </c>
      <c r="H39" s="641">
        <f t="shared" si="2"/>
        <v>0</v>
      </c>
      <c r="I39" s="1214">
        <f>'9.Óvoda'!I39-'27._Óvoda_önként'!I39</f>
        <v>0</v>
      </c>
      <c r="J39" s="1380">
        <f>'9.Óvoda'!J39-'27._Óvoda_önként'!J39</f>
        <v>0</v>
      </c>
      <c r="K39" s="684">
        <f>'9.Óvoda'!K39-'27._Óvoda_önként'!K39</f>
        <v>0</v>
      </c>
      <c r="L39" s="145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'9.Óvoda'!C40-'27._Óvoda_önként'!C40</f>
        <v>0</v>
      </c>
      <c r="D40" s="382">
        <f>'9.Óvoda'!D40-'27._Óvoda_önként'!D40</f>
        <v>0</v>
      </c>
      <c r="E40" s="693">
        <f>'9.Óvoda'!E40-'27._Óvoda_önként'!E40</f>
        <v>0</v>
      </c>
      <c r="F40" s="685">
        <f>'9.Óvoda'!F40-'27._Óvoda_önként'!F40</f>
        <v>0</v>
      </c>
      <c r="G40" s="685">
        <f>'9.Óvoda'!G40-'27._Óvoda_önként'!G40</f>
        <v>0</v>
      </c>
      <c r="H40" s="642">
        <f t="shared" si="2"/>
        <v>0</v>
      </c>
      <c r="I40" s="1215">
        <f>'9.Óvoda'!I40-'27._Óvoda_önként'!I40</f>
        <v>0</v>
      </c>
      <c r="J40" s="1381">
        <f>'9.Óvoda'!J40-'27._Óvoda_önként'!J40</f>
        <v>0</v>
      </c>
      <c r="K40" s="685">
        <f>'9.Óvoda'!K40-'27._Óvoda_önként'!K40</f>
        <v>0</v>
      </c>
      <c r="L40" s="145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'9.Óvoda'!C41-'27._Óvoda_önként'!C41</f>
        <v>0</v>
      </c>
      <c r="D41" s="165">
        <f>'9.Óvoda'!D41-'27._Óvoda_önként'!D41</f>
        <v>0</v>
      </c>
      <c r="E41" s="686">
        <f>'9.Óvoda'!E41-'27._Óvoda_önként'!E41</f>
        <v>0</v>
      </c>
      <c r="F41" s="686">
        <f>'9.Óvoda'!F41-'27._Óvoda_önként'!F41</f>
        <v>0</v>
      </c>
      <c r="G41" s="686">
        <f>'9.Óvoda'!G41-'27._Óvoda_önként'!G41</f>
        <v>0</v>
      </c>
      <c r="H41" s="643">
        <f t="shared" si="2"/>
        <v>0</v>
      </c>
      <c r="I41" s="343">
        <f>'9.Óvoda'!I41-'27._Óvoda_önként'!I41</f>
        <v>0</v>
      </c>
      <c r="J41" s="1382">
        <f>'9.Óvoda'!J41-'27._Óvoda_önként'!J41</f>
        <v>0</v>
      </c>
      <c r="K41" s="686">
        <f>'9.Óvoda'!K41-'27._Óvoda_önként'!K41</f>
        <v>0</v>
      </c>
      <c r="L41" s="145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0</v>
      </c>
      <c r="D42" s="160">
        <f t="shared" ref="D42:K42" si="5">+D10+D22+D27+D28+D32+D36+D38</f>
        <v>0</v>
      </c>
      <c r="E42" s="677">
        <f t="shared" si="5"/>
        <v>285712</v>
      </c>
      <c r="F42" s="677">
        <f t="shared" si="5"/>
        <v>3785712</v>
      </c>
      <c r="G42" s="677">
        <f t="shared" si="5"/>
        <v>3785712</v>
      </c>
      <c r="H42" s="83">
        <f t="shared" si="2"/>
        <v>0</v>
      </c>
      <c r="I42" s="341">
        <f t="shared" si="5"/>
        <v>0</v>
      </c>
      <c r="J42" s="1379">
        <f t="shared" si="5"/>
        <v>0</v>
      </c>
      <c r="K42" s="677">
        <f t="shared" si="5"/>
        <v>3791712</v>
      </c>
      <c r="L42" s="1301">
        <f>IF(G42=0,"",K42/G42*100)</f>
        <v>100.15849066173021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427862666</v>
      </c>
      <c r="D43" s="160">
        <f t="shared" ref="D43:K43" si="6">SUM(D44:D47)</f>
        <v>436565906</v>
      </c>
      <c r="E43" s="677">
        <f t="shared" si="6"/>
        <v>464011906</v>
      </c>
      <c r="F43" s="677">
        <f t="shared" si="6"/>
        <v>476011906</v>
      </c>
      <c r="G43" s="677">
        <f t="shared" si="6"/>
        <v>476268906</v>
      </c>
      <c r="H43" s="83">
        <f t="shared" si="2"/>
        <v>257000</v>
      </c>
      <c r="I43" s="341">
        <f t="shared" si="6"/>
        <v>0</v>
      </c>
      <c r="J43" s="1379">
        <f t="shared" si="6"/>
        <v>2786247</v>
      </c>
      <c r="K43" s="677">
        <f t="shared" si="6"/>
        <v>467315778</v>
      </c>
      <c r="L43" s="1301">
        <f t="shared" si="1"/>
        <v>98.12015273573202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'9.Óvoda'!C44-'27._Óvoda_önként'!C44</f>
        <v>0</v>
      </c>
      <c r="D44" s="258">
        <f>'9.Óvoda'!D44-'27._Óvoda_önként'!D44</f>
        <v>0</v>
      </c>
      <c r="E44" s="681">
        <f>'9.Óvoda'!E44-'27._Óvoda_önként'!E44</f>
        <v>0</v>
      </c>
      <c r="F44" s="681">
        <f>'9.Óvoda'!F44-'27._Óvoda_önként'!F44</f>
        <v>0</v>
      </c>
      <c r="G44" s="681">
        <f>'9.Óvoda'!G44-'27._Óvoda_önként'!G44</f>
        <v>0</v>
      </c>
      <c r="H44" s="637">
        <f t="shared" si="2"/>
        <v>0</v>
      </c>
      <c r="I44" s="1210">
        <f>'9.Óvoda'!I44-'27._Óvoda_önként'!I44</f>
        <v>0</v>
      </c>
      <c r="J44" s="1374">
        <f>'9.Óvoda'!J44-'27._Óvoda_önként'!J44</f>
        <v>0</v>
      </c>
      <c r="K44" s="681">
        <f>'9.Óvoda'!K44-'27._Óvoda_önként'!K44</f>
        <v>0</v>
      </c>
      <c r="L44" s="1467" t="str">
        <f t="shared" si="1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'9.Óvoda'!C45-'27._Óvoda_önként'!C45</f>
        <v>0</v>
      </c>
      <c r="D45" s="263">
        <f>'9.Óvoda'!D45-'27._Óvoda_önként'!D45</f>
        <v>0</v>
      </c>
      <c r="E45" s="107">
        <f>'9.Óvoda'!E45-'27._Óvoda_önként'!E45</f>
        <v>0</v>
      </c>
      <c r="F45" s="107">
        <f>'9.Óvoda'!F45-'27._Óvoda_önként'!F45</f>
        <v>0</v>
      </c>
      <c r="G45" s="107">
        <f>'9.Óvoda'!G45-'27._Óvoda_önként'!G45</f>
        <v>0</v>
      </c>
      <c r="H45" s="644">
        <f t="shared" si="2"/>
        <v>0</v>
      </c>
      <c r="I45" s="1216">
        <f>'9.Óvoda'!I45-'27._Óvoda_önként'!I45</f>
        <v>0</v>
      </c>
      <c r="J45" s="1383">
        <f>'9.Óvoda'!J45-'27._Óvoda_önként'!J45</f>
        <v>0</v>
      </c>
      <c r="K45" s="107">
        <f>'9.Óvoda'!K45-'27._Óvoda_önként'!K45</f>
        <v>0</v>
      </c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'9.Óvoda'!C46-'27._Óvoda_önként'!C46</f>
        <v>426227414</v>
      </c>
      <c r="D46" s="362">
        <f>'9.Óvoda'!D46-'27._Óvoda_önként'!D46</f>
        <v>434598414</v>
      </c>
      <c r="E46" s="129">
        <f>'9.Óvoda'!E46-'27._Óvoda_önként'!E46</f>
        <v>462044414</v>
      </c>
      <c r="F46" s="129">
        <f>'9.Óvoda'!F46-'27._Óvoda_önként'!F46</f>
        <v>473344414</v>
      </c>
      <c r="G46" s="129">
        <f>'9.Óvoda'!G46-'27._Óvoda_önként'!G46</f>
        <v>473601414</v>
      </c>
      <c r="H46" s="626">
        <f t="shared" si="2"/>
        <v>257000</v>
      </c>
      <c r="I46" s="1211">
        <f>'9.Óvoda'!I46-'27._Óvoda_önként'!I46</f>
        <v>0</v>
      </c>
      <c r="J46" s="1375">
        <f>'9.Óvoda'!J46-'27._Óvoda_önként'!J46</f>
        <v>0</v>
      </c>
      <c r="K46" s="129">
        <f>'9.Óvoda'!K46-'27._Óvoda_önként'!K46</f>
        <v>464962934</v>
      </c>
      <c r="L46" s="1303">
        <f t="shared" si="1"/>
        <v>98.176002067426253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'9.Óvoda'!C47-'27._Óvoda_önként'!C47</f>
        <v>1635252</v>
      </c>
      <c r="D47" s="265">
        <f>'9.Óvoda'!D47-'27._Óvoda_önként'!D47</f>
        <v>1967492</v>
      </c>
      <c r="E47" s="682">
        <f>'9.Óvoda'!E47-'27._Óvoda_önként'!E47</f>
        <v>1967492</v>
      </c>
      <c r="F47" s="682">
        <f>'9.Óvoda'!F47-'27._Óvoda_önként'!F47</f>
        <v>2667492</v>
      </c>
      <c r="G47" s="682">
        <f>'9.Óvoda'!G47-'27._Óvoda_önként'!G47</f>
        <v>2667492</v>
      </c>
      <c r="H47" s="639">
        <f t="shared" si="2"/>
        <v>0</v>
      </c>
      <c r="I47" s="1213">
        <f>'9.Óvoda'!I47-'27._Óvoda_önként'!I47</f>
        <v>0</v>
      </c>
      <c r="J47" s="1377">
        <f>'9.Óvoda'!J47-'27._Óvoda_önként'!J47</f>
        <v>2786247</v>
      </c>
      <c r="K47" s="682">
        <f>'9.Óvoda'!K47-'27._Óvoda_önként'!K47</f>
        <v>2352844</v>
      </c>
      <c r="L47" s="1469">
        <f t="shared" si="1"/>
        <v>88.204350753441801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427862666</v>
      </c>
      <c r="D48" s="167">
        <f t="shared" ref="D48:K48" si="7">+D42+D43</f>
        <v>436565906</v>
      </c>
      <c r="E48" s="687">
        <f t="shared" si="7"/>
        <v>464297618</v>
      </c>
      <c r="F48" s="687">
        <f t="shared" si="7"/>
        <v>479797618</v>
      </c>
      <c r="G48" s="687">
        <f t="shared" si="7"/>
        <v>480054618</v>
      </c>
      <c r="H48" s="649">
        <f t="shared" si="2"/>
        <v>257000</v>
      </c>
      <c r="I48" s="650">
        <f t="shared" si="7"/>
        <v>0</v>
      </c>
      <c r="J48" s="1384">
        <f t="shared" si="7"/>
        <v>2786247</v>
      </c>
      <c r="K48" s="687">
        <f t="shared" si="7"/>
        <v>471107490</v>
      </c>
      <c r="L48" s="1475">
        <f t="shared" si="1"/>
        <v>98.136227074061807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8">C7</f>
        <v xml:space="preserve">2022. évi eredeti előirányzat
2/2022. (II.14.) </v>
      </c>
      <c r="D51" s="226" t="str">
        <f t="shared" si="8"/>
        <v>Módosított előirányzat a 17/2022.  (VI.30.)  rendelet szerint</v>
      </c>
      <c r="E51" s="22" t="str">
        <f t="shared" si="8"/>
        <v>Módosított előirányzat a 18/2022. (IX.29.)  rendelet szerint</v>
      </c>
      <c r="F51" s="22" t="str">
        <f t="shared" si="8"/>
        <v>Módosított előirányzat a 23/2022. (XII.16.)  rendelet szerint</v>
      </c>
      <c r="G51" s="22" t="str">
        <f t="shared" si="8"/>
        <v>Módosított előirányzat a 1/2023. (II.13.)  rendelet szerint</v>
      </c>
      <c r="H51" s="39" t="str">
        <f t="shared" si="8"/>
        <v>Változás a 2022. 23/2022. (XII.16.) rendelethez képest</v>
      </c>
      <c r="I51" s="226" t="str">
        <f t="shared" si="8"/>
        <v>2022. évi teljesítés              2022.06.30-ig</v>
      </c>
      <c r="J51" s="22" t="str">
        <f t="shared" si="8"/>
        <v>2022. évi teljesítés              2022.09.30-ig</v>
      </c>
      <c r="K51" s="647" t="str">
        <f t="shared" si="8"/>
        <v>2022. évi teljesítés              2022.12.31-ig</v>
      </c>
      <c r="L51" s="39" t="str">
        <f t="shared" si="8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426227414</v>
      </c>
      <c r="D52" s="160">
        <f t="shared" ref="D52:K52" si="9">SUM(D53:D58)-D54</f>
        <v>434598414</v>
      </c>
      <c r="E52" s="677">
        <f t="shared" si="9"/>
        <v>462330126</v>
      </c>
      <c r="F52" s="677">
        <f t="shared" si="9"/>
        <v>477130126</v>
      </c>
      <c r="G52" s="677">
        <f t="shared" si="9"/>
        <v>477387126</v>
      </c>
      <c r="H52" s="56">
        <f t="shared" ref="H52:H72" si="10">+G52-F52</f>
        <v>257000</v>
      </c>
      <c r="I52" s="236">
        <f t="shared" si="9"/>
        <v>0</v>
      </c>
      <c r="J52" s="56">
        <f t="shared" si="9"/>
        <v>0</v>
      </c>
      <c r="K52" s="677">
        <f t="shared" si="9"/>
        <v>465715469</v>
      </c>
      <c r="L52" s="1456">
        <f>IF(G52=0,"",K52/G52*100)</f>
        <v>97.555095987234481</v>
      </c>
    </row>
    <row r="53" spans="1:12" ht="12" customHeight="1" x14ac:dyDescent="0.2">
      <c r="A53" s="370" t="s">
        <v>91</v>
      </c>
      <c r="B53" s="18" t="s">
        <v>68</v>
      </c>
      <c r="C53" s="154">
        <f>'9.Óvoda'!C54-'27._Óvoda_önként'!C53</f>
        <v>364313657</v>
      </c>
      <c r="D53" s="258">
        <f>'9.Óvoda'!D54-'27._Óvoda_önként'!D53</f>
        <v>370463657</v>
      </c>
      <c r="E53" s="681">
        <f>'9.Óvoda'!E54-'27._Óvoda_önként'!E53</f>
        <v>393949369</v>
      </c>
      <c r="F53" s="681">
        <f>'9.Óvoda'!F54-'27._Óvoda_önként'!F53</f>
        <v>403202727</v>
      </c>
      <c r="G53" s="681">
        <f>'9.Óvoda'!G54-'27._Óvoda_önként'!G53</f>
        <v>403202727</v>
      </c>
      <c r="H53" s="40">
        <f t="shared" si="10"/>
        <v>0</v>
      </c>
      <c r="I53" s="240">
        <f>'9.Óvoda'!I54-'27._Óvoda_önként'!I53</f>
        <v>0</v>
      </c>
      <c r="J53" s="40">
        <f>'9.Óvoda'!J54-'27._Óvoda_önként'!J53</f>
        <v>0</v>
      </c>
      <c r="K53" s="681">
        <f>'9.Óvoda'!K54-'27._Óvoda_önként'!K53</f>
        <v>396240437</v>
      </c>
      <c r="L53" s="1457">
        <f t="shared" ref="L53:L72" si="11">IF(G53=0,"",K53/G53*100)</f>
        <v>98.273253246126984</v>
      </c>
    </row>
    <row r="54" spans="1:12" ht="12" customHeight="1" x14ac:dyDescent="0.2">
      <c r="A54" s="370" t="s">
        <v>310</v>
      </c>
      <c r="B54" s="374" t="s">
        <v>273</v>
      </c>
      <c r="C54" s="154">
        <f>'9.Óvoda'!C55-'27._Óvoda_önként'!C54</f>
        <v>12800000</v>
      </c>
      <c r="D54" s="258">
        <f>'9.Óvoda'!D55-'27._Óvoda_önként'!D54</f>
        <v>12800000</v>
      </c>
      <c r="E54" s="681">
        <f>'9.Óvoda'!E55-'27._Óvoda_önként'!E54</f>
        <v>27800000</v>
      </c>
      <c r="F54" s="681">
        <f>'9.Óvoda'!F55-'27._Óvoda_önként'!F54</f>
        <v>27800000</v>
      </c>
      <c r="G54" s="681">
        <f>'9.Óvoda'!G55-'27._Óvoda_önként'!G54</f>
        <v>27800000</v>
      </c>
      <c r="H54" s="40">
        <f t="shared" si="10"/>
        <v>0</v>
      </c>
      <c r="I54" s="240">
        <f>'9.Óvoda'!I55-'27._Óvoda_önként'!I54</f>
        <v>0</v>
      </c>
      <c r="J54" s="40">
        <f>'9.Óvoda'!J55-'27._Óvoda_önként'!J54</f>
        <v>0</v>
      </c>
      <c r="K54" s="681">
        <f>'9.Óvoda'!K55-'27._Óvoda_önként'!K54</f>
        <v>24769914</v>
      </c>
      <c r="L54" s="1457">
        <f t="shared" si="11"/>
        <v>89.100410071942449</v>
      </c>
    </row>
    <row r="55" spans="1:12" ht="12" customHeight="1" x14ac:dyDescent="0.2">
      <c r="A55" s="370" t="s">
        <v>92</v>
      </c>
      <c r="B55" s="371" t="s">
        <v>87</v>
      </c>
      <c r="C55" s="379">
        <f>'9.Óvoda'!C56-'27._Óvoda_önként'!C55</f>
        <v>56706757</v>
      </c>
      <c r="D55" s="362">
        <f>'9.Óvoda'!D56-'27._Óvoda_önként'!D55</f>
        <v>58428757</v>
      </c>
      <c r="E55" s="129">
        <f>'9.Óvoda'!E56-'27._Óvoda_önként'!E55</f>
        <v>62674757</v>
      </c>
      <c r="F55" s="129">
        <f>'9.Óvoda'!F56-'27._Óvoda_önként'!F55</f>
        <v>66821399</v>
      </c>
      <c r="G55" s="129">
        <f>'9.Óvoda'!G56-'27._Óvoda_önként'!G55</f>
        <v>66821399</v>
      </c>
      <c r="H55" s="363">
        <f t="shared" si="10"/>
        <v>0</v>
      </c>
      <c r="I55" s="577">
        <f>'9.Óvoda'!I56-'27._Óvoda_önként'!I55</f>
        <v>0</v>
      </c>
      <c r="J55" s="363">
        <f>'9.Óvoda'!J56-'27._Óvoda_önként'!J55</f>
        <v>0</v>
      </c>
      <c r="K55" s="129">
        <f>'9.Óvoda'!K56-'27._Óvoda_önként'!K55</f>
        <v>63991359</v>
      </c>
      <c r="L55" s="1458">
        <f t="shared" si="11"/>
        <v>95.764769905520836</v>
      </c>
    </row>
    <row r="56" spans="1:12" ht="12" customHeight="1" x14ac:dyDescent="0.2">
      <c r="A56" s="370" t="s">
        <v>93</v>
      </c>
      <c r="B56" s="371" t="s">
        <v>69</v>
      </c>
      <c r="C56" s="379">
        <f>'9.Óvoda'!C57-'27._Óvoda_önként'!C56</f>
        <v>5207000</v>
      </c>
      <c r="D56" s="362">
        <f>'9.Óvoda'!D57-'27._Óvoda_önként'!D56</f>
        <v>5706000</v>
      </c>
      <c r="E56" s="129">
        <f>'9.Óvoda'!E57-'27._Óvoda_önként'!E56</f>
        <v>5706000</v>
      </c>
      <c r="F56" s="129">
        <f>'9.Óvoda'!F57-'27._Óvoda_önként'!F56</f>
        <v>7106000</v>
      </c>
      <c r="G56" s="129">
        <f>'9.Óvoda'!G57-'27._Óvoda_önként'!G56</f>
        <v>7363000</v>
      </c>
      <c r="H56" s="363">
        <f t="shared" si="10"/>
        <v>257000</v>
      </c>
      <c r="I56" s="577">
        <f>'9.Óvoda'!I57-'27._Óvoda_önként'!I56</f>
        <v>0</v>
      </c>
      <c r="J56" s="363">
        <f>'9.Óvoda'!J57-'27._Óvoda_önként'!J56</f>
        <v>0</v>
      </c>
      <c r="K56" s="129">
        <f>'9.Óvoda'!K57-'27._Óvoda_önként'!K56</f>
        <v>5483673</v>
      </c>
      <c r="L56" s="1458">
        <f t="shared" si="11"/>
        <v>74.476069536873553</v>
      </c>
    </row>
    <row r="57" spans="1:12" ht="12" customHeight="1" x14ac:dyDescent="0.2">
      <c r="A57" s="370" t="s">
        <v>90</v>
      </c>
      <c r="B57" s="371" t="s">
        <v>80</v>
      </c>
      <c r="C57" s="379">
        <f>'9.Óvoda'!C58-'27._Óvoda_önként'!C57</f>
        <v>0</v>
      </c>
      <c r="D57" s="362">
        <f>'9.Óvoda'!D58-'27._Óvoda_önként'!D57</f>
        <v>0</v>
      </c>
      <c r="E57" s="129">
        <f>'9.Óvoda'!E58-'27._Óvoda_önként'!E57</f>
        <v>0</v>
      </c>
      <c r="F57" s="129">
        <f>'9.Óvoda'!F58-'27._Óvoda_önként'!F57</f>
        <v>0</v>
      </c>
      <c r="G57" s="129">
        <f>'9.Óvoda'!G58-'27._Óvoda_önként'!G57</f>
        <v>0</v>
      </c>
      <c r="H57" s="363">
        <f t="shared" si="10"/>
        <v>0</v>
      </c>
      <c r="I57" s="577">
        <f>'9.Óvoda'!I58-'27._Óvoda_önként'!I57</f>
        <v>0</v>
      </c>
      <c r="J57" s="363">
        <f>'9.Óvoda'!J58-'27._Óvoda_önként'!J57</f>
        <v>0</v>
      </c>
      <c r="K57" s="129">
        <f>'9.Óvoda'!K58-'27._Óvoda_önként'!K57</f>
        <v>0</v>
      </c>
      <c r="L57" s="1458" t="str">
        <f t="shared" si="11"/>
        <v/>
      </c>
    </row>
    <row r="58" spans="1:12" ht="12" customHeight="1" x14ac:dyDescent="0.2">
      <c r="A58" s="370" t="s">
        <v>150</v>
      </c>
      <c r="B58" s="371" t="s">
        <v>88</v>
      </c>
      <c r="C58" s="379">
        <f>'9.Óvoda'!C59-'27._Óvoda_önként'!C58</f>
        <v>0</v>
      </c>
      <c r="D58" s="362">
        <f>'9.Óvoda'!D59-'27._Óvoda_önként'!D58</f>
        <v>0</v>
      </c>
      <c r="E58" s="129">
        <f>'9.Óvoda'!E59-'27._Óvoda_önként'!E58</f>
        <v>0</v>
      </c>
      <c r="F58" s="129">
        <f>'9.Óvoda'!F59-'27._Óvoda_önként'!F58</f>
        <v>0</v>
      </c>
      <c r="G58" s="129">
        <f>'9.Óvoda'!G59-'27._Óvoda_önként'!G58</f>
        <v>0</v>
      </c>
      <c r="H58" s="363">
        <f t="shared" si="10"/>
        <v>0</v>
      </c>
      <c r="I58" s="577">
        <f>'9.Óvoda'!I59-'27._Óvoda_önként'!I58</f>
        <v>0</v>
      </c>
      <c r="J58" s="363">
        <f>'9.Óvoda'!J59-'27._Óvoda_önként'!J58</f>
        <v>0</v>
      </c>
      <c r="K58" s="129">
        <f>'9.Óvoda'!K59-'27._Óvoda_önként'!K58</f>
        <v>0</v>
      </c>
      <c r="L58" s="1458" t="str">
        <f t="shared" si="11"/>
        <v/>
      </c>
    </row>
    <row r="59" spans="1:12" ht="12" customHeight="1" x14ac:dyDescent="0.2">
      <c r="A59" s="370" t="s">
        <v>311</v>
      </c>
      <c r="B59" s="612" t="s">
        <v>238</v>
      </c>
      <c r="C59" s="379">
        <f>'9.Óvoda'!C60-'27._Óvoda_önként'!C59</f>
        <v>0</v>
      </c>
      <c r="D59" s="362">
        <f>'9.Óvoda'!D60-'27._Óvoda_önként'!D59</f>
        <v>0</v>
      </c>
      <c r="E59" s="129">
        <f>'9.Óvoda'!E60-'27._Óvoda_önként'!E59</f>
        <v>0</v>
      </c>
      <c r="F59" s="129">
        <f>'9.Óvoda'!F60-'27._Óvoda_önként'!F59</f>
        <v>0</v>
      </c>
      <c r="G59" s="129">
        <f>'9.Óvoda'!G60-'27._Óvoda_önként'!G59</f>
        <v>0</v>
      </c>
      <c r="H59" s="363">
        <f t="shared" si="10"/>
        <v>0</v>
      </c>
      <c r="I59" s="577">
        <f>'9.Óvoda'!I60-'27._Óvoda_önként'!I59</f>
        <v>0</v>
      </c>
      <c r="J59" s="363">
        <f>'9.Óvoda'!J60-'27._Óvoda_önként'!J59</f>
        <v>0</v>
      </c>
      <c r="K59" s="129">
        <f>'9.Óvoda'!K60-'27._Óvoda_önként'!K59</f>
        <v>0</v>
      </c>
      <c r="L59" s="1458" t="str">
        <f t="shared" si="11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'9.Óvoda'!C61-'27._Óvoda_önként'!C60</f>
        <v>0</v>
      </c>
      <c r="D60" s="259">
        <f>'9.Óvoda'!D61-'27._Óvoda_önként'!D60</f>
        <v>0</v>
      </c>
      <c r="E60" s="688">
        <f>'9.Óvoda'!E61-'27._Óvoda_önként'!E60</f>
        <v>0</v>
      </c>
      <c r="F60" s="688">
        <f>'9.Óvoda'!F61-'27._Óvoda_önként'!F60</f>
        <v>0</v>
      </c>
      <c r="G60" s="688">
        <f>'9.Óvoda'!G61-'27._Óvoda_önként'!G60</f>
        <v>0</v>
      </c>
      <c r="H60" s="66">
        <f t="shared" si="10"/>
        <v>0</v>
      </c>
      <c r="I60" s="242">
        <f>'9.Óvoda'!I61-'27._Óvoda_önként'!I60</f>
        <v>0</v>
      </c>
      <c r="J60" s="66">
        <f>'9.Óvoda'!J61-'27._Óvoda_önként'!J60</f>
        <v>0</v>
      </c>
      <c r="K60" s="688">
        <f>'9.Óvoda'!K61-'27._Óvoda_önként'!K60</f>
        <v>0</v>
      </c>
      <c r="L60" s="1459" t="str">
        <f t="shared" si="11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1635252</v>
      </c>
      <c r="D61" s="160">
        <f t="shared" ref="D61:K61" si="12">SUM(D62:D66)</f>
        <v>1967492</v>
      </c>
      <c r="E61" s="677">
        <f t="shared" si="12"/>
        <v>1967492</v>
      </c>
      <c r="F61" s="677">
        <f t="shared" si="12"/>
        <v>2667492</v>
      </c>
      <c r="G61" s="677">
        <f t="shared" si="12"/>
        <v>2667492</v>
      </c>
      <c r="H61" s="56">
        <f t="shared" si="10"/>
        <v>0</v>
      </c>
      <c r="I61" s="236">
        <f t="shared" si="12"/>
        <v>0</v>
      </c>
      <c r="J61" s="56">
        <f t="shared" si="12"/>
        <v>2786247</v>
      </c>
      <c r="K61" s="677">
        <f t="shared" si="12"/>
        <v>2352844</v>
      </c>
      <c r="L61" s="1456">
        <f t="shared" si="11"/>
        <v>88.204350753441801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'9.Óvoda'!C63-'27._Óvoda_önként'!C62</f>
        <v>1635252</v>
      </c>
      <c r="D62" s="258">
        <f>'9.Óvoda'!D63-'27._Óvoda_önként'!D62</f>
        <v>1967492</v>
      </c>
      <c r="E62" s="681">
        <f>'9.Óvoda'!E63-'27._Óvoda_önként'!E62</f>
        <v>1967492</v>
      </c>
      <c r="F62" s="681">
        <f>'9.Óvoda'!F63-'27._Óvoda_önként'!F62</f>
        <v>2667492</v>
      </c>
      <c r="G62" s="681">
        <f>'9.Óvoda'!G63-'27._Óvoda_önként'!G62</f>
        <v>2667492</v>
      </c>
      <c r="H62" s="40">
        <f t="shared" si="10"/>
        <v>0</v>
      </c>
      <c r="I62" s="240">
        <f>'9.Óvoda'!I63-'27._Óvoda_önként'!I62</f>
        <v>0</v>
      </c>
      <c r="J62" s="40">
        <f>'9.Óvoda'!J63-'27._Óvoda_önként'!J62</f>
        <v>2786247</v>
      </c>
      <c r="K62" s="681">
        <f>'9.Óvoda'!K63-'27._Óvoda_önként'!K62</f>
        <v>2352844</v>
      </c>
      <c r="L62" s="1457">
        <f t="shared" si="11"/>
        <v>88.204350753441801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'9.Óvoda'!C64-'27._Óvoda_önként'!C63</f>
        <v>0</v>
      </c>
      <c r="D63" s="258">
        <f>'9.Óvoda'!D64-'27._Óvoda_önként'!D63</f>
        <v>0</v>
      </c>
      <c r="E63" s="681">
        <f>'9.Óvoda'!E64-'27._Óvoda_önként'!E63</f>
        <v>0</v>
      </c>
      <c r="F63" s="681">
        <f>'9.Óvoda'!F64-'27._Óvoda_önként'!F63</f>
        <v>0</v>
      </c>
      <c r="G63" s="681">
        <f>'9.Óvoda'!G64-'27._Óvoda_önként'!G63</f>
        <v>0</v>
      </c>
      <c r="H63" s="40">
        <f t="shared" si="10"/>
        <v>0</v>
      </c>
      <c r="I63" s="240">
        <f>'9.Óvoda'!I64-'27._Óvoda_önként'!I63</f>
        <v>0</v>
      </c>
      <c r="J63" s="40">
        <f>'9.Óvoda'!J64-'27._Óvoda_önként'!J63</f>
        <v>0</v>
      </c>
      <c r="K63" s="681">
        <f>'9.Óvoda'!K64-'27._Óvoda_önként'!K63</f>
        <v>0</v>
      </c>
      <c r="L63" s="1457" t="str">
        <f t="shared" si="11"/>
        <v/>
      </c>
    </row>
    <row r="64" spans="1:12" ht="12" customHeight="1" x14ac:dyDescent="0.2">
      <c r="A64" s="370" t="s">
        <v>95</v>
      </c>
      <c r="B64" s="371" t="s">
        <v>2</v>
      </c>
      <c r="C64" s="379">
        <f>'9.Óvoda'!C65-'27._Óvoda_önként'!C64</f>
        <v>0</v>
      </c>
      <c r="D64" s="362">
        <f>'9.Óvoda'!D65-'27._Óvoda_önként'!D64</f>
        <v>0</v>
      </c>
      <c r="E64" s="129">
        <f>'9.Óvoda'!E65-'27._Óvoda_önként'!E64</f>
        <v>0</v>
      </c>
      <c r="F64" s="129">
        <f>'9.Óvoda'!F65-'27._Óvoda_önként'!F64</f>
        <v>0</v>
      </c>
      <c r="G64" s="129">
        <f>'9.Óvoda'!G65-'27._Óvoda_önként'!G64</f>
        <v>0</v>
      </c>
      <c r="H64" s="363">
        <f t="shared" si="10"/>
        <v>0</v>
      </c>
      <c r="I64" s="577">
        <f>'9.Óvoda'!I65-'27._Óvoda_önként'!I64</f>
        <v>0</v>
      </c>
      <c r="J64" s="363">
        <f>'9.Óvoda'!J65-'27._Óvoda_önként'!J64</f>
        <v>0</v>
      </c>
      <c r="K64" s="129">
        <f>'9.Óvoda'!K65-'27._Óvoda_önként'!K64</f>
        <v>0</v>
      </c>
      <c r="L64" s="1458" t="str">
        <f t="shared" si="11"/>
        <v/>
      </c>
    </row>
    <row r="65" spans="1:12" ht="12" customHeight="1" x14ac:dyDescent="0.2">
      <c r="A65" s="370" t="s">
        <v>345</v>
      </c>
      <c r="B65" s="614" t="s">
        <v>240</v>
      </c>
      <c r="C65" s="379">
        <f>'9.Óvoda'!C66-'27._Óvoda_önként'!C65</f>
        <v>0</v>
      </c>
      <c r="D65" s="362">
        <f>'9.Óvoda'!D66-'27._Óvoda_önként'!D65</f>
        <v>0</v>
      </c>
      <c r="E65" s="129">
        <f>'9.Óvoda'!E66-'27._Óvoda_önként'!E65</f>
        <v>0</v>
      </c>
      <c r="F65" s="129">
        <f>'9.Óvoda'!F66-'27._Óvoda_önként'!F65</f>
        <v>0</v>
      </c>
      <c r="G65" s="129">
        <f>'9.Óvoda'!G66-'27._Óvoda_önként'!G65</f>
        <v>0</v>
      </c>
      <c r="H65" s="363">
        <f t="shared" si="10"/>
        <v>0</v>
      </c>
      <c r="I65" s="577">
        <f>'9.Óvoda'!I66-'27._Óvoda_önként'!I65</f>
        <v>0</v>
      </c>
      <c r="J65" s="363">
        <f>'9.Óvoda'!J66-'27._Óvoda_önként'!J65</f>
        <v>0</v>
      </c>
      <c r="K65" s="129">
        <f>'9.Óvoda'!K66-'27._Óvoda_önként'!K65</f>
        <v>0</v>
      </c>
      <c r="L65" s="1458" t="str">
        <f t="shared" si="11"/>
        <v/>
      </c>
    </row>
    <row r="66" spans="1:12" ht="12" customHeight="1" x14ac:dyDescent="0.2">
      <c r="A66" s="370" t="s">
        <v>96</v>
      </c>
      <c r="B66" s="18" t="s">
        <v>178</v>
      </c>
      <c r="C66" s="379">
        <f>'9.Óvoda'!C67-'27._Óvoda_önként'!C66</f>
        <v>0</v>
      </c>
      <c r="D66" s="362">
        <f>'9.Óvoda'!D67-'27._Óvoda_önként'!D66</f>
        <v>0</v>
      </c>
      <c r="E66" s="129">
        <f>'9.Óvoda'!E67-'27._Óvoda_önként'!E66</f>
        <v>0</v>
      </c>
      <c r="F66" s="129">
        <f>'9.Óvoda'!F67-'27._Óvoda_önként'!F66</f>
        <v>0</v>
      </c>
      <c r="G66" s="129">
        <f>'9.Óvoda'!G67-'27._Óvoda_önként'!G66</f>
        <v>0</v>
      </c>
      <c r="H66" s="363">
        <f t="shared" si="10"/>
        <v>0</v>
      </c>
      <c r="I66" s="577">
        <f>'9.Óvoda'!I67-'27._Óvoda_önként'!I66</f>
        <v>0</v>
      </c>
      <c r="J66" s="363">
        <f>'9.Óvoda'!J67-'27._Óvoda_önként'!J66</f>
        <v>0</v>
      </c>
      <c r="K66" s="129">
        <f>'9.Óvoda'!K67-'27._Óvoda_önként'!K66</f>
        <v>0</v>
      </c>
      <c r="L66" s="1458" t="str">
        <f t="shared" si="11"/>
        <v/>
      </c>
    </row>
    <row r="67" spans="1:12" ht="12" customHeight="1" x14ac:dyDescent="0.2">
      <c r="A67" s="370" t="s">
        <v>322</v>
      </c>
      <c r="B67" s="612" t="s">
        <v>242</v>
      </c>
      <c r="C67" s="379">
        <f>'9.Óvoda'!C68-'27._Óvoda_önként'!C67</f>
        <v>0</v>
      </c>
      <c r="D67" s="362">
        <f>'9.Óvoda'!D68-'27._Óvoda_önként'!D67</f>
        <v>0</v>
      </c>
      <c r="E67" s="129">
        <f>'9.Óvoda'!E68-'27._Óvoda_önként'!E67</f>
        <v>0</v>
      </c>
      <c r="F67" s="129">
        <f>'9.Óvoda'!F68-'27._Óvoda_önként'!F67</f>
        <v>0</v>
      </c>
      <c r="G67" s="129">
        <f>'9.Óvoda'!G68-'27._Óvoda_önként'!G67</f>
        <v>0</v>
      </c>
      <c r="H67" s="363">
        <f t="shared" si="10"/>
        <v>0</v>
      </c>
      <c r="I67" s="577">
        <f>'9.Óvoda'!I68-'27._Óvoda_önként'!I67</f>
        <v>0</v>
      </c>
      <c r="J67" s="363">
        <f>'9.Óvoda'!J68-'27._Óvoda_önként'!J67</f>
        <v>0</v>
      </c>
      <c r="K67" s="129">
        <f>'9.Óvoda'!K68-'27._Óvoda_önként'!K67</f>
        <v>0</v>
      </c>
      <c r="L67" s="1458" t="str">
        <f t="shared" si="11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'9.Óvoda'!C69-'27._Óvoda_önként'!C68</f>
        <v>0</v>
      </c>
      <c r="D68" s="362">
        <f>'9.Óvoda'!D69-'27._Óvoda_önként'!D68</f>
        <v>0</v>
      </c>
      <c r="E68" s="129">
        <f>'9.Óvoda'!E69-'27._Óvoda_önként'!E68</f>
        <v>0</v>
      </c>
      <c r="F68" s="129">
        <f>'9.Óvoda'!F69-'27._Óvoda_önként'!F68</f>
        <v>0</v>
      </c>
      <c r="G68" s="129">
        <f>'9.Óvoda'!G69-'27._Óvoda_önként'!G68</f>
        <v>0</v>
      </c>
      <c r="H68" s="363">
        <f t="shared" si="10"/>
        <v>0</v>
      </c>
      <c r="I68" s="577">
        <f>'9.Óvoda'!I69-'27._Óvoda_önként'!I68</f>
        <v>0</v>
      </c>
      <c r="J68" s="363">
        <f>'9.Óvoda'!J69-'27._Óvoda_önként'!J68</f>
        <v>0</v>
      </c>
      <c r="K68" s="129">
        <f>'9.Óvoda'!K69-'27._Óvoda_önként'!K68</f>
        <v>0</v>
      </c>
      <c r="L68" s="1458" t="str">
        <f t="shared" si="11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427862666</v>
      </c>
      <c r="D69" s="160">
        <f t="shared" ref="D69:K69" si="13">+D52+D61</f>
        <v>436565906</v>
      </c>
      <c r="E69" s="677">
        <f t="shared" si="13"/>
        <v>464297618</v>
      </c>
      <c r="F69" s="677">
        <f t="shared" si="13"/>
        <v>479797618</v>
      </c>
      <c r="G69" s="677">
        <f t="shared" si="13"/>
        <v>480054618</v>
      </c>
      <c r="H69" s="56">
        <f t="shared" si="10"/>
        <v>257000</v>
      </c>
      <c r="I69" s="236">
        <f t="shared" si="13"/>
        <v>0</v>
      </c>
      <c r="J69" s="56">
        <f t="shared" si="13"/>
        <v>2786247</v>
      </c>
      <c r="K69" s="677">
        <f t="shared" si="13"/>
        <v>468068313</v>
      </c>
      <c r="L69" s="1456">
        <f t="shared" si="11"/>
        <v>97.503137236771678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57" t="str">
        <f t="shared" si="11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'9.Óvoda'!C72-'27._Óvoda_önként'!C71</f>
        <v>82</v>
      </c>
      <c r="D71" s="1733">
        <f>'9.Óvoda'!D72-'27._Óvoda_önként'!D71</f>
        <v>82</v>
      </c>
      <c r="E71" s="1735">
        <f>'9.Óvoda'!E72-'27._Óvoda_önként'!E71</f>
        <v>82</v>
      </c>
      <c r="F71" s="1735">
        <f>'9.Óvoda'!F72-'27._Óvoda_önként'!F71</f>
        <v>82</v>
      </c>
      <c r="G71" s="1735">
        <f>'9.Óvoda'!G72-'27._Óvoda_önként'!G71</f>
        <v>82</v>
      </c>
      <c r="H71" s="1736">
        <f t="shared" si="10"/>
        <v>0</v>
      </c>
      <c r="I71" s="1736">
        <f>'9.Óvoda'!I72-'27._Óvoda_önként'!I71</f>
        <v>0</v>
      </c>
      <c r="J71" s="1736">
        <f>'9.Óvoda'!J72-'27._Óvoda_önként'!J71</f>
        <v>0</v>
      </c>
      <c r="K71" s="1735">
        <f>'9.Óvoda'!K72-'27._Óvoda_önként'!K71</f>
        <v>82</v>
      </c>
      <c r="L71" s="1758">
        <f t="shared" si="11"/>
        <v>100</v>
      </c>
    </row>
    <row r="72" spans="1:12" s="1726" customFormat="1" ht="14.25" customHeight="1" thickBot="1" x14ac:dyDescent="0.25">
      <c r="A72" s="1730" t="s">
        <v>295</v>
      </c>
      <c r="B72" s="1731"/>
      <c r="C72" s="163">
        <f>'9.Óvoda'!C73-'27._Óvoda_önként'!C72</f>
        <v>0</v>
      </c>
      <c r="D72" s="162">
        <f>'9.Óvoda'!D73-'27._Óvoda_önként'!D72</f>
        <v>0</v>
      </c>
      <c r="E72" s="680">
        <f>'9.Óvoda'!E73-'27._Óvoda_önként'!E72</f>
        <v>0</v>
      </c>
      <c r="F72" s="680">
        <f>'9.Óvoda'!F73-'27._Óvoda_önként'!F72</f>
        <v>0</v>
      </c>
      <c r="G72" s="680">
        <f>'9.Óvoda'!G73-'27._Óvoda_önként'!G72</f>
        <v>0</v>
      </c>
      <c r="H72" s="1738">
        <f t="shared" si="10"/>
        <v>0</v>
      </c>
      <c r="I72" s="1736">
        <f>'9.Óvoda'!I73-'27._Óvoda_önként'!I72</f>
        <v>0</v>
      </c>
      <c r="J72" s="1736">
        <f>'9.Óvoda'!J73-'27._Óvoda_önként'!J72</f>
        <v>0</v>
      </c>
      <c r="K72" s="1735"/>
      <c r="L72" s="1758" t="str">
        <f t="shared" si="11"/>
        <v/>
      </c>
    </row>
    <row r="73" spans="1:12" s="1726" customFormat="1" ht="11.25" x14ac:dyDescent="0.2">
      <c r="A73" s="1727"/>
      <c r="H73" s="1739"/>
    </row>
    <row r="74" spans="1:12" s="1726" customFormat="1" ht="11.25" x14ac:dyDescent="0.2">
      <c r="A74" s="1727"/>
    </row>
  </sheetData>
  <sheetProtection formatCells="0"/>
  <mergeCells count="7">
    <mergeCell ref="A50:L50"/>
    <mergeCell ref="A1:I1"/>
    <mergeCell ref="A2:L2"/>
    <mergeCell ref="C4:L4"/>
    <mergeCell ref="C5:L5"/>
    <mergeCell ref="A6:L6"/>
    <mergeCell ref="A9:H9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3"/>
  <sheetViews>
    <sheetView view="pageBreakPreview" zoomScale="120" zoomScaleNormal="100" zoomScaleSheetLayoutView="120" workbookViewId="0">
      <selection activeCell="C23" sqref="C23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16406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293</v>
      </c>
      <c r="C4" s="2186" t="s">
        <v>186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407</v>
      </c>
      <c r="C5" s="2189" t="s">
        <v>144</v>
      </c>
      <c r="D5" s="2190"/>
      <c r="E5" s="2190"/>
      <c r="F5" s="2190"/>
      <c r="G5" s="2190"/>
      <c r="H5" s="2190" t="s">
        <v>144</v>
      </c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>
        <f t="shared" ref="D10:K10" si="0">SUM(D11:D21)</f>
        <v>0</v>
      </c>
      <c r="E10" s="677">
        <f t="shared" si="0"/>
        <v>0</v>
      </c>
      <c r="F10" s="677">
        <f t="shared" si="0"/>
        <v>0</v>
      </c>
      <c r="G10" s="677">
        <f t="shared" si="0"/>
        <v>0</v>
      </c>
      <c r="H10" s="1224">
        <f>+G10-F10</f>
        <v>0</v>
      </c>
      <c r="I10" s="1202">
        <f t="shared" si="0"/>
        <v>0</v>
      </c>
      <c r="J10" s="1365">
        <f t="shared" si="0"/>
        <v>0</v>
      </c>
      <c r="K10" s="677">
        <f t="shared" si="0"/>
        <v>0</v>
      </c>
      <c r="L10" s="1437" t="str">
        <f t="shared" ref="L10:L48" si="1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2">+G11-F11</f>
        <v>0</v>
      </c>
      <c r="I11" s="1203"/>
      <c r="J11" s="1366"/>
      <c r="K11" s="678"/>
      <c r="L11" s="1438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2"/>
        <v>0</v>
      </c>
      <c r="I12" s="1204"/>
      <c r="J12" s="1367"/>
      <c r="K12" s="101"/>
      <c r="L12" s="1439" t="str">
        <f t="shared" si="1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2"/>
        <v>0</v>
      </c>
      <c r="I13" s="1204"/>
      <c r="J13" s="1367"/>
      <c r="K13" s="101"/>
      <c r="L13" s="1439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2"/>
        <v>0</v>
      </c>
      <c r="I14" s="1204"/>
      <c r="J14" s="1367"/>
      <c r="K14" s="101"/>
      <c r="L14" s="1439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2"/>
        <v>0</v>
      </c>
      <c r="I15" s="1204"/>
      <c r="J15" s="1367"/>
      <c r="K15" s="101"/>
      <c r="L15" s="1439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2"/>
        <v>0</v>
      </c>
      <c r="I16" s="1204"/>
      <c r="J16" s="1367"/>
      <c r="K16" s="101"/>
      <c r="L16" s="1439" t="str">
        <f t="shared" si="1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2"/>
        <v>0</v>
      </c>
      <c r="I17" s="1204"/>
      <c r="J17" s="1367"/>
      <c r="K17" s="101"/>
      <c r="L17" s="1439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2"/>
        <v>0</v>
      </c>
      <c r="I18" s="1205"/>
      <c r="J18" s="1368"/>
      <c r="K18" s="106"/>
      <c r="L18" s="1440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2"/>
        <v>0</v>
      </c>
      <c r="I19" s="1204"/>
      <c r="J19" s="1367"/>
      <c r="K19" s="101"/>
      <c r="L19" s="1439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2"/>
        <v>0</v>
      </c>
      <c r="I20" s="1206"/>
      <c r="J20" s="1369"/>
      <c r="K20" s="372"/>
      <c r="L20" s="1441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2"/>
        <v>0</v>
      </c>
      <c r="I21" s="1207"/>
      <c r="J21" s="1370"/>
      <c r="K21" s="106"/>
      <c r="L21" s="1442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0</v>
      </c>
      <c r="E22" s="677">
        <f t="shared" si="3"/>
        <v>0</v>
      </c>
      <c r="F22" s="677">
        <f t="shared" si="3"/>
        <v>0</v>
      </c>
      <c r="G22" s="677">
        <f t="shared" si="3"/>
        <v>0</v>
      </c>
      <c r="H22" s="56">
        <f t="shared" si="2"/>
        <v>0</v>
      </c>
      <c r="I22" s="1202">
        <f t="shared" si="3"/>
        <v>0</v>
      </c>
      <c r="J22" s="1365">
        <f t="shared" si="3"/>
        <v>0</v>
      </c>
      <c r="K22" s="677">
        <f t="shared" si="3"/>
        <v>0</v>
      </c>
      <c r="L22" s="1437" t="str">
        <f t="shared" si="1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2"/>
        <v>0</v>
      </c>
      <c r="I23" s="1208"/>
      <c r="J23" s="1371"/>
      <c r="K23" s="679"/>
      <c r="L23" s="1443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2"/>
        <v>0</v>
      </c>
      <c r="I24" s="1204"/>
      <c r="J24" s="1367"/>
      <c r="K24" s="101"/>
      <c r="L24" s="1439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2"/>
        <v>0</v>
      </c>
      <c r="I25" s="1204"/>
      <c r="J25" s="1367"/>
      <c r="K25" s="101"/>
      <c r="L25" s="1439" t="str">
        <f t="shared" si="1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2"/>
        <v>0</v>
      </c>
      <c r="I26" s="1209"/>
      <c r="J26" s="1372"/>
      <c r="K26" s="101"/>
      <c r="L26" s="1444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2"/>
        <v>0</v>
      </c>
      <c r="I27" s="341"/>
      <c r="J27" s="1373"/>
      <c r="K27" s="680"/>
      <c r="L27" s="1445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677">
        <f t="shared" si="4"/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445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2"/>
        <v>0</v>
      </c>
      <c r="I29" s="1210"/>
      <c r="J29" s="1374"/>
      <c r="K29" s="681"/>
      <c r="L29" s="1446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2"/>
        <v>0</v>
      </c>
      <c r="I30" s="1211"/>
      <c r="J30" s="1375"/>
      <c r="K30" s="379"/>
      <c r="L30" s="1447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2"/>
        <v>0</v>
      </c>
      <c r="I31" s="1212"/>
      <c r="J31" s="1376"/>
      <c r="K31" s="682"/>
      <c r="L31" s="144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677">
        <f t="shared" si="5"/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0</v>
      </c>
      <c r="L32" s="1445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2"/>
        <v>0</v>
      </c>
      <c r="I33" s="1210"/>
      <c r="J33" s="1374"/>
      <c r="K33" s="681"/>
      <c r="L33" s="1446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2"/>
        <v>0</v>
      </c>
      <c r="I34" s="1211"/>
      <c r="J34" s="1375"/>
      <c r="K34" s="379"/>
      <c r="L34" s="1447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2"/>
        <v>0</v>
      </c>
      <c r="I35" s="1213"/>
      <c r="J35" s="1377"/>
      <c r="K35" s="682"/>
      <c r="L35" s="144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2"/>
        <v>0</v>
      </c>
      <c r="I36" s="341"/>
      <c r="J36" s="1373"/>
      <c r="K36" s="680"/>
      <c r="L36" s="1445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2"/>
        <v>0</v>
      </c>
      <c r="I37" s="340"/>
      <c r="J37" s="1378"/>
      <c r="K37" s="683"/>
      <c r="L37" s="145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>
        <f>D39+D40</f>
        <v>0</v>
      </c>
      <c r="E38" s="680">
        <f t="shared" ref="E38:G38" si="6">E39+E40</f>
        <v>0</v>
      </c>
      <c r="F38" s="680">
        <f t="shared" si="6"/>
        <v>0</v>
      </c>
      <c r="G38" s="680">
        <f t="shared" si="6"/>
        <v>0</v>
      </c>
      <c r="H38" s="83">
        <f t="shared" si="2"/>
        <v>0</v>
      </c>
      <c r="I38" s="341">
        <f>I39+I40</f>
        <v>0</v>
      </c>
      <c r="J38" s="1379">
        <f t="shared" ref="J38:K38" si="7">J39+J40</f>
        <v>0</v>
      </c>
      <c r="K38" s="680">
        <f t="shared" si="7"/>
        <v>0</v>
      </c>
      <c r="L38" s="1445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2"/>
        <v>0</v>
      </c>
      <c r="I39" s="1214"/>
      <c r="J39" s="1380"/>
      <c r="K39" s="684"/>
      <c r="L39" s="145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2"/>
        <v>0</v>
      </c>
      <c r="I40" s="1215"/>
      <c r="J40" s="1381"/>
      <c r="K40" s="685"/>
      <c r="L40" s="145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2"/>
        <v>0</v>
      </c>
      <c r="I41" s="343"/>
      <c r="J41" s="1382"/>
      <c r="K41" s="686"/>
      <c r="L41" s="145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0</v>
      </c>
      <c r="D42" s="160">
        <f t="shared" ref="D42:K42" si="8">+D10+D22+D27+D28+D32+D36+D38</f>
        <v>0</v>
      </c>
      <c r="E42" s="677">
        <f t="shared" si="8"/>
        <v>0</v>
      </c>
      <c r="F42" s="677">
        <f t="shared" si="8"/>
        <v>0</v>
      </c>
      <c r="G42" s="677">
        <f t="shared" si="8"/>
        <v>0</v>
      </c>
      <c r="H42" s="83">
        <f t="shared" si="2"/>
        <v>0</v>
      </c>
      <c r="I42" s="341">
        <f t="shared" si="8"/>
        <v>0</v>
      </c>
      <c r="J42" s="1379">
        <f t="shared" si="8"/>
        <v>0</v>
      </c>
      <c r="K42" s="677">
        <f t="shared" si="8"/>
        <v>0</v>
      </c>
      <c r="L42" s="1445" t="str">
        <f t="shared" si="1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1143000</v>
      </c>
      <c r="D43" s="160">
        <f t="shared" ref="D43:K43" si="9">SUM(D44:D47)</f>
        <v>1943000</v>
      </c>
      <c r="E43" s="677">
        <f t="shared" si="9"/>
        <v>1943000</v>
      </c>
      <c r="F43" s="677">
        <f t="shared" si="9"/>
        <v>1943000</v>
      </c>
      <c r="G43" s="677">
        <f t="shared" si="9"/>
        <v>1686000</v>
      </c>
      <c r="H43" s="83">
        <f t="shared" si="2"/>
        <v>-257000</v>
      </c>
      <c r="I43" s="341">
        <f t="shared" si="9"/>
        <v>0</v>
      </c>
      <c r="J43" s="1379">
        <f t="shared" si="9"/>
        <v>0</v>
      </c>
      <c r="K43" s="677">
        <f t="shared" si="9"/>
        <v>1686000</v>
      </c>
      <c r="L43" s="1301">
        <f t="shared" si="1"/>
        <v>100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v>335766</v>
      </c>
      <c r="E44" s="681">
        <v>335766</v>
      </c>
      <c r="F44" s="681">
        <v>335766</v>
      </c>
      <c r="G44" s="681">
        <v>335766</v>
      </c>
      <c r="H44" s="637">
        <f t="shared" si="2"/>
        <v>0</v>
      </c>
      <c r="I44" s="1210"/>
      <c r="J44" s="1374"/>
      <c r="K44" s="681">
        <v>335766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2"/>
        <v>0</v>
      </c>
      <c r="I45" s="1216"/>
      <c r="J45" s="1383"/>
      <c r="K45" s="107"/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C69-C42-C62-C64-C67</f>
        <v>1143000</v>
      </c>
      <c r="D46" s="362">
        <f>+D52-D10-D22-D36-D44</f>
        <v>1173831</v>
      </c>
      <c r="E46" s="129">
        <f t="shared" ref="E46:G46" si="10">+E52-E10-E22-E36-E44</f>
        <v>1173831</v>
      </c>
      <c r="F46" s="129">
        <f t="shared" si="10"/>
        <v>1173831</v>
      </c>
      <c r="G46" s="129">
        <f t="shared" si="10"/>
        <v>916831</v>
      </c>
      <c r="H46" s="626">
        <f t="shared" si="2"/>
        <v>-257000</v>
      </c>
      <c r="I46" s="1211">
        <f t="shared" ref="I46:J46" si="11">+I52-I10-I22-I36-I44</f>
        <v>0</v>
      </c>
      <c r="J46" s="1375">
        <f t="shared" si="11"/>
        <v>0</v>
      </c>
      <c r="K46" s="129">
        <v>916831</v>
      </c>
      <c r="L46" s="1303">
        <f t="shared" si="1"/>
        <v>100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C61</f>
        <v>0</v>
      </c>
      <c r="D47" s="265">
        <f>+D61-D28-D32-D38-D45</f>
        <v>433403</v>
      </c>
      <c r="E47" s="682">
        <f t="shared" ref="E47:G47" si="12">+E61-E28-E32-E38-E45</f>
        <v>433403</v>
      </c>
      <c r="F47" s="682">
        <f t="shared" si="12"/>
        <v>433403</v>
      </c>
      <c r="G47" s="682">
        <f t="shared" si="12"/>
        <v>433403</v>
      </c>
      <c r="H47" s="639">
        <f t="shared" si="2"/>
        <v>0</v>
      </c>
      <c r="I47" s="1213">
        <f t="shared" ref="I47:J47" si="13">+I61-I28-I32-I38-I45</f>
        <v>0</v>
      </c>
      <c r="J47" s="1377">
        <f t="shared" si="13"/>
        <v>0</v>
      </c>
      <c r="K47" s="682">
        <v>433403</v>
      </c>
      <c r="L47" s="1469">
        <f t="shared" si="1"/>
        <v>100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1143000</v>
      </c>
      <c r="D48" s="167">
        <f>+D42+D43</f>
        <v>1943000</v>
      </c>
      <c r="E48" s="687">
        <f t="shared" ref="E48:K48" si="14">+E42+E43</f>
        <v>1943000</v>
      </c>
      <c r="F48" s="687">
        <f t="shared" si="14"/>
        <v>1943000</v>
      </c>
      <c r="G48" s="687">
        <f t="shared" si="14"/>
        <v>1686000</v>
      </c>
      <c r="H48" s="649">
        <f t="shared" si="2"/>
        <v>-257000</v>
      </c>
      <c r="I48" s="650">
        <f t="shared" si="14"/>
        <v>0</v>
      </c>
      <c r="J48" s="1384">
        <f t="shared" si="14"/>
        <v>0</v>
      </c>
      <c r="K48" s="687">
        <f t="shared" si="14"/>
        <v>1686000</v>
      </c>
      <c r="L48" s="1475">
        <f t="shared" si="1"/>
        <v>100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15">C7</f>
        <v xml:space="preserve">2022. évi eredeti előirányzat
2/2022. (II.14.) </v>
      </c>
      <c r="D51" s="226" t="str">
        <f t="shared" si="15"/>
        <v>Módosított előirányzat a 17/2022.  (VI.30.)  rendelet szerint</v>
      </c>
      <c r="E51" s="22" t="str">
        <f t="shared" si="15"/>
        <v>Módosított előirányzat a 18/2022. (IX.29.)  rendelet szerint</v>
      </c>
      <c r="F51" s="22" t="str">
        <f t="shared" si="15"/>
        <v>Módosított előirányzat a 23/2022. (XII.16.)  rendelet szerint</v>
      </c>
      <c r="G51" s="22" t="str">
        <f t="shared" si="15"/>
        <v>Módosított előirányzat a 1/2023. (II.13.)  rendelet szerint</v>
      </c>
      <c r="H51" s="39" t="str">
        <f t="shared" si="15"/>
        <v>Változás a 2022. 23/2022. (XII.16.) rendelethez képest</v>
      </c>
      <c r="I51" s="226" t="str">
        <f t="shared" si="15"/>
        <v>2022. évi teljesítés              2022.06.30-ig</v>
      </c>
      <c r="J51" s="22" t="str">
        <f t="shared" si="15"/>
        <v>2022. évi teljesítés              2022.09.30-ig</v>
      </c>
      <c r="K51" s="647" t="str">
        <f t="shared" si="15"/>
        <v>2022. évi teljesítés              2022.12.31-ig</v>
      </c>
      <c r="L51" s="39" t="str">
        <f t="shared" si="15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1143000</v>
      </c>
      <c r="D52" s="160">
        <f t="shared" ref="D52" si="16">SUM(D53:D58)-D54</f>
        <v>1509597</v>
      </c>
      <c r="E52" s="677">
        <f t="shared" ref="E52:K52" si="17">SUM(E53:E58)-E54</f>
        <v>1509597</v>
      </c>
      <c r="F52" s="677">
        <f t="shared" si="17"/>
        <v>1509597</v>
      </c>
      <c r="G52" s="677">
        <f t="shared" si="17"/>
        <v>1252597</v>
      </c>
      <c r="H52" s="56">
        <f t="shared" ref="H52:H72" si="18">+G52-F52</f>
        <v>-257000</v>
      </c>
      <c r="I52" s="236">
        <f t="shared" si="17"/>
        <v>0</v>
      </c>
      <c r="J52" s="56">
        <f t="shared" si="17"/>
        <v>0</v>
      </c>
      <c r="K52" s="677">
        <f t="shared" si="17"/>
        <v>1252597</v>
      </c>
      <c r="L52" s="1460">
        <f t="shared" ref="L52:L72" si="19">IF(G52=0,"",K52/G52*100)</f>
        <v>100</v>
      </c>
    </row>
    <row r="53" spans="1:12" ht="12" customHeight="1" x14ac:dyDescent="0.2">
      <c r="A53" s="370" t="s">
        <v>91</v>
      </c>
      <c r="B53" s="18" t="s">
        <v>68</v>
      </c>
      <c r="C53" s="154"/>
      <c r="D53" s="258">
        <v>100200</v>
      </c>
      <c r="E53" s="681">
        <v>100200</v>
      </c>
      <c r="F53" s="681">
        <v>100200</v>
      </c>
      <c r="G53" s="681">
        <v>100200</v>
      </c>
      <c r="H53" s="40">
        <f t="shared" si="18"/>
        <v>0</v>
      </c>
      <c r="I53" s="240"/>
      <c r="J53" s="40"/>
      <c r="K53" s="681">
        <v>100200</v>
      </c>
      <c r="L53" s="1320">
        <f t="shared" si="19"/>
        <v>100</v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/>
      <c r="H54" s="40">
        <f t="shared" si="18"/>
        <v>0</v>
      </c>
      <c r="I54" s="240"/>
      <c r="J54" s="40"/>
      <c r="K54" s="681"/>
      <c r="L54" s="1320" t="str">
        <f t="shared" si="19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>
        <v>11723</v>
      </c>
      <c r="E55" s="129">
        <v>11723</v>
      </c>
      <c r="F55" s="129">
        <v>11723</v>
      </c>
      <c r="G55" s="129">
        <v>11723</v>
      </c>
      <c r="H55" s="363">
        <f t="shared" si="18"/>
        <v>0</v>
      </c>
      <c r="I55" s="577"/>
      <c r="J55" s="363"/>
      <c r="K55" s="129">
        <v>11723</v>
      </c>
      <c r="L55" s="1321">
        <f t="shared" si="19"/>
        <v>100</v>
      </c>
    </row>
    <row r="56" spans="1:12" ht="12" customHeight="1" x14ac:dyDescent="0.2">
      <c r="A56" s="370" t="s">
        <v>93</v>
      </c>
      <c r="B56" s="371" t="s">
        <v>69</v>
      </c>
      <c r="C56" s="379">
        <v>1143000</v>
      </c>
      <c r="D56" s="362">
        <f>1143000+254674</f>
        <v>1397674</v>
      </c>
      <c r="E56" s="129">
        <v>1397674</v>
      </c>
      <c r="F56" s="129">
        <v>1397674</v>
      </c>
      <c r="G56" s="129">
        <v>1140674</v>
      </c>
      <c r="H56" s="363">
        <f t="shared" si="18"/>
        <v>-257000</v>
      </c>
      <c r="I56" s="577"/>
      <c r="J56" s="363"/>
      <c r="K56" s="129">
        <v>1140674</v>
      </c>
      <c r="L56" s="1321">
        <f t="shared" si="19"/>
        <v>100</v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18"/>
        <v>0</v>
      </c>
      <c r="I57" s="577"/>
      <c r="J57" s="363"/>
      <c r="K57" s="129"/>
      <c r="L57" s="1321" t="str">
        <f t="shared" si="19"/>
        <v/>
      </c>
    </row>
    <row r="58" spans="1:12" ht="12" customHeight="1" x14ac:dyDescent="0.2">
      <c r="A58" s="370" t="s">
        <v>150</v>
      </c>
      <c r="B58" s="371" t="s">
        <v>88</v>
      </c>
      <c r="C58" s="379">
        <f>SUM(C59:C60)</f>
        <v>0</v>
      </c>
      <c r="D58" s="362">
        <f t="shared" ref="D58" si="20">SUM(D59:D60)</f>
        <v>0</v>
      </c>
      <c r="E58" s="129">
        <f t="shared" ref="E58:K58" si="21">SUM(E59:E60)</f>
        <v>0</v>
      </c>
      <c r="F58" s="129">
        <f t="shared" si="21"/>
        <v>0</v>
      </c>
      <c r="G58" s="129">
        <v>0</v>
      </c>
      <c r="H58" s="363">
        <f t="shared" si="18"/>
        <v>0</v>
      </c>
      <c r="I58" s="577">
        <f t="shared" si="21"/>
        <v>0</v>
      </c>
      <c r="J58" s="363">
        <f t="shared" si="21"/>
        <v>0</v>
      </c>
      <c r="K58" s="129">
        <f t="shared" si="21"/>
        <v>0</v>
      </c>
      <c r="L58" s="1321" t="str">
        <f t="shared" si="19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18"/>
        <v>0</v>
      </c>
      <c r="I59" s="577"/>
      <c r="J59" s="363"/>
      <c r="K59" s="129"/>
      <c r="L59" s="1321" t="str">
        <f t="shared" si="19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18"/>
        <v>0</v>
      </c>
      <c r="I60" s="242"/>
      <c r="J60" s="66"/>
      <c r="K60" s="688"/>
      <c r="L60" s="1322" t="str">
        <f t="shared" si="19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0</v>
      </c>
      <c r="D61" s="160">
        <f t="shared" ref="D61" si="22">SUM(D62:D66)</f>
        <v>433403</v>
      </c>
      <c r="E61" s="677">
        <f t="shared" ref="E61:K61" si="23">SUM(E62:E66)</f>
        <v>433403</v>
      </c>
      <c r="F61" s="677">
        <f t="shared" si="23"/>
        <v>433403</v>
      </c>
      <c r="G61" s="677">
        <f t="shared" si="23"/>
        <v>433403</v>
      </c>
      <c r="H61" s="56">
        <f t="shared" si="18"/>
        <v>0</v>
      </c>
      <c r="I61" s="236">
        <f t="shared" si="23"/>
        <v>0</v>
      </c>
      <c r="J61" s="56">
        <f t="shared" si="23"/>
        <v>0</v>
      </c>
      <c r="K61" s="677">
        <f t="shared" si="23"/>
        <v>433403</v>
      </c>
      <c r="L61" s="1319">
        <f t="shared" si="19"/>
        <v>100</v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>
        <v>433403</v>
      </c>
      <c r="E62" s="681">
        <v>433403</v>
      </c>
      <c r="F62" s="681">
        <v>433403</v>
      </c>
      <c r="G62" s="681">
        <v>433403</v>
      </c>
      <c r="H62" s="40">
        <f t="shared" si="18"/>
        <v>0</v>
      </c>
      <c r="I62" s="240"/>
      <c r="J62" s="40"/>
      <c r="K62" s="681">
        <v>433403</v>
      </c>
      <c r="L62" s="1320">
        <f t="shared" si="19"/>
        <v>100</v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18"/>
        <v>0</v>
      </c>
      <c r="I63" s="240"/>
      <c r="J63" s="40"/>
      <c r="K63" s="681"/>
      <c r="L63" s="1320" t="str">
        <f t="shared" si="19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18"/>
        <v>0</v>
      </c>
      <c r="I64" s="577"/>
      <c r="J64" s="363"/>
      <c r="K64" s="129"/>
      <c r="L64" s="1321" t="str">
        <f t="shared" si="19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18"/>
        <v>0</v>
      </c>
      <c r="I65" s="577"/>
      <c r="J65" s="363"/>
      <c r="K65" s="129"/>
      <c r="L65" s="1321" t="str">
        <f t="shared" si="19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>
        <f>SUM(C67:C68)</f>
        <v>0</v>
      </c>
      <c r="D66" s="362">
        <f t="shared" ref="D66" si="24">SUM(D67:D68)</f>
        <v>0</v>
      </c>
      <c r="E66" s="129">
        <f t="shared" ref="E66:K66" si="25">SUM(E67:E68)</f>
        <v>0</v>
      </c>
      <c r="F66" s="129">
        <f t="shared" si="25"/>
        <v>0</v>
      </c>
      <c r="G66" s="129">
        <f t="shared" si="25"/>
        <v>0</v>
      </c>
      <c r="H66" s="363">
        <f t="shared" si="18"/>
        <v>0</v>
      </c>
      <c r="I66" s="577">
        <f t="shared" si="25"/>
        <v>0</v>
      </c>
      <c r="J66" s="363">
        <f t="shared" si="25"/>
        <v>0</v>
      </c>
      <c r="K66" s="129">
        <f t="shared" si="25"/>
        <v>0</v>
      </c>
      <c r="L66" s="1321" t="str">
        <f t="shared" si="19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18"/>
        <v>0</v>
      </c>
      <c r="I67" s="577"/>
      <c r="J67" s="363"/>
      <c r="K67" s="129"/>
      <c r="L67" s="1321" t="str">
        <f t="shared" si="19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18"/>
        <v>0</v>
      </c>
      <c r="I68" s="577"/>
      <c r="J68" s="363"/>
      <c r="K68" s="129"/>
      <c r="L68" s="1321" t="str">
        <f t="shared" si="19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1143000</v>
      </c>
      <c r="D69" s="160">
        <f t="shared" ref="D69" si="26">+D52+D61</f>
        <v>1943000</v>
      </c>
      <c r="E69" s="677">
        <f t="shared" ref="E69:K69" si="27">+E52+E61</f>
        <v>1943000</v>
      </c>
      <c r="F69" s="677">
        <f t="shared" si="27"/>
        <v>1943000</v>
      </c>
      <c r="G69" s="677">
        <f t="shared" si="27"/>
        <v>1686000</v>
      </c>
      <c r="H69" s="56">
        <f t="shared" si="18"/>
        <v>-257000</v>
      </c>
      <c r="I69" s="236">
        <f t="shared" si="27"/>
        <v>0</v>
      </c>
      <c r="J69" s="56">
        <f t="shared" si="27"/>
        <v>0</v>
      </c>
      <c r="K69" s="677">
        <f t="shared" si="27"/>
        <v>1686000</v>
      </c>
      <c r="L69" s="1319">
        <f t="shared" si="19"/>
        <v>100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59" t="str">
        <f t="shared" si="19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5"/>
      <c r="F71" s="1735"/>
      <c r="G71" s="1735"/>
      <c r="H71" s="1736">
        <f t="shared" si="18"/>
        <v>0</v>
      </c>
      <c r="I71" s="1736"/>
      <c r="J71" s="1736"/>
      <c r="K71" s="1735"/>
      <c r="L71" s="1760" t="str">
        <f t="shared" si="19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18"/>
        <v>0</v>
      </c>
      <c r="I72" s="1736"/>
      <c r="J72" s="1736"/>
      <c r="K72" s="1735"/>
      <c r="L72" s="1760" t="str">
        <f t="shared" si="19"/>
        <v/>
      </c>
    </row>
    <row r="73" spans="1:12" x14ac:dyDescent="0.2">
      <c r="H73" s="222"/>
    </row>
  </sheetData>
  <sheetProtection formatCells="0"/>
  <mergeCells count="7">
    <mergeCell ref="A50:L50"/>
    <mergeCell ref="A1:I1"/>
    <mergeCell ref="C4:L4"/>
    <mergeCell ref="A2:L2"/>
    <mergeCell ref="C5:L5"/>
    <mergeCell ref="A6:L6"/>
    <mergeCell ref="A9:H9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5"/>
  <sheetViews>
    <sheetView view="pageBreakPreview" zoomScale="148" zoomScaleNormal="100" zoomScaleSheetLayoutView="148" workbookViewId="0">
      <selection activeCell="B7" sqref="B7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1084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293</v>
      </c>
      <c r="C4" s="2186" t="s">
        <v>186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408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>
        <f>SUM(D11:D21)</f>
        <v>0</v>
      </c>
      <c r="E10" s="677"/>
      <c r="F10" s="677"/>
      <c r="G10" s="677"/>
      <c r="H10" s="1224">
        <f>+G10-F10</f>
        <v>0</v>
      </c>
      <c r="I10" s="1202"/>
      <c r="J10" s="1365"/>
      <c r="K10" s="55"/>
      <c r="L10" s="331" t="str">
        <f t="shared" ref="L10:L48" si="0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1">+G11-F11</f>
        <v>0</v>
      </c>
      <c r="I11" s="1203"/>
      <c r="J11" s="1366"/>
      <c r="K11" s="59"/>
      <c r="L11" s="332" t="str">
        <f t="shared" si="0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1"/>
        <v>0</v>
      </c>
      <c r="I12" s="1204"/>
      <c r="J12" s="1367"/>
      <c r="K12" s="371"/>
      <c r="L12" s="1385" t="str">
        <f t="shared" si="0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1"/>
        <v>0</v>
      </c>
      <c r="I13" s="1204"/>
      <c r="J13" s="1367"/>
      <c r="K13" s="371"/>
      <c r="L13" s="1385" t="str">
        <f t="shared" si="0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1"/>
        <v>0</v>
      </c>
      <c r="I14" s="1204"/>
      <c r="J14" s="1367"/>
      <c r="K14" s="371"/>
      <c r="L14" s="1385" t="str">
        <f t="shared" si="0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1"/>
        <v>0</v>
      </c>
      <c r="I15" s="1204"/>
      <c r="J15" s="1367"/>
      <c r="K15" s="371"/>
      <c r="L15" s="1385" t="str">
        <f t="shared" si="0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1"/>
        <v>0</v>
      </c>
      <c r="I16" s="1204"/>
      <c r="J16" s="1367"/>
      <c r="K16" s="371"/>
      <c r="L16" s="1385" t="str">
        <f t="shared" si="0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1"/>
        <v>0</v>
      </c>
      <c r="I17" s="1204"/>
      <c r="J17" s="1367"/>
      <c r="K17" s="371"/>
      <c r="L17" s="1385" t="str">
        <f t="shared" si="0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1"/>
        <v>0</v>
      </c>
      <c r="I18" s="1205"/>
      <c r="J18" s="1368"/>
      <c r="K18" s="81"/>
      <c r="L18" s="333" t="str">
        <f t="shared" si="0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1"/>
        <v>0</v>
      </c>
      <c r="I19" s="1204"/>
      <c r="J19" s="1367"/>
      <c r="K19" s="371"/>
      <c r="L19" s="1385" t="str">
        <f t="shared" si="0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1"/>
        <v>0</v>
      </c>
      <c r="I20" s="1206"/>
      <c r="J20" s="1369"/>
      <c r="K20" s="615"/>
      <c r="L20" s="1386" t="str">
        <f t="shared" si="0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1"/>
        <v>0</v>
      </c>
      <c r="I21" s="1207"/>
      <c r="J21" s="1370"/>
      <c r="K21" s="60"/>
      <c r="L21" s="334" t="str">
        <f t="shared" si="0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>SUM(D23:D25)</f>
        <v>0</v>
      </c>
      <c r="E22" s="677"/>
      <c r="F22" s="677"/>
      <c r="G22" s="677"/>
      <c r="H22" s="56">
        <f t="shared" si="1"/>
        <v>0</v>
      </c>
      <c r="I22" s="1202"/>
      <c r="J22" s="1365"/>
      <c r="K22" s="55"/>
      <c r="L22" s="331" t="str">
        <f t="shared" si="0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1"/>
        <v>0</v>
      </c>
      <c r="I23" s="1208"/>
      <c r="J23" s="1371"/>
      <c r="K23" s="18"/>
      <c r="L23" s="335" t="str">
        <f t="shared" si="0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1"/>
        <v>0</v>
      </c>
      <c r="I24" s="1204"/>
      <c r="J24" s="1367"/>
      <c r="K24" s="371"/>
      <c r="L24" s="1385" t="str">
        <f t="shared" si="0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1"/>
        <v>0</v>
      </c>
      <c r="I25" s="1204"/>
      <c r="J25" s="1367"/>
      <c r="K25" s="371"/>
      <c r="L25" s="1385" t="str">
        <f t="shared" si="0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1"/>
        <v>0</v>
      </c>
      <c r="I26" s="1209"/>
      <c r="J26" s="1372"/>
      <c r="K26" s="374"/>
      <c r="L26" s="1387" t="str">
        <f t="shared" si="0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1"/>
        <v>0</v>
      </c>
      <c r="I27" s="341"/>
      <c r="J27" s="1373"/>
      <c r="K27" s="63"/>
      <c r="L27" s="336" t="str">
        <f t="shared" si="0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>+D29+D30</f>
        <v>0</v>
      </c>
      <c r="E28" s="677"/>
      <c r="F28" s="677"/>
      <c r="G28" s="677"/>
      <c r="H28" s="83">
        <f t="shared" si="1"/>
        <v>0</v>
      </c>
      <c r="I28" s="341"/>
      <c r="J28" s="1373"/>
      <c r="K28" s="63"/>
      <c r="L28" s="336" t="str">
        <f t="shared" si="0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1"/>
        <v>0</v>
      </c>
      <c r="I29" s="1210"/>
      <c r="J29" s="1374"/>
      <c r="K29" s="65"/>
      <c r="L29" s="337" t="str">
        <f t="shared" si="0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1"/>
        <v>0</v>
      </c>
      <c r="I30" s="1211"/>
      <c r="J30" s="1375"/>
      <c r="K30" s="375"/>
      <c r="L30" s="1388" t="str">
        <f t="shared" si="0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1"/>
        <v>0</v>
      </c>
      <c r="I31" s="1212"/>
      <c r="J31" s="1376"/>
      <c r="K31" s="123"/>
      <c r="L31" s="338" t="str">
        <f t="shared" si="0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>+D33+D34+D35</f>
        <v>0</v>
      </c>
      <c r="E32" s="677"/>
      <c r="F32" s="677"/>
      <c r="G32" s="677"/>
      <c r="H32" s="83">
        <f t="shared" si="1"/>
        <v>0</v>
      </c>
      <c r="I32" s="341"/>
      <c r="J32" s="1373"/>
      <c r="K32" s="63"/>
      <c r="L32" s="336" t="str">
        <f t="shared" si="0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1"/>
        <v>0</v>
      </c>
      <c r="I33" s="1210"/>
      <c r="J33" s="1374"/>
      <c r="K33" s="65"/>
      <c r="L33" s="337" t="str">
        <f t="shared" si="0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1"/>
        <v>0</v>
      </c>
      <c r="I34" s="1211"/>
      <c r="J34" s="1375"/>
      <c r="K34" s="375"/>
      <c r="L34" s="1388" t="str">
        <f t="shared" si="0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1"/>
        <v>0</v>
      </c>
      <c r="I35" s="1213"/>
      <c r="J35" s="1377"/>
      <c r="K35" s="67"/>
      <c r="L35" s="339" t="str">
        <f t="shared" si="0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1"/>
        <v>0</v>
      </c>
      <c r="I36" s="341"/>
      <c r="J36" s="1373"/>
      <c r="K36" s="63"/>
      <c r="L36" s="336" t="str">
        <f t="shared" si="0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1"/>
        <v>0</v>
      </c>
      <c r="I37" s="340"/>
      <c r="J37" s="1378"/>
      <c r="K37" s="1393"/>
      <c r="L37" s="1389" t="str">
        <f t="shared" si="0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SUM(C39:C40)</f>
        <v>0</v>
      </c>
      <c r="D38" s="162">
        <f>SUM(D39:D40)</f>
        <v>0</v>
      </c>
      <c r="E38" s="680"/>
      <c r="F38" s="680"/>
      <c r="G38" s="680"/>
      <c r="H38" s="83">
        <f t="shared" si="1"/>
        <v>0</v>
      </c>
      <c r="I38" s="341"/>
      <c r="J38" s="1379"/>
      <c r="K38" s="63"/>
      <c r="L38" s="336" t="str">
        <f t="shared" si="0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1"/>
        <v>0</v>
      </c>
      <c r="I39" s="1214"/>
      <c r="J39" s="1380"/>
      <c r="K39" s="116"/>
      <c r="L39" s="342" t="str">
        <f t="shared" si="0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1"/>
        <v>0</v>
      </c>
      <c r="I40" s="1215"/>
      <c r="J40" s="1381"/>
      <c r="K40" s="616"/>
      <c r="L40" s="1390" t="str">
        <f t="shared" si="0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1"/>
        <v>0</v>
      </c>
      <c r="I41" s="343"/>
      <c r="J41" s="1382"/>
      <c r="K41" s="124"/>
      <c r="L41" s="1391" t="str">
        <f t="shared" si="0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0</v>
      </c>
      <c r="D42" s="160">
        <f>+D10+D22+D27+D28+D32+D36+D38</f>
        <v>0</v>
      </c>
      <c r="E42" s="677"/>
      <c r="F42" s="677"/>
      <c r="G42" s="677"/>
      <c r="H42" s="83">
        <f t="shared" si="1"/>
        <v>0</v>
      </c>
      <c r="I42" s="341"/>
      <c r="J42" s="1379"/>
      <c r="K42" s="63"/>
      <c r="L42" s="336" t="str">
        <f t="shared" si="0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0</v>
      </c>
      <c r="D43" s="160">
        <f>SUM(D44:D47)</f>
        <v>0</v>
      </c>
      <c r="E43" s="677"/>
      <c r="F43" s="677"/>
      <c r="G43" s="677"/>
      <c r="H43" s="83">
        <f t="shared" si="1"/>
        <v>0</v>
      </c>
      <c r="I43" s="341"/>
      <c r="J43" s="1379"/>
      <c r="K43" s="63"/>
      <c r="L43" s="336" t="str">
        <f t="shared" si="0"/>
        <v/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1"/>
        <v>0</v>
      </c>
      <c r="I44" s="1210"/>
      <c r="J44" s="1374"/>
      <c r="K44" s="65"/>
      <c r="L44" s="337" t="str">
        <f t="shared" si="0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1"/>
        <v>0</v>
      </c>
      <c r="I45" s="1216"/>
      <c r="J45" s="1383"/>
      <c r="K45" s="1394"/>
      <c r="L45" s="344" t="str">
        <f t="shared" si="0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/>
      <c r="D46" s="362"/>
      <c r="E46" s="129"/>
      <c r="F46" s="129"/>
      <c r="G46" s="129"/>
      <c r="H46" s="626">
        <f t="shared" si="1"/>
        <v>0</v>
      </c>
      <c r="I46" s="1211"/>
      <c r="J46" s="1375"/>
      <c r="K46" s="375"/>
      <c r="L46" s="1388" t="str">
        <f t="shared" si="0"/>
        <v/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/>
      <c r="D47" s="265"/>
      <c r="E47" s="682"/>
      <c r="F47" s="682"/>
      <c r="G47" s="682"/>
      <c r="H47" s="639">
        <f t="shared" si="1"/>
        <v>0</v>
      </c>
      <c r="I47" s="1213"/>
      <c r="J47" s="1377"/>
      <c r="K47" s="67"/>
      <c r="L47" s="339" t="str">
        <f t="shared" si="0"/>
        <v/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0</v>
      </c>
      <c r="D48" s="167">
        <f>+D42+D43</f>
        <v>0</v>
      </c>
      <c r="E48" s="687"/>
      <c r="F48" s="687"/>
      <c r="G48" s="687"/>
      <c r="H48" s="649">
        <f t="shared" si="1"/>
        <v>0</v>
      </c>
      <c r="I48" s="650"/>
      <c r="J48" s="1384"/>
      <c r="K48" s="648"/>
      <c r="L48" s="1392" t="str">
        <f t="shared" si="0"/>
        <v/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>C7</f>
        <v xml:space="preserve">2022. évi eredeti előirányzat
2/2022. (II.14.) </v>
      </c>
      <c r="D51" s="226" t="str">
        <f t="shared" ref="D51:L51" si="2">D7</f>
        <v>Módosított előirányzat a 17/2022.  (VI.30.)  rendelet szerint</v>
      </c>
      <c r="E51" s="22" t="str">
        <f t="shared" si="2"/>
        <v>Módosított előirányzat a 18/2022. (IX.29.)  rendelet szerint</v>
      </c>
      <c r="F51" s="22" t="str">
        <f t="shared" si="2"/>
        <v>Módosított előirányzat a 23/2022. (XII.16.)  rendelet szerint</v>
      </c>
      <c r="G51" s="22" t="str">
        <f t="shared" si="2"/>
        <v>Módosított előirányzat a 1/2023. (II.13.)  rendelet szerint</v>
      </c>
      <c r="H51" s="39" t="str">
        <f t="shared" si="2"/>
        <v>Változás a 2022. 23/2022. (XII.16.) rendelethez képest</v>
      </c>
      <c r="I51" s="226" t="str">
        <f t="shared" si="2"/>
        <v>2022. évi teljesítés              2022.06.30-ig</v>
      </c>
      <c r="J51" s="22" t="str">
        <f t="shared" si="2"/>
        <v>2022. évi teljesítés              2022.09.30-ig</v>
      </c>
      <c r="K51" s="647" t="str">
        <f t="shared" si="2"/>
        <v>2022. évi teljesítés              2022.12.31-ig</v>
      </c>
      <c r="L51" s="39" t="str">
        <f t="shared" si="2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0</v>
      </c>
      <c r="D52" s="160">
        <f>SUM(D53:D58)-D54</f>
        <v>0</v>
      </c>
      <c r="E52" s="677"/>
      <c r="F52" s="677"/>
      <c r="G52" s="677"/>
      <c r="H52" s="56">
        <f t="shared" ref="H52:H72" si="3">+G52-F52</f>
        <v>0</v>
      </c>
      <c r="I52" s="236"/>
      <c r="J52" s="56"/>
      <c r="K52" s="677"/>
      <c r="L52" s="56" t="str">
        <f>IF(G52=0,"",K52/G52*100)</f>
        <v/>
      </c>
    </row>
    <row r="53" spans="1:12" ht="12" customHeight="1" x14ac:dyDescent="0.2">
      <c r="A53" s="370" t="s">
        <v>91</v>
      </c>
      <c r="B53" s="18" t="s">
        <v>68</v>
      </c>
      <c r="C53" s="154"/>
      <c r="D53" s="258"/>
      <c r="E53" s="681"/>
      <c r="F53" s="681"/>
      <c r="G53" s="681"/>
      <c r="H53" s="40">
        <f t="shared" si="3"/>
        <v>0</v>
      </c>
      <c r="I53" s="240"/>
      <c r="J53" s="40"/>
      <c r="K53" s="681"/>
      <c r="L53" s="40" t="str">
        <f t="shared" ref="L53:L72" si="4">IF(G53=0,"",K53/G53*100)</f>
        <v/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/>
      <c r="H54" s="40">
        <f t="shared" si="3"/>
        <v>0</v>
      </c>
      <c r="I54" s="240"/>
      <c r="J54" s="40"/>
      <c r="K54" s="681"/>
      <c r="L54" s="40" t="str">
        <f t="shared" si="4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/>
      <c r="E55" s="129"/>
      <c r="F55" s="129"/>
      <c r="G55" s="129"/>
      <c r="H55" s="363">
        <f t="shared" si="3"/>
        <v>0</v>
      </c>
      <c r="I55" s="577"/>
      <c r="J55" s="363"/>
      <c r="K55" s="129"/>
      <c r="L55" s="363" t="str">
        <f t="shared" si="4"/>
        <v/>
      </c>
    </row>
    <row r="56" spans="1:12" ht="12" customHeight="1" x14ac:dyDescent="0.2">
      <c r="A56" s="370" t="s">
        <v>93</v>
      </c>
      <c r="B56" s="371" t="s">
        <v>69</v>
      </c>
      <c r="C56" s="379"/>
      <c r="D56" s="362"/>
      <c r="E56" s="129"/>
      <c r="F56" s="129"/>
      <c r="G56" s="129"/>
      <c r="H56" s="363">
        <f t="shared" si="3"/>
        <v>0</v>
      </c>
      <c r="I56" s="577"/>
      <c r="J56" s="363"/>
      <c r="K56" s="129"/>
      <c r="L56" s="363" t="str">
        <f t="shared" si="4"/>
        <v/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3"/>
        <v>0</v>
      </c>
      <c r="I57" s="577"/>
      <c r="J57" s="363"/>
      <c r="K57" s="129"/>
      <c r="L57" s="363" t="str">
        <f t="shared" si="4"/>
        <v/>
      </c>
    </row>
    <row r="58" spans="1:12" ht="12" customHeight="1" x14ac:dyDescent="0.2">
      <c r="A58" s="370" t="s">
        <v>150</v>
      </c>
      <c r="B58" s="371" t="s">
        <v>88</v>
      </c>
      <c r="C58" s="379">
        <f>SUM(C59:C60)</f>
        <v>0</v>
      </c>
      <c r="D58" s="362">
        <f>SUM(D59:D60)</f>
        <v>0</v>
      </c>
      <c r="E58" s="129"/>
      <c r="F58" s="129"/>
      <c r="G58" s="129"/>
      <c r="H58" s="363">
        <f t="shared" si="3"/>
        <v>0</v>
      </c>
      <c r="I58" s="577"/>
      <c r="J58" s="363"/>
      <c r="K58" s="129"/>
      <c r="L58" s="363" t="str">
        <f t="shared" si="4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3"/>
        <v>0</v>
      </c>
      <c r="I59" s="577"/>
      <c r="J59" s="363"/>
      <c r="K59" s="129"/>
      <c r="L59" s="363" t="str">
        <f t="shared" si="4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3"/>
        <v>0</v>
      </c>
      <c r="I60" s="242"/>
      <c r="J60" s="66"/>
      <c r="K60" s="688"/>
      <c r="L60" s="66" t="str">
        <f t="shared" si="4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0</v>
      </c>
      <c r="D61" s="160">
        <f>SUM(D62:D66)</f>
        <v>0</v>
      </c>
      <c r="E61" s="677"/>
      <c r="F61" s="677"/>
      <c r="G61" s="677"/>
      <c r="H61" s="56">
        <f t="shared" si="3"/>
        <v>0</v>
      </c>
      <c r="I61" s="236"/>
      <c r="J61" s="56"/>
      <c r="K61" s="677"/>
      <c r="L61" s="56" t="str">
        <f t="shared" si="4"/>
        <v/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/>
      <c r="E62" s="681"/>
      <c r="F62" s="681"/>
      <c r="G62" s="681"/>
      <c r="H62" s="40">
        <f t="shared" si="3"/>
        <v>0</v>
      </c>
      <c r="I62" s="240"/>
      <c r="J62" s="40"/>
      <c r="K62" s="681"/>
      <c r="L62" s="40" t="str">
        <f t="shared" si="4"/>
        <v/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3"/>
        <v>0</v>
      </c>
      <c r="I63" s="240"/>
      <c r="J63" s="40"/>
      <c r="K63" s="681"/>
      <c r="L63" s="40" t="str">
        <f t="shared" si="4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3"/>
        <v>0</v>
      </c>
      <c r="I64" s="577"/>
      <c r="J64" s="363"/>
      <c r="K64" s="129"/>
      <c r="L64" s="363" t="str">
        <f t="shared" si="4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3"/>
        <v>0</v>
      </c>
      <c r="I65" s="577"/>
      <c r="J65" s="363"/>
      <c r="K65" s="129"/>
      <c r="L65" s="363" t="str">
        <f t="shared" si="4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>
        <f>SUM(C67:C68)</f>
        <v>0</v>
      </c>
      <c r="D66" s="362">
        <f>SUM(D67:D68)</f>
        <v>0</v>
      </c>
      <c r="E66" s="129"/>
      <c r="F66" s="129"/>
      <c r="G66" s="129"/>
      <c r="H66" s="363">
        <f t="shared" si="3"/>
        <v>0</v>
      </c>
      <c r="I66" s="577"/>
      <c r="J66" s="363"/>
      <c r="K66" s="129"/>
      <c r="L66" s="363" t="str">
        <f t="shared" si="4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3"/>
        <v>0</v>
      </c>
      <c r="I67" s="577"/>
      <c r="J67" s="363"/>
      <c r="K67" s="129"/>
      <c r="L67" s="363" t="str">
        <f t="shared" si="4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3"/>
        <v>0</v>
      </c>
      <c r="I68" s="577"/>
      <c r="J68" s="363"/>
      <c r="K68" s="129"/>
      <c r="L68" s="363" t="str">
        <f t="shared" si="4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0</v>
      </c>
      <c r="D69" s="160">
        <f>+D52+D61</f>
        <v>0</v>
      </c>
      <c r="E69" s="677"/>
      <c r="F69" s="677"/>
      <c r="G69" s="677"/>
      <c r="H69" s="56">
        <f t="shared" si="3"/>
        <v>0</v>
      </c>
      <c r="I69" s="236"/>
      <c r="J69" s="56"/>
      <c r="K69" s="677"/>
      <c r="L69" s="56" t="str">
        <f t="shared" si="4"/>
        <v/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8" t="str">
        <f t="shared" si="4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5"/>
      <c r="F71" s="1735"/>
      <c r="G71" s="1735"/>
      <c r="H71" s="1736">
        <f t="shared" si="3"/>
        <v>0</v>
      </c>
      <c r="I71" s="1736"/>
      <c r="J71" s="1736"/>
      <c r="K71" s="1735"/>
      <c r="L71" s="1736" t="str">
        <f t="shared" si="4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3"/>
        <v>0</v>
      </c>
      <c r="I72" s="1736"/>
      <c r="J72" s="1736"/>
      <c r="K72" s="1735"/>
      <c r="L72" s="1736" t="str">
        <f t="shared" si="4"/>
        <v/>
      </c>
    </row>
    <row r="73" spans="1:12" s="1726" customFormat="1" ht="11.25" x14ac:dyDescent="0.2">
      <c r="A73" s="1727"/>
      <c r="H73" s="1739" t="s">
        <v>721</v>
      </c>
    </row>
    <row r="74" spans="1:12" s="1726" customFormat="1" ht="11.25" x14ac:dyDescent="0.2">
      <c r="A74" s="1727"/>
    </row>
    <row r="75" spans="1:12" s="1726" customFormat="1" ht="11.25" x14ac:dyDescent="0.2">
      <c r="A75" s="1727"/>
    </row>
  </sheetData>
  <sheetProtection formatCells="0"/>
  <mergeCells count="7">
    <mergeCell ref="A50:L50"/>
    <mergeCell ref="A1:I1"/>
    <mergeCell ref="A2:L2"/>
    <mergeCell ref="C4:L4"/>
    <mergeCell ref="C5:L5"/>
    <mergeCell ref="A6:L6"/>
    <mergeCell ref="A9:H9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5"/>
  <sheetViews>
    <sheetView view="pageBreakPreview" zoomScale="124" zoomScaleNormal="100" zoomScaleSheetLayoutView="124" workbookViewId="0">
      <selection activeCell="B15" sqref="B15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8.332031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1085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391</v>
      </c>
      <c r="C4" s="2186" t="s">
        <v>185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406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6807200</v>
      </c>
      <c r="D10" s="160">
        <f t="shared" ref="D10:K10" si="0">SUM(D11:D21)</f>
        <v>6807200</v>
      </c>
      <c r="E10" s="677">
        <f t="shared" si="0"/>
        <v>9533400</v>
      </c>
      <c r="F10" s="677">
        <f t="shared" si="0"/>
        <v>14346892</v>
      </c>
      <c r="G10" s="677">
        <f t="shared" si="0"/>
        <v>15154296</v>
      </c>
      <c r="H10" s="1224">
        <f>+G10-F10</f>
        <v>807404</v>
      </c>
      <c r="I10" s="1202">
        <f t="shared" si="0"/>
        <v>0</v>
      </c>
      <c r="J10" s="1365">
        <f t="shared" si="0"/>
        <v>0</v>
      </c>
      <c r="K10" s="677">
        <f t="shared" si="0"/>
        <v>15154296</v>
      </c>
      <c r="L10" s="1319">
        <f t="shared" ref="L10:L48" si="1">IF(G10=0,"",K10/G10*100)</f>
        <v>100</v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'10.TMKK'!C11-'28._TMKK_önként'!C11</f>
        <v>0</v>
      </c>
      <c r="D11" s="262">
        <f>'10.TMKK'!D11-'28._TMKK_önként'!D11</f>
        <v>0</v>
      </c>
      <c r="E11" s="678">
        <f>'10.TMKK'!E11-'28._TMKK_önként'!E11</f>
        <v>0</v>
      </c>
      <c r="F11" s="678">
        <f>'10.TMKK'!F11-'28._TMKK_önként'!F11</f>
        <v>0</v>
      </c>
      <c r="G11" s="678">
        <f>'10.TMKK'!G11-'28._TMKK_önként'!G11</f>
        <v>0</v>
      </c>
      <c r="H11" s="631">
        <f t="shared" ref="H11:H48" si="2">+G11-F11</f>
        <v>0</v>
      </c>
      <c r="I11" s="1203">
        <f>'10.TMKK'!I11-'28._TMKK_önként'!I11</f>
        <v>0</v>
      </c>
      <c r="J11" s="1366">
        <f>'10.TMKK'!J11-'28._TMKK_önként'!J11</f>
        <v>0</v>
      </c>
      <c r="K11" s="678">
        <f>'10.TMKK'!K11-'28._TMKK_önként'!K11</f>
        <v>0</v>
      </c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'10.TMKK'!C12-'28._TMKK_önként'!C12</f>
        <v>5360000</v>
      </c>
      <c r="D12" s="380">
        <f>'10.TMKK'!D12-'28._TMKK_önként'!D12</f>
        <v>5360000</v>
      </c>
      <c r="E12" s="101">
        <f>'10.TMKK'!E12-'28._TMKK_önként'!E12</f>
        <v>7403302</v>
      </c>
      <c r="F12" s="101">
        <f>'10.TMKK'!F12-'28._TMKK_önként'!F12</f>
        <v>11122398</v>
      </c>
      <c r="G12" s="101">
        <f>'10.TMKK'!G12-'28._TMKK_önként'!G12</f>
        <v>11738059</v>
      </c>
      <c r="H12" s="632">
        <f t="shared" si="2"/>
        <v>615661</v>
      </c>
      <c r="I12" s="1204">
        <f>'10.TMKK'!I12-'28._TMKK_önként'!I12</f>
        <v>0</v>
      </c>
      <c r="J12" s="1367">
        <f>'10.TMKK'!J12-'28._TMKK_önként'!J12</f>
        <v>0</v>
      </c>
      <c r="K12" s="101">
        <f>'10.TMKK'!K12-'28._TMKK_önként'!K12</f>
        <v>11738059</v>
      </c>
      <c r="L12" s="1462">
        <f t="shared" si="1"/>
        <v>100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'10.TMKK'!C13-'28._TMKK_önként'!C13</f>
        <v>0</v>
      </c>
      <c r="D13" s="380">
        <f>'10.TMKK'!D13-'28._TMKK_önként'!D13</f>
        <v>0</v>
      </c>
      <c r="E13" s="101">
        <f>'10.TMKK'!E13-'28._TMKK_önként'!E13</f>
        <v>0</v>
      </c>
      <c r="F13" s="101">
        <f>'10.TMKK'!F13-'28._TMKK_önként'!F13</f>
        <v>0</v>
      </c>
      <c r="G13" s="101">
        <f>'10.TMKK'!G13-'28._TMKK_önként'!G13</f>
        <v>0</v>
      </c>
      <c r="H13" s="632">
        <f t="shared" si="2"/>
        <v>0</v>
      </c>
      <c r="I13" s="1204">
        <f>'10.TMKK'!I13-'28._TMKK_önként'!I13</f>
        <v>0</v>
      </c>
      <c r="J13" s="1367">
        <f>'10.TMKK'!J13-'28._TMKK_önként'!J13</f>
        <v>0</v>
      </c>
      <c r="K13" s="101">
        <f>'10.TMKK'!K13-'28._TMKK_önként'!K13</f>
        <v>0</v>
      </c>
      <c r="L13" s="1462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'10.TMKK'!C14-'28._TMKK_önként'!C14</f>
        <v>0</v>
      </c>
      <c r="D14" s="380">
        <f>'10.TMKK'!D14-'28._TMKK_önként'!D14</f>
        <v>0</v>
      </c>
      <c r="E14" s="101">
        <f>'10.TMKK'!E14-'28._TMKK_önként'!E14</f>
        <v>0</v>
      </c>
      <c r="F14" s="101">
        <f>'10.TMKK'!F14-'28._TMKK_önként'!F14</f>
        <v>0</v>
      </c>
      <c r="G14" s="101">
        <f>'10.TMKK'!G14-'28._TMKK_önként'!G14</f>
        <v>0</v>
      </c>
      <c r="H14" s="632">
        <f t="shared" si="2"/>
        <v>0</v>
      </c>
      <c r="I14" s="1204">
        <f>'10.TMKK'!I14-'28._TMKK_önként'!I14</f>
        <v>0</v>
      </c>
      <c r="J14" s="1367">
        <f>'10.TMKK'!J14-'28._TMKK_önként'!J14</f>
        <v>0</v>
      </c>
      <c r="K14" s="101">
        <f>'10.TMKK'!K14-'28._TMKK_önként'!K14</f>
        <v>0</v>
      </c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'10.TMKK'!C15-'28._TMKK_önként'!C15</f>
        <v>0</v>
      </c>
      <c r="D15" s="380">
        <f>'10.TMKK'!D15-'28._TMKK_önként'!D15</f>
        <v>0</v>
      </c>
      <c r="E15" s="101">
        <f>'10.TMKK'!E15-'28._TMKK_önként'!E15</f>
        <v>0</v>
      </c>
      <c r="F15" s="101">
        <f>'10.TMKK'!F15-'28._TMKK_önként'!F15</f>
        <v>0</v>
      </c>
      <c r="G15" s="101">
        <f>'10.TMKK'!G15-'28._TMKK_önként'!G15</f>
        <v>0</v>
      </c>
      <c r="H15" s="632">
        <f t="shared" si="2"/>
        <v>0</v>
      </c>
      <c r="I15" s="1204">
        <f>'10.TMKK'!I15-'28._TMKK_önként'!I15</f>
        <v>0</v>
      </c>
      <c r="J15" s="1367">
        <f>'10.TMKK'!J15-'28._TMKK_önként'!J15</f>
        <v>0</v>
      </c>
      <c r="K15" s="101">
        <f>'10.TMKK'!K15-'28._TMKK_önként'!K15</f>
        <v>0</v>
      </c>
      <c r="L15" s="1462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'10.TMKK'!C16-'28._TMKK_önként'!C16</f>
        <v>1447200</v>
      </c>
      <c r="D16" s="380">
        <f>'10.TMKK'!D16-'28._TMKK_önként'!D16</f>
        <v>1447200</v>
      </c>
      <c r="E16" s="101">
        <f>'10.TMKK'!E16-'28._TMKK_önként'!E16</f>
        <v>1988568</v>
      </c>
      <c r="F16" s="101">
        <f>'10.TMKK'!F16-'28._TMKK_önként'!F16</f>
        <v>3000451</v>
      </c>
      <c r="G16" s="101">
        <f>'10.TMKK'!G16-'28._TMKK_önként'!G16</f>
        <v>3162809</v>
      </c>
      <c r="H16" s="632">
        <f t="shared" si="2"/>
        <v>162358</v>
      </c>
      <c r="I16" s="1204">
        <f>'10.TMKK'!I16-'28._TMKK_önként'!I16</f>
        <v>0</v>
      </c>
      <c r="J16" s="1367">
        <f>'10.TMKK'!J16-'28._TMKK_önként'!J16</f>
        <v>0</v>
      </c>
      <c r="K16" s="101">
        <f>'10.TMKK'!K16-'28._TMKK_önként'!K16</f>
        <v>3162809</v>
      </c>
      <c r="L16" s="1462">
        <f t="shared" si="1"/>
        <v>100</v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'10.TMKK'!C17-'28._TMKK_önként'!C17</f>
        <v>0</v>
      </c>
      <c r="D17" s="380">
        <f>'10.TMKK'!D17-'28._TMKK_önként'!D17</f>
        <v>0</v>
      </c>
      <c r="E17" s="101">
        <f>'10.TMKK'!E17-'28._TMKK_önként'!E17</f>
        <v>0</v>
      </c>
      <c r="F17" s="101">
        <f>'10.TMKK'!F17-'28._TMKK_önként'!F17</f>
        <v>0</v>
      </c>
      <c r="G17" s="101">
        <f>'10.TMKK'!G17-'28._TMKK_önként'!G17</f>
        <v>0</v>
      </c>
      <c r="H17" s="632">
        <f t="shared" si="2"/>
        <v>0</v>
      </c>
      <c r="I17" s="1204">
        <f>'10.TMKK'!I17-'28._TMKK_önként'!I17</f>
        <v>0</v>
      </c>
      <c r="J17" s="1367">
        <f>'10.TMKK'!J17-'28._TMKK_önként'!J17</f>
        <v>0</v>
      </c>
      <c r="K17" s="101">
        <f>'10.TMKK'!K17-'28._TMKK_önként'!K17</f>
        <v>0</v>
      </c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'10.TMKK'!C18-'28._TMKK_önként'!C18</f>
        <v>0</v>
      </c>
      <c r="D18" s="257">
        <f>'10.TMKK'!D18-'28._TMKK_önként'!D18</f>
        <v>0</v>
      </c>
      <c r="E18" s="106">
        <f>'10.TMKK'!E18-'28._TMKK_önként'!E18</f>
        <v>0</v>
      </c>
      <c r="F18" s="106">
        <f>'10.TMKK'!F18-'28._TMKK_önként'!F18</f>
        <v>0</v>
      </c>
      <c r="G18" s="106">
        <f>'10.TMKK'!G18-'28._TMKK_önként'!G18</f>
        <v>0</v>
      </c>
      <c r="H18" s="633">
        <f t="shared" si="2"/>
        <v>0</v>
      </c>
      <c r="I18" s="1205">
        <f>'10.TMKK'!I18-'28._TMKK_önként'!I18</f>
        <v>0</v>
      </c>
      <c r="J18" s="1368">
        <f>'10.TMKK'!J18-'28._TMKK_önként'!J18</f>
        <v>0</v>
      </c>
      <c r="K18" s="106">
        <f>'10.TMKK'!K18-'28._TMKK_önként'!K18</f>
        <v>0</v>
      </c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'10.TMKK'!C19-'28._TMKK_önként'!C19</f>
        <v>0</v>
      </c>
      <c r="D19" s="380">
        <f>'10.TMKK'!D19-'28._TMKK_önként'!D19</f>
        <v>0</v>
      </c>
      <c r="E19" s="101">
        <f>'10.TMKK'!E19-'28._TMKK_önként'!E19</f>
        <v>0</v>
      </c>
      <c r="F19" s="101">
        <f>'10.TMKK'!F19-'28._TMKK_önként'!F19</f>
        <v>0</v>
      </c>
      <c r="G19" s="101">
        <f>'10.TMKK'!G19-'28._TMKK_önként'!G19</f>
        <v>0</v>
      </c>
      <c r="H19" s="632">
        <f t="shared" si="2"/>
        <v>0</v>
      </c>
      <c r="I19" s="1204">
        <f>'10.TMKK'!I19-'28._TMKK_önként'!I19</f>
        <v>0</v>
      </c>
      <c r="J19" s="1367">
        <f>'10.TMKK'!J19-'28._TMKK_önként'!J19</f>
        <v>0</v>
      </c>
      <c r="K19" s="101">
        <f>'10.TMKK'!K19-'28._TMKK_önként'!K19</f>
        <v>0</v>
      </c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'10.TMKK'!C20-'28._TMKK_önként'!C20</f>
        <v>0</v>
      </c>
      <c r="D20" s="381">
        <f>'10.TMKK'!D20-'28._TMKK_önként'!D20</f>
        <v>0</v>
      </c>
      <c r="E20" s="101">
        <f>'10.TMKK'!E20-'28._TMKK_önként'!E20</f>
        <v>0</v>
      </c>
      <c r="F20" s="101">
        <f>'10.TMKK'!F20-'28._TMKK_önként'!F20</f>
        <v>0</v>
      </c>
      <c r="G20" s="372">
        <f>'10.TMKK'!G20-'28._TMKK_önként'!G20</f>
        <v>0</v>
      </c>
      <c r="H20" s="634">
        <f t="shared" si="2"/>
        <v>0</v>
      </c>
      <c r="I20" s="1206">
        <f>'10.TMKK'!I20-'28._TMKK_önként'!I20</f>
        <v>0</v>
      </c>
      <c r="J20" s="1369">
        <f>'10.TMKK'!J20-'28._TMKK_önként'!J20</f>
        <v>0</v>
      </c>
      <c r="K20" s="372">
        <f>'10.TMKK'!K20-'28._TMKK_önként'!K20</f>
        <v>0</v>
      </c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'10.TMKK'!C21-'28._TMKK_önként'!C21</f>
        <v>0</v>
      </c>
      <c r="D21" s="381">
        <f>'10.TMKK'!D21-'28._TMKK_önként'!D21</f>
        <v>0</v>
      </c>
      <c r="E21" s="106">
        <f>'10.TMKK'!E21-'28._TMKK_önként'!E21</f>
        <v>141530</v>
      </c>
      <c r="F21" s="106">
        <f>'10.TMKK'!F21-'28._TMKK_önként'!F21</f>
        <v>224043</v>
      </c>
      <c r="G21" s="106">
        <f>'10.TMKK'!G21-'28._TMKK_önként'!G21</f>
        <v>253428</v>
      </c>
      <c r="H21" s="635">
        <f t="shared" si="2"/>
        <v>29385</v>
      </c>
      <c r="I21" s="1207">
        <f>'10.TMKK'!I21-'28._TMKK_önként'!I21</f>
        <v>0</v>
      </c>
      <c r="J21" s="1370">
        <f>'10.TMKK'!J21-'28._TMKK_önként'!J21</f>
        <v>0</v>
      </c>
      <c r="K21" s="106">
        <f>'10.TMKK'!K21-'28._TMKK_önként'!K21</f>
        <v>253428</v>
      </c>
      <c r="L21" s="1465">
        <f t="shared" si="1"/>
        <v>100</v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25598744</v>
      </c>
      <c r="E22" s="677">
        <f t="shared" si="3"/>
        <v>27227316</v>
      </c>
      <c r="F22" s="677">
        <f t="shared" si="3"/>
        <v>27583374</v>
      </c>
      <c r="G22" s="677">
        <f t="shared" si="3"/>
        <v>27833374</v>
      </c>
      <c r="H22" s="56">
        <f t="shared" si="2"/>
        <v>250000</v>
      </c>
      <c r="I22" s="1202">
        <f t="shared" si="3"/>
        <v>0</v>
      </c>
      <c r="J22" s="1365">
        <f t="shared" si="3"/>
        <v>0</v>
      </c>
      <c r="K22" s="677">
        <f t="shared" si="3"/>
        <v>27833374</v>
      </c>
      <c r="L22" s="131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'10.TMKK'!C23-'28._TMKK_önként'!C23</f>
        <v>0</v>
      </c>
      <c r="D23" s="380">
        <f>'10.TMKK'!D23-'28._TMKK_önként'!D23</f>
        <v>0</v>
      </c>
      <c r="E23" s="679">
        <f>'10.TMKK'!E23-'28._TMKK_önként'!E23</f>
        <v>0</v>
      </c>
      <c r="F23" s="679">
        <f>'10.TMKK'!F23-'28._TMKK_önként'!F23</f>
        <v>0</v>
      </c>
      <c r="G23" s="679">
        <f>'10.TMKK'!G23-'28._TMKK_önként'!G23</f>
        <v>0</v>
      </c>
      <c r="H23" s="84">
        <f t="shared" si="2"/>
        <v>0</v>
      </c>
      <c r="I23" s="1208">
        <f>'10.TMKK'!I23-'28._TMKK_önként'!I23</f>
        <v>0</v>
      </c>
      <c r="J23" s="1371">
        <f>'10.TMKK'!J23-'28._TMKK_önként'!J23</f>
        <v>0</v>
      </c>
      <c r="K23" s="679">
        <f>'10.TMKK'!K23-'28._TMKK_önként'!K23</f>
        <v>0</v>
      </c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'10.TMKK'!C24-'28._TMKK_önként'!C24</f>
        <v>0</v>
      </c>
      <c r="D24" s="380">
        <f>'10.TMKK'!D24-'28._TMKK_önként'!D24</f>
        <v>0</v>
      </c>
      <c r="E24" s="101">
        <f>'10.TMKK'!E24-'28._TMKK_önként'!E24</f>
        <v>0</v>
      </c>
      <c r="F24" s="101">
        <f>'10.TMKK'!F24-'28._TMKK_önként'!F24</f>
        <v>0</v>
      </c>
      <c r="G24" s="101">
        <f>'10.TMKK'!G24-'28._TMKK_önként'!G24</f>
        <v>0</v>
      </c>
      <c r="H24" s="632">
        <f t="shared" si="2"/>
        <v>0</v>
      </c>
      <c r="I24" s="1204">
        <f>'10.TMKK'!I24-'28._TMKK_önként'!I24</f>
        <v>0</v>
      </c>
      <c r="J24" s="1367">
        <f>'10.TMKK'!J24-'28._TMKK_önként'!J24</f>
        <v>0</v>
      </c>
      <c r="K24" s="101">
        <f>'10.TMKK'!K24-'28._TMKK_önként'!K24</f>
        <v>0</v>
      </c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'10.TMKK'!C25-'28._TMKK_önként'!C25</f>
        <v>0</v>
      </c>
      <c r="D25" s="380">
        <f>'10.TMKK'!D25-'28._TMKK_önként'!D25</f>
        <v>25598744</v>
      </c>
      <c r="E25" s="101">
        <f>'10.TMKK'!E25-'28._TMKK_önként'!E25</f>
        <v>27227316</v>
      </c>
      <c r="F25" s="101">
        <f>'10.TMKK'!F25-'28._TMKK_önként'!F25</f>
        <v>27583374</v>
      </c>
      <c r="G25" s="101">
        <f>'10.TMKK'!G25-'28._TMKK_önként'!G25</f>
        <v>27833374</v>
      </c>
      <c r="H25" s="632">
        <f t="shared" si="2"/>
        <v>250000</v>
      </c>
      <c r="I25" s="1204">
        <f>'10.TMKK'!I25-'28._TMKK_önként'!I25</f>
        <v>0</v>
      </c>
      <c r="J25" s="1367">
        <f>'10.TMKK'!J25-'28._TMKK_önként'!J25</f>
        <v>0</v>
      </c>
      <c r="K25" s="101">
        <f>'10.TMKK'!K25-'28._TMKK_önként'!K25</f>
        <v>27833374</v>
      </c>
      <c r="L25" s="1462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'10.TMKK'!C26-'28._TMKK_önként'!C26</f>
        <v>0</v>
      </c>
      <c r="D26" s="380">
        <f>'10.TMKK'!D26-'28._TMKK_önként'!D26</f>
        <v>0</v>
      </c>
      <c r="E26" s="101">
        <f>'10.TMKK'!E26-'28._TMKK_önként'!E26</f>
        <v>0</v>
      </c>
      <c r="F26" s="101">
        <f>'10.TMKK'!F26-'28._TMKK_önként'!F26</f>
        <v>0</v>
      </c>
      <c r="G26" s="101">
        <f>'10.TMKK'!G26-'28._TMKK_önként'!G26</f>
        <v>0</v>
      </c>
      <c r="H26" s="636">
        <f t="shared" si="2"/>
        <v>0</v>
      </c>
      <c r="I26" s="1209">
        <f>'10.TMKK'!I26-'28._TMKK_önként'!I26</f>
        <v>0</v>
      </c>
      <c r="J26" s="1372">
        <f>'10.TMKK'!J26-'28._TMKK_önként'!J26</f>
        <v>0</v>
      </c>
      <c r="K26" s="101">
        <f>'10.TMKK'!K26-'28._TMKK_önként'!K26</f>
        <v>0</v>
      </c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'10.TMKK'!C27-'28._TMKK_önként'!C27</f>
        <v>0</v>
      </c>
      <c r="D27" s="162">
        <f>'10.TMKK'!D27-'28._TMKK_önként'!D27</f>
        <v>0</v>
      </c>
      <c r="E27" s="680">
        <f>'10.TMKK'!E27-'28._TMKK_önként'!E27</f>
        <v>0</v>
      </c>
      <c r="F27" s="680">
        <f>'10.TMKK'!F27-'28._TMKK_önként'!F27</f>
        <v>0</v>
      </c>
      <c r="G27" s="680">
        <f>'10.TMKK'!G27-'28._TMKK_önként'!G27</f>
        <v>0</v>
      </c>
      <c r="H27" s="83">
        <f t="shared" si="2"/>
        <v>0</v>
      </c>
      <c r="I27" s="341">
        <f>'10.TMKK'!I27-'28._TMKK_önként'!I27</f>
        <v>0</v>
      </c>
      <c r="J27" s="1373">
        <f>'10.TMKK'!J27-'28._TMKK_önként'!J27</f>
        <v>0</v>
      </c>
      <c r="K27" s="680">
        <f>'10.TMKK'!K27-'28._TMKK_önként'!K27</f>
        <v>0</v>
      </c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677">
        <f t="shared" si="4"/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'10.TMKK'!C29-'28._TMKK_önként'!C29</f>
        <v>0</v>
      </c>
      <c r="D29" s="258">
        <f>'10.TMKK'!D29-'28._TMKK_önként'!D29</f>
        <v>0</v>
      </c>
      <c r="E29" s="681">
        <f>'10.TMKK'!E29-'28._TMKK_önként'!E29</f>
        <v>0</v>
      </c>
      <c r="F29" s="681">
        <f>'10.TMKK'!F29-'28._TMKK_önként'!F29</f>
        <v>0</v>
      </c>
      <c r="G29" s="681">
        <f>'10.TMKK'!G29-'28._TMKK_önként'!G29</f>
        <v>0</v>
      </c>
      <c r="H29" s="637">
        <f t="shared" si="2"/>
        <v>0</v>
      </c>
      <c r="I29" s="1210">
        <f>'10.TMKK'!I29-'28._TMKK_önként'!I29</f>
        <v>0</v>
      </c>
      <c r="J29" s="1374">
        <f>'10.TMKK'!J29-'28._TMKK_önként'!J29</f>
        <v>0</v>
      </c>
      <c r="K29" s="681">
        <f>'10.TMKK'!K29-'28._TMKK_önként'!K29</f>
        <v>0</v>
      </c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'10.TMKK'!C30-'28._TMKK_önként'!C30</f>
        <v>0</v>
      </c>
      <c r="D30" s="263">
        <f>'10.TMKK'!D30-'28._TMKK_önként'!D30</f>
        <v>0</v>
      </c>
      <c r="E30" s="129">
        <f>'10.TMKK'!E30-'28._TMKK_önként'!E30</f>
        <v>0</v>
      </c>
      <c r="F30" s="129">
        <f>'10.TMKK'!F30-'28._TMKK_önként'!F30</f>
        <v>0</v>
      </c>
      <c r="G30" s="379">
        <f>'10.TMKK'!G30-'28._TMKK_önként'!G30</f>
        <v>0</v>
      </c>
      <c r="H30" s="626">
        <f t="shared" si="2"/>
        <v>0</v>
      </c>
      <c r="I30" s="1211">
        <f>'10.TMKK'!I30-'28._TMKK_önként'!I30</f>
        <v>0</v>
      </c>
      <c r="J30" s="1375">
        <f>'10.TMKK'!J30-'28._TMKK_önként'!J30</f>
        <v>0</v>
      </c>
      <c r="K30" s="379">
        <f>'10.TMKK'!K30-'28._TMKK_önként'!K30</f>
        <v>0</v>
      </c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'10.TMKK'!C31-'28._TMKK_önként'!C31</f>
        <v>0</v>
      </c>
      <c r="D31" s="259">
        <f>'10.TMKK'!D31-'28._TMKK_önként'!D31</f>
        <v>0</v>
      </c>
      <c r="E31" s="682">
        <f>'10.TMKK'!E31-'28._TMKK_önként'!E31</f>
        <v>0</v>
      </c>
      <c r="F31" s="682">
        <f>'10.TMKK'!F31-'28._TMKK_önként'!F31</f>
        <v>0</v>
      </c>
      <c r="G31" s="682">
        <f>'10.TMKK'!G31-'28._TMKK_önként'!G31</f>
        <v>0</v>
      </c>
      <c r="H31" s="638">
        <f t="shared" si="2"/>
        <v>0</v>
      </c>
      <c r="I31" s="1212">
        <f>'10.TMKK'!I31-'28._TMKK_önként'!I31</f>
        <v>0</v>
      </c>
      <c r="J31" s="1376">
        <f>'10.TMKK'!J31-'28._TMKK_önként'!J31</f>
        <v>0</v>
      </c>
      <c r="K31" s="682">
        <f>'10.TMKK'!K31-'28._TMKK_önként'!K31</f>
        <v>0</v>
      </c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677">
        <f t="shared" si="5"/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0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'10.TMKK'!C33-'28._TMKK_önként'!C33</f>
        <v>0</v>
      </c>
      <c r="D33" s="258">
        <f>'10.TMKK'!D33-'28._TMKK_önként'!D33</f>
        <v>0</v>
      </c>
      <c r="E33" s="681">
        <f>'10.TMKK'!E33-'28._TMKK_önként'!E33</f>
        <v>0</v>
      </c>
      <c r="F33" s="681">
        <f>'10.TMKK'!F33-'28._TMKK_önként'!F33</f>
        <v>0</v>
      </c>
      <c r="G33" s="681">
        <f>'10.TMKK'!G33-'28._TMKK_önként'!G33</f>
        <v>0</v>
      </c>
      <c r="H33" s="637">
        <f t="shared" si="2"/>
        <v>0</v>
      </c>
      <c r="I33" s="1210">
        <f>'10.TMKK'!I33-'28._TMKK_önként'!I33</f>
        <v>0</v>
      </c>
      <c r="J33" s="1374">
        <f>'10.TMKK'!J33-'28._TMKK_önként'!J33</f>
        <v>0</v>
      </c>
      <c r="K33" s="681">
        <f>'10.TMKK'!K33-'28._TMKK_önként'!K33</f>
        <v>0</v>
      </c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'10.TMKK'!C34-'28._TMKK_önként'!C34</f>
        <v>0</v>
      </c>
      <c r="D34" s="263">
        <f>'10.TMKK'!D34-'28._TMKK_önként'!D34</f>
        <v>0</v>
      </c>
      <c r="E34" s="129">
        <f>'10.TMKK'!E34-'28._TMKK_önként'!E34</f>
        <v>0</v>
      </c>
      <c r="F34" s="129">
        <f>'10.TMKK'!F34-'28._TMKK_önként'!F34</f>
        <v>0</v>
      </c>
      <c r="G34" s="379">
        <f>'10.TMKK'!G34-'28._TMKK_önként'!G34</f>
        <v>0</v>
      </c>
      <c r="H34" s="626">
        <f t="shared" si="2"/>
        <v>0</v>
      </c>
      <c r="I34" s="1211">
        <f>'10.TMKK'!I34-'28._TMKK_önként'!I34</f>
        <v>0</v>
      </c>
      <c r="J34" s="1375">
        <f>'10.TMKK'!J34-'28._TMKK_önként'!J34</f>
        <v>0</v>
      </c>
      <c r="K34" s="379">
        <f>'10.TMKK'!K34-'28._TMKK_önként'!K34</f>
        <v>0</v>
      </c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'10.TMKK'!C35-'28._TMKK_önként'!C35</f>
        <v>0</v>
      </c>
      <c r="D35" s="259">
        <f>'10.TMKK'!D35-'28._TMKK_önként'!D35</f>
        <v>0</v>
      </c>
      <c r="E35" s="682">
        <f>'10.TMKK'!E35-'28._TMKK_önként'!E35</f>
        <v>0</v>
      </c>
      <c r="F35" s="682">
        <f>'10.TMKK'!F35-'28._TMKK_önként'!F35</f>
        <v>0</v>
      </c>
      <c r="G35" s="682">
        <f>'10.TMKK'!G35-'28._TMKK_önként'!G35</f>
        <v>0</v>
      </c>
      <c r="H35" s="639">
        <f t="shared" si="2"/>
        <v>0</v>
      </c>
      <c r="I35" s="1213">
        <f>'10.TMKK'!I35-'28._TMKK_önként'!I35</f>
        <v>0</v>
      </c>
      <c r="J35" s="1377">
        <f>'10.TMKK'!J35-'28._TMKK_önként'!J35</f>
        <v>0</v>
      </c>
      <c r="K35" s="682">
        <f>'10.TMKK'!K35-'28._TMKK_önként'!K35</f>
        <v>0</v>
      </c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'10.TMKK'!C36-'28._TMKK_önként'!C36</f>
        <v>0</v>
      </c>
      <c r="D36" s="162">
        <f>'10.TMKK'!D36-'28._TMKK_önként'!D36</f>
        <v>0</v>
      </c>
      <c r="E36" s="680">
        <f>'10.TMKK'!E36-'28._TMKK_önként'!E36</f>
        <v>1000000</v>
      </c>
      <c r="F36" s="680">
        <f>'10.TMKK'!F36-'28._TMKK_önként'!F36</f>
        <v>1000000</v>
      </c>
      <c r="G36" s="680">
        <f>'10.TMKK'!G36-'28._TMKK_önként'!G36</f>
        <v>1000000</v>
      </c>
      <c r="H36" s="83">
        <f t="shared" si="2"/>
        <v>0</v>
      </c>
      <c r="I36" s="341">
        <f>'10.TMKK'!I36-'28._TMKK_önként'!I36</f>
        <v>0</v>
      </c>
      <c r="J36" s="1373">
        <f>'10.TMKK'!J36-'28._TMKK_önként'!J36</f>
        <v>0</v>
      </c>
      <c r="K36" s="680">
        <f>'10.TMKK'!K36-'28._TMKK_önként'!K36</f>
        <v>1000000</v>
      </c>
      <c r="L36" s="1301">
        <f t="shared" si="1"/>
        <v>100</v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>
        <f>'10.TMKK'!C37-'28._TMKK_önként'!C37</f>
        <v>0</v>
      </c>
      <c r="D37" s="162">
        <f>'10.TMKK'!D37-'28._TMKK_önként'!D37</f>
        <v>0</v>
      </c>
      <c r="E37" s="683">
        <f>'10.TMKK'!E37-'28._TMKK_önként'!E37</f>
        <v>0</v>
      </c>
      <c r="F37" s="683">
        <f>'10.TMKK'!F37-'28._TMKK_önként'!F37</f>
        <v>0</v>
      </c>
      <c r="G37" s="683">
        <f>'10.TMKK'!G37-'28._TMKK_önként'!G37</f>
        <v>0</v>
      </c>
      <c r="H37" s="640">
        <f t="shared" si="2"/>
        <v>0</v>
      </c>
      <c r="I37" s="340">
        <f>'10.TMKK'!I37-'28._TMKK_önként'!I37</f>
        <v>0</v>
      </c>
      <c r="J37" s="1378">
        <f>'10.TMKK'!J37-'28._TMKK_önként'!J37</f>
        <v>0</v>
      </c>
      <c r="K37" s="683">
        <f>'10.TMKK'!K37-'28._TMKK_önként'!K37</f>
        <v>0</v>
      </c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'10.TMKK'!C38-'28._TMKK_önként'!C38</f>
        <v>0</v>
      </c>
      <c r="D38" s="162">
        <f>'10.TMKK'!D38-'28._TMKK_önként'!D38</f>
        <v>0</v>
      </c>
      <c r="E38" s="680">
        <f>'10.TMKK'!E38-'28._TMKK_önként'!E38</f>
        <v>0</v>
      </c>
      <c r="F38" s="680">
        <f>'10.TMKK'!F38-'28._TMKK_önként'!F38</f>
        <v>0</v>
      </c>
      <c r="G38" s="680">
        <f>'10.TMKK'!G38-'28._TMKK_önként'!G38</f>
        <v>0</v>
      </c>
      <c r="H38" s="83">
        <f t="shared" si="2"/>
        <v>0</v>
      </c>
      <c r="I38" s="341">
        <f>'10.TMKK'!I38-'28._TMKK_önként'!I38</f>
        <v>0</v>
      </c>
      <c r="J38" s="1379">
        <f>'10.TMKK'!J38-'28._TMKK_önként'!J38</f>
        <v>0</v>
      </c>
      <c r="K38" s="680">
        <f>'10.TMKK'!K38-'28._TMKK_önként'!K38</f>
        <v>0</v>
      </c>
      <c r="L38" s="1301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'10.TMKK'!C39-'28._TMKK_önként'!C39</f>
        <v>0</v>
      </c>
      <c r="D39" s="264">
        <f>'10.TMKK'!D39-'28._TMKK_önként'!D39</f>
        <v>0</v>
      </c>
      <c r="E39" s="684">
        <f>'10.TMKK'!E39-'28._TMKK_önként'!E39</f>
        <v>0</v>
      </c>
      <c r="F39" s="684">
        <f>'10.TMKK'!F39-'28._TMKK_önként'!F39</f>
        <v>0</v>
      </c>
      <c r="G39" s="684">
        <f>'10.TMKK'!G39-'28._TMKK_önként'!G39</f>
        <v>0</v>
      </c>
      <c r="H39" s="641">
        <f t="shared" si="2"/>
        <v>0</v>
      </c>
      <c r="I39" s="1214">
        <f>'10.TMKK'!I39-'28._TMKK_önként'!I39</f>
        <v>0</v>
      </c>
      <c r="J39" s="1380">
        <f>'10.TMKK'!J39-'28._TMKK_önként'!J39</f>
        <v>0</v>
      </c>
      <c r="K39" s="684">
        <f>'10.TMKK'!K39-'28._TMKK_önként'!K39</f>
        <v>0</v>
      </c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'10.TMKK'!C40-'28._TMKK_önként'!C40</f>
        <v>0</v>
      </c>
      <c r="D40" s="382">
        <f>'10.TMKK'!D40-'28._TMKK_önként'!D40</f>
        <v>0</v>
      </c>
      <c r="E40" s="693">
        <f>'10.TMKK'!E40-'28._TMKK_önként'!E40</f>
        <v>0</v>
      </c>
      <c r="F40" s="685">
        <f>'10.TMKK'!F40-'28._TMKK_önként'!F40</f>
        <v>0</v>
      </c>
      <c r="G40" s="685">
        <f>'10.TMKK'!G40-'28._TMKK_önként'!G40</f>
        <v>0</v>
      </c>
      <c r="H40" s="642">
        <f t="shared" si="2"/>
        <v>0</v>
      </c>
      <c r="I40" s="1215">
        <f>'10.TMKK'!I40-'28._TMKK_önként'!I40</f>
        <v>0</v>
      </c>
      <c r="J40" s="1381">
        <f>'10.TMKK'!J40-'28._TMKK_önként'!J40</f>
        <v>0</v>
      </c>
      <c r="K40" s="685">
        <f>'10.TMKK'!K40-'28._TMKK_önként'!K40</f>
        <v>0</v>
      </c>
      <c r="L40" s="147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'10.TMKK'!C41-'28._TMKK_önként'!C41</f>
        <v>0</v>
      </c>
      <c r="D41" s="165">
        <f>'10.TMKK'!D41-'28._TMKK_önként'!D41</f>
        <v>0</v>
      </c>
      <c r="E41" s="686">
        <f>'10.TMKK'!E41-'28._TMKK_önként'!E41</f>
        <v>0</v>
      </c>
      <c r="F41" s="686">
        <f>'10.TMKK'!F41-'28._TMKK_önként'!F41</f>
        <v>0</v>
      </c>
      <c r="G41" s="686">
        <f>'10.TMKK'!G41-'28._TMKK_önként'!G41</f>
        <v>0</v>
      </c>
      <c r="H41" s="643">
        <f t="shared" si="2"/>
        <v>0</v>
      </c>
      <c r="I41" s="343">
        <f>'10.TMKK'!I41-'28._TMKK_önként'!I41</f>
        <v>0</v>
      </c>
      <c r="J41" s="1382">
        <f>'10.TMKK'!J41-'28._TMKK_önként'!J41</f>
        <v>0</v>
      </c>
      <c r="K41" s="686">
        <f>'10.TMKK'!K41-'28._TMKK_önként'!K41</f>
        <v>0</v>
      </c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6807200</v>
      </c>
      <c r="D42" s="160">
        <f t="shared" ref="D42:K42" si="6">+D10+D22+D27+D28+D32+D36+D38</f>
        <v>32405944</v>
      </c>
      <c r="E42" s="677">
        <f t="shared" si="6"/>
        <v>37760716</v>
      </c>
      <c r="F42" s="677">
        <f t="shared" si="6"/>
        <v>42930266</v>
      </c>
      <c r="G42" s="677">
        <f t="shared" si="6"/>
        <v>43987670</v>
      </c>
      <c r="H42" s="83">
        <f t="shared" si="2"/>
        <v>1057404</v>
      </c>
      <c r="I42" s="341">
        <f t="shared" si="6"/>
        <v>0</v>
      </c>
      <c r="J42" s="1379">
        <f t="shared" si="6"/>
        <v>0</v>
      </c>
      <c r="K42" s="677">
        <f t="shared" si="6"/>
        <v>43987670</v>
      </c>
      <c r="L42" s="1301">
        <f t="shared" si="1"/>
        <v>100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211305880</v>
      </c>
      <c r="D43" s="160">
        <f t="shared" ref="D43:K43" si="7">SUM(D44:D47)</f>
        <v>230019506</v>
      </c>
      <c r="E43" s="677">
        <f t="shared" si="7"/>
        <v>246197062</v>
      </c>
      <c r="F43" s="677">
        <f t="shared" si="7"/>
        <v>250147286</v>
      </c>
      <c r="G43" s="677">
        <f t="shared" si="7"/>
        <v>248694770</v>
      </c>
      <c r="H43" s="83">
        <f t="shared" si="2"/>
        <v>-1452516</v>
      </c>
      <c r="I43" s="341">
        <f t="shared" si="7"/>
        <v>0</v>
      </c>
      <c r="J43" s="1379">
        <f t="shared" si="7"/>
        <v>0</v>
      </c>
      <c r="K43" s="677">
        <f t="shared" si="7"/>
        <v>247821563</v>
      </c>
      <c r="L43" s="1301">
        <f t="shared" si="1"/>
        <v>99.648884051723314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'10.TMKK'!C44-'28._TMKK_önként'!C44</f>
        <v>0</v>
      </c>
      <c r="D44" s="258">
        <f>'10.TMKK'!D44-'28._TMKK_önként'!D44</f>
        <v>5816029</v>
      </c>
      <c r="E44" s="681">
        <f>'10.TMKK'!E44-'28._TMKK_önként'!E44</f>
        <v>5816029</v>
      </c>
      <c r="F44" s="681">
        <f>'10.TMKK'!F44-'28._TMKK_önként'!F44</f>
        <v>5816029</v>
      </c>
      <c r="G44" s="681">
        <f>'10.TMKK'!G44-'28._TMKK_önként'!G44</f>
        <v>5816029</v>
      </c>
      <c r="H44" s="637">
        <f t="shared" si="2"/>
        <v>0</v>
      </c>
      <c r="I44" s="1210">
        <f>'10.TMKK'!I44-'28._TMKK_önként'!I44</f>
        <v>0</v>
      </c>
      <c r="J44" s="1374">
        <f>'10.TMKK'!J44-'28._TMKK_önként'!J44</f>
        <v>0</v>
      </c>
      <c r="K44" s="681">
        <f>'10.TMKK'!K44-'28._TMKK_önként'!K44</f>
        <v>5816029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'10.TMKK'!C45-'28._TMKK_önként'!C45</f>
        <v>0</v>
      </c>
      <c r="D45" s="263">
        <f>'10.TMKK'!D45-'28._TMKK_önként'!D45</f>
        <v>800000</v>
      </c>
      <c r="E45" s="107">
        <f>'10.TMKK'!E45-'28._TMKK_önként'!E45</f>
        <v>800000</v>
      </c>
      <c r="F45" s="107">
        <f>'10.TMKK'!F45-'28._TMKK_önként'!F45</f>
        <v>800000</v>
      </c>
      <c r="G45" s="107">
        <f>'10.TMKK'!G45-'28._TMKK_önként'!G45</f>
        <v>800000</v>
      </c>
      <c r="H45" s="644">
        <f t="shared" si="2"/>
        <v>0</v>
      </c>
      <c r="I45" s="1216">
        <f>'10.TMKK'!I45-'28._TMKK_önként'!I45</f>
        <v>0</v>
      </c>
      <c r="J45" s="1383">
        <f>'10.TMKK'!J45-'28._TMKK_önként'!J45</f>
        <v>0</v>
      </c>
      <c r="K45" s="107">
        <f>'10.TMKK'!K45-'28._TMKK_önként'!K45</f>
        <v>800000</v>
      </c>
      <c r="L45" s="1474">
        <f t="shared" si="1"/>
        <v>100</v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'10.TMKK'!C46-'28._TMKK_önként'!C46</f>
        <v>203258698</v>
      </c>
      <c r="D46" s="362">
        <f>'10.TMKK'!D46-'28._TMKK_önként'!D46</f>
        <v>214940794</v>
      </c>
      <c r="E46" s="129">
        <f>'10.TMKK'!E46-'28._TMKK_önként'!E46</f>
        <v>225870350</v>
      </c>
      <c r="F46" s="129">
        <f>'10.TMKK'!F46-'28._TMKK_önként'!F46</f>
        <v>229820574</v>
      </c>
      <c r="G46" s="129">
        <f>'10.TMKK'!G46-'28._TMKK_önként'!G46</f>
        <v>228348391</v>
      </c>
      <c r="H46" s="626">
        <f t="shared" si="2"/>
        <v>-1472183</v>
      </c>
      <c r="I46" s="1211">
        <f>'10.TMKK'!I46-'28._TMKK_önként'!I46</f>
        <v>0</v>
      </c>
      <c r="J46" s="1375">
        <f>'10.TMKK'!J46-'28._TMKK_önként'!J46</f>
        <v>0</v>
      </c>
      <c r="K46" s="129">
        <f>'10.TMKK'!K46-'28._TMKK_önként'!K46</f>
        <v>228265077</v>
      </c>
      <c r="L46" s="1303">
        <f t="shared" si="1"/>
        <v>99.963514522859072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'10.TMKK'!C47-'28._TMKK_önként'!C47</f>
        <v>8047182</v>
      </c>
      <c r="D47" s="265">
        <f>'10.TMKK'!D47-'28._TMKK_önként'!D47</f>
        <v>8462683</v>
      </c>
      <c r="E47" s="682">
        <f>'10.TMKK'!E47-'28._TMKK_önként'!E47</f>
        <v>13710683</v>
      </c>
      <c r="F47" s="682">
        <f>'10.TMKK'!F47-'28._TMKK_önként'!F47</f>
        <v>13710683</v>
      </c>
      <c r="G47" s="682">
        <f>'10.TMKK'!G47-'28._TMKK_önként'!G47</f>
        <v>13730350</v>
      </c>
      <c r="H47" s="639">
        <f t="shared" si="2"/>
        <v>19667</v>
      </c>
      <c r="I47" s="1213">
        <f>'10.TMKK'!I47-'28._TMKK_önként'!I47</f>
        <v>0</v>
      </c>
      <c r="J47" s="1377">
        <f>'10.TMKK'!J47-'28._TMKK_önként'!J47</f>
        <v>0</v>
      </c>
      <c r="K47" s="682">
        <f>'10.TMKK'!K47-'28._TMKK_önként'!K47</f>
        <v>12940457</v>
      </c>
      <c r="L47" s="1469">
        <f t="shared" si="1"/>
        <v>94.247102222448802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218113080</v>
      </c>
      <c r="D48" s="167">
        <f t="shared" ref="D48:K48" si="8">+D42+D43</f>
        <v>262425450</v>
      </c>
      <c r="E48" s="687">
        <f t="shared" si="8"/>
        <v>283957778</v>
      </c>
      <c r="F48" s="687">
        <f t="shared" si="8"/>
        <v>293077552</v>
      </c>
      <c r="G48" s="687">
        <f t="shared" si="8"/>
        <v>292682440</v>
      </c>
      <c r="H48" s="649">
        <f t="shared" si="2"/>
        <v>-395112</v>
      </c>
      <c r="I48" s="650">
        <f t="shared" si="8"/>
        <v>0</v>
      </c>
      <c r="J48" s="1384">
        <f t="shared" si="8"/>
        <v>0</v>
      </c>
      <c r="K48" s="687">
        <f t="shared" si="8"/>
        <v>291809233</v>
      </c>
      <c r="L48" s="1475">
        <f t="shared" si="1"/>
        <v>99.701653778750781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/>
      <c r="B50" s="2360"/>
      <c r="C50" s="2360" t="s">
        <v>366</v>
      </c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>C7</f>
        <v xml:space="preserve">2022. évi eredeti előirányzat
2/2022. (II.14.) </v>
      </c>
      <c r="D51" s="226" t="str">
        <f t="shared" ref="D51:L51" si="9">D7</f>
        <v>Módosított előirányzat a 17/2022.  (VI.30.)  rendelet szerint</v>
      </c>
      <c r="E51" s="22" t="str">
        <f t="shared" si="9"/>
        <v>Módosított előirányzat a 18/2022. (IX.29.)  rendelet szerint</v>
      </c>
      <c r="F51" s="22" t="str">
        <f t="shared" si="9"/>
        <v>Módosított előirányzat a 23/2022. (XII.16.)  rendelet szerint</v>
      </c>
      <c r="G51" s="22" t="str">
        <f t="shared" si="9"/>
        <v>Módosított előirányzat a 1/2023. (II.13.)  rendelet szerint</v>
      </c>
      <c r="H51" s="39" t="str">
        <f t="shared" si="9"/>
        <v>Változás a 2022. 23/2022. (XII.16.) rendelethez képest</v>
      </c>
      <c r="I51" s="226" t="str">
        <f t="shared" si="9"/>
        <v>2022. évi teljesítés              2022.06.30-ig</v>
      </c>
      <c r="J51" s="22" t="str">
        <f t="shared" si="9"/>
        <v>2022. évi teljesítés              2022.09.30-ig</v>
      </c>
      <c r="K51" s="647" t="str">
        <f t="shared" si="9"/>
        <v>2022. évi teljesítés              2022.12.31-ig</v>
      </c>
      <c r="L51" s="39" t="str">
        <f t="shared" si="9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210065898</v>
      </c>
      <c r="D52" s="160">
        <f t="shared" ref="D52:K52" si="10">SUM(D53:D58)-D54</f>
        <v>253162767</v>
      </c>
      <c r="E52" s="677">
        <f t="shared" si="10"/>
        <v>269447095</v>
      </c>
      <c r="F52" s="677">
        <f t="shared" si="10"/>
        <v>278566869</v>
      </c>
      <c r="G52" s="677">
        <f t="shared" si="10"/>
        <v>278152090</v>
      </c>
      <c r="H52" s="56">
        <f t="shared" ref="H52:H72" si="11">+G52-F52</f>
        <v>-414779</v>
      </c>
      <c r="I52" s="236">
        <f t="shared" si="10"/>
        <v>0</v>
      </c>
      <c r="J52" s="56">
        <f t="shared" si="10"/>
        <v>0</v>
      </c>
      <c r="K52" s="677">
        <f t="shared" si="10"/>
        <v>269447688</v>
      </c>
      <c r="L52" s="1319">
        <f t="shared" ref="L52:L72" si="12">IF(G52=0,"",K52/G52*100)</f>
        <v>96.870632178244648</v>
      </c>
    </row>
    <row r="53" spans="1:12" ht="12" customHeight="1" x14ac:dyDescent="0.2">
      <c r="A53" s="370" t="s">
        <v>91</v>
      </c>
      <c r="B53" s="18" t="s">
        <v>68</v>
      </c>
      <c r="C53" s="154">
        <f>'10.TMKK'!C54-'28._TMKK_önként'!C53</f>
        <v>137609130</v>
      </c>
      <c r="D53" s="258">
        <f>'10.TMKK'!D54-'28._TMKK_önként'!D53</f>
        <v>142015930</v>
      </c>
      <c r="E53" s="681">
        <f>'10.TMKK'!E54-'28._TMKK_önként'!E53</f>
        <v>151694502</v>
      </c>
      <c r="F53" s="681">
        <f>'10.TMKK'!F54-'28._TMKK_önként'!F53</f>
        <v>152344502</v>
      </c>
      <c r="G53" s="681">
        <f>'10.TMKK'!G54-'28._TMKK_önként'!G53</f>
        <v>152049044</v>
      </c>
      <c r="H53" s="40">
        <f t="shared" si="11"/>
        <v>-295458</v>
      </c>
      <c r="I53" s="240">
        <f>'10.TMKK'!I54-'28._TMKK_önként'!I53</f>
        <v>0</v>
      </c>
      <c r="J53" s="40">
        <f>'10.TMKK'!J54-'28._TMKK_önként'!J53</f>
        <v>0</v>
      </c>
      <c r="K53" s="681">
        <f>'10.TMKK'!K54-'28._TMKK_önként'!K53</f>
        <v>150640189</v>
      </c>
      <c r="L53" s="1320">
        <f t="shared" si="12"/>
        <v>99.073420678659446</v>
      </c>
    </row>
    <row r="54" spans="1:12" ht="12" customHeight="1" x14ac:dyDescent="0.2">
      <c r="A54" s="370" t="s">
        <v>310</v>
      </c>
      <c r="B54" s="374" t="s">
        <v>273</v>
      </c>
      <c r="C54" s="154">
        <f>'10.TMKK'!C55-'28._TMKK_önként'!C54</f>
        <v>0</v>
      </c>
      <c r="D54" s="258">
        <f>'10.TMKK'!D55-'28._TMKK_önként'!D54</f>
        <v>0</v>
      </c>
      <c r="E54" s="681">
        <f>'10.TMKK'!E55-'28._TMKK_önként'!E54</f>
        <v>5750000</v>
      </c>
      <c r="F54" s="681">
        <f>'10.TMKK'!F55-'28._TMKK_önként'!F54</f>
        <v>5750000</v>
      </c>
      <c r="G54" s="681">
        <f>'10.TMKK'!G55-'28._TMKK_önként'!G54</f>
        <v>5412742</v>
      </c>
      <c r="H54" s="40">
        <f t="shared" si="11"/>
        <v>-337258</v>
      </c>
      <c r="I54" s="240">
        <f>'10.TMKK'!I55-'28._TMKK_önként'!I54</f>
        <v>0</v>
      </c>
      <c r="J54" s="40">
        <f>'10.TMKK'!J55-'28._TMKK_önként'!J54</f>
        <v>0</v>
      </c>
      <c r="K54" s="681">
        <f>'10.TMKK'!K55-'28._TMKK_önként'!K54</f>
        <v>4913509</v>
      </c>
      <c r="L54" s="1320">
        <f t="shared" si="12"/>
        <v>90.776707997536192</v>
      </c>
    </row>
    <row r="55" spans="1:12" ht="12" customHeight="1" x14ac:dyDescent="0.2">
      <c r="A55" s="370" t="s">
        <v>92</v>
      </c>
      <c r="B55" s="371" t="s">
        <v>87</v>
      </c>
      <c r="C55" s="379">
        <f>'10.TMKK'!C56-'28._TMKK_önként'!C55</f>
        <v>22804002</v>
      </c>
      <c r="D55" s="362">
        <f>'10.TMKK'!D56-'28._TMKK_önként'!D55</f>
        <v>23545202</v>
      </c>
      <c r="E55" s="129">
        <f>'10.TMKK'!E56-'28._TMKK_önként'!E55</f>
        <v>25272702</v>
      </c>
      <c r="F55" s="129">
        <f>'10.TMKK'!F56-'28._TMKK_önként'!F55</f>
        <v>25272702</v>
      </c>
      <c r="G55" s="129">
        <f>'10.TMKK'!G56-'28._TMKK_önként'!G55</f>
        <v>25425256</v>
      </c>
      <c r="H55" s="363">
        <f t="shared" si="11"/>
        <v>152554</v>
      </c>
      <c r="I55" s="577">
        <f>'10.TMKK'!I56-'28._TMKK_önként'!I55</f>
        <v>0</v>
      </c>
      <c r="J55" s="363">
        <f>'10.TMKK'!J56-'28._TMKK_önként'!J55</f>
        <v>0</v>
      </c>
      <c r="K55" s="129">
        <f>'10.TMKK'!K56-'28._TMKK_önként'!K55</f>
        <v>24274092</v>
      </c>
      <c r="L55" s="1321">
        <f t="shared" si="12"/>
        <v>95.47236023896869</v>
      </c>
    </row>
    <row r="56" spans="1:12" ht="12" customHeight="1" x14ac:dyDescent="0.2">
      <c r="A56" s="370" t="s">
        <v>93</v>
      </c>
      <c r="B56" s="371" t="s">
        <v>69</v>
      </c>
      <c r="C56" s="379">
        <f>'10.TMKK'!C57-'28._TMKK_önként'!C56</f>
        <v>49652766</v>
      </c>
      <c r="D56" s="362">
        <f>'10.TMKK'!D57-'28._TMKK_önként'!D56</f>
        <v>87601635</v>
      </c>
      <c r="E56" s="129">
        <f>'10.TMKK'!E57-'28._TMKK_önként'!E56</f>
        <v>92479891</v>
      </c>
      <c r="F56" s="129">
        <f>'10.TMKK'!F57-'28._TMKK_önként'!F56</f>
        <v>100949665</v>
      </c>
      <c r="G56" s="129">
        <f>'10.TMKK'!G57-'28._TMKK_önként'!G56</f>
        <v>100677790</v>
      </c>
      <c r="H56" s="363">
        <f t="shared" si="11"/>
        <v>-271875</v>
      </c>
      <c r="I56" s="577">
        <f>'10.TMKK'!I57-'28._TMKK_önként'!I56</f>
        <v>0</v>
      </c>
      <c r="J56" s="363">
        <f>'10.TMKK'!J57-'28._TMKK_önként'!J56</f>
        <v>0</v>
      </c>
      <c r="K56" s="129">
        <f>'10.TMKK'!K57-'28._TMKK_önként'!K56</f>
        <v>94533407</v>
      </c>
      <c r="L56" s="1321">
        <f t="shared" si="12"/>
        <v>93.896982641355152</v>
      </c>
    </row>
    <row r="57" spans="1:12" ht="12" customHeight="1" x14ac:dyDescent="0.2">
      <c r="A57" s="370" t="s">
        <v>90</v>
      </c>
      <c r="B57" s="371" t="s">
        <v>80</v>
      </c>
      <c r="C57" s="379">
        <f>'10.TMKK'!C58-'28._TMKK_önként'!C57</f>
        <v>0</v>
      </c>
      <c r="D57" s="362">
        <f>'10.TMKK'!D58-'28._TMKK_önként'!D57</f>
        <v>0</v>
      </c>
      <c r="E57" s="129">
        <f>'10.TMKK'!E58-'28._TMKK_önként'!E57</f>
        <v>0</v>
      </c>
      <c r="F57" s="129">
        <f>'10.TMKK'!F58-'28._TMKK_önként'!F57</f>
        <v>0</v>
      </c>
      <c r="G57" s="129">
        <f>'10.TMKK'!G58-'28._TMKK_önként'!G57</f>
        <v>0</v>
      </c>
      <c r="H57" s="363">
        <f t="shared" si="11"/>
        <v>0</v>
      </c>
      <c r="I57" s="577">
        <f>'10.TMKK'!I58-'28._TMKK_önként'!I57</f>
        <v>0</v>
      </c>
      <c r="J57" s="363">
        <f>'10.TMKK'!J58-'28._TMKK_önként'!J57</f>
        <v>0</v>
      </c>
      <c r="K57" s="129">
        <f>'10.TMKK'!K58-'28._TMKK_önként'!K57</f>
        <v>0</v>
      </c>
      <c r="L57" s="1321" t="str">
        <f t="shared" si="12"/>
        <v/>
      </c>
    </row>
    <row r="58" spans="1:12" ht="12" customHeight="1" x14ac:dyDescent="0.2">
      <c r="A58" s="370" t="s">
        <v>150</v>
      </c>
      <c r="B58" s="371" t="s">
        <v>88</v>
      </c>
      <c r="C58" s="379">
        <f>'10.TMKK'!C59-'28._TMKK_önként'!C58</f>
        <v>0</v>
      </c>
      <c r="D58" s="362">
        <f>'10.TMKK'!D59-'28._TMKK_önként'!D58</f>
        <v>0</v>
      </c>
      <c r="E58" s="129">
        <f>'10.TMKK'!E59-'28._TMKK_önként'!E58</f>
        <v>0</v>
      </c>
      <c r="F58" s="129">
        <f>'10.TMKK'!F59-'28._TMKK_önként'!F58</f>
        <v>0</v>
      </c>
      <c r="G58" s="129">
        <f>'10.TMKK'!G59-'28._TMKK_önként'!G58</f>
        <v>0</v>
      </c>
      <c r="H58" s="363">
        <f t="shared" si="11"/>
        <v>0</v>
      </c>
      <c r="I58" s="577">
        <f>'10.TMKK'!I59-'28._TMKK_önként'!I58</f>
        <v>0</v>
      </c>
      <c r="J58" s="363">
        <f>'10.TMKK'!J59-'28._TMKK_önként'!J58</f>
        <v>0</v>
      </c>
      <c r="K58" s="129">
        <f>'10.TMKK'!K59-'28._TMKK_önként'!K58</f>
        <v>0</v>
      </c>
      <c r="L58" s="1321" t="str">
        <f t="shared" si="12"/>
        <v/>
      </c>
    </row>
    <row r="59" spans="1:12" ht="12" customHeight="1" x14ac:dyDescent="0.2">
      <c r="A59" s="370" t="s">
        <v>311</v>
      </c>
      <c r="B59" s="612" t="s">
        <v>238</v>
      </c>
      <c r="C59" s="379">
        <f>'10.TMKK'!C60-'28._TMKK_önként'!C59</f>
        <v>0</v>
      </c>
      <c r="D59" s="362">
        <f>'10.TMKK'!D60-'28._TMKK_önként'!D59</f>
        <v>0</v>
      </c>
      <c r="E59" s="129">
        <f>'10.TMKK'!E60-'28._TMKK_önként'!E59</f>
        <v>0</v>
      </c>
      <c r="F59" s="129">
        <f>'10.TMKK'!F60-'28._TMKK_önként'!F59</f>
        <v>0</v>
      </c>
      <c r="G59" s="129">
        <f>'10.TMKK'!G60-'28._TMKK_önként'!G59</f>
        <v>0</v>
      </c>
      <c r="H59" s="363">
        <f t="shared" si="11"/>
        <v>0</v>
      </c>
      <c r="I59" s="577">
        <f>'10.TMKK'!I60-'28._TMKK_önként'!I59</f>
        <v>0</v>
      </c>
      <c r="J59" s="363">
        <f>'10.TMKK'!J60-'28._TMKK_önként'!J59</f>
        <v>0</v>
      </c>
      <c r="K59" s="129">
        <f>'10.TMKK'!K60-'28._TMKK_önként'!K59</f>
        <v>0</v>
      </c>
      <c r="L59" s="1321" t="str">
        <f t="shared" si="12"/>
        <v/>
      </c>
    </row>
    <row r="60" spans="1:12" ht="12" customHeight="1" thickBot="1" x14ac:dyDescent="0.25">
      <c r="A60" s="93" t="s">
        <v>312</v>
      </c>
      <c r="B60" s="94" t="s">
        <v>237</v>
      </c>
      <c r="C60" s="109">
        <f>'10.TMKK'!C61-'28._TMKK_önként'!C60</f>
        <v>0</v>
      </c>
      <c r="D60" s="259">
        <f>'10.TMKK'!D61-'28._TMKK_önként'!D60</f>
        <v>0</v>
      </c>
      <c r="E60" s="688">
        <f>'10.TMKK'!E61-'28._TMKK_önként'!E60</f>
        <v>0</v>
      </c>
      <c r="F60" s="688">
        <f>'10.TMKK'!F61-'28._TMKK_önként'!F60</f>
        <v>0</v>
      </c>
      <c r="G60" s="688">
        <f>'10.TMKK'!G61-'28._TMKK_önként'!G60</f>
        <v>0</v>
      </c>
      <c r="H60" s="66">
        <f t="shared" si="11"/>
        <v>0</v>
      </c>
      <c r="I60" s="242">
        <f>'10.TMKK'!I61-'28._TMKK_önként'!I60</f>
        <v>0</v>
      </c>
      <c r="J60" s="66">
        <f>'10.TMKK'!J61-'28._TMKK_önként'!J60</f>
        <v>0</v>
      </c>
      <c r="K60" s="688">
        <f>'10.TMKK'!K61-'28._TMKK_önként'!K60</f>
        <v>0</v>
      </c>
      <c r="L60" s="1322" t="str">
        <f t="shared" si="12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8047182</v>
      </c>
      <c r="D61" s="160">
        <f t="shared" ref="D61:K61" si="13">SUM(D62:D66)</f>
        <v>9262683</v>
      </c>
      <c r="E61" s="677">
        <f t="shared" si="13"/>
        <v>14510683</v>
      </c>
      <c r="F61" s="677">
        <f t="shared" si="13"/>
        <v>14510683</v>
      </c>
      <c r="G61" s="677">
        <f t="shared" si="13"/>
        <v>14530350</v>
      </c>
      <c r="H61" s="56">
        <f t="shared" si="11"/>
        <v>19667</v>
      </c>
      <c r="I61" s="236">
        <f t="shared" si="13"/>
        <v>0</v>
      </c>
      <c r="J61" s="56">
        <f t="shared" si="13"/>
        <v>0</v>
      </c>
      <c r="K61" s="677">
        <f t="shared" si="13"/>
        <v>13434517</v>
      </c>
      <c r="L61" s="1319">
        <f t="shared" si="12"/>
        <v>92.458316558100805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f>'10.TMKK'!C63-'28._TMKK_önként'!C62</f>
        <v>8047182</v>
      </c>
      <c r="D62" s="258">
        <f>'10.TMKK'!D63-'28._TMKK_önként'!D62</f>
        <v>9262683</v>
      </c>
      <c r="E62" s="681">
        <f>'10.TMKK'!E63-'28._TMKK_önként'!E62</f>
        <v>14510683</v>
      </c>
      <c r="F62" s="681">
        <f>'10.TMKK'!F63-'28._TMKK_önként'!F62</f>
        <v>14510683</v>
      </c>
      <c r="G62" s="681">
        <f>'10.TMKK'!G63-'28._TMKK_önként'!G62</f>
        <v>14530350</v>
      </c>
      <c r="H62" s="40">
        <f t="shared" si="11"/>
        <v>19667</v>
      </c>
      <c r="I62" s="240">
        <f>'10.TMKK'!I63-'28._TMKK_önként'!I62</f>
        <v>0</v>
      </c>
      <c r="J62" s="40">
        <f>'10.TMKK'!J63-'28._TMKK_önként'!J62</f>
        <v>0</v>
      </c>
      <c r="K62" s="681">
        <f>'10.TMKK'!K63-'28._TMKK_önként'!K62</f>
        <v>13434517</v>
      </c>
      <c r="L62" s="1320">
        <f t="shared" si="12"/>
        <v>92.458316558100805</v>
      </c>
    </row>
    <row r="63" spans="1:12" s="72" customFormat="1" ht="12" customHeight="1" x14ac:dyDescent="0.2">
      <c r="A63" s="370" t="s">
        <v>321</v>
      </c>
      <c r="B63" s="613" t="s">
        <v>239</v>
      </c>
      <c r="C63" s="154">
        <f>'10.TMKK'!C64-'28._TMKK_önként'!C63</f>
        <v>0</v>
      </c>
      <c r="D63" s="258">
        <f>'10.TMKK'!D64-'28._TMKK_önként'!D63</f>
        <v>0</v>
      </c>
      <c r="E63" s="681">
        <f>'10.TMKK'!E64-'28._TMKK_önként'!E63</f>
        <v>0</v>
      </c>
      <c r="F63" s="681">
        <f>'10.TMKK'!F64-'28._TMKK_önként'!F63</f>
        <v>0</v>
      </c>
      <c r="G63" s="681">
        <f>'10.TMKK'!G64-'28._TMKK_önként'!G63</f>
        <v>0</v>
      </c>
      <c r="H63" s="40">
        <f t="shared" si="11"/>
        <v>0</v>
      </c>
      <c r="I63" s="240">
        <f>'10.TMKK'!I64-'28._TMKK_önként'!I63</f>
        <v>0</v>
      </c>
      <c r="J63" s="40">
        <f>'10.TMKK'!J64-'28._TMKK_önként'!J63</f>
        <v>0</v>
      </c>
      <c r="K63" s="681">
        <f>'10.TMKK'!K64-'28._TMKK_önként'!K63</f>
        <v>0</v>
      </c>
      <c r="L63" s="1320" t="str">
        <f t="shared" si="12"/>
        <v/>
      </c>
    </row>
    <row r="64" spans="1:12" ht="12" customHeight="1" x14ac:dyDescent="0.2">
      <c r="A64" s="370" t="s">
        <v>95</v>
      </c>
      <c r="B64" s="371" t="s">
        <v>2</v>
      </c>
      <c r="C64" s="379">
        <f>'10.TMKK'!C65-'28._TMKK_önként'!C64</f>
        <v>0</v>
      </c>
      <c r="D64" s="362">
        <f>'10.TMKK'!D65-'28._TMKK_önként'!D64</f>
        <v>0</v>
      </c>
      <c r="E64" s="129">
        <f>'10.TMKK'!E65-'28._TMKK_önként'!E64</f>
        <v>0</v>
      </c>
      <c r="F64" s="129">
        <f>'10.TMKK'!F65-'28._TMKK_önként'!F64</f>
        <v>0</v>
      </c>
      <c r="G64" s="129">
        <f>'10.TMKK'!G65-'28._TMKK_önként'!G64</f>
        <v>0</v>
      </c>
      <c r="H64" s="363">
        <f t="shared" si="11"/>
        <v>0</v>
      </c>
      <c r="I64" s="577">
        <f>'10.TMKK'!I65-'28._TMKK_önként'!I64</f>
        <v>0</v>
      </c>
      <c r="J64" s="363">
        <f>'10.TMKK'!J65-'28._TMKK_önként'!J64</f>
        <v>0</v>
      </c>
      <c r="K64" s="129">
        <f>'10.TMKK'!K65-'28._TMKK_önként'!K64</f>
        <v>0</v>
      </c>
      <c r="L64" s="1321" t="str">
        <f t="shared" si="12"/>
        <v/>
      </c>
    </row>
    <row r="65" spans="1:12" ht="12" customHeight="1" x14ac:dyDescent="0.2">
      <c r="A65" s="370" t="s">
        <v>345</v>
      </c>
      <c r="B65" s="614" t="s">
        <v>240</v>
      </c>
      <c r="C65" s="379">
        <f>'10.TMKK'!C66-'28._TMKK_önként'!C65</f>
        <v>0</v>
      </c>
      <c r="D65" s="362">
        <f>'10.TMKK'!D66-'28._TMKK_önként'!D65</f>
        <v>0</v>
      </c>
      <c r="E65" s="129">
        <f>'10.TMKK'!E66-'28._TMKK_önként'!E65</f>
        <v>0</v>
      </c>
      <c r="F65" s="129">
        <f>'10.TMKK'!F66-'28._TMKK_önként'!F65</f>
        <v>0</v>
      </c>
      <c r="G65" s="129">
        <f>'10.TMKK'!G66-'28._TMKK_önként'!G65</f>
        <v>0</v>
      </c>
      <c r="H65" s="363">
        <f t="shared" si="11"/>
        <v>0</v>
      </c>
      <c r="I65" s="577">
        <f>'10.TMKK'!I66-'28._TMKK_önként'!I65</f>
        <v>0</v>
      </c>
      <c r="J65" s="363">
        <f>'10.TMKK'!J66-'28._TMKK_önként'!J65</f>
        <v>0</v>
      </c>
      <c r="K65" s="129">
        <f>'10.TMKK'!K66-'28._TMKK_önként'!K65</f>
        <v>0</v>
      </c>
      <c r="L65" s="1321" t="str">
        <f t="shared" si="12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>
        <f>'10.TMKK'!C67-'28._TMKK_önként'!C66</f>
        <v>0</v>
      </c>
      <c r="D66" s="362">
        <f>'10.TMKK'!D67-'28._TMKK_önként'!D66</f>
        <v>0</v>
      </c>
      <c r="E66" s="129">
        <f>'10.TMKK'!E67-'28._TMKK_önként'!E66</f>
        <v>0</v>
      </c>
      <c r="F66" s="129">
        <f>'10.TMKK'!F67-'28._TMKK_önként'!F66</f>
        <v>0</v>
      </c>
      <c r="G66" s="129">
        <f>'10.TMKK'!G67-'28._TMKK_önként'!G66</f>
        <v>0</v>
      </c>
      <c r="H66" s="363">
        <f t="shared" si="11"/>
        <v>0</v>
      </c>
      <c r="I66" s="577">
        <f>'10.TMKK'!I67-'28._TMKK_önként'!I66</f>
        <v>0</v>
      </c>
      <c r="J66" s="363">
        <f>'10.TMKK'!J67-'28._TMKK_önként'!J66</f>
        <v>0</v>
      </c>
      <c r="K66" s="129">
        <f>'10.TMKK'!K67-'28._TMKK_önként'!K66</f>
        <v>0</v>
      </c>
      <c r="L66" s="1321" t="str">
        <f t="shared" si="12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>
        <f>'10.TMKK'!C68-'28._TMKK_önként'!C67</f>
        <v>0</v>
      </c>
      <c r="D67" s="362">
        <f>'10.TMKK'!D68-'28._TMKK_önként'!D67</f>
        <v>0</v>
      </c>
      <c r="E67" s="129">
        <f>'10.TMKK'!E68-'28._TMKK_önként'!E67</f>
        <v>0</v>
      </c>
      <c r="F67" s="129">
        <f>'10.TMKK'!F68-'28._TMKK_önként'!F67</f>
        <v>0</v>
      </c>
      <c r="G67" s="129">
        <f>'10.TMKK'!G68-'28._TMKK_önként'!G67</f>
        <v>0</v>
      </c>
      <c r="H67" s="363">
        <f t="shared" si="11"/>
        <v>0</v>
      </c>
      <c r="I67" s="577">
        <f>'10.TMKK'!I68-'28._TMKK_önként'!I67</f>
        <v>0</v>
      </c>
      <c r="J67" s="363">
        <f>'10.TMKK'!J68-'28._TMKK_önként'!J67</f>
        <v>0</v>
      </c>
      <c r="K67" s="129">
        <f>'10.TMKK'!K68-'28._TMKK_önként'!K67</f>
        <v>0</v>
      </c>
      <c r="L67" s="1321" t="str">
        <f t="shared" si="12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'10.TMKK'!C69-'28._TMKK_önként'!C68</f>
        <v>0</v>
      </c>
      <c r="D68" s="362">
        <f>'10.TMKK'!D69-'28._TMKK_önként'!D68</f>
        <v>0</v>
      </c>
      <c r="E68" s="129">
        <f>'10.TMKK'!E69-'28._TMKK_önként'!E68</f>
        <v>0</v>
      </c>
      <c r="F68" s="129">
        <f>'10.TMKK'!F69-'28._TMKK_önként'!F68</f>
        <v>0</v>
      </c>
      <c r="G68" s="129">
        <f>'10.TMKK'!G69-'28._TMKK_önként'!G68</f>
        <v>0</v>
      </c>
      <c r="H68" s="363">
        <f t="shared" si="11"/>
        <v>0</v>
      </c>
      <c r="I68" s="577">
        <f>'10.TMKK'!I69-'28._TMKK_önként'!I68</f>
        <v>0</v>
      </c>
      <c r="J68" s="363">
        <f>'10.TMKK'!J69-'28._TMKK_önként'!J68</f>
        <v>0</v>
      </c>
      <c r="K68" s="129">
        <f>'10.TMKK'!K69-'28._TMKK_önként'!K68</f>
        <v>0</v>
      </c>
      <c r="L68" s="1321" t="str">
        <f t="shared" si="12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218113080</v>
      </c>
      <c r="D69" s="160">
        <f t="shared" ref="D69:K69" si="14">+D52+D61</f>
        <v>262425450</v>
      </c>
      <c r="E69" s="677">
        <f t="shared" si="14"/>
        <v>283957778</v>
      </c>
      <c r="F69" s="677">
        <f t="shared" si="14"/>
        <v>293077552</v>
      </c>
      <c r="G69" s="677">
        <f t="shared" si="14"/>
        <v>292682440</v>
      </c>
      <c r="H69" s="56">
        <f t="shared" si="11"/>
        <v>-395112</v>
      </c>
      <c r="I69" s="236">
        <f t="shared" si="14"/>
        <v>0</v>
      </c>
      <c r="J69" s="56">
        <f t="shared" si="14"/>
        <v>0</v>
      </c>
      <c r="K69" s="677">
        <f t="shared" si="14"/>
        <v>282882205</v>
      </c>
      <c r="L69" s="1319">
        <f t="shared" si="12"/>
        <v>96.651580805462743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2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'10.TMKK'!C72-'28._TMKK_önként'!C71</f>
        <v>33</v>
      </c>
      <c r="D71" s="1733">
        <f>'10.TMKK'!D72-'28._TMKK_önként'!D71</f>
        <v>33</v>
      </c>
      <c r="E71" s="1735">
        <f>'10.TMKK'!E72-'28._TMKK_önként'!E71</f>
        <v>33</v>
      </c>
      <c r="F71" s="1735">
        <f>'10.TMKK'!F72-'28._TMKK_önként'!F71</f>
        <v>33</v>
      </c>
      <c r="G71" s="1735">
        <f>'10.TMKK'!G72-'28._TMKK_önként'!G71</f>
        <v>33</v>
      </c>
      <c r="H71" s="1736">
        <f t="shared" si="11"/>
        <v>0</v>
      </c>
      <c r="I71" s="1736">
        <f>'10.TMKK'!I72-'28._TMKK_önként'!I71</f>
        <v>-2</v>
      </c>
      <c r="J71" s="1736">
        <f>'10.TMKK'!J72-'28._TMKK_önként'!J71</f>
        <v>-2</v>
      </c>
      <c r="K71" s="1735">
        <f>'10.TMKK'!K72-'28._TMKK_önként'!K71</f>
        <v>33</v>
      </c>
      <c r="L71" s="1323">
        <f t="shared" si="12"/>
        <v>100</v>
      </c>
    </row>
    <row r="72" spans="1:12" s="1726" customFormat="1" ht="14.25" customHeight="1" thickBot="1" x14ac:dyDescent="0.25">
      <c r="A72" s="1730" t="s">
        <v>295</v>
      </c>
      <c r="B72" s="1731"/>
      <c r="C72" s="163">
        <f>'10.TMKK'!C73-'28._TMKK_önként'!C72</f>
        <v>0</v>
      </c>
      <c r="D72" s="162">
        <f>'10.TMKK'!D73-'28._TMKK_önként'!D72</f>
        <v>0</v>
      </c>
      <c r="E72" s="680">
        <f>'10.TMKK'!E73-'28._TMKK_önként'!E72</f>
        <v>0</v>
      </c>
      <c r="F72" s="680">
        <f>'10.TMKK'!F73-'28._TMKK_önként'!F72</f>
        <v>0</v>
      </c>
      <c r="G72" s="680">
        <f>'10.TMKK'!G73-'28._TMKK_önként'!G72</f>
        <v>0</v>
      </c>
      <c r="H72" s="1738">
        <f t="shared" si="11"/>
        <v>0</v>
      </c>
      <c r="I72" s="1736">
        <f>'10.TMKK'!I73-'28._TMKK_önként'!I72</f>
        <v>0</v>
      </c>
      <c r="J72" s="1736">
        <f>'10.TMKK'!J73-'28._TMKK_önként'!J72</f>
        <v>0</v>
      </c>
      <c r="K72" s="1735"/>
      <c r="L72" s="1323" t="str">
        <f t="shared" si="12"/>
        <v/>
      </c>
    </row>
    <row r="73" spans="1:12" s="1726" customFormat="1" ht="11.25" x14ac:dyDescent="0.2">
      <c r="A73" s="1727"/>
      <c r="H73" s="1739"/>
    </row>
    <row r="74" spans="1:12" s="1726" customFormat="1" ht="11.25" x14ac:dyDescent="0.2">
      <c r="A74" s="1727"/>
    </row>
    <row r="75" spans="1:12" s="1726" customFormat="1" ht="11.25" x14ac:dyDescent="0.2">
      <c r="A75" s="1727"/>
    </row>
  </sheetData>
  <sheetProtection formatCells="0"/>
  <mergeCells count="7">
    <mergeCell ref="A9:H9"/>
    <mergeCell ref="A50:L50"/>
    <mergeCell ref="A1:I1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3"/>
  <sheetViews>
    <sheetView view="pageBreakPreview" zoomScale="130" zoomScaleNormal="100" zoomScaleSheetLayoutView="130" workbookViewId="0">
      <selection activeCell="C20" sqref="C20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66406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1085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391</v>
      </c>
      <c r="C4" s="2186" t="s">
        <v>185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407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>
        <f t="shared" ref="D10:K10" si="0">SUM(D11:D21)</f>
        <v>0</v>
      </c>
      <c r="E10" s="677">
        <f t="shared" si="0"/>
        <v>67500</v>
      </c>
      <c r="F10" s="677">
        <f t="shared" si="0"/>
        <v>67500</v>
      </c>
      <c r="G10" s="677">
        <f t="shared" si="0"/>
        <v>67500</v>
      </c>
      <c r="H10" s="1224">
        <f>+G10-F10</f>
        <v>0</v>
      </c>
      <c r="I10" s="1202">
        <f t="shared" si="0"/>
        <v>0</v>
      </c>
      <c r="J10" s="1365">
        <f t="shared" si="0"/>
        <v>0</v>
      </c>
      <c r="K10" s="677">
        <f t="shared" si="0"/>
        <v>67500</v>
      </c>
      <c r="L10" s="1319">
        <f t="shared" ref="L10:L48" si="1">IF(G10=0,"",K10/G10*100)</f>
        <v>100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2">+G11-F11</f>
        <v>0</v>
      </c>
      <c r="I11" s="1203"/>
      <c r="J11" s="1366"/>
      <c r="K11" s="678"/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v>0</v>
      </c>
      <c r="D12" s="380">
        <v>0</v>
      </c>
      <c r="E12" s="101">
        <v>53150</v>
      </c>
      <c r="F12" s="101">
        <v>53150</v>
      </c>
      <c r="G12" s="101">
        <v>53150</v>
      </c>
      <c r="H12" s="632">
        <f t="shared" si="2"/>
        <v>0</v>
      </c>
      <c r="I12" s="1204">
        <v>0</v>
      </c>
      <c r="J12" s="1367">
        <v>0</v>
      </c>
      <c r="K12" s="101">
        <v>53150</v>
      </c>
      <c r="L12" s="1462">
        <f t="shared" si="1"/>
        <v>100</v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2"/>
        <v>0</v>
      </c>
      <c r="I13" s="1204"/>
      <c r="J13" s="1367"/>
      <c r="K13" s="101"/>
      <c r="L13" s="1462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2"/>
        <v>0</v>
      </c>
      <c r="I14" s="1204"/>
      <c r="J14" s="1367"/>
      <c r="K14" s="101"/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2"/>
        <v>0</v>
      </c>
      <c r="I15" s="1204"/>
      <c r="J15" s="1367"/>
      <c r="K15" s="101"/>
      <c r="L15" s="1462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v>0</v>
      </c>
      <c r="D16" s="380">
        <v>0</v>
      </c>
      <c r="E16" s="101">
        <v>14350</v>
      </c>
      <c r="F16" s="101">
        <v>14350</v>
      </c>
      <c r="G16" s="101">
        <v>14350</v>
      </c>
      <c r="H16" s="632">
        <f t="shared" si="2"/>
        <v>0</v>
      </c>
      <c r="I16" s="1204">
        <v>0</v>
      </c>
      <c r="J16" s="1367">
        <v>0</v>
      </c>
      <c r="K16" s="101">
        <v>14350</v>
      </c>
      <c r="L16" s="1462">
        <f t="shared" si="1"/>
        <v>100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2"/>
        <v>0</v>
      </c>
      <c r="I17" s="1204"/>
      <c r="J17" s="1367"/>
      <c r="K17" s="101"/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2"/>
        <v>0</v>
      </c>
      <c r="I18" s="1205"/>
      <c r="J18" s="1368"/>
      <c r="K18" s="106"/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2"/>
        <v>0</v>
      </c>
      <c r="I19" s="1204"/>
      <c r="J19" s="1367"/>
      <c r="K19" s="101"/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2"/>
        <v>0</v>
      </c>
      <c r="I20" s="1206"/>
      <c r="J20" s="1369"/>
      <c r="K20" s="372"/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2"/>
        <v>0</v>
      </c>
      <c r="I21" s="1207"/>
      <c r="J21" s="1370"/>
      <c r="K21" s="106"/>
      <c r="L21" s="1465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 t="shared" ref="D22:K22" si="3">SUM(D23:D25)</f>
        <v>0</v>
      </c>
      <c r="E22" s="677">
        <f t="shared" si="3"/>
        <v>0</v>
      </c>
      <c r="F22" s="677">
        <f t="shared" si="3"/>
        <v>0</v>
      </c>
      <c r="G22" s="677">
        <f t="shared" si="3"/>
        <v>0</v>
      </c>
      <c r="H22" s="56">
        <f t="shared" si="2"/>
        <v>0</v>
      </c>
      <c r="I22" s="1202">
        <f t="shared" si="3"/>
        <v>0</v>
      </c>
      <c r="J22" s="1365">
        <f t="shared" si="3"/>
        <v>0</v>
      </c>
      <c r="K22" s="677">
        <f t="shared" si="3"/>
        <v>0</v>
      </c>
      <c r="L22" s="1319" t="str">
        <f t="shared" si="1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2"/>
        <v>0</v>
      </c>
      <c r="I23" s="1208"/>
      <c r="J23" s="1371"/>
      <c r="K23" s="679"/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2"/>
        <v>0</v>
      </c>
      <c r="I24" s="1204"/>
      <c r="J24" s="1367"/>
      <c r="K24" s="101"/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2"/>
        <v>0</v>
      </c>
      <c r="I25" s="1204"/>
      <c r="J25" s="1367"/>
      <c r="K25" s="101"/>
      <c r="L25" s="1462" t="str">
        <f t="shared" si="1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2"/>
        <v>0</v>
      </c>
      <c r="I26" s="1209"/>
      <c r="J26" s="1372"/>
      <c r="K26" s="101"/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2"/>
        <v>0</v>
      </c>
      <c r="I27" s="341"/>
      <c r="J27" s="1373"/>
      <c r="K27" s="680"/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350000</v>
      </c>
      <c r="E28" s="677">
        <f t="shared" si="4"/>
        <v>350000</v>
      </c>
      <c r="F28" s="677">
        <f t="shared" si="4"/>
        <v>350000</v>
      </c>
      <c r="G28" s="677">
        <f t="shared" si="4"/>
        <v>350000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350000</v>
      </c>
      <c r="L28" s="1301">
        <f t="shared" si="1"/>
        <v>100</v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2"/>
        <v>0</v>
      </c>
      <c r="I29" s="1210"/>
      <c r="J29" s="1374"/>
      <c r="K29" s="681"/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>
        <v>350000</v>
      </c>
      <c r="E30" s="129">
        <v>350000</v>
      </c>
      <c r="F30" s="129">
        <v>350000</v>
      </c>
      <c r="G30" s="379">
        <v>350000</v>
      </c>
      <c r="H30" s="626">
        <f t="shared" si="2"/>
        <v>0</v>
      </c>
      <c r="I30" s="1211"/>
      <c r="J30" s="1375"/>
      <c r="K30" s="379">
        <v>350000</v>
      </c>
      <c r="L30" s="1303">
        <f t="shared" si="1"/>
        <v>100</v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2"/>
        <v>0</v>
      </c>
      <c r="I31" s="1212"/>
      <c r="J31" s="1376"/>
      <c r="K31" s="682"/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677">
        <f t="shared" si="5"/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0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2"/>
        <v>0</v>
      </c>
      <c r="I33" s="1210"/>
      <c r="J33" s="1374"/>
      <c r="K33" s="681"/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2"/>
        <v>0</v>
      </c>
      <c r="I34" s="1211"/>
      <c r="J34" s="1375"/>
      <c r="K34" s="379"/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2"/>
        <v>0</v>
      </c>
      <c r="I35" s="1213"/>
      <c r="J35" s="1377"/>
      <c r="K35" s="682"/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2"/>
        <v>0</v>
      </c>
      <c r="I36" s="341"/>
      <c r="J36" s="1373"/>
      <c r="K36" s="680"/>
      <c r="L36" s="1301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2"/>
        <v>0</v>
      </c>
      <c r="I37" s="340"/>
      <c r="J37" s="1378"/>
      <c r="K37" s="683"/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>
        <f>D39+D40</f>
        <v>0</v>
      </c>
      <c r="E38" s="680">
        <f t="shared" ref="E38:G38" si="6">E39+E40</f>
        <v>0</v>
      </c>
      <c r="F38" s="680">
        <f t="shared" si="6"/>
        <v>0</v>
      </c>
      <c r="G38" s="680">
        <f t="shared" si="6"/>
        <v>0</v>
      </c>
      <c r="H38" s="83">
        <f t="shared" si="2"/>
        <v>0</v>
      </c>
      <c r="I38" s="341">
        <f t="shared" ref="I38:K38" si="7">I39+I40</f>
        <v>0</v>
      </c>
      <c r="J38" s="1379">
        <f t="shared" si="7"/>
        <v>0</v>
      </c>
      <c r="K38" s="680">
        <f t="shared" si="7"/>
        <v>0</v>
      </c>
      <c r="L38" s="1301" t="str">
        <f t="shared" si="1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2"/>
        <v>0</v>
      </c>
      <c r="I39" s="1214"/>
      <c r="J39" s="1380"/>
      <c r="K39" s="684"/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2"/>
        <v>0</v>
      </c>
      <c r="I40" s="1215"/>
      <c r="J40" s="1381"/>
      <c r="K40" s="685"/>
      <c r="L40" s="1472" t="str">
        <f t="shared" si="1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2"/>
        <v>0</v>
      </c>
      <c r="I41" s="343"/>
      <c r="J41" s="1382"/>
      <c r="K41" s="686"/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0</v>
      </c>
      <c r="D42" s="160">
        <f t="shared" ref="D42:K42" si="8">+D10+D22+D27+D28+D32+D36+D38</f>
        <v>350000</v>
      </c>
      <c r="E42" s="677">
        <f t="shared" si="8"/>
        <v>417500</v>
      </c>
      <c r="F42" s="677">
        <f t="shared" si="8"/>
        <v>417500</v>
      </c>
      <c r="G42" s="677">
        <f t="shared" si="8"/>
        <v>417500</v>
      </c>
      <c r="H42" s="83">
        <f t="shared" si="2"/>
        <v>0</v>
      </c>
      <c r="I42" s="341">
        <f t="shared" si="8"/>
        <v>0</v>
      </c>
      <c r="J42" s="1379">
        <f t="shared" si="8"/>
        <v>0</v>
      </c>
      <c r="K42" s="677">
        <f t="shared" si="8"/>
        <v>417500</v>
      </c>
      <c r="L42" s="1301">
        <f t="shared" si="1"/>
        <v>100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10325392</v>
      </c>
      <c r="D43" s="160">
        <f t="shared" ref="D43:K43" si="9">SUM(D44:D47)</f>
        <v>10469392</v>
      </c>
      <c r="E43" s="677">
        <f t="shared" si="9"/>
        <v>10469392</v>
      </c>
      <c r="F43" s="677">
        <f t="shared" si="9"/>
        <v>10469392</v>
      </c>
      <c r="G43" s="677">
        <f t="shared" si="9"/>
        <v>11020017</v>
      </c>
      <c r="H43" s="83">
        <f t="shared" si="2"/>
        <v>550625</v>
      </c>
      <c r="I43" s="341">
        <f t="shared" si="9"/>
        <v>0</v>
      </c>
      <c r="J43" s="1379">
        <f t="shared" si="9"/>
        <v>0</v>
      </c>
      <c r="K43" s="677">
        <f t="shared" si="9"/>
        <v>11020017</v>
      </c>
      <c r="L43" s="1301">
        <f t="shared" si="1"/>
        <v>100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2"/>
        <v>0</v>
      </c>
      <c r="I44" s="1210"/>
      <c r="J44" s="1374"/>
      <c r="K44" s="681"/>
      <c r="L44" s="1467" t="str">
        <f t="shared" si="1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2"/>
        <v>0</v>
      </c>
      <c r="I45" s="1216"/>
      <c r="J45" s="1383"/>
      <c r="K45" s="107"/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 t="shared" ref="C46" si="10">C69-C42-C62-C64-C67</f>
        <v>10233697</v>
      </c>
      <c r="D46" s="362">
        <f>+D52-D10-D22-D36-D44</f>
        <v>10377697</v>
      </c>
      <c r="E46" s="129">
        <f t="shared" ref="E46:G46" si="11">+E52-E10-E22-E36-E44</f>
        <v>10377697</v>
      </c>
      <c r="F46" s="129">
        <f t="shared" si="11"/>
        <v>10377697</v>
      </c>
      <c r="G46" s="129">
        <f t="shared" si="11"/>
        <v>10947989</v>
      </c>
      <c r="H46" s="626">
        <f t="shared" si="2"/>
        <v>570292</v>
      </c>
      <c r="I46" s="1211">
        <f t="shared" ref="I46:J46" si="12">+I52-I10-I22-I36-I44</f>
        <v>0</v>
      </c>
      <c r="J46" s="1375">
        <f t="shared" si="12"/>
        <v>0</v>
      </c>
      <c r="K46" s="129">
        <v>10947989</v>
      </c>
      <c r="L46" s="1303">
        <f t="shared" si="1"/>
        <v>100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C61</f>
        <v>91695</v>
      </c>
      <c r="D47" s="265">
        <f>+D61-D28-D32-D38-D45</f>
        <v>91695</v>
      </c>
      <c r="E47" s="682">
        <f t="shared" ref="E47:G47" si="13">+E61-E28-E32-E38-E45</f>
        <v>91695</v>
      </c>
      <c r="F47" s="682">
        <f t="shared" si="13"/>
        <v>91695</v>
      </c>
      <c r="G47" s="682">
        <f t="shared" si="13"/>
        <v>72028</v>
      </c>
      <c r="H47" s="639">
        <f t="shared" si="2"/>
        <v>-19667</v>
      </c>
      <c r="I47" s="1213">
        <f t="shared" ref="I47:J47" si="14">+I61-I28-I32-I38-I45</f>
        <v>0</v>
      </c>
      <c r="J47" s="1377">
        <f t="shared" si="14"/>
        <v>0</v>
      </c>
      <c r="K47" s="682">
        <v>72028</v>
      </c>
      <c r="L47" s="1469">
        <f t="shared" si="1"/>
        <v>100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10325392</v>
      </c>
      <c r="D48" s="167">
        <f t="shared" ref="D48:K48" si="15">+D42+D43</f>
        <v>10819392</v>
      </c>
      <c r="E48" s="687">
        <f t="shared" si="15"/>
        <v>10886892</v>
      </c>
      <c r="F48" s="687">
        <f t="shared" si="15"/>
        <v>10886892</v>
      </c>
      <c r="G48" s="687">
        <f t="shared" si="15"/>
        <v>11437517</v>
      </c>
      <c r="H48" s="649">
        <f t="shared" si="2"/>
        <v>550625</v>
      </c>
      <c r="I48" s="650">
        <f t="shared" si="15"/>
        <v>0</v>
      </c>
      <c r="J48" s="1384">
        <f t="shared" si="15"/>
        <v>0</v>
      </c>
      <c r="K48" s="687">
        <f t="shared" si="15"/>
        <v>11437517</v>
      </c>
      <c r="L48" s="1475">
        <f t="shared" si="1"/>
        <v>100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16">C7</f>
        <v xml:space="preserve">2022. évi eredeti előirányzat
2/2022. (II.14.) </v>
      </c>
      <c r="D51" s="226" t="str">
        <f t="shared" si="16"/>
        <v>Módosított előirányzat a 17/2022.  (VI.30.)  rendelet szerint</v>
      </c>
      <c r="E51" s="22" t="str">
        <f t="shared" si="16"/>
        <v>Módosított előirányzat a 18/2022. (IX.29.)  rendelet szerint</v>
      </c>
      <c r="F51" s="22" t="str">
        <f t="shared" si="16"/>
        <v>Módosított előirányzat a 23/2022. (XII.16.)  rendelet szerint</v>
      </c>
      <c r="G51" s="22" t="str">
        <f t="shared" si="16"/>
        <v>Módosított előirányzat a 1/2023. (II.13.)  rendelet szerint</v>
      </c>
      <c r="H51" s="39" t="str">
        <f t="shared" si="16"/>
        <v>Változás a 2022. 23/2022. (XII.16.) rendelethez képest</v>
      </c>
      <c r="I51" s="226" t="str">
        <f t="shared" si="16"/>
        <v>2022. évi teljesítés              2022.06.30-ig</v>
      </c>
      <c r="J51" s="22" t="str">
        <f t="shared" si="16"/>
        <v>2022. évi teljesítés              2022.09.30-ig</v>
      </c>
      <c r="K51" s="647" t="str">
        <f t="shared" si="16"/>
        <v>2022. évi teljesítés              2022.12.31-ig</v>
      </c>
      <c r="L51" s="39" t="str">
        <f t="shared" si="16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10233697</v>
      </c>
      <c r="D52" s="160">
        <f t="shared" ref="D52:K52" si="17">SUM(D53:D58)-D54</f>
        <v>10377697</v>
      </c>
      <c r="E52" s="677">
        <f t="shared" si="17"/>
        <v>10445197</v>
      </c>
      <c r="F52" s="677">
        <f t="shared" si="17"/>
        <v>10445197</v>
      </c>
      <c r="G52" s="677">
        <f t="shared" si="17"/>
        <v>11015489</v>
      </c>
      <c r="H52" s="56">
        <f t="shared" ref="H52:H72" si="18">+G52-F52</f>
        <v>570292</v>
      </c>
      <c r="I52" s="236">
        <f t="shared" si="17"/>
        <v>0</v>
      </c>
      <c r="J52" s="56">
        <f t="shared" si="17"/>
        <v>0</v>
      </c>
      <c r="K52" s="677">
        <f t="shared" si="17"/>
        <v>11015489</v>
      </c>
      <c r="L52" s="1319">
        <f t="shared" ref="L52:L72" si="19">IF(G52=0,"",K52/G52*100)</f>
        <v>100</v>
      </c>
    </row>
    <row r="53" spans="1:12" ht="12" customHeight="1" x14ac:dyDescent="0.2">
      <c r="A53" s="370" t="s">
        <v>91</v>
      </c>
      <c r="B53" s="18" t="s">
        <v>68</v>
      </c>
      <c r="C53" s="154">
        <v>6527506</v>
      </c>
      <c r="D53" s="258">
        <f>6527506+112500</f>
        <v>6640006</v>
      </c>
      <c r="E53" s="681">
        <v>6640006</v>
      </c>
      <c r="F53" s="681">
        <v>6640006</v>
      </c>
      <c r="G53" s="681">
        <v>7742868</v>
      </c>
      <c r="H53" s="40">
        <f t="shared" si="18"/>
        <v>1102862</v>
      </c>
      <c r="I53" s="240"/>
      <c r="J53" s="40"/>
      <c r="K53" s="681">
        <v>7742868</v>
      </c>
      <c r="L53" s="1320">
        <f t="shared" si="19"/>
        <v>100</v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>
        <v>337258</v>
      </c>
      <c r="H54" s="40">
        <f t="shared" si="18"/>
        <v>337258</v>
      </c>
      <c r="I54" s="240"/>
      <c r="J54" s="40"/>
      <c r="K54" s="681">
        <v>337258</v>
      </c>
      <c r="L54" s="1320">
        <f t="shared" si="19"/>
        <v>100</v>
      </c>
    </row>
    <row r="55" spans="1:12" ht="12" customHeight="1" x14ac:dyDescent="0.2">
      <c r="A55" s="370" t="s">
        <v>92</v>
      </c>
      <c r="B55" s="371" t="s">
        <v>87</v>
      </c>
      <c r="C55" s="379">
        <v>1228957</v>
      </c>
      <c r="D55" s="362">
        <f>1228957+31500</f>
        <v>1260457</v>
      </c>
      <c r="E55" s="129">
        <v>1260457</v>
      </c>
      <c r="F55" s="129">
        <v>1260457</v>
      </c>
      <c r="G55" s="129">
        <v>1107903</v>
      </c>
      <c r="H55" s="363">
        <f t="shared" si="18"/>
        <v>-152554</v>
      </c>
      <c r="I55" s="577"/>
      <c r="J55" s="363"/>
      <c r="K55" s="129">
        <v>1107903</v>
      </c>
      <c r="L55" s="1321">
        <f t="shared" si="19"/>
        <v>100</v>
      </c>
    </row>
    <row r="56" spans="1:12" ht="12" customHeight="1" x14ac:dyDescent="0.2">
      <c r="A56" s="370" t="s">
        <v>93</v>
      </c>
      <c r="B56" s="371" t="s">
        <v>69</v>
      </c>
      <c r="C56" s="379">
        <v>2477234</v>
      </c>
      <c r="D56" s="362">
        <v>2477234</v>
      </c>
      <c r="E56" s="129">
        <f>2477234+67500</f>
        <v>2544734</v>
      </c>
      <c r="F56" s="129">
        <f>2477234+67500</f>
        <v>2544734</v>
      </c>
      <c r="G56" s="129">
        <v>2164718</v>
      </c>
      <c r="H56" s="363">
        <f t="shared" si="18"/>
        <v>-380016</v>
      </c>
      <c r="I56" s="577"/>
      <c r="J56" s="363"/>
      <c r="K56" s="129">
        <v>2164718</v>
      </c>
      <c r="L56" s="1321">
        <f t="shared" si="19"/>
        <v>100</v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18"/>
        <v>0</v>
      </c>
      <c r="I57" s="577"/>
      <c r="J57" s="363"/>
      <c r="K57" s="129"/>
      <c r="L57" s="1321" t="str">
        <f t="shared" si="19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129"/>
      <c r="F58" s="129"/>
      <c r="G58" s="129"/>
      <c r="H58" s="363">
        <f t="shared" si="18"/>
        <v>0</v>
      </c>
      <c r="I58" s="577"/>
      <c r="J58" s="363"/>
      <c r="K58" s="129"/>
      <c r="L58" s="1321" t="str">
        <f t="shared" si="19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18"/>
        <v>0</v>
      </c>
      <c r="I59" s="577"/>
      <c r="J59" s="363"/>
      <c r="K59" s="129"/>
      <c r="L59" s="1321" t="str">
        <f t="shared" si="19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18"/>
        <v>0</v>
      </c>
      <c r="I60" s="242"/>
      <c r="J60" s="66"/>
      <c r="K60" s="688"/>
      <c r="L60" s="1322" t="str">
        <f t="shared" si="19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91695</v>
      </c>
      <c r="D61" s="160">
        <f t="shared" ref="D61:K61" si="20">SUM(D62:D66)</f>
        <v>441695</v>
      </c>
      <c r="E61" s="677">
        <f t="shared" si="20"/>
        <v>441695</v>
      </c>
      <c r="F61" s="677">
        <f t="shared" si="20"/>
        <v>441695</v>
      </c>
      <c r="G61" s="677">
        <f t="shared" si="20"/>
        <v>422028</v>
      </c>
      <c r="H61" s="56">
        <f t="shared" si="18"/>
        <v>-19667</v>
      </c>
      <c r="I61" s="236">
        <f t="shared" si="20"/>
        <v>0</v>
      </c>
      <c r="J61" s="56">
        <f t="shared" si="20"/>
        <v>0</v>
      </c>
      <c r="K61" s="677">
        <f t="shared" si="20"/>
        <v>422028</v>
      </c>
      <c r="L61" s="1319">
        <f t="shared" si="19"/>
        <v>100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v>91695</v>
      </c>
      <c r="D62" s="258">
        <f>91695+350000</f>
        <v>441695</v>
      </c>
      <c r="E62" s="681">
        <f>441695</f>
        <v>441695</v>
      </c>
      <c r="F62" s="681">
        <f>441695</f>
        <v>441695</v>
      </c>
      <c r="G62" s="681">
        <v>422028</v>
      </c>
      <c r="H62" s="40">
        <f t="shared" si="18"/>
        <v>-19667</v>
      </c>
      <c r="I62" s="240"/>
      <c r="J62" s="40"/>
      <c r="K62" s="681">
        <v>422028</v>
      </c>
      <c r="L62" s="1320">
        <f t="shared" si="19"/>
        <v>100</v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18"/>
        <v>0</v>
      </c>
      <c r="I63" s="240"/>
      <c r="J63" s="40"/>
      <c r="K63" s="681"/>
      <c r="L63" s="1320" t="str">
        <f t="shared" si="19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18"/>
        <v>0</v>
      </c>
      <c r="I64" s="577"/>
      <c r="J64" s="363"/>
      <c r="K64" s="129"/>
      <c r="L64" s="1321" t="str">
        <f t="shared" si="19"/>
        <v/>
      </c>
    </row>
    <row r="65" spans="1:12" s="1726" customFormat="1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18"/>
        <v>0</v>
      </c>
      <c r="I65" s="577"/>
      <c r="J65" s="363"/>
      <c r="K65" s="129"/>
      <c r="L65" s="1321" t="str">
        <f t="shared" si="19"/>
        <v/>
      </c>
    </row>
    <row r="66" spans="1:12" s="1726" customFormat="1" ht="12" customHeight="1" x14ac:dyDescent="0.2">
      <c r="A66" s="370" t="s">
        <v>96</v>
      </c>
      <c r="B66" s="65" t="s">
        <v>178</v>
      </c>
      <c r="C66" s="379">
        <f>SUM(C67:C68)</f>
        <v>0</v>
      </c>
      <c r="D66" s="362">
        <f t="shared" ref="D66:K66" si="21">SUM(D67:D68)</f>
        <v>0</v>
      </c>
      <c r="E66" s="129">
        <f t="shared" si="21"/>
        <v>0</v>
      </c>
      <c r="F66" s="129">
        <f t="shared" si="21"/>
        <v>0</v>
      </c>
      <c r="G66" s="129">
        <f t="shared" si="21"/>
        <v>0</v>
      </c>
      <c r="H66" s="363">
        <f t="shared" si="18"/>
        <v>0</v>
      </c>
      <c r="I66" s="577">
        <f t="shared" si="21"/>
        <v>0</v>
      </c>
      <c r="J66" s="363">
        <f t="shared" si="21"/>
        <v>0</v>
      </c>
      <c r="K66" s="129">
        <f t="shared" si="21"/>
        <v>0</v>
      </c>
      <c r="L66" s="1321" t="str">
        <f t="shared" si="19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18"/>
        <v>0</v>
      </c>
      <c r="I67" s="577"/>
      <c r="J67" s="363"/>
      <c r="K67" s="129"/>
      <c r="L67" s="1321" t="str">
        <f t="shared" si="19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18"/>
        <v>0</v>
      </c>
      <c r="I68" s="577"/>
      <c r="J68" s="363"/>
      <c r="K68" s="129"/>
      <c r="L68" s="1321" t="str">
        <f t="shared" si="19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10325392</v>
      </c>
      <c r="D69" s="160">
        <f t="shared" ref="D69:K69" si="22">+D52+D61</f>
        <v>10819392</v>
      </c>
      <c r="E69" s="677">
        <f t="shared" si="22"/>
        <v>10886892</v>
      </c>
      <c r="F69" s="677">
        <f t="shared" si="22"/>
        <v>10886892</v>
      </c>
      <c r="G69" s="677">
        <f t="shared" si="22"/>
        <v>11437517</v>
      </c>
      <c r="H69" s="56">
        <f t="shared" si="18"/>
        <v>550625</v>
      </c>
      <c r="I69" s="236">
        <f t="shared" si="22"/>
        <v>0</v>
      </c>
      <c r="J69" s="56">
        <f t="shared" si="22"/>
        <v>0</v>
      </c>
      <c r="K69" s="677">
        <f t="shared" si="22"/>
        <v>11437517</v>
      </c>
      <c r="L69" s="1319">
        <f t="shared" si="19"/>
        <v>100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9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v>2</v>
      </c>
      <c r="D71" s="1733">
        <v>2</v>
      </c>
      <c r="E71" s="1735">
        <v>2</v>
      </c>
      <c r="F71" s="1735">
        <v>2</v>
      </c>
      <c r="G71" s="1735">
        <v>2</v>
      </c>
      <c r="H71" s="1736">
        <f t="shared" si="18"/>
        <v>0</v>
      </c>
      <c r="I71" s="1736">
        <v>2</v>
      </c>
      <c r="J71" s="1736">
        <v>2</v>
      </c>
      <c r="K71" s="1735">
        <v>2</v>
      </c>
      <c r="L71" s="1323">
        <f t="shared" si="19"/>
        <v>100</v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18"/>
        <v>0</v>
      </c>
      <c r="I72" s="1736"/>
      <c r="J72" s="1736"/>
      <c r="K72" s="1735"/>
      <c r="L72" s="1323" t="str">
        <f t="shared" si="19"/>
        <v/>
      </c>
    </row>
    <row r="73" spans="1:12" s="1726" customFormat="1" ht="11.25" x14ac:dyDescent="0.2">
      <c r="A73" s="1727"/>
      <c r="H73" s="1739"/>
    </row>
  </sheetData>
  <sheetProtection formatCells="0"/>
  <mergeCells count="7">
    <mergeCell ref="A50:L50"/>
    <mergeCell ref="A9:H9"/>
    <mergeCell ref="A1:I1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19685039370078741" header="0.78740157480314965" footer="0.78740157480314965"/>
  <pageSetup paperSize="9" scale="7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4"/>
  <sheetViews>
    <sheetView view="pageBreakPreview" zoomScale="117" zoomScaleNormal="100" zoomScaleSheetLayoutView="117" workbookViewId="0">
      <selection activeCell="C20" sqref="C20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332031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1085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391</v>
      </c>
      <c r="C4" s="2186" t="s">
        <v>185</v>
      </c>
      <c r="D4" s="2187"/>
      <c r="E4" s="2187"/>
      <c r="F4" s="2187"/>
      <c r="G4" s="2187"/>
      <c r="H4" s="2187" t="s">
        <v>185</v>
      </c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408</v>
      </c>
      <c r="C5" s="2189" t="s">
        <v>144</v>
      </c>
      <c r="D5" s="2190"/>
      <c r="E5" s="2190"/>
      <c r="F5" s="2190"/>
      <c r="G5" s="2190"/>
      <c r="H5" s="2190" t="s">
        <v>144</v>
      </c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0</v>
      </c>
      <c r="D10" s="160">
        <f>SUM(D11:D21)</f>
        <v>0</v>
      </c>
      <c r="E10" s="677"/>
      <c r="F10" s="677"/>
      <c r="G10" s="677"/>
      <c r="H10" s="1224">
        <f>+G10-F10</f>
        <v>0</v>
      </c>
      <c r="I10" s="1202"/>
      <c r="J10" s="1365"/>
      <c r="K10" s="55"/>
      <c r="L10" s="331" t="str">
        <f t="shared" ref="L10:L48" si="0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1">+G11-F11</f>
        <v>0</v>
      </c>
      <c r="I11" s="1203"/>
      <c r="J11" s="1366"/>
      <c r="K11" s="59"/>
      <c r="L11" s="332" t="str">
        <f t="shared" si="0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1"/>
        <v>0</v>
      </c>
      <c r="I12" s="1204"/>
      <c r="J12" s="1367"/>
      <c r="K12" s="371"/>
      <c r="L12" s="1385" t="str">
        <f t="shared" si="0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1"/>
        <v>0</v>
      </c>
      <c r="I13" s="1204"/>
      <c r="J13" s="1367"/>
      <c r="K13" s="371"/>
      <c r="L13" s="1385" t="str">
        <f t="shared" si="0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1"/>
        <v>0</v>
      </c>
      <c r="I14" s="1204"/>
      <c r="J14" s="1367"/>
      <c r="K14" s="371"/>
      <c r="L14" s="1385" t="str">
        <f t="shared" si="0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1"/>
        <v>0</v>
      </c>
      <c r="I15" s="1204"/>
      <c r="J15" s="1367"/>
      <c r="K15" s="371"/>
      <c r="L15" s="1385" t="str">
        <f t="shared" si="0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1"/>
        <v>0</v>
      </c>
      <c r="I16" s="1204"/>
      <c r="J16" s="1367"/>
      <c r="K16" s="371"/>
      <c r="L16" s="1385" t="str">
        <f t="shared" si="0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1"/>
        <v>0</v>
      </c>
      <c r="I17" s="1204"/>
      <c r="J17" s="1367"/>
      <c r="K17" s="371"/>
      <c r="L17" s="1385" t="str">
        <f t="shared" si="0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1"/>
        <v>0</v>
      </c>
      <c r="I18" s="1205"/>
      <c r="J18" s="1368"/>
      <c r="K18" s="81"/>
      <c r="L18" s="333" t="str">
        <f t="shared" si="0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1"/>
        <v>0</v>
      </c>
      <c r="I19" s="1204"/>
      <c r="J19" s="1367"/>
      <c r="K19" s="371"/>
      <c r="L19" s="1385" t="str">
        <f t="shared" si="0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1"/>
        <v>0</v>
      </c>
      <c r="I20" s="1206"/>
      <c r="J20" s="1369"/>
      <c r="K20" s="615"/>
      <c r="L20" s="1386" t="str">
        <f t="shared" si="0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1"/>
        <v>0</v>
      </c>
      <c r="I21" s="1207"/>
      <c r="J21" s="1370"/>
      <c r="K21" s="60"/>
      <c r="L21" s="334" t="str">
        <f t="shared" si="0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0</v>
      </c>
      <c r="D22" s="160">
        <f>SUM(D23:D25)</f>
        <v>0</v>
      </c>
      <c r="E22" s="677"/>
      <c r="F22" s="677"/>
      <c r="G22" s="677"/>
      <c r="H22" s="56">
        <f t="shared" si="1"/>
        <v>0</v>
      </c>
      <c r="I22" s="1202"/>
      <c r="J22" s="1365"/>
      <c r="K22" s="55"/>
      <c r="L22" s="331" t="str">
        <f t="shared" si="0"/>
        <v/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1"/>
        <v>0</v>
      </c>
      <c r="I23" s="1208"/>
      <c r="J23" s="1371"/>
      <c r="K23" s="18"/>
      <c r="L23" s="335" t="str">
        <f t="shared" si="0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1"/>
        <v>0</v>
      </c>
      <c r="I24" s="1204"/>
      <c r="J24" s="1367"/>
      <c r="K24" s="371"/>
      <c r="L24" s="1385" t="str">
        <f t="shared" si="0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1"/>
        <v>0</v>
      </c>
      <c r="I25" s="1204"/>
      <c r="J25" s="1367"/>
      <c r="K25" s="371"/>
      <c r="L25" s="1385" t="str">
        <f t="shared" si="0"/>
        <v/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1"/>
        <v>0</v>
      </c>
      <c r="I26" s="1209"/>
      <c r="J26" s="1372"/>
      <c r="K26" s="374"/>
      <c r="L26" s="1387" t="str">
        <f t="shared" si="0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1"/>
        <v>0</v>
      </c>
      <c r="I27" s="341"/>
      <c r="J27" s="1373"/>
      <c r="K27" s="63"/>
      <c r="L27" s="336" t="str">
        <f t="shared" si="0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>+D29+D30</f>
        <v>0</v>
      </c>
      <c r="E28" s="677"/>
      <c r="F28" s="677"/>
      <c r="G28" s="677"/>
      <c r="H28" s="83">
        <f t="shared" si="1"/>
        <v>0</v>
      </c>
      <c r="I28" s="341"/>
      <c r="J28" s="1373"/>
      <c r="K28" s="63"/>
      <c r="L28" s="336" t="str">
        <f t="shared" si="0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1"/>
        <v>0</v>
      </c>
      <c r="I29" s="1210"/>
      <c r="J29" s="1374"/>
      <c r="K29" s="65"/>
      <c r="L29" s="337" t="str">
        <f t="shared" si="0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1"/>
        <v>0</v>
      </c>
      <c r="I30" s="1211"/>
      <c r="J30" s="1375"/>
      <c r="K30" s="375"/>
      <c r="L30" s="1388" t="str">
        <f t="shared" si="0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1"/>
        <v>0</v>
      </c>
      <c r="I31" s="1212"/>
      <c r="J31" s="1376"/>
      <c r="K31" s="123"/>
      <c r="L31" s="338" t="str">
        <f t="shared" si="0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>+D33+D34+D35</f>
        <v>0</v>
      </c>
      <c r="E32" s="677"/>
      <c r="F32" s="677"/>
      <c r="G32" s="677"/>
      <c r="H32" s="83">
        <f t="shared" si="1"/>
        <v>0</v>
      </c>
      <c r="I32" s="341"/>
      <c r="J32" s="1373"/>
      <c r="K32" s="63"/>
      <c r="L32" s="336" t="str">
        <f t="shared" si="0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1"/>
        <v>0</v>
      </c>
      <c r="I33" s="1210"/>
      <c r="J33" s="1374"/>
      <c r="K33" s="65"/>
      <c r="L33" s="337" t="str">
        <f t="shared" si="0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1"/>
        <v>0</v>
      </c>
      <c r="I34" s="1211"/>
      <c r="J34" s="1375"/>
      <c r="K34" s="375"/>
      <c r="L34" s="1388" t="str">
        <f t="shared" si="0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1"/>
        <v>0</v>
      </c>
      <c r="I35" s="1213"/>
      <c r="J35" s="1377"/>
      <c r="K35" s="67"/>
      <c r="L35" s="339" t="str">
        <f t="shared" si="0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1"/>
        <v>0</v>
      </c>
      <c r="I36" s="341"/>
      <c r="J36" s="1373"/>
      <c r="K36" s="63"/>
      <c r="L36" s="336" t="str">
        <f t="shared" si="0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1"/>
        <v>0</v>
      </c>
      <c r="I37" s="340"/>
      <c r="J37" s="1378"/>
      <c r="K37" s="1393"/>
      <c r="L37" s="1389" t="str">
        <f t="shared" si="0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SUM(C39:C40)</f>
        <v>0</v>
      </c>
      <c r="D38" s="162">
        <f>SUM(D39:D40)</f>
        <v>0</v>
      </c>
      <c r="E38" s="680"/>
      <c r="F38" s="680"/>
      <c r="G38" s="680"/>
      <c r="H38" s="83">
        <f t="shared" si="1"/>
        <v>0</v>
      </c>
      <c r="I38" s="341"/>
      <c r="J38" s="1379"/>
      <c r="K38" s="63"/>
      <c r="L38" s="336" t="str">
        <f t="shared" si="0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1"/>
        <v>0</v>
      </c>
      <c r="I39" s="1214"/>
      <c r="J39" s="1380"/>
      <c r="K39" s="116"/>
      <c r="L39" s="342" t="str">
        <f t="shared" si="0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1"/>
        <v>0</v>
      </c>
      <c r="I40" s="1215"/>
      <c r="J40" s="1381"/>
      <c r="K40" s="616"/>
      <c r="L40" s="1390" t="str">
        <f t="shared" si="0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1"/>
        <v>0</v>
      </c>
      <c r="I41" s="343"/>
      <c r="J41" s="1382"/>
      <c r="K41" s="124"/>
      <c r="L41" s="1391" t="str">
        <f t="shared" si="0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0</v>
      </c>
      <c r="D42" s="160">
        <f>+D10+D22+D27+D28+D32+D36+D38</f>
        <v>0</v>
      </c>
      <c r="E42" s="677"/>
      <c r="F42" s="677"/>
      <c r="G42" s="677"/>
      <c r="H42" s="83">
        <f t="shared" si="1"/>
        <v>0</v>
      </c>
      <c r="I42" s="341"/>
      <c r="J42" s="1379"/>
      <c r="K42" s="63"/>
      <c r="L42" s="336" t="str">
        <f t="shared" si="0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0</v>
      </c>
      <c r="D43" s="160">
        <f>SUM(D44:D47)</f>
        <v>0</v>
      </c>
      <c r="E43" s="677"/>
      <c r="F43" s="677"/>
      <c r="G43" s="677"/>
      <c r="H43" s="83">
        <f t="shared" si="1"/>
        <v>0</v>
      </c>
      <c r="I43" s="341"/>
      <c r="J43" s="1379"/>
      <c r="K43" s="63"/>
      <c r="L43" s="336" t="str">
        <f t="shared" si="0"/>
        <v/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1"/>
        <v>0</v>
      </c>
      <c r="I44" s="1210"/>
      <c r="J44" s="1374"/>
      <c r="K44" s="65"/>
      <c r="L44" s="337" t="str">
        <f t="shared" si="0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1"/>
        <v>0</v>
      </c>
      <c r="I45" s="1216"/>
      <c r="J45" s="1383"/>
      <c r="K45" s="1394"/>
      <c r="L45" s="344" t="str">
        <f t="shared" si="0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/>
      <c r="D46" s="362"/>
      <c r="E46" s="129"/>
      <c r="F46" s="129"/>
      <c r="G46" s="129"/>
      <c r="H46" s="626">
        <f t="shared" si="1"/>
        <v>0</v>
      </c>
      <c r="I46" s="1211"/>
      <c r="J46" s="1375"/>
      <c r="K46" s="375"/>
      <c r="L46" s="1388" t="str">
        <f t="shared" si="0"/>
        <v/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/>
      <c r="D47" s="265"/>
      <c r="E47" s="682"/>
      <c r="F47" s="682"/>
      <c r="G47" s="682"/>
      <c r="H47" s="639">
        <f t="shared" si="1"/>
        <v>0</v>
      </c>
      <c r="I47" s="1213"/>
      <c r="J47" s="1377"/>
      <c r="K47" s="67"/>
      <c r="L47" s="339" t="str">
        <f t="shared" si="0"/>
        <v/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0</v>
      </c>
      <c r="D48" s="167">
        <f>+D42+D43</f>
        <v>0</v>
      </c>
      <c r="E48" s="687"/>
      <c r="F48" s="687"/>
      <c r="G48" s="687"/>
      <c r="H48" s="649">
        <f t="shared" si="1"/>
        <v>0</v>
      </c>
      <c r="I48" s="650"/>
      <c r="J48" s="1384"/>
      <c r="K48" s="648"/>
      <c r="L48" s="1392" t="str">
        <f t="shared" si="0"/>
        <v/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2">C7</f>
        <v xml:space="preserve">2022. évi eredeti előirányzat
2/2022. (II.14.) </v>
      </c>
      <c r="D51" s="226" t="str">
        <f t="shared" si="2"/>
        <v>Módosított előirányzat a 17/2022.  (VI.30.)  rendelet szerint</v>
      </c>
      <c r="E51" s="22" t="str">
        <f t="shared" si="2"/>
        <v>Módosított előirányzat a 18/2022. (IX.29.)  rendelet szerint</v>
      </c>
      <c r="F51" s="22" t="str">
        <f t="shared" si="2"/>
        <v>Módosított előirányzat a 23/2022. (XII.16.)  rendelet szerint</v>
      </c>
      <c r="G51" s="22" t="str">
        <f t="shared" si="2"/>
        <v>Módosított előirányzat a 1/2023. (II.13.)  rendelet szerint</v>
      </c>
      <c r="H51" s="39" t="str">
        <f t="shared" si="2"/>
        <v>Változás a 2022. 23/2022. (XII.16.) rendelethez képest</v>
      </c>
      <c r="I51" s="226" t="str">
        <f t="shared" si="2"/>
        <v>2022. évi teljesítés              2022.06.30-ig</v>
      </c>
      <c r="J51" s="22" t="str">
        <f t="shared" si="2"/>
        <v>2022. évi teljesítés              2022.09.30-ig</v>
      </c>
      <c r="K51" s="647" t="str">
        <f t="shared" si="2"/>
        <v>2022. évi teljesítés              2022.12.31-ig</v>
      </c>
      <c r="L51" s="39" t="str">
        <f t="shared" si="2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0</v>
      </c>
      <c r="D52" s="160">
        <f>SUM(D53:D58)-D54</f>
        <v>0</v>
      </c>
      <c r="E52" s="677"/>
      <c r="F52" s="677"/>
      <c r="G52" s="677"/>
      <c r="H52" s="56">
        <f>+G52-F52</f>
        <v>0</v>
      </c>
      <c r="I52" s="236"/>
      <c r="J52" s="56"/>
      <c r="K52" s="677"/>
      <c r="L52" s="56" t="str">
        <f t="shared" ref="L52:L72" si="3">IF(G52=0,"",K52/G52*100)</f>
        <v/>
      </c>
    </row>
    <row r="53" spans="1:12" ht="12" customHeight="1" x14ac:dyDescent="0.2">
      <c r="A53" s="370" t="s">
        <v>91</v>
      </c>
      <c r="B53" s="18" t="s">
        <v>68</v>
      </c>
      <c r="C53" s="154"/>
      <c r="D53" s="258"/>
      <c r="E53" s="681"/>
      <c r="F53" s="681"/>
      <c r="G53" s="681"/>
      <c r="H53" s="40">
        <f t="shared" ref="H53:H71" si="4">+G53-F53</f>
        <v>0</v>
      </c>
      <c r="I53" s="240"/>
      <c r="J53" s="40"/>
      <c r="K53" s="681"/>
      <c r="L53" s="40" t="str">
        <f t="shared" si="3"/>
        <v/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/>
      <c r="H54" s="40">
        <f t="shared" si="4"/>
        <v>0</v>
      </c>
      <c r="I54" s="240"/>
      <c r="J54" s="40"/>
      <c r="K54" s="681"/>
      <c r="L54" s="40" t="str">
        <f t="shared" si="3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/>
      <c r="E55" s="129"/>
      <c r="F55" s="129"/>
      <c r="G55" s="129"/>
      <c r="H55" s="363">
        <f t="shared" si="4"/>
        <v>0</v>
      </c>
      <c r="I55" s="577"/>
      <c r="J55" s="363"/>
      <c r="K55" s="129"/>
      <c r="L55" s="363" t="str">
        <f t="shared" si="3"/>
        <v/>
      </c>
    </row>
    <row r="56" spans="1:12" ht="12" customHeight="1" x14ac:dyDescent="0.2">
      <c r="A56" s="370" t="s">
        <v>93</v>
      </c>
      <c r="B56" s="371" t="s">
        <v>69</v>
      </c>
      <c r="C56" s="379"/>
      <c r="D56" s="362"/>
      <c r="E56" s="129"/>
      <c r="F56" s="129"/>
      <c r="G56" s="129"/>
      <c r="H56" s="363">
        <f t="shared" si="4"/>
        <v>0</v>
      </c>
      <c r="I56" s="577"/>
      <c r="J56" s="363"/>
      <c r="K56" s="129"/>
      <c r="L56" s="363" t="str">
        <f t="shared" si="3"/>
        <v/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4"/>
        <v>0</v>
      </c>
      <c r="I57" s="577"/>
      <c r="J57" s="363"/>
      <c r="K57" s="129"/>
      <c r="L57" s="363" t="str">
        <f t="shared" si="3"/>
        <v/>
      </c>
    </row>
    <row r="58" spans="1:12" ht="12" customHeight="1" x14ac:dyDescent="0.2">
      <c r="A58" s="370" t="s">
        <v>150</v>
      </c>
      <c r="B58" s="371" t="s">
        <v>88</v>
      </c>
      <c r="C58" s="379">
        <f>SUM(C59:C60)</f>
        <v>0</v>
      </c>
      <c r="D58" s="362">
        <f>SUM(D59:D60)</f>
        <v>0</v>
      </c>
      <c r="E58" s="129"/>
      <c r="F58" s="129"/>
      <c r="G58" s="129"/>
      <c r="H58" s="363">
        <f t="shared" si="4"/>
        <v>0</v>
      </c>
      <c r="I58" s="577"/>
      <c r="J58" s="363"/>
      <c r="K58" s="129"/>
      <c r="L58" s="363" t="str">
        <f t="shared" si="3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4"/>
        <v>0</v>
      </c>
      <c r="I59" s="577"/>
      <c r="J59" s="363"/>
      <c r="K59" s="129"/>
      <c r="L59" s="363" t="str">
        <f t="shared" si="3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4"/>
        <v>0</v>
      </c>
      <c r="I60" s="242"/>
      <c r="J60" s="66"/>
      <c r="K60" s="688"/>
      <c r="L60" s="66" t="str">
        <f t="shared" si="3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0</v>
      </c>
      <c r="D61" s="160">
        <f>SUM(D62:D66)</f>
        <v>0</v>
      </c>
      <c r="E61" s="677"/>
      <c r="F61" s="677"/>
      <c r="G61" s="677"/>
      <c r="H61" s="56">
        <f t="shared" si="4"/>
        <v>0</v>
      </c>
      <c r="I61" s="236"/>
      <c r="J61" s="56"/>
      <c r="K61" s="677"/>
      <c r="L61" s="56" t="str">
        <f t="shared" si="3"/>
        <v/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/>
      <c r="E62" s="681"/>
      <c r="F62" s="681"/>
      <c r="G62" s="681"/>
      <c r="H62" s="40">
        <f t="shared" si="4"/>
        <v>0</v>
      </c>
      <c r="I62" s="240"/>
      <c r="J62" s="40"/>
      <c r="K62" s="681"/>
      <c r="L62" s="40" t="str">
        <f t="shared" si="3"/>
        <v/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4"/>
        <v>0</v>
      </c>
      <c r="I63" s="240"/>
      <c r="J63" s="40"/>
      <c r="K63" s="681"/>
      <c r="L63" s="40" t="str">
        <f t="shared" si="3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4"/>
        <v>0</v>
      </c>
      <c r="I64" s="577"/>
      <c r="J64" s="363"/>
      <c r="K64" s="129"/>
      <c r="L64" s="363" t="str">
        <f t="shared" si="3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4"/>
        <v>0</v>
      </c>
      <c r="I65" s="577"/>
      <c r="J65" s="363"/>
      <c r="K65" s="129"/>
      <c r="L65" s="363" t="str">
        <f t="shared" si="3"/>
        <v/>
      </c>
    </row>
    <row r="66" spans="1:12" ht="12" customHeight="1" x14ac:dyDescent="0.2">
      <c r="A66" s="370" t="s">
        <v>96</v>
      </c>
      <c r="B66" s="18" t="s">
        <v>178</v>
      </c>
      <c r="C66" s="379">
        <f>SUM(C67:C68)</f>
        <v>0</v>
      </c>
      <c r="D66" s="362">
        <f>SUM(D67:D68)</f>
        <v>0</v>
      </c>
      <c r="E66" s="129"/>
      <c r="F66" s="129"/>
      <c r="G66" s="129"/>
      <c r="H66" s="363">
        <f t="shared" si="4"/>
        <v>0</v>
      </c>
      <c r="I66" s="577"/>
      <c r="J66" s="363"/>
      <c r="K66" s="129"/>
      <c r="L66" s="363" t="str">
        <f t="shared" si="3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4"/>
        <v>0</v>
      </c>
      <c r="I67" s="577"/>
      <c r="J67" s="363"/>
      <c r="K67" s="129"/>
      <c r="L67" s="363" t="str">
        <f t="shared" si="3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4"/>
        <v>0</v>
      </c>
      <c r="I68" s="577"/>
      <c r="J68" s="363"/>
      <c r="K68" s="129"/>
      <c r="L68" s="363" t="str">
        <f t="shared" si="3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0</v>
      </c>
      <c r="D69" s="160">
        <f>+D52+D61</f>
        <v>0</v>
      </c>
      <c r="E69" s="677"/>
      <c r="F69" s="677"/>
      <c r="G69" s="677"/>
      <c r="H69" s="56">
        <f t="shared" si="4"/>
        <v>0</v>
      </c>
      <c r="I69" s="236"/>
      <c r="J69" s="56"/>
      <c r="K69" s="677"/>
      <c r="L69" s="56" t="str">
        <f t="shared" si="3"/>
        <v/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8" t="str">
        <f t="shared" si="3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5"/>
      <c r="F71" s="1735"/>
      <c r="G71" s="1735"/>
      <c r="H71" s="1736">
        <f t="shared" si="4"/>
        <v>0</v>
      </c>
      <c r="I71" s="1736"/>
      <c r="J71" s="1736"/>
      <c r="K71" s="1735"/>
      <c r="L71" s="1736" t="str">
        <f t="shared" si="3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>+G72-F72</f>
        <v>0</v>
      </c>
      <c r="I72" s="1736"/>
      <c r="J72" s="1736"/>
      <c r="K72" s="1735"/>
      <c r="L72" s="1736" t="str">
        <f t="shared" si="3"/>
        <v/>
      </c>
    </row>
    <row r="73" spans="1:12" s="1726" customFormat="1" ht="11.25" x14ac:dyDescent="0.2">
      <c r="A73" s="1727"/>
      <c r="H73" s="1739" t="s">
        <v>721</v>
      </c>
    </row>
    <row r="74" spans="1:12" s="1726" customFormat="1" ht="11.25" x14ac:dyDescent="0.2">
      <c r="A74" s="1727"/>
    </row>
  </sheetData>
  <sheetProtection formatCells="0"/>
  <mergeCells count="7">
    <mergeCell ref="A50:L50"/>
    <mergeCell ref="A9:H9"/>
    <mergeCell ref="A1:I1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5"/>
  <sheetViews>
    <sheetView view="pageBreakPreview" zoomScale="136" zoomScaleNormal="100" zoomScaleSheetLayoutView="136" workbookViewId="0">
      <selection activeCell="C11" sqref="C11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16406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1086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8</v>
      </c>
      <c r="C4" s="2186" t="s">
        <v>184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406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224004</v>
      </c>
      <c r="D10" s="160">
        <f t="shared" ref="D10:K10" si="0">SUM(D11:D21)</f>
        <v>224004</v>
      </c>
      <c r="E10" s="677">
        <f t="shared" si="0"/>
        <v>224004</v>
      </c>
      <c r="F10" s="677">
        <f t="shared" si="0"/>
        <v>224004</v>
      </c>
      <c r="G10" s="677">
        <f t="shared" si="0"/>
        <v>224004</v>
      </c>
      <c r="H10" s="1224">
        <f>+G10-F10</f>
        <v>0</v>
      </c>
      <c r="I10" s="1202">
        <f t="shared" si="0"/>
        <v>0</v>
      </c>
      <c r="J10" s="1365">
        <f t="shared" si="0"/>
        <v>0</v>
      </c>
      <c r="K10" s="677">
        <f t="shared" si="0"/>
        <v>4369107</v>
      </c>
      <c r="L10" s="1319">
        <f t="shared" ref="L10:L48" si="1">IF(G10=0,"",K10/G10*100)</f>
        <v>1950.4593667970216</v>
      </c>
    </row>
    <row r="11" spans="1:12" s="57" customFormat="1" ht="12" customHeight="1" x14ac:dyDescent="0.2">
      <c r="A11" s="58" t="s">
        <v>91</v>
      </c>
      <c r="B11" s="59" t="s">
        <v>146</v>
      </c>
      <c r="C11" s="161">
        <f>'11.Rendelő'!C11-'29._Rendelő_önként'!C11</f>
        <v>0</v>
      </c>
      <c r="D11" s="262">
        <f>'11.Rendelő'!D11-'29._Rendelő_önként'!D11</f>
        <v>0</v>
      </c>
      <c r="E11" s="678">
        <f>'11.Rendelő'!E11-'29._Rendelő_önként'!E11</f>
        <v>0</v>
      </c>
      <c r="F11" s="678">
        <f>'11.Rendelő'!F11-'29._Rendelő_önként'!F11</f>
        <v>0</v>
      </c>
      <c r="G11" s="678">
        <f>'11.Rendelő'!G11-'29._Rendelő_önként'!G11</f>
        <v>0</v>
      </c>
      <c r="H11" s="631">
        <f t="shared" ref="H11:H48" si="2">+G11-F11</f>
        <v>0</v>
      </c>
      <c r="I11" s="1203">
        <f>'11.Rendelő'!I11-'29._Rendelő_önként'!I11</f>
        <v>0</v>
      </c>
      <c r="J11" s="1366">
        <f>'11.Rendelő'!J11-'29._Rendelő_önként'!J11</f>
        <v>0</v>
      </c>
      <c r="K11" s="678">
        <f>'11.Rendelő'!K11-'29._Rendelő_önként'!K11</f>
        <v>0</v>
      </c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f>'11.Rendelő'!C12-'29._Rendelő_önként'!C12</f>
        <v>224004</v>
      </c>
      <c r="D12" s="380">
        <f>'11.Rendelő'!D12-'29._Rendelő_önként'!D12</f>
        <v>224004</v>
      </c>
      <c r="E12" s="101">
        <f>'11.Rendelő'!E12-'29._Rendelő_önként'!E12</f>
        <v>224004</v>
      </c>
      <c r="F12" s="101">
        <f>'11.Rendelő'!F12-'29._Rendelő_önként'!F12</f>
        <v>224004</v>
      </c>
      <c r="G12" s="101">
        <f>'11.Rendelő'!G12-'29._Rendelő_önként'!G12</f>
        <v>224004</v>
      </c>
      <c r="H12" s="632">
        <f t="shared" si="2"/>
        <v>0</v>
      </c>
      <c r="I12" s="1204">
        <f>'11.Rendelő'!I12-'29._Rendelő_önként'!I12</f>
        <v>0</v>
      </c>
      <c r="J12" s="1367">
        <f>'11.Rendelő'!J12-'29._Rendelő_önként'!J12</f>
        <v>0</v>
      </c>
      <c r="K12" s="101">
        <f>'11.Rendelő'!K12-'29._Rendelő_önként'!K12</f>
        <v>3244144</v>
      </c>
      <c r="L12" s="1462">
        <f t="shared" si="1"/>
        <v>1448.2527097730397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f>'11.Rendelő'!C13-'29._Rendelő_önként'!C13</f>
        <v>0</v>
      </c>
      <c r="D13" s="380">
        <f>'11.Rendelő'!D13-'29._Rendelő_önként'!D13</f>
        <v>0</v>
      </c>
      <c r="E13" s="101">
        <f>'11.Rendelő'!E13-'29._Rendelő_önként'!E13</f>
        <v>0</v>
      </c>
      <c r="F13" s="101">
        <f>'11.Rendelő'!F13-'29._Rendelő_önként'!F13</f>
        <v>0</v>
      </c>
      <c r="G13" s="101">
        <f>'11.Rendelő'!G13-'29._Rendelő_önként'!G13</f>
        <v>0</v>
      </c>
      <c r="H13" s="632">
        <f t="shared" si="2"/>
        <v>0</v>
      </c>
      <c r="I13" s="1204">
        <f>'11.Rendelő'!I13-'29._Rendelő_önként'!I13</f>
        <v>0</v>
      </c>
      <c r="J13" s="1367">
        <f>'11.Rendelő'!J13-'29._Rendelő_önként'!J13</f>
        <v>0</v>
      </c>
      <c r="K13" s="101">
        <f>'11.Rendelő'!K13-'29._Rendelő_önként'!K13</f>
        <v>0</v>
      </c>
      <c r="L13" s="1462" t="str">
        <f t="shared" si="1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>
        <f>'11.Rendelő'!C14-'29._Rendelő_önként'!C14</f>
        <v>0</v>
      </c>
      <c r="D14" s="380">
        <f>'11.Rendelő'!D14-'29._Rendelő_önként'!D14</f>
        <v>0</v>
      </c>
      <c r="E14" s="101">
        <f>'11.Rendelő'!E14-'29._Rendelő_önként'!E14</f>
        <v>0</v>
      </c>
      <c r="F14" s="101">
        <f>'11.Rendelő'!F14-'29._Rendelő_önként'!F14</f>
        <v>0</v>
      </c>
      <c r="G14" s="101">
        <f>'11.Rendelő'!G14-'29._Rendelő_önként'!G14</f>
        <v>0</v>
      </c>
      <c r="H14" s="632">
        <f t="shared" si="2"/>
        <v>0</v>
      </c>
      <c r="I14" s="1204">
        <f>'11.Rendelő'!I14-'29._Rendelő_önként'!I14</f>
        <v>0</v>
      </c>
      <c r="J14" s="1367">
        <f>'11.Rendelő'!J14-'29._Rendelő_önként'!J14</f>
        <v>0</v>
      </c>
      <c r="K14" s="101">
        <f>'11.Rendelő'!K14-'29._Rendelő_önként'!K14</f>
        <v>0</v>
      </c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>
        <f>'11.Rendelő'!C15-'29._Rendelő_önként'!C15</f>
        <v>0</v>
      </c>
      <c r="D15" s="380">
        <f>'11.Rendelő'!D15-'29._Rendelő_önként'!D15</f>
        <v>0</v>
      </c>
      <c r="E15" s="101">
        <f>'11.Rendelő'!E15-'29._Rendelő_önként'!E15</f>
        <v>0</v>
      </c>
      <c r="F15" s="101">
        <f>'11.Rendelő'!F15-'29._Rendelő_önként'!F15</f>
        <v>0</v>
      </c>
      <c r="G15" s="101">
        <f>'11.Rendelő'!G15-'29._Rendelő_önként'!G15</f>
        <v>0</v>
      </c>
      <c r="H15" s="632">
        <f t="shared" si="2"/>
        <v>0</v>
      </c>
      <c r="I15" s="1204">
        <f>'11.Rendelő'!I15-'29._Rendelő_önként'!I15</f>
        <v>0</v>
      </c>
      <c r="J15" s="1367">
        <f>'11.Rendelő'!J15-'29._Rendelő_önként'!J15</f>
        <v>0</v>
      </c>
      <c r="K15" s="101">
        <f>'11.Rendelő'!K15-'29._Rendelő_önként'!K15</f>
        <v>0</v>
      </c>
      <c r="L15" s="1462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f>'11.Rendelő'!C16-'29._Rendelő_önként'!C16</f>
        <v>0</v>
      </c>
      <c r="D16" s="380">
        <f>'11.Rendelő'!D16-'29._Rendelő_önként'!D16</f>
        <v>0</v>
      </c>
      <c r="E16" s="101">
        <f>'11.Rendelő'!E16-'29._Rendelő_önként'!E16</f>
        <v>0</v>
      </c>
      <c r="F16" s="101">
        <f>'11.Rendelő'!F16-'29._Rendelő_önként'!F16</f>
        <v>0</v>
      </c>
      <c r="G16" s="101">
        <f>'11.Rendelő'!G16-'29._Rendelő_önként'!G16</f>
        <v>0</v>
      </c>
      <c r="H16" s="632">
        <f t="shared" si="2"/>
        <v>0</v>
      </c>
      <c r="I16" s="1204">
        <f>'11.Rendelő'!I16-'29._Rendelő_önként'!I16</f>
        <v>0</v>
      </c>
      <c r="J16" s="1367">
        <f>'11.Rendelő'!J16-'29._Rendelő_önként'!J16</f>
        <v>0</v>
      </c>
      <c r="K16" s="101">
        <f>'11.Rendelő'!K16-'29._Rendelő_önként'!K16</f>
        <v>699629</v>
      </c>
      <c r="L16" s="1462" t="str">
        <f t="shared" si="1"/>
        <v/>
      </c>
    </row>
    <row r="17" spans="1:12" s="57" customFormat="1" ht="12" customHeight="1" x14ac:dyDescent="0.2">
      <c r="A17" s="370" t="s">
        <v>154</v>
      </c>
      <c r="B17" s="60" t="s">
        <v>155</v>
      </c>
      <c r="C17" s="372">
        <f>'11.Rendelő'!C17-'29._Rendelő_önként'!C17</f>
        <v>0</v>
      </c>
      <c r="D17" s="380">
        <f>'11.Rendelő'!D17-'29._Rendelő_önként'!D17</f>
        <v>0</v>
      </c>
      <c r="E17" s="101">
        <f>'11.Rendelő'!E17-'29._Rendelő_önként'!E17</f>
        <v>0</v>
      </c>
      <c r="F17" s="101">
        <f>'11.Rendelő'!F17-'29._Rendelő_önként'!F17</f>
        <v>0</v>
      </c>
      <c r="G17" s="101">
        <f>'11.Rendelő'!G17-'29._Rendelő_önként'!G17</f>
        <v>0</v>
      </c>
      <c r="H17" s="632">
        <f t="shared" si="2"/>
        <v>0</v>
      </c>
      <c r="I17" s="1204">
        <f>'11.Rendelő'!I17-'29._Rendelő_önként'!I17</f>
        <v>0</v>
      </c>
      <c r="J17" s="1367">
        <f>'11.Rendelő'!J17-'29._Rendelő_önként'!J17</f>
        <v>0</v>
      </c>
      <c r="K17" s="101">
        <f>'11.Rendelő'!K17-'29._Rendelő_önként'!K17</f>
        <v>0</v>
      </c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>
        <f>'11.Rendelő'!C18-'29._Rendelő_önként'!C18</f>
        <v>0</v>
      </c>
      <c r="D18" s="257">
        <f>'11.Rendelő'!D18-'29._Rendelő_önként'!D18</f>
        <v>0</v>
      </c>
      <c r="E18" s="106">
        <f>'11.Rendelő'!E18-'29._Rendelő_önként'!E18</f>
        <v>0</v>
      </c>
      <c r="F18" s="106">
        <f>'11.Rendelő'!F18-'29._Rendelő_önként'!F18</f>
        <v>0</v>
      </c>
      <c r="G18" s="106">
        <f>'11.Rendelő'!G18-'29._Rendelő_önként'!G18</f>
        <v>0</v>
      </c>
      <c r="H18" s="633">
        <f t="shared" si="2"/>
        <v>0</v>
      </c>
      <c r="I18" s="1205">
        <f>'11.Rendelő'!I18-'29._Rendelő_önként'!I18</f>
        <v>0</v>
      </c>
      <c r="J18" s="1368">
        <f>'11.Rendelő'!J18-'29._Rendelő_önként'!J18</f>
        <v>0</v>
      </c>
      <c r="K18" s="106">
        <f>'11.Rendelő'!K18-'29._Rendelő_önként'!K18</f>
        <v>90</v>
      </c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>
        <f>'11.Rendelő'!C19-'29._Rendelő_önként'!C19</f>
        <v>0</v>
      </c>
      <c r="D19" s="380">
        <f>'11.Rendelő'!D19-'29._Rendelő_önként'!D19</f>
        <v>0</v>
      </c>
      <c r="E19" s="101">
        <f>'11.Rendelő'!E19-'29._Rendelő_önként'!E19</f>
        <v>0</v>
      </c>
      <c r="F19" s="101">
        <f>'11.Rendelő'!F19-'29._Rendelő_önként'!F19</f>
        <v>0</v>
      </c>
      <c r="G19" s="101">
        <f>'11.Rendelő'!G19-'29._Rendelő_önként'!G19</f>
        <v>0</v>
      </c>
      <c r="H19" s="632">
        <f t="shared" si="2"/>
        <v>0</v>
      </c>
      <c r="I19" s="1204">
        <f>'11.Rendelő'!I19-'29._Rendelő_önként'!I19</f>
        <v>0</v>
      </c>
      <c r="J19" s="1367">
        <f>'11.Rendelő'!J19-'29._Rendelő_önként'!J19</f>
        <v>0</v>
      </c>
      <c r="K19" s="101">
        <f>'11.Rendelő'!K19-'29._Rendelő_önként'!K19</f>
        <v>0</v>
      </c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>
        <f>'11.Rendelő'!C20-'29._Rendelő_önként'!C20</f>
        <v>0</v>
      </c>
      <c r="D20" s="381">
        <f>'11.Rendelő'!D20-'29._Rendelő_önként'!D20</f>
        <v>0</v>
      </c>
      <c r="E20" s="101">
        <f>'11.Rendelő'!E20-'29._Rendelő_önként'!E20</f>
        <v>0</v>
      </c>
      <c r="F20" s="101">
        <f>'11.Rendelő'!F20-'29._Rendelő_önként'!F20</f>
        <v>0</v>
      </c>
      <c r="G20" s="372">
        <f>'11.Rendelő'!G20-'29._Rendelő_önként'!G20</f>
        <v>0</v>
      </c>
      <c r="H20" s="634">
        <f t="shared" si="2"/>
        <v>0</v>
      </c>
      <c r="I20" s="1206">
        <f>'11.Rendelő'!I20-'29._Rendelő_önként'!I20</f>
        <v>0</v>
      </c>
      <c r="J20" s="1369">
        <f>'11.Rendelő'!J20-'29._Rendelő_önként'!J20</f>
        <v>0</v>
      </c>
      <c r="K20" s="372">
        <f>'11.Rendelő'!K20-'29._Rendelő_önként'!K20</f>
        <v>425244</v>
      </c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>
        <f>'11.Rendelő'!C21-'29._Rendelő_önként'!C21</f>
        <v>0</v>
      </c>
      <c r="D21" s="381">
        <f>'11.Rendelő'!D21-'29._Rendelő_önként'!D21</f>
        <v>0</v>
      </c>
      <c r="E21" s="106">
        <f>'11.Rendelő'!E21-'29._Rendelő_önként'!E21</f>
        <v>0</v>
      </c>
      <c r="F21" s="106">
        <f>'11.Rendelő'!F21-'29._Rendelő_önként'!F21</f>
        <v>0</v>
      </c>
      <c r="G21" s="106">
        <f>'11.Rendelő'!G21-'29._Rendelő_önként'!G21</f>
        <v>0</v>
      </c>
      <c r="H21" s="635">
        <f t="shared" si="2"/>
        <v>0</v>
      </c>
      <c r="I21" s="1207">
        <f>'11.Rendelő'!I21-'29._Rendelő_önként'!I21</f>
        <v>0</v>
      </c>
      <c r="J21" s="1370">
        <f>'11.Rendelő'!J21-'29._Rendelő_önként'!J21</f>
        <v>0</v>
      </c>
      <c r="K21" s="106">
        <f>'11.Rendelő'!K21-'29._Rendelő_önként'!K21</f>
        <v>0</v>
      </c>
      <c r="L21" s="1465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76913463</v>
      </c>
      <c r="D22" s="160">
        <f t="shared" ref="D22:K22" si="3">SUM(D23:D25)</f>
        <v>83076363</v>
      </c>
      <c r="E22" s="677">
        <f t="shared" si="3"/>
        <v>95368679</v>
      </c>
      <c r="F22" s="677">
        <f t="shared" si="3"/>
        <v>101144679</v>
      </c>
      <c r="G22" s="677">
        <f t="shared" si="3"/>
        <v>95368679</v>
      </c>
      <c r="H22" s="56">
        <f t="shared" si="2"/>
        <v>-5776000</v>
      </c>
      <c r="I22" s="1202">
        <f t="shared" si="3"/>
        <v>0</v>
      </c>
      <c r="J22" s="1365">
        <f t="shared" si="3"/>
        <v>0</v>
      </c>
      <c r="K22" s="677">
        <f t="shared" si="3"/>
        <v>182753595</v>
      </c>
      <c r="L22" s="1319">
        <f t="shared" si="1"/>
        <v>191.62852722328262</v>
      </c>
    </row>
    <row r="23" spans="1:12" s="61" customFormat="1" ht="12" customHeight="1" x14ac:dyDescent="0.2">
      <c r="A23" s="370" t="s">
        <v>94</v>
      </c>
      <c r="B23" s="18" t="s">
        <v>162</v>
      </c>
      <c r="C23" s="372">
        <f>'11.Rendelő'!C23-'29._Rendelő_önként'!C23</f>
        <v>0</v>
      </c>
      <c r="D23" s="380">
        <f>'11.Rendelő'!D23-'29._Rendelő_önként'!D23</f>
        <v>0</v>
      </c>
      <c r="E23" s="679">
        <f>'11.Rendelő'!E23-'29._Rendelő_önként'!E23</f>
        <v>0</v>
      </c>
      <c r="F23" s="679">
        <f>'11.Rendelő'!F23-'29._Rendelő_önként'!F23</f>
        <v>0</v>
      </c>
      <c r="G23" s="679">
        <f>'11.Rendelő'!G23-'29._Rendelő_önként'!G23</f>
        <v>0</v>
      </c>
      <c r="H23" s="84">
        <f t="shared" si="2"/>
        <v>0</v>
      </c>
      <c r="I23" s="1208">
        <f>'11.Rendelő'!I23-'29._Rendelő_önként'!I23</f>
        <v>0</v>
      </c>
      <c r="J23" s="1371">
        <f>'11.Rendelő'!J23-'29._Rendelő_önként'!J23</f>
        <v>0</v>
      </c>
      <c r="K23" s="679">
        <f>'11.Rendelő'!K23-'29._Rendelő_önként'!K23</f>
        <v>0</v>
      </c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f>'11.Rendelő'!C24-'29._Rendelő_önként'!C24</f>
        <v>0</v>
      </c>
      <c r="D24" s="380">
        <f>'11.Rendelő'!D24-'29._Rendelő_önként'!D24</f>
        <v>0</v>
      </c>
      <c r="E24" s="101">
        <f>'11.Rendelő'!E24-'29._Rendelő_önként'!E24</f>
        <v>0</v>
      </c>
      <c r="F24" s="101">
        <f>'11.Rendelő'!F24-'29._Rendelő_önként'!F24</f>
        <v>0</v>
      </c>
      <c r="G24" s="101">
        <f>'11.Rendelő'!G24-'29._Rendelő_önként'!G24</f>
        <v>0</v>
      </c>
      <c r="H24" s="632">
        <f t="shared" si="2"/>
        <v>0</v>
      </c>
      <c r="I24" s="1204">
        <f>'11.Rendelő'!I24-'29._Rendelő_önként'!I24</f>
        <v>0</v>
      </c>
      <c r="J24" s="1367">
        <f>'11.Rendelő'!J24-'29._Rendelő_önként'!J24</f>
        <v>0</v>
      </c>
      <c r="K24" s="101">
        <f>'11.Rendelő'!K24-'29._Rendelő_önként'!K24</f>
        <v>0</v>
      </c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f>'11.Rendelő'!C25-'29._Rendelő_önként'!C25</f>
        <v>76913463</v>
      </c>
      <c r="D25" s="380">
        <f>'11.Rendelő'!D25-'29._Rendelő_önként'!D25</f>
        <v>83076363</v>
      </c>
      <c r="E25" s="101">
        <f>'11.Rendelő'!E25-'29._Rendelő_önként'!E25</f>
        <v>95368679</v>
      </c>
      <c r="F25" s="101">
        <f>'11.Rendelő'!F25-'29._Rendelő_önként'!F25</f>
        <v>101144679</v>
      </c>
      <c r="G25" s="101">
        <f>'11.Rendelő'!G25-'29._Rendelő_önként'!G25</f>
        <v>95368679</v>
      </c>
      <c r="H25" s="632">
        <f t="shared" si="2"/>
        <v>-5776000</v>
      </c>
      <c r="I25" s="1204">
        <f>'11.Rendelő'!I25-'29._Rendelő_önként'!I25</f>
        <v>0</v>
      </c>
      <c r="J25" s="1367">
        <f>'11.Rendelő'!J25-'29._Rendelő_önként'!J25</f>
        <v>0</v>
      </c>
      <c r="K25" s="101">
        <f>'11.Rendelő'!K25-'29._Rendelő_önként'!K25</f>
        <v>182753595</v>
      </c>
      <c r="L25" s="1462">
        <f t="shared" si="1"/>
        <v>191.62852722328262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>
        <f>'11.Rendelő'!C26-'29._Rendelő_önként'!C26</f>
        <v>0</v>
      </c>
      <c r="D26" s="380">
        <f>'11.Rendelő'!D26-'29._Rendelő_önként'!D26</f>
        <v>0</v>
      </c>
      <c r="E26" s="101">
        <f>'11.Rendelő'!E26-'29._Rendelő_önként'!E26</f>
        <v>0</v>
      </c>
      <c r="F26" s="101">
        <f>'11.Rendelő'!F26-'29._Rendelő_önként'!F26</f>
        <v>0</v>
      </c>
      <c r="G26" s="101">
        <f>'11.Rendelő'!G26-'29._Rendelő_önként'!G26</f>
        <v>0</v>
      </c>
      <c r="H26" s="636">
        <f t="shared" si="2"/>
        <v>0</v>
      </c>
      <c r="I26" s="1209">
        <f>'11.Rendelő'!I26-'29._Rendelő_önként'!I26</f>
        <v>0</v>
      </c>
      <c r="J26" s="1372">
        <f>'11.Rendelő'!J26-'29._Rendelő_önként'!J26</f>
        <v>0</v>
      </c>
      <c r="K26" s="101">
        <f>'11.Rendelő'!K26-'29._Rendelő_önként'!K26</f>
        <v>0</v>
      </c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>
        <f>'11.Rendelő'!C27-'29._Rendelő_önként'!C27</f>
        <v>0</v>
      </c>
      <c r="D27" s="162">
        <f>'11.Rendelő'!D27-'29._Rendelő_önként'!D27</f>
        <v>0</v>
      </c>
      <c r="E27" s="680">
        <f>'11.Rendelő'!E27-'29._Rendelő_önként'!E27</f>
        <v>0</v>
      </c>
      <c r="F27" s="680">
        <f>'11.Rendelő'!F27-'29._Rendelő_önként'!F27</f>
        <v>0</v>
      </c>
      <c r="G27" s="680">
        <f>'11.Rendelő'!G27-'29._Rendelő_önként'!G27</f>
        <v>0</v>
      </c>
      <c r="H27" s="83">
        <f t="shared" si="2"/>
        <v>0</v>
      </c>
      <c r="I27" s="341">
        <f>'11.Rendelő'!I27-'29._Rendelő_önként'!I27</f>
        <v>0</v>
      </c>
      <c r="J27" s="1373">
        <f>'11.Rendelő'!J27-'29._Rendelő_önként'!J27</f>
        <v>0</v>
      </c>
      <c r="K27" s="680">
        <f>'11.Rendelő'!K27-'29._Rendelő_önként'!K27</f>
        <v>0</v>
      </c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 t="shared" ref="D28:K28" si="4">+D29+D30</f>
        <v>0</v>
      </c>
      <c r="E28" s="677">
        <f t="shared" si="4"/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>
        <f>'11.Rendelő'!C29-'29._Rendelő_önként'!C29</f>
        <v>0</v>
      </c>
      <c r="D29" s="258">
        <f>'11.Rendelő'!D29-'29._Rendelő_önként'!D29</f>
        <v>0</v>
      </c>
      <c r="E29" s="681">
        <f>'11.Rendelő'!E29-'29._Rendelő_önként'!E29</f>
        <v>0</v>
      </c>
      <c r="F29" s="681">
        <f>'11.Rendelő'!F29-'29._Rendelő_önként'!F29</f>
        <v>0</v>
      </c>
      <c r="G29" s="681">
        <f>'11.Rendelő'!G29-'29._Rendelő_önként'!G29</f>
        <v>0</v>
      </c>
      <c r="H29" s="637">
        <f t="shared" si="2"/>
        <v>0</v>
      </c>
      <c r="I29" s="1210">
        <f>'11.Rendelő'!I29-'29._Rendelő_önként'!I29</f>
        <v>0</v>
      </c>
      <c r="J29" s="1374">
        <f>'11.Rendelő'!J29-'29._Rendelő_önként'!J29</f>
        <v>0</v>
      </c>
      <c r="K29" s="681">
        <f>'11.Rendelő'!K29-'29._Rendelő_önként'!K29</f>
        <v>0</v>
      </c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>
        <f>'11.Rendelő'!C30-'29._Rendelő_önként'!C30</f>
        <v>0</v>
      </c>
      <c r="D30" s="263">
        <f>'11.Rendelő'!D30-'29._Rendelő_önként'!D30</f>
        <v>0</v>
      </c>
      <c r="E30" s="129">
        <f>'11.Rendelő'!E30-'29._Rendelő_önként'!E30</f>
        <v>0</v>
      </c>
      <c r="F30" s="129">
        <f>'11.Rendelő'!F30-'29._Rendelő_önként'!F30</f>
        <v>0</v>
      </c>
      <c r="G30" s="379">
        <f>'11.Rendelő'!G30-'29._Rendelő_önként'!G30</f>
        <v>0</v>
      </c>
      <c r="H30" s="626">
        <f t="shared" si="2"/>
        <v>0</v>
      </c>
      <c r="I30" s="1211">
        <f>'11.Rendelő'!I30-'29._Rendelő_önként'!I30</f>
        <v>0</v>
      </c>
      <c r="J30" s="1375">
        <f>'11.Rendelő'!J30-'29._Rendelő_önként'!J30</f>
        <v>0</v>
      </c>
      <c r="K30" s="379">
        <f>'11.Rendelő'!K30-'29._Rendelő_önként'!K30</f>
        <v>0</v>
      </c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>
        <f>'11.Rendelő'!C31-'29._Rendelő_önként'!C31</f>
        <v>0</v>
      </c>
      <c r="D31" s="259">
        <f>'11.Rendelő'!D31-'29._Rendelő_önként'!D31</f>
        <v>0</v>
      </c>
      <c r="E31" s="682">
        <f>'11.Rendelő'!E31-'29._Rendelő_önként'!E31</f>
        <v>0</v>
      </c>
      <c r="F31" s="682">
        <f>'11.Rendelő'!F31-'29._Rendelő_önként'!F31</f>
        <v>0</v>
      </c>
      <c r="G31" s="682">
        <f>'11.Rendelő'!G31-'29._Rendelő_önként'!G31</f>
        <v>0</v>
      </c>
      <c r="H31" s="638">
        <f t="shared" si="2"/>
        <v>0</v>
      </c>
      <c r="I31" s="1212">
        <f>'11.Rendelő'!I31-'29._Rendelő_önként'!I31</f>
        <v>0</v>
      </c>
      <c r="J31" s="1376">
        <f>'11.Rendelő'!J31-'29._Rendelő_önként'!J31</f>
        <v>0</v>
      </c>
      <c r="K31" s="682">
        <f>'11.Rendelő'!K31-'29._Rendelő_önként'!K31</f>
        <v>0</v>
      </c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 t="shared" ref="D32:K32" si="5">+D33+D34+D35</f>
        <v>0</v>
      </c>
      <c r="E32" s="677">
        <f t="shared" si="5"/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si="5"/>
        <v>0</v>
      </c>
      <c r="J32" s="1373">
        <f t="shared" si="5"/>
        <v>0</v>
      </c>
      <c r="K32" s="677">
        <f t="shared" si="5"/>
        <v>80000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>
        <f>'11.Rendelő'!C33-'29._Rendelő_önként'!C33</f>
        <v>0</v>
      </c>
      <c r="D33" s="258">
        <f>'11.Rendelő'!D33-'29._Rendelő_önként'!D33</f>
        <v>0</v>
      </c>
      <c r="E33" s="681">
        <f>'11.Rendelő'!E33-'29._Rendelő_önként'!E33</f>
        <v>0</v>
      </c>
      <c r="F33" s="681">
        <f>'11.Rendelő'!F33-'29._Rendelő_önként'!F33</f>
        <v>0</v>
      </c>
      <c r="G33" s="681">
        <f>'11.Rendelő'!G33-'29._Rendelő_önként'!G33</f>
        <v>0</v>
      </c>
      <c r="H33" s="637">
        <f t="shared" si="2"/>
        <v>0</v>
      </c>
      <c r="I33" s="1210">
        <f>'11.Rendelő'!I33-'29._Rendelő_önként'!I33</f>
        <v>0</v>
      </c>
      <c r="J33" s="1374">
        <f>'11.Rendelő'!J33-'29._Rendelő_önként'!J33</f>
        <v>0</v>
      </c>
      <c r="K33" s="681">
        <f>'11.Rendelő'!K33-'29._Rendelő_önként'!K33</f>
        <v>0</v>
      </c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>
        <f>'11.Rendelő'!C34-'29._Rendelő_önként'!C34</f>
        <v>0</v>
      </c>
      <c r="D34" s="263">
        <f>'11.Rendelő'!D34-'29._Rendelő_önként'!D34</f>
        <v>0</v>
      </c>
      <c r="E34" s="129">
        <f>'11.Rendelő'!E34-'29._Rendelő_önként'!E34</f>
        <v>0</v>
      </c>
      <c r="F34" s="129">
        <f>'11.Rendelő'!F34-'29._Rendelő_önként'!F34</f>
        <v>0</v>
      </c>
      <c r="G34" s="379">
        <f>'11.Rendelő'!G34-'29._Rendelő_önként'!G34</f>
        <v>0</v>
      </c>
      <c r="H34" s="626">
        <f t="shared" si="2"/>
        <v>0</v>
      </c>
      <c r="I34" s="1211">
        <f>'11.Rendelő'!I34-'29._Rendelő_önként'!I34</f>
        <v>0</v>
      </c>
      <c r="J34" s="1375">
        <f>'11.Rendelő'!J34-'29._Rendelő_önként'!J34</f>
        <v>0</v>
      </c>
      <c r="K34" s="379">
        <f>'11.Rendelő'!K34-'29._Rendelő_önként'!K34</f>
        <v>0</v>
      </c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>
        <f>'11.Rendelő'!C35-'29._Rendelő_önként'!C35</f>
        <v>0</v>
      </c>
      <c r="D35" s="259">
        <f>'11.Rendelő'!D35-'29._Rendelő_önként'!D35</f>
        <v>0</v>
      </c>
      <c r="E35" s="682">
        <f>'11.Rendelő'!E35-'29._Rendelő_önként'!E35</f>
        <v>0</v>
      </c>
      <c r="F35" s="682">
        <f>'11.Rendelő'!F35-'29._Rendelő_önként'!F35</f>
        <v>0</v>
      </c>
      <c r="G35" s="682">
        <f>'11.Rendelő'!G35-'29._Rendelő_önként'!G35</f>
        <v>0</v>
      </c>
      <c r="H35" s="639">
        <f t="shared" si="2"/>
        <v>0</v>
      </c>
      <c r="I35" s="1213">
        <f>'11.Rendelő'!I35-'29._Rendelő_önként'!I35</f>
        <v>0</v>
      </c>
      <c r="J35" s="1377">
        <f>'11.Rendelő'!J35-'29._Rendelő_önként'!J35</f>
        <v>0</v>
      </c>
      <c r="K35" s="682">
        <f>'11.Rendelő'!K35-'29._Rendelő_önként'!K35</f>
        <v>80000</v>
      </c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>
        <f>'11.Rendelő'!C36-'29._Rendelő_önként'!C36</f>
        <v>0</v>
      </c>
      <c r="D36" s="162">
        <f>'11.Rendelő'!D36-'29._Rendelő_önként'!D36</f>
        <v>10848956</v>
      </c>
      <c r="E36" s="680">
        <f>'11.Rendelő'!E36-'29._Rendelő_önként'!E36</f>
        <v>15867206</v>
      </c>
      <c r="F36" s="680">
        <f>'11.Rendelő'!F36-'29._Rendelő_önként'!F36</f>
        <v>15867206</v>
      </c>
      <c r="G36" s="680">
        <f>'11.Rendelő'!G36-'29._Rendelő_önként'!G36</f>
        <v>15867206</v>
      </c>
      <c r="H36" s="83">
        <f t="shared" si="2"/>
        <v>0</v>
      </c>
      <c r="I36" s="341">
        <f>'11.Rendelő'!I36-'29._Rendelő_önként'!I36</f>
        <v>0</v>
      </c>
      <c r="J36" s="1373">
        <f>'11.Rendelő'!J36-'29._Rendelő_önként'!J36</f>
        <v>0</v>
      </c>
      <c r="K36" s="680">
        <f>'11.Rendelő'!K36-'29._Rendelő_önként'!K36</f>
        <v>10848956</v>
      </c>
      <c r="L36" s="1301">
        <f t="shared" si="1"/>
        <v>68.373448986544943</v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27">
        <f>'11.Rendelő'!C37-'29._Rendelő_önként'!C37</f>
        <v>0</v>
      </c>
      <c r="D37" s="1628">
        <f>'11.Rendelő'!D37-'29._Rendelő_önként'!D37</f>
        <v>0</v>
      </c>
      <c r="E37" s="107">
        <f>'11.Rendelő'!E37-'29._Rendelő_önként'!E37</f>
        <v>0</v>
      </c>
      <c r="F37" s="107">
        <f>'11.Rendelő'!F37-'29._Rendelő_önként'!F37</f>
        <v>0</v>
      </c>
      <c r="G37" s="107">
        <f>'11.Rendelő'!G37-'29._Rendelő_önként'!G37</f>
        <v>5018250</v>
      </c>
      <c r="H37" s="1624">
        <f t="shared" si="2"/>
        <v>5018250</v>
      </c>
      <c r="I37" s="1625">
        <f>'11.Rendelő'!I37-'29._Rendelő_önként'!I37</f>
        <v>0</v>
      </c>
      <c r="J37" s="1626">
        <f>'11.Rendelő'!J37-'29._Rendelő_önként'!J37</f>
        <v>0</v>
      </c>
      <c r="K37" s="107">
        <f>'11.Rendelő'!K37-'29._Rendelő_önként'!K37</f>
        <v>8297340</v>
      </c>
      <c r="L37" s="2149">
        <f t="shared" si="1"/>
        <v>165.34329696607384</v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>
        <f>'11.Rendelő'!C38-'29._Rendelő_önként'!C38</f>
        <v>0</v>
      </c>
      <c r="D38" s="162">
        <f>'11.Rendelő'!D38-'29._Rendelő_önként'!D38</f>
        <v>0</v>
      </c>
      <c r="E38" s="680">
        <f>'11.Rendelő'!E38-'29._Rendelő_önként'!E38</f>
        <v>131957503</v>
      </c>
      <c r="F38" s="680">
        <f>'11.Rendelő'!F38-'29._Rendelő_önként'!F38</f>
        <v>131957503</v>
      </c>
      <c r="G38" s="680">
        <f>'11.Rendelő'!G38-'29._Rendelő_önként'!G38</f>
        <v>131957503</v>
      </c>
      <c r="H38" s="83">
        <f t="shared" si="2"/>
        <v>0</v>
      </c>
      <c r="I38" s="341">
        <f>'11.Rendelő'!I38-'29._Rendelő_önként'!I38</f>
        <v>0</v>
      </c>
      <c r="J38" s="1379">
        <f>'11.Rendelő'!J38-'29._Rendelő_önként'!J38</f>
        <v>0</v>
      </c>
      <c r="K38" s="680">
        <f>'11.Rendelő'!K38-'29._Rendelő_önként'!K38</f>
        <v>0</v>
      </c>
      <c r="L38" s="1301">
        <f t="shared" si="1"/>
        <v>0</v>
      </c>
    </row>
    <row r="39" spans="1:12" s="57" customFormat="1" ht="12" customHeight="1" x14ac:dyDescent="0.2">
      <c r="A39" s="13" t="s">
        <v>107</v>
      </c>
      <c r="B39" s="116" t="s">
        <v>215</v>
      </c>
      <c r="C39" s="164">
        <f>'11.Rendelő'!C39-'29._Rendelő_önként'!C39</f>
        <v>0</v>
      </c>
      <c r="D39" s="264">
        <f>'11.Rendelő'!D39-'29._Rendelő_önként'!D39</f>
        <v>0</v>
      </c>
      <c r="E39" s="684">
        <f>'11.Rendelő'!E39-'29._Rendelő_önként'!E39</f>
        <v>0</v>
      </c>
      <c r="F39" s="684">
        <f>'11.Rendelő'!F39-'29._Rendelő_önként'!F39</f>
        <v>0</v>
      </c>
      <c r="G39" s="684">
        <f>'11.Rendelő'!G39-'29._Rendelő_önként'!G39</f>
        <v>0</v>
      </c>
      <c r="H39" s="641">
        <f t="shared" si="2"/>
        <v>0</v>
      </c>
      <c r="I39" s="1214">
        <f>'11.Rendelő'!I39-'29._Rendelő_önként'!I39</f>
        <v>0</v>
      </c>
      <c r="J39" s="1380">
        <f>'11.Rendelő'!J39-'29._Rendelő_önként'!J39</f>
        <v>0</v>
      </c>
      <c r="K39" s="684">
        <f>'11.Rendelő'!K39-'29._Rendelő_önként'!K39</f>
        <v>0</v>
      </c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>
        <f>'11.Rendelő'!C40-'29._Rendelő_önként'!C40</f>
        <v>0</v>
      </c>
      <c r="D40" s="382">
        <f>'11.Rendelő'!D40-'29._Rendelő_önként'!D40</f>
        <v>0</v>
      </c>
      <c r="E40" s="693">
        <f>'11.Rendelő'!E40-'29._Rendelő_önként'!E40</f>
        <v>131957503</v>
      </c>
      <c r="F40" s="685">
        <f>'11.Rendelő'!F40-'29._Rendelő_önként'!F40</f>
        <v>131957503</v>
      </c>
      <c r="G40" s="693">
        <f>'11.Rendelő'!G40-'29._Rendelő_önként'!G40</f>
        <v>131957503</v>
      </c>
      <c r="H40" s="642">
        <f t="shared" si="2"/>
        <v>0</v>
      </c>
      <c r="I40" s="1215">
        <f>'11.Rendelő'!I40-'29._Rendelő_önként'!I40</f>
        <v>0</v>
      </c>
      <c r="J40" s="1381">
        <f>'11.Rendelő'!J40-'29._Rendelő_önként'!J40</f>
        <v>0</v>
      </c>
      <c r="K40" s="685">
        <f>'11.Rendelő'!K40-'29._Rendelő_önként'!K40</f>
        <v>0</v>
      </c>
      <c r="L40" s="1472">
        <f t="shared" si="1"/>
        <v>0</v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>
        <f>'11.Rendelő'!C41-'29._Rendelő_önként'!C41</f>
        <v>0</v>
      </c>
      <c r="D41" s="165">
        <f>'11.Rendelő'!D41-'29._Rendelő_önként'!D41</f>
        <v>0</v>
      </c>
      <c r="E41" s="686">
        <f>'11.Rendelő'!E41-'29._Rendelő_önként'!E41</f>
        <v>0</v>
      </c>
      <c r="F41" s="686">
        <f>'11.Rendelő'!F41-'29._Rendelő_önként'!F41</f>
        <v>0</v>
      </c>
      <c r="G41" s="688">
        <f>'11.Rendelő'!G41-'29._Rendelő_önként'!G41</f>
        <v>131957503</v>
      </c>
      <c r="H41" s="643">
        <f t="shared" si="2"/>
        <v>131957503</v>
      </c>
      <c r="I41" s="343">
        <f>'11.Rendelő'!I41-'29._Rendelő_önként'!I41</f>
        <v>0</v>
      </c>
      <c r="J41" s="1382">
        <f>'11.Rendelő'!J41-'29._Rendelő_önként'!J41</f>
        <v>0</v>
      </c>
      <c r="K41" s="686">
        <f>'11.Rendelő'!K41-'29._Rendelő_önként'!K41</f>
        <v>0</v>
      </c>
      <c r="L41" s="1472">
        <f t="shared" si="1"/>
        <v>0</v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77137467</v>
      </c>
      <c r="D42" s="160">
        <f t="shared" ref="D42:K42" si="6">+D10+D22+D27+D28+D32+D36+D38</f>
        <v>94149323</v>
      </c>
      <c r="E42" s="677">
        <f t="shared" si="6"/>
        <v>243417392</v>
      </c>
      <c r="F42" s="677">
        <f t="shared" si="6"/>
        <v>249193392</v>
      </c>
      <c r="G42" s="677">
        <f t="shared" si="6"/>
        <v>243417392</v>
      </c>
      <c r="H42" s="83">
        <f t="shared" si="2"/>
        <v>-5776000</v>
      </c>
      <c r="I42" s="341">
        <f t="shared" si="6"/>
        <v>0</v>
      </c>
      <c r="J42" s="1379">
        <f t="shared" si="6"/>
        <v>0</v>
      </c>
      <c r="K42" s="677">
        <f t="shared" si="6"/>
        <v>198051658</v>
      </c>
      <c r="L42" s="1301">
        <f t="shared" si="1"/>
        <v>81.362985763975317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89227410</v>
      </c>
      <c r="D43" s="160">
        <f t="shared" ref="D43:K43" si="7">SUM(D44:D47)</f>
        <v>85228973</v>
      </c>
      <c r="E43" s="677">
        <f t="shared" si="7"/>
        <v>154645973</v>
      </c>
      <c r="F43" s="677">
        <f t="shared" si="7"/>
        <v>154645973</v>
      </c>
      <c r="G43" s="677">
        <f t="shared" si="7"/>
        <v>176394667</v>
      </c>
      <c r="H43" s="83">
        <f t="shared" si="2"/>
        <v>21748694</v>
      </c>
      <c r="I43" s="341">
        <f t="shared" si="7"/>
        <v>0</v>
      </c>
      <c r="J43" s="1379">
        <f t="shared" si="7"/>
        <v>16643317</v>
      </c>
      <c r="K43" s="677">
        <f t="shared" si="7"/>
        <v>176393665</v>
      </c>
      <c r="L43" s="1301">
        <f t="shared" si="1"/>
        <v>99.999431955615762</v>
      </c>
    </row>
    <row r="44" spans="1:12" s="57" customFormat="1" ht="12" customHeight="1" x14ac:dyDescent="0.2">
      <c r="A44" s="64" t="s">
        <v>174</v>
      </c>
      <c r="B44" s="65" t="s">
        <v>134</v>
      </c>
      <c r="C44" s="154">
        <f>'11.Rendelő'!C44-'29._Rendelő_önként'!C44</f>
        <v>0</v>
      </c>
      <c r="D44" s="258">
        <f>'11.Rendelő'!D44-'29._Rendelő_önként'!D44</f>
        <v>40030466</v>
      </c>
      <c r="E44" s="681">
        <f>'11.Rendelő'!E44-'29._Rendelő_önként'!E44</f>
        <v>40030466</v>
      </c>
      <c r="F44" s="681">
        <f>'11.Rendelő'!F44-'29._Rendelő_önként'!F44</f>
        <v>40030466</v>
      </c>
      <c r="G44" s="681">
        <f>'11.Rendelő'!G44-'29._Rendelő_önként'!G44</f>
        <v>40030466</v>
      </c>
      <c r="H44" s="637">
        <f t="shared" si="2"/>
        <v>0</v>
      </c>
      <c r="I44" s="1210">
        <f>'11.Rendelő'!I44-'29._Rendelő_önként'!I44</f>
        <v>0</v>
      </c>
      <c r="J44" s="1374">
        <f>'11.Rendelő'!J44-'29._Rendelő_önként'!J44</f>
        <v>0</v>
      </c>
      <c r="K44" s="681">
        <f>'11.Rendelő'!K44-'29._Rendelő_önként'!K44</f>
        <v>40030466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>
        <f>'11.Rendelő'!C45-'29._Rendelő_önként'!C45</f>
        <v>0</v>
      </c>
      <c r="D45" s="263">
        <f>'11.Rendelő'!D45-'29._Rendelő_önként'!D45</f>
        <v>0</v>
      </c>
      <c r="E45" s="107">
        <f>'11.Rendelő'!E45-'29._Rendelő_önként'!E45</f>
        <v>0</v>
      </c>
      <c r="F45" s="107">
        <f>'11.Rendelő'!F45-'29._Rendelő_önként'!F45</f>
        <v>0</v>
      </c>
      <c r="G45" s="107">
        <f>'11.Rendelő'!G45-'29._Rendelő_önként'!G45</f>
        <v>0</v>
      </c>
      <c r="H45" s="644">
        <f t="shared" si="2"/>
        <v>0</v>
      </c>
      <c r="I45" s="1216">
        <f>'11.Rendelő'!I45-'29._Rendelő_önként'!I45</f>
        <v>0</v>
      </c>
      <c r="J45" s="1383">
        <f>'11.Rendelő'!J45-'29._Rendelő_önként'!J45</f>
        <v>0</v>
      </c>
      <c r="K45" s="107">
        <f>'11.Rendelő'!K45-'29._Rendelő_önként'!K45</f>
        <v>0</v>
      </c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>'11.Rendelő'!C46-'29._Rendelő_önként'!C46</f>
        <v>78283185</v>
      </c>
      <c r="D46" s="362">
        <f>'11.Rendelő'!D46-'29._Rendelő_önként'!D46</f>
        <v>34254282</v>
      </c>
      <c r="E46" s="129">
        <f>'11.Rendelő'!E46-'29._Rendelő_önként'!E46</f>
        <v>103671282</v>
      </c>
      <c r="F46" s="129">
        <f>'11.Rendelő'!F46-'29._Rendelő_önként'!F46</f>
        <v>103671282</v>
      </c>
      <c r="G46" s="129">
        <f>'11.Rendelő'!G46-'29._Rendelő_önként'!G46</f>
        <v>136051137</v>
      </c>
      <c r="H46" s="626">
        <f t="shared" si="2"/>
        <v>32379855</v>
      </c>
      <c r="I46" s="1211">
        <f>'11.Rendelő'!I46-'29._Rendelő_önként'!I46</f>
        <v>0</v>
      </c>
      <c r="J46" s="1375">
        <f>'11.Rendelő'!J46-'29._Rendelő_önként'!J46</f>
        <v>0</v>
      </c>
      <c r="K46" s="129">
        <f>'11.Rendelő'!K46-'29._Rendelő_önként'!K46</f>
        <v>136050135</v>
      </c>
      <c r="L46" s="1303">
        <f t="shared" si="1"/>
        <v>99.999263512218945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>'11.Rendelő'!C47-'29._Rendelő_önként'!C47</f>
        <v>10944225</v>
      </c>
      <c r="D47" s="265">
        <f>'11.Rendelő'!D47-'29._Rendelő_önként'!D47</f>
        <v>10944225</v>
      </c>
      <c r="E47" s="682">
        <f>'11.Rendelő'!E47-'29._Rendelő_önként'!E47</f>
        <v>10944225</v>
      </c>
      <c r="F47" s="682">
        <f>'11.Rendelő'!F47-'29._Rendelő_önként'!F47</f>
        <v>10944225</v>
      </c>
      <c r="G47" s="682">
        <f>'11.Rendelő'!G47-'29._Rendelő_önként'!G47</f>
        <v>313064</v>
      </c>
      <c r="H47" s="639">
        <f t="shared" si="2"/>
        <v>-10631161</v>
      </c>
      <c r="I47" s="1213">
        <f>'11.Rendelő'!I47-'29._Rendelő_önként'!I47</f>
        <v>0</v>
      </c>
      <c r="J47" s="1377">
        <f>'11.Rendelő'!J47-'29._Rendelő_önként'!J47</f>
        <v>16643317</v>
      </c>
      <c r="K47" s="682">
        <f>'11.Rendelő'!K47-'29._Rendelő_önként'!K47</f>
        <v>313064</v>
      </c>
      <c r="L47" s="1469">
        <f t="shared" si="1"/>
        <v>100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166364877</v>
      </c>
      <c r="D48" s="167">
        <f t="shared" ref="D48:K48" si="8">+D42+D43</f>
        <v>179378296</v>
      </c>
      <c r="E48" s="687">
        <f t="shared" si="8"/>
        <v>398063365</v>
      </c>
      <c r="F48" s="687">
        <f t="shared" si="8"/>
        <v>403839365</v>
      </c>
      <c r="G48" s="687">
        <f t="shared" si="8"/>
        <v>419812059</v>
      </c>
      <c r="H48" s="649">
        <f t="shared" si="2"/>
        <v>15972694</v>
      </c>
      <c r="I48" s="650">
        <f t="shared" si="8"/>
        <v>0</v>
      </c>
      <c r="J48" s="1384">
        <f t="shared" si="8"/>
        <v>16643317</v>
      </c>
      <c r="K48" s="687">
        <f t="shared" si="8"/>
        <v>374445323</v>
      </c>
      <c r="L48" s="1475">
        <f t="shared" si="1"/>
        <v>89.193560540384581</v>
      </c>
    </row>
    <row r="49" spans="1:15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  <c r="K49" s="1483"/>
    </row>
    <row r="50" spans="1:15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5" s="645" customFormat="1" ht="54" customHeight="1" thickBot="1" x14ac:dyDescent="0.25">
      <c r="A51" s="732"/>
      <c r="B51" s="733" t="s">
        <v>38</v>
      </c>
      <c r="C51" s="22" t="str">
        <f t="shared" ref="C51:L51" si="9">C7</f>
        <v xml:space="preserve">2022. évi eredeti előirányzat
2/2022. (II.14.) </v>
      </c>
      <c r="D51" s="226" t="str">
        <f t="shared" si="9"/>
        <v>Módosított előirányzat a 17/2022.  (VI.30.)  rendelet szerint</v>
      </c>
      <c r="E51" s="22" t="str">
        <f t="shared" si="9"/>
        <v>Módosított előirányzat a 18/2022. (IX.29.)  rendelet szerint</v>
      </c>
      <c r="F51" s="22" t="str">
        <f t="shared" si="9"/>
        <v>Módosított előirányzat a 23/2022. (XII.16.)  rendelet szerint</v>
      </c>
      <c r="G51" s="22" t="str">
        <f t="shared" si="9"/>
        <v>Módosított előirányzat a 1/2023. (II.13.)  rendelet szerint</v>
      </c>
      <c r="H51" s="39" t="str">
        <f t="shared" si="9"/>
        <v>Változás a 2022. 23/2022. (XII.16.) rendelethez képest</v>
      </c>
      <c r="I51" s="226" t="str">
        <f t="shared" si="9"/>
        <v>2022. évi teljesítés              2022.06.30-ig</v>
      </c>
      <c r="J51" s="22" t="str">
        <f t="shared" si="9"/>
        <v>2022. évi teljesítés              2022.09.30-ig</v>
      </c>
      <c r="K51" s="647" t="str">
        <f t="shared" si="9"/>
        <v>2022. évi teljesítés              2022.12.31-ig</v>
      </c>
      <c r="L51" s="39" t="str">
        <f t="shared" si="9"/>
        <v>Teljesítés %-a</v>
      </c>
    </row>
    <row r="52" spans="1:15" s="72" customFormat="1" ht="12" customHeight="1" thickBot="1" x14ac:dyDescent="0.25">
      <c r="A52" s="62" t="s">
        <v>12</v>
      </c>
      <c r="B52" s="63" t="s">
        <v>553</v>
      </c>
      <c r="C52" s="103">
        <f>SUM(C53:C58)-C54</f>
        <v>155420652</v>
      </c>
      <c r="D52" s="160">
        <f t="shared" ref="D52:K52" si="10">SUM(D53:D58)-D54</f>
        <v>168434071</v>
      </c>
      <c r="E52" s="677">
        <f t="shared" si="10"/>
        <v>255161637</v>
      </c>
      <c r="F52" s="677">
        <f t="shared" si="10"/>
        <v>260937637</v>
      </c>
      <c r="G52" s="677">
        <f t="shared" si="10"/>
        <v>255161637</v>
      </c>
      <c r="H52" s="56">
        <f t="shared" ref="H52:H72" si="11">+G52-F52</f>
        <v>-5776000</v>
      </c>
      <c r="I52" s="236">
        <f t="shared" si="10"/>
        <v>0</v>
      </c>
      <c r="J52" s="56">
        <f t="shared" si="10"/>
        <v>0</v>
      </c>
      <c r="K52" s="677">
        <f t="shared" si="10"/>
        <v>139532559</v>
      </c>
      <c r="L52" s="1319">
        <f t="shared" ref="L52:L72" si="12">IF(G52=0,"",K52/G52*100)</f>
        <v>54.683988016584173</v>
      </c>
    </row>
    <row r="53" spans="1:15" ht="12" customHeight="1" x14ac:dyDescent="0.2">
      <c r="A53" s="370" t="s">
        <v>91</v>
      </c>
      <c r="B53" s="18" t="s">
        <v>68</v>
      </c>
      <c r="C53" s="154">
        <f>'11.Rendelő'!C54-'29._Rendelő_önként'!C53</f>
        <v>101508377</v>
      </c>
      <c r="D53" s="258">
        <f>'11.Rendelő'!D54-'29._Rendelő_önként'!D53</f>
        <v>104484104</v>
      </c>
      <c r="E53" s="681">
        <f>'11.Rendelő'!E54-'29._Rendelő_önként'!E53</f>
        <v>167556416</v>
      </c>
      <c r="F53" s="681">
        <f>'11.Rendelő'!F54-'29._Rendelő_önként'!F53</f>
        <v>168500078</v>
      </c>
      <c r="G53" s="681">
        <f>'11.Rendelő'!G54-'29._Rendelő_önként'!G53</f>
        <v>167556416</v>
      </c>
      <c r="H53" s="40">
        <f t="shared" si="11"/>
        <v>-943662</v>
      </c>
      <c r="I53" s="240">
        <f>'11.Rendelő'!I54-'29._Rendelő_önként'!I53</f>
        <v>0</v>
      </c>
      <c r="J53" s="40">
        <f>'11.Rendelő'!J54-'29._Rendelő_önként'!J53</f>
        <v>0</v>
      </c>
      <c r="K53" s="681">
        <f>'11.Rendelő'!K54-'29._Rendelő_önként'!K53</f>
        <v>85101401</v>
      </c>
      <c r="L53" s="1320">
        <f t="shared" si="12"/>
        <v>50.789699989763449</v>
      </c>
    </row>
    <row r="54" spans="1:15" ht="12" customHeight="1" x14ac:dyDescent="0.2">
      <c r="A54" s="370" t="s">
        <v>310</v>
      </c>
      <c r="B54" s="374" t="s">
        <v>273</v>
      </c>
      <c r="C54" s="154">
        <f>'11.Rendelő'!C55-'29._Rendelő_önként'!C54</f>
        <v>0</v>
      </c>
      <c r="D54" s="258">
        <f>'11.Rendelő'!D55-'29._Rendelő_önként'!D54</f>
        <v>0</v>
      </c>
      <c r="E54" s="681">
        <f>'11.Rendelő'!E55-'29._Rendelő_önként'!E54</f>
        <v>44100000</v>
      </c>
      <c r="F54" s="681">
        <f>'11.Rendelő'!F55-'29._Rendelő_önként'!F54</f>
        <v>44100000</v>
      </c>
      <c r="G54" s="681">
        <f>'11.Rendelő'!G55-'29._Rendelő_önként'!G54</f>
        <v>5292000</v>
      </c>
      <c r="H54" s="40">
        <f t="shared" si="11"/>
        <v>-38808000</v>
      </c>
      <c r="I54" s="240">
        <f>'11.Rendelő'!I55-'29._Rendelő_önként'!I54</f>
        <v>0</v>
      </c>
      <c r="J54" s="40">
        <f>'11.Rendelő'!J55-'29._Rendelő_önként'!J54</f>
        <v>0</v>
      </c>
      <c r="K54" s="681">
        <f>'11.Rendelő'!K55-'29._Rendelő_önként'!K54</f>
        <v>196884</v>
      </c>
      <c r="L54" s="1320">
        <f t="shared" si="12"/>
        <v>3.7204081632653061</v>
      </c>
    </row>
    <row r="55" spans="1:15" ht="12" customHeight="1" x14ac:dyDescent="0.2">
      <c r="A55" s="370" t="s">
        <v>92</v>
      </c>
      <c r="B55" s="371" t="s">
        <v>87</v>
      </c>
      <c r="C55" s="379">
        <f>'11.Rendelő'!C56-'29._Rendelő_önként'!C55</f>
        <v>22033181</v>
      </c>
      <c r="D55" s="362">
        <f>'11.Rendelő'!D56-'29._Rendelő_önként'!D55</f>
        <v>23118600</v>
      </c>
      <c r="E55" s="129">
        <f>'11.Rendelő'!E56-'29._Rendelő_önként'!E55</f>
        <v>33575857</v>
      </c>
      <c r="F55" s="129">
        <f>'11.Rendelő'!F56-'29._Rendelő_önként'!F55</f>
        <v>33698533</v>
      </c>
      <c r="G55" s="129">
        <f>'11.Rendelő'!G56-'29._Rendelő_önként'!G55</f>
        <v>33575857</v>
      </c>
      <c r="H55" s="363">
        <f t="shared" si="11"/>
        <v>-122676</v>
      </c>
      <c r="I55" s="577">
        <f>'11.Rendelő'!I56-'29._Rendelő_önként'!I55</f>
        <v>0</v>
      </c>
      <c r="J55" s="363">
        <f>'11.Rendelő'!J56-'29._Rendelő_önként'!J55</f>
        <v>0</v>
      </c>
      <c r="K55" s="681">
        <f>'11.Rendelő'!K56-'29._Rendelő_önként'!K55</f>
        <v>19534386</v>
      </c>
      <c r="L55" s="1320">
        <f t="shared" si="12"/>
        <v>58.17985822372308</v>
      </c>
    </row>
    <row r="56" spans="1:15" ht="12" customHeight="1" x14ac:dyDescent="0.2">
      <c r="A56" s="370" t="s">
        <v>93</v>
      </c>
      <c r="B56" s="371" t="s">
        <v>69</v>
      </c>
      <c r="C56" s="379">
        <f>'11.Rendelő'!C57-'29._Rendelő_önként'!C56</f>
        <v>31879094</v>
      </c>
      <c r="D56" s="362">
        <f>'11.Rendelő'!D57-'29._Rendelő_önként'!D56</f>
        <v>40831367</v>
      </c>
      <c r="E56" s="129">
        <f>'11.Rendelő'!E57-'29._Rendelő_önként'!E56</f>
        <v>54029364</v>
      </c>
      <c r="F56" s="129">
        <f>'11.Rendelő'!F57-'29._Rendelő_önként'!F56</f>
        <v>58739026</v>
      </c>
      <c r="G56" s="129">
        <f>'11.Rendelő'!G57-'29._Rendelő_önként'!G56</f>
        <v>54029364</v>
      </c>
      <c r="H56" s="363">
        <f t="shared" si="11"/>
        <v>-4709662</v>
      </c>
      <c r="I56" s="577">
        <f>'11.Rendelő'!I57-'29._Rendelő_önként'!I56</f>
        <v>0</v>
      </c>
      <c r="J56" s="363">
        <f>'11.Rendelő'!J57-'29._Rendelő_önként'!J56</f>
        <v>0</v>
      </c>
      <c r="K56" s="129">
        <f>'11.Rendelő'!K57-'29._Rendelő_önként'!K56</f>
        <v>34896772</v>
      </c>
      <c r="L56" s="1321">
        <f t="shared" si="12"/>
        <v>64.588530044514314</v>
      </c>
    </row>
    <row r="57" spans="1:15" ht="12" customHeight="1" x14ac:dyDescent="0.2">
      <c r="A57" s="370" t="s">
        <v>90</v>
      </c>
      <c r="B57" s="371" t="s">
        <v>80</v>
      </c>
      <c r="C57" s="379">
        <f>'11.Rendelő'!C58-'29._Rendelő_önként'!C57</f>
        <v>0</v>
      </c>
      <c r="D57" s="362">
        <f>'11.Rendelő'!D58-'29._Rendelő_önként'!D57</f>
        <v>0</v>
      </c>
      <c r="E57" s="129">
        <f>'11.Rendelő'!E58-'29._Rendelő_önként'!E57</f>
        <v>0</v>
      </c>
      <c r="F57" s="129">
        <f>'11.Rendelő'!F58-'29._Rendelő_önként'!F57</f>
        <v>0</v>
      </c>
      <c r="G57" s="129">
        <f>'11.Rendelő'!G58-'29._Rendelő_önként'!G57</f>
        <v>0</v>
      </c>
      <c r="H57" s="363">
        <f t="shared" si="11"/>
        <v>0</v>
      </c>
      <c r="I57" s="577">
        <f>'11.Rendelő'!I58-'29._Rendelő_önként'!I57</f>
        <v>0</v>
      </c>
      <c r="J57" s="363">
        <f>'11.Rendelő'!J58-'29._Rendelő_önként'!J57</f>
        <v>0</v>
      </c>
      <c r="K57" s="129">
        <f>'11.Rendelő'!K58-'29._Rendelő_önként'!K57</f>
        <v>0</v>
      </c>
      <c r="L57" s="1321" t="str">
        <f t="shared" si="12"/>
        <v/>
      </c>
    </row>
    <row r="58" spans="1:15" ht="12" customHeight="1" x14ac:dyDescent="0.2">
      <c r="A58" s="370" t="s">
        <v>150</v>
      </c>
      <c r="B58" s="371" t="s">
        <v>88</v>
      </c>
      <c r="C58" s="379">
        <f>'11.Rendelő'!C59-'29._Rendelő_önként'!C58</f>
        <v>0</v>
      </c>
      <c r="D58" s="362">
        <f>'11.Rendelő'!D59-'29._Rendelő_önként'!D58</f>
        <v>0</v>
      </c>
      <c r="E58" s="129">
        <f>'11.Rendelő'!E59-'29._Rendelő_önként'!E58</f>
        <v>0</v>
      </c>
      <c r="F58" s="129">
        <f>'11.Rendelő'!F59-'29._Rendelő_önként'!F58</f>
        <v>0</v>
      </c>
      <c r="G58" s="129">
        <f>'11.Rendelő'!G59-'29._Rendelő_önként'!G58</f>
        <v>0</v>
      </c>
      <c r="H58" s="363">
        <f t="shared" si="11"/>
        <v>0</v>
      </c>
      <c r="I58" s="577">
        <f>'11.Rendelő'!I59-'29._Rendelő_önként'!I58</f>
        <v>0</v>
      </c>
      <c r="J58" s="363">
        <f>'11.Rendelő'!J59-'29._Rendelő_önként'!J58</f>
        <v>0</v>
      </c>
      <c r="K58" s="129">
        <f>'11.Rendelő'!K59-'29._Rendelő_önként'!K58</f>
        <v>0</v>
      </c>
      <c r="L58" s="1321" t="str">
        <f t="shared" si="12"/>
        <v/>
      </c>
    </row>
    <row r="59" spans="1:15" ht="12" customHeight="1" x14ac:dyDescent="0.2">
      <c r="A59" s="370" t="s">
        <v>311</v>
      </c>
      <c r="B59" s="612" t="s">
        <v>238</v>
      </c>
      <c r="C59" s="379">
        <f>'11.Rendelő'!C60-'29._Rendelő_önként'!C59</f>
        <v>0</v>
      </c>
      <c r="D59" s="362">
        <f>'11.Rendelő'!D60-'29._Rendelő_önként'!D59</f>
        <v>0</v>
      </c>
      <c r="E59" s="129">
        <f>'11.Rendelő'!E60-'29._Rendelő_önként'!E59</f>
        <v>0</v>
      </c>
      <c r="F59" s="129">
        <f>'11.Rendelő'!F60-'29._Rendelő_önként'!F59</f>
        <v>0</v>
      </c>
      <c r="G59" s="129">
        <f>'11.Rendelő'!G60-'29._Rendelő_önként'!G59</f>
        <v>0</v>
      </c>
      <c r="H59" s="363">
        <f t="shared" si="11"/>
        <v>0</v>
      </c>
      <c r="I59" s="577">
        <f>'11.Rendelő'!I60-'29._Rendelő_önként'!I59</f>
        <v>0</v>
      </c>
      <c r="J59" s="363">
        <f>'11.Rendelő'!J60-'29._Rendelő_önként'!J59</f>
        <v>0</v>
      </c>
      <c r="K59" s="129">
        <f>'11.Rendelő'!K60-'29._Rendelő_önként'!K59</f>
        <v>0</v>
      </c>
      <c r="L59" s="1321" t="str">
        <f t="shared" si="12"/>
        <v/>
      </c>
    </row>
    <row r="60" spans="1:15" ht="12" customHeight="1" thickBot="1" x14ac:dyDescent="0.25">
      <c r="A60" s="93" t="s">
        <v>312</v>
      </c>
      <c r="B60" s="94" t="s">
        <v>237</v>
      </c>
      <c r="C60" s="109">
        <f>'11.Rendelő'!C61-'29._Rendelő_önként'!C60</f>
        <v>0</v>
      </c>
      <c r="D60" s="259">
        <f>'11.Rendelő'!D61-'29._Rendelő_önként'!D60</f>
        <v>0</v>
      </c>
      <c r="E60" s="688">
        <f>'11.Rendelő'!E61-'29._Rendelő_önként'!E60</f>
        <v>0</v>
      </c>
      <c r="F60" s="688">
        <f>'11.Rendelő'!F61-'29._Rendelő_önként'!F60</f>
        <v>0</v>
      </c>
      <c r="G60" s="688">
        <f>'11.Rendelő'!G61-'29._Rendelő_önként'!G60</f>
        <v>0</v>
      </c>
      <c r="H60" s="66">
        <f t="shared" si="11"/>
        <v>0</v>
      </c>
      <c r="I60" s="242">
        <f>'11.Rendelő'!I61-'29._Rendelő_önként'!I60</f>
        <v>0</v>
      </c>
      <c r="J60" s="66">
        <f>'11.Rendelő'!J61-'29._Rendelő_önként'!J60</f>
        <v>0</v>
      </c>
      <c r="K60" s="688">
        <f>'11.Rendelő'!K61-'29._Rendelő_önként'!K60</f>
        <v>0</v>
      </c>
      <c r="L60" s="1322" t="str">
        <f t="shared" si="12"/>
        <v/>
      </c>
    </row>
    <row r="61" spans="1:15" ht="12" customHeight="1" thickBot="1" x14ac:dyDescent="0.25">
      <c r="A61" s="62" t="s">
        <v>13</v>
      </c>
      <c r="B61" s="63" t="s">
        <v>554</v>
      </c>
      <c r="C61" s="103">
        <f>SUM(C62:C66)</f>
        <v>10944225</v>
      </c>
      <c r="D61" s="160">
        <f t="shared" ref="D61:K61" si="13">SUM(D62:D66)</f>
        <v>10944225</v>
      </c>
      <c r="E61" s="677">
        <f t="shared" si="13"/>
        <v>142901728</v>
      </c>
      <c r="F61" s="677">
        <f t="shared" si="13"/>
        <v>142901728</v>
      </c>
      <c r="G61" s="677">
        <f>+G62+G64</f>
        <v>164650422</v>
      </c>
      <c r="H61" s="56">
        <f>+G61-F61</f>
        <v>21748694</v>
      </c>
      <c r="I61" s="236">
        <f t="shared" si="13"/>
        <v>0</v>
      </c>
      <c r="J61" s="56">
        <f t="shared" si="13"/>
        <v>16643317</v>
      </c>
      <c r="K61" s="677">
        <f t="shared" si="13"/>
        <v>3140469</v>
      </c>
      <c r="L61" s="1319">
        <f t="shared" si="12"/>
        <v>1.9073555730090994</v>
      </c>
    </row>
    <row r="62" spans="1:15" s="72" customFormat="1" ht="12" customHeight="1" x14ac:dyDescent="0.2">
      <c r="A62" s="370" t="s">
        <v>94</v>
      </c>
      <c r="B62" s="18" t="s">
        <v>122</v>
      </c>
      <c r="C62" s="154">
        <f>'11.Rendelő'!C63-'29._Rendelő_önként'!C62</f>
        <v>6499225</v>
      </c>
      <c r="D62" s="258">
        <f>'11.Rendelő'!D63-'29._Rendelő_önként'!D62</f>
        <v>6499225</v>
      </c>
      <c r="E62" s="681">
        <f>'11.Rendelő'!E63-'29._Rendelő_önként'!E62</f>
        <v>138456728</v>
      </c>
      <c r="F62" s="681">
        <f>'11.Rendelő'!F63-'29._Rendelő_önként'!F62</f>
        <v>138456728</v>
      </c>
      <c r="G62" s="681">
        <f>'11.Rendelő'!G63-'29._Rendelő_önként'!G62</f>
        <v>160205422</v>
      </c>
      <c r="H62" s="40">
        <f t="shared" si="11"/>
        <v>21748694</v>
      </c>
      <c r="I62" s="240">
        <f>'11.Rendelő'!I63-'29._Rendelő_önként'!I62</f>
        <v>0</v>
      </c>
      <c r="J62" s="40">
        <f>'11.Rendelő'!J63-'29._Rendelő_önként'!J62</f>
        <v>13502848</v>
      </c>
      <c r="K62" s="681">
        <f>'11.Rendelő'!K63-'29._Rendelő_önként'!K62</f>
        <v>0</v>
      </c>
      <c r="L62" s="1320">
        <f t="shared" si="12"/>
        <v>0</v>
      </c>
    </row>
    <row r="63" spans="1:15" s="72" customFormat="1" ht="12" customHeight="1" x14ac:dyDescent="0.2">
      <c r="A63" s="370" t="s">
        <v>321</v>
      </c>
      <c r="B63" s="613" t="s">
        <v>239</v>
      </c>
      <c r="C63" s="154">
        <f>'11.Rendelő'!C64-'29._Rendelő_önként'!C63</f>
        <v>0</v>
      </c>
      <c r="D63" s="258">
        <f>'11.Rendelő'!D64-'29._Rendelő_önként'!D63</f>
        <v>0</v>
      </c>
      <c r="E63" s="681">
        <f>'11.Rendelő'!E64-'29._Rendelő_önként'!E63</f>
        <v>0</v>
      </c>
      <c r="F63" s="681">
        <f>'11.Rendelő'!F64-'29._Rendelő_önként'!F63</f>
        <v>0</v>
      </c>
      <c r="G63" s="681">
        <f>'11.Rendelő'!G64-'29._Rendelő_önként'!G63</f>
        <v>131957503</v>
      </c>
      <c r="H63" s="40">
        <f t="shared" si="11"/>
        <v>131957503</v>
      </c>
      <c r="I63" s="240">
        <f>'11.Rendelő'!I64-'29._Rendelő_önként'!I63</f>
        <v>0</v>
      </c>
      <c r="J63" s="40">
        <f>'11.Rendelő'!J64-'29._Rendelő_önként'!J63</f>
        <v>0</v>
      </c>
      <c r="K63" s="681">
        <f>'11.Rendelő'!K64-'29._Rendelő_önként'!K63</f>
        <v>0</v>
      </c>
      <c r="L63" s="1320">
        <f t="shared" si="12"/>
        <v>0</v>
      </c>
      <c r="O63" s="72" t="s">
        <v>389</v>
      </c>
    </row>
    <row r="64" spans="1:15" ht="12" customHeight="1" x14ac:dyDescent="0.2">
      <c r="A64" s="370" t="s">
        <v>95</v>
      </c>
      <c r="B64" s="371" t="s">
        <v>2</v>
      </c>
      <c r="C64" s="379">
        <f>'11.Rendelő'!C65-'29._Rendelő_önként'!C64</f>
        <v>4445000</v>
      </c>
      <c r="D64" s="362">
        <f>'11.Rendelő'!D65-'29._Rendelő_önként'!D64</f>
        <v>4445000</v>
      </c>
      <c r="E64" s="129">
        <f>'11.Rendelő'!E65-'29._Rendelő_önként'!E64</f>
        <v>4445000</v>
      </c>
      <c r="F64" s="129">
        <f>'11.Rendelő'!F65-'29._Rendelő_önként'!F64</f>
        <v>4445000</v>
      </c>
      <c r="G64" s="129">
        <f>'11.Rendelő'!G65-'29._Rendelő_önként'!G64</f>
        <v>4445000</v>
      </c>
      <c r="H64" s="363">
        <f t="shared" si="11"/>
        <v>0</v>
      </c>
      <c r="I64" s="577">
        <f>'11.Rendelő'!I65-'29._Rendelő_önként'!I64</f>
        <v>0</v>
      </c>
      <c r="J64" s="363">
        <f>'11.Rendelő'!J65-'29._Rendelő_önként'!J64</f>
        <v>3140469</v>
      </c>
      <c r="K64" s="129">
        <f>'11.Rendelő'!K65-'29._Rendelő_önként'!K64</f>
        <v>3140469</v>
      </c>
      <c r="L64" s="1321">
        <f t="shared" si="12"/>
        <v>70.651721034870647</v>
      </c>
    </row>
    <row r="65" spans="1:12" ht="12" customHeight="1" x14ac:dyDescent="0.2">
      <c r="A65" s="370" t="s">
        <v>345</v>
      </c>
      <c r="B65" s="614" t="s">
        <v>240</v>
      </c>
      <c r="C65" s="379">
        <f>'11.Rendelő'!C66-'29._Rendelő_önként'!C65</f>
        <v>0</v>
      </c>
      <c r="D65" s="362">
        <f>'11.Rendelő'!D66-'29._Rendelő_önként'!D65</f>
        <v>0</v>
      </c>
      <c r="E65" s="129">
        <f>'11.Rendelő'!E66-'29._Rendelő_önként'!E65</f>
        <v>0</v>
      </c>
      <c r="F65" s="129">
        <f>'11.Rendelő'!F66-'29._Rendelő_önként'!F65</f>
        <v>0</v>
      </c>
      <c r="G65" s="129">
        <f>'11.Rendelő'!G66-'29._Rendelő_önként'!G65</f>
        <v>0</v>
      </c>
      <c r="H65" s="363">
        <f t="shared" si="11"/>
        <v>0</v>
      </c>
      <c r="I65" s="577">
        <f>'11.Rendelő'!I66-'29._Rendelő_önként'!I65</f>
        <v>0</v>
      </c>
      <c r="J65" s="363">
        <f>'11.Rendelő'!J66-'29._Rendelő_önként'!J65</f>
        <v>0</v>
      </c>
      <c r="K65" s="129">
        <f>'11.Rendelő'!K66-'29._Rendelő_önként'!K65</f>
        <v>0</v>
      </c>
      <c r="L65" s="1321" t="str">
        <f t="shared" si="12"/>
        <v/>
      </c>
    </row>
    <row r="66" spans="1:12" ht="12" customHeight="1" x14ac:dyDescent="0.2">
      <c r="A66" s="370" t="s">
        <v>96</v>
      </c>
      <c r="B66" s="18" t="s">
        <v>178</v>
      </c>
      <c r="C66" s="379">
        <f>'11.Rendelő'!C67-'29._Rendelő_önként'!C66</f>
        <v>0</v>
      </c>
      <c r="D66" s="362">
        <f>'11.Rendelő'!D67-'29._Rendelő_önként'!D66</f>
        <v>0</v>
      </c>
      <c r="E66" s="129">
        <f>'11.Rendelő'!E67-'29._Rendelő_önként'!E66</f>
        <v>0</v>
      </c>
      <c r="F66" s="129">
        <f>'11.Rendelő'!F67-'29._Rendelő_önként'!F66</f>
        <v>0</v>
      </c>
      <c r="G66" s="129">
        <f>'11.Rendelő'!G67-'29._Rendelő_önként'!G66</f>
        <v>0</v>
      </c>
      <c r="H66" s="363">
        <f t="shared" si="11"/>
        <v>0</v>
      </c>
      <c r="I66" s="577">
        <f>'11.Rendelő'!I67-'29._Rendelő_önként'!I66</f>
        <v>0</v>
      </c>
      <c r="J66" s="363">
        <f>'11.Rendelő'!J67-'29._Rendelő_önként'!J66</f>
        <v>0</v>
      </c>
      <c r="K66" s="129">
        <f>'11.Rendelő'!K67-'29._Rendelő_önként'!K66</f>
        <v>0</v>
      </c>
      <c r="L66" s="1321" t="str">
        <f t="shared" si="12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>
        <f>'11.Rendelő'!C68-'29._Rendelő_önként'!C67</f>
        <v>0</v>
      </c>
      <c r="D67" s="362">
        <f>'11.Rendelő'!D68-'29._Rendelő_önként'!D67</f>
        <v>0</v>
      </c>
      <c r="E67" s="129">
        <f>'11.Rendelő'!E68-'29._Rendelő_önként'!E67</f>
        <v>0</v>
      </c>
      <c r="F67" s="129">
        <f>'11.Rendelő'!F68-'29._Rendelő_önként'!F67</f>
        <v>0</v>
      </c>
      <c r="G67" s="129">
        <f>'11.Rendelő'!G68-'29._Rendelő_önként'!G67</f>
        <v>0</v>
      </c>
      <c r="H67" s="363">
        <f t="shared" si="11"/>
        <v>0</v>
      </c>
      <c r="I67" s="577">
        <f>'11.Rendelő'!I68-'29._Rendelő_önként'!I67</f>
        <v>0</v>
      </c>
      <c r="J67" s="363">
        <f>'11.Rendelő'!J68-'29._Rendelő_önként'!J67</f>
        <v>0</v>
      </c>
      <c r="K67" s="129">
        <f>'11.Rendelő'!K68-'29._Rendelő_önként'!K67</f>
        <v>0</v>
      </c>
      <c r="L67" s="1321" t="str">
        <f t="shared" si="12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>
        <f>'11.Rendelő'!C69-'29._Rendelő_önként'!C68</f>
        <v>0</v>
      </c>
      <c r="D68" s="362">
        <f>'11.Rendelő'!D69-'29._Rendelő_önként'!D68</f>
        <v>0</v>
      </c>
      <c r="E68" s="129">
        <f>'11.Rendelő'!E69-'29._Rendelő_önként'!E68</f>
        <v>0</v>
      </c>
      <c r="F68" s="129">
        <f>'11.Rendelő'!F69-'29._Rendelő_önként'!F68</f>
        <v>0</v>
      </c>
      <c r="G68" s="129">
        <f>'11.Rendelő'!G69-'29._Rendelő_önként'!G68</f>
        <v>0</v>
      </c>
      <c r="H68" s="363">
        <f t="shared" si="11"/>
        <v>0</v>
      </c>
      <c r="I68" s="577">
        <f>'11.Rendelő'!I69-'29._Rendelő_önként'!I68</f>
        <v>0</v>
      </c>
      <c r="J68" s="363">
        <f>'11.Rendelő'!J69-'29._Rendelő_önként'!J68</f>
        <v>0</v>
      </c>
      <c r="K68" s="129">
        <f>'11.Rendelő'!K69-'29._Rendelő_önként'!K68</f>
        <v>0</v>
      </c>
      <c r="L68" s="1321" t="str">
        <f t="shared" si="12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166364877</v>
      </c>
      <c r="D69" s="160">
        <f t="shared" ref="D69:K69" si="14">+D52+D61</f>
        <v>179378296</v>
      </c>
      <c r="E69" s="677">
        <f t="shared" si="14"/>
        <v>398063365</v>
      </c>
      <c r="F69" s="677">
        <f t="shared" si="14"/>
        <v>403839365</v>
      </c>
      <c r="G69" s="677">
        <f t="shared" si="14"/>
        <v>419812059</v>
      </c>
      <c r="H69" s="56">
        <f t="shared" si="11"/>
        <v>15972694</v>
      </c>
      <c r="I69" s="236">
        <f t="shared" si="14"/>
        <v>0</v>
      </c>
      <c r="J69" s="56">
        <f t="shared" si="14"/>
        <v>16643317</v>
      </c>
      <c r="K69" s="677">
        <f t="shared" si="14"/>
        <v>142673028</v>
      </c>
      <c r="L69" s="1319">
        <f t="shared" si="12"/>
        <v>33.98497611999278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12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f>'11.Rendelő'!C72-'29._Rendelő_önként'!C71</f>
        <v>18</v>
      </c>
      <c r="D71" s="1733">
        <f>'11.Rendelő'!D72-'29._Rendelő_önként'!D71</f>
        <v>18</v>
      </c>
      <c r="E71" s="1735">
        <f>'11.Rendelő'!E72-'29._Rendelő_önként'!E71</f>
        <v>18</v>
      </c>
      <c r="F71" s="1735">
        <f>'11.Rendelő'!F72-'29._Rendelő_önként'!F71</f>
        <v>18</v>
      </c>
      <c r="G71" s="1735">
        <f>'11.Rendelő'!G72-'29._Rendelő_önként'!G71</f>
        <v>18</v>
      </c>
      <c r="H71" s="1736">
        <f t="shared" si="11"/>
        <v>0</v>
      </c>
      <c r="I71" s="1736">
        <f>'11.Rendelő'!I72-'29._Rendelő_önként'!I71</f>
        <v>0</v>
      </c>
      <c r="J71" s="1736">
        <f>'11.Rendelő'!J72-'29._Rendelő_önként'!J71</f>
        <v>0</v>
      </c>
      <c r="K71" s="1735">
        <f>'11.Rendelő'!K72-'29._Rendelő_önként'!K71</f>
        <v>15</v>
      </c>
      <c r="L71" s="1323">
        <f t="shared" si="12"/>
        <v>83.333333333333343</v>
      </c>
    </row>
    <row r="72" spans="1:12" s="1726" customFormat="1" ht="14.25" customHeight="1" thickBot="1" x14ac:dyDescent="0.25">
      <c r="A72" s="1730" t="s">
        <v>295</v>
      </c>
      <c r="B72" s="1731"/>
      <c r="C72" s="163">
        <f>'11.Rendelő'!C73-'29._Rendelő_önként'!C72</f>
        <v>0</v>
      </c>
      <c r="D72" s="162">
        <f>'11.Rendelő'!D73-'29._Rendelő_önként'!D72</f>
        <v>0</v>
      </c>
      <c r="E72" s="680">
        <f>'11.Rendelő'!E73-'29._Rendelő_önként'!E72</f>
        <v>0</v>
      </c>
      <c r="F72" s="680">
        <f>'11.Rendelő'!F73-'29._Rendelő_önként'!F72</f>
        <v>0</v>
      </c>
      <c r="G72" s="680">
        <f>'11.Rendelő'!G73-'29._Rendelő_önként'!G72</f>
        <v>0</v>
      </c>
      <c r="H72" s="1738">
        <f t="shared" si="11"/>
        <v>0</v>
      </c>
      <c r="I72" s="1736">
        <f>'11.Rendelő'!I73-'29._Rendelő_önként'!I72</f>
        <v>0</v>
      </c>
      <c r="J72" s="1736">
        <f>'11.Rendelő'!J73-'29._Rendelő_önként'!J72</f>
        <v>0</v>
      </c>
      <c r="K72" s="1735"/>
      <c r="L72" s="1760" t="str">
        <f t="shared" si="12"/>
        <v/>
      </c>
    </row>
    <row r="73" spans="1:12" s="1726" customFormat="1" ht="11.25" x14ac:dyDescent="0.2">
      <c r="A73" s="1727"/>
      <c r="H73" s="1739"/>
    </row>
    <row r="74" spans="1:12" s="1726" customFormat="1" ht="11.25" x14ac:dyDescent="0.2">
      <c r="A74" s="1727"/>
    </row>
    <row r="75" spans="1:12" s="1726" customFormat="1" ht="11.25" x14ac:dyDescent="0.2">
      <c r="A75" s="1727"/>
    </row>
  </sheetData>
  <sheetProtection formatCells="0"/>
  <mergeCells count="7">
    <mergeCell ref="A50:L50"/>
    <mergeCell ref="A9:H9"/>
    <mergeCell ref="A1:I1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4"/>
  <sheetViews>
    <sheetView view="pageBreakPreview" zoomScale="112" zoomScaleNormal="100" zoomScaleSheetLayoutView="112" workbookViewId="0">
      <selection activeCell="K24" sqref="K24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9.16406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1086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8</v>
      </c>
      <c r="C4" s="2186" t="s">
        <v>184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407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>
        <f>SUM(C11:C21)</f>
        <v>36666048</v>
      </c>
      <c r="D10" s="160">
        <f t="shared" ref="D10:J10" si="0">SUM(D11:D21)</f>
        <v>36666048</v>
      </c>
      <c r="E10" s="677">
        <f t="shared" si="0"/>
        <v>36666048</v>
      </c>
      <c r="F10" s="677">
        <f t="shared" si="0"/>
        <v>36666048</v>
      </c>
      <c r="G10" s="677">
        <f t="shared" si="0"/>
        <v>36666048</v>
      </c>
      <c r="H10" s="1224">
        <f>+G10-F10</f>
        <v>0</v>
      </c>
      <c r="I10" s="1202">
        <f t="shared" si="0"/>
        <v>0</v>
      </c>
      <c r="J10" s="1365">
        <f t="shared" si="0"/>
        <v>0</v>
      </c>
      <c r="K10" s="677">
        <f>SUM(K11:K21)</f>
        <v>36502676</v>
      </c>
      <c r="L10" s="1319">
        <f t="shared" ref="L10:L48" si="1">IF(G10=0,"",K10/G10*100)</f>
        <v>99.55443248206079</v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2">+G11-F11</f>
        <v>0</v>
      </c>
      <c r="I11" s="1203"/>
      <c r="J11" s="1366"/>
      <c r="K11" s="678"/>
      <c r="L11" s="1461" t="str">
        <f t="shared" si="1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>
        <v>35919048</v>
      </c>
      <c r="D12" s="380">
        <v>35919048</v>
      </c>
      <c r="E12" s="101">
        <v>35919048</v>
      </c>
      <c r="F12" s="101">
        <v>35919048</v>
      </c>
      <c r="G12" s="101">
        <v>35919048</v>
      </c>
      <c r="H12" s="632">
        <f t="shared" si="2"/>
        <v>0</v>
      </c>
      <c r="I12" s="1204"/>
      <c r="J12" s="1367"/>
      <c r="K12" s="101">
        <v>35919048</v>
      </c>
      <c r="L12" s="1462">
        <f t="shared" si="1"/>
        <v>100</v>
      </c>
    </row>
    <row r="13" spans="1:12" s="57" customFormat="1" ht="12" customHeight="1" x14ac:dyDescent="0.2">
      <c r="A13" s="370" t="s">
        <v>93</v>
      </c>
      <c r="B13" s="371" t="s">
        <v>148</v>
      </c>
      <c r="C13" s="372">
        <v>216828</v>
      </c>
      <c r="D13" s="380">
        <v>216828</v>
      </c>
      <c r="E13" s="101">
        <v>216828</v>
      </c>
      <c r="F13" s="101">
        <v>216828</v>
      </c>
      <c r="G13" s="101">
        <v>216828</v>
      </c>
      <c r="H13" s="632">
        <f t="shared" si="2"/>
        <v>0</v>
      </c>
      <c r="I13" s="1204"/>
      <c r="J13" s="1367"/>
      <c r="K13" s="101">
        <v>53456</v>
      </c>
      <c r="L13" s="1462">
        <f t="shared" si="1"/>
        <v>24.653642518493921</v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2"/>
        <v>0</v>
      </c>
      <c r="I14" s="1204"/>
      <c r="J14" s="1367"/>
      <c r="K14" s="101"/>
      <c r="L14" s="1462" t="str">
        <f t="shared" si="1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2"/>
        <v>0</v>
      </c>
      <c r="I15" s="1204"/>
      <c r="J15" s="1367"/>
      <c r="K15" s="101"/>
      <c r="L15" s="1462" t="str">
        <f t="shared" si="1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>
        <v>530172</v>
      </c>
      <c r="D16" s="380">
        <v>530172</v>
      </c>
      <c r="E16" s="101">
        <v>530172</v>
      </c>
      <c r="F16" s="101">
        <v>530172</v>
      </c>
      <c r="G16" s="101">
        <v>530172</v>
      </c>
      <c r="H16" s="632">
        <f t="shared" si="2"/>
        <v>0</v>
      </c>
      <c r="I16" s="1204"/>
      <c r="J16" s="1367"/>
      <c r="K16" s="101">
        <v>530172</v>
      </c>
      <c r="L16" s="1462">
        <f t="shared" si="1"/>
        <v>100</v>
      </c>
    </row>
    <row r="17" spans="1:12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2"/>
        <v>0</v>
      </c>
      <c r="I17" s="1204"/>
      <c r="J17" s="1367"/>
      <c r="K17" s="101"/>
      <c r="L17" s="1462" t="str">
        <f t="shared" si="1"/>
        <v/>
      </c>
    </row>
    <row r="18" spans="1:12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2"/>
        <v>0</v>
      </c>
      <c r="I18" s="1205"/>
      <c r="J18" s="1368"/>
      <c r="K18" s="106"/>
      <c r="L18" s="1463" t="str">
        <f t="shared" si="1"/>
        <v/>
      </c>
    </row>
    <row r="19" spans="1:12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2"/>
        <v>0</v>
      </c>
      <c r="I19" s="1204"/>
      <c r="J19" s="1367"/>
      <c r="K19" s="101"/>
      <c r="L19" s="1462" t="str">
        <f t="shared" si="1"/>
        <v/>
      </c>
    </row>
    <row r="20" spans="1:12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2"/>
        <v>0</v>
      </c>
      <c r="I20" s="1206"/>
      <c r="J20" s="1369"/>
      <c r="K20" s="372"/>
      <c r="L20" s="1464" t="str">
        <f t="shared" si="1"/>
        <v/>
      </c>
    </row>
    <row r="21" spans="1:12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2"/>
        <v>0</v>
      </c>
      <c r="I21" s="1207"/>
      <c r="J21" s="1370"/>
      <c r="K21" s="106"/>
      <c r="L21" s="1465" t="str">
        <f t="shared" si="1"/>
        <v/>
      </c>
    </row>
    <row r="22" spans="1:12" s="57" customFormat="1" ht="12" customHeight="1" thickBot="1" x14ac:dyDescent="0.25">
      <c r="A22" s="51" t="s">
        <v>13</v>
      </c>
      <c r="B22" s="55" t="s">
        <v>161</v>
      </c>
      <c r="C22" s="103">
        <f>SUM(C23:C25)</f>
        <v>1027186911</v>
      </c>
      <c r="D22" s="160">
        <f t="shared" ref="D22:K22" si="3">SUM(D23:D25)</f>
        <v>1027186911</v>
      </c>
      <c r="E22" s="677">
        <f t="shared" si="3"/>
        <v>1027186911</v>
      </c>
      <c r="F22" s="677">
        <f t="shared" si="3"/>
        <v>1027186911</v>
      </c>
      <c r="G22" s="677">
        <f t="shared" si="3"/>
        <v>1032962911</v>
      </c>
      <c r="H22" s="56">
        <f t="shared" si="2"/>
        <v>5776000</v>
      </c>
      <c r="I22" s="1202">
        <f t="shared" si="3"/>
        <v>0</v>
      </c>
      <c r="J22" s="1365">
        <f t="shared" si="3"/>
        <v>0</v>
      </c>
      <c r="K22" s="677">
        <f t="shared" si="3"/>
        <v>1032962911</v>
      </c>
      <c r="L22" s="1319">
        <f t="shared" si="1"/>
        <v>100</v>
      </c>
    </row>
    <row r="23" spans="1:12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2"/>
        <v>0</v>
      </c>
      <c r="I23" s="1208"/>
      <c r="J23" s="1371"/>
      <c r="K23" s="679"/>
      <c r="L23" s="1302" t="str">
        <f t="shared" si="1"/>
        <v/>
      </c>
    </row>
    <row r="24" spans="1:12" s="61" customFormat="1" ht="12" customHeight="1" x14ac:dyDescent="0.2">
      <c r="A24" s="370" t="s">
        <v>95</v>
      </c>
      <c r="B24" s="371" t="s">
        <v>163</v>
      </c>
      <c r="C24" s="372">
        <v>0</v>
      </c>
      <c r="D24" s="380">
        <v>0</v>
      </c>
      <c r="E24" s="101">
        <v>0</v>
      </c>
      <c r="F24" s="101">
        <v>0</v>
      </c>
      <c r="G24" s="101">
        <v>0</v>
      </c>
      <c r="H24" s="632">
        <f t="shared" si="2"/>
        <v>0</v>
      </c>
      <c r="I24" s="1204">
        <v>0</v>
      </c>
      <c r="J24" s="1367">
        <v>0</v>
      </c>
      <c r="K24" s="101">
        <v>0</v>
      </c>
      <c r="L24" s="1462" t="str">
        <f t="shared" si="1"/>
        <v/>
      </c>
    </row>
    <row r="25" spans="1:12" s="61" customFormat="1" ht="12" customHeight="1" x14ac:dyDescent="0.2">
      <c r="A25" s="370" t="s">
        <v>96</v>
      </c>
      <c r="B25" s="371" t="s">
        <v>164</v>
      </c>
      <c r="C25" s="372">
        <v>1027186911</v>
      </c>
      <c r="D25" s="380">
        <v>1027186911</v>
      </c>
      <c r="E25" s="101">
        <v>1027186911</v>
      </c>
      <c r="F25" s="101">
        <v>1027186911</v>
      </c>
      <c r="G25" s="101">
        <v>1032962911</v>
      </c>
      <c r="H25" s="632">
        <f t="shared" si="2"/>
        <v>5776000</v>
      </c>
      <c r="I25" s="1204"/>
      <c r="J25" s="1367"/>
      <c r="K25" s="101">
        <v>1032962911</v>
      </c>
      <c r="L25" s="1462">
        <f t="shared" si="1"/>
        <v>100</v>
      </c>
    </row>
    <row r="26" spans="1:12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2"/>
        <v>0</v>
      </c>
      <c r="I26" s="1209"/>
      <c r="J26" s="1372"/>
      <c r="K26" s="101"/>
      <c r="L26" s="1466" t="str">
        <f t="shared" si="1"/>
        <v/>
      </c>
    </row>
    <row r="27" spans="1:12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2"/>
        <v>0</v>
      </c>
      <c r="I27" s="341"/>
      <c r="J27" s="1373"/>
      <c r="K27" s="680"/>
      <c r="L27" s="1301" t="str">
        <f t="shared" si="1"/>
        <v/>
      </c>
    </row>
    <row r="28" spans="1:12" s="61" customFormat="1" ht="12" customHeight="1" thickBot="1" x14ac:dyDescent="0.25">
      <c r="A28" s="62" t="s">
        <v>15</v>
      </c>
      <c r="B28" s="63" t="s">
        <v>165</v>
      </c>
      <c r="C28" s="103">
        <f>+C29+C30</f>
        <v>0</v>
      </c>
      <c r="D28" s="160">
        <f>+D29+D30</f>
        <v>0</v>
      </c>
      <c r="E28" s="677">
        <f t="shared" ref="E28:K28" si="4">+E29+E30</f>
        <v>0</v>
      </c>
      <c r="F28" s="677">
        <f t="shared" si="4"/>
        <v>0</v>
      </c>
      <c r="G28" s="677">
        <f t="shared" si="4"/>
        <v>0</v>
      </c>
      <c r="H28" s="83">
        <f t="shared" si="2"/>
        <v>0</v>
      </c>
      <c r="I28" s="341">
        <f t="shared" si="4"/>
        <v>0</v>
      </c>
      <c r="J28" s="1373">
        <f t="shared" si="4"/>
        <v>0</v>
      </c>
      <c r="K28" s="677">
        <f t="shared" si="4"/>
        <v>0</v>
      </c>
      <c r="L28" s="1301" t="str">
        <f t="shared" si="1"/>
        <v/>
      </c>
    </row>
    <row r="29" spans="1:12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2"/>
        <v>0</v>
      </c>
      <c r="I29" s="1210"/>
      <c r="J29" s="1374"/>
      <c r="K29" s="681"/>
      <c r="L29" s="1467" t="str">
        <f t="shared" si="1"/>
        <v/>
      </c>
    </row>
    <row r="30" spans="1:12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2"/>
        <v>0</v>
      </c>
      <c r="I30" s="1211"/>
      <c r="J30" s="1375"/>
      <c r="K30" s="379"/>
      <c r="L30" s="1303" t="str">
        <f t="shared" si="1"/>
        <v/>
      </c>
    </row>
    <row r="31" spans="1:12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2"/>
        <v>0</v>
      </c>
      <c r="I31" s="1212"/>
      <c r="J31" s="1376"/>
      <c r="K31" s="682"/>
      <c r="L31" s="1468" t="str">
        <f t="shared" si="1"/>
        <v/>
      </c>
    </row>
    <row r="32" spans="1:12" s="61" customFormat="1" ht="12" customHeight="1" thickBot="1" x14ac:dyDescent="0.25">
      <c r="A32" s="62" t="s">
        <v>16</v>
      </c>
      <c r="B32" s="63" t="s">
        <v>169</v>
      </c>
      <c r="C32" s="103">
        <f>+C33+C34+C35</f>
        <v>0</v>
      </c>
      <c r="D32" s="160">
        <f>+D33+D34+D35</f>
        <v>0</v>
      </c>
      <c r="E32" s="677">
        <f t="shared" ref="E32:G32" si="5">+E33+E34+E35</f>
        <v>0</v>
      </c>
      <c r="F32" s="677">
        <f t="shared" si="5"/>
        <v>0</v>
      </c>
      <c r="G32" s="677">
        <f t="shared" si="5"/>
        <v>0</v>
      </c>
      <c r="H32" s="83">
        <f t="shared" si="2"/>
        <v>0</v>
      </c>
      <c r="I32" s="341">
        <f t="shared" ref="I32:K32" si="6">+I33+I34+I35</f>
        <v>0</v>
      </c>
      <c r="J32" s="1373">
        <f t="shared" si="6"/>
        <v>0</v>
      </c>
      <c r="K32" s="677">
        <f t="shared" si="6"/>
        <v>0</v>
      </c>
      <c r="L32" s="1301" t="str">
        <f t="shared" si="1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2"/>
        <v>0</v>
      </c>
      <c r="I33" s="1210"/>
      <c r="J33" s="1374"/>
      <c r="K33" s="681"/>
      <c r="L33" s="1467" t="str">
        <f t="shared" si="1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2"/>
        <v>0</v>
      </c>
      <c r="I34" s="1211"/>
      <c r="J34" s="1375"/>
      <c r="K34" s="379"/>
      <c r="L34" s="1303" t="str">
        <f t="shared" si="1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2"/>
        <v>0</v>
      </c>
      <c r="I35" s="1213"/>
      <c r="J35" s="1377"/>
      <c r="K35" s="682"/>
      <c r="L35" s="1469" t="str">
        <f t="shared" si="1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2"/>
        <v>0</v>
      </c>
      <c r="I36" s="341"/>
      <c r="J36" s="1373"/>
      <c r="K36" s="680"/>
      <c r="L36" s="1301" t="str">
        <f t="shared" si="1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2"/>
        <v>0</v>
      </c>
      <c r="I37" s="340"/>
      <c r="J37" s="1378"/>
      <c r="K37" s="683"/>
      <c r="L37" s="1470" t="str">
        <f t="shared" si="1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>
        <f>D39+D40</f>
        <v>313064</v>
      </c>
      <c r="E38" s="680">
        <f>E39+E40</f>
        <v>313064</v>
      </c>
      <c r="F38" s="680">
        <f>F39+F40</f>
        <v>313064</v>
      </c>
      <c r="G38" s="680">
        <f>G39+G40</f>
        <v>313064</v>
      </c>
      <c r="H38" s="83">
        <f t="shared" si="2"/>
        <v>0</v>
      </c>
      <c r="I38" s="341">
        <f t="shared" ref="I38:K38" si="7">I39+I40</f>
        <v>0</v>
      </c>
      <c r="J38" s="1379">
        <f t="shared" si="7"/>
        <v>0</v>
      </c>
      <c r="K38" s="680">
        <f t="shared" si="7"/>
        <v>313064</v>
      </c>
      <c r="L38" s="1301">
        <f t="shared" si="1"/>
        <v>100</v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1479"/>
      <c r="H39" s="1480">
        <f t="shared" si="2"/>
        <v>0</v>
      </c>
      <c r="I39" s="1481"/>
      <c r="J39" s="1482"/>
      <c r="K39" s="1479"/>
      <c r="L39" s="1471" t="str">
        <f t="shared" si="1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>
        <v>313064</v>
      </c>
      <c r="E40" s="693">
        <v>313064</v>
      </c>
      <c r="F40" s="685">
        <v>313064</v>
      </c>
      <c r="G40" s="693">
        <v>313064</v>
      </c>
      <c r="H40" s="642">
        <f t="shared" si="2"/>
        <v>0</v>
      </c>
      <c r="I40" s="1215"/>
      <c r="J40" s="1381"/>
      <c r="K40" s="693">
        <v>313064</v>
      </c>
      <c r="L40" s="1472">
        <f t="shared" si="1"/>
        <v>100</v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8"/>
      <c r="H41" s="643">
        <f t="shared" si="2"/>
        <v>0</v>
      </c>
      <c r="I41" s="343"/>
      <c r="J41" s="1382"/>
      <c r="K41" s="688"/>
      <c r="L41" s="1473" t="str">
        <f t="shared" si="1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>
        <f>+C10+C22+C27+C28+C32+C36+C38</f>
        <v>1063852959</v>
      </c>
      <c r="D42" s="160">
        <f t="shared" ref="D42:K42" si="8">+D10+D22+D27+D28+D32+D36+D38</f>
        <v>1064166023</v>
      </c>
      <c r="E42" s="677">
        <f t="shared" si="8"/>
        <v>1064166023</v>
      </c>
      <c r="F42" s="677">
        <f t="shared" si="8"/>
        <v>1064166023</v>
      </c>
      <c r="G42" s="677">
        <f t="shared" si="8"/>
        <v>1069942023</v>
      </c>
      <c r="H42" s="83">
        <f t="shared" si="2"/>
        <v>5776000</v>
      </c>
      <c r="I42" s="341">
        <f t="shared" si="8"/>
        <v>0</v>
      </c>
      <c r="J42" s="1379">
        <f t="shared" si="8"/>
        <v>0</v>
      </c>
      <c r="K42" s="677">
        <f t="shared" si="8"/>
        <v>1069778651</v>
      </c>
      <c r="L42" s="1301">
        <f t="shared" si="1"/>
        <v>99.984730761434918</v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>
        <f>SUM(C44:C47)</f>
        <v>440898350</v>
      </c>
      <c r="D43" s="160">
        <f t="shared" ref="D43:K43" si="9">SUM(D44:D47)</f>
        <v>470870206</v>
      </c>
      <c r="E43" s="677">
        <f t="shared" si="9"/>
        <v>470870206</v>
      </c>
      <c r="F43" s="677">
        <f t="shared" si="9"/>
        <v>470870206</v>
      </c>
      <c r="G43" s="677">
        <f t="shared" si="9"/>
        <v>449121512</v>
      </c>
      <c r="H43" s="83">
        <f t="shared" si="2"/>
        <v>-21748694</v>
      </c>
      <c r="I43" s="341">
        <f t="shared" si="9"/>
        <v>0</v>
      </c>
      <c r="J43" s="1379">
        <f t="shared" si="9"/>
        <v>0</v>
      </c>
      <c r="K43" s="677">
        <f t="shared" si="9"/>
        <v>449121512</v>
      </c>
      <c r="L43" s="1301">
        <f t="shared" si="1"/>
        <v>100</v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>
        <v>195442865</v>
      </c>
      <c r="E44" s="681">
        <v>195442865</v>
      </c>
      <c r="F44" s="681">
        <v>195442865</v>
      </c>
      <c r="G44" s="681">
        <v>195442865</v>
      </c>
      <c r="H44" s="637">
        <f t="shared" si="2"/>
        <v>0</v>
      </c>
      <c r="I44" s="1210"/>
      <c r="J44" s="1374"/>
      <c r="K44" s="681">
        <v>195442865</v>
      </c>
      <c r="L44" s="1467">
        <f t="shared" si="1"/>
        <v>100</v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2"/>
        <v>0</v>
      </c>
      <c r="I45" s="1216"/>
      <c r="J45" s="1383"/>
      <c r="K45" s="107"/>
      <c r="L45" s="1474" t="str">
        <f t="shared" si="1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>
        <f t="shared" ref="C46" si="10">C69-C42-C62-C64</f>
        <v>402819403</v>
      </c>
      <c r="D46" s="362">
        <f>+D52-D10-D22-D36-D44</f>
        <v>237348394</v>
      </c>
      <c r="E46" s="129">
        <f t="shared" ref="E46:G46" si="11">+E52-E10-E22-E36-E44</f>
        <v>237348394</v>
      </c>
      <c r="F46" s="129">
        <f t="shared" si="11"/>
        <v>237348394</v>
      </c>
      <c r="G46" s="129">
        <f t="shared" si="11"/>
        <v>237348394</v>
      </c>
      <c r="H46" s="626">
        <f t="shared" si="2"/>
        <v>0</v>
      </c>
      <c r="I46" s="1211">
        <f t="shared" ref="I46:J46" si="12">+I52-I10-I22-I36-I44</f>
        <v>0</v>
      </c>
      <c r="J46" s="1375">
        <f t="shared" si="12"/>
        <v>0</v>
      </c>
      <c r="K46" s="129">
        <v>237348394</v>
      </c>
      <c r="L46" s="1303">
        <f t="shared" si="1"/>
        <v>100</v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>
        <f t="shared" ref="C47" si="13">C61-C45</f>
        <v>38078947</v>
      </c>
      <c r="D47" s="265">
        <f>+D61-D28-D32-D38-D45</f>
        <v>38078947</v>
      </c>
      <c r="E47" s="682">
        <f t="shared" ref="E47:G47" si="14">+E61-E28-E32-E38-E45</f>
        <v>38078947</v>
      </c>
      <c r="F47" s="682">
        <f>+F61-F28-F32-F38-F45</f>
        <v>38078947</v>
      </c>
      <c r="G47" s="682">
        <f t="shared" si="14"/>
        <v>16330253</v>
      </c>
      <c r="H47" s="639">
        <f t="shared" si="2"/>
        <v>-21748694</v>
      </c>
      <c r="I47" s="1213">
        <f t="shared" ref="I47:J47" si="15">+I61-I28-I32-I38-I45</f>
        <v>0</v>
      </c>
      <c r="J47" s="1377">
        <f t="shared" si="15"/>
        <v>0</v>
      </c>
      <c r="K47" s="682">
        <v>16330253</v>
      </c>
      <c r="L47" s="1469">
        <f t="shared" si="1"/>
        <v>100</v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>
        <f>+C42+C43</f>
        <v>1504751309</v>
      </c>
      <c r="D48" s="167">
        <f t="shared" ref="D48:K48" si="16">+D42+D43</f>
        <v>1535036229</v>
      </c>
      <c r="E48" s="687">
        <f t="shared" si="16"/>
        <v>1535036229</v>
      </c>
      <c r="F48" s="687">
        <f t="shared" si="16"/>
        <v>1535036229</v>
      </c>
      <c r="G48" s="687">
        <f t="shared" si="16"/>
        <v>1519063535</v>
      </c>
      <c r="H48" s="649">
        <f t="shared" si="2"/>
        <v>-15972694</v>
      </c>
      <c r="I48" s="650">
        <f t="shared" si="16"/>
        <v>0</v>
      </c>
      <c r="J48" s="1384">
        <f t="shared" si="16"/>
        <v>0</v>
      </c>
      <c r="K48" s="687">
        <f t="shared" si="16"/>
        <v>1518900163</v>
      </c>
      <c r="L48" s="1475">
        <f t="shared" si="1"/>
        <v>99.989245216132446</v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 t="shared" ref="C51:L51" si="17">C7</f>
        <v xml:space="preserve">2022. évi eredeti előirányzat
2/2022. (II.14.) </v>
      </c>
      <c r="D51" s="226" t="str">
        <f t="shared" si="17"/>
        <v>Módosított előirányzat a 17/2022.  (VI.30.)  rendelet szerint</v>
      </c>
      <c r="E51" s="22" t="str">
        <f t="shared" si="17"/>
        <v>Módosított előirányzat a 18/2022. (IX.29.)  rendelet szerint</v>
      </c>
      <c r="F51" s="22" t="str">
        <f t="shared" si="17"/>
        <v>Módosított előirányzat a 23/2022. (XII.16.)  rendelet szerint</v>
      </c>
      <c r="G51" s="22" t="str">
        <f t="shared" si="17"/>
        <v>Módosított előirányzat a 1/2023. (II.13.)  rendelet szerint</v>
      </c>
      <c r="H51" s="39" t="str">
        <f t="shared" si="17"/>
        <v>Változás a 2022. 23/2022. (XII.16.) rendelethez képest</v>
      </c>
      <c r="I51" s="226" t="str">
        <f t="shared" si="17"/>
        <v>2022. évi teljesítés              2022.06.30-ig</v>
      </c>
      <c r="J51" s="22" t="str">
        <f t="shared" si="17"/>
        <v>2022. évi teljesítés              2022.09.30-ig</v>
      </c>
      <c r="K51" s="647" t="str">
        <f t="shared" si="17"/>
        <v>2022. évi teljesítés              2022.12.31-ig</v>
      </c>
      <c r="L51" s="39" t="str">
        <f t="shared" si="17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>
        <f>SUM(C53:C58)-C54</f>
        <v>1466672362</v>
      </c>
      <c r="D52" s="160">
        <f t="shared" ref="D52:K52" si="18">SUM(D53:D58)-D54</f>
        <v>1496644218</v>
      </c>
      <c r="E52" s="677">
        <f t="shared" si="18"/>
        <v>1496644218</v>
      </c>
      <c r="F52" s="677">
        <f t="shared" si="18"/>
        <v>1496644218</v>
      </c>
      <c r="G52" s="677">
        <f t="shared" si="18"/>
        <v>1502420218</v>
      </c>
      <c r="H52" s="56">
        <f t="shared" ref="H52:H72" si="19">+G52-F52</f>
        <v>5776000</v>
      </c>
      <c r="I52" s="236">
        <f t="shared" si="18"/>
        <v>0</v>
      </c>
      <c r="J52" s="56">
        <f t="shared" si="18"/>
        <v>0</v>
      </c>
      <c r="K52" s="677">
        <f t="shared" si="18"/>
        <v>1502420218</v>
      </c>
      <c r="L52" s="1319">
        <f t="shared" ref="L52:L72" si="20">IF(G52=0,"",K52/G52*100)</f>
        <v>100</v>
      </c>
    </row>
    <row r="53" spans="1:12" ht="12" customHeight="1" x14ac:dyDescent="0.2">
      <c r="A53" s="370" t="s">
        <v>91</v>
      </c>
      <c r="B53" s="18" t="s">
        <v>68</v>
      </c>
      <c r="C53" s="154">
        <v>995548605</v>
      </c>
      <c r="D53" s="258">
        <f>995548605+20803894</f>
        <v>1016352499</v>
      </c>
      <c r="E53" s="681">
        <v>1016352499</v>
      </c>
      <c r="F53" s="681">
        <v>1016352499</v>
      </c>
      <c r="G53" s="681">
        <v>1017296161</v>
      </c>
      <c r="H53" s="40">
        <f t="shared" si="19"/>
        <v>943662</v>
      </c>
      <c r="I53" s="240"/>
      <c r="J53" s="40"/>
      <c r="K53" s="681">
        <v>1017296161</v>
      </c>
      <c r="L53" s="1320">
        <f t="shared" si="20"/>
        <v>100</v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>
        <v>38808000</v>
      </c>
      <c r="H54" s="40">
        <f t="shared" si="19"/>
        <v>38808000</v>
      </c>
      <c r="I54" s="240"/>
      <c r="J54" s="40"/>
      <c r="K54" s="681">
        <v>38808000</v>
      </c>
      <c r="L54" s="1320">
        <f t="shared" si="20"/>
        <v>100</v>
      </c>
    </row>
    <row r="55" spans="1:12" ht="12" customHeight="1" x14ac:dyDescent="0.2">
      <c r="A55" s="370" t="s">
        <v>92</v>
      </c>
      <c r="B55" s="371" t="s">
        <v>87</v>
      </c>
      <c r="C55" s="379">
        <v>127688851</v>
      </c>
      <c r="D55" s="362">
        <f>127688851+4223256</f>
        <v>131912107</v>
      </c>
      <c r="E55" s="129">
        <v>131912107</v>
      </c>
      <c r="F55" s="129">
        <v>131912107</v>
      </c>
      <c r="G55" s="129">
        <v>132034783</v>
      </c>
      <c r="H55" s="363">
        <f t="shared" si="19"/>
        <v>122676</v>
      </c>
      <c r="I55" s="577"/>
      <c r="J55" s="363"/>
      <c r="K55" s="129">
        <v>132034783</v>
      </c>
      <c r="L55" s="1321">
        <f t="shared" si="20"/>
        <v>100</v>
      </c>
    </row>
    <row r="56" spans="1:12" ht="12" customHeight="1" x14ac:dyDescent="0.2">
      <c r="A56" s="370" t="s">
        <v>93</v>
      </c>
      <c r="B56" s="371" t="s">
        <v>69</v>
      </c>
      <c r="C56" s="379">
        <v>343434906</v>
      </c>
      <c r="D56" s="362">
        <f>343434906+4944706</f>
        <v>348379612</v>
      </c>
      <c r="E56" s="129">
        <v>348379612</v>
      </c>
      <c r="F56" s="129">
        <v>348379612</v>
      </c>
      <c r="G56" s="129">
        <v>353089274</v>
      </c>
      <c r="H56" s="363">
        <f t="shared" si="19"/>
        <v>4709662</v>
      </c>
      <c r="I56" s="577"/>
      <c r="J56" s="363"/>
      <c r="K56" s="129">
        <v>353089274</v>
      </c>
      <c r="L56" s="1321">
        <f t="shared" si="20"/>
        <v>100</v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19"/>
        <v>0</v>
      </c>
      <c r="I57" s="577"/>
      <c r="J57" s="363"/>
      <c r="K57" s="129"/>
      <c r="L57" s="1321" t="str">
        <f t="shared" si="20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129"/>
      <c r="F58" s="129"/>
      <c r="G58" s="129"/>
      <c r="H58" s="363">
        <f t="shared" si="19"/>
        <v>0</v>
      </c>
      <c r="I58" s="577"/>
      <c r="J58" s="363"/>
      <c r="K58" s="129"/>
      <c r="L58" s="1321" t="str">
        <f t="shared" si="20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19"/>
        <v>0</v>
      </c>
      <c r="I59" s="577"/>
      <c r="J59" s="363"/>
      <c r="K59" s="129"/>
      <c r="L59" s="1321" t="str">
        <f t="shared" si="20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19"/>
        <v>0</v>
      </c>
      <c r="I60" s="242"/>
      <c r="J60" s="66"/>
      <c r="K60" s="688"/>
      <c r="L60" s="1322" t="str">
        <f t="shared" si="20"/>
        <v/>
      </c>
    </row>
    <row r="61" spans="1:12" ht="12" customHeight="1" thickBot="1" x14ac:dyDescent="0.25">
      <c r="A61" s="62" t="s">
        <v>13</v>
      </c>
      <c r="B61" s="63" t="s">
        <v>554</v>
      </c>
      <c r="C61" s="103">
        <f>SUM(C62:C66)</f>
        <v>38078947</v>
      </c>
      <c r="D61" s="160">
        <f t="shared" ref="D61:K61" si="21">SUM(D62:D66)</f>
        <v>38392011</v>
      </c>
      <c r="E61" s="677">
        <f t="shared" si="21"/>
        <v>38392011</v>
      </c>
      <c r="F61" s="677">
        <f t="shared" si="21"/>
        <v>38392011</v>
      </c>
      <c r="G61" s="677">
        <f t="shared" si="21"/>
        <v>16643317</v>
      </c>
      <c r="H61" s="56">
        <f t="shared" si="19"/>
        <v>-21748694</v>
      </c>
      <c r="I61" s="236">
        <f t="shared" si="21"/>
        <v>0</v>
      </c>
      <c r="J61" s="56">
        <f t="shared" si="21"/>
        <v>0</v>
      </c>
      <c r="K61" s="677">
        <f t="shared" si="21"/>
        <v>13502848</v>
      </c>
      <c r="L61" s="1319">
        <f t="shared" si="20"/>
        <v>81.130750558918024</v>
      </c>
    </row>
    <row r="62" spans="1:12" s="72" customFormat="1" ht="12" customHeight="1" x14ac:dyDescent="0.2">
      <c r="A62" s="370" t="s">
        <v>94</v>
      </c>
      <c r="B62" s="18" t="s">
        <v>122</v>
      </c>
      <c r="C62" s="154">
        <v>38078947</v>
      </c>
      <c r="D62" s="258">
        <f>38078947+313064</f>
        <v>38392011</v>
      </c>
      <c r="E62" s="681">
        <v>38392011</v>
      </c>
      <c r="F62" s="681">
        <v>38392011</v>
      </c>
      <c r="G62" s="681">
        <v>16643317</v>
      </c>
      <c r="H62" s="40">
        <f t="shared" si="19"/>
        <v>-21748694</v>
      </c>
      <c r="I62" s="240"/>
      <c r="J62" s="40"/>
      <c r="K62" s="681">
        <v>13502848</v>
      </c>
      <c r="L62" s="1320">
        <f t="shared" si="20"/>
        <v>81.130750558918024</v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19"/>
        <v>0</v>
      </c>
      <c r="I63" s="240"/>
      <c r="J63" s="40"/>
      <c r="K63" s="681"/>
      <c r="L63" s="1320" t="str">
        <f t="shared" si="20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19"/>
        <v>0</v>
      </c>
      <c r="I64" s="577"/>
      <c r="J64" s="363"/>
      <c r="K64" s="129"/>
      <c r="L64" s="1321" t="str">
        <f t="shared" si="20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19"/>
        <v>0</v>
      </c>
      <c r="I65" s="577"/>
      <c r="J65" s="363"/>
      <c r="K65" s="129"/>
      <c r="L65" s="1321" t="str">
        <f t="shared" si="20"/>
        <v/>
      </c>
    </row>
    <row r="66" spans="1:12" ht="12" customHeight="1" x14ac:dyDescent="0.2">
      <c r="A66" s="370" t="s">
        <v>96</v>
      </c>
      <c r="B66" s="18" t="s">
        <v>178</v>
      </c>
      <c r="C66" s="379"/>
      <c r="D66" s="362"/>
      <c r="E66" s="129"/>
      <c r="F66" s="129"/>
      <c r="G66" s="129"/>
      <c r="H66" s="363">
        <f t="shared" si="19"/>
        <v>0</v>
      </c>
      <c r="I66" s="577"/>
      <c r="J66" s="363"/>
      <c r="K66" s="129"/>
      <c r="L66" s="1321" t="str">
        <f t="shared" si="20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19"/>
        <v>0</v>
      </c>
      <c r="I67" s="577"/>
      <c r="J67" s="363"/>
      <c r="K67" s="129"/>
      <c r="L67" s="1321" t="str">
        <f t="shared" si="20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19"/>
        <v>0</v>
      </c>
      <c r="I68" s="577"/>
      <c r="J68" s="363"/>
      <c r="K68" s="129"/>
      <c r="L68" s="1321" t="str">
        <f t="shared" si="20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>
        <f>+C52+C61</f>
        <v>1504751309</v>
      </c>
      <c r="D69" s="160">
        <f t="shared" ref="D69:K69" si="22">+D52+D61</f>
        <v>1535036229</v>
      </c>
      <c r="E69" s="677">
        <f t="shared" si="22"/>
        <v>1535036229</v>
      </c>
      <c r="F69" s="677">
        <f t="shared" si="22"/>
        <v>1535036229</v>
      </c>
      <c r="G69" s="677">
        <f t="shared" si="22"/>
        <v>1519063535</v>
      </c>
      <c r="H69" s="56">
        <f t="shared" si="19"/>
        <v>-15972694</v>
      </c>
      <c r="I69" s="236">
        <f t="shared" si="22"/>
        <v>0</v>
      </c>
      <c r="J69" s="56">
        <f t="shared" si="22"/>
        <v>0</v>
      </c>
      <c r="K69" s="677">
        <f t="shared" si="22"/>
        <v>1515923066</v>
      </c>
      <c r="L69" s="1319">
        <f t="shared" si="20"/>
        <v>99.79326282754856</v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9" t="str">
        <f t="shared" si="20"/>
        <v/>
      </c>
    </row>
    <row r="71" spans="1:12" s="1726" customFormat="1" ht="15" customHeight="1" thickBot="1" x14ac:dyDescent="0.25">
      <c r="A71" s="1730" t="s">
        <v>296</v>
      </c>
      <c r="B71" s="1731"/>
      <c r="C71" s="1732">
        <v>135</v>
      </c>
      <c r="D71" s="1733">
        <v>135</v>
      </c>
      <c r="E71" s="1735">
        <v>135</v>
      </c>
      <c r="F71" s="1735">
        <v>135</v>
      </c>
      <c r="G71" s="1735">
        <v>135</v>
      </c>
      <c r="H71" s="1736">
        <f t="shared" si="19"/>
        <v>0</v>
      </c>
      <c r="I71" s="1736"/>
      <c r="J71" s="1736"/>
      <c r="K71" s="1735">
        <v>120</v>
      </c>
      <c r="L71" s="1323">
        <f t="shared" si="20"/>
        <v>88.888888888888886</v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 t="shared" si="19"/>
        <v>0</v>
      </c>
      <c r="I72" s="1736"/>
      <c r="J72" s="1736"/>
      <c r="K72" s="1735"/>
      <c r="L72" s="1323" t="str">
        <f t="shared" si="20"/>
        <v/>
      </c>
    </row>
    <row r="73" spans="1:12" s="1726" customFormat="1" ht="11.25" x14ac:dyDescent="0.2">
      <c r="A73" s="1727"/>
      <c r="H73" s="1739"/>
    </row>
    <row r="74" spans="1:12" s="1726" customFormat="1" ht="11.25" x14ac:dyDescent="0.2">
      <c r="A74" s="1727"/>
    </row>
  </sheetData>
  <sheetProtection formatCells="0"/>
  <mergeCells count="7">
    <mergeCell ref="A50:L50"/>
    <mergeCell ref="A9:H9"/>
    <mergeCell ref="A1:I1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39370078740157483" header="0.78740157480314965" footer="0.78740157480314965"/>
  <pageSetup paperSize="9" scale="75" orientation="portrait" r:id="rId1"/>
  <headerFooter alignWithMargins="0"/>
  <colBreaks count="1" manualBreakCount="1">
    <brk id="12" max="72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3"/>
  <sheetViews>
    <sheetView view="pageBreakPreview" zoomScale="106" zoomScaleNormal="100" zoomScaleSheetLayoutView="106" workbookViewId="0">
      <selection activeCell="G30" sqref="G30"/>
    </sheetView>
  </sheetViews>
  <sheetFormatPr defaultRowHeight="12.75" x14ac:dyDescent="0.2"/>
  <cols>
    <col min="1" max="1" width="13.83203125" style="41" customWidth="1"/>
    <col min="2" max="2" width="64.6640625" style="50" customWidth="1"/>
    <col min="3" max="3" width="14.83203125" style="50" customWidth="1"/>
    <col min="4" max="4" width="16.1640625" style="50" hidden="1" customWidth="1"/>
    <col min="5" max="5" width="16.6640625" style="50" hidden="1" customWidth="1"/>
    <col min="6" max="6" width="16" style="50" hidden="1" customWidth="1"/>
    <col min="7" max="7" width="16" style="50" customWidth="1"/>
    <col min="8" max="8" width="15.83203125" style="50" hidden="1" customWidth="1"/>
    <col min="9" max="9" width="24.1640625" style="50" hidden="1" customWidth="1"/>
    <col min="10" max="10" width="21.6640625" style="50" hidden="1" customWidth="1"/>
    <col min="11" max="11" width="13.1640625" style="50" customWidth="1"/>
    <col min="12" max="12" width="8.83203125" style="50" customWidth="1"/>
    <col min="13" max="260" width="9.33203125" style="50"/>
    <col min="261" max="261" width="13.83203125" style="50" customWidth="1"/>
    <col min="262" max="262" width="79.1640625" style="50" customWidth="1"/>
    <col min="263" max="263" width="21.6640625" style="50" customWidth="1"/>
    <col min="264" max="516" width="9.33203125" style="50"/>
    <col min="517" max="517" width="13.83203125" style="50" customWidth="1"/>
    <col min="518" max="518" width="79.1640625" style="50" customWidth="1"/>
    <col min="519" max="519" width="21.6640625" style="50" customWidth="1"/>
    <col min="520" max="772" width="9.33203125" style="50"/>
    <col min="773" max="773" width="13.83203125" style="50" customWidth="1"/>
    <col min="774" max="774" width="79.1640625" style="50" customWidth="1"/>
    <col min="775" max="775" width="21.6640625" style="50" customWidth="1"/>
    <col min="776" max="1028" width="9.33203125" style="50"/>
    <col min="1029" max="1029" width="13.83203125" style="50" customWidth="1"/>
    <col min="1030" max="1030" width="79.1640625" style="50" customWidth="1"/>
    <col min="1031" max="1031" width="21.6640625" style="50" customWidth="1"/>
    <col min="1032" max="1284" width="9.33203125" style="50"/>
    <col min="1285" max="1285" width="13.83203125" style="50" customWidth="1"/>
    <col min="1286" max="1286" width="79.1640625" style="50" customWidth="1"/>
    <col min="1287" max="1287" width="21.6640625" style="50" customWidth="1"/>
    <col min="1288" max="1540" width="9.33203125" style="50"/>
    <col min="1541" max="1541" width="13.83203125" style="50" customWidth="1"/>
    <col min="1542" max="1542" width="79.1640625" style="50" customWidth="1"/>
    <col min="1543" max="1543" width="21.6640625" style="50" customWidth="1"/>
    <col min="1544" max="1796" width="9.33203125" style="50"/>
    <col min="1797" max="1797" width="13.83203125" style="50" customWidth="1"/>
    <col min="1798" max="1798" width="79.1640625" style="50" customWidth="1"/>
    <col min="1799" max="1799" width="21.6640625" style="50" customWidth="1"/>
    <col min="1800" max="2052" width="9.33203125" style="50"/>
    <col min="2053" max="2053" width="13.83203125" style="50" customWidth="1"/>
    <col min="2054" max="2054" width="79.1640625" style="50" customWidth="1"/>
    <col min="2055" max="2055" width="21.6640625" style="50" customWidth="1"/>
    <col min="2056" max="2308" width="9.33203125" style="50"/>
    <col min="2309" max="2309" width="13.83203125" style="50" customWidth="1"/>
    <col min="2310" max="2310" width="79.1640625" style="50" customWidth="1"/>
    <col min="2311" max="2311" width="21.6640625" style="50" customWidth="1"/>
    <col min="2312" max="2564" width="9.33203125" style="50"/>
    <col min="2565" max="2565" width="13.83203125" style="50" customWidth="1"/>
    <col min="2566" max="2566" width="79.1640625" style="50" customWidth="1"/>
    <col min="2567" max="2567" width="21.6640625" style="50" customWidth="1"/>
    <col min="2568" max="2820" width="9.33203125" style="50"/>
    <col min="2821" max="2821" width="13.83203125" style="50" customWidth="1"/>
    <col min="2822" max="2822" width="79.1640625" style="50" customWidth="1"/>
    <col min="2823" max="2823" width="21.6640625" style="50" customWidth="1"/>
    <col min="2824" max="3076" width="9.33203125" style="50"/>
    <col min="3077" max="3077" width="13.83203125" style="50" customWidth="1"/>
    <col min="3078" max="3078" width="79.1640625" style="50" customWidth="1"/>
    <col min="3079" max="3079" width="21.6640625" style="50" customWidth="1"/>
    <col min="3080" max="3332" width="9.33203125" style="50"/>
    <col min="3333" max="3333" width="13.83203125" style="50" customWidth="1"/>
    <col min="3334" max="3334" width="79.1640625" style="50" customWidth="1"/>
    <col min="3335" max="3335" width="21.6640625" style="50" customWidth="1"/>
    <col min="3336" max="3588" width="9.33203125" style="50"/>
    <col min="3589" max="3589" width="13.83203125" style="50" customWidth="1"/>
    <col min="3590" max="3590" width="79.1640625" style="50" customWidth="1"/>
    <col min="3591" max="3591" width="21.6640625" style="50" customWidth="1"/>
    <col min="3592" max="3844" width="9.33203125" style="50"/>
    <col min="3845" max="3845" width="13.83203125" style="50" customWidth="1"/>
    <col min="3846" max="3846" width="79.1640625" style="50" customWidth="1"/>
    <col min="3847" max="3847" width="21.6640625" style="50" customWidth="1"/>
    <col min="3848" max="4100" width="9.33203125" style="50"/>
    <col min="4101" max="4101" width="13.83203125" style="50" customWidth="1"/>
    <col min="4102" max="4102" width="79.1640625" style="50" customWidth="1"/>
    <col min="4103" max="4103" width="21.6640625" style="50" customWidth="1"/>
    <col min="4104" max="4356" width="9.33203125" style="50"/>
    <col min="4357" max="4357" width="13.83203125" style="50" customWidth="1"/>
    <col min="4358" max="4358" width="79.1640625" style="50" customWidth="1"/>
    <col min="4359" max="4359" width="21.6640625" style="50" customWidth="1"/>
    <col min="4360" max="4612" width="9.33203125" style="50"/>
    <col min="4613" max="4613" width="13.83203125" style="50" customWidth="1"/>
    <col min="4614" max="4614" width="79.1640625" style="50" customWidth="1"/>
    <col min="4615" max="4615" width="21.6640625" style="50" customWidth="1"/>
    <col min="4616" max="4868" width="9.33203125" style="50"/>
    <col min="4869" max="4869" width="13.83203125" style="50" customWidth="1"/>
    <col min="4870" max="4870" width="79.1640625" style="50" customWidth="1"/>
    <col min="4871" max="4871" width="21.6640625" style="50" customWidth="1"/>
    <col min="4872" max="5124" width="9.33203125" style="50"/>
    <col min="5125" max="5125" width="13.83203125" style="50" customWidth="1"/>
    <col min="5126" max="5126" width="79.1640625" style="50" customWidth="1"/>
    <col min="5127" max="5127" width="21.6640625" style="50" customWidth="1"/>
    <col min="5128" max="5380" width="9.33203125" style="50"/>
    <col min="5381" max="5381" width="13.83203125" style="50" customWidth="1"/>
    <col min="5382" max="5382" width="79.1640625" style="50" customWidth="1"/>
    <col min="5383" max="5383" width="21.6640625" style="50" customWidth="1"/>
    <col min="5384" max="5636" width="9.33203125" style="50"/>
    <col min="5637" max="5637" width="13.83203125" style="50" customWidth="1"/>
    <col min="5638" max="5638" width="79.1640625" style="50" customWidth="1"/>
    <col min="5639" max="5639" width="21.6640625" style="50" customWidth="1"/>
    <col min="5640" max="5892" width="9.33203125" style="50"/>
    <col min="5893" max="5893" width="13.83203125" style="50" customWidth="1"/>
    <col min="5894" max="5894" width="79.1640625" style="50" customWidth="1"/>
    <col min="5895" max="5895" width="21.6640625" style="50" customWidth="1"/>
    <col min="5896" max="6148" width="9.33203125" style="50"/>
    <col min="6149" max="6149" width="13.83203125" style="50" customWidth="1"/>
    <col min="6150" max="6150" width="79.1640625" style="50" customWidth="1"/>
    <col min="6151" max="6151" width="21.6640625" style="50" customWidth="1"/>
    <col min="6152" max="6404" width="9.33203125" style="50"/>
    <col min="6405" max="6405" width="13.83203125" style="50" customWidth="1"/>
    <col min="6406" max="6406" width="79.1640625" style="50" customWidth="1"/>
    <col min="6407" max="6407" width="21.6640625" style="50" customWidth="1"/>
    <col min="6408" max="6660" width="9.33203125" style="50"/>
    <col min="6661" max="6661" width="13.83203125" style="50" customWidth="1"/>
    <col min="6662" max="6662" width="79.1640625" style="50" customWidth="1"/>
    <col min="6663" max="6663" width="21.6640625" style="50" customWidth="1"/>
    <col min="6664" max="6916" width="9.33203125" style="50"/>
    <col min="6917" max="6917" width="13.83203125" style="50" customWidth="1"/>
    <col min="6918" max="6918" width="79.1640625" style="50" customWidth="1"/>
    <col min="6919" max="6919" width="21.6640625" style="50" customWidth="1"/>
    <col min="6920" max="7172" width="9.33203125" style="50"/>
    <col min="7173" max="7173" width="13.83203125" style="50" customWidth="1"/>
    <col min="7174" max="7174" width="79.1640625" style="50" customWidth="1"/>
    <col min="7175" max="7175" width="21.6640625" style="50" customWidth="1"/>
    <col min="7176" max="7428" width="9.33203125" style="50"/>
    <col min="7429" max="7429" width="13.83203125" style="50" customWidth="1"/>
    <col min="7430" max="7430" width="79.1640625" style="50" customWidth="1"/>
    <col min="7431" max="7431" width="21.6640625" style="50" customWidth="1"/>
    <col min="7432" max="7684" width="9.33203125" style="50"/>
    <col min="7685" max="7685" width="13.83203125" style="50" customWidth="1"/>
    <col min="7686" max="7686" width="79.1640625" style="50" customWidth="1"/>
    <col min="7687" max="7687" width="21.6640625" style="50" customWidth="1"/>
    <col min="7688" max="7940" width="9.33203125" style="50"/>
    <col min="7941" max="7941" width="13.83203125" style="50" customWidth="1"/>
    <col min="7942" max="7942" width="79.1640625" style="50" customWidth="1"/>
    <col min="7943" max="7943" width="21.6640625" style="50" customWidth="1"/>
    <col min="7944" max="8196" width="9.33203125" style="50"/>
    <col min="8197" max="8197" width="13.83203125" style="50" customWidth="1"/>
    <col min="8198" max="8198" width="79.1640625" style="50" customWidth="1"/>
    <col min="8199" max="8199" width="21.6640625" style="50" customWidth="1"/>
    <col min="8200" max="8452" width="9.33203125" style="50"/>
    <col min="8453" max="8453" width="13.83203125" style="50" customWidth="1"/>
    <col min="8454" max="8454" width="79.1640625" style="50" customWidth="1"/>
    <col min="8455" max="8455" width="21.6640625" style="50" customWidth="1"/>
    <col min="8456" max="8708" width="9.33203125" style="50"/>
    <col min="8709" max="8709" width="13.83203125" style="50" customWidth="1"/>
    <col min="8710" max="8710" width="79.1640625" style="50" customWidth="1"/>
    <col min="8711" max="8711" width="21.6640625" style="50" customWidth="1"/>
    <col min="8712" max="8964" width="9.33203125" style="50"/>
    <col min="8965" max="8965" width="13.83203125" style="50" customWidth="1"/>
    <col min="8966" max="8966" width="79.1640625" style="50" customWidth="1"/>
    <col min="8967" max="8967" width="21.6640625" style="50" customWidth="1"/>
    <col min="8968" max="9220" width="9.33203125" style="50"/>
    <col min="9221" max="9221" width="13.83203125" style="50" customWidth="1"/>
    <col min="9222" max="9222" width="79.1640625" style="50" customWidth="1"/>
    <col min="9223" max="9223" width="21.6640625" style="50" customWidth="1"/>
    <col min="9224" max="9476" width="9.33203125" style="50"/>
    <col min="9477" max="9477" width="13.83203125" style="50" customWidth="1"/>
    <col min="9478" max="9478" width="79.1640625" style="50" customWidth="1"/>
    <col min="9479" max="9479" width="21.6640625" style="50" customWidth="1"/>
    <col min="9480" max="9732" width="9.33203125" style="50"/>
    <col min="9733" max="9733" width="13.83203125" style="50" customWidth="1"/>
    <col min="9734" max="9734" width="79.1640625" style="50" customWidth="1"/>
    <col min="9735" max="9735" width="21.6640625" style="50" customWidth="1"/>
    <col min="9736" max="9988" width="9.33203125" style="50"/>
    <col min="9989" max="9989" width="13.83203125" style="50" customWidth="1"/>
    <col min="9990" max="9990" width="79.1640625" style="50" customWidth="1"/>
    <col min="9991" max="9991" width="21.6640625" style="50" customWidth="1"/>
    <col min="9992" max="10244" width="9.33203125" style="50"/>
    <col min="10245" max="10245" width="13.83203125" style="50" customWidth="1"/>
    <col min="10246" max="10246" width="79.1640625" style="50" customWidth="1"/>
    <col min="10247" max="10247" width="21.6640625" style="50" customWidth="1"/>
    <col min="10248" max="10500" width="9.33203125" style="50"/>
    <col min="10501" max="10501" width="13.83203125" style="50" customWidth="1"/>
    <col min="10502" max="10502" width="79.1640625" style="50" customWidth="1"/>
    <col min="10503" max="10503" width="21.6640625" style="50" customWidth="1"/>
    <col min="10504" max="10756" width="9.33203125" style="50"/>
    <col min="10757" max="10757" width="13.83203125" style="50" customWidth="1"/>
    <col min="10758" max="10758" width="79.1640625" style="50" customWidth="1"/>
    <col min="10759" max="10759" width="21.6640625" style="50" customWidth="1"/>
    <col min="10760" max="11012" width="9.33203125" style="50"/>
    <col min="11013" max="11013" width="13.83203125" style="50" customWidth="1"/>
    <col min="11014" max="11014" width="79.1640625" style="50" customWidth="1"/>
    <col min="11015" max="11015" width="21.6640625" style="50" customWidth="1"/>
    <col min="11016" max="11268" width="9.33203125" style="50"/>
    <col min="11269" max="11269" width="13.83203125" style="50" customWidth="1"/>
    <col min="11270" max="11270" width="79.1640625" style="50" customWidth="1"/>
    <col min="11271" max="11271" width="21.6640625" style="50" customWidth="1"/>
    <col min="11272" max="11524" width="9.33203125" style="50"/>
    <col min="11525" max="11525" width="13.83203125" style="50" customWidth="1"/>
    <col min="11526" max="11526" width="79.1640625" style="50" customWidth="1"/>
    <col min="11527" max="11527" width="21.6640625" style="50" customWidth="1"/>
    <col min="11528" max="11780" width="9.33203125" style="50"/>
    <col min="11781" max="11781" width="13.83203125" style="50" customWidth="1"/>
    <col min="11782" max="11782" width="79.1640625" style="50" customWidth="1"/>
    <col min="11783" max="11783" width="21.6640625" style="50" customWidth="1"/>
    <col min="11784" max="12036" width="9.33203125" style="50"/>
    <col min="12037" max="12037" width="13.83203125" style="50" customWidth="1"/>
    <col min="12038" max="12038" width="79.1640625" style="50" customWidth="1"/>
    <col min="12039" max="12039" width="21.6640625" style="50" customWidth="1"/>
    <col min="12040" max="12292" width="9.33203125" style="50"/>
    <col min="12293" max="12293" width="13.83203125" style="50" customWidth="1"/>
    <col min="12294" max="12294" width="79.1640625" style="50" customWidth="1"/>
    <col min="12295" max="12295" width="21.6640625" style="50" customWidth="1"/>
    <col min="12296" max="12548" width="9.33203125" style="50"/>
    <col min="12549" max="12549" width="13.83203125" style="50" customWidth="1"/>
    <col min="12550" max="12550" width="79.1640625" style="50" customWidth="1"/>
    <col min="12551" max="12551" width="21.6640625" style="50" customWidth="1"/>
    <col min="12552" max="12804" width="9.33203125" style="50"/>
    <col min="12805" max="12805" width="13.83203125" style="50" customWidth="1"/>
    <col min="12806" max="12806" width="79.1640625" style="50" customWidth="1"/>
    <col min="12807" max="12807" width="21.6640625" style="50" customWidth="1"/>
    <col min="12808" max="13060" width="9.33203125" style="50"/>
    <col min="13061" max="13061" width="13.83203125" style="50" customWidth="1"/>
    <col min="13062" max="13062" width="79.1640625" style="50" customWidth="1"/>
    <col min="13063" max="13063" width="21.6640625" style="50" customWidth="1"/>
    <col min="13064" max="13316" width="9.33203125" style="50"/>
    <col min="13317" max="13317" width="13.83203125" style="50" customWidth="1"/>
    <col min="13318" max="13318" width="79.1640625" style="50" customWidth="1"/>
    <col min="13319" max="13319" width="21.6640625" style="50" customWidth="1"/>
    <col min="13320" max="13572" width="9.33203125" style="50"/>
    <col min="13573" max="13573" width="13.83203125" style="50" customWidth="1"/>
    <col min="13574" max="13574" width="79.1640625" style="50" customWidth="1"/>
    <col min="13575" max="13575" width="21.6640625" style="50" customWidth="1"/>
    <col min="13576" max="13828" width="9.33203125" style="50"/>
    <col min="13829" max="13829" width="13.83203125" style="50" customWidth="1"/>
    <col min="13830" max="13830" width="79.1640625" style="50" customWidth="1"/>
    <col min="13831" max="13831" width="21.6640625" style="50" customWidth="1"/>
    <col min="13832" max="14084" width="9.33203125" style="50"/>
    <col min="14085" max="14085" width="13.83203125" style="50" customWidth="1"/>
    <col min="14086" max="14086" width="79.1640625" style="50" customWidth="1"/>
    <col min="14087" max="14087" width="21.6640625" style="50" customWidth="1"/>
    <col min="14088" max="14340" width="9.33203125" style="50"/>
    <col min="14341" max="14341" width="13.83203125" style="50" customWidth="1"/>
    <col min="14342" max="14342" width="79.1640625" style="50" customWidth="1"/>
    <col min="14343" max="14343" width="21.6640625" style="50" customWidth="1"/>
    <col min="14344" max="14596" width="9.33203125" style="50"/>
    <col min="14597" max="14597" width="13.83203125" style="50" customWidth="1"/>
    <col min="14598" max="14598" width="79.1640625" style="50" customWidth="1"/>
    <col min="14599" max="14599" width="21.6640625" style="50" customWidth="1"/>
    <col min="14600" max="14852" width="9.33203125" style="50"/>
    <col min="14853" max="14853" width="13.83203125" style="50" customWidth="1"/>
    <col min="14854" max="14854" width="79.1640625" style="50" customWidth="1"/>
    <col min="14855" max="14855" width="21.6640625" style="50" customWidth="1"/>
    <col min="14856" max="15108" width="9.33203125" style="50"/>
    <col min="15109" max="15109" width="13.83203125" style="50" customWidth="1"/>
    <col min="15110" max="15110" width="79.1640625" style="50" customWidth="1"/>
    <col min="15111" max="15111" width="21.6640625" style="50" customWidth="1"/>
    <col min="15112" max="15364" width="9.33203125" style="50"/>
    <col min="15365" max="15365" width="13.83203125" style="50" customWidth="1"/>
    <col min="15366" max="15366" width="79.1640625" style="50" customWidth="1"/>
    <col min="15367" max="15367" width="21.6640625" style="50" customWidth="1"/>
    <col min="15368" max="15620" width="9.33203125" style="50"/>
    <col min="15621" max="15621" width="13.83203125" style="50" customWidth="1"/>
    <col min="15622" max="15622" width="79.1640625" style="50" customWidth="1"/>
    <col min="15623" max="15623" width="21.6640625" style="50" customWidth="1"/>
    <col min="15624" max="15876" width="9.33203125" style="50"/>
    <col min="15877" max="15877" width="13.83203125" style="50" customWidth="1"/>
    <col min="15878" max="15878" width="79.1640625" style="50" customWidth="1"/>
    <col min="15879" max="15879" width="21.6640625" style="50" customWidth="1"/>
    <col min="15880" max="16132" width="9.33203125" style="50"/>
    <col min="16133" max="16133" width="13.83203125" style="50" customWidth="1"/>
    <col min="16134" max="16134" width="79.1640625" style="50" customWidth="1"/>
    <col min="16135" max="16135" width="21.6640625" style="50" customWidth="1"/>
    <col min="16136" max="16384" width="9.33203125" style="50"/>
  </cols>
  <sheetData>
    <row r="1" spans="1:12" s="627" customFormat="1" ht="12.75" customHeight="1" x14ac:dyDescent="0.2">
      <c r="A1" s="2151"/>
      <c r="B1" s="2151"/>
      <c r="C1" s="2151"/>
      <c r="D1" s="2151"/>
      <c r="E1" s="2151"/>
      <c r="F1" s="2151"/>
      <c r="G1" s="2151"/>
      <c r="H1" s="2151"/>
      <c r="I1" s="2151"/>
    </row>
    <row r="2" spans="1:12" s="627" customFormat="1" ht="12.75" customHeight="1" x14ac:dyDescent="0.2">
      <c r="A2" s="2151" t="s">
        <v>1086</v>
      </c>
      <c r="B2" s="2151"/>
      <c r="C2" s="2151"/>
      <c r="D2" s="2151"/>
      <c r="E2" s="2151"/>
      <c r="F2" s="2151"/>
      <c r="G2" s="2151"/>
      <c r="H2" s="2151"/>
      <c r="I2" s="2151"/>
      <c r="J2" s="2151"/>
      <c r="K2" s="2151"/>
      <c r="L2" s="2151"/>
    </row>
    <row r="3" spans="1:12" s="42" customFormat="1" ht="15" customHeight="1" thickBot="1" x14ac:dyDescent="0.25">
      <c r="A3" s="230"/>
      <c r="C3" s="1395"/>
      <c r="D3" s="1395"/>
      <c r="E3" s="1395"/>
      <c r="F3" s="1395"/>
      <c r="G3" s="1395"/>
      <c r="H3" s="1395"/>
    </row>
    <row r="4" spans="1:12" s="45" customFormat="1" ht="38.25" customHeight="1" x14ac:dyDescent="0.2">
      <c r="A4" s="43" t="s">
        <v>140</v>
      </c>
      <c r="B4" s="44" t="s">
        <v>8</v>
      </c>
      <c r="C4" s="2186" t="s">
        <v>184</v>
      </c>
      <c r="D4" s="2187"/>
      <c r="E4" s="2187"/>
      <c r="F4" s="2187"/>
      <c r="G4" s="2187"/>
      <c r="H4" s="2187"/>
      <c r="I4" s="2187"/>
      <c r="J4" s="2187"/>
      <c r="K4" s="2187"/>
      <c r="L4" s="2188"/>
    </row>
    <row r="5" spans="1:12" s="45" customFormat="1" ht="28.5" customHeight="1" thickBot="1" x14ac:dyDescent="0.25">
      <c r="A5" s="46" t="s">
        <v>142</v>
      </c>
      <c r="B5" s="47" t="s">
        <v>408</v>
      </c>
      <c r="C5" s="2189" t="s">
        <v>144</v>
      </c>
      <c r="D5" s="2190"/>
      <c r="E5" s="2190"/>
      <c r="F5" s="2190"/>
      <c r="G5" s="2190"/>
      <c r="H5" s="2190"/>
      <c r="I5" s="2190"/>
      <c r="J5" s="2190"/>
      <c r="K5" s="2190"/>
      <c r="L5" s="2191"/>
    </row>
    <row r="6" spans="1:12" s="48" customFormat="1" ht="15.95" customHeight="1" thickBot="1" x14ac:dyDescent="0.25">
      <c r="A6" s="2371" t="s">
        <v>366</v>
      </c>
      <c r="B6" s="2371"/>
      <c r="C6" s="2371"/>
      <c r="D6" s="2371"/>
      <c r="E6" s="2371"/>
      <c r="F6" s="2371"/>
      <c r="G6" s="2371"/>
      <c r="H6" s="2371"/>
      <c r="I6" s="2371"/>
      <c r="J6" s="2371"/>
      <c r="K6" s="2371"/>
      <c r="L6" s="2371"/>
    </row>
    <row r="7" spans="1:12" ht="55.5" customHeight="1" thickBot="1" x14ac:dyDescent="0.25">
      <c r="A7" s="732" t="s">
        <v>145</v>
      </c>
      <c r="B7" s="49" t="s">
        <v>36</v>
      </c>
      <c r="C7" s="49" t="str">
        <f>'21._köt_össz_bev'!C9</f>
        <v xml:space="preserve">2022. évi eredeti előirányzat
2/2022. (II.14.) </v>
      </c>
      <c r="D7" s="260" t="str">
        <f>'21._köt_össz_bev'!D9</f>
        <v>Módosított előirányzat a 17/2022.  (VI.30.)  rendelet szerint</v>
      </c>
      <c r="E7" s="49" t="str">
        <f>'21._köt_össz_bev'!E9</f>
        <v>Módosított előirányzat a 18/2022. (IX.29.)  rendelet szerint</v>
      </c>
      <c r="F7" s="49" t="str">
        <f>'21._köt_össz_bev'!F9</f>
        <v>Módosított előirányzat a 23/2022. (XII.16.)  rendelet szerint</v>
      </c>
      <c r="G7" s="49" t="str">
        <f>'21._köt_össz_bev'!G9</f>
        <v>Módosított előirányzat a 1/2023. (II.13.)  rendelet szerint</v>
      </c>
      <c r="H7" s="159" t="str">
        <f>'21._köt_össz_bev'!H9</f>
        <v>Változás a 2022. 23/2022. (XII.16.) rendelethez képest</v>
      </c>
      <c r="I7" s="260" t="str">
        <f>'21._köt_össz_bev'!I9</f>
        <v>2022. évi teljesítés              2022.06.30-ig</v>
      </c>
      <c r="J7" s="49" t="str">
        <f>'21._köt_össz_bev'!J9</f>
        <v>2022. évi teljesítés              2022.09.30-ig</v>
      </c>
      <c r="K7" s="49" t="str">
        <f>'21._köt_össz_bev'!K9</f>
        <v>2022. évi teljesítés              2022.12.31-ig</v>
      </c>
      <c r="L7" s="159" t="str">
        <f>'21._köt_össz_bev'!L9</f>
        <v>Teljesítés %-a</v>
      </c>
    </row>
    <row r="8" spans="1:12" s="54" customFormat="1" ht="12.95" customHeight="1" thickBot="1" x14ac:dyDescent="0.25">
      <c r="A8" s="51" t="s">
        <v>302</v>
      </c>
      <c r="B8" s="52" t="s">
        <v>303</v>
      </c>
      <c r="C8" s="1042" t="s">
        <v>304</v>
      </c>
      <c r="D8" s="52" t="s">
        <v>305</v>
      </c>
      <c r="E8" s="52" t="s">
        <v>305</v>
      </c>
      <c r="F8" s="52" t="s">
        <v>305</v>
      </c>
      <c r="G8" s="52" t="s">
        <v>305</v>
      </c>
      <c r="H8" s="248" t="s">
        <v>392</v>
      </c>
      <c r="I8" s="248"/>
      <c r="J8" s="53"/>
      <c r="K8" s="52" t="s">
        <v>306</v>
      </c>
      <c r="L8" s="248" t="s">
        <v>392</v>
      </c>
    </row>
    <row r="9" spans="1:12" s="54" customFormat="1" ht="15.75" customHeight="1" thickBot="1" x14ac:dyDescent="0.25">
      <c r="A9" s="2362" t="s">
        <v>37</v>
      </c>
      <c r="B9" s="2363"/>
      <c r="C9" s="2363"/>
      <c r="D9" s="2363"/>
      <c r="E9" s="2363"/>
      <c r="F9" s="2363"/>
      <c r="G9" s="2363"/>
      <c r="H9" s="2364"/>
      <c r="I9" s="1398"/>
      <c r="J9" s="1398"/>
      <c r="K9" s="1398"/>
      <c r="L9" s="1399"/>
    </row>
    <row r="10" spans="1:12" s="57" customFormat="1" ht="12" customHeight="1" thickBot="1" x14ac:dyDescent="0.25">
      <c r="A10" s="51" t="s">
        <v>12</v>
      </c>
      <c r="B10" s="55" t="s">
        <v>280</v>
      </c>
      <c r="C10" s="103"/>
      <c r="D10" s="160"/>
      <c r="E10" s="677"/>
      <c r="F10" s="677"/>
      <c r="G10" s="677"/>
      <c r="H10" s="1224">
        <f>+G10-F10</f>
        <v>0</v>
      </c>
      <c r="I10" s="1202"/>
      <c r="J10" s="1365"/>
      <c r="K10" s="55"/>
      <c r="L10" s="331" t="str">
        <f t="shared" ref="L10:L48" si="0">IF(G10=0,"",K10/G10*100)</f>
        <v/>
      </c>
    </row>
    <row r="11" spans="1:12" s="57" customFormat="1" ht="12" customHeight="1" x14ac:dyDescent="0.2">
      <c r="A11" s="58" t="s">
        <v>91</v>
      </c>
      <c r="B11" s="59" t="s">
        <v>146</v>
      </c>
      <c r="C11" s="161"/>
      <c r="D11" s="262"/>
      <c r="E11" s="678"/>
      <c r="F11" s="678"/>
      <c r="G11" s="678"/>
      <c r="H11" s="631">
        <f t="shared" ref="H11:H48" si="1">+G11-F11</f>
        <v>0</v>
      </c>
      <c r="I11" s="1203"/>
      <c r="J11" s="1366"/>
      <c r="K11" s="59"/>
      <c r="L11" s="332" t="str">
        <f t="shared" si="0"/>
        <v/>
      </c>
    </row>
    <row r="12" spans="1:12" s="57" customFormat="1" ht="12" customHeight="1" x14ac:dyDescent="0.2">
      <c r="A12" s="370" t="s">
        <v>92</v>
      </c>
      <c r="B12" s="371" t="s">
        <v>147</v>
      </c>
      <c r="C12" s="372"/>
      <c r="D12" s="380"/>
      <c r="E12" s="101"/>
      <c r="F12" s="101"/>
      <c r="G12" s="101"/>
      <c r="H12" s="632">
        <f t="shared" si="1"/>
        <v>0</v>
      </c>
      <c r="I12" s="1204"/>
      <c r="J12" s="1367"/>
      <c r="K12" s="371"/>
      <c r="L12" s="1385" t="str">
        <f t="shared" si="0"/>
        <v/>
      </c>
    </row>
    <row r="13" spans="1:12" s="57" customFormat="1" ht="12" customHeight="1" x14ac:dyDescent="0.2">
      <c r="A13" s="370" t="s">
        <v>93</v>
      </c>
      <c r="B13" s="371" t="s">
        <v>148</v>
      </c>
      <c r="C13" s="372"/>
      <c r="D13" s="380"/>
      <c r="E13" s="101"/>
      <c r="F13" s="101"/>
      <c r="G13" s="101"/>
      <c r="H13" s="632">
        <f t="shared" si="1"/>
        <v>0</v>
      </c>
      <c r="I13" s="1204"/>
      <c r="J13" s="1367"/>
      <c r="K13" s="371"/>
      <c r="L13" s="1385" t="str">
        <f t="shared" si="0"/>
        <v/>
      </c>
    </row>
    <row r="14" spans="1:12" s="57" customFormat="1" ht="12" customHeight="1" x14ac:dyDescent="0.2">
      <c r="A14" s="370" t="s">
        <v>90</v>
      </c>
      <c r="B14" s="371" t="s">
        <v>149</v>
      </c>
      <c r="C14" s="372"/>
      <c r="D14" s="380"/>
      <c r="E14" s="101"/>
      <c r="F14" s="101"/>
      <c r="G14" s="101"/>
      <c r="H14" s="632">
        <f t="shared" si="1"/>
        <v>0</v>
      </c>
      <c r="I14" s="1204"/>
      <c r="J14" s="1367"/>
      <c r="K14" s="371"/>
      <c r="L14" s="1385" t="str">
        <f t="shared" si="0"/>
        <v/>
      </c>
    </row>
    <row r="15" spans="1:12" s="57" customFormat="1" ht="12" customHeight="1" x14ac:dyDescent="0.2">
      <c r="A15" s="370" t="s">
        <v>150</v>
      </c>
      <c r="B15" s="371" t="s">
        <v>151</v>
      </c>
      <c r="C15" s="372"/>
      <c r="D15" s="380"/>
      <c r="E15" s="101"/>
      <c r="F15" s="101"/>
      <c r="G15" s="101"/>
      <c r="H15" s="632">
        <f t="shared" si="1"/>
        <v>0</v>
      </c>
      <c r="I15" s="1204"/>
      <c r="J15" s="1367"/>
      <c r="K15" s="371"/>
      <c r="L15" s="1385" t="str">
        <f t="shared" si="0"/>
        <v/>
      </c>
    </row>
    <row r="16" spans="1:12" s="57" customFormat="1" ht="12" customHeight="1" x14ac:dyDescent="0.2">
      <c r="A16" s="370" t="s">
        <v>152</v>
      </c>
      <c r="B16" s="371" t="s">
        <v>153</v>
      </c>
      <c r="C16" s="372"/>
      <c r="D16" s="380"/>
      <c r="E16" s="101"/>
      <c r="F16" s="101"/>
      <c r="G16" s="101"/>
      <c r="H16" s="632">
        <f t="shared" si="1"/>
        <v>0</v>
      </c>
      <c r="I16" s="1204"/>
      <c r="J16" s="1367"/>
      <c r="K16" s="371"/>
      <c r="L16" s="1385" t="str">
        <f t="shared" si="0"/>
        <v/>
      </c>
    </row>
    <row r="17" spans="1:14" s="57" customFormat="1" ht="12" customHeight="1" x14ac:dyDescent="0.2">
      <c r="A17" s="370" t="s">
        <v>154</v>
      </c>
      <c r="B17" s="60" t="s">
        <v>155</v>
      </c>
      <c r="C17" s="372"/>
      <c r="D17" s="380"/>
      <c r="E17" s="101"/>
      <c r="F17" s="101"/>
      <c r="G17" s="101"/>
      <c r="H17" s="632">
        <f t="shared" si="1"/>
        <v>0</v>
      </c>
      <c r="I17" s="1204"/>
      <c r="J17" s="1367"/>
      <c r="K17" s="371"/>
      <c r="L17" s="1385" t="str">
        <f t="shared" si="0"/>
        <v/>
      </c>
    </row>
    <row r="18" spans="1:14" s="57" customFormat="1" ht="12" customHeight="1" x14ac:dyDescent="0.2">
      <c r="A18" s="370" t="s">
        <v>156</v>
      </c>
      <c r="B18" s="615" t="s">
        <v>307</v>
      </c>
      <c r="C18" s="150"/>
      <c r="D18" s="257"/>
      <c r="E18" s="106"/>
      <c r="F18" s="106"/>
      <c r="G18" s="106"/>
      <c r="H18" s="633">
        <f t="shared" si="1"/>
        <v>0</v>
      </c>
      <c r="I18" s="1205"/>
      <c r="J18" s="1368"/>
      <c r="K18" s="81"/>
      <c r="L18" s="333" t="str">
        <f t="shared" si="0"/>
        <v/>
      </c>
    </row>
    <row r="19" spans="1:14" s="61" customFormat="1" ht="12" customHeight="1" x14ac:dyDescent="0.2">
      <c r="A19" s="370" t="s">
        <v>157</v>
      </c>
      <c r="B19" s="371" t="s">
        <v>158</v>
      </c>
      <c r="C19" s="372"/>
      <c r="D19" s="380"/>
      <c r="E19" s="101"/>
      <c r="F19" s="101"/>
      <c r="G19" s="101"/>
      <c r="H19" s="632">
        <f t="shared" si="1"/>
        <v>0</v>
      </c>
      <c r="I19" s="1204"/>
      <c r="J19" s="1367"/>
      <c r="K19" s="371"/>
      <c r="L19" s="1385" t="str">
        <f t="shared" si="0"/>
        <v/>
      </c>
    </row>
    <row r="20" spans="1:14" s="61" customFormat="1" ht="12" customHeight="1" x14ac:dyDescent="0.2">
      <c r="A20" s="370" t="s">
        <v>159</v>
      </c>
      <c r="B20" s="615" t="s">
        <v>278</v>
      </c>
      <c r="C20" s="373"/>
      <c r="D20" s="381"/>
      <c r="E20" s="101"/>
      <c r="F20" s="101"/>
      <c r="G20" s="372"/>
      <c r="H20" s="634">
        <f t="shared" si="1"/>
        <v>0</v>
      </c>
      <c r="I20" s="1206"/>
      <c r="J20" s="1369"/>
      <c r="K20" s="615"/>
      <c r="L20" s="1386" t="str">
        <f t="shared" si="0"/>
        <v/>
      </c>
    </row>
    <row r="21" spans="1:14" s="61" customFormat="1" ht="12" customHeight="1" thickBot="1" x14ac:dyDescent="0.25">
      <c r="A21" s="370" t="s">
        <v>279</v>
      </c>
      <c r="B21" s="60" t="s">
        <v>160</v>
      </c>
      <c r="C21" s="373"/>
      <c r="D21" s="381"/>
      <c r="E21" s="106"/>
      <c r="F21" s="106"/>
      <c r="G21" s="106"/>
      <c r="H21" s="635">
        <f t="shared" si="1"/>
        <v>0</v>
      </c>
      <c r="I21" s="1207"/>
      <c r="J21" s="1370"/>
      <c r="K21" s="60"/>
      <c r="L21" s="334" t="str">
        <f t="shared" si="0"/>
        <v/>
      </c>
    </row>
    <row r="22" spans="1:14" s="57" customFormat="1" ht="12" customHeight="1" thickBot="1" x14ac:dyDescent="0.25">
      <c r="A22" s="51" t="s">
        <v>13</v>
      </c>
      <c r="B22" s="55" t="s">
        <v>161</v>
      </c>
      <c r="C22" s="103"/>
      <c r="D22" s="160"/>
      <c r="E22" s="677"/>
      <c r="F22" s="677"/>
      <c r="G22" s="677"/>
      <c r="H22" s="56">
        <f t="shared" si="1"/>
        <v>0</v>
      </c>
      <c r="I22" s="1202"/>
      <c r="J22" s="1365"/>
      <c r="K22" s="55"/>
      <c r="L22" s="331" t="str">
        <f t="shared" si="0"/>
        <v/>
      </c>
    </row>
    <row r="23" spans="1:14" s="61" customFormat="1" ht="12" customHeight="1" x14ac:dyDescent="0.2">
      <c r="A23" s="370" t="s">
        <v>94</v>
      </c>
      <c r="B23" s="18" t="s">
        <v>162</v>
      </c>
      <c r="C23" s="372"/>
      <c r="D23" s="380"/>
      <c r="E23" s="679"/>
      <c r="F23" s="679"/>
      <c r="G23" s="679"/>
      <c r="H23" s="84">
        <f t="shared" si="1"/>
        <v>0</v>
      </c>
      <c r="I23" s="1208"/>
      <c r="J23" s="1371"/>
      <c r="K23" s="18"/>
      <c r="L23" s="335" t="str">
        <f t="shared" si="0"/>
        <v/>
      </c>
      <c r="N23" s="61" t="s">
        <v>389</v>
      </c>
    </row>
    <row r="24" spans="1:14" s="61" customFormat="1" ht="12" customHeight="1" x14ac:dyDescent="0.2">
      <c r="A24" s="370" t="s">
        <v>95</v>
      </c>
      <c r="B24" s="371" t="s">
        <v>163</v>
      </c>
      <c r="C24" s="372"/>
      <c r="D24" s="380"/>
      <c r="E24" s="101"/>
      <c r="F24" s="101"/>
      <c r="G24" s="101"/>
      <c r="H24" s="632">
        <f t="shared" si="1"/>
        <v>0</v>
      </c>
      <c r="I24" s="1204"/>
      <c r="J24" s="1367"/>
      <c r="K24" s="371"/>
      <c r="L24" s="1385" t="str">
        <f t="shared" si="0"/>
        <v/>
      </c>
    </row>
    <row r="25" spans="1:14" s="61" customFormat="1" ht="12" customHeight="1" x14ac:dyDescent="0.2">
      <c r="A25" s="370" t="s">
        <v>96</v>
      </c>
      <c r="B25" s="371" t="s">
        <v>164</v>
      </c>
      <c r="C25" s="372"/>
      <c r="D25" s="380"/>
      <c r="E25" s="101"/>
      <c r="F25" s="101"/>
      <c r="G25" s="101"/>
      <c r="H25" s="632">
        <f t="shared" si="1"/>
        <v>0</v>
      </c>
      <c r="I25" s="1204"/>
      <c r="J25" s="1367"/>
      <c r="K25" s="371"/>
      <c r="L25" s="1385" t="str">
        <f t="shared" si="0"/>
        <v/>
      </c>
    </row>
    <row r="26" spans="1:14" s="61" customFormat="1" ht="12" customHeight="1" thickBot="1" x14ac:dyDescent="0.25">
      <c r="A26" s="370" t="s">
        <v>322</v>
      </c>
      <c r="B26" s="374" t="s">
        <v>236</v>
      </c>
      <c r="C26" s="372"/>
      <c r="D26" s="380"/>
      <c r="E26" s="101"/>
      <c r="F26" s="101"/>
      <c r="G26" s="101"/>
      <c r="H26" s="636">
        <f t="shared" si="1"/>
        <v>0</v>
      </c>
      <c r="I26" s="1209"/>
      <c r="J26" s="1372"/>
      <c r="K26" s="374"/>
      <c r="L26" s="1387" t="str">
        <f t="shared" si="0"/>
        <v/>
      </c>
    </row>
    <row r="27" spans="1:14" s="61" customFormat="1" ht="12" customHeight="1" thickBot="1" x14ac:dyDescent="0.25">
      <c r="A27" s="62" t="s">
        <v>14</v>
      </c>
      <c r="B27" s="63" t="s">
        <v>83</v>
      </c>
      <c r="C27" s="163"/>
      <c r="D27" s="162"/>
      <c r="E27" s="680"/>
      <c r="F27" s="680"/>
      <c r="G27" s="680"/>
      <c r="H27" s="83">
        <f t="shared" si="1"/>
        <v>0</v>
      </c>
      <c r="I27" s="341"/>
      <c r="J27" s="1373"/>
      <c r="K27" s="63"/>
      <c r="L27" s="336" t="str">
        <f t="shared" si="0"/>
        <v/>
      </c>
    </row>
    <row r="28" spans="1:14" s="61" customFormat="1" ht="12" customHeight="1" thickBot="1" x14ac:dyDescent="0.25">
      <c r="A28" s="62" t="s">
        <v>15</v>
      </c>
      <c r="B28" s="63" t="s">
        <v>165</v>
      </c>
      <c r="C28" s="103"/>
      <c r="D28" s="160"/>
      <c r="E28" s="677"/>
      <c r="F28" s="677"/>
      <c r="G28" s="677"/>
      <c r="H28" s="83">
        <f t="shared" si="1"/>
        <v>0</v>
      </c>
      <c r="I28" s="341"/>
      <c r="J28" s="1373"/>
      <c r="K28" s="63"/>
      <c r="L28" s="336" t="str">
        <f t="shared" si="0"/>
        <v/>
      </c>
    </row>
    <row r="29" spans="1:14" s="61" customFormat="1" ht="12" customHeight="1" x14ac:dyDescent="0.2">
      <c r="A29" s="64" t="s">
        <v>100</v>
      </c>
      <c r="B29" s="65" t="s">
        <v>163</v>
      </c>
      <c r="C29" s="154"/>
      <c r="D29" s="258"/>
      <c r="E29" s="681"/>
      <c r="F29" s="681"/>
      <c r="G29" s="681"/>
      <c r="H29" s="637">
        <f t="shared" si="1"/>
        <v>0</v>
      </c>
      <c r="I29" s="1210"/>
      <c r="J29" s="1374"/>
      <c r="K29" s="65"/>
      <c r="L29" s="337" t="str">
        <f t="shared" si="0"/>
        <v/>
      </c>
    </row>
    <row r="30" spans="1:14" s="61" customFormat="1" ht="12" customHeight="1" x14ac:dyDescent="0.2">
      <c r="A30" s="64" t="s">
        <v>101</v>
      </c>
      <c r="B30" s="375" t="s">
        <v>166</v>
      </c>
      <c r="C30" s="148"/>
      <c r="D30" s="263"/>
      <c r="E30" s="129"/>
      <c r="F30" s="129"/>
      <c r="G30" s="379"/>
      <c r="H30" s="626">
        <f t="shared" si="1"/>
        <v>0</v>
      </c>
      <c r="I30" s="1211"/>
      <c r="J30" s="1375"/>
      <c r="K30" s="375"/>
      <c r="L30" s="1388" t="str">
        <f t="shared" si="0"/>
        <v/>
      </c>
    </row>
    <row r="31" spans="1:14" s="61" customFormat="1" ht="12" customHeight="1" thickBot="1" x14ac:dyDescent="0.25">
      <c r="A31" s="370" t="s">
        <v>284</v>
      </c>
      <c r="B31" s="123" t="s">
        <v>168</v>
      </c>
      <c r="C31" s="109"/>
      <c r="D31" s="259"/>
      <c r="E31" s="682"/>
      <c r="F31" s="682"/>
      <c r="G31" s="682"/>
      <c r="H31" s="638">
        <f t="shared" si="1"/>
        <v>0</v>
      </c>
      <c r="I31" s="1212"/>
      <c r="J31" s="1376"/>
      <c r="K31" s="123"/>
      <c r="L31" s="338" t="str">
        <f t="shared" si="0"/>
        <v/>
      </c>
    </row>
    <row r="32" spans="1:14" s="61" customFormat="1" ht="12" customHeight="1" thickBot="1" x14ac:dyDescent="0.25">
      <c r="A32" s="62" t="s">
        <v>16</v>
      </c>
      <c r="B32" s="63" t="s">
        <v>169</v>
      </c>
      <c r="C32" s="103"/>
      <c r="D32" s="160"/>
      <c r="E32" s="677"/>
      <c r="F32" s="677"/>
      <c r="G32" s="677"/>
      <c r="H32" s="83">
        <f t="shared" si="1"/>
        <v>0</v>
      </c>
      <c r="I32" s="341"/>
      <c r="J32" s="1373"/>
      <c r="K32" s="63"/>
      <c r="L32" s="336" t="str">
        <f t="shared" si="0"/>
        <v/>
      </c>
    </row>
    <row r="33" spans="1:12" s="61" customFormat="1" ht="12" customHeight="1" x14ac:dyDescent="0.2">
      <c r="A33" s="64" t="s">
        <v>89</v>
      </c>
      <c r="B33" s="65" t="s">
        <v>170</v>
      </c>
      <c r="C33" s="154"/>
      <c r="D33" s="258"/>
      <c r="E33" s="681"/>
      <c r="F33" s="681"/>
      <c r="G33" s="681"/>
      <c r="H33" s="637">
        <f t="shared" si="1"/>
        <v>0</v>
      </c>
      <c r="I33" s="1210"/>
      <c r="J33" s="1374"/>
      <c r="K33" s="65"/>
      <c r="L33" s="337" t="str">
        <f t="shared" si="0"/>
        <v/>
      </c>
    </row>
    <row r="34" spans="1:12" s="61" customFormat="1" ht="12" customHeight="1" x14ac:dyDescent="0.2">
      <c r="A34" s="64" t="s">
        <v>102</v>
      </c>
      <c r="B34" s="375" t="s">
        <v>171</v>
      </c>
      <c r="C34" s="148"/>
      <c r="D34" s="263"/>
      <c r="E34" s="129"/>
      <c r="F34" s="129"/>
      <c r="G34" s="379"/>
      <c r="H34" s="626">
        <f t="shared" si="1"/>
        <v>0</v>
      </c>
      <c r="I34" s="1211"/>
      <c r="J34" s="1375"/>
      <c r="K34" s="375"/>
      <c r="L34" s="1388" t="str">
        <f t="shared" si="0"/>
        <v/>
      </c>
    </row>
    <row r="35" spans="1:12" s="61" customFormat="1" ht="12" customHeight="1" thickBot="1" x14ac:dyDescent="0.25">
      <c r="A35" s="370" t="s">
        <v>103</v>
      </c>
      <c r="B35" s="67" t="s">
        <v>172</v>
      </c>
      <c r="C35" s="109"/>
      <c r="D35" s="259"/>
      <c r="E35" s="682"/>
      <c r="F35" s="682"/>
      <c r="G35" s="682"/>
      <c r="H35" s="639">
        <f t="shared" si="1"/>
        <v>0</v>
      </c>
      <c r="I35" s="1213"/>
      <c r="J35" s="1377"/>
      <c r="K35" s="67"/>
      <c r="L35" s="339" t="str">
        <f t="shared" si="0"/>
        <v/>
      </c>
    </row>
    <row r="36" spans="1:12" s="57" customFormat="1" ht="12" customHeight="1" thickBot="1" x14ac:dyDescent="0.25">
      <c r="A36" s="62" t="s">
        <v>17</v>
      </c>
      <c r="B36" s="63" t="s">
        <v>173</v>
      </c>
      <c r="C36" s="163"/>
      <c r="D36" s="162"/>
      <c r="E36" s="680"/>
      <c r="F36" s="680"/>
      <c r="G36" s="680"/>
      <c r="H36" s="83">
        <f t="shared" si="1"/>
        <v>0</v>
      </c>
      <c r="I36" s="341"/>
      <c r="J36" s="1373"/>
      <c r="K36" s="63"/>
      <c r="L36" s="336" t="str">
        <f t="shared" si="0"/>
        <v/>
      </c>
    </row>
    <row r="37" spans="1:12" s="57" customFormat="1" ht="12" customHeight="1" thickBot="1" x14ac:dyDescent="0.25">
      <c r="A37" s="376" t="s">
        <v>104</v>
      </c>
      <c r="B37" s="377" t="s">
        <v>168</v>
      </c>
      <c r="C37" s="163"/>
      <c r="D37" s="162"/>
      <c r="E37" s="683"/>
      <c r="F37" s="683"/>
      <c r="G37" s="683"/>
      <c r="H37" s="640">
        <f t="shared" si="1"/>
        <v>0</v>
      </c>
      <c r="I37" s="340"/>
      <c r="J37" s="1378"/>
      <c r="K37" s="1393"/>
      <c r="L37" s="1389" t="str">
        <f t="shared" si="0"/>
        <v/>
      </c>
    </row>
    <row r="38" spans="1:12" s="57" customFormat="1" ht="12" customHeight="1" thickBot="1" x14ac:dyDescent="0.25">
      <c r="A38" s="62" t="s">
        <v>18</v>
      </c>
      <c r="B38" s="63" t="s">
        <v>564</v>
      </c>
      <c r="C38" s="163"/>
      <c r="D38" s="162"/>
      <c r="E38" s="680"/>
      <c r="F38" s="680"/>
      <c r="G38" s="680"/>
      <c r="H38" s="83">
        <f t="shared" si="1"/>
        <v>0</v>
      </c>
      <c r="I38" s="341"/>
      <c r="J38" s="1379"/>
      <c r="K38" s="63"/>
      <c r="L38" s="336" t="str">
        <f t="shared" si="0"/>
        <v/>
      </c>
    </row>
    <row r="39" spans="1:12" s="57" customFormat="1" ht="12" customHeight="1" x14ac:dyDescent="0.2">
      <c r="A39" s="13" t="s">
        <v>107</v>
      </c>
      <c r="B39" s="116" t="s">
        <v>215</v>
      </c>
      <c r="C39" s="164"/>
      <c r="D39" s="264"/>
      <c r="E39" s="684"/>
      <c r="F39" s="684"/>
      <c r="G39" s="684"/>
      <c r="H39" s="641">
        <f t="shared" si="1"/>
        <v>0</v>
      </c>
      <c r="I39" s="1214"/>
      <c r="J39" s="1380"/>
      <c r="K39" s="116"/>
      <c r="L39" s="342" t="str">
        <f t="shared" si="0"/>
        <v/>
      </c>
    </row>
    <row r="40" spans="1:12" s="57" customFormat="1" ht="12" customHeight="1" x14ac:dyDescent="0.2">
      <c r="A40" s="366" t="s">
        <v>108</v>
      </c>
      <c r="B40" s="616" t="s">
        <v>216</v>
      </c>
      <c r="C40" s="378"/>
      <c r="D40" s="382"/>
      <c r="E40" s="693"/>
      <c r="F40" s="685"/>
      <c r="G40" s="685"/>
      <c r="H40" s="642">
        <f t="shared" si="1"/>
        <v>0</v>
      </c>
      <c r="I40" s="1215"/>
      <c r="J40" s="1381"/>
      <c r="K40" s="616"/>
      <c r="L40" s="1390" t="str">
        <f t="shared" si="0"/>
        <v/>
      </c>
    </row>
    <row r="41" spans="1:12" s="57" customFormat="1" ht="12" customHeight="1" thickBot="1" x14ac:dyDescent="0.25">
      <c r="A41" s="366" t="s">
        <v>328</v>
      </c>
      <c r="B41" s="124" t="s">
        <v>168</v>
      </c>
      <c r="C41" s="166"/>
      <c r="D41" s="165"/>
      <c r="E41" s="686"/>
      <c r="F41" s="686"/>
      <c r="G41" s="686"/>
      <c r="H41" s="643">
        <f t="shared" si="1"/>
        <v>0</v>
      </c>
      <c r="I41" s="343"/>
      <c r="J41" s="1382"/>
      <c r="K41" s="124"/>
      <c r="L41" s="1391" t="str">
        <f t="shared" si="0"/>
        <v/>
      </c>
    </row>
    <row r="42" spans="1:12" s="57" customFormat="1" ht="12" customHeight="1" thickBot="1" x14ac:dyDescent="0.25">
      <c r="A42" s="51" t="s">
        <v>19</v>
      </c>
      <c r="B42" s="63" t="s">
        <v>552</v>
      </c>
      <c r="C42" s="103"/>
      <c r="D42" s="160"/>
      <c r="E42" s="677"/>
      <c r="F42" s="677"/>
      <c r="G42" s="677"/>
      <c r="H42" s="83">
        <f t="shared" si="1"/>
        <v>0</v>
      </c>
      <c r="I42" s="341"/>
      <c r="J42" s="1379"/>
      <c r="K42" s="63"/>
      <c r="L42" s="336" t="str">
        <f t="shared" si="0"/>
        <v/>
      </c>
    </row>
    <row r="43" spans="1:12" s="57" customFormat="1" ht="12" customHeight="1" thickBot="1" x14ac:dyDescent="0.25">
      <c r="A43" s="68" t="s">
        <v>20</v>
      </c>
      <c r="B43" s="63" t="s">
        <v>183</v>
      </c>
      <c r="C43" s="103"/>
      <c r="D43" s="160"/>
      <c r="E43" s="677"/>
      <c r="F43" s="677"/>
      <c r="G43" s="677"/>
      <c r="H43" s="83">
        <f t="shared" si="1"/>
        <v>0</v>
      </c>
      <c r="I43" s="341"/>
      <c r="J43" s="1379"/>
      <c r="K43" s="63"/>
      <c r="L43" s="336" t="str">
        <f t="shared" si="0"/>
        <v/>
      </c>
    </row>
    <row r="44" spans="1:12" s="57" customFormat="1" ht="12" customHeight="1" x14ac:dyDescent="0.2">
      <c r="A44" s="64" t="s">
        <v>174</v>
      </c>
      <c r="B44" s="65" t="s">
        <v>134</v>
      </c>
      <c r="C44" s="154"/>
      <c r="D44" s="258"/>
      <c r="E44" s="681"/>
      <c r="F44" s="681"/>
      <c r="G44" s="681"/>
      <c r="H44" s="637">
        <f t="shared" si="1"/>
        <v>0</v>
      </c>
      <c r="I44" s="1210"/>
      <c r="J44" s="1374"/>
      <c r="K44" s="65"/>
      <c r="L44" s="337" t="str">
        <f t="shared" si="0"/>
        <v/>
      </c>
    </row>
    <row r="45" spans="1:12" s="57" customFormat="1" ht="12" customHeight="1" x14ac:dyDescent="0.2">
      <c r="A45" s="76" t="s">
        <v>175</v>
      </c>
      <c r="B45" s="65" t="s">
        <v>189</v>
      </c>
      <c r="C45" s="148"/>
      <c r="D45" s="263"/>
      <c r="E45" s="107"/>
      <c r="F45" s="107"/>
      <c r="G45" s="107"/>
      <c r="H45" s="644">
        <f t="shared" si="1"/>
        <v>0</v>
      </c>
      <c r="I45" s="1216"/>
      <c r="J45" s="1383"/>
      <c r="K45" s="1394"/>
      <c r="L45" s="344" t="str">
        <f t="shared" si="0"/>
        <v/>
      </c>
    </row>
    <row r="46" spans="1:12" s="57" customFormat="1" ht="12" customHeight="1" x14ac:dyDescent="0.2">
      <c r="A46" s="370" t="s">
        <v>176</v>
      </c>
      <c r="B46" s="375" t="s">
        <v>180</v>
      </c>
      <c r="C46" s="379"/>
      <c r="D46" s="362"/>
      <c r="E46" s="129"/>
      <c r="F46" s="129"/>
      <c r="G46" s="129"/>
      <c r="H46" s="626">
        <f t="shared" si="1"/>
        <v>0</v>
      </c>
      <c r="I46" s="1211"/>
      <c r="J46" s="1375"/>
      <c r="K46" s="375"/>
      <c r="L46" s="1388" t="str">
        <f t="shared" si="0"/>
        <v/>
      </c>
    </row>
    <row r="47" spans="1:12" s="61" customFormat="1" ht="12" customHeight="1" thickBot="1" x14ac:dyDescent="0.25">
      <c r="A47" s="64" t="s">
        <v>181</v>
      </c>
      <c r="B47" s="67" t="s">
        <v>182</v>
      </c>
      <c r="C47" s="1079"/>
      <c r="D47" s="265"/>
      <c r="E47" s="682"/>
      <c r="F47" s="682"/>
      <c r="G47" s="682"/>
      <c r="H47" s="639">
        <f t="shared" si="1"/>
        <v>0</v>
      </c>
      <c r="I47" s="1213"/>
      <c r="J47" s="1377"/>
      <c r="K47" s="67"/>
      <c r="L47" s="339" t="str">
        <f t="shared" si="0"/>
        <v/>
      </c>
    </row>
    <row r="48" spans="1:12" s="651" customFormat="1" ht="15" customHeight="1" thickBot="1" x14ac:dyDescent="0.2">
      <c r="A48" s="68" t="s">
        <v>21</v>
      </c>
      <c r="B48" s="648" t="s">
        <v>177</v>
      </c>
      <c r="C48" s="168"/>
      <c r="D48" s="167"/>
      <c r="E48" s="687"/>
      <c r="F48" s="687"/>
      <c r="G48" s="687"/>
      <c r="H48" s="649">
        <f t="shared" si="1"/>
        <v>0</v>
      </c>
      <c r="I48" s="650"/>
      <c r="J48" s="1384"/>
      <c r="K48" s="648"/>
      <c r="L48" s="1392" t="str">
        <f t="shared" si="0"/>
        <v/>
      </c>
    </row>
    <row r="49" spans="1:12" s="61" customFormat="1" ht="15" customHeight="1" x14ac:dyDescent="0.2">
      <c r="A49" s="69"/>
      <c r="B49" s="70"/>
      <c r="C49" s="71"/>
      <c r="D49" s="71"/>
      <c r="E49" s="71"/>
      <c r="F49" s="71"/>
      <c r="G49" s="71"/>
      <c r="H49" s="71"/>
    </row>
    <row r="50" spans="1:12" ht="13.5" thickBot="1" x14ac:dyDescent="0.25">
      <c r="A50" s="2360" t="s">
        <v>366</v>
      </c>
      <c r="B50" s="2360"/>
      <c r="C50" s="2360"/>
      <c r="D50" s="2360"/>
      <c r="E50" s="2360"/>
      <c r="F50" s="2360"/>
      <c r="G50" s="2360"/>
      <c r="H50" s="2360"/>
      <c r="I50" s="2360"/>
      <c r="J50" s="2360"/>
      <c r="K50" s="2360"/>
      <c r="L50" s="2360"/>
    </row>
    <row r="51" spans="1:12" s="645" customFormat="1" ht="54" customHeight="1" thickBot="1" x14ac:dyDescent="0.25">
      <c r="A51" s="732"/>
      <c r="B51" s="733" t="s">
        <v>38</v>
      </c>
      <c r="C51" s="22" t="str">
        <f>C7</f>
        <v xml:space="preserve">2022. évi eredeti előirányzat
2/2022. (II.14.) </v>
      </c>
      <c r="D51" s="226" t="str">
        <f t="shared" ref="D51:L51" si="2">D7</f>
        <v>Módosított előirányzat a 17/2022.  (VI.30.)  rendelet szerint</v>
      </c>
      <c r="E51" s="22" t="str">
        <f t="shared" si="2"/>
        <v>Módosított előirányzat a 18/2022. (IX.29.)  rendelet szerint</v>
      </c>
      <c r="F51" s="22" t="str">
        <f t="shared" si="2"/>
        <v>Módosított előirányzat a 23/2022. (XII.16.)  rendelet szerint</v>
      </c>
      <c r="G51" s="22" t="str">
        <f t="shared" si="2"/>
        <v>Módosított előirányzat a 1/2023. (II.13.)  rendelet szerint</v>
      </c>
      <c r="H51" s="39" t="str">
        <f t="shared" si="2"/>
        <v>Változás a 2022. 23/2022. (XII.16.) rendelethez képest</v>
      </c>
      <c r="I51" s="226" t="str">
        <f t="shared" si="2"/>
        <v>2022. évi teljesítés              2022.06.30-ig</v>
      </c>
      <c r="J51" s="22" t="str">
        <f t="shared" si="2"/>
        <v>2022. évi teljesítés              2022.09.30-ig</v>
      </c>
      <c r="K51" s="647" t="str">
        <f t="shared" si="2"/>
        <v>2022. évi teljesítés              2022.12.31-ig</v>
      </c>
      <c r="L51" s="39" t="str">
        <f t="shared" si="2"/>
        <v>Teljesítés %-a</v>
      </c>
    </row>
    <row r="52" spans="1:12" s="72" customFormat="1" ht="12" customHeight="1" thickBot="1" x14ac:dyDescent="0.25">
      <c r="A52" s="62" t="s">
        <v>12</v>
      </c>
      <c r="B52" s="63" t="s">
        <v>553</v>
      </c>
      <c r="C52" s="103"/>
      <c r="D52" s="160"/>
      <c r="E52" s="677"/>
      <c r="F52" s="677"/>
      <c r="G52" s="677"/>
      <c r="H52" s="56">
        <f t="shared" ref="H52:H71" si="3">+G52-F52</f>
        <v>0</v>
      </c>
      <c r="I52" s="236"/>
      <c r="J52" s="56"/>
      <c r="K52" s="677"/>
      <c r="L52" s="56" t="str">
        <f t="shared" ref="L52:L72" si="4">IF(G52=0,"",K52/G52*100)</f>
        <v/>
      </c>
    </row>
    <row r="53" spans="1:12" ht="12" customHeight="1" x14ac:dyDescent="0.2">
      <c r="A53" s="370" t="s">
        <v>91</v>
      </c>
      <c r="B53" s="18" t="s">
        <v>68</v>
      </c>
      <c r="C53" s="154"/>
      <c r="D53" s="258"/>
      <c r="E53" s="681"/>
      <c r="F53" s="681"/>
      <c r="G53" s="681"/>
      <c r="H53" s="40">
        <f t="shared" si="3"/>
        <v>0</v>
      </c>
      <c r="I53" s="240"/>
      <c r="J53" s="40"/>
      <c r="K53" s="681"/>
      <c r="L53" s="40" t="str">
        <f t="shared" si="4"/>
        <v/>
      </c>
    </row>
    <row r="54" spans="1:12" ht="12" customHeight="1" x14ac:dyDescent="0.2">
      <c r="A54" s="370" t="s">
        <v>310</v>
      </c>
      <c r="B54" s="374" t="s">
        <v>273</v>
      </c>
      <c r="C54" s="154"/>
      <c r="D54" s="258"/>
      <c r="E54" s="681"/>
      <c r="F54" s="681"/>
      <c r="G54" s="681"/>
      <c r="H54" s="40">
        <f t="shared" si="3"/>
        <v>0</v>
      </c>
      <c r="I54" s="240"/>
      <c r="J54" s="40"/>
      <c r="K54" s="681"/>
      <c r="L54" s="40" t="str">
        <f t="shared" si="4"/>
        <v/>
      </c>
    </row>
    <row r="55" spans="1:12" ht="12" customHeight="1" x14ac:dyDescent="0.2">
      <c r="A55" s="370" t="s">
        <v>92</v>
      </c>
      <c r="B55" s="371" t="s">
        <v>87</v>
      </c>
      <c r="C55" s="379"/>
      <c r="D55" s="362"/>
      <c r="E55" s="129"/>
      <c r="F55" s="129"/>
      <c r="G55" s="129"/>
      <c r="H55" s="363">
        <f t="shared" si="3"/>
        <v>0</v>
      </c>
      <c r="I55" s="577"/>
      <c r="J55" s="363"/>
      <c r="K55" s="129"/>
      <c r="L55" s="363" t="str">
        <f t="shared" si="4"/>
        <v/>
      </c>
    </row>
    <row r="56" spans="1:12" ht="12" customHeight="1" x14ac:dyDescent="0.2">
      <c r="A56" s="370" t="s">
        <v>93</v>
      </c>
      <c r="B56" s="371" t="s">
        <v>69</v>
      </c>
      <c r="C56" s="379"/>
      <c r="D56" s="362"/>
      <c r="E56" s="129"/>
      <c r="F56" s="129"/>
      <c r="G56" s="129"/>
      <c r="H56" s="363">
        <f t="shared" si="3"/>
        <v>0</v>
      </c>
      <c r="I56" s="577"/>
      <c r="J56" s="363"/>
      <c r="K56" s="129"/>
      <c r="L56" s="363" t="str">
        <f t="shared" si="4"/>
        <v/>
      </c>
    </row>
    <row r="57" spans="1:12" ht="12" customHeight="1" x14ac:dyDescent="0.2">
      <c r="A57" s="370" t="s">
        <v>90</v>
      </c>
      <c r="B57" s="371" t="s">
        <v>80</v>
      </c>
      <c r="C57" s="379"/>
      <c r="D57" s="362"/>
      <c r="E57" s="129"/>
      <c r="F57" s="129"/>
      <c r="G57" s="129"/>
      <c r="H57" s="363">
        <f t="shared" si="3"/>
        <v>0</v>
      </c>
      <c r="I57" s="577"/>
      <c r="J57" s="363"/>
      <c r="K57" s="129"/>
      <c r="L57" s="363" t="str">
        <f t="shared" si="4"/>
        <v/>
      </c>
    </row>
    <row r="58" spans="1:12" ht="12" customHeight="1" x14ac:dyDescent="0.2">
      <c r="A58" s="370" t="s">
        <v>150</v>
      </c>
      <c r="B58" s="371" t="s">
        <v>88</v>
      </c>
      <c r="C58" s="379"/>
      <c r="D58" s="362"/>
      <c r="E58" s="129"/>
      <c r="F58" s="129"/>
      <c r="G58" s="129"/>
      <c r="H58" s="363">
        <f t="shared" si="3"/>
        <v>0</v>
      </c>
      <c r="I58" s="577"/>
      <c r="J58" s="363"/>
      <c r="K58" s="129"/>
      <c r="L58" s="363" t="str">
        <f t="shared" si="4"/>
        <v/>
      </c>
    </row>
    <row r="59" spans="1:12" ht="12" customHeight="1" x14ac:dyDescent="0.2">
      <c r="A59" s="370" t="s">
        <v>311</v>
      </c>
      <c r="B59" s="612" t="s">
        <v>238</v>
      </c>
      <c r="C59" s="379"/>
      <c r="D59" s="362"/>
      <c r="E59" s="129"/>
      <c r="F59" s="129"/>
      <c r="G59" s="129"/>
      <c r="H59" s="363">
        <f t="shared" si="3"/>
        <v>0</v>
      </c>
      <c r="I59" s="577"/>
      <c r="J59" s="363"/>
      <c r="K59" s="129"/>
      <c r="L59" s="363" t="str">
        <f t="shared" si="4"/>
        <v/>
      </c>
    </row>
    <row r="60" spans="1:12" ht="12" customHeight="1" thickBot="1" x14ac:dyDescent="0.25">
      <c r="A60" s="93" t="s">
        <v>312</v>
      </c>
      <c r="B60" s="94" t="s">
        <v>237</v>
      </c>
      <c r="C60" s="109"/>
      <c r="D60" s="259"/>
      <c r="E60" s="688"/>
      <c r="F60" s="688"/>
      <c r="G60" s="688"/>
      <c r="H60" s="66">
        <f t="shared" si="3"/>
        <v>0</v>
      </c>
      <c r="I60" s="242"/>
      <c r="J60" s="66"/>
      <c r="K60" s="688"/>
      <c r="L60" s="66" t="str">
        <f t="shared" si="4"/>
        <v/>
      </c>
    </row>
    <row r="61" spans="1:12" ht="12" customHeight="1" thickBot="1" x14ac:dyDescent="0.25">
      <c r="A61" s="62" t="s">
        <v>13</v>
      </c>
      <c r="B61" s="63" t="s">
        <v>554</v>
      </c>
      <c r="C61" s="103"/>
      <c r="D61" s="160"/>
      <c r="E61" s="677"/>
      <c r="F61" s="677"/>
      <c r="G61" s="677"/>
      <c r="H61" s="56">
        <f t="shared" si="3"/>
        <v>0</v>
      </c>
      <c r="I61" s="236"/>
      <c r="J61" s="56"/>
      <c r="K61" s="677"/>
      <c r="L61" s="56" t="str">
        <f t="shared" si="4"/>
        <v/>
      </c>
    </row>
    <row r="62" spans="1:12" s="72" customFormat="1" ht="12" customHeight="1" x14ac:dyDescent="0.2">
      <c r="A62" s="370" t="s">
        <v>94</v>
      </c>
      <c r="B62" s="18" t="s">
        <v>122</v>
      </c>
      <c r="C62" s="154"/>
      <c r="D62" s="258"/>
      <c r="E62" s="681"/>
      <c r="F62" s="681"/>
      <c r="G62" s="681"/>
      <c r="H62" s="40">
        <f t="shared" si="3"/>
        <v>0</v>
      </c>
      <c r="I62" s="240"/>
      <c r="J62" s="40"/>
      <c r="K62" s="681"/>
      <c r="L62" s="40" t="str">
        <f t="shared" si="4"/>
        <v/>
      </c>
    </row>
    <row r="63" spans="1:12" s="72" customFormat="1" ht="12" customHeight="1" x14ac:dyDescent="0.2">
      <c r="A63" s="370" t="s">
        <v>321</v>
      </c>
      <c r="B63" s="613" t="s">
        <v>239</v>
      </c>
      <c r="C63" s="154"/>
      <c r="D63" s="258"/>
      <c r="E63" s="681"/>
      <c r="F63" s="681"/>
      <c r="G63" s="681"/>
      <c r="H63" s="40">
        <f t="shared" si="3"/>
        <v>0</v>
      </c>
      <c r="I63" s="240"/>
      <c r="J63" s="40"/>
      <c r="K63" s="681"/>
      <c r="L63" s="40" t="str">
        <f t="shared" si="4"/>
        <v/>
      </c>
    </row>
    <row r="64" spans="1:12" ht="12" customHeight="1" x14ac:dyDescent="0.2">
      <c r="A64" s="370" t="s">
        <v>95</v>
      </c>
      <c r="B64" s="371" t="s">
        <v>2</v>
      </c>
      <c r="C64" s="379"/>
      <c r="D64" s="362"/>
      <c r="E64" s="129"/>
      <c r="F64" s="129"/>
      <c r="G64" s="129"/>
      <c r="H64" s="363">
        <f t="shared" si="3"/>
        <v>0</v>
      </c>
      <c r="I64" s="577"/>
      <c r="J64" s="363"/>
      <c r="K64" s="129"/>
      <c r="L64" s="363" t="str">
        <f t="shared" si="4"/>
        <v/>
      </c>
    </row>
    <row r="65" spans="1:12" ht="12" customHeight="1" x14ac:dyDescent="0.2">
      <c r="A65" s="370" t="s">
        <v>345</v>
      </c>
      <c r="B65" s="614" t="s">
        <v>240</v>
      </c>
      <c r="C65" s="379"/>
      <c r="D65" s="362"/>
      <c r="E65" s="129"/>
      <c r="F65" s="129"/>
      <c r="G65" s="129"/>
      <c r="H65" s="363">
        <f t="shared" si="3"/>
        <v>0</v>
      </c>
      <c r="I65" s="577"/>
      <c r="J65" s="363"/>
      <c r="K65" s="129"/>
      <c r="L65" s="363" t="str">
        <f t="shared" si="4"/>
        <v/>
      </c>
    </row>
    <row r="66" spans="1:12" ht="12" customHeight="1" x14ac:dyDescent="0.2">
      <c r="A66" s="370" t="s">
        <v>96</v>
      </c>
      <c r="B66" s="18" t="s">
        <v>178</v>
      </c>
      <c r="C66" s="379"/>
      <c r="D66" s="362"/>
      <c r="E66" s="129"/>
      <c r="F66" s="129"/>
      <c r="G66" s="129"/>
      <c r="H66" s="363">
        <f t="shared" si="3"/>
        <v>0</v>
      </c>
      <c r="I66" s="577"/>
      <c r="J66" s="363"/>
      <c r="K66" s="129"/>
      <c r="L66" s="363" t="str">
        <f t="shared" si="4"/>
        <v/>
      </c>
    </row>
    <row r="67" spans="1:12" s="1726" customFormat="1" ht="12" customHeight="1" x14ac:dyDescent="0.2">
      <c r="A67" s="370" t="s">
        <v>322</v>
      </c>
      <c r="B67" s="1754" t="s">
        <v>242</v>
      </c>
      <c r="C67" s="379"/>
      <c r="D67" s="362"/>
      <c r="E67" s="129"/>
      <c r="F67" s="129"/>
      <c r="G67" s="129"/>
      <c r="H67" s="363">
        <f t="shared" si="3"/>
        <v>0</v>
      </c>
      <c r="I67" s="577"/>
      <c r="J67" s="363"/>
      <c r="K67" s="129"/>
      <c r="L67" s="363" t="str">
        <f t="shared" si="4"/>
        <v/>
      </c>
    </row>
    <row r="68" spans="1:12" s="1726" customFormat="1" ht="12" customHeight="1" thickBot="1" x14ac:dyDescent="0.25">
      <c r="A68" s="370" t="s">
        <v>323</v>
      </c>
      <c r="B68" s="1754" t="s">
        <v>241</v>
      </c>
      <c r="C68" s="379"/>
      <c r="D68" s="362"/>
      <c r="E68" s="129"/>
      <c r="F68" s="129"/>
      <c r="G68" s="129"/>
      <c r="H68" s="363">
        <f t="shared" si="3"/>
        <v>0</v>
      </c>
      <c r="I68" s="577"/>
      <c r="J68" s="363"/>
      <c r="K68" s="129"/>
      <c r="L68" s="363" t="str">
        <f t="shared" si="4"/>
        <v/>
      </c>
    </row>
    <row r="69" spans="1:12" s="1726" customFormat="1" ht="15" customHeight="1" thickBot="1" x14ac:dyDescent="0.25">
      <c r="A69" s="62" t="s">
        <v>14</v>
      </c>
      <c r="B69" s="55" t="s">
        <v>179</v>
      </c>
      <c r="C69" s="103"/>
      <c r="D69" s="160"/>
      <c r="E69" s="677"/>
      <c r="F69" s="677"/>
      <c r="G69" s="677"/>
      <c r="H69" s="56">
        <f t="shared" si="3"/>
        <v>0</v>
      </c>
      <c r="I69" s="236"/>
      <c r="J69" s="56"/>
      <c r="K69" s="677"/>
      <c r="L69" s="56" t="str">
        <f t="shared" si="4"/>
        <v/>
      </c>
    </row>
    <row r="70" spans="1:12" s="1726" customFormat="1" ht="12" thickBot="1" x14ac:dyDescent="0.25">
      <c r="A70" s="1727"/>
      <c r="C70" s="1728"/>
      <c r="D70" s="1728"/>
      <c r="E70" s="1728"/>
      <c r="F70" s="1728"/>
      <c r="G70" s="1728"/>
      <c r="H70" s="1728"/>
      <c r="I70" s="1728"/>
      <c r="J70" s="1728"/>
      <c r="K70" s="1728"/>
      <c r="L70" s="1728" t="str">
        <f t="shared" si="4"/>
        <v/>
      </c>
    </row>
    <row r="71" spans="1:12" s="1726" customFormat="1" ht="15" customHeight="1" thickBot="1" x14ac:dyDescent="0.25">
      <c r="A71" s="1730" t="s">
        <v>296</v>
      </c>
      <c r="B71" s="1731"/>
      <c r="C71" s="1732"/>
      <c r="D71" s="1733"/>
      <c r="E71" s="1735"/>
      <c r="F71" s="1735"/>
      <c r="G71" s="1735"/>
      <c r="H71" s="1736">
        <f t="shared" si="3"/>
        <v>0</v>
      </c>
      <c r="I71" s="1736"/>
      <c r="J71" s="1736"/>
      <c r="K71" s="1735"/>
      <c r="L71" s="1736" t="str">
        <f t="shared" si="4"/>
        <v/>
      </c>
    </row>
    <row r="72" spans="1:12" s="1726" customFormat="1" ht="14.25" customHeight="1" thickBot="1" x14ac:dyDescent="0.25">
      <c r="A72" s="1730" t="s">
        <v>295</v>
      </c>
      <c r="B72" s="1731"/>
      <c r="C72" s="163"/>
      <c r="D72" s="162"/>
      <c r="E72" s="680"/>
      <c r="F72" s="680"/>
      <c r="G72" s="680"/>
      <c r="H72" s="1738">
        <f>+G72-F72</f>
        <v>0</v>
      </c>
      <c r="I72" s="1736"/>
      <c r="J72" s="1736"/>
      <c r="K72" s="1735"/>
      <c r="L72" s="1736" t="str">
        <f t="shared" si="4"/>
        <v/>
      </c>
    </row>
    <row r="73" spans="1:12" s="1726" customFormat="1" ht="11.25" x14ac:dyDescent="0.2">
      <c r="A73" s="1727"/>
      <c r="H73" s="1739" t="s">
        <v>721</v>
      </c>
    </row>
  </sheetData>
  <sheetProtection formatCells="0"/>
  <mergeCells count="7">
    <mergeCell ref="A50:L50"/>
    <mergeCell ref="A9:H9"/>
    <mergeCell ref="A1:I1"/>
    <mergeCell ref="A2:L2"/>
    <mergeCell ref="C4:L4"/>
    <mergeCell ref="C5:L5"/>
    <mergeCell ref="A6:L6"/>
  </mergeCells>
  <printOptions horizontalCentered="1"/>
  <pageMargins left="0.39370078740157483" right="0.39370078740157483" top="0.39370078740157483" bottom="0.19685039370078741" header="0.39370078740157483" footer="0.39370078740157483"/>
  <pageSetup paperSize="9" scale="75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zoomScaleNormal="100" zoomScaleSheetLayoutView="100" workbookViewId="0">
      <selection activeCell="A10" sqref="A10"/>
    </sheetView>
  </sheetViews>
  <sheetFormatPr defaultColWidth="10.33203125" defaultRowHeight="15.75" x14ac:dyDescent="0.2"/>
  <cols>
    <col min="1" max="1" width="91.1640625" style="2133" customWidth="1"/>
    <col min="2" max="2" width="18.33203125" style="2132" customWidth="1"/>
    <col min="3" max="3" width="18.33203125" style="2131" customWidth="1"/>
    <col min="4" max="4" width="18.33203125" style="2132" customWidth="1"/>
    <col min="5" max="5" width="14.5" style="2041" bestFit="1" customWidth="1"/>
    <col min="6" max="6" width="18.33203125" style="2041" customWidth="1"/>
    <col min="7" max="254" width="10.33203125" style="2041"/>
    <col min="255" max="255" width="13.1640625" style="2041" bestFit="1" customWidth="1"/>
    <col min="256" max="256" width="10.6640625" style="2041" customWidth="1"/>
    <col min="257" max="257" width="91.1640625" style="2041" customWidth="1"/>
    <col min="258" max="260" width="18.33203125" style="2041" customWidth="1"/>
    <col min="261" max="261" width="14.5" style="2041" bestFit="1" customWidth="1"/>
    <col min="262" max="262" width="18.33203125" style="2041" customWidth="1"/>
    <col min="263" max="510" width="10.33203125" style="2041"/>
    <col min="511" max="511" width="13.1640625" style="2041" bestFit="1" customWidth="1"/>
    <col min="512" max="512" width="10.6640625" style="2041" customWidth="1"/>
    <col min="513" max="513" width="91.1640625" style="2041" customWidth="1"/>
    <col min="514" max="516" width="18.33203125" style="2041" customWidth="1"/>
    <col min="517" max="517" width="14.5" style="2041" bestFit="1" customWidth="1"/>
    <col min="518" max="518" width="18.33203125" style="2041" customWidth="1"/>
    <col min="519" max="766" width="10.33203125" style="2041"/>
    <col min="767" max="767" width="13.1640625" style="2041" bestFit="1" customWidth="1"/>
    <col min="768" max="768" width="10.6640625" style="2041" customWidth="1"/>
    <col min="769" max="769" width="91.1640625" style="2041" customWidth="1"/>
    <col min="770" max="772" width="18.33203125" style="2041" customWidth="1"/>
    <col min="773" max="773" width="14.5" style="2041" bestFit="1" customWidth="1"/>
    <col min="774" max="774" width="18.33203125" style="2041" customWidth="1"/>
    <col min="775" max="1022" width="10.33203125" style="2041"/>
    <col min="1023" max="1023" width="13.1640625" style="2041" bestFit="1" customWidth="1"/>
    <col min="1024" max="1024" width="10.6640625" style="2041" customWidth="1"/>
    <col min="1025" max="1025" width="91.1640625" style="2041" customWidth="1"/>
    <col min="1026" max="1028" width="18.33203125" style="2041" customWidth="1"/>
    <col min="1029" max="1029" width="14.5" style="2041" bestFit="1" customWidth="1"/>
    <col min="1030" max="1030" width="18.33203125" style="2041" customWidth="1"/>
    <col min="1031" max="1278" width="10.33203125" style="2041"/>
    <col min="1279" max="1279" width="13.1640625" style="2041" bestFit="1" customWidth="1"/>
    <col min="1280" max="1280" width="10.6640625" style="2041" customWidth="1"/>
    <col min="1281" max="1281" width="91.1640625" style="2041" customWidth="1"/>
    <col min="1282" max="1284" width="18.33203125" style="2041" customWidth="1"/>
    <col min="1285" max="1285" width="14.5" style="2041" bestFit="1" customWidth="1"/>
    <col min="1286" max="1286" width="18.33203125" style="2041" customWidth="1"/>
    <col min="1287" max="1534" width="10.33203125" style="2041"/>
    <col min="1535" max="1535" width="13.1640625" style="2041" bestFit="1" customWidth="1"/>
    <col min="1536" max="1536" width="10.6640625" style="2041" customWidth="1"/>
    <col min="1537" max="1537" width="91.1640625" style="2041" customWidth="1"/>
    <col min="1538" max="1540" width="18.33203125" style="2041" customWidth="1"/>
    <col min="1541" max="1541" width="14.5" style="2041" bestFit="1" customWidth="1"/>
    <col min="1542" max="1542" width="18.33203125" style="2041" customWidth="1"/>
    <col min="1543" max="1790" width="10.33203125" style="2041"/>
    <col min="1791" max="1791" width="13.1640625" style="2041" bestFit="1" customWidth="1"/>
    <col min="1792" max="1792" width="10.6640625" style="2041" customWidth="1"/>
    <col min="1793" max="1793" width="91.1640625" style="2041" customWidth="1"/>
    <col min="1794" max="1796" width="18.33203125" style="2041" customWidth="1"/>
    <col min="1797" max="1797" width="14.5" style="2041" bestFit="1" customWidth="1"/>
    <col min="1798" max="1798" width="18.33203125" style="2041" customWidth="1"/>
    <col min="1799" max="2046" width="10.33203125" style="2041"/>
    <col min="2047" max="2047" width="13.1640625" style="2041" bestFit="1" customWidth="1"/>
    <col min="2048" max="2048" width="10.6640625" style="2041" customWidth="1"/>
    <col min="2049" max="2049" width="91.1640625" style="2041" customWidth="1"/>
    <col min="2050" max="2052" width="18.33203125" style="2041" customWidth="1"/>
    <col min="2053" max="2053" width="14.5" style="2041" bestFit="1" customWidth="1"/>
    <col min="2054" max="2054" width="18.33203125" style="2041" customWidth="1"/>
    <col min="2055" max="2302" width="10.33203125" style="2041"/>
    <col min="2303" max="2303" width="13.1640625" style="2041" bestFit="1" customWidth="1"/>
    <col min="2304" max="2304" width="10.6640625" style="2041" customWidth="1"/>
    <col min="2305" max="2305" width="91.1640625" style="2041" customWidth="1"/>
    <col min="2306" max="2308" width="18.33203125" style="2041" customWidth="1"/>
    <col min="2309" max="2309" width="14.5" style="2041" bestFit="1" customWidth="1"/>
    <col min="2310" max="2310" width="18.33203125" style="2041" customWidth="1"/>
    <col min="2311" max="2558" width="10.33203125" style="2041"/>
    <col min="2559" max="2559" width="13.1640625" style="2041" bestFit="1" customWidth="1"/>
    <col min="2560" max="2560" width="10.6640625" style="2041" customWidth="1"/>
    <col min="2561" max="2561" width="91.1640625" style="2041" customWidth="1"/>
    <col min="2562" max="2564" width="18.33203125" style="2041" customWidth="1"/>
    <col min="2565" max="2565" width="14.5" style="2041" bestFit="1" customWidth="1"/>
    <col min="2566" max="2566" width="18.33203125" style="2041" customWidth="1"/>
    <col min="2567" max="2814" width="10.33203125" style="2041"/>
    <col min="2815" max="2815" width="13.1640625" style="2041" bestFit="1" customWidth="1"/>
    <col min="2816" max="2816" width="10.6640625" style="2041" customWidth="1"/>
    <col min="2817" max="2817" width="91.1640625" style="2041" customWidth="1"/>
    <col min="2818" max="2820" width="18.33203125" style="2041" customWidth="1"/>
    <col min="2821" max="2821" width="14.5" style="2041" bestFit="1" customWidth="1"/>
    <col min="2822" max="2822" width="18.33203125" style="2041" customWidth="1"/>
    <col min="2823" max="3070" width="10.33203125" style="2041"/>
    <col min="3071" max="3071" width="13.1640625" style="2041" bestFit="1" customWidth="1"/>
    <col min="3072" max="3072" width="10.6640625" style="2041" customWidth="1"/>
    <col min="3073" max="3073" width="91.1640625" style="2041" customWidth="1"/>
    <col min="3074" max="3076" width="18.33203125" style="2041" customWidth="1"/>
    <col min="3077" max="3077" width="14.5" style="2041" bestFit="1" customWidth="1"/>
    <col min="3078" max="3078" width="18.33203125" style="2041" customWidth="1"/>
    <col min="3079" max="3326" width="10.33203125" style="2041"/>
    <col min="3327" max="3327" width="13.1640625" style="2041" bestFit="1" customWidth="1"/>
    <col min="3328" max="3328" width="10.6640625" style="2041" customWidth="1"/>
    <col min="3329" max="3329" width="91.1640625" style="2041" customWidth="1"/>
    <col min="3330" max="3332" width="18.33203125" style="2041" customWidth="1"/>
    <col min="3333" max="3333" width="14.5" style="2041" bestFit="1" customWidth="1"/>
    <col min="3334" max="3334" width="18.33203125" style="2041" customWidth="1"/>
    <col min="3335" max="3582" width="10.33203125" style="2041"/>
    <col min="3583" max="3583" width="13.1640625" style="2041" bestFit="1" customWidth="1"/>
    <col min="3584" max="3584" width="10.6640625" style="2041" customWidth="1"/>
    <col min="3585" max="3585" width="91.1640625" style="2041" customWidth="1"/>
    <col min="3586" max="3588" width="18.33203125" style="2041" customWidth="1"/>
    <col min="3589" max="3589" width="14.5" style="2041" bestFit="1" customWidth="1"/>
    <col min="3590" max="3590" width="18.33203125" style="2041" customWidth="1"/>
    <col min="3591" max="3838" width="10.33203125" style="2041"/>
    <col min="3839" max="3839" width="13.1640625" style="2041" bestFit="1" customWidth="1"/>
    <col min="3840" max="3840" width="10.6640625" style="2041" customWidth="1"/>
    <col min="3841" max="3841" width="91.1640625" style="2041" customWidth="1"/>
    <col min="3842" max="3844" width="18.33203125" style="2041" customWidth="1"/>
    <col min="3845" max="3845" width="14.5" style="2041" bestFit="1" customWidth="1"/>
    <col min="3846" max="3846" width="18.33203125" style="2041" customWidth="1"/>
    <col min="3847" max="4094" width="10.33203125" style="2041"/>
    <col min="4095" max="4095" width="13.1640625" style="2041" bestFit="1" customWidth="1"/>
    <col min="4096" max="4096" width="10.6640625" style="2041" customWidth="1"/>
    <col min="4097" max="4097" width="91.1640625" style="2041" customWidth="1"/>
    <col min="4098" max="4100" width="18.33203125" style="2041" customWidth="1"/>
    <col min="4101" max="4101" width="14.5" style="2041" bestFit="1" customWidth="1"/>
    <col min="4102" max="4102" width="18.33203125" style="2041" customWidth="1"/>
    <col min="4103" max="4350" width="10.33203125" style="2041"/>
    <col min="4351" max="4351" width="13.1640625" style="2041" bestFit="1" customWidth="1"/>
    <col min="4352" max="4352" width="10.6640625" style="2041" customWidth="1"/>
    <col min="4353" max="4353" width="91.1640625" style="2041" customWidth="1"/>
    <col min="4354" max="4356" width="18.33203125" style="2041" customWidth="1"/>
    <col min="4357" max="4357" width="14.5" style="2041" bestFit="1" customWidth="1"/>
    <col min="4358" max="4358" width="18.33203125" style="2041" customWidth="1"/>
    <col min="4359" max="4606" width="10.33203125" style="2041"/>
    <col min="4607" max="4607" width="13.1640625" style="2041" bestFit="1" customWidth="1"/>
    <col min="4608" max="4608" width="10.6640625" style="2041" customWidth="1"/>
    <col min="4609" max="4609" width="91.1640625" style="2041" customWidth="1"/>
    <col min="4610" max="4612" width="18.33203125" style="2041" customWidth="1"/>
    <col min="4613" max="4613" width="14.5" style="2041" bestFit="1" customWidth="1"/>
    <col min="4614" max="4614" width="18.33203125" style="2041" customWidth="1"/>
    <col min="4615" max="4862" width="10.33203125" style="2041"/>
    <col min="4863" max="4863" width="13.1640625" style="2041" bestFit="1" customWidth="1"/>
    <col min="4864" max="4864" width="10.6640625" style="2041" customWidth="1"/>
    <col min="4865" max="4865" width="91.1640625" style="2041" customWidth="1"/>
    <col min="4866" max="4868" width="18.33203125" style="2041" customWidth="1"/>
    <col min="4869" max="4869" width="14.5" style="2041" bestFit="1" customWidth="1"/>
    <col min="4870" max="4870" width="18.33203125" style="2041" customWidth="1"/>
    <col min="4871" max="5118" width="10.33203125" style="2041"/>
    <col min="5119" max="5119" width="13.1640625" style="2041" bestFit="1" customWidth="1"/>
    <col min="5120" max="5120" width="10.6640625" style="2041" customWidth="1"/>
    <col min="5121" max="5121" width="91.1640625" style="2041" customWidth="1"/>
    <col min="5122" max="5124" width="18.33203125" style="2041" customWidth="1"/>
    <col min="5125" max="5125" width="14.5" style="2041" bestFit="1" customWidth="1"/>
    <col min="5126" max="5126" width="18.33203125" style="2041" customWidth="1"/>
    <col min="5127" max="5374" width="10.33203125" style="2041"/>
    <col min="5375" max="5375" width="13.1640625" style="2041" bestFit="1" customWidth="1"/>
    <col min="5376" max="5376" width="10.6640625" style="2041" customWidth="1"/>
    <col min="5377" max="5377" width="91.1640625" style="2041" customWidth="1"/>
    <col min="5378" max="5380" width="18.33203125" style="2041" customWidth="1"/>
    <col min="5381" max="5381" width="14.5" style="2041" bestFit="1" customWidth="1"/>
    <col min="5382" max="5382" width="18.33203125" style="2041" customWidth="1"/>
    <col min="5383" max="5630" width="10.33203125" style="2041"/>
    <col min="5631" max="5631" width="13.1640625" style="2041" bestFit="1" customWidth="1"/>
    <col min="5632" max="5632" width="10.6640625" style="2041" customWidth="1"/>
    <col min="5633" max="5633" width="91.1640625" style="2041" customWidth="1"/>
    <col min="5634" max="5636" width="18.33203125" style="2041" customWidth="1"/>
    <col min="5637" max="5637" width="14.5" style="2041" bestFit="1" customWidth="1"/>
    <col min="5638" max="5638" width="18.33203125" style="2041" customWidth="1"/>
    <col min="5639" max="5886" width="10.33203125" style="2041"/>
    <col min="5887" max="5887" width="13.1640625" style="2041" bestFit="1" customWidth="1"/>
    <col min="5888" max="5888" width="10.6640625" style="2041" customWidth="1"/>
    <col min="5889" max="5889" width="91.1640625" style="2041" customWidth="1"/>
    <col min="5890" max="5892" width="18.33203125" style="2041" customWidth="1"/>
    <col min="5893" max="5893" width="14.5" style="2041" bestFit="1" customWidth="1"/>
    <col min="5894" max="5894" width="18.33203125" style="2041" customWidth="1"/>
    <col min="5895" max="6142" width="10.33203125" style="2041"/>
    <col min="6143" max="6143" width="13.1640625" style="2041" bestFit="1" customWidth="1"/>
    <col min="6144" max="6144" width="10.6640625" style="2041" customWidth="1"/>
    <col min="6145" max="6145" width="91.1640625" style="2041" customWidth="1"/>
    <col min="6146" max="6148" width="18.33203125" style="2041" customWidth="1"/>
    <col min="6149" max="6149" width="14.5" style="2041" bestFit="1" customWidth="1"/>
    <col min="6150" max="6150" width="18.33203125" style="2041" customWidth="1"/>
    <col min="6151" max="6398" width="10.33203125" style="2041"/>
    <col min="6399" max="6399" width="13.1640625" style="2041" bestFit="1" customWidth="1"/>
    <col min="6400" max="6400" width="10.6640625" style="2041" customWidth="1"/>
    <col min="6401" max="6401" width="91.1640625" style="2041" customWidth="1"/>
    <col min="6402" max="6404" width="18.33203125" style="2041" customWidth="1"/>
    <col min="6405" max="6405" width="14.5" style="2041" bestFit="1" customWidth="1"/>
    <col min="6406" max="6406" width="18.33203125" style="2041" customWidth="1"/>
    <col min="6407" max="6654" width="10.33203125" style="2041"/>
    <col min="6655" max="6655" width="13.1640625" style="2041" bestFit="1" customWidth="1"/>
    <col min="6656" max="6656" width="10.6640625" style="2041" customWidth="1"/>
    <col min="6657" max="6657" width="91.1640625" style="2041" customWidth="1"/>
    <col min="6658" max="6660" width="18.33203125" style="2041" customWidth="1"/>
    <col min="6661" max="6661" width="14.5" style="2041" bestFit="1" customWidth="1"/>
    <col min="6662" max="6662" width="18.33203125" style="2041" customWidth="1"/>
    <col min="6663" max="6910" width="10.33203125" style="2041"/>
    <col min="6911" max="6911" width="13.1640625" style="2041" bestFit="1" customWidth="1"/>
    <col min="6912" max="6912" width="10.6640625" style="2041" customWidth="1"/>
    <col min="6913" max="6913" width="91.1640625" style="2041" customWidth="1"/>
    <col min="6914" max="6916" width="18.33203125" style="2041" customWidth="1"/>
    <col min="6917" max="6917" width="14.5" style="2041" bestFit="1" customWidth="1"/>
    <col min="6918" max="6918" width="18.33203125" style="2041" customWidth="1"/>
    <col min="6919" max="7166" width="10.33203125" style="2041"/>
    <col min="7167" max="7167" width="13.1640625" style="2041" bestFit="1" customWidth="1"/>
    <col min="7168" max="7168" width="10.6640625" style="2041" customWidth="1"/>
    <col min="7169" max="7169" width="91.1640625" style="2041" customWidth="1"/>
    <col min="7170" max="7172" width="18.33203125" style="2041" customWidth="1"/>
    <col min="7173" max="7173" width="14.5" style="2041" bestFit="1" customWidth="1"/>
    <col min="7174" max="7174" width="18.33203125" style="2041" customWidth="1"/>
    <col min="7175" max="7422" width="10.33203125" style="2041"/>
    <col min="7423" max="7423" width="13.1640625" style="2041" bestFit="1" customWidth="1"/>
    <col min="7424" max="7424" width="10.6640625" style="2041" customWidth="1"/>
    <col min="7425" max="7425" width="91.1640625" style="2041" customWidth="1"/>
    <col min="7426" max="7428" width="18.33203125" style="2041" customWidth="1"/>
    <col min="7429" max="7429" width="14.5" style="2041" bestFit="1" customWidth="1"/>
    <col min="7430" max="7430" width="18.33203125" style="2041" customWidth="1"/>
    <col min="7431" max="7678" width="10.33203125" style="2041"/>
    <col min="7679" max="7679" width="13.1640625" style="2041" bestFit="1" customWidth="1"/>
    <col min="7680" max="7680" width="10.6640625" style="2041" customWidth="1"/>
    <col min="7681" max="7681" width="91.1640625" style="2041" customWidth="1"/>
    <col min="7682" max="7684" width="18.33203125" style="2041" customWidth="1"/>
    <col min="7685" max="7685" width="14.5" style="2041" bestFit="1" customWidth="1"/>
    <col min="7686" max="7686" width="18.33203125" style="2041" customWidth="1"/>
    <col min="7687" max="7934" width="10.33203125" style="2041"/>
    <col min="7935" max="7935" width="13.1640625" style="2041" bestFit="1" customWidth="1"/>
    <col min="7936" max="7936" width="10.6640625" style="2041" customWidth="1"/>
    <col min="7937" max="7937" width="91.1640625" style="2041" customWidth="1"/>
    <col min="7938" max="7940" width="18.33203125" style="2041" customWidth="1"/>
    <col min="7941" max="7941" width="14.5" style="2041" bestFit="1" customWidth="1"/>
    <col min="7942" max="7942" width="18.33203125" style="2041" customWidth="1"/>
    <col min="7943" max="8190" width="10.33203125" style="2041"/>
    <col min="8191" max="8191" width="13.1640625" style="2041" bestFit="1" customWidth="1"/>
    <col min="8192" max="8192" width="10.6640625" style="2041" customWidth="1"/>
    <col min="8193" max="8193" width="91.1640625" style="2041" customWidth="1"/>
    <col min="8194" max="8196" width="18.33203125" style="2041" customWidth="1"/>
    <col min="8197" max="8197" width="14.5" style="2041" bestFit="1" customWidth="1"/>
    <col min="8198" max="8198" width="18.33203125" style="2041" customWidth="1"/>
    <col min="8199" max="8446" width="10.33203125" style="2041"/>
    <col min="8447" max="8447" width="13.1640625" style="2041" bestFit="1" customWidth="1"/>
    <col min="8448" max="8448" width="10.6640625" style="2041" customWidth="1"/>
    <col min="8449" max="8449" width="91.1640625" style="2041" customWidth="1"/>
    <col min="8450" max="8452" width="18.33203125" style="2041" customWidth="1"/>
    <col min="8453" max="8453" width="14.5" style="2041" bestFit="1" customWidth="1"/>
    <col min="8454" max="8454" width="18.33203125" style="2041" customWidth="1"/>
    <col min="8455" max="8702" width="10.33203125" style="2041"/>
    <col min="8703" max="8703" width="13.1640625" style="2041" bestFit="1" customWidth="1"/>
    <col min="8704" max="8704" width="10.6640625" style="2041" customWidth="1"/>
    <col min="8705" max="8705" width="91.1640625" style="2041" customWidth="1"/>
    <col min="8706" max="8708" width="18.33203125" style="2041" customWidth="1"/>
    <col min="8709" max="8709" width="14.5" style="2041" bestFit="1" customWidth="1"/>
    <col min="8710" max="8710" width="18.33203125" style="2041" customWidth="1"/>
    <col min="8711" max="8958" width="10.33203125" style="2041"/>
    <col min="8959" max="8959" width="13.1640625" style="2041" bestFit="1" customWidth="1"/>
    <col min="8960" max="8960" width="10.6640625" style="2041" customWidth="1"/>
    <col min="8961" max="8961" width="91.1640625" style="2041" customWidth="1"/>
    <col min="8962" max="8964" width="18.33203125" style="2041" customWidth="1"/>
    <col min="8965" max="8965" width="14.5" style="2041" bestFit="1" customWidth="1"/>
    <col min="8966" max="8966" width="18.33203125" style="2041" customWidth="1"/>
    <col min="8967" max="9214" width="10.33203125" style="2041"/>
    <col min="9215" max="9215" width="13.1640625" style="2041" bestFit="1" customWidth="1"/>
    <col min="9216" max="9216" width="10.6640625" style="2041" customWidth="1"/>
    <col min="9217" max="9217" width="91.1640625" style="2041" customWidth="1"/>
    <col min="9218" max="9220" width="18.33203125" style="2041" customWidth="1"/>
    <col min="9221" max="9221" width="14.5" style="2041" bestFit="1" customWidth="1"/>
    <col min="9222" max="9222" width="18.33203125" style="2041" customWidth="1"/>
    <col min="9223" max="9470" width="10.33203125" style="2041"/>
    <col min="9471" max="9471" width="13.1640625" style="2041" bestFit="1" customWidth="1"/>
    <col min="9472" max="9472" width="10.6640625" style="2041" customWidth="1"/>
    <col min="9473" max="9473" width="91.1640625" style="2041" customWidth="1"/>
    <col min="9474" max="9476" width="18.33203125" style="2041" customWidth="1"/>
    <col min="9477" max="9477" width="14.5" style="2041" bestFit="1" customWidth="1"/>
    <col min="9478" max="9478" width="18.33203125" style="2041" customWidth="1"/>
    <col min="9479" max="9726" width="10.33203125" style="2041"/>
    <col min="9727" max="9727" width="13.1640625" style="2041" bestFit="1" customWidth="1"/>
    <col min="9728" max="9728" width="10.6640625" style="2041" customWidth="1"/>
    <col min="9729" max="9729" width="91.1640625" style="2041" customWidth="1"/>
    <col min="9730" max="9732" width="18.33203125" style="2041" customWidth="1"/>
    <col min="9733" max="9733" width="14.5" style="2041" bestFit="1" customWidth="1"/>
    <col min="9734" max="9734" width="18.33203125" style="2041" customWidth="1"/>
    <col min="9735" max="9982" width="10.33203125" style="2041"/>
    <col min="9983" max="9983" width="13.1640625" style="2041" bestFit="1" customWidth="1"/>
    <col min="9984" max="9984" width="10.6640625" style="2041" customWidth="1"/>
    <col min="9985" max="9985" width="91.1640625" style="2041" customWidth="1"/>
    <col min="9986" max="9988" width="18.33203125" style="2041" customWidth="1"/>
    <col min="9989" max="9989" width="14.5" style="2041" bestFit="1" customWidth="1"/>
    <col min="9990" max="9990" width="18.33203125" style="2041" customWidth="1"/>
    <col min="9991" max="10238" width="10.33203125" style="2041"/>
    <col min="10239" max="10239" width="13.1640625" style="2041" bestFit="1" customWidth="1"/>
    <col min="10240" max="10240" width="10.6640625" style="2041" customWidth="1"/>
    <col min="10241" max="10241" width="91.1640625" style="2041" customWidth="1"/>
    <col min="10242" max="10244" width="18.33203125" style="2041" customWidth="1"/>
    <col min="10245" max="10245" width="14.5" style="2041" bestFit="1" customWidth="1"/>
    <col min="10246" max="10246" width="18.33203125" style="2041" customWidth="1"/>
    <col min="10247" max="10494" width="10.33203125" style="2041"/>
    <col min="10495" max="10495" width="13.1640625" style="2041" bestFit="1" customWidth="1"/>
    <col min="10496" max="10496" width="10.6640625" style="2041" customWidth="1"/>
    <col min="10497" max="10497" width="91.1640625" style="2041" customWidth="1"/>
    <col min="10498" max="10500" width="18.33203125" style="2041" customWidth="1"/>
    <col min="10501" max="10501" width="14.5" style="2041" bestFit="1" customWidth="1"/>
    <col min="10502" max="10502" width="18.33203125" style="2041" customWidth="1"/>
    <col min="10503" max="10750" width="10.33203125" style="2041"/>
    <col min="10751" max="10751" width="13.1640625" style="2041" bestFit="1" customWidth="1"/>
    <col min="10752" max="10752" width="10.6640625" style="2041" customWidth="1"/>
    <col min="10753" max="10753" width="91.1640625" style="2041" customWidth="1"/>
    <col min="10754" max="10756" width="18.33203125" style="2041" customWidth="1"/>
    <col min="10757" max="10757" width="14.5" style="2041" bestFit="1" customWidth="1"/>
    <col min="10758" max="10758" width="18.33203125" style="2041" customWidth="1"/>
    <col min="10759" max="11006" width="10.33203125" style="2041"/>
    <col min="11007" max="11007" width="13.1640625" style="2041" bestFit="1" customWidth="1"/>
    <col min="11008" max="11008" width="10.6640625" style="2041" customWidth="1"/>
    <col min="11009" max="11009" width="91.1640625" style="2041" customWidth="1"/>
    <col min="11010" max="11012" width="18.33203125" style="2041" customWidth="1"/>
    <col min="11013" max="11013" width="14.5" style="2041" bestFit="1" customWidth="1"/>
    <col min="11014" max="11014" width="18.33203125" style="2041" customWidth="1"/>
    <col min="11015" max="11262" width="10.33203125" style="2041"/>
    <col min="11263" max="11263" width="13.1640625" style="2041" bestFit="1" customWidth="1"/>
    <col min="11264" max="11264" width="10.6640625" style="2041" customWidth="1"/>
    <col min="11265" max="11265" width="91.1640625" style="2041" customWidth="1"/>
    <col min="11266" max="11268" width="18.33203125" style="2041" customWidth="1"/>
    <col min="11269" max="11269" width="14.5" style="2041" bestFit="1" customWidth="1"/>
    <col min="11270" max="11270" width="18.33203125" style="2041" customWidth="1"/>
    <col min="11271" max="11518" width="10.33203125" style="2041"/>
    <col min="11519" max="11519" width="13.1640625" style="2041" bestFit="1" customWidth="1"/>
    <col min="11520" max="11520" width="10.6640625" style="2041" customWidth="1"/>
    <col min="11521" max="11521" width="91.1640625" style="2041" customWidth="1"/>
    <col min="11522" max="11524" width="18.33203125" style="2041" customWidth="1"/>
    <col min="11525" max="11525" width="14.5" style="2041" bestFit="1" customWidth="1"/>
    <col min="11526" max="11526" width="18.33203125" style="2041" customWidth="1"/>
    <col min="11527" max="11774" width="10.33203125" style="2041"/>
    <col min="11775" max="11775" width="13.1640625" style="2041" bestFit="1" customWidth="1"/>
    <col min="11776" max="11776" width="10.6640625" style="2041" customWidth="1"/>
    <col min="11777" max="11777" width="91.1640625" style="2041" customWidth="1"/>
    <col min="11778" max="11780" width="18.33203125" style="2041" customWidth="1"/>
    <col min="11781" max="11781" width="14.5" style="2041" bestFit="1" customWidth="1"/>
    <col min="11782" max="11782" width="18.33203125" style="2041" customWidth="1"/>
    <col min="11783" max="12030" width="10.33203125" style="2041"/>
    <col min="12031" max="12031" width="13.1640625" style="2041" bestFit="1" customWidth="1"/>
    <col min="12032" max="12032" width="10.6640625" style="2041" customWidth="1"/>
    <col min="12033" max="12033" width="91.1640625" style="2041" customWidth="1"/>
    <col min="12034" max="12036" width="18.33203125" style="2041" customWidth="1"/>
    <col min="12037" max="12037" width="14.5" style="2041" bestFit="1" customWidth="1"/>
    <col min="12038" max="12038" width="18.33203125" style="2041" customWidth="1"/>
    <col min="12039" max="12286" width="10.33203125" style="2041"/>
    <col min="12287" max="12287" width="13.1640625" style="2041" bestFit="1" customWidth="1"/>
    <col min="12288" max="12288" width="10.6640625" style="2041" customWidth="1"/>
    <col min="12289" max="12289" width="91.1640625" style="2041" customWidth="1"/>
    <col min="12290" max="12292" width="18.33203125" style="2041" customWidth="1"/>
    <col min="12293" max="12293" width="14.5" style="2041" bestFit="1" customWidth="1"/>
    <col min="12294" max="12294" width="18.33203125" style="2041" customWidth="1"/>
    <col min="12295" max="12542" width="10.33203125" style="2041"/>
    <col min="12543" max="12543" width="13.1640625" style="2041" bestFit="1" customWidth="1"/>
    <col min="12544" max="12544" width="10.6640625" style="2041" customWidth="1"/>
    <col min="12545" max="12545" width="91.1640625" style="2041" customWidth="1"/>
    <col min="12546" max="12548" width="18.33203125" style="2041" customWidth="1"/>
    <col min="12549" max="12549" width="14.5" style="2041" bestFit="1" customWidth="1"/>
    <col min="12550" max="12550" width="18.33203125" style="2041" customWidth="1"/>
    <col min="12551" max="12798" width="10.33203125" style="2041"/>
    <col min="12799" max="12799" width="13.1640625" style="2041" bestFit="1" customWidth="1"/>
    <col min="12800" max="12800" width="10.6640625" style="2041" customWidth="1"/>
    <col min="12801" max="12801" width="91.1640625" style="2041" customWidth="1"/>
    <col min="12802" max="12804" width="18.33203125" style="2041" customWidth="1"/>
    <col min="12805" max="12805" width="14.5" style="2041" bestFit="1" customWidth="1"/>
    <col min="12806" max="12806" width="18.33203125" style="2041" customWidth="1"/>
    <col min="12807" max="13054" width="10.33203125" style="2041"/>
    <col min="13055" max="13055" width="13.1640625" style="2041" bestFit="1" customWidth="1"/>
    <col min="13056" max="13056" width="10.6640625" style="2041" customWidth="1"/>
    <col min="13057" max="13057" width="91.1640625" style="2041" customWidth="1"/>
    <col min="13058" max="13060" width="18.33203125" style="2041" customWidth="1"/>
    <col min="13061" max="13061" width="14.5" style="2041" bestFit="1" customWidth="1"/>
    <col min="13062" max="13062" width="18.33203125" style="2041" customWidth="1"/>
    <col min="13063" max="13310" width="10.33203125" style="2041"/>
    <col min="13311" max="13311" width="13.1640625" style="2041" bestFit="1" customWidth="1"/>
    <col min="13312" max="13312" width="10.6640625" style="2041" customWidth="1"/>
    <col min="13313" max="13313" width="91.1640625" style="2041" customWidth="1"/>
    <col min="13314" max="13316" width="18.33203125" style="2041" customWidth="1"/>
    <col min="13317" max="13317" width="14.5" style="2041" bestFit="1" customWidth="1"/>
    <col min="13318" max="13318" width="18.33203125" style="2041" customWidth="1"/>
    <col min="13319" max="13566" width="10.33203125" style="2041"/>
    <col min="13567" max="13567" width="13.1640625" style="2041" bestFit="1" customWidth="1"/>
    <col min="13568" max="13568" width="10.6640625" style="2041" customWidth="1"/>
    <col min="13569" max="13569" width="91.1640625" style="2041" customWidth="1"/>
    <col min="13570" max="13572" width="18.33203125" style="2041" customWidth="1"/>
    <col min="13573" max="13573" width="14.5" style="2041" bestFit="1" customWidth="1"/>
    <col min="13574" max="13574" width="18.33203125" style="2041" customWidth="1"/>
    <col min="13575" max="13822" width="10.33203125" style="2041"/>
    <col min="13823" max="13823" width="13.1640625" style="2041" bestFit="1" customWidth="1"/>
    <col min="13824" max="13824" width="10.6640625" style="2041" customWidth="1"/>
    <col min="13825" max="13825" width="91.1640625" style="2041" customWidth="1"/>
    <col min="13826" max="13828" width="18.33203125" style="2041" customWidth="1"/>
    <col min="13829" max="13829" width="14.5" style="2041" bestFit="1" customWidth="1"/>
    <col min="13830" max="13830" width="18.33203125" style="2041" customWidth="1"/>
    <col min="13831" max="14078" width="10.33203125" style="2041"/>
    <col min="14079" max="14079" width="13.1640625" style="2041" bestFit="1" customWidth="1"/>
    <col min="14080" max="14080" width="10.6640625" style="2041" customWidth="1"/>
    <col min="14081" max="14081" width="91.1640625" style="2041" customWidth="1"/>
    <col min="14082" max="14084" width="18.33203125" style="2041" customWidth="1"/>
    <col min="14085" max="14085" width="14.5" style="2041" bestFit="1" customWidth="1"/>
    <col min="14086" max="14086" width="18.33203125" style="2041" customWidth="1"/>
    <col min="14087" max="14334" width="10.33203125" style="2041"/>
    <col min="14335" max="14335" width="13.1640625" style="2041" bestFit="1" customWidth="1"/>
    <col min="14336" max="14336" width="10.6640625" style="2041" customWidth="1"/>
    <col min="14337" max="14337" width="91.1640625" style="2041" customWidth="1"/>
    <col min="14338" max="14340" width="18.33203125" style="2041" customWidth="1"/>
    <col min="14341" max="14341" width="14.5" style="2041" bestFit="1" customWidth="1"/>
    <col min="14342" max="14342" width="18.33203125" style="2041" customWidth="1"/>
    <col min="14343" max="14590" width="10.33203125" style="2041"/>
    <col min="14591" max="14591" width="13.1640625" style="2041" bestFit="1" customWidth="1"/>
    <col min="14592" max="14592" width="10.6640625" style="2041" customWidth="1"/>
    <col min="14593" max="14593" width="91.1640625" style="2041" customWidth="1"/>
    <col min="14594" max="14596" width="18.33203125" style="2041" customWidth="1"/>
    <col min="14597" max="14597" width="14.5" style="2041" bestFit="1" customWidth="1"/>
    <col min="14598" max="14598" width="18.33203125" style="2041" customWidth="1"/>
    <col min="14599" max="14846" width="10.33203125" style="2041"/>
    <col min="14847" max="14847" width="13.1640625" style="2041" bestFit="1" customWidth="1"/>
    <col min="14848" max="14848" width="10.6640625" style="2041" customWidth="1"/>
    <col min="14849" max="14849" width="91.1640625" style="2041" customWidth="1"/>
    <col min="14850" max="14852" width="18.33203125" style="2041" customWidth="1"/>
    <col min="14853" max="14853" width="14.5" style="2041" bestFit="1" customWidth="1"/>
    <col min="14854" max="14854" width="18.33203125" style="2041" customWidth="1"/>
    <col min="14855" max="15102" width="10.33203125" style="2041"/>
    <col min="15103" max="15103" width="13.1640625" style="2041" bestFit="1" customWidth="1"/>
    <col min="15104" max="15104" width="10.6640625" style="2041" customWidth="1"/>
    <col min="15105" max="15105" width="91.1640625" style="2041" customWidth="1"/>
    <col min="15106" max="15108" width="18.33203125" style="2041" customWidth="1"/>
    <col min="15109" max="15109" width="14.5" style="2041" bestFit="1" customWidth="1"/>
    <col min="15110" max="15110" width="18.33203125" style="2041" customWidth="1"/>
    <col min="15111" max="15358" width="10.33203125" style="2041"/>
    <col min="15359" max="15359" width="13.1640625" style="2041" bestFit="1" customWidth="1"/>
    <col min="15360" max="15360" width="10.6640625" style="2041" customWidth="1"/>
    <col min="15361" max="15361" width="91.1640625" style="2041" customWidth="1"/>
    <col min="15362" max="15364" width="18.33203125" style="2041" customWidth="1"/>
    <col min="15365" max="15365" width="14.5" style="2041" bestFit="1" customWidth="1"/>
    <col min="15366" max="15366" width="18.33203125" style="2041" customWidth="1"/>
    <col min="15367" max="15614" width="10.33203125" style="2041"/>
    <col min="15615" max="15615" width="13.1640625" style="2041" bestFit="1" customWidth="1"/>
    <col min="15616" max="15616" width="10.6640625" style="2041" customWidth="1"/>
    <col min="15617" max="15617" width="91.1640625" style="2041" customWidth="1"/>
    <col min="15618" max="15620" width="18.33203125" style="2041" customWidth="1"/>
    <col min="15621" max="15621" width="14.5" style="2041" bestFit="1" customWidth="1"/>
    <col min="15622" max="15622" width="18.33203125" style="2041" customWidth="1"/>
    <col min="15623" max="15870" width="10.33203125" style="2041"/>
    <col min="15871" max="15871" width="13.1640625" style="2041" bestFit="1" customWidth="1"/>
    <col min="15872" max="15872" width="10.6640625" style="2041" customWidth="1"/>
    <col min="15873" max="15873" width="91.1640625" style="2041" customWidth="1"/>
    <col min="15874" max="15876" width="18.33203125" style="2041" customWidth="1"/>
    <col min="15877" max="15877" width="14.5" style="2041" bestFit="1" customWidth="1"/>
    <col min="15878" max="15878" width="18.33203125" style="2041" customWidth="1"/>
    <col min="15879" max="16126" width="10.33203125" style="2041"/>
    <col min="16127" max="16127" width="13.1640625" style="2041" bestFit="1" customWidth="1"/>
    <col min="16128" max="16128" width="10.6640625" style="2041" customWidth="1"/>
    <col min="16129" max="16129" width="91.1640625" style="2041" customWidth="1"/>
    <col min="16130" max="16132" width="18.33203125" style="2041" customWidth="1"/>
    <col min="16133" max="16133" width="14.5" style="2041" bestFit="1" customWidth="1"/>
    <col min="16134" max="16134" width="18.33203125" style="2041" customWidth="1"/>
    <col min="16135" max="16384" width="10.33203125" style="2041"/>
  </cols>
  <sheetData>
    <row r="1" spans="1:5" x14ac:dyDescent="0.2">
      <c r="A1" s="2372" t="s">
        <v>1087</v>
      </c>
      <c r="B1" s="2372"/>
      <c r="C1" s="2372"/>
      <c r="D1" s="2372"/>
      <c r="E1" s="2134"/>
    </row>
    <row r="2" spans="1:5" ht="50.1" customHeight="1" x14ac:dyDescent="0.2">
      <c r="A2" s="2373" t="s">
        <v>998</v>
      </c>
      <c r="B2" s="2373"/>
      <c r="C2" s="2373"/>
      <c r="D2" s="2373"/>
    </row>
    <row r="3" spans="1:5" ht="16.5" thickBot="1" x14ac:dyDescent="0.25">
      <c r="A3" s="2042"/>
      <c r="B3" s="2043"/>
      <c r="C3" s="2044"/>
      <c r="D3" s="2045" t="s">
        <v>366</v>
      </c>
    </row>
    <row r="4" spans="1:5" ht="69.95" customHeight="1" thickBot="1" x14ac:dyDescent="0.25">
      <c r="A4" s="2046" t="s">
        <v>999</v>
      </c>
      <c r="B4" s="2047" t="str">
        <f>+'1. mell.bevétel_össz'!C8</f>
        <v xml:space="preserve">2022. évi eredeti előirányzat
2/2022. (II.14.) </v>
      </c>
      <c r="C4" s="2048" t="str">
        <f>+'1. mell.bevétel_össz'!G8</f>
        <v>Módosított előirányzat a 1/2023. (II.13.)  rendelet szerint</v>
      </c>
      <c r="D4" s="2049" t="str">
        <f>+'1. mell.bevétel_össz'!K8</f>
        <v>2022. évi teljesítés              2022.12.31-ig</v>
      </c>
    </row>
    <row r="5" spans="1:5" ht="20.100000000000001" customHeight="1" thickBot="1" x14ac:dyDescent="0.25">
      <c r="A5" s="2046" t="s">
        <v>302</v>
      </c>
      <c r="B5" s="2050" t="s">
        <v>303</v>
      </c>
      <c r="C5" s="2051" t="s">
        <v>304</v>
      </c>
      <c r="D5" s="2052" t="s">
        <v>305</v>
      </c>
    </row>
    <row r="6" spans="1:5" ht="9.9499999999999993" customHeight="1" x14ac:dyDescent="0.2">
      <c r="A6" s="2053"/>
      <c r="B6" s="2054"/>
      <c r="C6" s="2055"/>
      <c r="D6" s="2056"/>
    </row>
    <row r="7" spans="1:5" s="2061" customFormat="1" ht="20.100000000000001" customHeight="1" x14ac:dyDescent="0.2">
      <c r="A7" s="2057" t="s">
        <v>1046</v>
      </c>
      <c r="B7" s="2058">
        <v>337342098</v>
      </c>
      <c r="C7" s="2059">
        <v>337342098</v>
      </c>
      <c r="D7" s="2060">
        <v>337342098</v>
      </c>
    </row>
    <row r="8" spans="1:5" ht="20.100000000000001" customHeight="1" x14ac:dyDescent="0.2">
      <c r="A8" s="2062" t="s">
        <v>1000</v>
      </c>
      <c r="B8" s="2063">
        <v>198882145</v>
      </c>
      <c r="C8" s="2064">
        <v>198882145</v>
      </c>
      <c r="D8" s="2065">
        <v>198882145</v>
      </c>
    </row>
    <row r="9" spans="1:5" ht="20.100000000000001" customHeight="1" x14ac:dyDescent="0.2">
      <c r="A9" s="2062" t="s">
        <v>1001</v>
      </c>
      <c r="B9" s="2063">
        <v>46612440</v>
      </c>
      <c r="C9" s="2064">
        <v>46612440</v>
      </c>
      <c r="D9" s="2065">
        <v>46612440</v>
      </c>
    </row>
    <row r="10" spans="1:5" ht="20.100000000000001" customHeight="1" x14ac:dyDescent="0.2">
      <c r="A10" s="2062" t="s">
        <v>1002</v>
      </c>
      <c r="B10" s="2063">
        <v>31560000</v>
      </c>
      <c r="C10" s="2064">
        <v>31560000</v>
      </c>
      <c r="D10" s="2065">
        <v>31560000</v>
      </c>
    </row>
    <row r="11" spans="1:5" ht="20.100000000000001" customHeight="1" x14ac:dyDescent="0.2">
      <c r="A11" s="2062" t="s">
        <v>1003</v>
      </c>
      <c r="B11" s="2063">
        <v>100000</v>
      </c>
      <c r="C11" s="2064">
        <v>100000</v>
      </c>
      <c r="D11" s="2065">
        <v>100000</v>
      </c>
    </row>
    <row r="12" spans="1:5" ht="20.100000000000001" customHeight="1" x14ac:dyDescent="0.2">
      <c r="A12" s="2062" t="s">
        <v>1004</v>
      </c>
      <c r="B12" s="2063">
        <v>11656880</v>
      </c>
      <c r="C12" s="2064">
        <v>11656880</v>
      </c>
      <c r="D12" s="2065">
        <v>11656880</v>
      </c>
    </row>
    <row r="13" spans="1:5" ht="20.100000000000001" customHeight="1" x14ac:dyDescent="0.2">
      <c r="A13" s="2066" t="s">
        <v>1005</v>
      </c>
      <c r="B13" s="2067">
        <v>42795000</v>
      </c>
      <c r="C13" s="2064">
        <v>42795000</v>
      </c>
      <c r="D13" s="2065">
        <v>42795000</v>
      </c>
    </row>
    <row r="14" spans="1:5" ht="20.100000000000001" customHeight="1" x14ac:dyDescent="0.2">
      <c r="A14" s="2062" t="s">
        <v>1006</v>
      </c>
      <c r="B14" s="2063">
        <v>12750</v>
      </c>
      <c r="C14" s="2064">
        <v>12750</v>
      </c>
      <c r="D14" s="2065">
        <v>12750</v>
      </c>
    </row>
    <row r="15" spans="1:5" ht="20.100000000000001" hidden="1" customHeight="1" x14ac:dyDescent="0.2">
      <c r="A15" s="2068" t="s">
        <v>1007</v>
      </c>
      <c r="B15" s="2063">
        <v>0</v>
      </c>
      <c r="C15" s="2064">
        <v>0</v>
      </c>
      <c r="D15" s="2065">
        <v>0</v>
      </c>
    </row>
    <row r="16" spans="1:5" s="2073" customFormat="1" ht="20.100000000000001" customHeight="1" x14ac:dyDescent="0.2">
      <c r="A16" s="2069" t="s">
        <v>1008</v>
      </c>
      <c r="B16" s="2070">
        <v>5722883</v>
      </c>
      <c r="C16" s="2071">
        <v>5722883</v>
      </c>
      <c r="D16" s="2072">
        <v>5722883</v>
      </c>
    </row>
    <row r="17" spans="1:7" ht="9.9499999999999993" customHeight="1" x14ac:dyDescent="0.2">
      <c r="A17" s="2074"/>
      <c r="B17" s="2075"/>
      <c r="C17" s="2076"/>
      <c r="D17" s="2077"/>
    </row>
    <row r="18" spans="1:7" s="2061" customFormat="1" ht="20.100000000000001" customHeight="1" x14ac:dyDescent="0.2">
      <c r="A18" s="2057" t="s">
        <v>1047</v>
      </c>
      <c r="B18" s="2078">
        <v>377408370</v>
      </c>
      <c r="C18" s="2059">
        <v>377355225</v>
      </c>
      <c r="D18" s="2060">
        <v>377355225</v>
      </c>
      <c r="F18" s="2079"/>
      <c r="G18" s="2079"/>
    </row>
    <row r="19" spans="1:7" s="2061" customFormat="1" ht="20.100000000000001" customHeight="1" x14ac:dyDescent="0.2">
      <c r="A19" s="2062" t="s">
        <v>1009</v>
      </c>
      <c r="B19" s="2063">
        <v>45870000</v>
      </c>
      <c r="C19" s="2064">
        <v>45980000</v>
      </c>
      <c r="D19" s="2065">
        <v>45980000</v>
      </c>
      <c r="F19" s="2079"/>
      <c r="G19" s="2079"/>
    </row>
    <row r="20" spans="1:7" ht="19.899999999999999" customHeight="1" x14ac:dyDescent="0.2">
      <c r="A20" s="2062" t="s">
        <v>1010</v>
      </c>
      <c r="B20" s="2063">
        <v>176958600</v>
      </c>
      <c r="C20" s="2064">
        <v>176958600</v>
      </c>
      <c r="D20" s="2065">
        <v>176958600</v>
      </c>
      <c r="E20" s="2080"/>
      <c r="F20" s="2080"/>
    </row>
    <row r="21" spans="1:7" ht="31.5" x14ac:dyDescent="0.2">
      <c r="A21" s="2062" t="s">
        <v>1011</v>
      </c>
      <c r="B21" s="2063">
        <v>12843000</v>
      </c>
      <c r="C21" s="2064">
        <v>13671750</v>
      </c>
      <c r="D21" s="2065">
        <v>13671750</v>
      </c>
    </row>
    <row r="22" spans="1:7" ht="30" customHeight="1" x14ac:dyDescent="0.2">
      <c r="A22" s="2066" t="s">
        <v>1012</v>
      </c>
      <c r="B22" s="2067">
        <v>101692500</v>
      </c>
      <c r="C22" s="2064">
        <v>100597350</v>
      </c>
      <c r="D22" s="2065">
        <v>100597350</v>
      </c>
    </row>
    <row r="23" spans="1:7" s="2073" customFormat="1" ht="20.100000000000001" customHeight="1" x14ac:dyDescent="0.2">
      <c r="A23" s="2069" t="s">
        <v>1008</v>
      </c>
      <c r="B23" s="2070">
        <v>40044270</v>
      </c>
      <c r="C23" s="2071">
        <v>40147525</v>
      </c>
      <c r="D23" s="2072">
        <v>40147525</v>
      </c>
    </row>
    <row r="24" spans="1:7" ht="9.9499999999999993" customHeight="1" x14ac:dyDescent="0.2">
      <c r="A24" s="2074"/>
      <c r="B24" s="2075"/>
      <c r="C24" s="2081"/>
      <c r="D24" s="2077"/>
    </row>
    <row r="25" spans="1:7" s="2061" customFormat="1" ht="35.1" customHeight="1" x14ac:dyDescent="0.2">
      <c r="A25" s="2057" t="s">
        <v>1048</v>
      </c>
      <c r="B25" s="2082">
        <v>391464642</v>
      </c>
      <c r="C25" s="2083">
        <v>475338616</v>
      </c>
      <c r="D25" s="2084">
        <v>475338616</v>
      </c>
      <c r="E25" s="2079"/>
    </row>
    <row r="26" spans="1:7" s="2089" customFormat="1" ht="20.100000000000001" customHeight="1" x14ac:dyDescent="0.2">
      <c r="A26" s="2085" t="s">
        <v>1013</v>
      </c>
      <c r="B26" s="2086">
        <v>135034107</v>
      </c>
      <c r="C26" s="2087">
        <v>133230717</v>
      </c>
      <c r="D26" s="2088">
        <v>133230717</v>
      </c>
    </row>
    <row r="27" spans="1:7" s="2073" customFormat="1" ht="31.5" x14ac:dyDescent="0.2">
      <c r="A27" s="2090" t="s">
        <v>1014</v>
      </c>
      <c r="B27" s="2091">
        <v>28282657</v>
      </c>
      <c r="C27" s="2071">
        <v>28282657</v>
      </c>
      <c r="D27" s="2072">
        <v>28282657</v>
      </c>
    </row>
    <row r="28" spans="1:7" ht="19.899999999999999" customHeight="1" x14ac:dyDescent="0.2">
      <c r="A28" s="2092" t="s">
        <v>1015</v>
      </c>
      <c r="B28" s="2063">
        <v>8574880</v>
      </c>
      <c r="C28" s="2064">
        <v>8574880</v>
      </c>
      <c r="D28" s="2065">
        <v>8574880</v>
      </c>
    </row>
    <row r="29" spans="1:7" ht="20.100000000000001" customHeight="1" x14ac:dyDescent="0.2">
      <c r="A29" s="2092" t="s">
        <v>1016</v>
      </c>
      <c r="B29" s="2063">
        <v>19707777</v>
      </c>
      <c r="C29" s="2064">
        <v>19707777</v>
      </c>
      <c r="D29" s="2065">
        <v>19707777</v>
      </c>
    </row>
    <row r="30" spans="1:7" s="2073" customFormat="1" ht="31.5" x14ac:dyDescent="0.2">
      <c r="A30" s="2090" t="s">
        <v>1017</v>
      </c>
      <c r="B30" s="2070">
        <v>106751450</v>
      </c>
      <c r="C30" s="2093">
        <v>104948060</v>
      </c>
      <c r="D30" s="2094">
        <v>104948060</v>
      </c>
    </row>
    <row r="31" spans="1:7" ht="20.100000000000001" customHeight="1" x14ac:dyDescent="0.2">
      <c r="A31" s="2092" t="s">
        <v>1018</v>
      </c>
      <c r="B31" s="2063">
        <v>40753810</v>
      </c>
      <c r="C31" s="2064">
        <v>40753810</v>
      </c>
      <c r="D31" s="2065">
        <v>40753810</v>
      </c>
    </row>
    <row r="32" spans="1:7" ht="20.100000000000001" customHeight="1" x14ac:dyDescent="0.2">
      <c r="A32" s="2092" t="s">
        <v>1019</v>
      </c>
      <c r="B32" s="2063">
        <v>16107460</v>
      </c>
      <c r="C32" s="2064">
        <v>13414550</v>
      </c>
      <c r="D32" s="2065">
        <v>13414550</v>
      </c>
    </row>
    <row r="33" spans="1:4" ht="20.100000000000001" customHeight="1" x14ac:dyDescent="0.2">
      <c r="A33" s="2092" t="s">
        <v>1020</v>
      </c>
      <c r="B33" s="2095">
        <v>13763430</v>
      </c>
      <c r="C33" s="2064">
        <v>15794100</v>
      </c>
      <c r="D33" s="2065">
        <v>15794100</v>
      </c>
    </row>
    <row r="34" spans="1:4" ht="20.100000000000001" customHeight="1" x14ac:dyDescent="0.2">
      <c r="A34" s="2092" t="s">
        <v>1021</v>
      </c>
      <c r="B34" s="2063">
        <v>7606600</v>
      </c>
      <c r="C34" s="2064">
        <v>7606600</v>
      </c>
      <c r="D34" s="2065">
        <v>7606600</v>
      </c>
    </row>
    <row r="35" spans="1:4" ht="20.100000000000001" customHeight="1" x14ac:dyDescent="0.2">
      <c r="A35" s="2092" t="s">
        <v>1022</v>
      </c>
      <c r="B35" s="2063">
        <v>14221740</v>
      </c>
      <c r="C35" s="2064">
        <v>13702260</v>
      </c>
      <c r="D35" s="2065">
        <v>13702260</v>
      </c>
    </row>
    <row r="36" spans="1:4" ht="20.100000000000001" customHeight="1" x14ac:dyDescent="0.2">
      <c r="A36" s="2092" t="s">
        <v>1023</v>
      </c>
      <c r="B36" s="2063">
        <v>14298410</v>
      </c>
      <c r="C36" s="2064">
        <v>13676740</v>
      </c>
      <c r="D36" s="2065">
        <v>13676740</v>
      </c>
    </row>
    <row r="37" spans="1:4" s="2089" customFormat="1" ht="19.899999999999999" customHeight="1" x14ac:dyDescent="0.2">
      <c r="A37" s="2096" t="s">
        <v>1024</v>
      </c>
      <c r="B37" s="2097">
        <v>89792000</v>
      </c>
      <c r="C37" s="2087">
        <v>88134000</v>
      </c>
      <c r="D37" s="2098">
        <v>88134000</v>
      </c>
    </row>
    <row r="38" spans="1:4" ht="19.899999999999999" customHeight="1" x14ac:dyDescent="0.2">
      <c r="A38" s="2099" t="s">
        <v>1025</v>
      </c>
      <c r="B38" s="2063">
        <v>88134000</v>
      </c>
      <c r="C38" s="2064">
        <v>88134000</v>
      </c>
      <c r="D38" s="2065">
        <v>88134000</v>
      </c>
    </row>
    <row r="39" spans="1:4" ht="19.899999999999999" customHeight="1" x14ac:dyDescent="0.2">
      <c r="A39" s="2099" t="s">
        <v>1026</v>
      </c>
      <c r="B39" s="2063">
        <v>1658000</v>
      </c>
      <c r="C39" s="2064">
        <v>0</v>
      </c>
      <c r="D39" s="2065">
        <v>0</v>
      </c>
    </row>
    <row r="40" spans="1:4" s="2089" customFormat="1" ht="30" customHeight="1" x14ac:dyDescent="0.2">
      <c r="A40" s="2100" t="s">
        <v>1027</v>
      </c>
      <c r="B40" s="2101">
        <v>86953000</v>
      </c>
      <c r="C40" s="2102">
        <v>92083000</v>
      </c>
      <c r="D40" s="2103">
        <v>92083000</v>
      </c>
    </row>
    <row r="41" spans="1:4" ht="20.100000000000001" customHeight="1" x14ac:dyDescent="0.2">
      <c r="A41" s="2099" t="s">
        <v>1028</v>
      </c>
      <c r="B41" s="2063">
        <v>58500000</v>
      </c>
      <c r="C41" s="2064">
        <v>58500000</v>
      </c>
      <c r="D41" s="2065">
        <v>58500000</v>
      </c>
    </row>
    <row r="42" spans="1:4" ht="20.100000000000001" customHeight="1" x14ac:dyDescent="0.2">
      <c r="A42" s="2099" t="s">
        <v>1029</v>
      </c>
      <c r="B42" s="2063">
        <v>28453000</v>
      </c>
      <c r="C42" s="2064">
        <v>33583000</v>
      </c>
      <c r="D42" s="2065">
        <v>33583000</v>
      </c>
    </row>
    <row r="43" spans="1:4" s="2089" customFormat="1" ht="30" customHeight="1" x14ac:dyDescent="0.2">
      <c r="A43" s="2100" t="s">
        <v>1030</v>
      </c>
      <c r="B43" s="2101">
        <v>19168865</v>
      </c>
      <c r="C43" s="2102">
        <v>101585229</v>
      </c>
      <c r="D43" s="2103">
        <v>101585229</v>
      </c>
    </row>
    <row r="44" spans="1:4" ht="20.100000000000001" customHeight="1" x14ac:dyDescent="0.2">
      <c r="A44" s="2104" t="s">
        <v>1031</v>
      </c>
      <c r="B44" s="2063">
        <v>0</v>
      </c>
      <c r="C44" s="2064">
        <v>82416364</v>
      </c>
      <c r="D44" s="2065">
        <v>82416364</v>
      </c>
    </row>
    <row r="45" spans="1:4" ht="20.100000000000001" customHeight="1" x14ac:dyDescent="0.2">
      <c r="A45" s="2099" t="s">
        <v>1032</v>
      </c>
      <c r="B45" s="2063">
        <v>19168865</v>
      </c>
      <c r="C45" s="2064">
        <v>19168865</v>
      </c>
      <c r="D45" s="2065">
        <v>19168865</v>
      </c>
    </row>
    <row r="46" spans="1:4" s="2073" customFormat="1" ht="20.100000000000001" customHeight="1" x14ac:dyDescent="0.2">
      <c r="A46" s="2069" t="s">
        <v>1008</v>
      </c>
      <c r="B46" s="2070">
        <v>60516670</v>
      </c>
      <c r="C46" s="2093">
        <v>60305670</v>
      </c>
      <c r="D46" s="2072">
        <v>60305670</v>
      </c>
    </row>
    <row r="47" spans="1:4" s="2107" customFormat="1" ht="10.15" customHeight="1" x14ac:dyDescent="0.2">
      <c r="A47" s="2105"/>
      <c r="B47" s="2067"/>
      <c r="C47" s="2106"/>
      <c r="D47" s="2077"/>
    </row>
    <row r="48" spans="1:4" s="2061" customFormat="1" ht="20.100000000000001" customHeight="1" x14ac:dyDescent="0.2">
      <c r="A48" s="2108" t="s">
        <v>1033</v>
      </c>
      <c r="B48" s="2109">
        <v>126977657</v>
      </c>
      <c r="C48" s="2110">
        <v>128980149</v>
      </c>
      <c r="D48" s="2111">
        <v>128980149</v>
      </c>
    </row>
    <row r="49" spans="1:4" ht="19.899999999999999" customHeight="1" x14ac:dyDescent="0.2">
      <c r="A49" s="2062" t="s">
        <v>1034</v>
      </c>
      <c r="B49" s="2063">
        <v>56800920.000000007</v>
      </c>
      <c r="C49" s="2064">
        <v>56800920</v>
      </c>
      <c r="D49" s="2065">
        <v>56800920</v>
      </c>
    </row>
    <row r="50" spans="1:4" ht="20.100000000000001" customHeight="1" x14ac:dyDescent="0.2">
      <c r="A50" s="2062" t="s">
        <v>1035</v>
      </c>
      <c r="B50" s="2063">
        <v>63982289</v>
      </c>
      <c r="C50" s="2064">
        <v>66082821</v>
      </c>
      <c r="D50" s="2065">
        <v>66082821</v>
      </c>
    </row>
    <row r="51" spans="1:4" ht="20.100000000000001" customHeight="1" x14ac:dyDescent="0.2">
      <c r="A51" s="2062" t="s">
        <v>1036</v>
      </c>
      <c r="B51" s="2063">
        <v>186390</v>
      </c>
      <c r="C51" s="2064">
        <v>88350</v>
      </c>
      <c r="D51" s="2065">
        <v>88350</v>
      </c>
    </row>
    <row r="52" spans="1:4" s="2073" customFormat="1" ht="20.100000000000001" customHeight="1" x14ac:dyDescent="0.2">
      <c r="A52" s="2069" t="s">
        <v>1008</v>
      </c>
      <c r="B52" s="2070">
        <v>6008058</v>
      </c>
      <c r="C52" s="2093">
        <v>6008058</v>
      </c>
      <c r="D52" s="2072">
        <v>6008058</v>
      </c>
    </row>
    <row r="53" spans="1:4" s="2107" customFormat="1" ht="10.15" customHeight="1" x14ac:dyDescent="0.2">
      <c r="A53" s="2112"/>
      <c r="B53" s="2113"/>
      <c r="C53" s="2114"/>
      <c r="D53" s="2115"/>
    </row>
    <row r="54" spans="1:4" s="2061" customFormat="1" ht="20.100000000000001" customHeight="1" x14ac:dyDescent="0.2">
      <c r="A54" s="2108" t="s">
        <v>1037</v>
      </c>
      <c r="B54" s="2109">
        <v>35076050</v>
      </c>
      <c r="C54" s="2110">
        <v>38400050</v>
      </c>
      <c r="D54" s="2111">
        <v>38400050</v>
      </c>
    </row>
    <row r="55" spans="1:4" ht="31.5" x14ac:dyDescent="0.2">
      <c r="A55" s="2062" t="s">
        <v>1038</v>
      </c>
      <c r="B55" s="2063">
        <v>35076050</v>
      </c>
      <c r="C55" s="2064">
        <v>35076050</v>
      </c>
      <c r="D55" s="2065">
        <v>35076050</v>
      </c>
    </row>
    <row r="56" spans="1:4" ht="20.100000000000001" customHeight="1" x14ac:dyDescent="0.2">
      <c r="A56" s="2116" t="s">
        <v>1039</v>
      </c>
      <c r="B56" s="2063">
        <v>0</v>
      </c>
      <c r="C56" s="2064">
        <v>3324000</v>
      </c>
      <c r="D56" s="2065">
        <v>3324000</v>
      </c>
    </row>
    <row r="57" spans="1:4" ht="9.9499999999999993" customHeight="1" x14ac:dyDescent="0.2">
      <c r="A57" s="2116"/>
      <c r="B57" s="2067"/>
      <c r="C57" s="2106"/>
      <c r="D57" s="2077"/>
    </row>
    <row r="58" spans="1:4" ht="20.100000000000001" customHeight="1" x14ac:dyDescent="0.2">
      <c r="A58" s="2117" t="s">
        <v>1040</v>
      </c>
      <c r="B58" s="2109">
        <v>0</v>
      </c>
      <c r="C58" s="2110">
        <v>157105024</v>
      </c>
      <c r="D58" s="2111">
        <v>157105024</v>
      </c>
    </row>
    <row r="59" spans="1:4" ht="20.100000000000001" customHeight="1" x14ac:dyDescent="0.2">
      <c r="A59" s="2118" t="s">
        <v>1042</v>
      </c>
      <c r="B59" s="2063">
        <v>0</v>
      </c>
      <c r="C59" s="2064">
        <v>157105024</v>
      </c>
      <c r="D59" s="2065">
        <v>157105024</v>
      </c>
    </row>
    <row r="60" spans="1:4" ht="9.9499999999999993" customHeight="1" x14ac:dyDescent="0.2">
      <c r="A60" s="2119"/>
      <c r="B60" s="2067"/>
      <c r="C60" s="2106"/>
      <c r="D60" s="2077"/>
    </row>
    <row r="61" spans="1:4" ht="20.100000000000001" customHeight="1" x14ac:dyDescent="0.2">
      <c r="A61" s="2117" t="s">
        <v>1049</v>
      </c>
      <c r="B61" s="2109">
        <v>0</v>
      </c>
      <c r="C61" s="2110">
        <v>1310373</v>
      </c>
      <c r="D61" s="2111">
        <v>1310373</v>
      </c>
    </row>
    <row r="62" spans="1:4" ht="20.100000000000001" customHeight="1" thickBot="1" x14ac:dyDescent="0.25">
      <c r="A62" s="2120" t="s">
        <v>1041</v>
      </c>
      <c r="B62" s="2121">
        <v>0</v>
      </c>
      <c r="C62" s="2122">
        <v>1310373</v>
      </c>
      <c r="D62" s="2123">
        <v>1310373</v>
      </c>
    </row>
    <row r="63" spans="1:4" s="2061" customFormat="1" ht="24.95" customHeight="1" thickBot="1" x14ac:dyDescent="0.25">
      <c r="A63" s="2124" t="s">
        <v>1043</v>
      </c>
      <c r="B63" s="2036">
        <v>1268268817</v>
      </c>
      <c r="C63" s="2037">
        <v>1515831535</v>
      </c>
      <c r="D63" s="2038">
        <v>1515831535</v>
      </c>
    </row>
    <row r="64" spans="1:4" s="2061" customFormat="1" ht="24.95" customHeight="1" thickBot="1" x14ac:dyDescent="0.25">
      <c r="A64" s="2125" t="s">
        <v>1044</v>
      </c>
      <c r="B64" s="2126">
        <v>1908749237</v>
      </c>
      <c r="C64" s="2127">
        <v>1908749237</v>
      </c>
      <c r="D64" s="2128">
        <v>1908749237</v>
      </c>
    </row>
    <row r="65" spans="1:2" ht="20.100000000000001" customHeight="1" x14ac:dyDescent="0.25">
      <c r="A65" s="2129" t="s">
        <v>1045</v>
      </c>
      <c r="B65" s="2130"/>
    </row>
    <row r="67" spans="1:2" x14ac:dyDescent="0.2">
      <c r="A67" s="2374"/>
      <c r="B67" s="2374"/>
    </row>
  </sheetData>
  <mergeCells count="3">
    <mergeCell ref="A1:D1"/>
    <mergeCell ref="A2:D2"/>
    <mergeCell ref="A67:B67"/>
  </mergeCells>
  <printOptions horizontalCentered="1"/>
  <pageMargins left="0.70866141732283472" right="0.70866141732283472" top="0.35433070866141736" bottom="0.15748031496062992" header="0.31496062992125984" footer="0.31496062992125984"/>
  <pageSetup paperSize="9" scale="57" orientation="portrait" verticalDpi="300" r:id="rId1"/>
  <rowBreaks count="1" manualBreakCount="1">
    <brk id="65" max="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8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9"/>
  <dimension ref="A1:F16"/>
  <sheetViews>
    <sheetView workbookViewId="0">
      <selection activeCell="A8" sqref="A8"/>
    </sheetView>
  </sheetViews>
  <sheetFormatPr defaultRowHeight="12.75" x14ac:dyDescent="0.2"/>
  <sheetData>
    <row r="1" spans="1:6" ht="16.5" x14ac:dyDescent="0.25">
      <c r="A1" s="1" t="s">
        <v>59</v>
      </c>
    </row>
    <row r="2" spans="1:6" ht="16.5" x14ac:dyDescent="0.25">
      <c r="A2" s="2" t="s">
        <v>60</v>
      </c>
    </row>
    <row r="3" spans="1:6" ht="16.5" x14ac:dyDescent="0.25">
      <c r="A3" s="2" t="s">
        <v>55</v>
      </c>
    </row>
    <row r="4" spans="1:6" ht="16.5" x14ac:dyDescent="0.25">
      <c r="A4" s="4"/>
    </row>
    <row r="5" spans="1:6" ht="16.5" x14ac:dyDescent="0.25">
      <c r="A5" s="4"/>
    </row>
    <row r="6" spans="1:6" ht="49.5" x14ac:dyDescent="0.25">
      <c r="A6" s="2375" t="s">
        <v>54</v>
      </c>
      <c r="B6" s="2375" t="s">
        <v>61</v>
      </c>
      <c r="C6" s="5" t="s">
        <v>62</v>
      </c>
      <c r="D6" s="5" t="s">
        <v>64</v>
      </c>
      <c r="E6" s="2375" t="s">
        <v>65</v>
      </c>
      <c r="F6" s="2375" t="s">
        <v>56</v>
      </c>
    </row>
    <row r="7" spans="1:6" ht="16.5" x14ac:dyDescent="0.25">
      <c r="A7" s="2376"/>
      <c r="B7" s="2376"/>
      <c r="C7" s="6" t="s">
        <v>63</v>
      </c>
      <c r="D7" s="6" t="s">
        <v>63</v>
      </c>
      <c r="E7" s="2376"/>
      <c r="F7" s="2376"/>
    </row>
    <row r="8" spans="1:6" ht="82.5" x14ac:dyDescent="0.2">
      <c r="A8" s="7" t="s">
        <v>66</v>
      </c>
      <c r="B8" s="8">
        <v>16</v>
      </c>
      <c r="C8" s="8">
        <v>3</v>
      </c>
      <c r="D8" s="8">
        <v>4</v>
      </c>
      <c r="E8" s="8">
        <v>8</v>
      </c>
      <c r="F8" s="8">
        <v>31</v>
      </c>
    </row>
    <row r="9" spans="1:6" ht="181.5" x14ac:dyDescent="0.2">
      <c r="A9" s="7" t="s">
        <v>67</v>
      </c>
      <c r="B9" s="8">
        <v>52</v>
      </c>
      <c r="C9" s="8">
        <v>4</v>
      </c>
      <c r="D9" s="8">
        <v>13</v>
      </c>
      <c r="E9" s="8">
        <v>5</v>
      </c>
      <c r="F9" s="8">
        <v>78</v>
      </c>
    </row>
    <row r="10" spans="1:6" ht="148.5" x14ac:dyDescent="0.2">
      <c r="A10" s="7" t="s">
        <v>57</v>
      </c>
      <c r="B10" s="8">
        <v>18</v>
      </c>
      <c r="C10" s="8">
        <v>14</v>
      </c>
      <c r="D10" s="8">
        <v>8</v>
      </c>
      <c r="E10" s="8">
        <v>9</v>
      </c>
      <c r="F10" s="8">
        <v>49</v>
      </c>
    </row>
    <row r="11" spans="1:6" ht="66" x14ac:dyDescent="0.2">
      <c r="A11" s="7" t="s">
        <v>42</v>
      </c>
      <c r="B11" s="8">
        <v>7</v>
      </c>
      <c r="C11" s="8">
        <v>1</v>
      </c>
      <c r="D11" s="8">
        <v>2</v>
      </c>
      <c r="E11" s="8">
        <v>2</v>
      </c>
      <c r="F11" s="8">
        <v>12</v>
      </c>
    </row>
    <row r="12" spans="1:6" ht="165" x14ac:dyDescent="0.2">
      <c r="A12" s="7" t="s">
        <v>58</v>
      </c>
      <c r="B12" s="8">
        <v>2</v>
      </c>
      <c r="C12" s="8">
        <v>2</v>
      </c>
      <c r="D12" s="8">
        <v>3</v>
      </c>
      <c r="E12" s="8">
        <v>3</v>
      </c>
      <c r="F12" s="8">
        <v>10</v>
      </c>
    </row>
    <row r="13" spans="1:6" ht="82.5" x14ac:dyDescent="0.2">
      <c r="A13" s="7" t="s">
        <v>41</v>
      </c>
      <c r="B13" s="8">
        <v>1</v>
      </c>
      <c r="C13" s="8">
        <v>6</v>
      </c>
      <c r="D13" s="8">
        <v>3</v>
      </c>
      <c r="E13" s="8">
        <v>8</v>
      </c>
      <c r="F13" s="8">
        <v>18</v>
      </c>
    </row>
    <row r="14" spans="1:6" ht="66" x14ac:dyDescent="0.2">
      <c r="A14" s="7" t="s">
        <v>43</v>
      </c>
      <c r="B14" s="8">
        <v>6</v>
      </c>
      <c r="C14" s="8">
        <v>5</v>
      </c>
      <c r="D14" s="8">
        <v>4</v>
      </c>
      <c r="E14" s="8">
        <v>13</v>
      </c>
      <c r="F14" s="8">
        <v>28</v>
      </c>
    </row>
    <row r="15" spans="1:6" ht="33" x14ac:dyDescent="0.2">
      <c r="A15" s="9" t="s">
        <v>56</v>
      </c>
      <c r="B15" s="10">
        <v>102</v>
      </c>
      <c r="C15" s="10">
        <v>35</v>
      </c>
      <c r="D15" s="10">
        <v>37</v>
      </c>
      <c r="E15" s="10">
        <v>48</v>
      </c>
      <c r="F15" s="10">
        <v>226</v>
      </c>
    </row>
    <row r="16" spans="1:6" ht="16.5" x14ac:dyDescent="0.25">
      <c r="A16" s="3"/>
    </row>
  </sheetData>
  <mergeCells count="4">
    <mergeCell ref="A6:A7"/>
    <mergeCell ref="B6:B7"/>
    <mergeCell ref="E6:E7"/>
    <mergeCell ref="F6:F7"/>
  </mergeCells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/>
  <dimension ref="A1:F16"/>
  <sheetViews>
    <sheetView workbookViewId="0">
      <selection sqref="A1:F16"/>
    </sheetView>
  </sheetViews>
  <sheetFormatPr defaultRowHeight="12.75" x14ac:dyDescent="0.2"/>
  <sheetData>
    <row r="1" spans="1:6" ht="16.5" x14ac:dyDescent="0.25">
      <c r="A1" s="1" t="s">
        <v>59</v>
      </c>
    </row>
    <row r="2" spans="1:6" ht="16.5" x14ac:dyDescent="0.25">
      <c r="A2" s="2" t="s">
        <v>60</v>
      </c>
    </row>
    <row r="3" spans="1:6" ht="16.5" x14ac:dyDescent="0.25">
      <c r="A3" s="2" t="s">
        <v>55</v>
      </c>
    </row>
    <row r="4" spans="1:6" ht="16.5" x14ac:dyDescent="0.25">
      <c r="A4" s="4"/>
    </row>
    <row r="5" spans="1:6" ht="16.5" x14ac:dyDescent="0.25">
      <c r="A5" s="4"/>
    </row>
    <row r="6" spans="1:6" ht="49.5" x14ac:dyDescent="0.25">
      <c r="A6" s="2375" t="s">
        <v>54</v>
      </c>
      <c r="B6" s="2375" t="s">
        <v>61</v>
      </c>
      <c r="C6" s="5" t="s">
        <v>62</v>
      </c>
      <c r="D6" s="5" t="s">
        <v>64</v>
      </c>
      <c r="E6" s="2375" t="s">
        <v>65</v>
      </c>
      <c r="F6" s="2375" t="s">
        <v>56</v>
      </c>
    </row>
    <row r="7" spans="1:6" ht="16.5" x14ac:dyDescent="0.25">
      <c r="A7" s="2376"/>
      <c r="B7" s="2376"/>
      <c r="C7" s="6" t="s">
        <v>63</v>
      </c>
      <c r="D7" s="6" t="s">
        <v>63</v>
      </c>
      <c r="E7" s="2376"/>
      <c r="F7" s="2376"/>
    </row>
    <row r="8" spans="1:6" ht="82.5" x14ac:dyDescent="0.2">
      <c r="A8" s="7" t="s">
        <v>66</v>
      </c>
      <c r="B8" s="8">
        <v>16</v>
      </c>
      <c r="C8" s="8">
        <v>3</v>
      </c>
      <c r="D8" s="8">
        <v>4</v>
      </c>
      <c r="E8" s="8">
        <v>8</v>
      </c>
      <c r="F8" s="8">
        <v>31</v>
      </c>
    </row>
    <row r="9" spans="1:6" ht="181.5" x14ac:dyDescent="0.2">
      <c r="A9" s="7" t="s">
        <v>67</v>
      </c>
      <c r="B9" s="8">
        <v>52</v>
      </c>
      <c r="C9" s="8">
        <v>4</v>
      </c>
      <c r="D9" s="8">
        <v>13</v>
      </c>
      <c r="E9" s="8">
        <v>5</v>
      </c>
      <c r="F9" s="8">
        <v>78</v>
      </c>
    </row>
    <row r="10" spans="1:6" ht="148.5" x14ac:dyDescent="0.2">
      <c r="A10" s="7" t="s">
        <v>57</v>
      </c>
      <c r="B10" s="8">
        <v>18</v>
      </c>
      <c r="C10" s="8">
        <v>14</v>
      </c>
      <c r="D10" s="8">
        <v>8</v>
      </c>
      <c r="E10" s="8">
        <v>9</v>
      </c>
      <c r="F10" s="8">
        <v>49</v>
      </c>
    </row>
    <row r="11" spans="1:6" ht="66" x14ac:dyDescent="0.2">
      <c r="A11" s="7" t="s">
        <v>42</v>
      </c>
      <c r="B11" s="8">
        <v>7</v>
      </c>
      <c r="C11" s="8">
        <v>1</v>
      </c>
      <c r="D11" s="8">
        <v>2</v>
      </c>
      <c r="E11" s="8">
        <v>2</v>
      </c>
      <c r="F11" s="8">
        <v>12</v>
      </c>
    </row>
    <row r="12" spans="1:6" ht="165" x14ac:dyDescent="0.2">
      <c r="A12" s="7" t="s">
        <v>58</v>
      </c>
      <c r="B12" s="8">
        <v>2</v>
      </c>
      <c r="C12" s="8">
        <v>2</v>
      </c>
      <c r="D12" s="8">
        <v>3</v>
      </c>
      <c r="E12" s="8">
        <v>3</v>
      </c>
      <c r="F12" s="8">
        <v>10</v>
      </c>
    </row>
    <row r="13" spans="1:6" ht="82.5" x14ac:dyDescent="0.2">
      <c r="A13" s="7" t="s">
        <v>41</v>
      </c>
      <c r="B13" s="8">
        <v>1</v>
      </c>
      <c r="C13" s="8">
        <v>6</v>
      </c>
      <c r="D13" s="8">
        <v>3</v>
      </c>
      <c r="E13" s="8">
        <v>8</v>
      </c>
      <c r="F13" s="8">
        <v>18</v>
      </c>
    </row>
    <row r="14" spans="1:6" ht="66" x14ac:dyDescent="0.2">
      <c r="A14" s="7" t="s">
        <v>43</v>
      </c>
      <c r="B14" s="8">
        <v>6</v>
      </c>
      <c r="C14" s="8">
        <v>5</v>
      </c>
      <c r="D14" s="8">
        <v>4</v>
      </c>
      <c r="E14" s="8">
        <v>13</v>
      </c>
      <c r="F14" s="8">
        <v>28</v>
      </c>
    </row>
    <row r="15" spans="1:6" ht="33" x14ac:dyDescent="0.2">
      <c r="A15" s="9" t="s">
        <v>56</v>
      </c>
      <c r="B15" s="10">
        <v>102</v>
      </c>
      <c r="C15" s="10">
        <v>35</v>
      </c>
      <c r="D15" s="10">
        <v>37</v>
      </c>
      <c r="E15" s="10">
        <v>48</v>
      </c>
      <c r="F15" s="10">
        <v>226</v>
      </c>
    </row>
    <row r="16" spans="1:6" ht="16.5" x14ac:dyDescent="0.25">
      <c r="A16" s="3"/>
    </row>
  </sheetData>
  <mergeCells count="4">
    <mergeCell ref="A6:A7"/>
    <mergeCell ref="B6:B7"/>
    <mergeCell ref="E6:E7"/>
    <mergeCell ref="F6:F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67</vt:i4>
      </vt:variant>
      <vt:variant>
        <vt:lpstr>Névvel ellátott tartományok</vt:lpstr>
      </vt:variant>
      <vt:variant>
        <vt:i4>102</vt:i4>
      </vt:variant>
    </vt:vector>
  </HeadingPairs>
  <TitlesOfParts>
    <vt:vector size="169" baseType="lpstr">
      <vt:lpstr>1. mell.bevétel_össz</vt:lpstr>
      <vt:lpstr>1.mell.kiadás_össz</vt:lpstr>
      <vt:lpstr>2.mell.működés  </vt:lpstr>
      <vt:lpstr>3.mell.felhalm </vt:lpstr>
      <vt:lpstr>4. mell.Önkorm</vt:lpstr>
      <vt:lpstr>5.Int.össz</vt:lpstr>
      <vt:lpstr>6.Polg_Hivatal</vt:lpstr>
      <vt:lpstr>7.TIK</vt:lpstr>
      <vt:lpstr>8.Humán</vt:lpstr>
      <vt:lpstr>9.Óvoda</vt:lpstr>
      <vt:lpstr>10.TMKK</vt:lpstr>
      <vt:lpstr>11.Rendelő</vt:lpstr>
      <vt:lpstr>12.Városüzemeltetés</vt:lpstr>
      <vt:lpstr>13.támogatás</vt:lpstr>
      <vt:lpstr>14.Szoc. </vt:lpstr>
      <vt:lpstr>15.felh.felúj.</vt:lpstr>
      <vt:lpstr>16.beruh.</vt:lpstr>
      <vt:lpstr>17.felúj.</vt:lpstr>
      <vt:lpstr>18.adósság</vt:lpstr>
      <vt:lpstr>19.sajátbev.</vt:lpstr>
      <vt:lpstr>20. fejl.célok</vt:lpstr>
      <vt:lpstr>21.elism.tart</vt:lpstr>
      <vt:lpstr>18. vezetői pótlék</vt:lpstr>
      <vt:lpstr>19.int.pótlékok  </vt:lpstr>
      <vt:lpstr>24.címpótl. </vt:lpstr>
      <vt:lpstr>18. EU. támogatás mell.</vt:lpstr>
      <vt:lpstr>19.maradvány</vt:lpstr>
      <vt:lpstr>20.1. vagyonkimut_eszk</vt:lpstr>
      <vt:lpstr>20.2. vagyonkimut_forrás</vt:lpstr>
      <vt:lpstr>20.3.vagyonkimut_érték nélkül</vt:lpstr>
      <vt:lpstr>20.4_vagyonkimut_nem mérleg</vt:lpstr>
      <vt:lpstr>21._köt_össz_bev</vt:lpstr>
      <vt:lpstr>21._köt_össz_kiad</vt:lpstr>
      <vt:lpstr>21._önként_össz_bev</vt:lpstr>
      <vt:lpstr>21._önként_össz_kiad</vt:lpstr>
      <vt:lpstr>21._államig_össz_bev</vt:lpstr>
      <vt:lpstr>21._államig_össz_kiad</vt:lpstr>
      <vt:lpstr>22._önkorm_köt</vt:lpstr>
      <vt:lpstr>22._önkorm_önként</vt:lpstr>
      <vt:lpstr>22._önkorm_államig</vt:lpstr>
      <vt:lpstr>23._Int össz_köt</vt:lpstr>
      <vt:lpstr>23._Int össz_önk</vt:lpstr>
      <vt:lpstr>23._Int.össz_államig</vt:lpstr>
      <vt:lpstr>24._Hivatal_köt</vt:lpstr>
      <vt:lpstr>24._Hivatal_önként</vt:lpstr>
      <vt:lpstr>24._Hivatal_államig</vt:lpstr>
      <vt:lpstr>25._TIK_köt</vt:lpstr>
      <vt:lpstr>25._TIK_önként</vt:lpstr>
      <vt:lpstr>25._TIK_államig</vt:lpstr>
      <vt:lpstr>26._Humán_köt</vt:lpstr>
      <vt:lpstr>26._Humán_önként</vt:lpstr>
      <vt:lpstr>26._Humán_államig</vt:lpstr>
      <vt:lpstr>27. Óvoda_köt</vt:lpstr>
      <vt:lpstr>27._Óvoda_önként</vt:lpstr>
      <vt:lpstr>27._Óvoda_államig</vt:lpstr>
      <vt:lpstr>28._TMKK_köt</vt:lpstr>
      <vt:lpstr>28._TMKK_önként</vt:lpstr>
      <vt:lpstr>28._TMKK_államig</vt:lpstr>
      <vt:lpstr>29._Rendelő_köt</vt:lpstr>
      <vt:lpstr>29._Rendelő_önként</vt:lpstr>
      <vt:lpstr>29._Rendelő_államig</vt:lpstr>
      <vt:lpstr>30. Állami támogatás</vt:lpstr>
      <vt:lpstr>Munka4</vt:lpstr>
      <vt:lpstr>Munka3</vt:lpstr>
      <vt:lpstr>Munka1</vt:lpstr>
      <vt:lpstr>Munka5</vt:lpstr>
      <vt:lpstr>Munka2</vt:lpstr>
      <vt:lpstr>'20.3.vagyonkimut_érték nélkül'!_ftn1</vt:lpstr>
      <vt:lpstr>'20.3.vagyonkimut_érték nélkül'!_ftnref1</vt:lpstr>
      <vt:lpstr>'1. mell.bevétel_össz'!Nyomtatási_cím</vt:lpstr>
      <vt:lpstr>'1.mell.kiadás_össz'!Nyomtatási_cím</vt:lpstr>
      <vt:lpstr>'10.TMKK'!Nyomtatási_cím</vt:lpstr>
      <vt:lpstr>'11.Rendelő'!Nyomtatási_cím</vt:lpstr>
      <vt:lpstr>'13.támogatás'!Nyomtatási_cím</vt:lpstr>
      <vt:lpstr>'15.felh.felúj.'!Nyomtatási_cím</vt:lpstr>
      <vt:lpstr>'16.beruh.'!Nyomtatási_cím</vt:lpstr>
      <vt:lpstr>'17.felúj.'!Nyomtatási_cím</vt:lpstr>
      <vt:lpstr>'18. EU. támogatás mell.'!Nyomtatási_cím</vt:lpstr>
      <vt:lpstr>'18. vezetői pótlék'!Nyomtatási_cím</vt:lpstr>
      <vt:lpstr>'20.1. vagyonkimut_eszk'!Nyomtatási_cím</vt:lpstr>
      <vt:lpstr>'21._államig_össz_bev'!Nyomtatási_cím</vt:lpstr>
      <vt:lpstr>'21._államig_össz_kiad'!Nyomtatási_cím</vt:lpstr>
      <vt:lpstr>'21._köt_össz_bev'!Nyomtatási_cím</vt:lpstr>
      <vt:lpstr>'21._köt_össz_kiad'!Nyomtatási_cím</vt:lpstr>
      <vt:lpstr>'21._önként_össz_bev'!Nyomtatási_cím</vt:lpstr>
      <vt:lpstr>'21._önként_össz_kiad'!Nyomtatási_cím</vt:lpstr>
      <vt:lpstr>'22._önkorm_államig'!Nyomtatási_cím</vt:lpstr>
      <vt:lpstr>'22._önkorm_köt'!Nyomtatási_cím</vt:lpstr>
      <vt:lpstr>'22._önkorm_önként'!Nyomtatási_cím</vt:lpstr>
      <vt:lpstr>'23._Int össz_köt'!Nyomtatási_cím</vt:lpstr>
      <vt:lpstr>'24._Hivatal_államig'!Nyomtatási_cím</vt:lpstr>
      <vt:lpstr>'24._Hivatal_köt'!Nyomtatási_cím</vt:lpstr>
      <vt:lpstr>'24._Hivatal_önként'!Nyomtatási_cím</vt:lpstr>
      <vt:lpstr>'25._TIK_államig'!Nyomtatási_cím</vt:lpstr>
      <vt:lpstr>'25._TIK_köt'!Nyomtatási_cím</vt:lpstr>
      <vt:lpstr>'25._TIK_önként'!Nyomtatási_cím</vt:lpstr>
      <vt:lpstr>'26._Humán_államig'!Nyomtatási_cím</vt:lpstr>
      <vt:lpstr>'26._Humán_köt'!Nyomtatási_cím</vt:lpstr>
      <vt:lpstr>'26._Humán_önként'!Nyomtatási_cím</vt:lpstr>
      <vt:lpstr>'27. Óvoda_köt'!Nyomtatási_cím</vt:lpstr>
      <vt:lpstr>'27._Óvoda_államig'!Nyomtatási_cím</vt:lpstr>
      <vt:lpstr>'27._Óvoda_önként'!Nyomtatási_cím</vt:lpstr>
      <vt:lpstr>'28._TMKK_államig'!Nyomtatási_cím</vt:lpstr>
      <vt:lpstr>'28._TMKK_köt'!Nyomtatási_cím</vt:lpstr>
      <vt:lpstr>'28._TMKK_önként'!Nyomtatási_cím</vt:lpstr>
      <vt:lpstr>'29._Rendelő_államig'!Nyomtatási_cím</vt:lpstr>
      <vt:lpstr>'29._Rendelő_köt'!Nyomtatási_cím</vt:lpstr>
      <vt:lpstr>'29._Rendelő_önként'!Nyomtatási_cím</vt:lpstr>
      <vt:lpstr>'4. mell.Önkorm'!Nyomtatási_cím</vt:lpstr>
      <vt:lpstr>'5.Int.össz'!Nyomtatási_cím</vt:lpstr>
      <vt:lpstr>'6.Polg_Hivatal'!Nyomtatási_cím</vt:lpstr>
      <vt:lpstr>'7.TIK'!Nyomtatási_cím</vt:lpstr>
      <vt:lpstr>'8.Humán'!Nyomtatási_cím</vt:lpstr>
      <vt:lpstr>'9.Óvoda'!Nyomtatási_cím</vt:lpstr>
      <vt:lpstr>'1. mell.bevétel_össz'!Nyomtatási_terület</vt:lpstr>
      <vt:lpstr>'1.mell.kiadás_össz'!Nyomtatási_terület</vt:lpstr>
      <vt:lpstr>'10.TMKK'!Nyomtatási_terület</vt:lpstr>
      <vt:lpstr>'11.Rendelő'!Nyomtatási_terület</vt:lpstr>
      <vt:lpstr>'12.Városüzemeltetés'!Nyomtatási_terület</vt:lpstr>
      <vt:lpstr>'13.támogatás'!Nyomtatási_terület</vt:lpstr>
      <vt:lpstr>'14.Szoc. '!Nyomtatási_terület</vt:lpstr>
      <vt:lpstr>'15.felh.felúj.'!Nyomtatási_terület</vt:lpstr>
      <vt:lpstr>'16.beruh.'!Nyomtatási_terület</vt:lpstr>
      <vt:lpstr>'17.felúj.'!Nyomtatási_terület</vt:lpstr>
      <vt:lpstr>'18. vezetői pótlék'!Nyomtatási_terület</vt:lpstr>
      <vt:lpstr>'18.adósság'!Nyomtatási_terület</vt:lpstr>
      <vt:lpstr>'19.int.pótlékok  '!Nyomtatási_terület</vt:lpstr>
      <vt:lpstr>'2.mell.működés  '!Nyomtatási_terület</vt:lpstr>
      <vt:lpstr>'20.1. vagyonkimut_eszk'!Nyomtatási_terület</vt:lpstr>
      <vt:lpstr>'20.2. vagyonkimut_forrás'!Nyomtatási_terület</vt:lpstr>
      <vt:lpstr>'20.3.vagyonkimut_érték nélkül'!Nyomtatási_terület</vt:lpstr>
      <vt:lpstr>'20.4_vagyonkimut_nem mérleg'!Nyomtatási_terület</vt:lpstr>
      <vt:lpstr>'21._államig_össz_bev'!Nyomtatási_terület</vt:lpstr>
      <vt:lpstr>'21._államig_össz_kiad'!Nyomtatási_terület</vt:lpstr>
      <vt:lpstr>'21._köt_össz_bev'!Nyomtatási_terület</vt:lpstr>
      <vt:lpstr>'21._köt_össz_kiad'!Nyomtatási_terület</vt:lpstr>
      <vt:lpstr>'21._önként_össz_bev'!Nyomtatási_terület</vt:lpstr>
      <vt:lpstr>'21._önként_össz_kiad'!Nyomtatási_terület</vt:lpstr>
      <vt:lpstr>'22._önkorm_államig'!Nyomtatási_terület</vt:lpstr>
      <vt:lpstr>'22._önkorm_köt'!Nyomtatási_terület</vt:lpstr>
      <vt:lpstr>'22._önkorm_önként'!Nyomtatási_terület</vt:lpstr>
      <vt:lpstr>'23._Int össz_köt'!Nyomtatási_terület</vt:lpstr>
      <vt:lpstr>'23._Int össz_önk'!Nyomtatási_terület</vt:lpstr>
      <vt:lpstr>'23._Int.össz_államig'!Nyomtatási_terület</vt:lpstr>
      <vt:lpstr>'24._Hivatal_államig'!Nyomtatási_terület</vt:lpstr>
      <vt:lpstr>'24._Hivatal_köt'!Nyomtatási_terület</vt:lpstr>
      <vt:lpstr>'24._Hivatal_önként'!Nyomtatási_terület</vt:lpstr>
      <vt:lpstr>'24.címpótl. '!Nyomtatási_terület</vt:lpstr>
      <vt:lpstr>'25._TIK_államig'!Nyomtatási_terület</vt:lpstr>
      <vt:lpstr>'25._TIK_köt'!Nyomtatási_terület</vt:lpstr>
      <vt:lpstr>'25._TIK_önként'!Nyomtatási_terület</vt:lpstr>
      <vt:lpstr>'26._Humán_államig'!Nyomtatási_terület</vt:lpstr>
      <vt:lpstr>'26._Humán_köt'!Nyomtatási_terület</vt:lpstr>
      <vt:lpstr>'26._Humán_önként'!Nyomtatási_terület</vt:lpstr>
      <vt:lpstr>'27._Óvoda_államig'!Nyomtatási_terület</vt:lpstr>
      <vt:lpstr>'27._Óvoda_önként'!Nyomtatási_terület</vt:lpstr>
      <vt:lpstr>'28._TMKK_államig'!Nyomtatási_terület</vt:lpstr>
      <vt:lpstr>'28._TMKK_köt'!Nyomtatási_terület</vt:lpstr>
      <vt:lpstr>'29._Rendelő_államig'!Nyomtatási_terület</vt:lpstr>
      <vt:lpstr>'29._Rendelő_köt'!Nyomtatási_terület</vt:lpstr>
      <vt:lpstr>'29._Rendelő_önként'!Nyomtatási_terület</vt:lpstr>
      <vt:lpstr>'3.mell.felhalm '!Nyomtatási_terület</vt:lpstr>
      <vt:lpstr>'30. Állami támogatás'!Nyomtatási_terület</vt:lpstr>
      <vt:lpstr>'4. mell.Önkorm'!Nyomtatási_terület</vt:lpstr>
      <vt:lpstr>'5.Int.össz'!Nyomtatási_terület</vt:lpstr>
      <vt:lpstr>'6.Polg_Hivatal'!Nyomtatási_terület</vt:lpstr>
      <vt:lpstr>'7.TIK'!Nyomtatási_terület</vt:lpstr>
      <vt:lpstr>'8.Humán'!Nyomtatási_terület</vt:lpstr>
      <vt:lpstr>'9.Óvoda'!Nyomtatási_terület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User2</cp:lastModifiedBy>
  <cp:lastPrinted>2023-05-18T08:16:25Z</cp:lastPrinted>
  <dcterms:created xsi:type="dcterms:W3CDTF">1999-10-30T10:30:45Z</dcterms:created>
  <dcterms:modified xsi:type="dcterms:W3CDTF">2023-05-18T08:16:26Z</dcterms:modified>
</cp:coreProperties>
</file>